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Ex3.xml" ContentType="application/vnd.ms-office.chartex+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11.xml" ContentType="application/vnd.ms-office.chartstyle+xml"/>
  <Override PartName="/xl/charts/colors11.xml" ContentType="application/vnd.ms-office.chartcolorstyle+xml"/>
  <Override PartName="/xl/charts/chart9.xml" ContentType="application/vnd.openxmlformats-officedocument.drawingml.chart+xml"/>
  <Override PartName="/xl/charts/style12.xml" ContentType="application/vnd.ms-office.chartstyle+xml"/>
  <Override PartName="/xl/charts/colors12.xml" ContentType="application/vnd.ms-office.chartcolorstyle+xml"/>
  <Override PartName="/xl/charts/chart10.xml" ContentType="application/vnd.openxmlformats-officedocument.drawingml.chart+xml"/>
  <Override PartName="/xl/charts/style13.xml" ContentType="application/vnd.ms-office.chartstyle+xml"/>
  <Override PartName="/xl/charts/colors13.xml" ContentType="application/vnd.ms-office.chartcolorstyle+xml"/>
  <Override PartName="/xl/charts/chart11.xml" ContentType="application/vnd.openxmlformats-officedocument.drawingml.chart+xml"/>
  <Override PartName="/xl/charts/style14.xml" ContentType="application/vnd.ms-office.chartstyle+xml"/>
  <Override PartName="/xl/charts/colors14.xml" ContentType="application/vnd.ms-office.chartcolorstyle+xml"/>
  <Override PartName="/xl/charts/chartEx4.xml" ContentType="application/vnd.ms-office.chartex+xml"/>
  <Override PartName="/xl/charts/style15.xml" ContentType="application/vnd.ms-office.chartstyle+xml"/>
  <Override PartName="/xl/charts/colors15.xml" ContentType="application/vnd.ms-office.chartcolorstyle+xml"/>
  <Override PartName="/xl/charts/chart12.xml" ContentType="application/vnd.openxmlformats-officedocument.drawingml.chart+xml"/>
  <Override PartName="/xl/charts/style16.xml" ContentType="application/vnd.ms-office.chartstyle+xml"/>
  <Override PartName="/xl/charts/colors16.xml" ContentType="application/vnd.ms-office.chartcolorstyle+xml"/>
  <Override PartName="/xl/charts/chart13.xml" ContentType="application/vnd.openxmlformats-officedocument.drawingml.chart+xml"/>
  <Override PartName="/xl/charts/style17.xml" ContentType="application/vnd.ms-office.chartstyle+xml"/>
  <Override PartName="/xl/charts/colors17.xml" ContentType="application/vnd.ms-office.chartcolorstyle+xml"/>
  <Override PartName="/xl/charts/chart14.xml" ContentType="application/vnd.openxmlformats-officedocument.drawingml.chart+xml"/>
  <Override PartName="/xl/charts/style18.xml" ContentType="application/vnd.ms-office.chartstyle+xml"/>
  <Override PartName="/xl/charts/colors18.xml" ContentType="application/vnd.ms-office.chartcolorstyle+xml"/>
  <Override PartName="/xl/charts/chart15.xml" ContentType="application/vnd.openxmlformats-officedocument.drawingml.chart+xml"/>
  <Override PartName="/xl/charts/style19.xml" ContentType="application/vnd.ms-office.chartstyle+xml"/>
  <Override PartName="/xl/charts/colors19.xml" ContentType="application/vnd.ms-office.chartcolorstyle+xml"/>
  <Override PartName="/xl/charts/chart16.xml" ContentType="application/vnd.openxmlformats-officedocument.drawingml.chart+xml"/>
  <Override PartName="/xl/charts/style20.xml" ContentType="application/vnd.ms-office.chartstyle+xml"/>
  <Override PartName="/xl/charts/colors20.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F3310B89-0DAA-6C43-5919-0D5897632BE8}"/>
  <workbookPr codeName="ThisWorkbook" hidePivotFieldList="1"/>
  <mc:AlternateContent xmlns:mc="http://schemas.openxmlformats.org/markup-compatibility/2006">
    <mc:Choice Requires="x15">
      <x15ac:absPath xmlns:x15ac="http://schemas.microsoft.com/office/spreadsheetml/2010/11/ac" url="/Users/kodjoviplakoo/Desktop/Enermod_Africa/"/>
    </mc:Choice>
  </mc:AlternateContent>
  <xr:revisionPtr revIDLastSave="0" documentId="8_{DA25A9A8-9632-294C-A86A-01493996DC7D}" xr6:coauthVersionLast="47" xr6:coauthVersionMax="47" xr10:uidLastSave="{00000000-0000-0000-0000-000000000000}"/>
  <bookViews>
    <workbookView xWindow="-3420" yWindow="-21000" windowWidth="38400" windowHeight="19200" tabRatio="828" xr2:uid="{00000000-000D-0000-FFFF-FFFF00000000}"/>
  </bookViews>
  <sheets>
    <sheet name="studies.csv" sheetId="14" r:id="rId1"/>
    <sheet name="study_tools" sheetId="18" r:id="rId2"/>
    <sheet name="study_countries" sheetId="19" r:id="rId3"/>
    <sheet name="study_pools" sheetId="20" r:id="rId4"/>
    <sheet name="countries.csv" sheetId="15" r:id="rId5"/>
    <sheet name="power_pools.csv" sheetId="16" state="hidden" r:id="rId6"/>
    <sheet name="tools.csv" sheetId="17" r:id="rId7"/>
    <sheet name="iso_code" sheetId="22" r:id="rId8"/>
    <sheet name="tools_detaill" sheetId="12" state="hidden" r:id="rId9"/>
    <sheet name="models_list_studies" sheetId="1" state="hidden" r:id="rId10"/>
    <sheet name="distribution_tool" sheetId="2" state="hidden" r:id="rId11"/>
    <sheet name="countries_study" sheetId="6" state="hidden" r:id="rId12"/>
    <sheet name="analysis" sheetId="3" state="hidden" r:id="rId13"/>
    <sheet name="Feuil6" sheetId="7" state="hidden" r:id="rId14"/>
    <sheet name="African_power_pools" sheetId="13" state="hidden" r:id="rId15"/>
  </sheets>
  <definedNames>
    <definedName name="_xlchart.v2.14" hidden="1">analysis!$A$128:$A$131</definedName>
    <definedName name="_xlchart.v2.15" hidden="1">analysis!$B$127</definedName>
    <definedName name="_xlchart.v2.16" hidden="1">analysis!$B$128:$B$131</definedName>
    <definedName name="_xlchart.v5.0" hidden="1">countries_study!$A$103</definedName>
    <definedName name="_xlchart.v5.1" hidden="1">countries_study!$A$104:$A$163</definedName>
    <definedName name="_xlchart.v5.10" hidden="1">countries_study!$A$174</definedName>
    <definedName name="_xlchart.v5.11" hidden="1">countries_study!$A$175:$A$198</definedName>
    <definedName name="_xlchart.v5.12" hidden="1">countries_study!$B$174</definedName>
    <definedName name="_xlchart.v5.13" hidden="1">countries_study!$B$175:$B$198</definedName>
    <definedName name="_xlchart.v5.2" hidden="1">countries_study!$B$103</definedName>
    <definedName name="_xlchart.v5.3" hidden="1">countries_study!$B$104:$B$163</definedName>
    <definedName name="_xlchart.v5.4" hidden="1">countries_study!$C$103</definedName>
    <definedName name="_xlchart.v5.5" hidden="1">countries_study!$C$104:$C$163</definedName>
    <definedName name="_xlchart.v5.6" hidden="1">countries_study!$A$22</definedName>
    <definedName name="_xlchart.v5.7" hidden="1">countries_study!$A$23:$A$79</definedName>
    <definedName name="_xlchart.v5.8" hidden="1">countries_study!$B$22</definedName>
    <definedName name="_xlchart.v5.9" hidden="1">countries_study!$B$23:$B$79</definedName>
    <definedName name="_xleta.VLOOKUP" hidden="1" xlm="1">#NAME?</definedName>
    <definedName name="_xleta.XLOOKUP" hidden="1" xlm="1">#NAME?</definedName>
    <definedName name="_xlpm.n" hidden="1" xlm="1">#NAME?</definedName>
    <definedName name="_xlpm.parts" hidden="1" xlm="1">#NAME?</definedName>
    <definedName name="_xlpm.v" hidden="1" xlm="1">#NAME?</definedName>
  </definedNames>
  <calcPr calcId="191028"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56" i="17" l="1"/>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S93" i="17"/>
  <c r="S94" i="17"/>
  <c r="S95" i="17"/>
  <c r="S96" i="17"/>
  <c r="S97" i="17"/>
  <c r="S98" i="17"/>
  <c r="S99" i="17"/>
  <c r="S100" i="17"/>
  <c r="S101" i="17"/>
  <c r="S102" i="17"/>
  <c r="S3" i="17"/>
  <c r="S4" i="17"/>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AV3" i="14" a="1"/>
  <c r="AW3" i="14" a="1"/>
  <c r="AX3" i="14" a="1"/>
  <c r="AV4" i="14" a="1"/>
  <c r="AW4" i="14" a="1"/>
  <c r="AX4" i="14" a="1"/>
  <c r="AV5" i="14" a="1"/>
  <c r="AW5" i="14" a="1"/>
  <c r="AX5" i="14" a="1"/>
  <c r="AV6" i="14" a="1"/>
  <c r="AW6" i="14" a="1"/>
  <c r="AX6" i="14" a="1"/>
  <c r="AV7" i="14" a="1"/>
  <c r="AW7" i="14" a="1"/>
  <c r="AX7" i="14" a="1"/>
  <c r="AV8" i="14" a="1"/>
  <c r="AW8" i="14" a="1"/>
  <c r="AX8" i="14" a="1"/>
  <c r="AV9" i="14" a="1"/>
  <c r="AW9" i="14" a="1"/>
  <c r="AX9" i="14" a="1"/>
  <c r="AV10" i="14" a="1"/>
  <c r="AW10" i="14" a="1"/>
  <c r="AX10" i="14" a="1"/>
  <c r="AV11" i="14" a="1"/>
  <c r="AW11" i="14" a="1"/>
  <c r="AX11" i="14" a="1"/>
  <c r="AV12" i="14" a="1"/>
  <c r="AW12" i="14" a="1"/>
  <c r="AX12" i="14" a="1"/>
  <c r="AV13" i="14" a="1"/>
  <c r="AW13" i="14" a="1"/>
  <c r="AX13" i="14" a="1"/>
  <c r="AV14" i="14" a="1"/>
  <c r="AW14" i="14" a="1"/>
  <c r="AX14" i="14" a="1"/>
  <c r="AV15" i="14" a="1"/>
  <c r="AW15" i="14" a="1"/>
  <c r="AX15" i="14" a="1"/>
  <c r="AV16" i="14" a="1"/>
  <c r="AW16" i="14" a="1"/>
  <c r="AX16" i="14" a="1"/>
  <c r="AV17" i="14" a="1"/>
  <c r="AW17" i="14" a="1"/>
  <c r="AX17" i="14" a="1"/>
  <c r="AV18" i="14" a="1"/>
  <c r="AW18" i="14" a="1"/>
  <c r="AX18" i="14" a="1"/>
  <c r="AV19" i="14" a="1"/>
  <c r="AW19" i="14" a="1"/>
  <c r="AX19" i="14" a="1"/>
  <c r="AV20" i="14" a="1"/>
  <c r="AW20" i="14" a="1"/>
  <c r="AX20" i="14" a="1"/>
  <c r="AV21" i="14" a="1"/>
  <c r="AW21" i="14" a="1"/>
  <c r="AX21" i="14" a="1"/>
  <c r="AV22" i="14" a="1"/>
  <c r="AW22" i="14" a="1"/>
  <c r="AX22" i="14" a="1"/>
  <c r="AV23" i="14" a="1"/>
  <c r="AW23" i="14" a="1"/>
  <c r="AX23" i="14" a="1"/>
  <c r="AV24" i="14" a="1"/>
  <c r="AW24" i="14" a="1"/>
  <c r="AX24" i="14" a="1"/>
  <c r="AV25" i="14" a="1"/>
  <c r="AW25" i="14" a="1"/>
  <c r="AX25" i="14" a="1"/>
  <c r="AV26" i="14" a="1"/>
  <c r="AW26" i="14" a="1"/>
  <c r="AX26" i="14" a="1"/>
  <c r="AV27" i="14" a="1"/>
  <c r="AW27" i="14" a="1"/>
  <c r="AX27" i="14" a="1"/>
  <c r="AV28" i="14" a="1"/>
  <c r="AW28" i="14" a="1"/>
  <c r="AX28" i="14" a="1"/>
  <c r="AV29" i="14" a="1"/>
  <c r="AW29" i="14" a="1"/>
  <c r="AX29" i="14" a="1"/>
  <c r="AV30" i="14" a="1"/>
  <c r="AW30" i="14" a="1"/>
  <c r="AX30" i="14" a="1"/>
  <c r="AV31" i="14" a="1"/>
  <c r="AW31" i="14" a="1"/>
  <c r="AX31" i="14" a="1"/>
  <c r="AV32" i="14" a="1"/>
  <c r="AW32" i="14" a="1"/>
  <c r="AX32" i="14" a="1"/>
  <c r="AV33" i="14" a="1"/>
  <c r="AW33" i="14" a="1"/>
  <c r="AX33" i="14" a="1"/>
  <c r="AV34" i="14" a="1"/>
  <c r="AW34" i="14" a="1"/>
  <c r="AX34" i="14" a="1"/>
  <c r="AV35" i="14" a="1"/>
  <c r="AW35" i="14" a="1"/>
  <c r="AX35" i="14" a="1"/>
  <c r="AV36" i="14" a="1"/>
  <c r="AW36" i="14" a="1"/>
  <c r="AX36" i="14" a="1"/>
  <c r="AV37" i="14" a="1"/>
  <c r="AW37" i="14" a="1"/>
  <c r="AX37" i="14" a="1"/>
  <c r="AV38" i="14" a="1"/>
  <c r="AW38" i="14" a="1"/>
  <c r="AX38" i="14" a="1"/>
  <c r="AV39" i="14" a="1"/>
  <c r="AW39" i="14" a="1"/>
  <c r="AX39" i="14" a="1"/>
  <c r="AV40" i="14" a="1"/>
  <c r="AW40" i="14" a="1"/>
  <c r="AX40" i="14" a="1"/>
  <c r="AV41" i="14" a="1"/>
  <c r="AW41" i="14" a="1"/>
  <c r="AX41" i="14" a="1"/>
  <c r="AV42" i="14" a="1"/>
  <c r="AW42" i="14" a="1"/>
  <c r="AX42" i="14" a="1"/>
  <c r="AV43" i="14" a="1"/>
  <c r="AW43" i="14" a="1"/>
  <c r="AX43" i="14" a="1"/>
  <c r="AV44" i="14" a="1"/>
  <c r="AW44" i="14" a="1"/>
  <c r="AX44" i="14" a="1"/>
  <c r="AV45" i="14" a="1"/>
  <c r="AW45" i="14" a="1"/>
  <c r="AX45" i="14" a="1"/>
  <c r="AV46" i="14" a="1"/>
  <c r="AW46" i="14" a="1"/>
  <c r="AX46" i="14" a="1"/>
  <c r="AV47" i="14" a="1"/>
  <c r="AW47" i="14" a="1"/>
  <c r="AX47" i="14" a="1"/>
  <c r="AV48" i="14" a="1"/>
  <c r="AW48" i="14" a="1"/>
  <c r="AX48" i="14" a="1"/>
  <c r="AV49" i="14" a="1"/>
  <c r="AW49" i="14" a="1"/>
  <c r="AX49" i="14" a="1"/>
  <c r="AV50" i="14" a="1"/>
  <c r="AW50" i="14" a="1"/>
  <c r="AX50" i="14" a="1"/>
  <c r="AV51" i="14" a="1"/>
  <c r="AW51" i="14" a="1"/>
  <c r="AX51" i="14" a="1"/>
  <c r="AV52" i="14" a="1"/>
  <c r="AW52" i="14" a="1"/>
  <c r="AX52" i="14" a="1"/>
  <c r="AV53" i="14" a="1"/>
  <c r="AW53" i="14" a="1"/>
  <c r="AX53" i="14" a="1"/>
  <c r="AV54" i="14" a="1"/>
  <c r="AW54" i="14" a="1"/>
  <c r="AX54" i="14" a="1"/>
  <c r="AV55" i="14" a="1"/>
  <c r="AW55" i="14" a="1"/>
  <c r="AX55" i="14" a="1"/>
  <c r="AV56" i="14" a="1"/>
  <c r="AW56" i="14" a="1"/>
  <c r="AX56" i="14" a="1"/>
  <c r="AV57" i="14" a="1"/>
  <c r="AW57" i="14" a="1"/>
  <c r="AX57" i="14" a="1"/>
  <c r="AV58" i="14" a="1"/>
  <c r="AW58" i="14" a="1"/>
  <c r="AX58" i="14" a="1"/>
  <c r="AV59" i="14" a="1"/>
  <c r="AW59" i="14" a="1"/>
  <c r="AX59" i="14" a="1"/>
  <c r="AV60" i="14" a="1"/>
  <c r="AW60" i="14" a="1"/>
  <c r="AX60" i="14" a="1"/>
  <c r="AV61" i="14" a="1"/>
  <c r="AW61" i="14" a="1"/>
  <c r="AX61" i="14" a="1"/>
  <c r="AV62" i="14" a="1"/>
  <c r="AW62" i="14" a="1"/>
  <c r="AX62" i="14" a="1"/>
  <c r="AV63" i="14" a="1"/>
  <c r="AW63" i="14" a="1"/>
  <c r="AX63" i="14" a="1"/>
  <c r="AV64" i="14" a="1"/>
  <c r="AW64" i="14" a="1"/>
  <c r="AX64" i="14" a="1"/>
  <c r="AV65" i="14" a="1"/>
  <c r="AW65" i="14" a="1"/>
  <c r="AX65" i="14" a="1"/>
  <c r="AV66" i="14" a="1"/>
  <c r="AW66" i="14" a="1"/>
  <c r="AX66" i="14" a="1"/>
  <c r="AV67" i="14" a="1"/>
  <c r="AW67" i="14" a="1"/>
  <c r="AX67" i="14" a="1"/>
  <c r="AV68" i="14" a="1"/>
  <c r="AW68" i="14" a="1"/>
  <c r="AX68" i="14" a="1"/>
  <c r="AV69" i="14" a="1"/>
  <c r="AW69" i="14" a="1"/>
  <c r="AX69" i="14" a="1"/>
  <c r="AV70" i="14" a="1"/>
  <c r="AW70" i="14" a="1"/>
  <c r="AX70" i="14" a="1"/>
  <c r="AV71" i="14" a="1"/>
  <c r="AW71" i="14" a="1"/>
  <c r="AX71" i="14" a="1"/>
  <c r="AV72" i="14" a="1"/>
  <c r="AW72" i="14" a="1"/>
  <c r="AX72" i="14" a="1"/>
  <c r="AV73" i="14" a="1"/>
  <c r="AW73" i="14" a="1"/>
  <c r="AX73" i="14" a="1"/>
  <c r="AV74" i="14" a="1"/>
  <c r="AW74" i="14" a="1"/>
  <c r="AX74" i="14" a="1"/>
  <c r="AV75" i="14" a="1"/>
  <c r="AW75" i="14" a="1"/>
  <c r="AX75" i="14" a="1"/>
  <c r="AV76" i="14" a="1"/>
  <c r="AW76" i="14" a="1"/>
  <c r="AX76" i="14" a="1"/>
  <c r="AV77" i="14" a="1"/>
  <c r="AW77" i="14" a="1"/>
  <c r="AX77" i="14" a="1"/>
  <c r="AV78" i="14" a="1"/>
  <c r="AW78" i="14" a="1"/>
  <c r="AX78" i="14" a="1"/>
  <c r="AV79" i="14" a="1"/>
  <c r="AW79" i="14" a="1"/>
  <c r="AX79" i="14" a="1"/>
  <c r="AV80" i="14" a="1"/>
  <c r="AW80" i="14" a="1"/>
  <c r="AX80" i="14" a="1"/>
  <c r="AV81" i="14" a="1"/>
  <c r="AW81" i="14" a="1"/>
  <c r="AX81" i="14" a="1"/>
  <c r="AV82" i="14" a="1"/>
  <c r="AW82" i="14" a="1"/>
  <c r="AX82" i="14" a="1"/>
  <c r="AV83" i="14" a="1"/>
  <c r="AW83" i="14" a="1"/>
  <c r="AX83" i="14" a="1"/>
  <c r="AV84" i="14" a="1"/>
  <c r="AW84" i="14" a="1"/>
  <c r="AX84" i="14" a="1"/>
  <c r="AV85" i="14" a="1"/>
  <c r="AW85" i="14" a="1"/>
  <c r="AX85" i="14" a="1"/>
  <c r="AV86" i="14" a="1"/>
  <c r="AW86" i="14" a="1"/>
  <c r="AX86" i="14" a="1"/>
  <c r="AV87" i="14" a="1"/>
  <c r="AW87" i="14" a="1"/>
  <c r="AX87" i="14" a="1"/>
  <c r="AV88" i="14" a="1"/>
  <c r="AW88" i="14" a="1"/>
  <c r="AX88" i="14" a="1"/>
  <c r="AV89" i="14" a="1"/>
  <c r="AW89" i="14" a="1"/>
  <c r="AX89" i="14" a="1"/>
  <c r="AV90" i="14" a="1"/>
  <c r="AW90" i="14" a="1"/>
  <c r="AX90" i="14" a="1"/>
  <c r="AV91" i="14" a="1"/>
  <c r="AW91" i="14" a="1"/>
  <c r="AX91" i="14" a="1"/>
  <c r="AV92" i="14" a="1"/>
  <c r="AW92" i="14" a="1"/>
  <c r="AX92" i="14" a="1"/>
  <c r="AV93" i="14" a="1"/>
  <c r="AW93" i="14" a="1"/>
  <c r="AX93" i="14" a="1"/>
  <c r="AV94" i="14" a="1"/>
  <c r="AW94" i="14" a="1"/>
  <c r="AX94" i="14" a="1"/>
  <c r="AV95" i="14" a="1"/>
  <c r="AW95" i="14" a="1"/>
  <c r="AX95" i="14" a="1"/>
  <c r="AV96" i="14" a="1"/>
  <c r="AW96" i="14" a="1"/>
  <c r="AX96" i="14" a="1"/>
  <c r="AV97" i="14" a="1"/>
  <c r="AW97" i="14" a="1"/>
  <c r="AX97" i="14" a="1"/>
  <c r="AV98" i="14" a="1"/>
  <c r="AW98" i="14" a="1"/>
  <c r="AX98" i="14" a="1"/>
  <c r="AV99" i="14" a="1"/>
  <c r="AW99" i="14" a="1"/>
  <c r="AX99" i="14" a="1"/>
  <c r="AV100" i="14" a="1"/>
  <c r="AW100" i="14" a="1"/>
  <c r="AX100" i="14" a="1"/>
  <c r="AV101" i="14" a="1"/>
  <c r="AW101" i="14" a="1"/>
  <c r="AX101" i="14" a="1"/>
  <c r="AV102" i="14" a="1"/>
  <c r="AW102" i="14" a="1"/>
  <c r="AX102" i="14" a="1"/>
  <c r="AV103" i="14" a="1"/>
  <c r="AW103" i="14" a="1"/>
  <c r="AX103" i="14" a="1"/>
  <c r="AV104" i="14" a="1"/>
  <c r="AW104" i="14" a="1"/>
  <c r="AX104" i="14" a="1"/>
  <c r="AV105" i="14" a="1"/>
  <c r="AW105" i="14" a="1"/>
  <c r="AX105" i="14" a="1"/>
  <c r="AV106" i="14" a="1"/>
  <c r="AW106" i="14" a="1"/>
  <c r="AX106" i="14" a="1"/>
  <c r="AV107" i="14" a="1"/>
  <c r="AW107" i="14" a="1"/>
  <c r="AX107" i="14" a="1"/>
  <c r="AV108" i="14" a="1"/>
  <c r="AW108" i="14" a="1"/>
  <c r="AX108" i="14" a="1"/>
  <c r="AV109" i="14" a="1"/>
  <c r="AW109" i="14" a="1"/>
  <c r="AX109" i="14" a="1"/>
  <c r="AV110" i="14" a="1"/>
  <c r="AW110" i="14" a="1"/>
  <c r="AX110" i="14" a="1"/>
  <c r="AV111" i="14" a="1"/>
  <c r="AW111" i="14" a="1"/>
  <c r="AX111" i="14" a="1"/>
  <c r="AV112" i="14" a="1"/>
  <c r="AW112" i="14" a="1"/>
  <c r="AX112" i="14" a="1"/>
  <c r="AV113" i="14" a="1"/>
  <c r="AW113" i="14" a="1"/>
  <c r="AX113" i="14" a="1"/>
  <c r="AV114" i="14" a="1"/>
  <c r="AW114" i="14" a="1"/>
  <c r="AX114" i="14" a="1"/>
  <c r="AV115" i="14" a="1"/>
  <c r="AW115" i="14" a="1"/>
  <c r="AX115" i="14" a="1"/>
  <c r="AV116" i="14" a="1"/>
  <c r="AW116" i="14" a="1"/>
  <c r="AX116" i="14" a="1"/>
  <c r="AV117" i="14" a="1"/>
  <c r="AW117" i="14" a="1"/>
  <c r="AX117" i="14" a="1"/>
  <c r="AV118" i="14" a="1"/>
  <c r="AW118" i="14" a="1"/>
  <c r="AX118" i="14" a="1"/>
  <c r="AV119" i="14" a="1"/>
  <c r="AW119" i="14" a="1"/>
  <c r="AX119" i="14" a="1"/>
  <c r="AV120" i="14" a="1"/>
  <c r="AW120" i="14" a="1"/>
  <c r="AX120" i="14" a="1"/>
  <c r="AV121" i="14" a="1"/>
  <c r="AW121" i="14" a="1"/>
  <c r="AX121" i="14" a="1"/>
  <c r="AV122" i="14" a="1"/>
  <c r="AW122" i="14" a="1"/>
  <c r="AX122" i="14" a="1"/>
  <c r="AV123" i="14" a="1"/>
  <c r="AW123" i="14" a="1"/>
  <c r="AX123" i="14" a="1"/>
  <c r="AV124" i="14" a="1"/>
  <c r="AW124" i="14" a="1"/>
  <c r="AX124" i="14" a="1"/>
  <c r="AV125" i="14" a="1"/>
  <c r="AW125" i="14" a="1"/>
  <c r="AX125" i="14" a="1"/>
  <c r="AV126" i="14" a="1"/>
  <c r="AW126" i="14" a="1"/>
  <c r="AX126" i="14" a="1"/>
  <c r="AV127" i="14" a="1"/>
  <c r="AW127" i="14" a="1"/>
  <c r="AX127" i="14" a="1"/>
  <c r="AV128" i="14" a="1"/>
  <c r="AW128" i="14" a="1"/>
  <c r="AX128" i="14" a="1"/>
  <c r="AV129" i="14" a="1"/>
  <c r="AW129" i="14" a="1"/>
  <c r="AX129" i="14" a="1"/>
  <c r="AV130" i="14" a="1"/>
  <c r="AW130" i="14" a="1"/>
  <c r="AX130" i="14" a="1"/>
  <c r="AV131" i="14" a="1"/>
  <c r="AW131" i="14" a="1"/>
  <c r="AX131" i="14" a="1"/>
  <c r="AV132" i="14" a="1"/>
  <c r="AW132" i="14" a="1"/>
  <c r="AX132" i="14" a="1"/>
  <c r="AV133" i="14" a="1"/>
  <c r="AW133" i="14" a="1"/>
  <c r="AX133" i="14" a="1"/>
  <c r="AV134" i="14" a="1"/>
  <c r="AW134" i="14" a="1"/>
  <c r="AX134" i="14" a="1"/>
  <c r="AV135" i="14" a="1"/>
  <c r="AW135" i="14" a="1"/>
  <c r="AX135" i="14" a="1"/>
  <c r="AV136" i="14" a="1"/>
  <c r="AW136" i="14" a="1"/>
  <c r="AX136" i="14" a="1"/>
  <c r="AV137" i="14" a="1"/>
  <c r="AW137" i="14" a="1"/>
  <c r="AX137" i="14" a="1"/>
  <c r="AV138" i="14" a="1"/>
  <c r="AW138" i="14" a="1"/>
  <c r="AX138" i="14" a="1"/>
  <c r="AV139" i="14" a="1"/>
  <c r="AW139" i="14" a="1"/>
  <c r="AX139" i="14" a="1"/>
  <c r="AV140" i="14" a="1"/>
  <c r="AW140" i="14" a="1"/>
  <c r="AX140" i="14" a="1"/>
  <c r="AV141" i="14" a="1"/>
  <c r="AW141" i="14" a="1"/>
  <c r="AX141" i="14" a="1"/>
  <c r="AV142" i="14" a="1"/>
  <c r="AW142" i="14" a="1"/>
  <c r="AX142" i="14" a="1"/>
  <c r="AV143" i="14" a="1"/>
  <c r="AW143" i="14" a="1"/>
  <c r="AX143" i="14" a="1"/>
  <c r="AV144" i="14" a="1"/>
  <c r="AW144" i="14" a="1"/>
  <c r="AX144" i="14" a="1"/>
  <c r="AV145" i="14" a="1"/>
  <c r="AW145" i="14" a="1"/>
  <c r="AX145" i="14" a="1"/>
  <c r="AV146" i="14" a="1"/>
  <c r="AW146" i="14" a="1"/>
  <c r="AX146" i="14" a="1"/>
  <c r="AV147" i="14" a="1"/>
  <c r="AW147" i="14" a="1"/>
  <c r="AX147" i="14" a="1"/>
  <c r="AV148" i="14" a="1"/>
  <c r="AW148" i="14" a="1"/>
  <c r="AX148" i="14" a="1"/>
  <c r="AV149" i="14" a="1"/>
  <c r="AW149" i="14" a="1"/>
  <c r="AX149" i="14" a="1"/>
  <c r="AV150" i="14" a="1"/>
  <c r="AW150" i="14" a="1"/>
  <c r="AX150" i="14" a="1"/>
  <c r="AV151" i="14" a="1"/>
  <c r="AW151" i="14" a="1"/>
  <c r="AX151" i="14" a="1"/>
  <c r="AV152" i="14" a="1"/>
  <c r="AW152" i="14" a="1"/>
  <c r="AX152" i="14" a="1"/>
  <c r="AV153" i="14" a="1"/>
  <c r="AW153" i="14" a="1"/>
  <c r="AX153" i="14" a="1"/>
  <c r="AV154" i="14" a="1"/>
  <c r="AW154" i="14" a="1"/>
  <c r="AX154" i="14" a="1"/>
  <c r="AV155" i="14" a="1"/>
  <c r="AW155" i="14" a="1"/>
  <c r="AX155" i="14" a="1"/>
  <c r="AV156" i="14" a="1"/>
  <c r="AW156" i="14" a="1"/>
  <c r="AX156" i="14" a="1"/>
  <c r="AV157" i="14" a="1"/>
  <c r="AW157" i="14" a="1"/>
  <c r="AX157" i="14" a="1"/>
  <c r="AV158" i="14" a="1"/>
  <c r="AW158" i="14" a="1"/>
  <c r="AX158" i="14" a="1"/>
  <c r="AV159" i="14" a="1"/>
  <c r="AW159" i="14" a="1"/>
  <c r="AX159" i="14" a="1"/>
  <c r="AV160" i="14" a="1"/>
  <c r="AW160" i="14" a="1"/>
  <c r="AX160" i="14" a="1"/>
  <c r="AV161" i="14" a="1"/>
  <c r="AW161" i="14" a="1"/>
  <c r="AX161" i="14" a="1"/>
  <c r="AV162" i="14" a="1"/>
  <c r="AW162" i="14" a="1"/>
  <c r="AX162" i="14" a="1"/>
  <c r="AV163" i="14" a="1"/>
  <c r="AW163" i="14" a="1"/>
  <c r="AX163" i="14" a="1"/>
  <c r="AV164" i="14" a="1"/>
  <c r="AW164" i="14" a="1"/>
  <c r="AX164" i="14" a="1"/>
  <c r="AV165" i="14" a="1"/>
  <c r="AW165" i="14" a="1"/>
  <c r="AX165" i="14" a="1"/>
  <c r="AV166" i="14" a="1"/>
  <c r="AW166" i="14" a="1"/>
  <c r="AX166" i="14" a="1"/>
  <c r="AV167" i="14" a="1"/>
  <c r="AW167" i="14" a="1"/>
  <c r="AX167" i="14" a="1"/>
  <c r="AV168" i="14" a="1"/>
  <c r="AW168" i="14" a="1"/>
  <c r="AX168" i="14" a="1"/>
  <c r="AV169" i="14" a="1"/>
  <c r="AW169" i="14" a="1"/>
  <c r="AX169" i="14" a="1"/>
  <c r="AV170" i="14" a="1"/>
  <c r="AW170" i="14" a="1"/>
  <c r="AX170" i="14" a="1"/>
  <c r="AV171" i="14" a="1"/>
  <c r="AW171" i="14" a="1"/>
  <c r="AX171" i="14" a="1"/>
  <c r="AV172" i="14" a="1"/>
  <c r="AW172" i="14" a="1"/>
  <c r="AX172" i="14" a="1"/>
  <c r="AV173" i="14" a="1"/>
  <c r="AW173" i="14" a="1"/>
  <c r="AX173" i="14" a="1"/>
  <c r="AV174" i="14" a="1"/>
  <c r="AW174" i="14" a="1"/>
  <c r="AX174" i="14" a="1"/>
  <c r="AV175" i="14" a="1"/>
  <c r="AW175" i="14" a="1"/>
  <c r="AX175" i="14" a="1"/>
  <c r="AV176" i="14" a="1"/>
  <c r="AW176" i="14" a="1"/>
  <c r="AX176" i="14" a="1"/>
  <c r="AV177" i="14" a="1"/>
  <c r="AW177" i="14" a="1"/>
  <c r="AX177" i="14" a="1"/>
  <c r="AV178" i="14" a="1"/>
  <c r="AW178" i="14" a="1"/>
  <c r="AX178" i="14" a="1"/>
  <c r="AV179" i="14" a="1"/>
  <c r="AW179" i="14" a="1"/>
  <c r="AX179" i="14" a="1"/>
  <c r="AV180" i="14" a="1"/>
  <c r="AW180" i="14" a="1"/>
  <c r="AX180" i="14" a="1"/>
  <c r="AV181" i="14" a="1"/>
  <c r="AW181" i="14" a="1"/>
  <c r="AX181" i="14" a="1"/>
  <c r="AV182" i="14" a="1"/>
  <c r="AW182" i="14" a="1"/>
  <c r="AX182" i="14" a="1"/>
  <c r="AV183" i="14" a="1"/>
  <c r="AW183" i="14" a="1"/>
  <c r="AX183" i="14" a="1"/>
  <c r="AV184" i="14" a="1"/>
  <c r="AW184" i="14" a="1"/>
  <c r="AX184" i="14" a="1"/>
  <c r="AV185" i="14" a="1"/>
  <c r="AW185" i="14" a="1"/>
  <c r="AX185" i="14" a="1"/>
  <c r="AV186" i="14" a="1"/>
  <c r="AW186" i="14" a="1"/>
  <c r="AX186" i="14" a="1"/>
  <c r="AV187" i="14" a="1"/>
  <c r="AW187" i="14" a="1"/>
  <c r="AX187" i="14" a="1"/>
  <c r="AV188" i="14" a="1"/>
  <c r="AW188" i="14" a="1"/>
  <c r="AX188" i="14" a="1"/>
  <c r="AV189" i="14" a="1"/>
  <c r="AW189" i="14" a="1"/>
  <c r="AX189" i="14" a="1"/>
  <c r="AV190" i="14" a="1"/>
  <c r="AW190" i="14" a="1"/>
  <c r="AX190" i="14" a="1"/>
  <c r="AV191" i="14" a="1"/>
  <c r="AW191" i="14" a="1"/>
  <c r="AX191" i="14" a="1"/>
  <c r="AV192" i="14" a="1"/>
  <c r="AW192" i="14" a="1"/>
  <c r="AX192" i="14" a="1"/>
  <c r="AV193" i="14" a="1"/>
  <c r="AW193" i="14" a="1"/>
  <c r="AX193" i="14" a="1"/>
  <c r="AV194" i="14" a="1"/>
  <c r="AW194" i="14" a="1"/>
  <c r="AX194" i="14" a="1"/>
  <c r="AV195" i="14" a="1"/>
  <c r="AW195" i="14" a="1"/>
  <c r="AX195" i="14" a="1"/>
  <c r="AV196" i="14" a="1"/>
  <c r="AW196" i="14" a="1"/>
  <c r="AX196" i="14" a="1"/>
  <c r="AV197" i="14" a="1"/>
  <c r="AW197" i="14" a="1"/>
  <c r="AX197" i="14" a="1"/>
  <c r="AV198" i="14" a="1"/>
  <c r="AW198" i="14" a="1"/>
  <c r="AX198" i="14" a="1"/>
  <c r="AV199" i="14" a="1"/>
  <c r="AW199" i="14" a="1"/>
  <c r="AX199" i="14" a="1"/>
  <c r="AV200" i="14" a="1"/>
  <c r="AW200" i="14" a="1"/>
  <c r="AX200" i="14" a="1"/>
  <c r="AV201" i="14" a="1"/>
  <c r="AW201" i="14" a="1"/>
  <c r="AX201" i="14" a="1"/>
  <c r="AV202" i="14" a="1"/>
  <c r="AW202" i="14" a="1"/>
  <c r="AX202" i="14" a="1"/>
  <c r="AV203" i="14" a="1"/>
  <c r="AW203" i="14" a="1"/>
  <c r="AX203" i="14" a="1"/>
  <c r="AV204" i="14" a="1"/>
  <c r="AW204" i="14" a="1"/>
  <c r="AX204" i="14" a="1"/>
  <c r="AV205" i="14" a="1"/>
  <c r="AW205" i="14" a="1"/>
  <c r="AX205" i="14" a="1"/>
  <c r="AV206" i="14" a="1"/>
  <c r="AW206" i="14" a="1"/>
  <c r="AX206" i="14" a="1"/>
  <c r="AV207" i="14" a="1"/>
  <c r="AW207" i="14" a="1"/>
  <c r="AX207" i="14" a="1"/>
  <c r="AV208" i="14" a="1"/>
  <c r="AW208" i="14" a="1"/>
  <c r="AX208" i="14" a="1"/>
  <c r="AV209" i="14" a="1"/>
  <c r="AW209" i="14" a="1"/>
  <c r="AX209" i="14" a="1"/>
  <c r="AV210" i="14" a="1"/>
  <c r="AW210" i="14" a="1"/>
  <c r="AX210" i="14" a="1"/>
  <c r="AV211" i="14" a="1"/>
  <c r="AW211" i="14" a="1"/>
  <c r="AX211" i="14" a="1"/>
  <c r="AV212" i="14" a="1"/>
  <c r="AW212" i="14" a="1"/>
  <c r="AX212" i="14" a="1"/>
  <c r="AV213" i="14" a="1"/>
  <c r="AW213" i="14" a="1"/>
  <c r="AX213" i="14" a="1"/>
  <c r="AV214" i="14" a="1"/>
  <c r="AW214" i="14" a="1"/>
  <c r="AX214" i="14" a="1"/>
  <c r="AV215" i="14" a="1"/>
  <c r="AW215" i="14" a="1"/>
  <c r="AX215" i="14" a="1"/>
  <c r="AV216" i="14" a="1"/>
  <c r="AW216" i="14" a="1"/>
  <c r="AX216" i="14" a="1"/>
  <c r="AV217" i="14" a="1"/>
  <c r="AW217" i="14" a="1"/>
  <c r="AX217" i="14" a="1"/>
  <c r="AV218" i="14" a="1"/>
  <c r="AW218" i="14" a="1"/>
  <c r="AX218" i="14" a="1"/>
  <c r="AV219" i="14" a="1"/>
  <c r="AW219" i="14" a="1"/>
  <c r="AX219" i="14" a="1"/>
  <c r="AV220" i="14" a="1"/>
  <c r="AW220" i="14" a="1"/>
  <c r="AX220" i="14" a="1"/>
  <c r="AV221" i="14" a="1"/>
  <c r="AW221" i="14" a="1"/>
  <c r="AX221" i="14" a="1"/>
  <c r="AV222" i="14" a="1"/>
  <c r="AW222" i="14" a="1"/>
  <c r="AX222" i="14" a="1"/>
  <c r="AV223" i="14" a="1"/>
  <c r="AW223" i="14" a="1"/>
  <c r="AX223" i="14" a="1"/>
  <c r="AV224" i="14" a="1"/>
  <c r="AW224" i="14" a="1"/>
  <c r="AX224" i="14" a="1"/>
  <c r="AV225" i="14" a="1"/>
  <c r="AW225" i="14" a="1"/>
  <c r="AX225" i="14" a="1"/>
  <c r="AV226" i="14" a="1"/>
  <c r="AW226" i="14" a="1"/>
  <c r="AX226" i="14" a="1"/>
  <c r="AV227" i="14" a="1"/>
  <c r="AW227" i="14" a="1"/>
  <c r="AX227" i="14" a="1"/>
  <c r="AV228" i="14" a="1"/>
  <c r="AW228" i="14" a="1"/>
  <c r="AX228" i="14" a="1"/>
  <c r="AV229" i="14" a="1"/>
  <c r="AW229" i="14" a="1"/>
  <c r="AX229" i="14" a="1"/>
  <c r="AV230" i="14" a="1"/>
  <c r="AW230" i="14" a="1"/>
  <c r="AX230" i="14" a="1"/>
  <c r="AV231" i="14" a="1"/>
  <c r="AW231" i="14" a="1"/>
  <c r="AX231" i="14" a="1"/>
  <c r="AV232" i="14" a="1"/>
  <c r="AW232" i="14" a="1"/>
  <c r="AX232" i="14" a="1"/>
  <c r="AV233" i="14" a="1"/>
  <c r="AW233" i="14" a="1"/>
  <c r="AX233" i="14" a="1"/>
  <c r="AV234" i="14" a="1"/>
  <c r="AW234" i="14" a="1"/>
  <c r="AX234" i="14" a="1"/>
  <c r="AV235" i="14" a="1"/>
  <c r="AW235" i="14" a="1"/>
  <c r="AX235" i="14" a="1"/>
  <c r="AV236" i="14" a="1"/>
  <c r="AW236" i="14" a="1"/>
  <c r="AX236" i="14" a="1"/>
  <c r="AV237" i="14" a="1"/>
  <c r="AW237" i="14" a="1"/>
  <c r="AX237" i="14" a="1"/>
  <c r="AV238" i="14" a="1"/>
  <c r="AW238" i="14" a="1"/>
  <c r="AX238" i="14" a="1"/>
  <c r="AV239" i="14" a="1"/>
  <c r="AW239" i="14" a="1"/>
  <c r="AX239" i="14" a="1"/>
  <c r="AV240" i="14" a="1"/>
  <c r="AW240" i="14" a="1"/>
  <c r="AX240" i="14" a="1"/>
  <c r="AV241" i="14" a="1"/>
  <c r="AW241" i="14" a="1"/>
  <c r="AX241" i="14" a="1"/>
  <c r="AV242" i="14" a="1"/>
  <c r="AW242" i="14" a="1"/>
  <c r="AX242" i="14" a="1"/>
  <c r="AV243" i="14" a="1"/>
  <c r="AW243" i="14" a="1"/>
  <c r="AX243" i="14" a="1"/>
  <c r="AV244" i="14" a="1"/>
  <c r="AW244" i="14" a="1"/>
  <c r="AX244" i="14" a="1"/>
  <c r="AV245" i="14" a="1"/>
  <c r="AW245" i="14" a="1"/>
  <c r="AX245" i="14" a="1"/>
  <c r="AV246" i="14" a="1"/>
  <c r="AW246" i="14" a="1"/>
  <c r="AX246" i="14" a="1"/>
  <c r="AV247" i="14" a="1"/>
  <c r="AW247" i="14" a="1"/>
  <c r="AX247" i="14" a="1"/>
  <c r="AV248" i="14" a="1"/>
  <c r="AW248" i="14" a="1"/>
  <c r="AX248" i="14" a="1"/>
  <c r="AV249" i="14" a="1"/>
  <c r="AW249" i="14" a="1"/>
  <c r="AX249" i="14" a="1"/>
  <c r="AV250" i="14" a="1"/>
  <c r="AW250" i="14" a="1"/>
  <c r="AX250" i="14" a="1"/>
  <c r="AV251" i="14" a="1"/>
  <c r="AW251" i="14" a="1"/>
  <c r="AX251" i="14" a="1"/>
  <c r="AV252" i="14" a="1"/>
  <c r="AW252" i="14" a="1"/>
  <c r="AX252" i="14" a="1"/>
  <c r="AV253" i="14" a="1"/>
  <c r="AW253" i="14" a="1"/>
  <c r="AX253" i="14" a="1"/>
  <c r="AV254" i="14" a="1"/>
  <c r="AW254" i="14" a="1"/>
  <c r="AX254" i="14" a="1"/>
  <c r="AV255" i="14" a="1"/>
  <c r="AW255" i="14" a="1"/>
  <c r="AX255" i="14" a="1"/>
  <c r="AV256" i="14" a="1"/>
  <c r="AW256" i="14" a="1"/>
  <c r="AX256" i="14" a="1"/>
  <c r="AV257" i="14" a="1"/>
  <c r="AW257" i="14" a="1"/>
  <c r="AX257" i="14" a="1"/>
  <c r="AV258" i="14" a="1"/>
  <c r="AW258" i="14" a="1"/>
  <c r="AX258" i="14" a="1"/>
  <c r="AV259" i="14" a="1"/>
  <c r="AW259" i="14" a="1"/>
  <c r="AX259" i="14" a="1"/>
  <c r="AV260" i="14" a="1"/>
  <c r="AW260" i="14" a="1"/>
  <c r="AX260" i="14" a="1"/>
  <c r="AV261" i="14" a="1"/>
  <c r="AW261" i="14" a="1"/>
  <c r="AX261" i="14" a="1"/>
  <c r="AV262" i="14" a="1"/>
  <c r="AW262" i="14" a="1"/>
  <c r="AX262" i="14" a="1"/>
  <c r="AV263" i="14" a="1"/>
  <c r="AW263" i="14" a="1"/>
  <c r="AX263" i="14" a="1"/>
  <c r="AV264" i="14" a="1"/>
  <c r="AW264" i="14" a="1"/>
  <c r="AX264" i="14" a="1"/>
  <c r="AV265" i="14" a="1"/>
  <c r="AW265" i="14" a="1"/>
  <c r="AX265" i="14" a="1"/>
  <c r="AV266" i="14" a="1"/>
  <c r="AW266" i="14" a="1"/>
  <c r="AX266" i="14" a="1"/>
  <c r="AV267" i="14" a="1"/>
  <c r="AW267" i="14" a="1"/>
  <c r="AX267" i="14" a="1"/>
  <c r="AV268" i="14" a="1"/>
  <c r="AW268" i="14" a="1"/>
  <c r="AX268" i="14" a="1"/>
  <c r="AV269" i="14" a="1"/>
  <c r="AW269" i="14" a="1"/>
  <c r="AX269" i="14" a="1"/>
  <c r="AV270" i="14" a="1"/>
  <c r="AW270" i="14" a="1"/>
  <c r="AX270" i="14" a="1"/>
  <c r="AV271" i="14" a="1"/>
  <c r="AW271" i="14" a="1"/>
  <c r="AX271" i="14" a="1"/>
  <c r="AV272" i="14" a="1"/>
  <c r="AW272" i="14" a="1"/>
  <c r="AX272" i="14" a="1"/>
  <c r="AV273" i="14" a="1"/>
  <c r="AW273" i="14" a="1"/>
  <c r="AX273" i="14" a="1"/>
  <c r="AV274" i="14" a="1"/>
  <c r="AW274" i="14" a="1"/>
  <c r="AX274" i="14" a="1"/>
  <c r="AV275" i="14" a="1"/>
  <c r="AW275" i="14" a="1"/>
  <c r="AX275" i="14" a="1"/>
  <c r="AV276" i="14" a="1"/>
  <c r="AW276" i="14" a="1"/>
  <c r="AX276" i="14" a="1"/>
  <c r="AV277" i="14" a="1"/>
  <c r="AW277" i="14" a="1"/>
  <c r="AX277" i="14" a="1"/>
  <c r="AV278" i="14" a="1"/>
  <c r="AW278" i="14" a="1"/>
  <c r="AX278" i="14" a="1"/>
  <c r="AV279" i="14" a="1"/>
  <c r="AW279" i="14" a="1"/>
  <c r="AX279" i="14" a="1"/>
  <c r="AV280" i="14" a="1"/>
  <c r="AW280" i="14" a="1"/>
  <c r="AX280" i="14" a="1"/>
  <c r="AV281" i="14" a="1"/>
  <c r="AW281" i="14" a="1"/>
  <c r="AX281" i="14" a="1"/>
  <c r="AV282" i="14" a="1"/>
  <c r="AW282" i="14" a="1"/>
  <c r="AX282" i="14" a="1"/>
  <c r="AV283" i="14" a="1"/>
  <c r="AW283" i="14" a="1"/>
  <c r="AX283" i="14" a="1"/>
  <c r="AV284" i="14" a="1"/>
  <c r="AW284" i="14" a="1"/>
  <c r="AX284" i="14" a="1"/>
  <c r="AV285" i="14" a="1"/>
  <c r="AW285" i="14" a="1"/>
  <c r="AX285" i="14" a="1"/>
  <c r="AV286" i="14" a="1"/>
  <c r="AW286" i="14" a="1"/>
  <c r="AX286" i="14" a="1"/>
  <c r="AV287" i="14" a="1"/>
  <c r="AW287" i="14" a="1"/>
  <c r="AX287" i="14" a="1"/>
  <c r="AV288" i="14" a="1"/>
  <c r="AW288" i="14" a="1"/>
  <c r="AX288" i="14" a="1"/>
  <c r="AV289" i="14" a="1"/>
  <c r="AW289" i="14" a="1"/>
  <c r="AX289" i="14" a="1"/>
  <c r="AV290" i="14" a="1"/>
  <c r="AW290" i="14" a="1"/>
  <c r="AX290" i="14" a="1"/>
  <c r="AV291" i="14" a="1"/>
  <c r="AW291" i="14" a="1"/>
  <c r="AX291" i="14" a="1"/>
  <c r="AV292" i="14" a="1"/>
  <c r="AW292" i="14" a="1"/>
  <c r="AX292" i="14" a="1"/>
  <c r="AV293" i="14" a="1"/>
  <c r="AW293" i="14" a="1"/>
  <c r="AX293" i="14" a="1"/>
  <c r="AV294" i="14" a="1"/>
  <c r="AW294" i="14" a="1"/>
  <c r="AX294" i="14" a="1"/>
  <c r="AV295" i="14" a="1"/>
  <c r="AW295" i="14" a="1"/>
  <c r="AX295" i="14" a="1"/>
  <c r="AV296" i="14" a="1"/>
  <c r="AW296" i="14" a="1"/>
  <c r="AX296" i="14" a="1"/>
  <c r="AV297" i="14" a="1"/>
  <c r="AW297" i="14" a="1"/>
  <c r="AX297" i="14" a="1"/>
  <c r="AV298" i="14" a="1"/>
  <c r="AW298" i="14" a="1"/>
  <c r="AX298" i="14" a="1"/>
  <c r="AV299" i="14" a="1"/>
  <c r="AW299" i="14" a="1"/>
  <c r="AX299" i="14" a="1"/>
  <c r="AV300" i="14" a="1"/>
  <c r="AW300" i="14" a="1"/>
  <c r="AX300" i="14" a="1"/>
  <c r="AV301" i="14" a="1"/>
  <c r="AW301" i="14" a="1"/>
  <c r="AX301" i="14" a="1"/>
  <c r="AV302" i="14" a="1"/>
  <c r="AW302" i="14" a="1"/>
  <c r="AX302" i="14" a="1"/>
  <c r="AV303" i="14" a="1"/>
  <c r="AW303" i="14" a="1"/>
  <c r="AX303" i="14" a="1"/>
  <c r="AV304" i="14" a="1"/>
  <c r="AW304" i="14" a="1"/>
  <c r="AX304" i="14" a="1"/>
  <c r="AV305" i="14" a="1"/>
  <c r="AW305" i="14" a="1"/>
  <c r="AX305" i="14" a="1"/>
  <c r="AV306" i="14" a="1"/>
  <c r="AW306" i="14" a="1"/>
  <c r="AX306" i="14" a="1"/>
  <c r="AV307" i="14" a="1"/>
  <c r="AW307" i="14" a="1"/>
  <c r="AX307" i="14" a="1"/>
  <c r="AV308" i="14" a="1"/>
  <c r="AW308" i="14" a="1"/>
  <c r="AX308" i="14" a="1"/>
  <c r="AV309" i="14" a="1"/>
  <c r="AW309" i="14" a="1"/>
  <c r="AX309" i="14" a="1"/>
  <c r="AV310" i="14" a="1"/>
  <c r="AW310" i="14" a="1"/>
  <c r="AX310" i="14" a="1"/>
  <c r="AV311" i="14" a="1"/>
  <c r="AW311" i="14" a="1"/>
  <c r="AX311" i="14" a="1"/>
  <c r="AV312" i="14" a="1"/>
  <c r="AW312" i="14" a="1"/>
  <c r="AX312" i="14" a="1"/>
  <c r="AV313" i="14" a="1"/>
  <c r="AW313" i="14" a="1"/>
  <c r="AX313" i="14" a="1"/>
  <c r="AV314" i="14" a="1"/>
  <c r="AW314" i="14" a="1"/>
  <c r="AX314" i="14" a="1"/>
  <c r="AV315" i="14" a="1"/>
  <c r="AW315" i="14" a="1"/>
  <c r="AX315" i="14" a="1"/>
  <c r="AV316" i="14" a="1"/>
  <c r="AW316" i="14" a="1"/>
  <c r="AX316" i="14" a="1"/>
  <c r="AV317" i="14" a="1"/>
  <c r="AW317" i="14" a="1"/>
  <c r="AX317" i="14" a="1"/>
  <c r="AV318" i="14" a="1"/>
  <c r="AW318" i="14" a="1"/>
  <c r="AX318" i="14" a="1"/>
  <c r="AV319" i="14" a="1"/>
  <c r="AW319" i="14" a="1"/>
  <c r="AX319" i="14" a="1"/>
  <c r="AV320" i="14" a="1"/>
  <c r="AW320" i="14" a="1"/>
  <c r="AX320" i="14" a="1"/>
  <c r="AV321" i="14" a="1"/>
  <c r="AW321" i="14" a="1"/>
  <c r="AX321" i="14" a="1"/>
  <c r="AV322" i="14" a="1"/>
  <c r="AW322" i="14" a="1"/>
  <c r="AX322" i="14" a="1"/>
  <c r="AV323" i="14" a="1"/>
  <c r="AW323" i="14" a="1"/>
  <c r="AX323" i="14" a="1"/>
  <c r="AV324" i="14" a="1"/>
  <c r="AW324" i="14" a="1"/>
  <c r="AX324" i="14" a="1"/>
  <c r="AV325" i="14" a="1"/>
  <c r="AW325" i="14" a="1"/>
  <c r="AX325" i="14" a="1"/>
  <c r="AV326" i="14" a="1"/>
  <c r="AW326" i="14" a="1"/>
  <c r="AX326" i="14" a="1"/>
  <c r="AV327" i="14" a="1"/>
  <c r="AW327" i="14" a="1"/>
  <c r="AX327" i="14" a="1"/>
  <c r="AV328" i="14" a="1"/>
  <c r="AW328" i="14" a="1"/>
  <c r="AX328" i="14" a="1"/>
  <c r="AV329" i="14" a="1"/>
  <c r="AW329" i="14" a="1"/>
  <c r="AX329" i="14" a="1"/>
  <c r="AV330" i="14" a="1"/>
  <c r="AW330" i="14" a="1"/>
  <c r="AX330" i="14" a="1"/>
  <c r="AV331" i="14" a="1"/>
  <c r="AW331" i="14" a="1"/>
  <c r="AX331" i="14" a="1"/>
  <c r="AV332" i="14" a="1"/>
  <c r="AW332" i="14" a="1"/>
  <c r="AX332" i="14" a="1"/>
  <c r="AV333" i="14" a="1"/>
  <c r="AW333" i="14" a="1"/>
  <c r="AX333" i="14" a="1"/>
  <c r="AV334" i="14" a="1"/>
  <c r="AW334" i="14" a="1"/>
  <c r="AX334" i="14" a="1"/>
  <c r="AV335" i="14" a="1"/>
  <c r="AW335" i="14" a="1"/>
  <c r="AX335" i="14" a="1"/>
  <c r="AV336" i="14" a="1"/>
  <c r="AW336" i="14" a="1"/>
  <c r="AX336" i="14" a="1"/>
  <c r="AV337" i="14" a="1"/>
  <c r="AW337" i="14" a="1"/>
  <c r="AX337" i="14" a="1"/>
  <c r="AV338" i="14" a="1"/>
  <c r="AW338" i="14" a="1"/>
  <c r="AX338" i="14" a="1"/>
  <c r="AV339" i="14" a="1"/>
  <c r="AW339" i="14" a="1"/>
  <c r="AX339" i="14" a="1"/>
  <c r="AV340" i="14" a="1"/>
  <c r="AW340" i="14" a="1"/>
  <c r="AX340" i="14" a="1"/>
  <c r="AV341" i="14" a="1"/>
  <c r="AW341" i="14" a="1"/>
  <c r="AX341" i="14" a="1"/>
  <c r="AV342" i="14" a="1"/>
  <c r="AW342" i="14" a="1"/>
  <c r="AX342" i="14" a="1"/>
  <c r="AV343" i="14" a="1"/>
  <c r="AW343" i="14" a="1"/>
  <c r="AX343" i="14" a="1"/>
  <c r="AV344" i="14" a="1"/>
  <c r="AW344" i="14" a="1"/>
  <c r="AX344" i="14" a="1"/>
  <c r="AV345" i="14" a="1"/>
  <c r="AW345" i="14" a="1"/>
  <c r="AX345" i="14" a="1"/>
  <c r="AV346" i="14" a="1"/>
  <c r="AW346" i="14" a="1"/>
  <c r="AX346" i="14" a="1"/>
  <c r="AV347" i="14" a="1"/>
  <c r="AW347" i="14" a="1"/>
  <c r="AX347" i="14" a="1"/>
  <c r="AV348" i="14" a="1"/>
  <c r="AW348" i="14" a="1"/>
  <c r="AX348" i="14" a="1"/>
  <c r="AV349" i="14" a="1"/>
  <c r="AW349" i="14" a="1"/>
  <c r="AX349" i="14" a="1"/>
  <c r="AV350" i="14" a="1"/>
  <c r="AW350" i="14" a="1"/>
  <c r="AX350" i="14" a="1"/>
  <c r="AV351" i="14" a="1"/>
  <c r="AW351" i="14" a="1"/>
  <c r="AX351" i="14" a="1"/>
  <c r="AV352" i="14" a="1"/>
  <c r="AW352" i="14" a="1"/>
  <c r="AX352" i="14" a="1"/>
  <c r="AV353" i="14" a="1"/>
  <c r="AW353" i="14" a="1"/>
  <c r="AX353" i="14" a="1"/>
  <c r="AV354" i="14" a="1"/>
  <c r="AW354" i="14" a="1"/>
  <c r="AX354" i="14" a="1"/>
  <c r="AV355" i="14" a="1"/>
  <c r="AW355" i="14" a="1"/>
  <c r="AX355" i="14" a="1"/>
  <c r="AV356" i="14" a="1"/>
  <c r="AW356" i="14" a="1"/>
  <c r="AX356" i="14" a="1"/>
  <c r="AV357" i="14" a="1"/>
  <c r="AW357" i="14" a="1"/>
  <c r="AX357" i="14" a="1"/>
  <c r="AV358" i="14" a="1"/>
  <c r="AW358" i="14" a="1"/>
  <c r="AX358" i="14" a="1"/>
  <c r="AV359" i="14" a="1"/>
  <c r="AW359" i="14" a="1"/>
  <c r="AX359" i="14" a="1"/>
  <c r="AV360" i="14" a="1"/>
  <c r="AW360" i="14" a="1"/>
  <c r="AX360" i="14" a="1"/>
  <c r="AV361" i="14" a="1"/>
  <c r="AW361" i="14" a="1"/>
  <c r="AX361" i="14" a="1"/>
  <c r="AV362" i="14" a="1"/>
  <c r="AW362" i="14" a="1"/>
  <c r="AX362" i="14" a="1"/>
  <c r="AV363" i="14" a="1"/>
  <c r="AW363" i="14" a="1"/>
  <c r="AX363" i="14" a="1"/>
  <c r="AV364" i="14" a="1"/>
  <c r="AW364" i="14" a="1"/>
  <c r="AX364" i="14" a="1"/>
  <c r="AV365" i="14" a="1"/>
  <c r="AW365" i="14" a="1"/>
  <c r="AX365" i="14" a="1"/>
  <c r="AV366" i="14" a="1"/>
  <c r="AW366" i="14" a="1"/>
  <c r="AX366" i="14" a="1"/>
  <c r="AV367" i="14" a="1"/>
  <c r="AW367" i="14" a="1"/>
  <c r="AX367" i="14" a="1"/>
  <c r="AV368" i="14" a="1"/>
  <c r="AW368" i="14" a="1"/>
  <c r="AX368" i="14" a="1"/>
  <c r="AV369" i="14" a="1"/>
  <c r="AW369" i="14" a="1"/>
  <c r="AX369" i="14" a="1"/>
  <c r="AV370" i="14" a="1"/>
  <c r="AW370" i="14" a="1"/>
  <c r="AX370" i="14" a="1"/>
  <c r="AV371" i="14" a="1"/>
  <c r="AW371" i="14" a="1"/>
  <c r="AX371" i="14" a="1"/>
  <c r="AV372" i="14" a="1"/>
  <c r="AW372" i="14" a="1"/>
  <c r="AX372" i="14" a="1"/>
  <c r="AV373" i="14" a="1"/>
  <c r="AW373" i="14" a="1"/>
  <c r="AX373" i="14" a="1"/>
  <c r="AV374" i="14" a="1"/>
  <c r="AW374" i="14" a="1"/>
  <c r="AX374" i="14" a="1"/>
  <c r="AV375" i="14" a="1"/>
  <c r="AW375" i="14" a="1"/>
  <c r="AX375" i="14" a="1"/>
  <c r="AV376" i="14" a="1"/>
  <c r="AW376" i="14" a="1"/>
  <c r="AX376" i="14" a="1"/>
  <c r="AV377" i="14" a="1"/>
  <c r="AW377" i="14" a="1"/>
  <c r="AX377" i="14" a="1"/>
  <c r="AV378" i="14" a="1"/>
  <c r="AW378" i="14" a="1"/>
  <c r="AX378" i="14" a="1"/>
  <c r="AV379" i="14" a="1"/>
  <c r="AW379" i="14" a="1"/>
  <c r="AX379" i="14" a="1"/>
  <c r="AV380" i="14" a="1"/>
  <c r="AW380" i="14" a="1"/>
  <c r="AX380" i="14" a="1"/>
  <c r="AV381" i="14" a="1"/>
  <c r="AW381" i="14" a="1"/>
  <c r="AX381" i="14" a="1"/>
  <c r="AV382" i="14" a="1"/>
  <c r="AW382" i="14" a="1"/>
  <c r="AX382" i="14" a="1"/>
  <c r="AV383" i="14" a="1"/>
  <c r="AW383" i="14" a="1"/>
  <c r="AX383" i="14" a="1"/>
  <c r="AV384" i="14" a="1"/>
  <c r="AW384" i="14" a="1"/>
  <c r="AX384" i="14" a="1"/>
  <c r="AV385" i="14" a="1"/>
  <c r="AW385" i="14" a="1"/>
  <c r="AX385" i="14" a="1"/>
  <c r="AV386" i="14" a="1"/>
  <c r="AW386" i="14" a="1"/>
  <c r="AX386" i="14" a="1"/>
  <c r="AV387" i="14" a="1"/>
  <c r="AW387" i="14" a="1"/>
  <c r="AX387" i="14" a="1"/>
  <c r="AV388" i="14" a="1"/>
  <c r="AW388" i="14" a="1"/>
  <c r="AX388" i="14" a="1"/>
  <c r="AV389" i="14" a="1"/>
  <c r="AW389" i="14" a="1"/>
  <c r="AX389" i="14" a="1"/>
  <c r="AV390" i="14" a="1"/>
  <c r="AW390" i="14" a="1"/>
  <c r="AX390" i="14" a="1"/>
  <c r="AV391" i="14" a="1"/>
  <c r="AW391" i="14" a="1"/>
  <c r="AX391" i="14" a="1"/>
  <c r="AV392" i="14" a="1"/>
  <c r="AW392" i="14" a="1"/>
  <c r="AX392" i="14" a="1"/>
  <c r="AV393" i="14" a="1"/>
  <c r="AW393" i="14" a="1"/>
  <c r="AX393" i="14" a="1"/>
  <c r="AV394" i="14" a="1"/>
  <c r="AW394" i="14" a="1"/>
  <c r="AX394" i="14" a="1"/>
  <c r="AV395" i="14" a="1"/>
  <c r="AW395" i="14" a="1"/>
  <c r="AX395" i="14" a="1"/>
  <c r="AV396" i="14" a="1"/>
  <c r="AW396" i="14" a="1"/>
  <c r="AX396" i="14" a="1"/>
  <c r="AV397" i="14" a="1"/>
  <c r="AW397" i="14" a="1"/>
  <c r="AX397" i="14" a="1"/>
  <c r="AV398" i="14" a="1"/>
  <c r="AW398" i="14" a="1"/>
  <c r="AX398" i="14" a="1"/>
  <c r="AV399" i="14" a="1"/>
  <c r="AW399" i="14" a="1"/>
  <c r="AX399" i="14" a="1"/>
  <c r="AV400" i="14" a="1"/>
  <c r="AW400" i="14" a="1"/>
  <c r="AX400" i="14" a="1"/>
  <c r="AV401" i="14" a="1"/>
  <c r="AW401" i="14" a="1"/>
  <c r="AX401" i="14" a="1"/>
  <c r="AV402" i="14" a="1"/>
  <c r="AW402" i="14" a="1"/>
  <c r="AX402" i="14" a="1"/>
  <c r="AV403" i="14" a="1"/>
  <c r="AW403" i="14" a="1"/>
  <c r="AX403" i="14" a="1"/>
  <c r="AV404" i="14" a="1"/>
  <c r="AW404" i="14" a="1"/>
  <c r="AX404" i="14" a="1"/>
  <c r="AV405" i="14" a="1"/>
  <c r="AW405" i="14" a="1"/>
  <c r="AX405" i="14" a="1"/>
  <c r="AV406" i="14" a="1"/>
  <c r="AW406" i="14" a="1"/>
  <c r="AX406" i="14" a="1"/>
  <c r="AV407" i="14" a="1"/>
  <c r="AW407" i="14" a="1"/>
  <c r="AX407" i="14" a="1"/>
  <c r="AV408" i="14" a="1"/>
  <c r="AW408" i="14" a="1"/>
  <c r="AX408" i="14" a="1"/>
  <c r="AV409" i="14" a="1"/>
  <c r="AW409" i="14" a="1"/>
  <c r="AX409" i="14" a="1"/>
  <c r="AV410" i="14" a="1"/>
  <c r="AW410" i="14" a="1"/>
  <c r="AX410" i="14" a="1"/>
  <c r="AV411" i="14" a="1"/>
  <c r="AW411" i="14" a="1"/>
  <c r="AX411" i="14" a="1"/>
  <c r="AV412" i="14" a="1"/>
  <c r="AW412" i="14" a="1"/>
  <c r="AX412" i="14" a="1"/>
  <c r="AV413" i="14" a="1"/>
  <c r="AW413" i="14" a="1"/>
  <c r="AX413" i="14" a="1"/>
  <c r="AV414" i="14" a="1"/>
  <c r="AW414" i="14" a="1"/>
  <c r="AX414" i="14" a="1"/>
  <c r="AV415" i="14" a="1"/>
  <c r="AW415" i="14" a="1"/>
  <c r="AX415" i="14" a="1"/>
  <c r="AV416" i="14" a="1"/>
  <c r="AW416" i="14" a="1"/>
  <c r="AX416" i="14" a="1"/>
  <c r="AV417" i="14" a="1"/>
  <c r="AW417" i="14" a="1"/>
  <c r="AX417" i="14" a="1"/>
  <c r="AV418" i="14" a="1"/>
  <c r="AW418" i="14" a="1"/>
  <c r="AX418" i="14" a="1"/>
  <c r="AV419" i="14" a="1"/>
  <c r="AW419" i="14" a="1"/>
  <c r="AX419" i="14" a="1"/>
  <c r="AV420" i="14" a="1"/>
  <c r="AW420" i="14" a="1"/>
  <c r="AX420" i="14" a="1"/>
  <c r="AV421" i="14" a="1"/>
  <c r="AW421" i="14" a="1"/>
  <c r="AX421" i="14" a="1"/>
  <c r="AV422" i="14" a="1"/>
  <c r="AW422" i="14" a="1"/>
  <c r="AX422" i="14" a="1"/>
  <c r="AV423" i="14" a="1"/>
  <c r="AW423" i="14" a="1"/>
  <c r="AX423" i="14" a="1"/>
  <c r="AV424" i="14" a="1"/>
  <c r="AW424" i="14" a="1"/>
  <c r="AX424" i="14" a="1"/>
  <c r="AV425" i="14" a="1"/>
  <c r="AW425" i="14" a="1"/>
  <c r="AX425" i="14" a="1"/>
  <c r="AV426" i="14" a="1"/>
  <c r="AW426" i="14" a="1"/>
  <c r="AX426" i="14" a="1"/>
  <c r="AV427" i="14" a="1"/>
  <c r="AW427" i="14" a="1"/>
  <c r="AX427" i="14" a="1"/>
  <c r="AV428" i="14" a="1"/>
  <c r="AW428" i="14" a="1"/>
  <c r="AX428" i="14" a="1"/>
  <c r="AV429" i="14" a="1"/>
  <c r="AW429" i="14" a="1"/>
  <c r="AX429" i="14" a="1"/>
  <c r="AV430" i="14" a="1"/>
  <c r="AW430" i="14" a="1"/>
  <c r="AX430" i="14" a="1"/>
  <c r="AV431" i="14" a="1"/>
  <c r="AW431" i="14" a="1"/>
  <c r="AX431" i="14" a="1"/>
  <c r="AV432" i="14" a="1"/>
  <c r="AW432" i="14" a="1"/>
  <c r="AX432" i="14" a="1"/>
  <c r="AV433" i="14" a="1"/>
  <c r="AW433" i="14" a="1"/>
  <c r="AX433" i="14" a="1"/>
  <c r="AV434" i="14" a="1"/>
  <c r="AW434" i="14" a="1"/>
  <c r="AX434" i="14" a="1"/>
  <c r="AV435" i="14" a="1"/>
  <c r="AW435" i="14" a="1"/>
  <c r="AX435" i="14" a="1"/>
  <c r="AV436" i="14" a="1"/>
  <c r="AW436" i="14" a="1"/>
  <c r="AX436" i="14" a="1"/>
  <c r="AV437" i="14" a="1"/>
  <c r="AW437" i="14" a="1"/>
  <c r="AX437" i="14" a="1"/>
  <c r="AV438" i="14" a="1"/>
  <c r="AW438" i="14" a="1"/>
  <c r="AX438" i="14" a="1"/>
  <c r="AV439" i="14" a="1"/>
  <c r="AW439" i="14" a="1"/>
  <c r="AX439" i="14" a="1"/>
  <c r="AV440" i="14" a="1"/>
  <c r="AW440" i="14" a="1"/>
  <c r="AX440" i="14" a="1"/>
  <c r="AV441" i="14" a="1"/>
  <c r="AW441" i="14" a="1"/>
  <c r="AX441" i="14" a="1"/>
  <c r="AV442" i="14" a="1"/>
  <c r="AW442" i="14" a="1"/>
  <c r="AX442" i="14" a="1"/>
  <c r="AV443" i="14" a="1"/>
  <c r="AW443" i="14" a="1"/>
  <c r="AX443" i="14" a="1"/>
  <c r="AV444" i="14" a="1"/>
  <c r="AW444" i="14" a="1"/>
  <c r="AX444" i="14" a="1"/>
  <c r="AV445" i="14" a="1"/>
  <c r="AW445" i="14" a="1"/>
  <c r="AX445" i="14" a="1"/>
  <c r="AV446" i="14" a="1"/>
  <c r="AW446" i="14" a="1"/>
  <c r="AX446" i="14" a="1"/>
  <c r="AV447" i="14" a="1"/>
  <c r="AW447" i="14" a="1"/>
  <c r="AX447" i="14" a="1"/>
  <c r="AV448" i="14" a="1"/>
  <c r="AW448" i="14" a="1"/>
  <c r="AX448" i="14" a="1"/>
  <c r="AV449" i="14" a="1"/>
  <c r="AW449" i="14" a="1"/>
  <c r="AX449" i="14" a="1"/>
  <c r="AV450" i="14" a="1"/>
  <c r="AW450" i="14" a="1"/>
  <c r="AX450" i="14" a="1"/>
  <c r="AV451" i="14" a="1"/>
  <c r="AW451" i="14" a="1"/>
  <c r="AX451" i="14" a="1"/>
  <c r="AV452" i="14" a="1"/>
  <c r="AW452" i="14" a="1"/>
  <c r="AX452" i="14" a="1"/>
  <c r="AV453" i="14" a="1"/>
  <c r="AW453" i="14" a="1"/>
  <c r="AX453" i="14" a="1"/>
  <c r="AV454" i="14" a="1"/>
  <c r="AW454" i="14" a="1"/>
  <c r="AX454" i="14" a="1"/>
  <c r="AV455" i="14" a="1"/>
  <c r="AW455" i="14" a="1"/>
  <c r="AX455" i="14" a="1"/>
  <c r="AV456" i="14" a="1"/>
  <c r="AW456" i="14" a="1"/>
  <c r="AX456" i="14" a="1"/>
  <c r="AV457" i="14" a="1"/>
  <c r="AW457" i="14" a="1"/>
  <c r="AX457" i="14" a="1"/>
  <c r="AV458" i="14" a="1"/>
  <c r="AW458" i="14" a="1"/>
  <c r="AX458" i="14" a="1"/>
  <c r="AV459" i="14" a="1"/>
  <c r="AW459" i="14" a="1"/>
  <c r="AX459" i="14" a="1"/>
  <c r="AV460" i="14" a="1"/>
  <c r="AW460" i="14" a="1"/>
  <c r="AX460" i="14" a="1"/>
  <c r="AV461" i="14" a="1"/>
  <c r="AW461" i="14" a="1"/>
  <c r="AX461" i="14" a="1"/>
  <c r="AV462" i="14" a="1"/>
  <c r="AW462" i="14" a="1"/>
  <c r="AX462" i="14" a="1"/>
  <c r="AV463" i="14" a="1"/>
  <c r="AW463" i="14" a="1"/>
  <c r="AX463" i="14" a="1"/>
  <c r="AV464" i="14" a="1"/>
  <c r="AW464" i="14" a="1"/>
  <c r="AX464" i="14" a="1"/>
  <c r="AV465" i="14" a="1"/>
  <c r="AW465" i="14" a="1"/>
  <c r="AX465" i="14" a="1"/>
  <c r="AV466" i="14" a="1"/>
  <c r="AW466" i="14" a="1"/>
  <c r="AX466" i="14" a="1"/>
  <c r="AV467" i="14" a="1"/>
  <c r="AW467" i="14" a="1"/>
  <c r="AX467" i="14" a="1"/>
  <c r="AV468" i="14" a="1"/>
  <c r="AW468" i="14" a="1"/>
  <c r="AX468" i="14" a="1"/>
  <c r="AV469" i="14" a="1"/>
  <c r="AW469" i="14" a="1"/>
  <c r="AX469" i="14" a="1"/>
  <c r="AV470" i="14" a="1"/>
  <c r="AW470" i="14" a="1"/>
  <c r="AX470" i="14" a="1"/>
  <c r="AV471" i="14" a="1"/>
  <c r="AW471" i="14" a="1"/>
  <c r="AX471" i="14" a="1"/>
  <c r="AV472" i="14" a="1"/>
  <c r="AW472" i="14" a="1"/>
  <c r="AX472" i="14" a="1"/>
  <c r="AV473" i="14" a="1"/>
  <c r="AW473" i="14" a="1"/>
  <c r="AX473" i="14" a="1"/>
  <c r="AV474" i="14" a="1"/>
  <c r="AW474" i="14" a="1"/>
  <c r="AX474" i="14" a="1"/>
  <c r="AV475" i="14" a="1"/>
  <c r="AW475" i="14" a="1"/>
  <c r="AX475" i="14" a="1"/>
  <c r="AV476" i="14" a="1"/>
  <c r="AW476" i="14" a="1"/>
  <c r="AX476" i="14" a="1"/>
  <c r="AV477" i="14" a="1"/>
  <c r="AW477" i="14" a="1"/>
  <c r="AX477" i="14" a="1"/>
  <c r="AV478" i="14" a="1"/>
  <c r="AW478" i="14" a="1"/>
  <c r="AX478" i="14" a="1"/>
  <c r="AV479" i="14" a="1"/>
  <c r="AW479" i="14" a="1"/>
  <c r="AX479" i="14" a="1"/>
  <c r="AV480" i="14" a="1"/>
  <c r="AW480" i="14" a="1"/>
  <c r="AX480" i="14" a="1"/>
  <c r="AV481" i="14" a="1"/>
  <c r="AW481" i="14" a="1"/>
  <c r="AX481" i="14" a="1"/>
  <c r="AV482" i="14" a="1"/>
  <c r="AW482" i="14" a="1"/>
  <c r="AX482" i="14" a="1"/>
  <c r="AV483" i="14" a="1"/>
  <c r="AW483" i="14" a="1"/>
  <c r="AX483" i="14" a="1"/>
  <c r="AV484" i="14" a="1"/>
  <c r="AW484" i="14" a="1"/>
  <c r="AX484" i="14" a="1"/>
  <c r="AV485" i="14" a="1"/>
  <c r="AW485" i="14" a="1"/>
  <c r="AX485" i="14" a="1"/>
  <c r="AV486" i="14" a="1"/>
  <c r="AW486" i="14" a="1"/>
  <c r="AX486" i="14" a="1"/>
  <c r="AV487" i="14" a="1"/>
  <c r="AW487" i="14" a="1"/>
  <c r="AX487" i="14" a="1"/>
  <c r="AV488" i="14" a="1"/>
  <c r="AW488" i="14" a="1"/>
  <c r="AX488" i="14" a="1"/>
  <c r="AV489" i="14" a="1"/>
  <c r="AW489" i="14" a="1"/>
  <c r="AX489" i="14" a="1"/>
  <c r="AV490" i="14" a="1"/>
  <c r="AW490" i="14" a="1"/>
  <c r="AX490" i="14" a="1"/>
  <c r="AV491" i="14" a="1"/>
  <c r="AW491" i="14" a="1"/>
  <c r="AX491" i="14" a="1"/>
  <c r="AV492" i="14" a="1"/>
  <c r="AW492" i="14" a="1"/>
  <c r="AX492" i="14" a="1"/>
  <c r="AV493" i="14" a="1"/>
  <c r="AW493" i="14" a="1"/>
  <c r="AX493" i="14" a="1"/>
  <c r="AV494" i="14" a="1"/>
  <c r="AW494" i="14" a="1"/>
  <c r="AX494" i="14" a="1"/>
  <c r="AV495" i="14" a="1"/>
  <c r="AW495" i="14" a="1"/>
  <c r="AX495" i="14" a="1"/>
  <c r="AV496" i="14" a="1"/>
  <c r="AW496" i="14" a="1"/>
  <c r="AX496" i="14" a="1"/>
  <c r="AV497" i="14" a="1"/>
  <c r="AW497" i="14" a="1"/>
  <c r="AX497" i="14" a="1"/>
  <c r="AV498" i="14" a="1"/>
  <c r="AW498" i="14" a="1"/>
  <c r="AX498" i="14" a="1"/>
  <c r="AV499" i="14" a="1"/>
  <c r="AW499" i="14" a="1"/>
  <c r="AX499" i="14" a="1"/>
  <c r="AV500" i="14" a="1"/>
  <c r="AW500" i="14" a="1"/>
  <c r="AX500" i="14" a="1"/>
  <c r="AV501" i="14" a="1"/>
  <c r="AW501" i="14" a="1"/>
  <c r="AX501" i="14" a="1"/>
  <c r="AV502" i="14" a="1"/>
  <c r="AW502" i="14" a="1"/>
  <c r="AX502" i="14" a="1"/>
  <c r="AV503" i="14" a="1"/>
  <c r="AW503" i="14" a="1"/>
  <c r="AX503" i="14" a="1"/>
  <c r="AV504" i="14" a="1"/>
  <c r="AW504" i="14" a="1"/>
  <c r="AX504" i="14" a="1"/>
  <c r="AV505" i="14" a="1"/>
  <c r="AW505" i="14" a="1"/>
  <c r="AX505" i="14" a="1"/>
  <c r="AV506" i="14" a="1"/>
  <c r="AW506" i="14" a="1"/>
  <c r="AX506" i="14" a="1"/>
  <c r="AV507" i="14" a="1"/>
  <c r="AW507" i="14" a="1"/>
  <c r="AX507" i="14" a="1"/>
  <c r="AV508" i="14" a="1"/>
  <c r="AW508" i="14" a="1"/>
  <c r="AX508" i="14" a="1"/>
  <c r="AV509" i="14" a="1"/>
  <c r="AW509" i="14" a="1"/>
  <c r="AX509" i="14" a="1"/>
  <c r="AV510" i="14" a="1"/>
  <c r="AW510" i="14" a="1"/>
  <c r="AX510" i="14" a="1"/>
  <c r="AV511" i="14" a="1"/>
  <c r="AW511" i="14" a="1"/>
  <c r="AX511" i="14" a="1"/>
  <c r="AV512" i="14" a="1"/>
  <c r="AW512" i="14" a="1"/>
  <c r="AX512" i="14" a="1"/>
  <c r="AV513" i="14" a="1"/>
  <c r="AW513" i="14" a="1"/>
  <c r="AX513" i="14" a="1"/>
  <c r="AV514" i="14" a="1"/>
  <c r="AW514" i="14" a="1"/>
  <c r="AX514" i="14" a="1"/>
  <c r="AV515" i="14" a="1"/>
  <c r="AW515" i="14" a="1"/>
  <c r="AX515" i="14" a="1"/>
  <c r="AV516" i="14" a="1"/>
  <c r="AW516" i="14" a="1"/>
  <c r="AX516" i="14" a="1"/>
  <c r="AV517" i="14" a="1"/>
  <c r="AW517" i="14" a="1"/>
  <c r="AX517" i="14" a="1"/>
  <c r="AV518" i="14" a="1"/>
  <c r="AW518" i="14" a="1"/>
  <c r="AX518" i="14" a="1"/>
  <c r="AV519" i="14" a="1"/>
  <c r="AW519" i="14" a="1"/>
  <c r="AX519" i="14" a="1"/>
  <c r="AV520" i="14" a="1"/>
  <c r="AW520" i="14" a="1"/>
  <c r="AX520" i="14" a="1"/>
  <c r="AV521" i="14" a="1"/>
  <c r="AW521" i="14" a="1"/>
  <c r="AX521" i="14" a="1"/>
  <c r="AV522" i="14" a="1"/>
  <c r="AW522" i="14" a="1"/>
  <c r="AX522" i="14" a="1"/>
  <c r="AV523" i="14" a="1"/>
  <c r="AW523" i="14" a="1"/>
  <c r="AX523" i="14" a="1"/>
  <c r="AV524" i="14" a="1"/>
  <c r="AW524" i="14" a="1"/>
  <c r="AX524" i="14" a="1"/>
  <c r="AV525" i="14" a="1"/>
  <c r="AW525" i="14" a="1"/>
  <c r="AX525" i="14" a="1"/>
  <c r="AV526" i="14" a="1"/>
  <c r="AW526" i="14" a="1"/>
  <c r="AX526" i="14" a="1"/>
  <c r="AV527" i="14" a="1"/>
  <c r="AW527" i="14" a="1"/>
  <c r="AX527" i="14" a="1"/>
  <c r="AV528" i="14" a="1"/>
  <c r="AW528" i="14" a="1"/>
  <c r="AX528" i="14" a="1"/>
  <c r="AV529" i="14" a="1"/>
  <c r="AW529" i="14" a="1"/>
  <c r="AX529" i="14" a="1"/>
  <c r="AV530" i="14" a="1"/>
  <c r="AW530" i="14" a="1"/>
  <c r="AX530" i="14" a="1"/>
  <c r="AV531" i="14" a="1"/>
  <c r="AW531" i="14" a="1"/>
  <c r="AX531" i="14" a="1"/>
  <c r="AV532" i="14" a="1"/>
  <c r="AW532" i="14" a="1"/>
  <c r="AX532" i="14" a="1"/>
  <c r="AV533" i="14" a="1"/>
  <c r="AW533" i="14" a="1"/>
  <c r="AX533" i="14" a="1"/>
  <c r="AV534" i="14" a="1"/>
  <c r="AW534" i="14" a="1"/>
  <c r="AX534" i="14" a="1"/>
  <c r="AV535" i="14" a="1"/>
  <c r="AW535" i="14" a="1"/>
  <c r="AX535" i="14" a="1"/>
  <c r="AV536" i="14" a="1"/>
  <c r="AW536" i="14" a="1"/>
  <c r="AX536" i="14" a="1"/>
  <c r="AV537" i="14" a="1"/>
  <c r="AW537" i="14" a="1"/>
  <c r="AX537" i="14" a="1"/>
  <c r="AV538" i="14" a="1"/>
  <c r="AW538" i="14" a="1"/>
  <c r="AX538" i="14" a="1"/>
  <c r="AV539" i="14" a="1"/>
  <c r="AW539" i="14" a="1"/>
  <c r="AX539" i="14" a="1"/>
  <c r="AV540" i="14" a="1"/>
  <c r="AW540" i="14" a="1"/>
  <c r="AX540" i="14" a="1"/>
  <c r="AV541" i="14" a="1"/>
  <c r="AW541" i="14" a="1"/>
  <c r="AX541" i="14" a="1"/>
  <c r="AV542" i="14" a="1"/>
  <c r="AW542" i="14" a="1"/>
  <c r="AX542" i="14" a="1"/>
  <c r="AV543" i="14" a="1"/>
  <c r="AW543" i="14" a="1"/>
  <c r="AX543" i="14" a="1"/>
  <c r="AV544" i="14" a="1"/>
  <c r="AW544" i="14" a="1"/>
  <c r="AX544" i="14" a="1"/>
  <c r="AV545" i="14" a="1"/>
  <c r="AW545" i="14" a="1"/>
  <c r="AX545" i="14" a="1"/>
  <c r="AV546" i="14" a="1"/>
  <c r="AW546" i="14" a="1"/>
  <c r="AX546" i="14" a="1"/>
  <c r="AV547" i="14" a="1"/>
  <c r="AW547" i="14" a="1"/>
  <c r="AX547" i="14" a="1"/>
  <c r="AV548" i="14" a="1"/>
  <c r="AW548" i="14" a="1"/>
  <c r="AX548" i="14" a="1"/>
  <c r="AV549" i="14" a="1"/>
  <c r="AW549" i="14" a="1"/>
  <c r="AX549" i="14" a="1"/>
  <c r="AV550" i="14" a="1"/>
  <c r="AW550" i="14" a="1"/>
  <c r="AX550" i="14" a="1"/>
  <c r="AV551" i="14" a="1"/>
  <c r="AW551" i="14" a="1"/>
  <c r="AX551" i="14" a="1"/>
  <c r="AV552" i="14" a="1"/>
  <c r="AW552" i="14" a="1"/>
  <c r="AX552" i="14" a="1"/>
  <c r="AV553" i="14" a="1"/>
  <c r="AW553" i="14" a="1"/>
  <c r="AX553" i="14" a="1"/>
  <c r="AV554" i="14" a="1"/>
  <c r="AW554" i="14" a="1"/>
  <c r="AX554" i="14" a="1"/>
  <c r="AV555" i="14" a="1"/>
  <c r="AW555" i="14" a="1"/>
  <c r="AX555" i="14" a="1"/>
  <c r="AV556" i="14" a="1"/>
  <c r="AW556" i="14" a="1"/>
  <c r="AX556" i="14" a="1"/>
  <c r="AV557" i="14" a="1"/>
  <c r="AW557" i="14" a="1"/>
  <c r="AX557" i="14" a="1"/>
  <c r="AV558" i="14" a="1"/>
  <c r="AW558" i="14" a="1"/>
  <c r="AX558" i="14" a="1"/>
  <c r="AV559" i="14" a="1"/>
  <c r="AW559" i="14" a="1"/>
  <c r="AX559" i="14" a="1"/>
  <c r="AV560" i="14" a="1"/>
  <c r="AW560" i="14" a="1"/>
  <c r="AX560" i="14" a="1"/>
  <c r="AV561" i="14" a="1"/>
  <c r="AW561" i="14" a="1"/>
  <c r="AX561" i="14" a="1"/>
  <c r="AV562" i="14" a="1"/>
  <c r="AW562" i="14" a="1"/>
  <c r="AX562" i="14" a="1"/>
  <c r="AV563" i="14" a="1"/>
  <c r="AW563" i="14" a="1"/>
  <c r="AX563" i="14" a="1"/>
  <c r="AV564" i="14" a="1"/>
  <c r="AW564" i="14" a="1"/>
  <c r="AX564" i="14" a="1"/>
  <c r="AV565" i="14" a="1"/>
  <c r="AW565" i="14" a="1"/>
  <c r="AX565" i="14" a="1"/>
  <c r="AV566" i="14" a="1"/>
  <c r="AW566" i="14" a="1"/>
  <c r="AX566" i="14" a="1"/>
  <c r="AV567" i="14" a="1"/>
  <c r="AW567" i="14" a="1"/>
  <c r="AX567" i="14" a="1"/>
  <c r="AV568" i="14" a="1"/>
  <c r="AW568" i="14" a="1"/>
  <c r="AX568" i="14" a="1"/>
  <c r="AV569" i="14" a="1"/>
  <c r="AW569" i="14" a="1"/>
  <c r="AX569" i="14" a="1"/>
  <c r="AV570" i="14" a="1"/>
  <c r="AW570" i="14" a="1"/>
  <c r="AX570" i="14" a="1"/>
  <c r="AV571" i="14" a="1"/>
  <c r="AW571" i="14" a="1"/>
  <c r="AX571" i="14" a="1"/>
  <c r="AV572" i="14" a="1"/>
  <c r="AW572" i="14" a="1"/>
  <c r="AX572" i="14" a="1"/>
  <c r="AV573" i="14" a="1"/>
  <c r="AW573" i="14" a="1"/>
  <c r="AX573" i="14" a="1"/>
  <c r="AV574" i="14" a="1"/>
  <c r="AW574" i="14" a="1"/>
  <c r="AX574" i="14" a="1"/>
  <c r="AV575" i="14" a="1"/>
  <c r="AW575" i="14" a="1"/>
  <c r="AX575" i="14" a="1"/>
  <c r="AV576" i="14" a="1"/>
  <c r="AW576" i="14" a="1"/>
  <c r="AX576" i="14" a="1"/>
  <c r="AV577" i="14" a="1"/>
  <c r="AW577" i="14" a="1"/>
  <c r="AX577" i="14" a="1"/>
  <c r="AV578" i="14" a="1"/>
  <c r="AW578" i="14" a="1"/>
  <c r="AX578" i="14" a="1"/>
  <c r="AV579" i="14" a="1"/>
  <c r="AW579" i="14" a="1"/>
  <c r="AX579" i="14" a="1"/>
  <c r="AV580" i="14" a="1"/>
  <c r="AW580" i="14" a="1"/>
  <c r="AX580" i="14" a="1"/>
  <c r="AV581" i="14" a="1"/>
  <c r="AW581" i="14" a="1"/>
  <c r="AX581" i="14" a="1"/>
  <c r="AV582" i="14" a="1"/>
  <c r="AW582" i="14" a="1"/>
  <c r="AX582" i="14" a="1"/>
  <c r="AV583" i="14" a="1"/>
  <c r="AW583" i="14" a="1"/>
  <c r="AX583" i="14" a="1"/>
  <c r="AV584" i="14" a="1"/>
  <c r="AW584" i="14" a="1"/>
  <c r="AX584" i="14" a="1"/>
  <c r="AV585" i="14" a="1"/>
  <c r="AW585" i="14" a="1"/>
  <c r="AX585" i="14" a="1"/>
  <c r="AV586" i="14" a="1"/>
  <c r="AW586" i="14" a="1"/>
  <c r="AX586" i="14" a="1"/>
  <c r="AV587" i="14" a="1"/>
  <c r="AW587" i="14" a="1"/>
  <c r="AX587" i="14" a="1"/>
  <c r="AV588" i="14" a="1"/>
  <c r="AW588" i="14" a="1"/>
  <c r="AX588" i="14" a="1"/>
  <c r="AV589" i="14" a="1"/>
  <c r="AW589" i="14" a="1"/>
  <c r="AX589" i="14" a="1"/>
  <c r="AV590" i="14" a="1"/>
  <c r="AW590" i="14" a="1"/>
  <c r="AX590" i="14" a="1"/>
  <c r="AV591" i="14" a="1"/>
  <c r="AW591" i="14" a="1"/>
  <c r="AX591" i="14" a="1"/>
  <c r="AV592" i="14" a="1"/>
  <c r="AW592" i="14" a="1"/>
  <c r="AX592" i="14" a="1"/>
  <c r="AV593" i="14" a="1"/>
  <c r="AW593" i="14" a="1"/>
  <c r="AX593" i="14" a="1"/>
  <c r="AV594" i="14" a="1"/>
  <c r="AW594" i="14" a="1"/>
  <c r="AX594" i="14" a="1"/>
  <c r="AV595" i="14" a="1"/>
  <c r="AW595" i="14" a="1"/>
  <c r="AX595" i="14" a="1"/>
  <c r="AV596" i="14" a="1"/>
  <c r="AW596" i="14" a="1"/>
  <c r="AX596" i="14" a="1"/>
  <c r="AV597" i="14" a="1"/>
  <c r="AW597" i="14" a="1"/>
  <c r="AX597" i="14" a="1"/>
  <c r="AV598" i="14" a="1"/>
  <c r="AW598" i="14" a="1"/>
  <c r="AX598" i="14" a="1"/>
  <c r="AV599" i="14" a="1"/>
  <c r="AW599" i="14" a="1"/>
  <c r="AX599" i="14" a="1"/>
  <c r="AV600" i="14" a="1"/>
  <c r="AW600" i="14" a="1"/>
  <c r="AX600" i="14" a="1"/>
  <c r="AV601" i="14" a="1"/>
  <c r="AW601" i="14" a="1"/>
  <c r="AX601" i="14" a="1"/>
  <c r="AV602" i="14" a="1"/>
  <c r="AW602" i="14" a="1"/>
  <c r="AX602" i="14" a="1"/>
  <c r="AV603" i="14" a="1"/>
  <c r="AW603" i="14" a="1"/>
  <c r="AX603" i="14" a="1"/>
  <c r="AV604" i="14" a="1"/>
  <c r="AW604" i="14" a="1"/>
  <c r="AX604" i="14" a="1"/>
  <c r="AV605" i="14" a="1"/>
  <c r="AW605" i="14" a="1"/>
  <c r="AX605" i="14" a="1"/>
  <c r="AV606" i="14" a="1"/>
  <c r="AW606" i="14" a="1"/>
  <c r="AX606" i="14" a="1"/>
  <c r="AV607" i="14" a="1"/>
  <c r="AW607" i="14" a="1"/>
  <c r="AX607" i="14" a="1"/>
  <c r="AV608" i="14" a="1"/>
  <c r="AW608" i="14" a="1"/>
  <c r="AX608" i="14" a="1"/>
  <c r="AV609" i="14" a="1"/>
  <c r="AW609" i="14" a="1"/>
  <c r="AX609" i="14" a="1"/>
  <c r="AV610" i="14" a="1"/>
  <c r="AW610" i="14" a="1"/>
  <c r="AX610" i="14" a="1"/>
  <c r="AV611" i="14" a="1"/>
  <c r="AW611" i="14" a="1"/>
  <c r="AX611" i="14" a="1"/>
  <c r="AV612" i="14" a="1"/>
  <c r="AW612" i="14" a="1"/>
  <c r="AX612" i="14" a="1"/>
  <c r="AV613" i="14" a="1"/>
  <c r="AW613" i="14" a="1"/>
  <c r="AX613" i="14" a="1"/>
  <c r="AV614" i="14" a="1"/>
  <c r="AW614" i="14" a="1"/>
  <c r="AX614" i="14" a="1"/>
  <c r="AV615" i="14" a="1"/>
  <c r="AW615" i="14" a="1"/>
  <c r="AX615" i="14" a="1"/>
  <c r="AV616" i="14" a="1"/>
  <c r="AW616" i="14" a="1"/>
  <c r="AX616" i="14" a="1"/>
  <c r="AV617" i="14" a="1"/>
  <c r="AW617" i="14" a="1"/>
  <c r="AX617" i="14" a="1"/>
  <c r="AV618" i="14" a="1"/>
  <c r="AW618" i="14" a="1"/>
  <c r="AX618" i="14" a="1"/>
  <c r="AV619" i="14" a="1"/>
  <c r="AW619" i="14" a="1"/>
  <c r="AX619" i="14" a="1"/>
  <c r="AV620" i="14" a="1"/>
  <c r="AW620" i="14" a="1"/>
  <c r="AX620" i="14" a="1"/>
  <c r="AV621" i="14" a="1"/>
  <c r="AW621" i="14" a="1"/>
  <c r="AX621" i="14" a="1"/>
  <c r="AV622" i="14" a="1"/>
  <c r="AW622" i="14" a="1"/>
  <c r="AX622" i="14" a="1"/>
  <c r="AV623" i="14" a="1"/>
  <c r="AW623" i="14" a="1"/>
  <c r="AX623" i="14" a="1"/>
  <c r="AV624" i="14" a="1"/>
  <c r="AW624" i="14" a="1"/>
  <c r="AX624" i="14" a="1"/>
  <c r="AV625" i="14" a="1"/>
  <c r="AW625" i="14" a="1"/>
  <c r="AX625" i="14" a="1"/>
  <c r="AV626" i="14" a="1"/>
  <c r="AW626" i="14" a="1"/>
  <c r="AX626" i="14" a="1"/>
  <c r="AV627" i="14" a="1"/>
  <c r="AW627" i="14" a="1"/>
  <c r="AX627" i="14" a="1"/>
  <c r="AV628" i="14" a="1"/>
  <c r="AW628" i="14" a="1"/>
  <c r="AX628" i="14" a="1"/>
  <c r="AV629" i="14" a="1"/>
  <c r="AW629" i="14" a="1"/>
  <c r="AX629" i="14" a="1"/>
  <c r="AV630" i="14" a="1"/>
  <c r="AW630" i="14" a="1"/>
  <c r="AX630" i="14" a="1"/>
  <c r="AV631" i="14" a="1"/>
  <c r="AW631" i="14" a="1"/>
  <c r="AX631" i="14" a="1"/>
  <c r="AV632" i="14" a="1"/>
  <c r="AW632" i="14" a="1"/>
  <c r="AX632" i="14" a="1"/>
  <c r="AV633" i="14" a="1"/>
  <c r="AW633" i="14" a="1"/>
  <c r="AX633" i="14" a="1"/>
  <c r="AV634" i="14" a="1"/>
  <c r="AW634" i="14" a="1"/>
  <c r="AX634" i="14" a="1"/>
  <c r="AV635" i="14" a="1"/>
  <c r="AW635" i="14" a="1"/>
  <c r="AX635" i="14" a="1"/>
  <c r="AV636" i="14" a="1"/>
  <c r="AW636" i="14" a="1"/>
  <c r="AX636" i="14" a="1"/>
  <c r="AV637" i="14" a="1"/>
  <c r="AW637" i="14" a="1"/>
  <c r="AX637" i="14" a="1"/>
  <c r="AV638" i="14" a="1"/>
  <c r="AW638" i="14" a="1"/>
  <c r="AX638" i="14" a="1"/>
  <c r="AV639" i="14" a="1"/>
  <c r="AW639" i="14" a="1"/>
  <c r="AX639" i="14" a="1"/>
  <c r="AV640" i="14" a="1"/>
  <c r="AW640" i="14" a="1"/>
  <c r="AX640" i="14" a="1"/>
  <c r="AV641" i="14" a="1"/>
  <c r="AW641" i="14" a="1"/>
  <c r="AX641" i="14" a="1"/>
  <c r="AV642" i="14" a="1"/>
  <c r="AW642" i="14" a="1"/>
  <c r="AX642" i="14" a="1"/>
  <c r="AV643" i="14" a="1"/>
  <c r="AW643" i="14" a="1"/>
  <c r="AX643" i="14" a="1"/>
  <c r="AV644" i="14" a="1"/>
  <c r="AW644" i="14" a="1"/>
  <c r="AX644" i="14" a="1"/>
  <c r="AV645" i="14" a="1"/>
  <c r="AW645" i="14" a="1"/>
  <c r="AX645" i="14" a="1"/>
  <c r="AV646" i="14" a="1"/>
  <c r="AW646" i="14" a="1"/>
  <c r="AX646" i="14" a="1"/>
  <c r="AV647" i="14" a="1"/>
  <c r="AW647" i="14" a="1"/>
  <c r="AX647" i="14" a="1"/>
  <c r="AV648" i="14" a="1"/>
  <c r="AW648" i="14" a="1"/>
  <c r="AX648" i="14" a="1"/>
  <c r="AV649" i="14" a="1"/>
  <c r="AW649" i="14" a="1"/>
  <c r="AX649" i="14" a="1"/>
  <c r="AV650" i="14" a="1"/>
  <c r="AW650" i="14" a="1"/>
  <c r="AX650" i="14" a="1"/>
  <c r="AV651" i="14" a="1"/>
  <c r="AW651" i="14" a="1"/>
  <c r="AX651" i="14" a="1"/>
  <c r="AV652" i="14" a="1"/>
  <c r="AW652" i="14" a="1"/>
  <c r="AX652" i="14" a="1"/>
  <c r="AV653" i="14" a="1"/>
  <c r="AW653" i="14" a="1"/>
  <c r="AX653" i="14" a="1"/>
  <c r="AV654" i="14" a="1"/>
  <c r="AW654" i="14" a="1"/>
  <c r="AX654" i="14" a="1"/>
  <c r="AV655" i="14" a="1"/>
  <c r="AW655" i="14" a="1"/>
  <c r="AX655" i="14" a="1"/>
  <c r="AV656" i="14" a="1"/>
  <c r="AW656" i="14" a="1"/>
  <c r="AX656" i="14" a="1"/>
  <c r="AV657" i="14" a="1"/>
  <c r="AW657" i="14" a="1"/>
  <c r="AX657" i="14" a="1"/>
  <c r="AV658" i="14" a="1"/>
  <c r="AW658" i="14" a="1"/>
  <c r="AX658" i="14" a="1"/>
  <c r="AV659" i="14" a="1"/>
  <c r="AW659" i="14" a="1"/>
  <c r="AX659" i="14" a="1"/>
  <c r="AV660" i="14" a="1"/>
  <c r="AW660" i="14" a="1"/>
  <c r="AX660" i="14" a="1"/>
  <c r="AV661" i="14" a="1"/>
  <c r="AW661" i="14" a="1"/>
  <c r="AX661" i="14" a="1"/>
  <c r="AV662" i="14" a="1"/>
  <c r="AW662" i="14" a="1"/>
  <c r="AX662" i="14" a="1"/>
  <c r="AV663" i="14" a="1"/>
  <c r="AW663" i="14" a="1"/>
  <c r="AX663" i="14" a="1"/>
  <c r="AV664" i="14" a="1"/>
  <c r="AW664" i="14" a="1"/>
  <c r="AX664" i="14" a="1"/>
  <c r="AV665" i="14" a="1"/>
  <c r="AW665" i="14" a="1"/>
  <c r="AX665" i="14" a="1"/>
  <c r="AV666" i="14" a="1"/>
  <c r="AW666" i="14" a="1"/>
  <c r="AX666" i="14" a="1"/>
  <c r="AV667" i="14" a="1"/>
  <c r="AW667" i="14" a="1"/>
  <c r="AX667" i="14" a="1"/>
  <c r="AV668" i="14" a="1"/>
  <c r="AW668" i="14" a="1"/>
  <c r="AX668" i="14" a="1"/>
  <c r="AV669" i="14" a="1"/>
  <c r="AW669" i="14" a="1"/>
  <c r="AX669" i="14" a="1"/>
  <c r="AV670" i="14" a="1"/>
  <c r="AW670" i="14" a="1"/>
  <c r="AX670" i="14" a="1"/>
  <c r="AV671" i="14" a="1"/>
  <c r="AW671" i="14" a="1"/>
  <c r="AX671" i="14" a="1"/>
  <c r="AV672" i="14" a="1"/>
  <c r="AW672" i="14" a="1"/>
  <c r="AX672" i="14" a="1"/>
  <c r="AV673" i="14" a="1"/>
  <c r="AW673" i="14" a="1"/>
  <c r="AX673" i="14" a="1"/>
  <c r="AV674" i="14" a="1"/>
  <c r="AW674" i="14" a="1"/>
  <c r="AX674" i="14" a="1"/>
  <c r="AV675" i="14" a="1"/>
  <c r="AW675" i="14" a="1"/>
  <c r="AX675" i="14" a="1"/>
  <c r="AV676" i="14" a="1"/>
  <c r="AW676" i="14" a="1"/>
  <c r="AX676" i="14" a="1"/>
  <c r="AV677" i="14" a="1"/>
  <c r="AW677" i="14" a="1"/>
  <c r="AX677" i="14" a="1"/>
  <c r="AV678" i="14" a="1"/>
  <c r="AW678" i="14" a="1"/>
  <c r="AX678" i="14" a="1"/>
  <c r="AV679" i="14" a="1"/>
  <c r="AW679" i="14" a="1"/>
  <c r="AX679" i="14" a="1"/>
  <c r="AV680" i="14" a="1"/>
  <c r="AW680" i="14" a="1"/>
  <c r="AX680" i="14" a="1"/>
  <c r="AV681" i="14" a="1"/>
  <c r="AW681" i="14" a="1"/>
  <c r="AX681" i="14" a="1"/>
  <c r="AV682" i="14" a="1"/>
  <c r="AW682" i="14" a="1"/>
  <c r="AX682" i="14" a="1"/>
  <c r="AV683" i="14" a="1"/>
  <c r="AW683" i="14" a="1"/>
  <c r="AX683" i="14" a="1"/>
  <c r="AV684" i="14" a="1"/>
  <c r="AW684" i="14" a="1"/>
  <c r="AX684" i="14" a="1"/>
  <c r="AV685" i="14" a="1"/>
  <c r="AW685" i="14" a="1"/>
  <c r="AX685" i="14" a="1"/>
  <c r="AV686" i="14" a="1"/>
  <c r="AW686" i="14" a="1"/>
  <c r="AX686" i="14" a="1"/>
  <c r="AV687" i="14" a="1"/>
  <c r="AW687" i="14" a="1"/>
  <c r="AX687" i="14" a="1"/>
  <c r="AV688" i="14" a="1"/>
  <c r="AW688" i="14" a="1"/>
  <c r="AX688" i="14" a="1"/>
  <c r="AV689" i="14" a="1"/>
  <c r="AW689" i="14" a="1"/>
  <c r="AX689" i="14" a="1"/>
  <c r="AV690" i="14" a="1"/>
  <c r="AW690" i="14" a="1"/>
  <c r="AX690" i="14" a="1"/>
  <c r="AV691" i="14" a="1"/>
  <c r="AW691" i="14" a="1"/>
  <c r="AX691" i="14" a="1"/>
  <c r="AV692" i="14" a="1"/>
  <c r="AW692" i="14" a="1"/>
  <c r="AX692" i="14" a="1"/>
  <c r="AV693" i="14" a="1"/>
  <c r="AW693" i="14" a="1"/>
  <c r="AX693" i="14" a="1"/>
  <c r="AV694" i="14" a="1"/>
  <c r="AW694" i="14" a="1"/>
  <c r="AX694" i="14" a="1"/>
  <c r="AV695" i="14" a="1"/>
  <c r="AW695" i="14" a="1"/>
  <c r="AX695" i="14" a="1"/>
  <c r="AV696" i="14" a="1"/>
  <c r="AW696" i="14" a="1"/>
  <c r="AX696" i="14" a="1"/>
  <c r="AV697" i="14" a="1"/>
  <c r="AW697" i="14" a="1"/>
  <c r="AX697" i="14" a="1"/>
  <c r="AV698" i="14" a="1"/>
  <c r="AW698" i="14" a="1"/>
  <c r="AX698" i="14" a="1"/>
  <c r="AV699" i="14" a="1"/>
  <c r="AW699" i="14" a="1"/>
  <c r="AX699" i="14" a="1"/>
  <c r="AV700" i="14" a="1"/>
  <c r="AW700" i="14" a="1"/>
  <c r="AX700" i="14" a="1"/>
  <c r="AV701" i="14" a="1"/>
  <c r="AW701" i="14" a="1"/>
  <c r="AX701" i="14" a="1"/>
  <c r="AV702" i="14" a="1"/>
  <c r="AW702" i="14" a="1"/>
  <c r="AX702" i="14" a="1"/>
  <c r="AV703" i="14" a="1"/>
  <c r="AW703" i="14" a="1"/>
  <c r="AX703" i="14" a="1"/>
  <c r="AV704" i="14" a="1"/>
  <c r="AW704" i="14" a="1"/>
  <c r="AX704" i="14" a="1"/>
  <c r="AV705" i="14" a="1"/>
  <c r="AW705" i="14" a="1"/>
  <c r="AX705" i="14" a="1"/>
  <c r="AV706" i="14" a="1"/>
  <c r="AW706" i="14" a="1"/>
  <c r="AX706" i="14" a="1"/>
  <c r="AV707" i="14" a="1"/>
  <c r="AW707" i="14" a="1"/>
  <c r="AX707" i="14" a="1"/>
  <c r="AV708" i="14" a="1"/>
  <c r="AW708" i="14" a="1"/>
  <c r="AX708" i="14" a="1"/>
  <c r="AV709" i="14" a="1"/>
  <c r="AW709" i="14" a="1"/>
  <c r="AX709" i="14" a="1"/>
  <c r="AV710" i="14" a="1"/>
  <c r="AW710" i="14" a="1"/>
  <c r="AX710" i="14" a="1"/>
  <c r="AV711" i="14" a="1"/>
  <c r="AW711" i="14" a="1"/>
  <c r="AX711" i="14" a="1"/>
  <c r="AV712" i="14" a="1"/>
  <c r="AW712" i="14" a="1"/>
  <c r="AX712" i="14" a="1"/>
  <c r="AV713" i="14" a="1"/>
  <c r="AW713" i="14" a="1"/>
  <c r="AX713" i="14" a="1"/>
  <c r="AV714" i="14" a="1"/>
  <c r="AW714" i="14" a="1"/>
  <c r="AX714" i="14" a="1"/>
  <c r="AV715" i="14" a="1"/>
  <c r="AW715" i="14" a="1"/>
  <c r="AX715" i="14" a="1"/>
  <c r="AV716" i="14" a="1"/>
  <c r="AW716" i="14" a="1"/>
  <c r="AX716" i="14" a="1"/>
  <c r="AV717" i="14" a="1"/>
  <c r="AW717" i="14" a="1"/>
  <c r="AX717" i="14" a="1"/>
  <c r="AV718" i="14" a="1"/>
  <c r="AW718" i="14" a="1"/>
  <c r="AX718" i="14" a="1"/>
  <c r="AV719" i="14" a="1"/>
  <c r="AW719" i="14" a="1"/>
  <c r="AX719" i="14" a="1"/>
  <c r="AV720" i="14" a="1"/>
  <c r="AW720" i="14" a="1"/>
  <c r="AX720" i="14" a="1"/>
  <c r="AV721" i="14" a="1"/>
  <c r="AW721" i="14" a="1"/>
  <c r="AX721" i="14" a="1"/>
  <c r="AV722" i="14" a="1"/>
  <c r="AW722" i="14" a="1"/>
  <c r="AX722" i="14" a="1"/>
  <c r="AV723" i="14" a="1"/>
  <c r="AW723" i="14" a="1"/>
  <c r="AX723" i="14" a="1"/>
  <c r="AV724" i="14" a="1"/>
  <c r="AW724" i="14" a="1"/>
  <c r="AX724" i="14" a="1"/>
  <c r="AV725" i="14" a="1"/>
  <c r="AW725" i="14" a="1"/>
  <c r="AX725" i="14" a="1"/>
  <c r="AV726" i="14" a="1"/>
  <c r="AW726" i="14" a="1"/>
  <c r="AX726" i="14" a="1"/>
  <c r="AV727" i="14" a="1"/>
  <c r="AW727" i="14" a="1"/>
  <c r="AX727" i="14" a="1"/>
  <c r="AV728" i="14" a="1"/>
  <c r="AW728" i="14" a="1"/>
  <c r="AX728" i="14" a="1"/>
  <c r="AV729" i="14" a="1"/>
  <c r="AW729" i="14" a="1"/>
  <c r="AX729" i="14" a="1"/>
  <c r="AV730" i="14" a="1"/>
  <c r="AW730" i="14" a="1"/>
  <c r="AX730" i="14" a="1"/>
  <c r="AV731" i="14" a="1"/>
  <c r="AW731" i="14" a="1"/>
  <c r="AX731" i="14" a="1"/>
  <c r="AV732" i="14" a="1"/>
  <c r="AW732" i="14" a="1"/>
  <c r="AX732" i="14" a="1"/>
  <c r="AV733" i="14" a="1"/>
  <c r="AW733" i="14" a="1"/>
  <c r="AX733" i="14" a="1"/>
  <c r="AV734" i="14" a="1"/>
  <c r="AW734" i="14" a="1"/>
  <c r="AX734" i="14" a="1"/>
  <c r="AV735" i="14" a="1"/>
  <c r="AW735" i="14" a="1"/>
  <c r="AX735" i="14" a="1"/>
  <c r="AV736" i="14" a="1"/>
  <c r="AW736" i="14" a="1"/>
  <c r="AX736" i="14" a="1"/>
  <c r="AV737" i="14" a="1"/>
  <c r="AW737" i="14" a="1"/>
  <c r="AX737" i="14" a="1"/>
  <c r="AV738" i="14" a="1"/>
  <c r="AW738" i="14" a="1"/>
  <c r="AX738" i="14" a="1"/>
  <c r="AV739" i="14" a="1"/>
  <c r="AW739" i="14" a="1"/>
  <c r="AX739" i="14" a="1"/>
  <c r="AV740" i="14" a="1"/>
  <c r="AW740" i="14" a="1"/>
  <c r="AX740" i="14" a="1"/>
  <c r="AV741" i="14" a="1"/>
  <c r="AW741" i="14" a="1"/>
  <c r="AX741" i="14" a="1"/>
  <c r="AV742" i="14" a="1"/>
  <c r="AW742" i="14" a="1"/>
  <c r="AX742" i="14" a="1"/>
  <c r="AV743" i="14" a="1"/>
  <c r="AW743" i="14" a="1"/>
  <c r="AX743" i="14" a="1"/>
  <c r="AV744" i="14" a="1"/>
  <c r="AW744" i="14" a="1"/>
  <c r="AX744" i="14" a="1"/>
  <c r="AV745" i="14" a="1"/>
  <c r="AW745" i="14" a="1"/>
  <c r="AX745" i="14" a="1"/>
  <c r="AV746" i="14" a="1"/>
  <c r="AW746" i="14" a="1"/>
  <c r="AX746" i="14" a="1"/>
  <c r="AV747" i="14" a="1"/>
  <c r="AW747" i="14" a="1"/>
  <c r="AX747" i="14" a="1"/>
  <c r="AV748" i="14" a="1"/>
  <c r="AW748" i="14" a="1"/>
  <c r="AX748" i="14" a="1"/>
  <c r="AV749" i="14" a="1"/>
  <c r="AW749" i="14" a="1"/>
  <c r="AX749" i="14" a="1"/>
  <c r="AV750" i="14" a="1"/>
  <c r="AW750" i="14" a="1"/>
  <c r="AX750" i="14" a="1"/>
  <c r="AV751" i="14" a="1"/>
  <c r="AW751" i="14" a="1"/>
  <c r="AX751" i="14" a="1"/>
  <c r="AV752" i="14" a="1"/>
  <c r="AW752" i="14" a="1"/>
  <c r="AX752" i="14" a="1"/>
  <c r="AV753" i="14" a="1"/>
  <c r="AW753" i="14" a="1"/>
  <c r="AX753" i="14" a="1"/>
  <c r="AV754" i="14" a="1"/>
  <c r="AW754" i="14" a="1"/>
  <c r="AX754" i="14" a="1"/>
  <c r="AV755" i="14" a="1"/>
  <c r="AW755" i="14" a="1"/>
  <c r="AX755" i="14" a="1"/>
  <c r="AV756" i="14" a="1"/>
  <c r="AW756" i="14" a="1"/>
  <c r="AX756" i="14" a="1"/>
  <c r="AV757" i="14" a="1"/>
  <c r="AW757" i="14" a="1"/>
  <c r="AX757" i="14" a="1"/>
  <c r="AV758" i="14" a="1"/>
  <c r="AW758" i="14" a="1"/>
  <c r="AX758" i="14" a="1"/>
  <c r="AV759" i="14" a="1"/>
  <c r="AW759" i="14" a="1"/>
  <c r="AX759" i="14" a="1"/>
  <c r="AV760" i="14" a="1"/>
  <c r="AW760" i="14" a="1"/>
  <c r="AX760" i="14" a="1"/>
  <c r="AV761" i="14" a="1"/>
  <c r="AW761" i="14" a="1"/>
  <c r="AX761" i="14" a="1"/>
  <c r="AV762" i="14" a="1"/>
  <c r="AW762" i="14" a="1"/>
  <c r="AX762" i="14" a="1"/>
  <c r="AV763" i="14" a="1"/>
  <c r="AW763" i="14" a="1"/>
  <c r="AX763" i="14" a="1"/>
  <c r="AV764" i="14" a="1"/>
  <c r="AW764" i="14" a="1"/>
  <c r="AX764" i="14" a="1"/>
  <c r="AV765" i="14" a="1"/>
  <c r="AW765" i="14" a="1"/>
  <c r="AX765" i="14" a="1"/>
  <c r="AV766" i="14" a="1"/>
  <c r="AW766" i="14" a="1"/>
  <c r="AX766" i="14" a="1"/>
  <c r="AV767" i="14" a="1"/>
  <c r="AW767" i="14" a="1"/>
  <c r="AX767" i="14" a="1"/>
  <c r="AV768" i="14" a="1"/>
  <c r="AW768" i="14" a="1"/>
  <c r="AX768" i="14" a="1"/>
  <c r="AV769" i="14" a="1"/>
  <c r="AW769" i="14" a="1"/>
  <c r="AX769" i="14" a="1"/>
  <c r="AV770" i="14" a="1"/>
  <c r="AW770" i="14" a="1"/>
  <c r="AX770" i="14" a="1"/>
  <c r="AV771" i="14" a="1"/>
  <c r="AW771" i="14" a="1"/>
  <c r="AX771" i="14" a="1"/>
  <c r="AV772" i="14" a="1"/>
  <c r="AW772" i="14" a="1"/>
  <c r="AX772" i="14" a="1"/>
  <c r="AV773" i="14" a="1"/>
  <c r="AW773" i="14" a="1"/>
  <c r="AX773" i="14" a="1"/>
  <c r="AV774" i="14" a="1"/>
  <c r="AW774" i="14" a="1"/>
  <c r="AX774" i="14" a="1"/>
  <c r="AV775" i="14" a="1"/>
  <c r="AW775" i="14" a="1"/>
  <c r="AX775" i="14" a="1"/>
  <c r="AV776" i="14" a="1"/>
  <c r="AW776" i="14" a="1"/>
  <c r="AX776" i="14" a="1"/>
  <c r="AV777" i="14" a="1"/>
  <c r="AW777" i="14" a="1"/>
  <c r="AX777" i="14" a="1"/>
  <c r="AV778" i="14" a="1"/>
  <c r="AW778" i="14" a="1"/>
  <c r="AX778" i="14" a="1"/>
  <c r="AV779" i="14" a="1"/>
  <c r="AW779" i="14" a="1"/>
  <c r="AX779" i="14" a="1"/>
  <c r="AV780" i="14" a="1"/>
  <c r="AW780" i="14" a="1"/>
  <c r="AX780" i="14" a="1"/>
  <c r="AV781" i="14" a="1"/>
  <c r="AW781" i="14" a="1"/>
  <c r="AX781" i="14" a="1"/>
  <c r="AV782" i="14" a="1"/>
  <c r="AW782" i="14" a="1"/>
  <c r="AX782" i="14" a="1"/>
  <c r="AV783" i="14" a="1"/>
  <c r="AW783" i="14" a="1"/>
  <c r="AX783" i="14" a="1"/>
  <c r="AV784" i="14" a="1"/>
  <c r="AW784" i="14" a="1"/>
  <c r="AX784" i="14" a="1"/>
  <c r="AV785" i="14" a="1"/>
  <c r="AW785" i="14" a="1"/>
  <c r="AX785" i="14" a="1"/>
  <c r="AV786" i="14" a="1"/>
  <c r="AW786" i="14" a="1"/>
  <c r="AX786" i="14" a="1"/>
  <c r="AV787" i="14" a="1"/>
  <c r="AW787" i="14" a="1"/>
  <c r="AX787" i="14" a="1"/>
  <c r="AV788" i="14" a="1"/>
  <c r="AW788" i="14" a="1"/>
  <c r="AX788" i="14" a="1"/>
  <c r="AV789" i="14" a="1"/>
  <c r="AW789" i="14" a="1"/>
  <c r="AX789" i="14" a="1"/>
  <c r="AV790" i="14" a="1"/>
  <c r="AW790" i="14" a="1"/>
  <c r="AX790" i="14" a="1"/>
  <c r="AV791" i="14" a="1"/>
  <c r="AW791" i="14" a="1"/>
  <c r="AX791" i="14" a="1"/>
  <c r="AV792" i="14" a="1"/>
  <c r="AW792" i="14" a="1"/>
  <c r="AX792" i="14" a="1"/>
  <c r="AV793" i="14" a="1"/>
  <c r="AW793" i="14" a="1"/>
  <c r="AX793" i="14" a="1"/>
  <c r="AV794" i="14" a="1"/>
  <c r="AW794" i="14" a="1"/>
  <c r="AX794" i="14" a="1"/>
  <c r="AV795" i="14" a="1"/>
  <c r="AW795" i="14" a="1"/>
  <c r="AX795" i="14" a="1"/>
  <c r="AV796" i="14" a="1"/>
  <c r="AW796" i="14" a="1"/>
  <c r="AX796" i="14" a="1"/>
  <c r="AV797" i="14" a="1"/>
  <c r="AW797" i="14" a="1"/>
  <c r="AX797" i="14" a="1"/>
  <c r="AV798" i="14" a="1"/>
  <c r="AW798" i="14" a="1"/>
  <c r="AX798" i="14" a="1"/>
  <c r="AV799" i="14" a="1"/>
  <c r="AW799" i="14" a="1"/>
  <c r="AX799" i="14" a="1"/>
  <c r="AV800" i="14" a="1"/>
  <c r="AW800" i="14" a="1"/>
  <c r="AX800" i="14" a="1"/>
  <c r="AV801" i="14" a="1"/>
  <c r="AW801" i="14" a="1"/>
  <c r="AX801" i="14" a="1"/>
  <c r="AV802" i="14" a="1"/>
  <c r="AW802" i="14" a="1"/>
  <c r="AX802" i="14" a="1"/>
  <c r="AV803" i="14" a="1"/>
  <c r="AW803" i="14" a="1"/>
  <c r="AX803" i="14" a="1"/>
  <c r="AV804" i="14" a="1"/>
  <c r="AW804" i="14" a="1"/>
  <c r="AX804" i="14" a="1"/>
  <c r="AV805" i="14" a="1"/>
  <c r="AW805" i="14" a="1"/>
  <c r="AX805" i="14" a="1"/>
  <c r="AV806" i="14" a="1"/>
  <c r="AW806" i="14" a="1"/>
  <c r="AX806" i="14" a="1"/>
  <c r="AV807" i="14" a="1"/>
  <c r="AW807" i="14" a="1"/>
  <c r="AX807" i="14" a="1"/>
  <c r="AV808" i="14" a="1"/>
  <c r="AW808" i="14" a="1"/>
  <c r="AX808" i="14" a="1"/>
  <c r="AV809" i="14" a="1"/>
  <c r="AW809" i="14" a="1"/>
  <c r="AX809" i="14" a="1"/>
  <c r="AV810" i="14" a="1"/>
  <c r="AW810" i="14" a="1"/>
  <c r="AX810" i="14" a="1"/>
  <c r="AV811" i="14" a="1"/>
  <c r="AW811" i="14" a="1"/>
  <c r="AX811" i="14" a="1"/>
  <c r="AV812" i="14" a="1"/>
  <c r="AW812" i="14" a="1"/>
  <c r="AX812" i="14" a="1"/>
  <c r="AV813" i="14" a="1"/>
  <c r="AW813" i="14" a="1"/>
  <c r="AX813" i="14" a="1"/>
  <c r="AV814" i="14" a="1"/>
  <c r="AW814" i="14" a="1"/>
  <c r="AX814" i="14" a="1"/>
  <c r="AV815" i="14" a="1"/>
  <c r="AW815" i="14" a="1"/>
  <c r="AX815" i="14" a="1"/>
  <c r="AV816" i="14" a="1"/>
  <c r="AW816" i="14" a="1"/>
  <c r="AX816" i="14" a="1"/>
  <c r="AV817" i="14" a="1"/>
  <c r="AW817" i="14" a="1"/>
  <c r="AX817" i="14" a="1"/>
  <c r="AV818" i="14" a="1"/>
  <c r="AW818" i="14" a="1"/>
  <c r="AX818" i="14" a="1"/>
  <c r="AV819" i="14" a="1"/>
  <c r="AW819" i="14" a="1"/>
  <c r="AX819" i="14" a="1"/>
  <c r="AV820" i="14" a="1"/>
  <c r="AW820" i="14" a="1"/>
  <c r="AX820" i="14" a="1"/>
  <c r="AV821" i="14" a="1"/>
  <c r="AW821" i="14" a="1"/>
  <c r="AX821" i="14" a="1"/>
  <c r="AV822" i="14" a="1"/>
  <c r="AW822" i="14" a="1"/>
  <c r="AX822" i="14" a="1"/>
  <c r="AV823" i="14" a="1"/>
  <c r="AW823" i="14" a="1"/>
  <c r="AX823" i="14" a="1"/>
  <c r="AV824" i="14" a="1"/>
  <c r="AW824" i="14" a="1"/>
  <c r="AX824" i="14" a="1"/>
  <c r="AV825" i="14" a="1"/>
  <c r="AW825" i="14" a="1"/>
  <c r="AX825" i="14" a="1"/>
  <c r="AV826" i="14" a="1"/>
  <c r="AW826" i="14" a="1"/>
  <c r="AX826" i="14" a="1"/>
  <c r="AV827" i="14" a="1"/>
  <c r="AW827" i="14" a="1"/>
  <c r="AX827" i="14" a="1"/>
  <c r="AV828" i="14" a="1"/>
  <c r="AW828" i="14" a="1"/>
  <c r="AX828" i="14" a="1"/>
  <c r="AV829" i="14" a="1"/>
  <c r="AW829" i="14" a="1"/>
  <c r="AX829" i="14" a="1"/>
  <c r="AV830" i="14" a="1"/>
  <c r="AW830" i="14" a="1"/>
  <c r="AX830" i="14" a="1"/>
  <c r="AV831" i="14" a="1"/>
  <c r="AW831" i="14" a="1"/>
  <c r="AX831" i="14" a="1"/>
  <c r="AV832" i="14" a="1"/>
  <c r="AW832" i="14" a="1"/>
  <c r="AX832" i="14" a="1"/>
  <c r="AV833" i="14" a="1"/>
  <c r="AW833" i="14" a="1"/>
  <c r="AX833" i="14" a="1"/>
  <c r="AV834" i="14" a="1"/>
  <c r="AW834" i="14" a="1"/>
  <c r="AX834" i="14" a="1"/>
  <c r="AV835" i="14" a="1"/>
  <c r="AW835" i="14" a="1"/>
  <c r="AX835" i="14" a="1"/>
  <c r="AV836" i="14" a="1"/>
  <c r="AW836" i="14" a="1"/>
  <c r="AX836" i="14" a="1"/>
  <c r="AV837" i="14" a="1"/>
  <c r="AW837" i="14" a="1"/>
  <c r="AX837" i="14" a="1"/>
  <c r="AV838" i="14" a="1"/>
  <c r="AW838" i="14" a="1"/>
  <c r="AX838" i="14" a="1"/>
  <c r="AV839" i="14" a="1"/>
  <c r="AW839" i="14" a="1"/>
  <c r="AX839" i="14" a="1"/>
  <c r="AV840" i="14" a="1"/>
  <c r="AW840" i="14" a="1"/>
  <c r="AX840" i="14" a="1"/>
  <c r="AV841" i="14" a="1"/>
  <c r="AW841" i="14" a="1"/>
  <c r="AX841" i="14" a="1"/>
  <c r="AV842" i="14" a="1"/>
  <c r="AW842" i="14" a="1"/>
  <c r="AX842" i="14" a="1"/>
  <c r="AV843" i="14" a="1"/>
  <c r="AW843" i="14" a="1"/>
  <c r="AX843" i="14" a="1"/>
  <c r="AV844" i="14" a="1"/>
  <c r="AW844" i="14" a="1"/>
  <c r="AX844" i="14" a="1"/>
  <c r="AV845" i="14" a="1"/>
  <c r="AW845" i="14" a="1"/>
  <c r="AX845" i="14" a="1"/>
  <c r="AV846" i="14" a="1"/>
  <c r="AW846" i="14" a="1"/>
  <c r="AX846" i="14" a="1"/>
  <c r="AV847" i="14" a="1"/>
  <c r="AW847" i="14" a="1"/>
  <c r="AX847" i="14" a="1"/>
  <c r="AV848" i="14" a="1"/>
  <c r="AW848" i="14" a="1"/>
  <c r="AX848" i="14" a="1"/>
  <c r="AV849" i="14" a="1"/>
  <c r="AW849" i="14" a="1"/>
  <c r="AX849" i="14" a="1"/>
  <c r="AV850" i="14" a="1"/>
  <c r="AW850" i="14" a="1"/>
  <c r="AX850" i="14" a="1"/>
  <c r="AV851" i="14" a="1"/>
  <c r="AW851" i="14" a="1"/>
  <c r="AX851" i="14" a="1"/>
  <c r="AV852" i="14" a="1"/>
  <c r="AW852" i="14" a="1"/>
  <c r="AX852" i="14" a="1"/>
  <c r="AV853" i="14" a="1"/>
  <c r="AW853" i="14" a="1"/>
  <c r="AX853" i="14" a="1"/>
  <c r="AV854" i="14" a="1"/>
  <c r="AW854" i="14" a="1"/>
  <c r="AX854" i="14" a="1"/>
  <c r="AV855" i="14" a="1"/>
  <c r="AW855" i="14" a="1"/>
  <c r="AX855" i="14" a="1"/>
  <c r="AV856" i="14" a="1"/>
  <c r="AW856" i="14" a="1"/>
  <c r="AX856" i="14" a="1"/>
  <c r="AV857" i="14" a="1"/>
  <c r="AW857" i="14" a="1"/>
  <c r="AX857" i="14" a="1"/>
  <c r="AV858" i="14" a="1"/>
  <c r="AW858" i="14" a="1"/>
  <c r="AX858" i="14" a="1"/>
  <c r="AV859" i="14" a="1"/>
  <c r="AW859" i="14" a="1"/>
  <c r="AX859" i="14" a="1"/>
  <c r="AV860" i="14" a="1"/>
  <c r="AW860" i="14" a="1"/>
  <c r="AX860" i="14" a="1"/>
  <c r="AV861" i="14" a="1"/>
  <c r="AW861" i="14" a="1"/>
  <c r="AX861" i="14" a="1"/>
  <c r="AV862" i="14" a="1"/>
  <c r="AW862" i="14" a="1"/>
  <c r="AX862" i="14" a="1"/>
  <c r="AV863" i="14" a="1"/>
  <c r="AW863" i="14" a="1"/>
  <c r="AX863" i="14" a="1"/>
  <c r="AV864" i="14" a="1"/>
  <c r="AW864" i="14" a="1"/>
  <c r="AX864" i="14" a="1"/>
  <c r="AV865" i="14" a="1"/>
  <c r="AW865" i="14" a="1"/>
  <c r="AX865" i="14" a="1"/>
  <c r="AV866" i="14" a="1"/>
  <c r="AW866" i="14" a="1"/>
  <c r="AX866" i="14" a="1"/>
  <c r="AV867" i="14" a="1"/>
  <c r="AW867" i="14" a="1"/>
  <c r="AX867" i="14" a="1"/>
  <c r="AV868" i="14" a="1"/>
  <c r="AW868" i="14" a="1"/>
  <c r="AX868" i="14" a="1"/>
  <c r="AV869" i="14" a="1"/>
  <c r="AW869" i="14" a="1"/>
  <c r="AX869" i="14" a="1"/>
  <c r="AV870" i="14" a="1"/>
  <c r="AW870" i="14" a="1"/>
  <c r="AX870" i="14" a="1"/>
  <c r="AV871" i="14" a="1"/>
  <c r="AW871" i="14" a="1"/>
  <c r="AX871" i="14" a="1"/>
  <c r="AV872" i="14" a="1"/>
  <c r="AW872" i="14" a="1"/>
  <c r="AX872" i="14" a="1"/>
  <c r="AV873" i="14" a="1"/>
  <c r="AW873" i="14" a="1"/>
  <c r="AX873" i="14" a="1"/>
  <c r="AV874" i="14" a="1"/>
  <c r="AW874" i="14" a="1"/>
  <c r="AX874" i="14" a="1"/>
  <c r="AV875" i="14" a="1"/>
  <c r="AW875" i="14" a="1"/>
  <c r="AX875" i="14" a="1"/>
  <c r="AV876" i="14" a="1"/>
  <c r="AW876" i="14" a="1"/>
  <c r="AX876" i="14" a="1"/>
  <c r="AV877" i="14" a="1"/>
  <c r="AW877" i="14" a="1"/>
  <c r="AX877" i="14" a="1"/>
  <c r="AV878" i="14" a="1"/>
  <c r="AW878" i="14" a="1"/>
  <c r="AX878" i="14" a="1"/>
  <c r="AV879" i="14" a="1"/>
  <c r="AW879" i="14" a="1"/>
  <c r="AX879" i="14" a="1"/>
  <c r="AV880" i="14" a="1"/>
  <c r="AW880" i="14" a="1"/>
  <c r="AX880" i="14" a="1"/>
  <c r="AV881" i="14" a="1"/>
  <c r="AW881" i="14" a="1"/>
  <c r="AX881" i="14" a="1"/>
  <c r="AV882" i="14" a="1"/>
  <c r="AW882" i="14" a="1"/>
  <c r="AX882" i="14" a="1"/>
  <c r="AV883" i="14" a="1"/>
  <c r="AW883" i="14" a="1"/>
  <c r="AX883" i="14" a="1"/>
  <c r="AV884" i="14" a="1"/>
  <c r="AW884" i="14" a="1"/>
  <c r="AX884" i="14" a="1"/>
  <c r="AV885" i="14" a="1"/>
  <c r="AW885" i="14" a="1"/>
  <c r="AX885" i="14" a="1"/>
  <c r="AV886" i="14" a="1"/>
  <c r="AW886" i="14" a="1"/>
  <c r="AX886" i="14" a="1"/>
  <c r="AV887" i="14" a="1"/>
  <c r="AW887" i="14" a="1"/>
  <c r="AX887" i="14" a="1"/>
  <c r="AV888" i="14" a="1"/>
  <c r="AW888" i="14" a="1"/>
  <c r="AX888" i="14" a="1"/>
  <c r="AV889" i="14" a="1"/>
  <c r="AW889" i="14" a="1"/>
  <c r="AX889" i="14" a="1"/>
  <c r="AV890" i="14" a="1"/>
  <c r="AW890" i="14" a="1"/>
  <c r="AX890" i="14" a="1"/>
  <c r="AV891" i="14" a="1"/>
  <c r="AW891" i="14" a="1"/>
  <c r="AX891" i="14" a="1"/>
  <c r="AV892" i="14" a="1"/>
  <c r="AW892" i="14" a="1"/>
  <c r="AX892" i="14" a="1"/>
  <c r="AV893" i="14" a="1"/>
  <c r="AW893" i="14" a="1"/>
  <c r="AX893" i="14" a="1"/>
  <c r="AV894" i="14" a="1"/>
  <c r="AW894" i="14" a="1"/>
  <c r="AX894" i="14" a="1"/>
  <c r="AV895" i="14" a="1"/>
  <c r="AW895" i="14" a="1"/>
  <c r="AX895" i="14" a="1"/>
  <c r="AV896" i="14" a="1"/>
  <c r="AW896" i="14" a="1"/>
  <c r="AX896" i="14" a="1"/>
  <c r="AV897" i="14" a="1"/>
  <c r="AW897" i="14" a="1"/>
  <c r="AX897" i="14" a="1"/>
  <c r="AV898" i="14" a="1"/>
  <c r="AW898" i="14" a="1"/>
  <c r="AX898" i="14" a="1"/>
  <c r="AV899" i="14" a="1"/>
  <c r="AW899" i="14" a="1"/>
  <c r="AX899" i="14" a="1"/>
  <c r="AV900" i="14" a="1"/>
  <c r="AW900" i="14" a="1"/>
  <c r="AX900" i="14" a="1"/>
  <c r="AV901" i="14" a="1"/>
  <c r="AW901" i="14" a="1"/>
  <c r="AX901" i="14" a="1"/>
  <c r="AV902" i="14" a="1"/>
  <c r="AW902" i="14" a="1"/>
  <c r="AX902" i="14" a="1"/>
  <c r="AV903" i="14" a="1"/>
  <c r="AW903" i="14" a="1"/>
  <c r="AX903" i="14" a="1"/>
  <c r="AV904" i="14" a="1"/>
  <c r="AW904" i="14" a="1"/>
  <c r="AX904" i="14" a="1"/>
  <c r="AV905" i="14" a="1"/>
  <c r="AW905" i="14" a="1"/>
  <c r="AX905" i="14" a="1"/>
  <c r="AV906" i="14" a="1"/>
  <c r="AW906" i="14" a="1"/>
  <c r="AX906" i="14" a="1"/>
  <c r="AV907" i="14" a="1"/>
  <c r="AW907" i="14" a="1"/>
  <c r="AX907" i="14" a="1"/>
  <c r="AV908" i="14" a="1"/>
  <c r="AW908" i="14" a="1"/>
  <c r="AX908" i="14" a="1"/>
  <c r="AV909" i="14" a="1"/>
  <c r="AW909" i="14" a="1"/>
  <c r="AX909" i="14" a="1"/>
  <c r="AV910" i="14" a="1"/>
  <c r="AW910" i="14" a="1"/>
  <c r="AX910" i="14" a="1"/>
  <c r="AV911" i="14" a="1"/>
  <c r="AW911" i="14" a="1"/>
  <c r="AX911" i="14" a="1"/>
  <c r="AV912" i="14" a="1"/>
  <c r="AW912" i="14" a="1"/>
  <c r="AX912" i="14" a="1"/>
  <c r="AV913" i="14" a="1"/>
  <c r="AW913" i="14" a="1"/>
  <c r="AX913" i="14" a="1"/>
  <c r="AV914" i="14" a="1"/>
  <c r="AW914" i="14" a="1"/>
  <c r="AX914" i="14" a="1"/>
  <c r="AV915" i="14" a="1"/>
  <c r="AW915" i="14" a="1"/>
  <c r="AX915" i="14" a="1"/>
  <c r="AV916" i="14" a="1"/>
  <c r="AW916" i="14" a="1"/>
  <c r="AX916" i="14" a="1"/>
  <c r="AV917" i="14" a="1"/>
  <c r="AW917" i="14" a="1"/>
  <c r="AX917" i="14" a="1"/>
  <c r="AV918" i="14" a="1"/>
  <c r="AW918" i="14" a="1"/>
  <c r="AX918" i="14" a="1"/>
  <c r="AV919" i="14" a="1"/>
  <c r="AW919" i="14" a="1"/>
  <c r="AX919" i="14" a="1"/>
  <c r="AV920" i="14" a="1"/>
  <c r="AW920" i="14" a="1"/>
  <c r="AX920" i="14" a="1"/>
  <c r="AV921" i="14" a="1"/>
  <c r="AW921" i="14" a="1"/>
  <c r="AX921" i="14" a="1"/>
  <c r="AV922" i="14" a="1"/>
  <c r="AW922" i="14" a="1"/>
  <c r="AX922" i="14" a="1"/>
  <c r="AV923" i="14" a="1"/>
  <c r="AW923" i="14" a="1"/>
  <c r="AX923" i="14" a="1"/>
  <c r="AV924" i="14" a="1"/>
  <c r="AW924" i="14" a="1"/>
  <c r="AX924" i="14" a="1"/>
  <c r="AV925" i="14" a="1"/>
  <c r="AW925" i="14" a="1"/>
  <c r="AX925" i="14" a="1"/>
  <c r="AV926" i="14" a="1"/>
  <c r="AW926" i="14" a="1"/>
  <c r="AX926" i="14" a="1"/>
  <c r="AV927" i="14" a="1"/>
  <c r="AW927" i="14" a="1"/>
  <c r="AX927" i="14" a="1"/>
  <c r="AV928" i="14" a="1"/>
  <c r="AW928" i="14" a="1"/>
  <c r="AX928" i="14" a="1"/>
  <c r="AV929" i="14" a="1"/>
  <c r="AW929" i="14" a="1"/>
  <c r="AX929" i="14" a="1"/>
  <c r="AV930" i="14" a="1"/>
  <c r="AW930" i="14" a="1"/>
  <c r="AX930" i="14" a="1"/>
  <c r="AV931" i="14" a="1"/>
  <c r="AW931" i="14" a="1"/>
  <c r="AX931" i="14" a="1"/>
  <c r="AV932" i="14" a="1"/>
  <c r="AW932" i="14" a="1"/>
  <c r="AX932" i="14" a="1"/>
  <c r="AV933" i="14" a="1"/>
  <c r="AW933" i="14" a="1"/>
  <c r="AX933" i="14" a="1"/>
  <c r="AV934" i="14" a="1"/>
  <c r="AW934" i="14" a="1"/>
  <c r="AX934" i="14" a="1"/>
  <c r="AV935" i="14" a="1"/>
  <c r="AW935" i="14" a="1"/>
  <c r="AX935" i="14" a="1"/>
  <c r="AV936" i="14" a="1"/>
  <c r="AW936" i="14" a="1"/>
  <c r="AX936" i="14" a="1"/>
  <c r="AV937" i="14" a="1"/>
  <c r="AW937" i="14" a="1"/>
  <c r="AX937" i="14" a="1"/>
  <c r="AV938" i="14" a="1"/>
  <c r="AW938" i="14" a="1"/>
  <c r="AX938" i="14" a="1"/>
  <c r="AV939" i="14" a="1"/>
  <c r="AW939" i="14" a="1"/>
  <c r="AX939" i="14" a="1"/>
  <c r="AV940" i="14" a="1"/>
  <c r="AW940" i="14" a="1"/>
  <c r="AX940" i="14" a="1"/>
  <c r="AV941" i="14" a="1"/>
  <c r="AW941" i="14" a="1"/>
  <c r="AX941" i="14" a="1"/>
  <c r="AV942" i="14" a="1"/>
  <c r="AW942" i="14" a="1"/>
  <c r="AX942" i="14" a="1"/>
  <c r="AV943" i="14" a="1"/>
  <c r="AW943" i="14" a="1"/>
  <c r="AX943" i="14" a="1"/>
  <c r="AV944" i="14" a="1"/>
  <c r="AW944" i="14" a="1"/>
  <c r="AX944" i="14" a="1"/>
  <c r="AV945" i="14" a="1"/>
  <c r="AW945" i="14" a="1"/>
  <c r="AX945" i="14" a="1"/>
  <c r="AV946" i="14" a="1"/>
  <c r="AW946" i="14" a="1"/>
  <c r="AX946" i="14" a="1"/>
  <c r="AV947" i="14" a="1"/>
  <c r="AW947" i="14" a="1"/>
  <c r="AX947" i="14" a="1"/>
  <c r="AV948" i="14" a="1"/>
  <c r="AW948" i="14" a="1"/>
  <c r="AX948" i="14" a="1"/>
  <c r="AV949" i="14" a="1"/>
  <c r="AW949" i="14" a="1"/>
  <c r="AX949" i="14" a="1"/>
  <c r="AV950" i="14" a="1"/>
  <c r="AW950" i="14" a="1"/>
  <c r="AX950" i="14" a="1"/>
  <c r="AV951" i="14" a="1"/>
  <c r="AW951" i="14" a="1"/>
  <c r="AX951" i="14" a="1"/>
  <c r="AV952" i="14" a="1"/>
  <c r="AW952" i="14" a="1"/>
  <c r="AX952" i="14" a="1"/>
  <c r="AV953" i="14" a="1"/>
  <c r="AW953" i="14" a="1"/>
  <c r="AX953" i="14" a="1"/>
  <c r="AV954" i="14" a="1"/>
  <c r="AW954" i="14" a="1"/>
  <c r="AX954" i="14" a="1"/>
  <c r="AV955" i="14" a="1"/>
  <c r="AW955" i="14" a="1"/>
  <c r="AX955" i="14" a="1"/>
  <c r="AV956" i="14" a="1"/>
  <c r="AW956" i="14" a="1"/>
  <c r="AX956" i="14" a="1"/>
  <c r="AV957" i="14" a="1"/>
  <c r="AW957" i="14" a="1"/>
  <c r="AX957" i="14" a="1"/>
  <c r="AV958" i="14" a="1"/>
  <c r="AW958" i="14" a="1"/>
  <c r="AX958" i="14" a="1"/>
  <c r="AV959" i="14" a="1"/>
  <c r="AW959" i="14" a="1"/>
  <c r="AX959" i="14" a="1"/>
  <c r="AV960" i="14" a="1"/>
  <c r="AW960" i="14" a="1"/>
  <c r="AX960" i="14" a="1"/>
  <c r="AV961" i="14" a="1"/>
  <c r="AW961" i="14" a="1"/>
  <c r="AX961" i="14" a="1"/>
  <c r="AV962" i="14" a="1"/>
  <c r="AW962" i="14" a="1"/>
  <c r="AX962" i="14" a="1"/>
  <c r="AV963" i="14" a="1"/>
  <c r="AW963" i="14" a="1"/>
  <c r="AX963" i="14" a="1"/>
  <c r="AV964" i="14" a="1"/>
  <c r="AW964" i="14" a="1"/>
  <c r="AX964" i="14" a="1"/>
  <c r="AV965" i="14" a="1"/>
  <c r="AW965" i="14" a="1"/>
  <c r="AX965" i="14" a="1"/>
  <c r="AV966" i="14" a="1"/>
  <c r="AW966" i="14" a="1"/>
  <c r="AX966" i="14" a="1"/>
  <c r="AV967" i="14" a="1"/>
  <c r="AW967" i="14" a="1"/>
  <c r="AX967" i="14" a="1"/>
  <c r="AV968" i="14" a="1"/>
  <c r="AW968" i="14" a="1"/>
  <c r="AX968" i="14" a="1"/>
  <c r="AV969" i="14" a="1"/>
  <c r="AW969" i="14" a="1"/>
  <c r="AX969" i="14" a="1"/>
  <c r="AV970" i="14" a="1"/>
  <c r="AW970" i="14" a="1"/>
  <c r="AX970" i="14" a="1"/>
  <c r="AV971" i="14" a="1"/>
  <c r="AW971" i="14" a="1"/>
  <c r="AX971" i="14" a="1"/>
  <c r="AV972" i="14" a="1"/>
  <c r="AW972" i="14" a="1"/>
  <c r="AX972" i="14" a="1"/>
  <c r="AV973" i="14" a="1"/>
  <c r="AW973" i="14" a="1"/>
  <c r="AX973" i="14" a="1"/>
  <c r="AV974" i="14" a="1"/>
  <c r="AW974" i="14" a="1"/>
  <c r="AX974" i="14" a="1"/>
  <c r="AV975" i="14" a="1"/>
  <c r="AW975" i="14" a="1"/>
  <c r="AX975" i="14" a="1"/>
  <c r="AV976" i="14" a="1"/>
  <c r="AW976" i="14" a="1"/>
  <c r="AX976" i="14" a="1"/>
  <c r="AV977" i="14" a="1"/>
  <c r="AW977" i="14" a="1"/>
  <c r="AX977" i="14" a="1"/>
  <c r="AV978" i="14" a="1"/>
  <c r="AW978" i="14" a="1"/>
  <c r="AX978" i="14" a="1"/>
  <c r="AV979" i="14" a="1"/>
  <c r="AW979" i="14" a="1"/>
  <c r="AX979" i="14" a="1"/>
  <c r="AV980" i="14" a="1"/>
  <c r="AW980" i="14" a="1"/>
  <c r="AX980" i="14" a="1"/>
  <c r="AV981" i="14" a="1"/>
  <c r="AW981" i="14" a="1"/>
  <c r="AX981" i="14" a="1"/>
  <c r="AV982" i="14" a="1"/>
  <c r="AW982" i="14" a="1"/>
  <c r="AX982" i="14" a="1"/>
  <c r="AV983" i="14" a="1"/>
  <c r="AW983" i="14" a="1"/>
  <c r="AX983" i="14" a="1"/>
  <c r="AV984" i="14" a="1"/>
  <c r="AW984" i="14" a="1"/>
  <c r="AX984" i="14" a="1"/>
  <c r="AV985" i="14" a="1"/>
  <c r="AW985" i="14" a="1"/>
  <c r="AX985" i="14" a="1"/>
  <c r="AV986" i="14" a="1"/>
  <c r="AW986" i="14" a="1"/>
  <c r="AX986" i="14" a="1"/>
  <c r="AV987" i="14" a="1"/>
  <c r="AW987" i="14" a="1"/>
  <c r="AX987" i="14" a="1"/>
  <c r="AV988" i="14" a="1"/>
  <c r="AW988" i="14" a="1"/>
  <c r="AX988" i="14" a="1"/>
  <c r="AV989" i="14" a="1"/>
  <c r="AW989" i="14" a="1"/>
  <c r="AX989" i="14" a="1"/>
  <c r="AV990" i="14" a="1"/>
  <c r="AW990" i="14" a="1"/>
  <c r="AX990" i="14" a="1"/>
  <c r="AV991" i="14" a="1"/>
  <c r="AW991" i="14" a="1"/>
  <c r="AX991" i="14" a="1"/>
  <c r="AV992" i="14" a="1"/>
  <c r="AW992" i="14" a="1"/>
  <c r="AX992" i="14" a="1"/>
  <c r="AV993" i="14" a="1"/>
  <c r="AW993" i="14" a="1"/>
  <c r="AX993" i="14" a="1"/>
  <c r="AV994" i="14" a="1"/>
  <c r="AW994" i="14" a="1"/>
  <c r="AX994" i="14" a="1"/>
  <c r="AV995" i="14" a="1"/>
  <c r="AW995" i="14" a="1"/>
  <c r="AX995" i="14" a="1"/>
  <c r="AV996" i="14" a="1"/>
  <c r="AW996" i="14" a="1"/>
  <c r="AX996" i="14" a="1"/>
  <c r="AV997" i="14" a="1"/>
  <c r="AW997" i="14" a="1"/>
  <c r="AX997" i="14" a="1"/>
  <c r="AV998" i="14" a="1"/>
  <c r="AW998" i="14" a="1"/>
  <c r="AX998" i="14" a="1"/>
  <c r="AV999" i="14" a="1"/>
  <c r="AW999" i="14" a="1"/>
  <c r="AX999" i="14" a="1"/>
  <c r="AV1000" i="14" a="1"/>
  <c r="AW1000" i="14" a="1"/>
  <c r="AX1000" i="14" a="1"/>
  <c r="AV1001" i="14" a="1"/>
  <c r="AW1001" i="14" a="1"/>
  <c r="AX1001" i="14" a="1"/>
  <c r="AV1002" i="14" a="1"/>
  <c r="AW1002" i="14" a="1"/>
  <c r="AX1002" i="14" a="1"/>
  <c r="AV1003" i="14" a="1"/>
  <c r="AW1003" i="14" a="1"/>
  <c r="AX1003" i="14" a="1"/>
  <c r="AV1004" i="14" a="1"/>
  <c r="AW1004" i="14" a="1"/>
  <c r="AX1004" i="14" a="1"/>
  <c r="AV1005" i="14" a="1"/>
  <c r="AW1005" i="14" a="1"/>
  <c r="AX1005" i="14" a="1"/>
  <c r="AV1006" i="14" a="1"/>
  <c r="AW1006" i="14" a="1"/>
  <c r="AX1006" i="14" a="1"/>
  <c r="AV1007" i="14" a="1"/>
  <c r="AW1007" i="14" a="1"/>
  <c r="AX1007" i="14" a="1"/>
  <c r="AV1008" i="14" a="1"/>
  <c r="AW1008" i="14" a="1"/>
  <c r="AX1008" i="14" a="1"/>
  <c r="AV1009" i="14" a="1"/>
  <c r="AW1009" i="14" a="1"/>
  <c r="AX1009" i="14" a="1"/>
  <c r="AV1010" i="14" a="1"/>
  <c r="AW1010" i="14" a="1"/>
  <c r="AX1010" i="14" a="1"/>
  <c r="AV1011" i="14" a="1"/>
  <c r="AW1011" i="14" a="1"/>
  <c r="AX1011" i="14" a="1"/>
  <c r="AV1012" i="14" a="1"/>
  <c r="AW1012" i="14" a="1"/>
  <c r="AX1012" i="14" a="1"/>
  <c r="AV1013" i="14" a="1"/>
  <c r="AW1013" i="14" a="1"/>
  <c r="AX1013" i="14" a="1"/>
  <c r="AV1014" i="14" a="1"/>
  <c r="AW1014" i="14" a="1"/>
  <c r="AX1014" i="14" a="1"/>
  <c r="AV1015" i="14" a="1"/>
  <c r="AW1015" i="14" a="1"/>
  <c r="AX1015" i="14" a="1"/>
  <c r="AV1016" i="14" a="1"/>
  <c r="AW1016" i="14" a="1"/>
  <c r="AX1016" i="14" a="1"/>
  <c r="AV1017" i="14" a="1"/>
  <c r="AW1017" i="14" a="1"/>
  <c r="AX1017" i="14" a="1"/>
  <c r="AV1018" i="14" a="1"/>
  <c r="AW1018" i="14" a="1"/>
  <c r="AX1018" i="14" a="1"/>
  <c r="AV1019" i="14" a="1"/>
  <c r="AW1019" i="14" a="1"/>
  <c r="AX1019" i="14" a="1"/>
  <c r="AV1020" i="14" a="1"/>
  <c r="AW1020" i="14" a="1"/>
  <c r="AX1020" i="14" a="1"/>
  <c r="AV1021" i="14" a="1"/>
  <c r="AW1021" i="14" a="1"/>
  <c r="AX1021" i="14" a="1"/>
  <c r="AV1022" i="14" a="1"/>
  <c r="AW1022" i="14" a="1"/>
  <c r="AX1022" i="14" a="1"/>
  <c r="AV1023" i="14" a="1"/>
  <c r="AW1023" i="14" a="1"/>
  <c r="AX1023" i="14" a="1"/>
  <c r="AV1024" i="14" a="1"/>
  <c r="AW1024" i="14" a="1"/>
  <c r="AX1024" i="14" a="1"/>
  <c r="AV1025" i="14" a="1"/>
  <c r="AW1025" i="14" a="1"/>
  <c r="AX1025" i="14" a="1"/>
  <c r="AV1026" i="14" a="1"/>
  <c r="AW1026" i="14" a="1"/>
  <c r="AX1026" i="14" a="1"/>
  <c r="AV1027" i="14" a="1"/>
  <c r="AW1027" i="14" a="1"/>
  <c r="AX1027" i="14" a="1"/>
  <c r="AV1028" i="14" a="1"/>
  <c r="AW1028" i="14" a="1"/>
  <c r="AX1028" i="14" a="1"/>
  <c r="AV1029" i="14" a="1"/>
  <c r="AW1029" i="14" a="1"/>
  <c r="AX1029" i="14" a="1"/>
  <c r="AV1030" i="14" a="1"/>
  <c r="AW1030" i="14" a="1"/>
  <c r="AX1030" i="14" a="1"/>
  <c r="AV1031" i="14" a="1"/>
  <c r="AW1031" i="14" a="1"/>
  <c r="AX1031" i="14" a="1"/>
  <c r="AV1032" i="14" a="1"/>
  <c r="AW1032" i="14" a="1"/>
  <c r="AX1032" i="14" a="1"/>
  <c r="AV1033" i="14" a="1"/>
  <c r="AW1033" i="14" a="1"/>
  <c r="AX1033" i="14" a="1"/>
  <c r="AV1034" i="14" a="1"/>
  <c r="AW1034" i="14" a="1"/>
  <c r="AX1034" i="14" a="1"/>
  <c r="AV1035" i="14" a="1"/>
  <c r="AW1035" i="14" a="1"/>
  <c r="AX1035" i="14" a="1"/>
  <c r="AV1036" i="14" a="1"/>
  <c r="AW1036" i="14" a="1"/>
  <c r="AX1036" i="14" a="1"/>
  <c r="AV1037" i="14" a="1"/>
  <c r="AW1037" i="14" a="1"/>
  <c r="AX1037" i="14" a="1"/>
  <c r="AV1038" i="14" a="1"/>
  <c r="AW1038" i="14" a="1"/>
  <c r="AX1038" i="14" a="1"/>
  <c r="AV1039" i="14" a="1"/>
  <c r="AW1039" i="14" a="1"/>
  <c r="AX1039" i="14" a="1"/>
  <c r="AV1040" i="14" a="1"/>
  <c r="AW1040" i="14" a="1"/>
  <c r="AX1040" i="14" a="1"/>
  <c r="AV1041" i="14" a="1"/>
  <c r="AW1041" i="14" a="1"/>
  <c r="AX1041" i="14" a="1"/>
  <c r="AV1042" i="14" a="1"/>
  <c r="AW1042" i="14" a="1"/>
  <c r="AX1042" i="14" a="1"/>
  <c r="AV1043" i="14" a="1"/>
  <c r="AW1043" i="14" a="1"/>
  <c r="AX1043" i="14" a="1"/>
  <c r="AV1044" i="14" a="1"/>
  <c r="AW1044" i="14" a="1"/>
  <c r="AX1044" i="14" a="1"/>
  <c r="AV1045" i="14" a="1"/>
  <c r="AW1045" i="14" a="1"/>
  <c r="AX1045" i="14" a="1"/>
  <c r="AV1046" i="14" a="1"/>
  <c r="AW1046" i="14" a="1"/>
  <c r="AX1046" i="14" a="1"/>
  <c r="AV1047" i="14" a="1"/>
  <c r="AW1047" i="14" a="1"/>
  <c r="AX1047" i="14" a="1"/>
  <c r="AV1048" i="14" a="1"/>
  <c r="AW1048" i="14" a="1"/>
  <c r="AX1048" i="14" a="1"/>
  <c r="AV1049" i="14" a="1"/>
  <c r="AW1049" i="14" a="1"/>
  <c r="AX1049" i="14" a="1"/>
  <c r="AV1050" i="14" a="1"/>
  <c r="AW1050" i="14" a="1"/>
  <c r="AX1050" i="14" a="1"/>
  <c r="AV1051" i="14" a="1"/>
  <c r="AW1051" i="14" a="1"/>
  <c r="AX1051" i="14" a="1"/>
  <c r="AV1052" i="14" a="1"/>
  <c r="AW1052" i="14" a="1"/>
  <c r="AX1052" i="14" a="1"/>
  <c r="AV1053" i="14" a="1"/>
  <c r="AW1053" i="14" a="1"/>
  <c r="AX1053" i="14" a="1"/>
  <c r="AV1054" i="14" a="1"/>
  <c r="AW1054" i="14" a="1"/>
  <c r="AX1054" i="14" a="1"/>
  <c r="AV2" i="14" a="1"/>
  <c r="AW2" i="14" a="1"/>
  <c r="AX2" i="14" a="1"/>
  <c r="C1798" i="19"/>
  <c r="C1799" i="19"/>
  <c r="C1800" i="19"/>
  <c r="C1801" i="19"/>
  <c r="C1802" i="19"/>
  <c r="C1803" i="19"/>
  <c r="C1804" i="19"/>
  <c r="C1805" i="19"/>
  <c r="C1806" i="19"/>
  <c r="C1807" i="19"/>
  <c r="C1808" i="19"/>
  <c r="C1809" i="19"/>
  <c r="C1810" i="19"/>
  <c r="C1811" i="19"/>
  <c r="C1812" i="19"/>
  <c r="C1813" i="19"/>
  <c r="C1814" i="19"/>
  <c r="C1815" i="19"/>
  <c r="C1816" i="19"/>
  <c r="C1817" i="19"/>
  <c r="C1818" i="19"/>
  <c r="C1819" i="19"/>
  <c r="C1820" i="19"/>
  <c r="C1821" i="19"/>
  <c r="C1822" i="19"/>
  <c r="C1823" i="19"/>
  <c r="C1824" i="19"/>
  <c r="C1825" i="19"/>
  <c r="C1826" i="19"/>
  <c r="C1827" i="19"/>
  <c r="C1828" i="19"/>
  <c r="C1829" i="19"/>
  <c r="C1830" i="19"/>
  <c r="C1831" i="19"/>
  <c r="C1832" i="19"/>
  <c r="C1833" i="19"/>
  <c r="C1834" i="19"/>
  <c r="C1835" i="19"/>
  <c r="C1836" i="19"/>
  <c r="C1837" i="19"/>
  <c r="C1838" i="19"/>
  <c r="C1839" i="19"/>
  <c r="C1840" i="19"/>
  <c r="C1841" i="19"/>
  <c r="C1842" i="19"/>
  <c r="C1843" i="19"/>
  <c r="C1844" i="19"/>
  <c r="C1845" i="19"/>
  <c r="C1846" i="19"/>
  <c r="C1847" i="19"/>
  <c r="C1848" i="19"/>
  <c r="C1849" i="19"/>
  <c r="C1850" i="19"/>
  <c r="C1851" i="19"/>
  <c r="C1852" i="19"/>
  <c r="C1853" i="19"/>
  <c r="C1854" i="19"/>
  <c r="C1855" i="19"/>
  <c r="C1856" i="19"/>
  <c r="C1857" i="19"/>
  <c r="C1858" i="19"/>
  <c r="C1859" i="19"/>
  <c r="C1860" i="19"/>
  <c r="C1861" i="19"/>
  <c r="C1862" i="19"/>
  <c r="C1863" i="19"/>
  <c r="C1864" i="19"/>
  <c r="C1865" i="19"/>
  <c r="C1866" i="19"/>
  <c r="C1867" i="19"/>
  <c r="C1868" i="19"/>
  <c r="C1869" i="19"/>
  <c r="C1870" i="19"/>
  <c r="C1871" i="19"/>
  <c r="C1872" i="19"/>
  <c r="C1873" i="19"/>
  <c r="C1874" i="19"/>
  <c r="C1875" i="19"/>
  <c r="C1876" i="19"/>
  <c r="C1877" i="19"/>
  <c r="C1878" i="19"/>
  <c r="C1879" i="19"/>
  <c r="C1880" i="19"/>
  <c r="C1881" i="19"/>
  <c r="C1882" i="19"/>
  <c r="C1883" i="19"/>
  <c r="C1884" i="19"/>
  <c r="C1885" i="19"/>
  <c r="C1886" i="19"/>
  <c r="C1887" i="19"/>
  <c r="C1888" i="19"/>
  <c r="C1889" i="19"/>
  <c r="C1890" i="19"/>
  <c r="C1891" i="19"/>
  <c r="C1892" i="19"/>
  <c r="C1893" i="19"/>
  <c r="C1894" i="19"/>
  <c r="C1895" i="19"/>
  <c r="C1896" i="19"/>
  <c r="C1897" i="19"/>
  <c r="C1898" i="19"/>
  <c r="C1899" i="19"/>
  <c r="C1900" i="19"/>
  <c r="C1901" i="19"/>
  <c r="C1902" i="19"/>
  <c r="C1903" i="19"/>
  <c r="C1904" i="19"/>
  <c r="C1905" i="19"/>
  <c r="C1906" i="19"/>
  <c r="C1907" i="19"/>
  <c r="C1908" i="19"/>
  <c r="C1909" i="19"/>
  <c r="C1910" i="19"/>
  <c r="C1911" i="19"/>
  <c r="C1912" i="19"/>
  <c r="C1913" i="19"/>
  <c r="C1914" i="19"/>
  <c r="C1915" i="19"/>
  <c r="C1916" i="19"/>
  <c r="C1917" i="19"/>
  <c r="C1918" i="19"/>
  <c r="C1919" i="19"/>
  <c r="C1920" i="19"/>
  <c r="C1921" i="19"/>
  <c r="C1922" i="19"/>
  <c r="C1923" i="19"/>
  <c r="C1924" i="19"/>
  <c r="C1925" i="19"/>
  <c r="C1926" i="19"/>
  <c r="C1927" i="19"/>
  <c r="C1928" i="19"/>
  <c r="C1929" i="19"/>
  <c r="C1930" i="19"/>
  <c r="C1931" i="19"/>
  <c r="C1932" i="19"/>
  <c r="C1933" i="19"/>
  <c r="C1934" i="19"/>
  <c r="C1935" i="19"/>
  <c r="C1936" i="19"/>
  <c r="C1937" i="19"/>
  <c r="C1938" i="19"/>
  <c r="C1939" i="19"/>
  <c r="C1940" i="19"/>
  <c r="C1941" i="19"/>
  <c r="C1942" i="19"/>
  <c r="C1943" i="19"/>
  <c r="C1944" i="19"/>
  <c r="C1945" i="19"/>
  <c r="C1946" i="19"/>
  <c r="C1947" i="19"/>
  <c r="C1948" i="19"/>
  <c r="C1949" i="19"/>
  <c r="C1950" i="19"/>
  <c r="C1951" i="19"/>
  <c r="C1952" i="19"/>
  <c r="C1953" i="19"/>
  <c r="C1954" i="19"/>
  <c r="C1955" i="19"/>
  <c r="C1956" i="19"/>
  <c r="C1957" i="19"/>
  <c r="C1958" i="19"/>
  <c r="C1959" i="19"/>
  <c r="C1960" i="19"/>
  <c r="C1961" i="19"/>
  <c r="C1962" i="19"/>
  <c r="C1963" i="19"/>
  <c r="C1964" i="19"/>
  <c r="C1965" i="19"/>
  <c r="C1966" i="19"/>
  <c r="C1967" i="19"/>
  <c r="C1968" i="19"/>
  <c r="C1969" i="19"/>
  <c r="C1970" i="19"/>
  <c r="C1971" i="19"/>
  <c r="C1972" i="19"/>
  <c r="C1973" i="19"/>
  <c r="C1974" i="19"/>
  <c r="C1975" i="19"/>
  <c r="C1976" i="19"/>
  <c r="C1977" i="19"/>
  <c r="C1978" i="19"/>
  <c r="C1979" i="19"/>
  <c r="C1980" i="19"/>
  <c r="C1981" i="19"/>
  <c r="C1982" i="19"/>
  <c r="C1983" i="19"/>
  <c r="C1984" i="19"/>
  <c r="C1985" i="19"/>
  <c r="C1986" i="19"/>
  <c r="C1987" i="19"/>
  <c r="C1988" i="19"/>
  <c r="C1989" i="19"/>
  <c r="C1990" i="19"/>
  <c r="C1991" i="19"/>
  <c r="C1992" i="19"/>
  <c r="C1993" i="19"/>
  <c r="C1994" i="19"/>
  <c r="C1995" i="19"/>
  <c r="C1996" i="19"/>
  <c r="C1997" i="19"/>
  <c r="C1998" i="19"/>
  <c r="C1999" i="19"/>
  <c r="C2000" i="19"/>
  <c r="C2001" i="19"/>
  <c r="C2002" i="19"/>
  <c r="C2003" i="19"/>
  <c r="C2004" i="19"/>
  <c r="C2005" i="19"/>
  <c r="C2006" i="19"/>
  <c r="C2007" i="19"/>
  <c r="C2008" i="19"/>
  <c r="C2009" i="19"/>
  <c r="C2010" i="19"/>
  <c r="C2011" i="19"/>
  <c r="C2012" i="19"/>
  <c r="C2013" i="19"/>
  <c r="C2014" i="19"/>
  <c r="C2015" i="19"/>
  <c r="C2016" i="19"/>
  <c r="C2017" i="19"/>
  <c r="C2018" i="19"/>
  <c r="C2019" i="19"/>
  <c r="C2020" i="19"/>
  <c r="C2021" i="19"/>
  <c r="C2022" i="19"/>
  <c r="C2023" i="19"/>
  <c r="C2024" i="19"/>
  <c r="C2025" i="19"/>
  <c r="C2026" i="19"/>
  <c r="C2027" i="19"/>
  <c r="C2028" i="19"/>
  <c r="C2029" i="19"/>
  <c r="C2030" i="19"/>
  <c r="C2031" i="19"/>
  <c r="C2032" i="19"/>
  <c r="C2033" i="19"/>
  <c r="C2034" i="19"/>
  <c r="C2035" i="19"/>
  <c r="C2036" i="19"/>
  <c r="C2037" i="19"/>
  <c r="C2038" i="19"/>
  <c r="C2039" i="19"/>
  <c r="C2040" i="19"/>
  <c r="C2041" i="19"/>
  <c r="C2042" i="19"/>
  <c r="C2043" i="19"/>
  <c r="C2044" i="19"/>
  <c r="C2045" i="19"/>
  <c r="C2046" i="19"/>
  <c r="C2047" i="19"/>
  <c r="C2048" i="19"/>
  <c r="C2049" i="19"/>
  <c r="C2050" i="19"/>
  <c r="C2051" i="19"/>
  <c r="C2052" i="19"/>
  <c r="C2053" i="19"/>
  <c r="C2054" i="19"/>
  <c r="C2055" i="19"/>
  <c r="C2056" i="19"/>
  <c r="C2057" i="19"/>
  <c r="C2058" i="19"/>
  <c r="C2059" i="19"/>
  <c r="C2060" i="19"/>
  <c r="C2061" i="19"/>
  <c r="C2062" i="19"/>
  <c r="C2063" i="19"/>
  <c r="C2064" i="19"/>
  <c r="C2065" i="19"/>
  <c r="C2066" i="19"/>
  <c r="C2067" i="19"/>
  <c r="C2068" i="19"/>
  <c r="C2069" i="19"/>
  <c r="C2070" i="19"/>
  <c r="C2071" i="19"/>
  <c r="C2072" i="19"/>
  <c r="C2073" i="19"/>
  <c r="C2074" i="19"/>
  <c r="C2075" i="19"/>
  <c r="C2076" i="19"/>
  <c r="C2077" i="19"/>
  <c r="C2078" i="19"/>
  <c r="C2079" i="19"/>
  <c r="C2080" i="19"/>
  <c r="C2081" i="19"/>
  <c r="C2082" i="19"/>
  <c r="C2083" i="19"/>
  <c r="C2084" i="19"/>
  <c r="C2085" i="19"/>
  <c r="C2086" i="19"/>
  <c r="C2087" i="19"/>
  <c r="C2088" i="19"/>
  <c r="C2089" i="19"/>
  <c r="C2090" i="19"/>
  <c r="C2091" i="19"/>
  <c r="C2092" i="19"/>
  <c r="C2093" i="19"/>
  <c r="C2094" i="19"/>
  <c r="C2095" i="19"/>
  <c r="C2096" i="19"/>
  <c r="C2097" i="19"/>
  <c r="C2098" i="19"/>
  <c r="C2099" i="19"/>
  <c r="C2100" i="19"/>
  <c r="C2101" i="19"/>
  <c r="C2102" i="19"/>
  <c r="C2103" i="19"/>
  <c r="C2104" i="19"/>
  <c r="C2105" i="19"/>
  <c r="C2106" i="19"/>
  <c r="C2107" i="19"/>
  <c r="C2108" i="19"/>
  <c r="C2109" i="19"/>
  <c r="C2110" i="19"/>
  <c r="C2111" i="19"/>
  <c r="C2112" i="19"/>
  <c r="C2113" i="19"/>
  <c r="C2114" i="19"/>
  <c r="C2115" i="19"/>
  <c r="C2116" i="19"/>
  <c r="C2117" i="19"/>
  <c r="C2118" i="19"/>
  <c r="C2119" i="19"/>
  <c r="C2120" i="19"/>
  <c r="C2121" i="19"/>
  <c r="C2122" i="19"/>
  <c r="C2123" i="19"/>
  <c r="C2124" i="19"/>
  <c r="C2125" i="19"/>
  <c r="C2126" i="19"/>
  <c r="C2127" i="19"/>
  <c r="C2128" i="19"/>
  <c r="C2129" i="19"/>
  <c r="C2130" i="19"/>
  <c r="C2131" i="19"/>
  <c r="C2132" i="19"/>
  <c r="C2133" i="19"/>
  <c r="C2134" i="19"/>
  <c r="C2135" i="19"/>
  <c r="C2136" i="19"/>
  <c r="C2137" i="19"/>
  <c r="C2138" i="19"/>
  <c r="C2139" i="19"/>
  <c r="C2140" i="19"/>
  <c r="C2141" i="19"/>
  <c r="C2142" i="19"/>
  <c r="C2143" i="19"/>
  <c r="C2144" i="19"/>
  <c r="C2145" i="19"/>
  <c r="C2146" i="19"/>
  <c r="C2147" i="19"/>
  <c r="C2148" i="19"/>
  <c r="C2149" i="19"/>
  <c r="C2150" i="19"/>
  <c r="C2151" i="19"/>
  <c r="C2152" i="19"/>
  <c r="C2153" i="19"/>
  <c r="C2154" i="19"/>
  <c r="C2155" i="19"/>
  <c r="C2156" i="19"/>
  <c r="C2157" i="19"/>
  <c r="C2158" i="19"/>
  <c r="C2159" i="19"/>
  <c r="C2160" i="19"/>
  <c r="C2161" i="19"/>
  <c r="C2162" i="19"/>
  <c r="C2163" i="19"/>
  <c r="C2164" i="19"/>
  <c r="C2165" i="19"/>
  <c r="C2166" i="19"/>
  <c r="C2167" i="19"/>
  <c r="C2168" i="19"/>
  <c r="C2169" i="19"/>
  <c r="C2170" i="19"/>
  <c r="C2171" i="19"/>
  <c r="C2172" i="19"/>
  <c r="C2173" i="19"/>
  <c r="C2174" i="19"/>
  <c r="C2175" i="19"/>
  <c r="C2176" i="19"/>
  <c r="C2177" i="19"/>
  <c r="C2178" i="19"/>
  <c r="C2179" i="19"/>
  <c r="C2180" i="19"/>
  <c r="C2181" i="19"/>
  <c r="C2182" i="19"/>
  <c r="C2183" i="19"/>
  <c r="C2184" i="19"/>
  <c r="C2185" i="19"/>
  <c r="C2186" i="19"/>
  <c r="C2187" i="19"/>
  <c r="C2188" i="19"/>
  <c r="C2189" i="19"/>
  <c r="C2190" i="19"/>
  <c r="C2191" i="19"/>
  <c r="C2192" i="19"/>
  <c r="C2193" i="19"/>
  <c r="C2194" i="19"/>
  <c r="C2195" i="19"/>
  <c r="C2196" i="19"/>
  <c r="C2197" i="19"/>
  <c r="C2198" i="19"/>
  <c r="C2199" i="19"/>
  <c r="C2200" i="19"/>
  <c r="C2201" i="19"/>
  <c r="C2202" i="19"/>
  <c r="C2203" i="19"/>
  <c r="C2204" i="19"/>
  <c r="C2205" i="19"/>
  <c r="C2206" i="19"/>
  <c r="C2207" i="19"/>
  <c r="C2208" i="19"/>
  <c r="C2209" i="19"/>
  <c r="C2210" i="19"/>
  <c r="C2211" i="19"/>
  <c r="C2212" i="19"/>
  <c r="C2213" i="19"/>
  <c r="C2214" i="19"/>
  <c r="C2215" i="19"/>
  <c r="C2216" i="19"/>
  <c r="C2217" i="19"/>
  <c r="C2218" i="19"/>
  <c r="C2219" i="19"/>
  <c r="C2220" i="19"/>
  <c r="C2221" i="19"/>
  <c r="C2222" i="19"/>
  <c r="C2223" i="19"/>
  <c r="C2224" i="19"/>
  <c r="C2225" i="19"/>
  <c r="C2226" i="19"/>
  <c r="C2227" i="19"/>
  <c r="C2228" i="19"/>
  <c r="C2229" i="19"/>
  <c r="C2230" i="19"/>
  <c r="C2231" i="19"/>
  <c r="C2232" i="19"/>
  <c r="C2233" i="19"/>
  <c r="C2234" i="19"/>
  <c r="C2235" i="19"/>
  <c r="C2236" i="19"/>
  <c r="C2237" i="19"/>
  <c r="C2238" i="19"/>
  <c r="C2239" i="19"/>
  <c r="C2240" i="19"/>
  <c r="C2241" i="19"/>
  <c r="C2242" i="19"/>
  <c r="C2243" i="19"/>
  <c r="C2244" i="19"/>
  <c r="C2245" i="19"/>
  <c r="C2246" i="19"/>
  <c r="C2247" i="19"/>
  <c r="C2248" i="19"/>
  <c r="C2249" i="19"/>
  <c r="C2250" i="19"/>
  <c r="C2251" i="19"/>
  <c r="C2252" i="19"/>
  <c r="C2253" i="19"/>
  <c r="C2254" i="19"/>
  <c r="C2255" i="19"/>
  <c r="C2256" i="19"/>
  <c r="C2257" i="19"/>
  <c r="C2258" i="19"/>
  <c r="C2259" i="19"/>
  <c r="C2260" i="19"/>
  <c r="C2261" i="19"/>
  <c r="C2262" i="19"/>
  <c r="C2263" i="19"/>
  <c r="C2264" i="19"/>
  <c r="C2265" i="19"/>
  <c r="C2266" i="19"/>
  <c r="C2267" i="19"/>
  <c r="C2268" i="19"/>
  <c r="C2269" i="19"/>
  <c r="C2270" i="19"/>
  <c r="C2271" i="19"/>
  <c r="C2272" i="19"/>
  <c r="C2273" i="19"/>
  <c r="C2274" i="19"/>
  <c r="C2275" i="19"/>
  <c r="C2276" i="19"/>
  <c r="C2277" i="19"/>
  <c r="C2278" i="19"/>
  <c r="C2279" i="19"/>
  <c r="C2280" i="19"/>
  <c r="C2281" i="19"/>
  <c r="C2282" i="19"/>
  <c r="C2283" i="19"/>
  <c r="C2284" i="19"/>
  <c r="C2285" i="19"/>
  <c r="C2286" i="19"/>
  <c r="C2287" i="19"/>
  <c r="C2288" i="19"/>
  <c r="C2289" i="19"/>
  <c r="C2290" i="19"/>
  <c r="C2291" i="19"/>
  <c r="C2292" i="19"/>
  <c r="C2293" i="19"/>
  <c r="C2294" i="19"/>
  <c r="C2295" i="19"/>
  <c r="C2296" i="19"/>
  <c r="C2297" i="19"/>
  <c r="C2298" i="19"/>
  <c r="C2299" i="19"/>
  <c r="C2300" i="19"/>
  <c r="C2301" i="19"/>
  <c r="C2302" i="19"/>
  <c r="C2303" i="19"/>
  <c r="C2304" i="19"/>
  <c r="C2305" i="19"/>
  <c r="C2306" i="19"/>
  <c r="C2307" i="19"/>
  <c r="C2308" i="19"/>
  <c r="C2309" i="19"/>
  <c r="C2310" i="19"/>
  <c r="C2311" i="19"/>
  <c r="C2312" i="19"/>
  <c r="C2313" i="19"/>
  <c r="C2314" i="19"/>
  <c r="C2315" i="19"/>
  <c r="C2316" i="19"/>
  <c r="C2317" i="19"/>
  <c r="C2318" i="19"/>
  <c r="C2319" i="19"/>
  <c r="C2320" i="19"/>
  <c r="C2321" i="19"/>
  <c r="C2322" i="19"/>
  <c r="C2323" i="19"/>
  <c r="C2324" i="19"/>
  <c r="C2325" i="19"/>
  <c r="C2326" i="19"/>
  <c r="C2327" i="19"/>
  <c r="C2328" i="19"/>
  <c r="C2329" i="19"/>
  <c r="C2330" i="19"/>
  <c r="C2331" i="19"/>
  <c r="C2332" i="19"/>
  <c r="C2333" i="19"/>
  <c r="C2334" i="19"/>
  <c r="C2335" i="19"/>
  <c r="C2336" i="19"/>
  <c r="C2337" i="19"/>
  <c r="C2338" i="19"/>
  <c r="C2339" i="19"/>
  <c r="C2340" i="19"/>
  <c r="C2341" i="19"/>
  <c r="C2342" i="19"/>
  <c r="C2343" i="19"/>
  <c r="C2344" i="19"/>
  <c r="C2345" i="19"/>
  <c r="C2346" i="19"/>
  <c r="C2347" i="19"/>
  <c r="C2348" i="19"/>
  <c r="C2349" i="19"/>
  <c r="C2350" i="19"/>
  <c r="C2351" i="19"/>
  <c r="C2352" i="19"/>
  <c r="C2353" i="19"/>
  <c r="C2354" i="19"/>
  <c r="C2355" i="19"/>
  <c r="C2356" i="19"/>
  <c r="C2357" i="19"/>
  <c r="C2358" i="19"/>
  <c r="C2359" i="19"/>
  <c r="C2360" i="19"/>
  <c r="C2361" i="19"/>
  <c r="C2362" i="19"/>
  <c r="C2363" i="19"/>
  <c r="C2364" i="19"/>
  <c r="C2365" i="19"/>
  <c r="C2366" i="19"/>
  <c r="C2367" i="19"/>
  <c r="C2368" i="19"/>
  <c r="C2369" i="19"/>
  <c r="C2370" i="19"/>
  <c r="C2371" i="19"/>
  <c r="C2372" i="19"/>
  <c r="C2373" i="19"/>
  <c r="C2374" i="19"/>
  <c r="C2375" i="19"/>
  <c r="C2376" i="19"/>
  <c r="C2377" i="19"/>
  <c r="C2378" i="19"/>
  <c r="C2379" i="19"/>
  <c r="C2380" i="19"/>
  <c r="C2381" i="19"/>
  <c r="C2382" i="19"/>
  <c r="C2383" i="19"/>
  <c r="C2384" i="19"/>
  <c r="C2385" i="19"/>
  <c r="C2386" i="19"/>
  <c r="C2387" i="19"/>
  <c r="C2388" i="19"/>
  <c r="C2389" i="19"/>
  <c r="C2390" i="19"/>
  <c r="C2391" i="19"/>
  <c r="C2392" i="19"/>
  <c r="C2393" i="19"/>
  <c r="C2394" i="19"/>
  <c r="C2395" i="19"/>
  <c r="C2396" i="19"/>
  <c r="C2397" i="19"/>
  <c r="C2398" i="19"/>
  <c r="C2399" i="19"/>
  <c r="C2400" i="19"/>
  <c r="C2401" i="19"/>
  <c r="C2402" i="19"/>
  <c r="C2403" i="19"/>
  <c r="C2404" i="19"/>
  <c r="C2405" i="19"/>
  <c r="C2406" i="19"/>
  <c r="C2407" i="19"/>
  <c r="C2408" i="19"/>
  <c r="C2409" i="19"/>
  <c r="C2410" i="19"/>
  <c r="C2411" i="19"/>
  <c r="C2412" i="19"/>
  <c r="C2413" i="19"/>
  <c r="C2414" i="19"/>
  <c r="C2415" i="19"/>
  <c r="C2416" i="19"/>
  <c r="C2417" i="19"/>
  <c r="C2418" i="19"/>
  <c r="C2419" i="19"/>
  <c r="C2420" i="19"/>
  <c r="C2421" i="19"/>
  <c r="C2422" i="19"/>
  <c r="C2423" i="19"/>
  <c r="C2424" i="19"/>
  <c r="C2425" i="19"/>
  <c r="C2426" i="19"/>
  <c r="C2427" i="19"/>
  <c r="C2428" i="19"/>
  <c r="C2429" i="19"/>
  <c r="C2430" i="19"/>
  <c r="C2431" i="19"/>
  <c r="C2432" i="19"/>
  <c r="C2433" i="19"/>
  <c r="C2434" i="19"/>
  <c r="C2435" i="19"/>
  <c r="C2436" i="19"/>
  <c r="C2437" i="19"/>
  <c r="C2438" i="19"/>
  <c r="C2439" i="19"/>
  <c r="C2440" i="19"/>
  <c r="C2441" i="19"/>
  <c r="C2442" i="19"/>
  <c r="C2443" i="19"/>
  <c r="C2444" i="19"/>
  <c r="C2445" i="19"/>
  <c r="C2446" i="19"/>
  <c r="C2447" i="19"/>
  <c r="C2448" i="19"/>
  <c r="C2449" i="19"/>
  <c r="C2450" i="19"/>
  <c r="C2451" i="19"/>
  <c r="C2452" i="19"/>
  <c r="C2453" i="19"/>
  <c r="C2454" i="19"/>
  <c r="C2455" i="19"/>
  <c r="C2456" i="19"/>
  <c r="C2457" i="19"/>
  <c r="C2458" i="19"/>
  <c r="C2459" i="19"/>
  <c r="C2460" i="19"/>
  <c r="C2461" i="19"/>
  <c r="C2462" i="19"/>
  <c r="C2463" i="19"/>
  <c r="C2464" i="19"/>
  <c r="C2465" i="19"/>
  <c r="C2466" i="19"/>
  <c r="C2467" i="19"/>
  <c r="C2468" i="19"/>
  <c r="C2469" i="19"/>
  <c r="C2470" i="19"/>
  <c r="C2471" i="19"/>
  <c r="C2472" i="19"/>
  <c r="C2473" i="19"/>
  <c r="C2474" i="19"/>
  <c r="C2475" i="19"/>
  <c r="C2476" i="19"/>
  <c r="C2477" i="19"/>
  <c r="C2478" i="19"/>
  <c r="C2479" i="19"/>
  <c r="C2480" i="19"/>
  <c r="C2481" i="19"/>
  <c r="C2482" i="19"/>
  <c r="C2483" i="19"/>
  <c r="C2484" i="19"/>
  <c r="C2485" i="19"/>
  <c r="C2486" i="19"/>
  <c r="C2487" i="19"/>
  <c r="C2488" i="19"/>
  <c r="C2489" i="19"/>
  <c r="C2490" i="19"/>
  <c r="C2491" i="19"/>
  <c r="C2492" i="19"/>
  <c r="C2493" i="19"/>
  <c r="C2494" i="19"/>
  <c r="C2495" i="19"/>
  <c r="C2496" i="19"/>
  <c r="C2497" i="19"/>
  <c r="C2498" i="19"/>
  <c r="C2499" i="19"/>
  <c r="C2500" i="19"/>
  <c r="C2501" i="19"/>
  <c r="C2502" i="19"/>
  <c r="C2503" i="19"/>
  <c r="C2504" i="19"/>
  <c r="C2505" i="19"/>
  <c r="C2506" i="19"/>
  <c r="C2507" i="19"/>
  <c r="C2508" i="19"/>
  <c r="C2509" i="19"/>
  <c r="C2510" i="19"/>
  <c r="C2511" i="19"/>
  <c r="C2512" i="19"/>
  <c r="C2513" i="19"/>
  <c r="C2514" i="19"/>
  <c r="C2515" i="19"/>
  <c r="C2516" i="19"/>
  <c r="C2517" i="19"/>
  <c r="C2518" i="19"/>
  <c r="C2519" i="19"/>
  <c r="C2520" i="19"/>
  <c r="C2521" i="19"/>
  <c r="C2522" i="19"/>
  <c r="C2523" i="19"/>
  <c r="C2524" i="19"/>
  <c r="C2525" i="19"/>
  <c r="C2526" i="19"/>
  <c r="C2527" i="19"/>
  <c r="C2528" i="19"/>
  <c r="C2529" i="19"/>
  <c r="C2530" i="19"/>
  <c r="C2531" i="19"/>
  <c r="C2532" i="19"/>
  <c r="C2533" i="19"/>
  <c r="C2534" i="19"/>
  <c r="C2535" i="19"/>
  <c r="C2536" i="19"/>
  <c r="C2537" i="19"/>
  <c r="C2538" i="19"/>
  <c r="C2539" i="19"/>
  <c r="C2540" i="19"/>
  <c r="C2541" i="19"/>
  <c r="C2542" i="19"/>
  <c r="C2543" i="19"/>
  <c r="C2544" i="19"/>
  <c r="C2545" i="19"/>
  <c r="C2546" i="19"/>
  <c r="C2547" i="19"/>
  <c r="C2548" i="19"/>
  <c r="C2549" i="19"/>
  <c r="C2550" i="19"/>
  <c r="C2551" i="19"/>
  <c r="C2552" i="19"/>
  <c r="C2553" i="19"/>
  <c r="C2554" i="19"/>
  <c r="C2555" i="19"/>
  <c r="C2556" i="19"/>
  <c r="C2557" i="19"/>
  <c r="C2558" i="19"/>
  <c r="C2559" i="19"/>
  <c r="C2560" i="19"/>
  <c r="C2561" i="19"/>
  <c r="C2562" i="19"/>
  <c r="C2563" i="19"/>
  <c r="C2564" i="19"/>
  <c r="C2565" i="19"/>
  <c r="C2566" i="19"/>
  <c r="C2567" i="19"/>
  <c r="C2568" i="19"/>
  <c r="C2569" i="19"/>
  <c r="C2570" i="19"/>
  <c r="C2571" i="19"/>
  <c r="C2572" i="19"/>
  <c r="C2573" i="19"/>
  <c r="C2574" i="19"/>
  <c r="C2575" i="19"/>
  <c r="C2576" i="19"/>
  <c r="C2577" i="19"/>
  <c r="C2578" i="19"/>
  <c r="C2579" i="19"/>
  <c r="C2580" i="19"/>
  <c r="C2581" i="19"/>
  <c r="C2582" i="19"/>
  <c r="C2583" i="19"/>
  <c r="C2584" i="19"/>
  <c r="C2585" i="19"/>
  <c r="C2586" i="19"/>
  <c r="C2587" i="19"/>
  <c r="C2588" i="19"/>
  <c r="C2589" i="19"/>
  <c r="C2590" i="19"/>
  <c r="C2591" i="19"/>
  <c r="C2592" i="19"/>
  <c r="C2593" i="19"/>
  <c r="C2594" i="19"/>
  <c r="C2595" i="19"/>
  <c r="C2596" i="19"/>
  <c r="D1798" i="19"/>
  <c r="D1799" i="19"/>
  <c r="D1800" i="19"/>
  <c r="D1801" i="19"/>
  <c r="D1802" i="19"/>
  <c r="D1803" i="19"/>
  <c r="D1804" i="19"/>
  <c r="D1805" i="19"/>
  <c r="D1806" i="19"/>
  <c r="D1807" i="19"/>
  <c r="D1808" i="19"/>
  <c r="D1809" i="19"/>
  <c r="D1810" i="19"/>
  <c r="D1811" i="19"/>
  <c r="D1812" i="19"/>
  <c r="D1813" i="19"/>
  <c r="D1814" i="19"/>
  <c r="D1815" i="19"/>
  <c r="D1816" i="19"/>
  <c r="D1817" i="19"/>
  <c r="D1818" i="19"/>
  <c r="D1819" i="19"/>
  <c r="D1820" i="19"/>
  <c r="D1821" i="19"/>
  <c r="D1822" i="19"/>
  <c r="D1823" i="19"/>
  <c r="D1824" i="19"/>
  <c r="D1825" i="19"/>
  <c r="D1826" i="19"/>
  <c r="D1827" i="19"/>
  <c r="D1828" i="19"/>
  <c r="D1829" i="19"/>
  <c r="D1830" i="19"/>
  <c r="D1831" i="19"/>
  <c r="D1832" i="19"/>
  <c r="D1833" i="19"/>
  <c r="D1834" i="19"/>
  <c r="D1835" i="19"/>
  <c r="D1836" i="19"/>
  <c r="D1837" i="19"/>
  <c r="D1838" i="19"/>
  <c r="D1839" i="19"/>
  <c r="D1840" i="19"/>
  <c r="D1841" i="19"/>
  <c r="D1842" i="19"/>
  <c r="D1843" i="19"/>
  <c r="D1844" i="19"/>
  <c r="D1845" i="19"/>
  <c r="D1846" i="19"/>
  <c r="D1847" i="19"/>
  <c r="D1848" i="19"/>
  <c r="D1849" i="19"/>
  <c r="D1850" i="19"/>
  <c r="D1851" i="19"/>
  <c r="D1852" i="19"/>
  <c r="D1853" i="19"/>
  <c r="D1854" i="19"/>
  <c r="D1855" i="19"/>
  <c r="D1856" i="19"/>
  <c r="D1857" i="19"/>
  <c r="D1858" i="19"/>
  <c r="D1859" i="19"/>
  <c r="D1860" i="19"/>
  <c r="D1861" i="19"/>
  <c r="D1862" i="19"/>
  <c r="D1863" i="19"/>
  <c r="D1864" i="19"/>
  <c r="D1865" i="19"/>
  <c r="D1866" i="19"/>
  <c r="D1867" i="19"/>
  <c r="D1868" i="19"/>
  <c r="D1869" i="19"/>
  <c r="D1870" i="19"/>
  <c r="D1871" i="19"/>
  <c r="D1872" i="19"/>
  <c r="D1873" i="19"/>
  <c r="D1874" i="19"/>
  <c r="D1875" i="19"/>
  <c r="D1876" i="19"/>
  <c r="D1877" i="19"/>
  <c r="D1878" i="19"/>
  <c r="D1879" i="19"/>
  <c r="D1880" i="19"/>
  <c r="D1881" i="19"/>
  <c r="D1882" i="19"/>
  <c r="D1883" i="19"/>
  <c r="D1884" i="19"/>
  <c r="D1885" i="19"/>
  <c r="D1886" i="19"/>
  <c r="D1887" i="19"/>
  <c r="D1888" i="19"/>
  <c r="D1889" i="19"/>
  <c r="D1890" i="19"/>
  <c r="D1891" i="19"/>
  <c r="D1892" i="19"/>
  <c r="D1893" i="19"/>
  <c r="D1894" i="19"/>
  <c r="D1895" i="19"/>
  <c r="D1896" i="19"/>
  <c r="D1897" i="19"/>
  <c r="D1898" i="19"/>
  <c r="D1899" i="19"/>
  <c r="D1900" i="19"/>
  <c r="D1901" i="19"/>
  <c r="D1902" i="19"/>
  <c r="D1903" i="19"/>
  <c r="D1904" i="19"/>
  <c r="D1905" i="19"/>
  <c r="D1906" i="19"/>
  <c r="D1907" i="19"/>
  <c r="D1908" i="19"/>
  <c r="D1909" i="19"/>
  <c r="D1910" i="19"/>
  <c r="D1911" i="19"/>
  <c r="D1912" i="19"/>
  <c r="D1913" i="19"/>
  <c r="D1914" i="19"/>
  <c r="D1915" i="19"/>
  <c r="D1916" i="19"/>
  <c r="D1917" i="19"/>
  <c r="D1918" i="19"/>
  <c r="D1919" i="19"/>
  <c r="D1920" i="19"/>
  <c r="D1921" i="19"/>
  <c r="D1922" i="19"/>
  <c r="D1923" i="19"/>
  <c r="D1924" i="19"/>
  <c r="D1925" i="19"/>
  <c r="D1926" i="19"/>
  <c r="D1927" i="19"/>
  <c r="D1928" i="19"/>
  <c r="D1929" i="19"/>
  <c r="D1930" i="19"/>
  <c r="D1931" i="19"/>
  <c r="D1932" i="19"/>
  <c r="D1933" i="19"/>
  <c r="D1934" i="19"/>
  <c r="D1935" i="19"/>
  <c r="D1936" i="19"/>
  <c r="D1937" i="19"/>
  <c r="D1938" i="19"/>
  <c r="D1939" i="19"/>
  <c r="D1940" i="19"/>
  <c r="D1941" i="19"/>
  <c r="D1942" i="19"/>
  <c r="D1943" i="19"/>
  <c r="D1944" i="19"/>
  <c r="D1945" i="19"/>
  <c r="D1946" i="19"/>
  <c r="D1947" i="19"/>
  <c r="D1948" i="19"/>
  <c r="D1949" i="19"/>
  <c r="D1950" i="19"/>
  <c r="D1951" i="19"/>
  <c r="D1952" i="19"/>
  <c r="D1953" i="19"/>
  <c r="D1954" i="19"/>
  <c r="D1955" i="19"/>
  <c r="D1956" i="19"/>
  <c r="D1957" i="19"/>
  <c r="D1958" i="19"/>
  <c r="D1959" i="19"/>
  <c r="D1960" i="19"/>
  <c r="D1961" i="19"/>
  <c r="D1962" i="19"/>
  <c r="D1963" i="19"/>
  <c r="D1964" i="19"/>
  <c r="D1965" i="19"/>
  <c r="D1966" i="19"/>
  <c r="D1967" i="19"/>
  <c r="D1968" i="19"/>
  <c r="D1969" i="19"/>
  <c r="D1970" i="19"/>
  <c r="D1971" i="19"/>
  <c r="D1972" i="19"/>
  <c r="D1973" i="19"/>
  <c r="D1974" i="19"/>
  <c r="D1975" i="19"/>
  <c r="D1976" i="19"/>
  <c r="D1977" i="19"/>
  <c r="D1978" i="19"/>
  <c r="D1979" i="19"/>
  <c r="D1980" i="19"/>
  <c r="D1981" i="19"/>
  <c r="D1982" i="19"/>
  <c r="D1983" i="19"/>
  <c r="D1984" i="19"/>
  <c r="D1985" i="19"/>
  <c r="D1986" i="19"/>
  <c r="D1987" i="19"/>
  <c r="D1988" i="19"/>
  <c r="D1989" i="19"/>
  <c r="D1990" i="19"/>
  <c r="D1991" i="19"/>
  <c r="D1992" i="19"/>
  <c r="D1993" i="19"/>
  <c r="D1994" i="19"/>
  <c r="D1995" i="19"/>
  <c r="D1996" i="19"/>
  <c r="D1997" i="19"/>
  <c r="D1998" i="19"/>
  <c r="D1999" i="19"/>
  <c r="D2000" i="19"/>
  <c r="D2001" i="19"/>
  <c r="D2002" i="19"/>
  <c r="D2003" i="19"/>
  <c r="D2004" i="19"/>
  <c r="D2005" i="19"/>
  <c r="D2006" i="19"/>
  <c r="D2007" i="19"/>
  <c r="D2008" i="19"/>
  <c r="D2009" i="19"/>
  <c r="D2010" i="19"/>
  <c r="D2011" i="19"/>
  <c r="D2012" i="19"/>
  <c r="D2013" i="19"/>
  <c r="D2014" i="19"/>
  <c r="D2015" i="19"/>
  <c r="D2016" i="19"/>
  <c r="D2017" i="19"/>
  <c r="D2018" i="19"/>
  <c r="D2019" i="19"/>
  <c r="D2020" i="19"/>
  <c r="D2021" i="19"/>
  <c r="D2022" i="19"/>
  <c r="D2023" i="19"/>
  <c r="D2024" i="19"/>
  <c r="D2025" i="19"/>
  <c r="D2026" i="19"/>
  <c r="D2027" i="19"/>
  <c r="D2028" i="19"/>
  <c r="D2029" i="19"/>
  <c r="D2030" i="19"/>
  <c r="D2031" i="19"/>
  <c r="D2032" i="19"/>
  <c r="D2033" i="19"/>
  <c r="D2034" i="19"/>
  <c r="D2035" i="19"/>
  <c r="D2036" i="19"/>
  <c r="D2037" i="19"/>
  <c r="D2038" i="19"/>
  <c r="D2039" i="19"/>
  <c r="D2040" i="19"/>
  <c r="D2041" i="19"/>
  <c r="D2042" i="19"/>
  <c r="D2043" i="19"/>
  <c r="D2044" i="19"/>
  <c r="D2045" i="19"/>
  <c r="D2046" i="19"/>
  <c r="D2047" i="19"/>
  <c r="D2048" i="19"/>
  <c r="D2049" i="19"/>
  <c r="D2050" i="19"/>
  <c r="D2051" i="19"/>
  <c r="D2052" i="19"/>
  <c r="D2053" i="19"/>
  <c r="D2054" i="19"/>
  <c r="D2055" i="19"/>
  <c r="D2056" i="19"/>
  <c r="D2057" i="19"/>
  <c r="D2058" i="19"/>
  <c r="D2059" i="19"/>
  <c r="D2060" i="19"/>
  <c r="D2061" i="19"/>
  <c r="D2062" i="19"/>
  <c r="D2063" i="19"/>
  <c r="D2064" i="19"/>
  <c r="D2065" i="19"/>
  <c r="D2066" i="19"/>
  <c r="D2067" i="19"/>
  <c r="D2068" i="19"/>
  <c r="D2069" i="19"/>
  <c r="D2070" i="19"/>
  <c r="D2071" i="19"/>
  <c r="D2072" i="19"/>
  <c r="D2073" i="19"/>
  <c r="D2074" i="19"/>
  <c r="D2075" i="19"/>
  <c r="D2076" i="19"/>
  <c r="D2077" i="19"/>
  <c r="D2078" i="19"/>
  <c r="D2079" i="19"/>
  <c r="D2080" i="19"/>
  <c r="D2081" i="19"/>
  <c r="D2082" i="19"/>
  <c r="D2083" i="19"/>
  <c r="D2084" i="19"/>
  <c r="D2085" i="19"/>
  <c r="D2086" i="19"/>
  <c r="D2087" i="19"/>
  <c r="D2088" i="19"/>
  <c r="D2089" i="19"/>
  <c r="D2090" i="19"/>
  <c r="D2091" i="19"/>
  <c r="D2092" i="19"/>
  <c r="D2093" i="19"/>
  <c r="D2094" i="19"/>
  <c r="D2095" i="19"/>
  <c r="D2096" i="19"/>
  <c r="D2097" i="19"/>
  <c r="D2098" i="19"/>
  <c r="D2099" i="19"/>
  <c r="D2100" i="19"/>
  <c r="D2101" i="19"/>
  <c r="D2102" i="19"/>
  <c r="D2103" i="19"/>
  <c r="D2104" i="19"/>
  <c r="D2105" i="19"/>
  <c r="D2106" i="19"/>
  <c r="D2107" i="19"/>
  <c r="D2108" i="19"/>
  <c r="D2109" i="19"/>
  <c r="D2110" i="19"/>
  <c r="D2111" i="19"/>
  <c r="D2112" i="19"/>
  <c r="D2113" i="19"/>
  <c r="D2114" i="19"/>
  <c r="D2115" i="19"/>
  <c r="D2116" i="19"/>
  <c r="D2117" i="19"/>
  <c r="D2118" i="19"/>
  <c r="D2119" i="19"/>
  <c r="D2120" i="19"/>
  <c r="D2121" i="19"/>
  <c r="D2122" i="19"/>
  <c r="D2123" i="19"/>
  <c r="D2124" i="19"/>
  <c r="D2125" i="19"/>
  <c r="D2126" i="19"/>
  <c r="D2127" i="19"/>
  <c r="D2128" i="19"/>
  <c r="D2129" i="19"/>
  <c r="D2130" i="19"/>
  <c r="D2131" i="19"/>
  <c r="D2132" i="19"/>
  <c r="D2133" i="19"/>
  <c r="D2134" i="19"/>
  <c r="D2135" i="19"/>
  <c r="D2136" i="19"/>
  <c r="D2137" i="19"/>
  <c r="D2138" i="19"/>
  <c r="D2139" i="19"/>
  <c r="D2140" i="19"/>
  <c r="D2141" i="19"/>
  <c r="D2142" i="19"/>
  <c r="D2143" i="19"/>
  <c r="D2144" i="19"/>
  <c r="D2145" i="19"/>
  <c r="D2146" i="19"/>
  <c r="D2147" i="19"/>
  <c r="D2148" i="19"/>
  <c r="D2149" i="19"/>
  <c r="D2150" i="19"/>
  <c r="D2151" i="19"/>
  <c r="D2152" i="19"/>
  <c r="D2153" i="19"/>
  <c r="D2154" i="19"/>
  <c r="D2155" i="19"/>
  <c r="D2156" i="19"/>
  <c r="D2157" i="19"/>
  <c r="D2158" i="19"/>
  <c r="D2159" i="19"/>
  <c r="D2160" i="19"/>
  <c r="D2161" i="19"/>
  <c r="D2162" i="19"/>
  <c r="D2163" i="19"/>
  <c r="D2164" i="19"/>
  <c r="D2165" i="19"/>
  <c r="D2166" i="19"/>
  <c r="D2167" i="19"/>
  <c r="D2168" i="19"/>
  <c r="D2169" i="19"/>
  <c r="D2170" i="19"/>
  <c r="D2171" i="19"/>
  <c r="D2172" i="19"/>
  <c r="D2173" i="19"/>
  <c r="D2174" i="19"/>
  <c r="D2175" i="19"/>
  <c r="D2176" i="19"/>
  <c r="D2177" i="19"/>
  <c r="D2178" i="19"/>
  <c r="D2179" i="19"/>
  <c r="D2180" i="19"/>
  <c r="D2181" i="19"/>
  <c r="D2182" i="19"/>
  <c r="D2183" i="19"/>
  <c r="D2184" i="19"/>
  <c r="D2185" i="19"/>
  <c r="D2186" i="19"/>
  <c r="D2187" i="19"/>
  <c r="D2188" i="19"/>
  <c r="D2189" i="19"/>
  <c r="D2190" i="19"/>
  <c r="D2191" i="19"/>
  <c r="D2192" i="19"/>
  <c r="D2193" i="19"/>
  <c r="D2194" i="19"/>
  <c r="D2195" i="19"/>
  <c r="D2196" i="19"/>
  <c r="D2197" i="19"/>
  <c r="D2198" i="19"/>
  <c r="D2199" i="19"/>
  <c r="D2200" i="19"/>
  <c r="D2201" i="19"/>
  <c r="D2202" i="19"/>
  <c r="D2203" i="19"/>
  <c r="D2204" i="19"/>
  <c r="D2205" i="19"/>
  <c r="D2206" i="19"/>
  <c r="D2207" i="19"/>
  <c r="D2208" i="19"/>
  <c r="D2209" i="19"/>
  <c r="D2210" i="19"/>
  <c r="D2211" i="19"/>
  <c r="D2212" i="19"/>
  <c r="D2213" i="19"/>
  <c r="D2214" i="19"/>
  <c r="D2215" i="19"/>
  <c r="D2216" i="19"/>
  <c r="D2217" i="19"/>
  <c r="D2218" i="19"/>
  <c r="D2219" i="19"/>
  <c r="D2220" i="19"/>
  <c r="D2221" i="19"/>
  <c r="D2222" i="19"/>
  <c r="D2223" i="19"/>
  <c r="D2224" i="19"/>
  <c r="D2225" i="19"/>
  <c r="D2226" i="19"/>
  <c r="D2227" i="19"/>
  <c r="D2228" i="19"/>
  <c r="D2229" i="19"/>
  <c r="D2230" i="19"/>
  <c r="D2231" i="19"/>
  <c r="D2232" i="19"/>
  <c r="D2233" i="19"/>
  <c r="D2234" i="19"/>
  <c r="D2235" i="19"/>
  <c r="D2236" i="19"/>
  <c r="D2237" i="19"/>
  <c r="D2238" i="19"/>
  <c r="D2239" i="19"/>
  <c r="D2240" i="19"/>
  <c r="D2241" i="19"/>
  <c r="D2242" i="19"/>
  <c r="D2243" i="19"/>
  <c r="D2244" i="19"/>
  <c r="D2245" i="19"/>
  <c r="D2246" i="19"/>
  <c r="D2247" i="19"/>
  <c r="D2248" i="19"/>
  <c r="D2249" i="19"/>
  <c r="D2250" i="19"/>
  <c r="D2251" i="19"/>
  <c r="D2252" i="19"/>
  <c r="D2253" i="19"/>
  <c r="D2254" i="19"/>
  <c r="D2255" i="19"/>
  <c r="D2256" i="19"/>
  <c r="D2257" i="19"/>
  <c r="D2258" i="19"/>
  <c r="D2259" i="19"/>
  <c r="D2260" i="19"/>
  <c r="D2261" i="19"/>
  <c r="D2262" i="19"/>
  <c r="D2263" i="19"/>
  <c r="D2264" i="19"/>
  <c r="D2265" i="19"/>
  <c r="D2266" i="19"/>
  <c r="D2267" i="19"/>
  <c r="D2268" i="19"/>
  <c r="D2269" i="19"/>
  <c r="D2270" i="19"/>
  <c r="D2271" i="19"/>
  <c r="D2272" i="19"/>
  <c r="D2273" i="19"/>
  <c r="D2274" i="19"/>
  <c r="D2275" i="19"/>
  <c r="D2276" i="19"/>
  <c r="D2277" i="19"/>
  <c r="D2278" i="19"/>
  <c r="D2279" i="19"/>
  <c r="D2280" i="19"/>
  <c r="D2281" i="19"/>
  <c r="D2282" i="19"/>
  <c r="D2283" i="19"/>
  <c r="D2284" i="19"/>
  <c r="D2285" i="19"/>
  <c r="D2286" i="19"/>
  <c r="D2287" i="19"/>
  <c r="D2288" i="19"/>
  <c r="D2289" i="19"/>
  <c r="D2290" i="19"/>
  <c r="D2291" i="19"/>
  <c r="D2292" i="19"/>
  <c r="D2293" i="19"/>
  <c r="D2294" i="19"/>
  <c r="D2295" i="19"/>
  <c r="D2296" i="19"/>
  <c r="D2297" i="19"/>
  <c r="D2298" i="19"/>
  <c r="D2299" i="19"/>
  <c r="D2300" i="19"/>
  <c r="D2301" i="19"/>
  <c r="D2302" i="19"/>
  <c r="D2303" i="19"/>
  <c r="D2304" i="19"/>
  <c r="D2305" i="19"/>
  <c r="D2306" i="19"/>
  <c r="D2307" i="19"/>
  <c r="D2308" i="19"/>
  <c r="D2309" i="19"/>
  <c r="D2310" i="19"/>
  <c r="D2311" i="19"/>
  <c r="D2312" i="19"/>
  <c r="D2313" i="19"/>
  <c r="D2314" i="19"/>
  <c r="D2315" i="19"/>
  <c r="D2316" i="19"/>
  <c r="D2317" i="19"/>
  <c r="D2318" i="19"/>
  <c r="D2319" i="19"/>
  <c r="D2320" i="19"/>
  <c r="D2321" i="19"/>
  <c r="D2322" i="19"/>
  <c r="D2323" i="19"/>
  <c r="D2324" i="19"/>
  <c r="D2325" i="19"/>
  <c r="D2326" i="19"/>
  <c r="D2327" i="19"/>
  <c r="D2328" i="19"/>
  <c r="D2329" i="19"/>
  <c r="D2330" i="19"/>
  <c r="D2331" i="19"/>
  <c r="D2332" i="19"/>
  <c r="D2333" i="19"/>
  <c r="D2334" i="19"/>
  <c r="D2335" i="19"/>
  <c r="D2336" i="19"/>
  <c r="D2337" i="19"/>
  <c r="D2338" i="19"/>
  <c r="D2339" i="19"/>
  <c r="D2340" i="19"/>
  <c r="D2341" i="19"/>
  <c r="D2342" i="19"/>
  <c r="D2343" i="19"/>
  <c r="D2344" i="19"/>
  <c r="D2345" i="19"/>
  <c r="D2346" i="19"/>
  <c r="D2347" i="19"/>
  <c r="D2348" i="19"/>
  <c r="D2349" i="19"/>
  <c r="D2350" i="19"/>
  <c r="D2351" i="19"/>
  <c r="D2352" i="19"/>
  <c r="D2353" i="19"/>
  <c r="D2354" i="19"/>
  <c r="D2355" i="19"/>
  <c r="D2356" i="19"/>
  <c r="D2357" i="19"/>
  <c r="D2358" i="19"/>
  <c r="D2359" i="19"/>
  <c r="D2360" i="19"/>
  <c r="D2361" i="19"/>
  <c r="D2362" i="19"/>
  <c r="D2363" i="19"/>
  <c r="D2364" i="19"/>
  <c r="D2365" i="19"/>
  <c r="D2366" i="19"/>
  <c r="D2367" i="19"/>
  <c r="D2368" i="19"/>
  <c r="D2369" i="19"/>
  <c r="D2370" i="19"/>
  <c r="D2371" i="19"/>
  <c r="D2372" i="19"/>
  <c r="D2373" i="19"/>
  <c r="D2374" i="19"/>
  <c r="D2375" i="19"/>
  <c r="D2376" i="19"/>
  <c r="D2377" i="19"/>
  <c r="D2378" i="19"/>
  <c r="D2379" i="19"/>
  <c r="D2380" i="19"/>
  <c r="D2381" i="19"/>
  <c r="D2382" i="19"/>
  <c r="D2383" i="19"/>
  <c r="D2384" i="19"/>
  <c r="D2385" i="19"/>
  <c r="D2386" i="19"/>
  <c r="D2387" i="19"/>
  <c r="D2388" i="19"/>
  <c r="D2389" i="19"/>
  <c r="D2390" i="19"/>
  <c r="D2391" i="19"/>
  <c r="D2392" i="19"/>
  <c r="D2393" i="19"/>
  <c r="D2394" i="19"/>
  <c r="D2395" i="19"/>
  <c r="D2396" i="19"/>
  <c r="D2397" i="19"/>
  <c r="D2398" i="19"/>
  <c r="D2399" i="19"/>
  <c r="D2400" i="19"/>
  <c r="D2401" i="19"/>
  <c r="D2402" i="19"/>
  <c r="D2403" i="19"/>
  <c r="D2404" i="19"/>
  <c r="D2405" i="19"/>
  <c r="D2406" i="19"/>
  <c r="D2407" i="19"/>
  <c r="D2408" i="19"/>
  <c r="D2409" i="19"/>
  <c r="D2410" i="19"/>
  <c r="D2411" i="19"/>
  <c r="D2412" i="19"/>
  <c r="D2413" i="19"/>
  <c r="D2414" i="19"/>
  <c r="D2415" i="19"/>
  <c r="D2416" i="19"/>
  <c r="D2417" i="19"/>
  <c r="D2418" i="19"/>
  <c r="D2419" i="19"/>
  <c r="D2420" i="19"/>
  <c r="D2421" i="19"/>
  <c r="D2422" i="19"/>
  <c r="D2423" i="19"/>
  <c r="D2424" i="19"/>
  <c r="D2425" i="19"/>
  <c r="D2426" i="19"/>
  <c r="D2427" i="19"/>
  <c r="D2428" i="19"/>
  <c r="D2429" i="19"/>
  <c r="D2430" i="19"/>
  <c r="D2431" i="19"/>
  <c r="D2432" i="19"/>
  <c r="D2433" i="19"/>
  <c r="D2434" i="19"/>
  <c r="D2435" i="19"/>
  <c r="D2436" i="19"/>
  <c r="D2437" i="19"/>
  <c r="D2438" i="19"/>
  <c r="D2439" i="19"/>
  <c r="D2440" i="19"/>
  <c r="D2441" i="19"/>
  <c r="D2442" i="19"/>
  <c r="D2443" i="19"/>
  <c r="D2444" i="19"/>
  <c r="D2445" i="19"/>
  <c r="D2446" i="19"/>
  <c r="D2447" i="19"/>
  <c r="D2448" i="19"/>
  <c r="D2449" i="19"/>
  <c r="D2450" i="19"/>
  <c r="D2451" i="19"/>
  <c r="D2452" i="19"/>
  <c r="D2453" i="19"/>
  <c r="D2454" i="19"/>
  <c r="D2455" i="19"/>
  <c r="D2456" i="19"/>
  <c r="D2457" i="19"/>
  <c r="D2458" i="19"/>
  <c r="D2459" i="19"/>
  <c r="D2460" i="19"/>
  <c r="D2461" i="19"/>
  <c r="D2462" i="19"/>
  <c r="D2463" i="19"/>
  <c r="D2464" i="19"/>
  <c r="D2465" i="19"/>
  <c r="D2466" i="19"/>
  <c r="D2467" i="19"/>
  <c r="D2468" i="19"/>
  <c r="D2469" i="19"/>
  <c r="D2470" i="19"/>
  <c r="D2471" i="19"/>
  <c r="D2472" i="19"/>
  <c r="D2473" i="19"/>
  <c r="D2474" i="19"/>
  <c r="D2475" i="19"/>
  <c r="D2476" i="19"/>
  <c r="D2477" i="19"/>
  <c r="D2478" i="19"/>
  <c r="D2479" i="19"/>
  <c r="D2480" i="19"/>
  <c r="D2481" i="19"/>
  <c r="D2482" i="19"/>
  <c r="D2483" i="19"/>
  <c r="D2484" i="19"/>
  <c r="D2485" i="19"/>
  <c r="D2486" i="19"/>
  <c r="D2487" i="19"/>
  <c r="D2488" i="19"/>
  <c r="D2489" i="19"/>
  <c r="D2490" i="19"/>
  <c r="D2491" i="19"/>
  <c r="D2492" i="19"/>
  <c r="D2493" i="19"/>
  <c r="D2494" i="19"/>
  <c r="D2495" i="19"/>
  <c r="D2496" i="19"/>
  <c r="D2497" i="19"/>
  <c r="D2498" i="19"/>
  <c r="D2499" i="19"/>
  <c r="D2500" i="19"/>
  <c r="D2501" i="19"/>
  <c r="D2502" i="19"/>
  <c r="D2503" i="19"/>
  <c r="D2504" i="19"/>
  <c r="D2505" i="19"/>
  <c r="D2506" i="19"/>
  <c r="D2507" i="19"/>
  <c r="D2508" i="19"/>
  <c r="D2509" i="19"/>
  <c r="D2510" i="19"/>
  <c r="D2511" i="19"/>
  <c r="D2512" i="19"/>
  <c r="D2513" i="19"/>
  <c r="D2514" i="19"/>
  <c r="D2515" i="19"/>
  <c r="D2516" i="19"/>
  <c r="D2517" i="19"/>
  <c r="D2518" i="19"/>
  <c r="D2519" i="19"/>
  <c r="D2520" i="19"/>
  <c r="D2521" i="19"/>
  <c r="D2522" i="19"/>
  <c r="D2523" i="19"/>
  <c r="D2524" i="19"/>
  <c r="D2525" i="19"/>
  <c r="D2526" i="19"/>
  <c r="D2527" i="19"/>
  <c r="D2528" i="19"/>
  <c r="D2529" i="19"/>
  <c r="D2530" i="19"/>
  <c r="D2531" i="19"/>
  <c r="D2532" i="19"/>
  <c r="D2533" i="19"/>
  <c r="D2534" i="19"/>
  <c r="D2535" i="19"/>
  <c r="D2536" i="19"/>
  <c r="D2537" i="19"/>
  <c r="D2538" i="19"/>
  <c r="D2539" i="19"/>
  <c r="D2540" i="19"/>
  <c r="D2541" i="19"/>
  <c r="D2542" i="19"/>
  <c r="D2543" i="19"/>
  <c r="D2544" i="19"/>
  <c r="D2545" i="19"/>
  <c r="D2546" i="19"/>
  <c r="D2547" i="19"/>
  <c r="D2548" i="19"/>
  <c r="D2549" i="19"/>
  <c r="D2550" i="19"/>
  <c r="D2551" i="19"/>
  <c r="D2552" i="19"/>
  <c r="D2553" i="19"/>
  <c r="D2554" i="19"/>
  <c r="D2555" i="19"/>
  <c r="D2556" i="19"/>
  <c r="D2557" i="19"/>
  <c r="D2558" i="19"/>
  <c r="D2559" i="19"/>
  <c r="D2560" i="19"/>
  <c r="D2561" i="19"/>
  <c r="D2562" i="19"/>
  <c r="D2563" i="19"/>
  <c r="D2564" i="19"/>
  <c r="D2565" i="19"/>
  <c r="D2566" i="19"/>
  <c r="D2567" i="19"/>
  <c r="D2568" i="19"/>
  <c r="D2569" i="19"/>
  <c r="D2570" i="19"/>
  <c r="D2571" i="19"/>
  <c r="D2572" i="19"/>
  <c r="D2573" i="19"/>
  <c r="D2574" i="19"/>
  <c r="D2575" i="19"/>
  <c r="D2576" i="19"/>
  <c r="D2577" i="19"/>
  <c r="D2578" i="19"/>
  <c r="D2579" i="19"/>
  <c r="D2580" i="19"/>
  <c r="D2581" i="19"/>
  <c r="D2582" i="19"/>
  <c r="D2583" i="19"/>
  <c r="D2584" i="19"/>
  <c r="D2585" i="19"/>
  <c r="D2586" i="19"/>
  <c r="D2587" i="19"/>
  <c r="D2588" i="19"/>
  <c r="D2589" i="19"/>
  <c r="D2590" i="19"/>
  <c r="D2591" i="19"/>
  <c r="D2592" i="19"/>
  <c r="D2593" i="19"/>
  <c r="D2594" i="19"/>
  <c r="D2595" i="19"/>
  <c r="D2596" i="19"/>
  <c r="C1124" i="19"/>
  <c r="C1125" i="19"/>
  <c r="C1126" i="19"/>
  <c r="C1127" i="19"/>
  <c r="C1128" i="19"/>
  <c r="C1129" i="19"/>
  <c r="C1130" i="19"/>
  <c r="C1131" i="19"/>
  <c r="C1132" i="19"/>
  <c r="C1133" i="19"/>
  <c r="C1134" i="19"/>
  <c r="C1135" i="19"/>
  <c r="C1136" i="19"/>
  <c r="C1137" i="19"/>
  <c r="C1138" i="19"/>
  <c r="C1139" i="19"/>
  <c r="C1140" i="19"/>
  <c r="C1141" i="19"/>
  <c r="C1142" i="19"/>
  <c r="C1143" i="19"/>
  <c r="C1144" i="19"/>
  <c r="C1145" i="19"/>
  <c r="C1146" i="19"/>
  <c r="C1147" i="19"/>
  <c r="C1148" i="19"/>
  <c r="C1149" i="19"/>
  <c r="C1150" i="19"/>
  <c r="C1151" i="19"/>
  <c r="C1152" i="19"/>
  <c r="C1153" i="19"/>
  <c r="C1154" i="19"/>
  <c r="C1155" i="19"/>
  <c r="C1156" i="19"/>
  <c r="C1157" i="19"/>
  <c r="C1158" i="19"/>
  <c r="C1159" i="19"/>
  <c r="C1160" i="19"/>
  <c r="C1161" i="19"/>
  <c r="C1162" i="19"/>
  <c r="C1163" i="19"/>
  <c r="C1164" i="19"/>
  <c r="C1165" i="19"/>
  <c r="C1166" i="19"/>
  <c r="C1167" i="19"/>
  <c r="C1168" i="19"/>
  <c r="C1169" i="19"/>
  <c r="C1170" i="19"/>
  <c r="C1171" i="19"/>
  <c r="C1172" i="19"/>
  <c r="C1173" i="19"/>
  <c r="C1174" i="19"/>
  <c r="C1175" i="19"/>
  <c r="C1176" i="19"/>
  <c r="C1177" i="19"/>
  <c r="C1178" i="19"/>
  <c r="C1179" i="19"/>
  <c r="C1180" i="19"/>
  <c r="C1181" i="19"/>
  <c r="C1182" i="19"/>
  <c r="C1183" i="19"/>
  <c r="C1184" i="19"/>
  <c r="C1185" i="19"/>
  <c r="C1186" i="19"/>
  <c r="C1187" i="19"/>
  <c r="C1188" i="19"/>
  <c r="C1189" i="19"/>
  <c r="C1190" i="19"/>
  <c r="C1191" i="19"/>
  <c r="C1192" i="19"/>
  <c r="C1193" i="19"/>
  <c r="C1194" i="19"/>
  <c r="C1195" i="19"/>
  <c r="C1196" i="19"/>
  <c r="C1197" i="19"/>
  <c r="C1198" i="19"/>
  <c r="C1199" i="19"/>
  <c r="C1200" i="19"/>
  <c r="C1201" i="19"/>
  <c r="C1202" i="19"/>
  <c r="C1203" i="19"/>
  <c r="C1204" i="19"/>
  <c r="C1205" i="19"/>
  <c r="C1206" i="19"/>
  <c r="C1207" i="19"/>
  <c r="C1208" i="19"/>
  <c r="C1209" i="19"/>
  <c r="C1210" i="19"/>
  <c r="C1211" i="19"/>
  <c r="C1212" i="19"/>
  <c r="C1213" i="19"/>
  <c r="C1214" i="19"/>
  <c r="C1215" i="19"/>
  <c r="C1216" i="19"/>
  <c r="C1217" i="19"/>
  <c r="C1218" i="19"/>
  <c r="C1219" i="19"/>
  <c r="C1220" i="19"/>
  <c r="C1221" i="19"/>
  <c r="C1222" i="19"/>
  <c r="C1223" i="19"/>
  <c r="C1224" i="19"/>
  <c r="C1225" i="19"/>
  <c r="C1226" i="19"/>
  <c r="C1227" i="19"/>
  <c r="C1228" i="19"/>
  <c r="C1229" i="19"/>
  <c r="C1230" i="19"/>
  <c r="C1231" i="19"/>
  <c r="C1232" i="19"/>
  <c r="C1233" i="19"/>
  <c r="C1234" i="19"/>
  <c r="C1235" i="19"/>
  <c r="C1236" i="19"/>
  <c r="C1237" i="19"/>
  <c r="C1238" i="19"/>
  <c r="C1239" i="19"/>
  <c r="C1240" i="19"/>
  <c r="C1241" i="19"/>
  <c r="C1242" i="19"/>
  <c r="C1243" i="19"/>
  <c r="C1244" i="19"/>
  <c r="C1245" i="19"/>
  <c r="C1246" i="19"/>
  <c r="C1247" i="19"/>
  <c r="C1248" i="19"/>
  <c r="C1249" i="19"/>
  <c r="C1250" i="19"/>
  <c r="C1251" i="19"/>
  <c r="C1252" i="19"/>
  <c r="C1253" i="19"/>
  <c r="C1254" i="19"/>
  <c r="C1255" i="19"/>
  <c r="C1256" i="19"/>
  <c r="C1257" i="19"/>
  <c r="C1258" i="19"/>
  <c r="C1259" i="19"/>
  <c r="C1260" i="19"/>
  <c r="C1261" i="19"/>
  <c r="C1262" i="19"/>
  <c r="C1263" i="19"/>
  <c r="C1264" i="19"/>
  <c r="C1265" i="19"/>
  <c r="C1266" i="19"/>
  <c r="C1267" i="19"/>
  <c r="C1268" i="19"/>
  <c r="C1269" i="19"/>
  <c r="C1270" i="19"/>
  <c r="C1271" i="19"/>
  <c r="C1272" i="19"/>
  <c r="C1273" i="19"/>
  <c r="C1274" i="19"/>
  <c r="C1275" i="19"/>
  <c r="C1276" i="19"/>
  <c r="C1277" i="19"/>
  <c r="C1278" i="19"/>
  <c r="C1279" i="19"/>
  <c r="C1280" i="19"/>
  <c r="C1281" i="19"/>
  <c r="C1282" i="19"/>
  <c r="C1283" i="19"/>
  <c r="C1284" i="19"/>
  <c r="C1285" i="19"/>
  <c r="C1286" i="19"/>
  <c r="C1287" i="19"/>
  <c r="C1288" i="19"/>
  <c r="C1289" i="19"/>
  <c r="C1290" i="19"/>
  <c r="C1291" i="19"/>
  <c r="C1292" i="19"/>
  <c r="C1293" i="19"/>
  <c r="C1294" i="19"/>
  <c r="C1295" i="19"/>
  <c r="C1296" i="19"/>
  <c r="C1297" i="19"/>
  <c r="C1298" i="19"/>
  <c r="C1299" i="19"/>
  <c r="C1300" i="19"/>
  <c r="C1301" i="19"/>
  <c r="C1302" i="19"/>
  <c r="C1303" i="19"/>
  <c r="C1304" i="19"/>
  <c r="C1305" i="19"/>
  <c r="C1306" i="19"/>
  <c r="C1307" i="19"/>
  <c r="C1308" i="19"/>
  <c r="C1309" i="19"/>
  <c r="C1310" i="19"/>
  <c r="C1311" i="19"/>
  <c r="C1312" i="19"/>
  <c r="C1313" i="19"/>
  <c r="C1314" i="19"/>
  <c r="C1315" i="19"/>
  <c r="C1316" i="19"/>
  <c r="C1317" i="19"/>
  <c r="C1318" i="19"/>
  <c r="C1319" i="19"/>
  <c r="C1320" i="19"/>
  <c r="C1321" i="19"/>
  <c r="C1322" i="19"/>
  <c r="C1323" i="19"/>
  <c r="C1324" i="19"/>
  <c r="C1325" i="19"/>
  <c r="C1326" i="19"/>
  <c r="C1327" i="19"/>
  <c r="C1328" i="19"/>
  <c r="C1329" i="19"/>
  <c r="C1330" i="19"/>
  <c r="C1331" i="19"/>
  <c r="C1332" i="19"/>
  <c r="C1333" i="19"/>
  <c r="C1334" i="19"/>
  <c r="C1335" i="19"/>
  <c r="C1336" i="19"/>
  <c r="C1337" i="19"/>
  <c r="C1338" i="19"/>
  <c r="C1339" i="19"/>
  <c r="C1340" i="19"/>
  <c r="C1341" i="19"/>
  <c r="C1342" i="19"/>
  <c r="C1343" i="19"/>
  <c r="C1344" i="19"/>
  <c r="C1345" i="19"/>
  <c r="C1346" i="19"/>
  <c r="C1347" i="19"/>
  <c r="C1348" i="19"/>
  <c r="C1349" i="19"/>
  <c r="C1350" i="19"/>
  <c r="C1351" i="19"/>
  <c r="C1352" i="19"/>
  <c r="C1353" i="19"/>
  <c r="C1354" i="19"/>
  <c r="C1355" i="19"/>
  <c r="C1356" i="19"/>
  <c r="C1357" i="19"/>
  <c r="C1358" i="19"/>
  <c r="C1359" i="19"/>
  <c r="C1360" i="19"/>
  <c r="C1361" i="19"/>
  <c r="C1362" i="19"/>
  <c r="C1363" i="19"/>
  <c r="C1364" i="19"/>
  <c r="C1365" i="19"/>
  <c r="C1366" i="19"/>
  <c r="C1367" i="19"/>
  <c r="C1368" i="19"/>
  <c r="C1369" i="19"/>
  <c r="C1370" i="19"/>
  <c r="C1371" i="19"/>
  <c r="C1372" i="19"/>
  <c r="C1373" i="19"/>
  <c r="C1374" i="19"/>
  <c r="C1375" i="19"/>
  <c r="C1376" i="19"/>
  <c r="C1377" i="19"/>
  <c r="C1378" i="19"/>
  <c r="C1379" i="19"/>
  <c r="C1380" i="19"/>
  <c r="C1381" i="19"/>
  <c r="C1382" i="19"/>
  <c r="C1383" i="19"/>
  <c r="C1384" i="19"/>
  <c r="C1385" i="19"/>
  <c r="C1386" i="19"/>
  <c r="C1387" i="19"/>
  <c r="C1388" i="19"/>
  <c r="C1389" i="19"/>
  <c r="C1390" i="19"/>
  <c r="C1391" i="19"/>
  <c r="C1392" i="19"/>
  <c r="C1393" i="19"/>
  <c r="C1394" i="19"/>
  <c r="C1395" i="19"/>
  <c r="C1396" i="19"/>
  <c r="C1397" i="19"/>
  <c r="C1398" i="19"/>
  <c r="C1399" i="19"/>
  <c r="C1400" i="19"/>
  <c r="C1401" i="19"/>
  <c r="C1402" i="19"/>
  <c r="C1403" i="19"/>
  <c r="C1404" i="19"/>
  <c r="C1405" i="19"/>
  <c r="C1406" i="19"/>
  <c r="C1407" i="19"/>
  <c r="C1408" i="19"/>
  <c r="C1409" i="19"/>
  <c r="C1410" i="19"/>
  <c r="C1411" i="19"/>
  <c r="C1412" i="19"/>
  <c r="C1413" i="19"/>
  <c r="C1414" i="19"/>
  <c r="C1415" i="19"/>
  <c r="C1416" i="19"/>
  <c r="C1417" i="19"/>
  <c r="C1418" i="19"/>
  <c r="C1419" i="19"/>
  <c r="C1420" i="19"/>
  <c r="C1421" i="19"/>
  <c r="C1422" i="19"/>
  <c r="C1423" i="19"/>
  <c r="C1424" i="19"/>
  <c r="C1425" i="19"/>
  <c r="C1426" i="19"/>
  <c r="C1427" i="19"/>
  <c r="C1428" i="19"/>
  <c r="C1429" i="19"/>
  <c r="C1430" i="19"/>
  <c r="C1431" i="19"/>
  <c r="C1432" i="19"/>
  <c r="C1433" i="19"/>
  <c r="C1434" i="19"/>
  <c r="C1435" i="19"/>
  <c r="C1436" i="19"/>
  <c r="C1437" i="19"/>
  <c r="C1438" i="19"/>
  <c r="C1439" i="19"/>
  <c r="C1440" i="19"/>
  <c r="C1441" i="19"/>
  <c r="C1442" i="19"/>
  <c r="C1443" i="19"/>
  <c r="C1444" i="19"/>
  <c r="C1445" i="19"/>
  <c r="C1446" i="19"/>
  <c r="C1447" i="19"/>
  <c r="C1448" i="19"/>
  <c r="C1449" i="19"/>
  <c r="C1450" i="19"/>
  <c r="C1451" i="19"/>
  <c r="C1452" i="19"/>
  <c r="C1453" i="19"/>
  <c r="C1454" i="19"/>
  <c r="C1455" i="19"/>
  <c r="C1456" i="19"/>
  <c r="C1457" i="19"/>
  <c r="C1458" i="19"/>
  <c r="C1459" i="19"/>
  <c r="C1460" i="19"/>
  <c r="C1461" i="19"/>
  <c r="C1462" i="19"/>
  <c r="C1463" i="19"/>
  <c r="C1464" i="19"/>
  <c r="C1465" i="19"/>
  <c r="C1466" i="19"/>
  <c r="C1467" i="19"/>
  <c r="C1468" i="19"/>
  <c r="C1469" i="19"/>
  <c r="C1470" i="19"/>
  <c r="C1471" i="19"/>
  <c r="C1472" i="19"/>
  <c r="C1473" i="19"/>
  <c r="C1474" i="19"/>
  <c r="C1475" i="19"/>
  <c r="C1476" i="19"/>
  <c r="C1477" i="19"/>
  <c r="C1478" i="19"/>
  <c r="C1479" i="19"/>
  <c r="C1480" i="19"/>
  <c r="C1481" i="19"/>
  <c r="C1482" i="19"/>
  <c r="C1483" i="19"/>
  <c r="C1484" i="19"/>
  <c r="C1485" i="19"/>
  <c r="C1486" i="19"/>
  <c r="C1487" i="19"/>
  <c r="C1488" i="19"/>
  <c r="C1489" i="19"/>
  <c r="C1490" i="19"/>
  <c r="C1491" i="19"/>
  <c r="C1492" i="19"/>
  <c r="C1493" i="19"/>
  <c r="C1494" i="19"/>
  <c r="C1495" i="19"/>
  <c r="C1496" i="19"/>
  <c r="C1497" i="19"/>
  <c r="C1498" i="19"/>
  <c r="C1499" i="19"/>
  <c r="C1500" i="19"/>
  <c r="C1501" i="19"/>
  <c r="C1502" i="19"/>
  <c r="C1503" i="19"/>
  <c r="C1504" i="19"/>
  <c r="C1505" i="19"/>
  <c r="C1506" i="19"/>
  <c r="C1507" i="19"/>
  <c r="C1508" i="19"/>
  <c r="C1509" i="19"/>
  <c r="C1510" i="19"/>
  <c r="C1511" i="19"/>
  <c r="C1512" i="19"/>
  <c r="C1513" i="19"/>
  <c r="C1514" i="19"/>
  <c r="C1515" i="19"/>
  <c r="C1516" i="19"/>
  <c r="C1517" i="19"/>
  <c r="C1518" i="19"/>
  <c r="C1519" i="19"/>
  <c r="C1520" i="19"/>
  <c r="C1521" i="19"/>
  <c r="C1522" i="19"/>
  <c r="C1523" i="19"/>
  <c r="C1524" i="19"/>
  <c r="C1525" i="19"/>
  <c r="C1526" i="19"/>
  <c r="C1527" i="19"/>
  <c r="C1528" i="19"/>
  <c r="C1529" i="19"/>
  <c r="C1530" i="19"/>
  <c r="C1531" i="19"/>
  <c r="C1532" i="19"/>
  <c r="C1533" i="19"/>
  <c r="C1534" i="19"/>
  <c r="C1535" i="19"/>
  <c r="C1536" i="19"/>
  <c r="C1537" i="19"/>
  <c r="C1538" i="19"/>
  <c r="C1539" i="19"/>
  <c r="C1540" i="19"/>
  <c r="C1541" i="19"/>
  <c r="C1542" i="19"/>
  <c r="C1543" i="19"/>
  <c r="C1544" i="19"/>
  <c r="C1545" i="19"/>
  <c r="C1546" i="19"/>
  <c r="C1547" i="19"/>
  <c r="C1548" i="19"/>
  <c r="C1549" i="19"/>
  <c r="C1550" i="19"/>
  <c r="C1551" i="19"/>
  <c r="C1552" i="19"/>
  <c r="C1553" i="19"/>
  <c r="C1554" i="19"/>
  <c r="C1555" i="19"/>
  <c r="C1556" i="19"/>
  <c r="C1557" i="19"/>
  <c r="C1558" i="19"/>
  <c r="C1559" i="19"/>
  <c r="C1560" i="19"/>
  <c r="C1561" i="19"/>
  <c r="C1562" i="19"/>
  <c r="C1563" i="19"/>
  <c r="C1564" i="19"/>
  <c r="C1565" i="19"/>
  <c r="C1566" i="19"/>
  <c r="C1567" i="19"/>
  <c r="C1568" i="19"/>
  <c r="C1569" i="19"/>
  <c r="C1570" i="19"/>
  <c r="C1571" i="19"/>
  <c r="C1572" i="19"/>
  <c r="C1573" i="19"/>
  <c r="C1574" i="19"/>
  <c r="C1575" i="19"/>
  <c r="C1576" i="19"/>
  <c r="C1577" i="19"/>
  <c r="C1578" i="19"/>
  <c r="C1579" i="19"/>
  <c r="C1580" i="19"/>
  <c r="C1581" i="19"/>
  <c r="C1582" i="19"/>
  <c r="C1583" i="19"/>
  <c r="C1584" i="19"/>
  <c r="C1585" i="19"/>
  <c r="C1586" i="19"/>
  <c r="C1587" i="19"/>
  <c r="C1588" i="19"/>
  <c r="C1589" i="19"/>
  <c r="C1590" i="19"/>
  <c r="C1591" i="19"/>
  <c r="C1592" i="19"/>
  <c r="C1593" i="19"/>
  <c r="C1594" i="19"/>
  <c r="C1595" i="19"/>
  <c r="C1596" i="19"/>
  <c r="C1597" i="19"/>
  <c r="C1598" i="19"/>
  <c r="C1599" i="19"/>
  <c r="C1600" i="19"/>
  <c r="C1601" i="19"/>
  <c r="C1602" i="19"/>
  <c r="C1603" i="19"/>
  <c r="C1604" i="19"/>
  <c r="C1605" i="19"/>
  <c r="C1606" i="19"/>
  <c r="C1607" i="19"/>
  <c r="C1608" i="19"/>
  <c r="C1609" i="19"/>
  <c r="C1610" i="19"/>
  <c r="C1611" i="19"/>
  <c r="C1612" i="19"/>
  <c r="C1613" i="19"/>
  <c r="C1614" i="19"/>
  <c r="C1615" i="19"/>
  <c r="C1616" i="19"/>
  <c r="C1617" i="19"/>
  <c r="C1618" i="19"/>
  <c r="C1619" i="19"/>
  <c r="C1620" i="19"/>
  <c r="C1621" i="19"/>
  <c r="C1622" i="19"/>
  <c r="C1623" i="19"/>
  <c r="C1624" i="19"/>
  <c r="C1625" i="19"/>
  <c r="C1626" i="19"/>
  <c r="C1627" i="19"/>
  <c r="C1628" i="19"/>
  <c r="C1629" i="19"/>
  <c r="C1630" i="19"/>
  <c r="C1631" i="19"/>
  <c r="C1632" i="19"/>
  <c r="C1633" i="19"/>
  <c r="C1634" i="19"/>
  <c r="C1635" i="19"/>
  <c r="C1636" i="19"/>
  <c r="C1637" i="19"/>
  <c r="C1638" i="19"/>
  <c r="C1639" i="19"/>
  <c r="C1640" i="19"/>
  <c r="C1641" i="19"/>
  <c r="C1642" i="19"/>
  <c r="C1643" i="19"/>
  <c r="C1644" i="19"/>
  <c r="C1645" i="19"/>
  <c r="C1646" i="19"/>
  <c r="C1647" i="19"/>
  <c r="C1648" i="19"/>
  <c r="C1649" i="19"/>
  <c r="C1650" i="19"/>
  <c r="C1651" i="19"/>
  <c r="C1652" i="19"/>
  <c r="C1653" i="19"/>
  <c r="C1654" i="19"/>
  <c r="C1655" i="19"/>
  <c r="C1656" i="19"/>
  <c r="C1657" i="19"/>
  <c r="C1658" i="19"/>
  <c r="C1659" i="19"/>
  <c r="C1660" i="19"/>
  <c r="C1661" i="19"/>
  <c r="C1662" i="19"/>
  <c r="C1663" i="19"/>
  <c r="C1664" i="19"/>
  <c r="C1665" i="19"/>
  <c r="C1666" i="19"/>
  <c r="C1667" i="19"/>
  <c r="C1668" i="19"/>
  <c r="C1669" i="19"/>
  <c r="C1670" i="19"/>
  <c r="C1671" i="19"/>
  <c r="C1672" i="19"/>
  <c r="C1673" i="19"/>
  <c r="C1674" i="19"/>
  <c r="C1675" i="19"/>
  <c r="C1676" i="19"/>
  <c r="C1677" i="19"/>
  <c r="C1678" i="19"/>
  <c r="C1679" i="19"/>
  <c r="C1680" i="19"/>
  <c r="C1681" i="19"/>
  <c r="C1682" i="19"/>
  <c r="C1683" i="19"/>
  <c r="C1684" i="19"/>
  <c r="C1685" i="19"/>
  <c r="C1686" i="19"/>
  <c r="C1687" i="19"/>
  <c r="C1688" i="19"/>
  <c r="C1689" i="19"/>
  <c r="C1690" i="19"/>
  <c r="C1691" i="19"/>
  <c r="C1692" i="19"/>
  <c r="C1693" i="19"/>
  <c r="C1694" i="19"/>
  <c r="C1695" i="19"/>
  <c r="C1696" i="19"/>
  <c r="C1697" i="19"/>
  <c r="C1698" i="19"/>
  <c r="C1699" i="19"/>
  <c r="C1700" i="19"/>
  <c r="C1701" i="19"/>
  <c r="C1702" i="19"/>
  <c r="C1703" i="19"/>
  <c r="C1704" i="19"/>
  <c r="C1705" i="19"/>
  <c r="C1706" i="19"/>
  <c r="C1707" i="19"/>
  <c r="C1708" i="19"/>
  <c r="C1709" i="19"/>
  <c r="C1710" i="19"/>
  <c r="C1711" i="19"/>
  <c r="C1712" i="19"/>
  <c r="C1713" i="19"/>
  <c r="C1714" i="19"/>
  <c r="C1715" i="19"/>
  <c r="C1716" i="19"/>
  <c r="C1717" i="19"/>
  <c r="C1718" i="19"/>
  <c r="C1719" i="19"/>
  <c r="C1720" i="19"/>
  <c r="C1721" i="19"/>
  <c r="C1722" i="19"/>
  <c r="C1723" i="19"/>
  <c r="C1724" i="19"/>
  <c r="C1725" i="19"/>
  <c r="C1726" i="19"/>
  <c r="C1727" i="19"/>
  <c r="C1728" i="19"/>
  <c r="C1729" i="19"/>
  <c r="C1730" i="19"/>
  <c r="C1731" i="19"/>
  <c r="C1732" i="19"/>
  <c r="C1733" i="19"/>
  <c r="C1734" i="19"/>
  <c r="C1735" i="19"/>
  <c r="C1736" i="19"/>
  <c r="C1737" i="19"/>
  <c r="C1738" i="19"/>
  <c r="C1739" i="19"/>
  <c r="C1740" i="19"/>
  <c r="C1741" i="19"/>
  <c r="C1742" i="19"/>
  <c r="C1743" i="19"/>
  <c r="C1744" i="19"/>
  <c r="C1745" i="19"/>
  <c r="C1746" i="19"/>
  <c r="C1747" i="19"/>
  <c r="C1748" i="19"/>
  <c r="C1749" i="19"/>
  <c r="C1750" i="19"/>
  <c r="C1751" i="19"/>
  <c r="C1752" i="19"/>
  <c r="C1753" i="19"/>
  <c r="C1754" i="19"/>
  <c r="C1755" i="19"/>
  <c r="C1756" i="19"/>
  <c r="C1757" i="19"/>
  <c r="C1758" i="19"/>
  <c r="C1759" i="19"/>
  <c r="C1760" i="19"/>
  <c r="C1761" i="19"/>
  <c r="C1762" i="19"/>
  <c r="C1763" i="19"/>
  <c r="C1764" i="19"/>
  <c r="C1765" i="19"/>
  <c r="C1766" i="19"/>
  <c r="C1767" i="19"/>
  <c r="C1768" i="19"/>
  <c r="C1769" i="19"/>
  <c r="C1770" i="19"/>
  <c r="C1771" i="19"/>
  <c r="C1772" i="19"/>
  <c r="C1773" i="19"/>
  <c r="C1774" i="19"/>
  <c r="C1775" i="19"/>
  <c r="C1776" i="19"/>
  <c r="C1777" i="19"/>
  <c r="C1778" i="19"/>
  <c r="C1779" i="19"/>
  <c r="C1780" i="19"/>
  <c r="C1781" i="19"/>
  <c r="C1782" i="19"/>
  <c r="C1783" i="19"/>
  <c r="C1784" i="19"/>
  <c r="C1785" i="19"/>
  <c r="C1786" i="19"/>
  <c r="C1787" i="19"/>
  <c r="C1788" i="19"/>
  <c r="C1789" i="19"/>
  <c r="C1790" i="19"/>
  <c r="C1791" i="19"/>
  <c r="C1792" i="19"/>
  <c r="C1793" i="19"/>
  <c r="C1794" i="19"/>
  <c r="C1795" i="19"/>
  <c r="C1796" i="19"/>
  <c r="C1797"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D1151" i="19"/>
  <c r="D1152" i="19"/>
  <c r="D1153" i="19"/>
  <c r="D1154" i="19"/>
  <c r="D1155" i="19"/>
  <c r="D1156" i="19"/>
  <c r="D1157" i="19"/>
  <c r="D1158" i="19"/>
  <c r="D1159" i="19"/>
  <c r="D1160" i="19"/>
  <c r="D1161" i="19"/>
  <c r="D1162" i="19"/>
  <c r="D1163" i="19"/>
  <c r="D1164" i="19"/>
  <c r="D1165" i="19"/>
  <c r="D1166" i="19"/>
  <c r="D1167" i="19"/>
  <c r="D1168" i="19"/>
  <c r="D1169" i="19"/>
  <c r="D1170" i="19"/>
  <c r="D1171" i="19"/>
  <c r="D1172" i="19"/>
  <c r="D1173" i="19"/>
  <c r="D1174" i="19"/>
  <c r="D1175" i="19"/>
  <c r="D1176" i="19"/>
  <c r="D1177" i="19"/>
  <c r="D1178" i="19"/>
  <c r="D1179" i="19"/>
  <c r="D1180" i="19"/>
  <c r="D1181" i="19"/>
  <c r="D1182" i="19"/>
  <c r="D1183" i="19"/>
  <c r="D1184" i="19"/>
  <c r="D1185" i="19"/>
  <c r="D1186" i="19"/>
  <c r="D1187" i="19"/>
  <c r="D1188" i="19"/>
  <c r="D1189" i="19"/>
  <c r="D1190" i="19"/>
  <c r="D1191" i="19"/>
  <c r="D1192" i="19"/>
  <c r="D1193" i="19"/>
  <c r="D1194" i="19"/>
  <c r="D1195" i="19"/>
  <c r="D1196" i="19"/>
  <c r="D1197" i="19"/>
  <c r="D1198" i="19"/>
  <c r="D1199" i="19"/>
  <c r="D1200" i="19"/>
  <c r="D1201" i="19"/>
  <c r="D1202" i="19"/>
  <c r="D1203" i="19"/>
  <c r="D1204" i="19"/>
  <c r="D1205" i="19"/>
  <c r="D1206" i="19"/>
  <c r="D1207" i="19"/>
  <c r="D1208" i="19"/>
  <c r="D1209" i="19"/>
  <c r="D1210" i="19"/>
  <c r="D1211" i="19"/>
  <c r="D1212" i="19"/>
  <c r="D1213" i="19"/>
  <c r="D1214" i="19"/>
  <c r="D1215" i="19"/>
  <c r="D1216" i="19"/>
  <c r="D1217" i="19"/>
  <c r="D1218" i="19"/>
  <c r="D1219" i="19"/>
  <c r="D1220" i="19"/>
  <c r="D1221" i="19"/>
  <c r="D1222" i="19"/>
  <c r="D1223" i="19"/>
  <c r="D1224" i="19"/>
  <c r="D1225" i="19"/>
  <c r="D1226" i="19"/>
  <c r="D1227" i="19"/>
  <c r="D1228" i="19"/>
  <c r="D1229" i="19"/>
  <c r="D1230" i="19"/>
  <c r="D1231" i="19"/>
  <c r="D1232" i="19"/>
  <c r="D1233" i="19"/>
  <c r="D1234" i="19"/>
  <c r="D1235" i="19"/>
  <c r="D1236" i="19"/>
  <c r="D1237" i="19"/>
  <c r="D1238" i="19"/>
  <c r="D1239" i="19"/>
  <c r="D1240" i="19"/>
  <c r="D1241" i="19"/>
  <c r="D1242" i="19"/>
  <c r="D1243" i="19"/>
  <c r="D1244" i="19"/>
  <c r="D1245" i="19"/>
  <c r="D1246" i="19"/>
  <c r="D1247" i="19"/>
  <c r="D1248" i="19"/>
  <c r="D1249" i="19"/>
  <c r="D1250" i="19"/>
  <c r="D1251" i="19"/>
  <c r="D1252" i="19"/>
  <c r="D1253" i="19"/>
  <c r="D1254" i="19"/>
  <c r="D1255" i="19"/>
  <c r="D1256" i="19"/>
  <c r="D1257" i="19"/>
  <c r="D1258" i="19"/>
  <c r="D1259" i="19"/>
  <c r="D1260" i="19"/>
  <c r="D1261" i="19"/>
  <c r="D1262" i="19"/>
  <c r="D1263" i="19"/>
  <c r="D1264" i="19"/>
  <c r="D1265" i="19"/>
  <c r="D1266" i="19"/>
  <c r="D1267" i="19"/>
  <c r="D1268" i="19"/>
  <c r="D1269" i="19"/>
  <c r="D1270" i="19"/>
  <c r="D1271" i="19"/>
  <c r="D1272" i="19"/>
  <c r="D1273" i="19"/>
  <c r="D1274" i="19"/>
  <c r="D1275" i="19"/>
  <c r="D1276" i="19"/>
  <c r="D1277" i="19"/>
  <c r="D1278" i="19"/>
  <c r="D1279" i="19"/>
  <c r="D1280" i="19"/>
  <c r="D1281" i="19"/>
  <c r="D1282" i="19"/>
  <c r="D1283" i="19"/>
  <c r="D1284" i="19"/>
  <c r="D1285" i="19"/>
  <c r="D1286" i="19"/>
  <c r="D1287" i="19"/>
  <c r="D1288" i="19"/>
  <c r="D1289" i="19"/>
  <c r="D1290" i="19"/>
  <c r="D1291" i="19"/>
  <c r="D1292" i="19"/>
  <c r="D1293" i="19"/>
  <c r="D1294" i="19"/>
  <c r="D1295" i="19"/>
  <c r="D1296" i="19"/>
  <c r="D1297" i="19"/>
  <c r="D1298" i="19"/>
  <c r="D1299" i="19"/>
  <c r="D1300" i="19"/>
  <c r="D1301" i="19"/>
  <c r="D1302" i="19"/>
  <c r="D1303" i="19"/>
  <c r="D1304" i="19"/>
  <c r="D1305" i="19"/>
  <c r="D1306" i="19"/>
  <c r="D1307" i="19"/>
  <c r="D1308" i="19"/>
  <c r="D1309" i="19"/>
  <c r="D1310" i="19"/>
  <c r="D1311" i="19"/>
  <c r="D1312" i="19"/>
  <c r="D1313" i="19"/>
  <c r="D1314" i="19"/>
  <c r="D1315" i="19"/>
  <c r="D1316" i="19"/>
  <c r="D1317" i="19"/>
  <c r="D1318" i="19"/>
  <c r="D1319" i="19"/>
  <c r="D1320" i="19"/>
  <c r="D1321" i="19"/>
  <c r="D1322" i="19"/>
  <c r="D1323" i="19"/>
  <c r="D1324" i="19"/>
  <c r="D1325" i="19"/>
  <c r="D1326" i="19"/>
  <c r="D1327" i="19"/>
  <c r="D1328" i="19"/>
  <c r="D1329" i="19"/>
  <c r="D1330" i="19"/>
  <c r="D1331" i="19"/>
  <c r="D1332" i="19"/>
  <c r="D1333" i="19"/>
  <c r="D1334" i="19"/>
  <c r="D1335" i="19"/>
  <c r="D1336" i="19"/>
  <c r="D1337" i="19"/>
  <c r="D1338" i="19"/>
  <c r="D1339" i="19"/>
  <c r="D1340" i="19"/>
  <c r="D1341" i="19"/>
  <c r="D1342" i="19"/>
  <c r="D1343" i="19"/>
  <c r="D1344" i="19"/>
  <c r="D1345" i="19"/>
  <c r="D1346" i="19"/>
  <c r="D1347" i="19"/>
  <c r="D1348" i="19"/>
  <c r="D1349" i="19"/>
  <c r="D1350" i="19"/>
  <c r="D1351" i="19"/>
  <c r="D1352" i="19"/>
  <c r="D1353" i="19"/>
  <c r="D1354" i="19"/>
  <c r="D1355" i="19"/>
  <c r="D1356" i="19"/>
  <c r="D1357" i="19"/>
  <c r="D1358" i="19"/>
  <c r="D1359" i="19"/>
  <c r="D1360" i="19"/>
  <c r="D1361" i="19"/>
  <c r="D1362" i="19"/>
  <c r="D1363" i="19"/>
  <c r="D1364" i="19"/>
  <c r="D1365" i="19"/>
  <c r="D1366" i="19"/>
  <c r="D1367" i="19"/>
  <c r="D1368" i="19"/>
  <c r="D1369" i="19"/>
  <c r="D1370" i="19"/>
  <c r="D1371" i="19"/>
  <c r="D1372" i="19"/>
  <c r="D1373" i="19"/>
  <c r="D1374" i="19"/>
  <c r="D1375" i="19"/>
  <c r="D1376" i="19"/>
  <c r="D1377" i="19"/>
  <c r="D1378" i="19"/>
  <c r="D1379" i="19"/>
  <c r="D1380" i="19"/>
  <c r="D1381" i="19"/>
  <c r="D1382" i="19"/>
  <c r="D1383" i="19"/>
  <c r="D1384" i="19"/>
  <c r="D1385" i="19"/>
  <c r="D1386" i="19"/>
  <c r="D1387" i="19"/>
  <c r="D1388" i="19"/>
  <c r="D1389" i="19"/>
  <c r="D1390" i="19"/>
  <c r="D1391" i="19"/>
  <c r="D1392" i="19"/>
  <c r="D1393" i="19"/>
  <c r="D1394" i="19"/>
  <c r="D1395" i="19"/>
  <c r="D1396" i="19"/>
  <c r="D1397" i="19"/>
  <c r="D1398" i="19"/>
  <c r="D1399" i="19"/>
  <c r="D1400" i="19"/>
  <c r="D1401" i="19"/>
  <c r="D1402" i="19"/>
  <c r="D1403" i="19"/>
  <c r="D1404" i="19"/>
  <c r="D1405" i="19"/>
  <c r="D1406" i="19"/>
  <c r="D1407" i="19"/>
  <c r="D1408" i="19"/>
  <c r="D1409" i="19"/>
  <c r="D1410" i="19"/>
  <c r="D1411" i="19"/>
  <c r="D1412" i="19"/>
  <c r="D1413" i="19"/>
  <c r="D1414" i="19"/>
  <c r="D1415" i="19"/>
  <c r="D1416" i="19"/>
  <c r="D1417" i="19"/>
  <c r="D1418" i="19"/>
  <c r="D1419" i="19"/>
  <c r="D1420" i="19"/>
  <c r="D1421" i="19"/>
  <c r="D1422" i="19"/>
  <c r="D1423" i="19"/>
  <c r="D1424" i="19"/>
  <c r="D1425" i="19"/>
  <c r="D1426" i="19"/>
  <c r="D1427" i="19"/>
  <c r="D1428" i="19"/>
  <c r="D1429" i="19"/>
  <c r="D1430" i="19"/>
  <c r="D1431" i="19"/>
  <c r="D1432" i="19"/>
  <c r="D1433" i="19"/>
  <c r="D1434" i="19"/>
  <c r="D1435" i="19"/>
  <c r="D1436" i="19"/>
  <c r="D1437" i="19"/>
  <c r="D1438" i="19"/>
  <c r="D1439" i="19"/>
  <c r="D1440" i="19"/>
  <c r="D1441" i="19"/>
  <c r="D1442" i="19"/>
  <c r="D1443" i="19"/>
  <c r="D1444" i="19"/>
  <c r="D1445" i="19"/>
  <c r="D1446" i="19"/>
  <c r="D1447" i="19"/>
  <c r="D1448" i="19"/>
  <c r="D1449" i="19"/>
  <c r="D1450" i="19"/>
  <c r="D1451" i="19"/>
  <c r="D1452" i="19"/>
  <c r="D1453" i="19"/>
  <c r="D1454" i="19"/>
  <c r="D1455" i="19"/>
  <c r="D1456" i="19"/>
  <c r="D1457" i="19"/>
  <c r="D1458" i="19"/>
  <c r="D1459" i="19"/>
  <c r="D1460" i="19"/>
  <c r="D1461" i="19"/>
  <c r="D1462" i="19"/>
  <c r="D1463" i="19"/>
  <c r="D1464" i="19"/>
  <c r="D1465" i="19"/>
  <c r="D1466" i="19"/>
  <c r="D1467" i="19"/>
  <c r="D1468" i="19"/>
  <c r="D1469" i="19"/>
  <c r="D1470" i="19"/>
  <c r="D1471" i="19"/>
  <c r="D1472" i="19"/>
  <c r="D1473" i="19"/>
  <c r="D1474" i="19"/>
  <c r="D1475" i="19"/>
  <c r="D1476" i="19"/>
  <c r="D1477" i="19"/>
  <c r="D1478" i="19"/>
  <c r="D1479" i="19"/>
  <c r="D1480" i="19"/>
  <c r="D1481" i="19"/>
  <c r="D1482" i="19"/>
  <c r="D1483" i="19"/>
  <c r="D1484" i="19"/>
  <c r="D1485" i="19"/>
  <c r="D1486" i="19"/>
  <c r="D1487" i="19"/>
  <c r="D1488" i="19"/>
  <c r="D1489" i="19"/>
  <c r="D1490" i="19"/>
  <c r="D1491" i="19"/>
  <c r="D1492" i="19"/>
  <c r="D1493" i="19"/>
  <c r="D1494" i="19"/>
  <c r="D1495" i="19"/>
  <c r="D1496" i="19"/>
  <c r="D1497" i="19"/>
  <c r="D1498" i="19"/>
  <c r="D1499" i="19"/>
  <c r="D1500" i="19"/>
  <c r="D1501" i="19"/>
  <c r="D1502" i="19"/>
  <c r="D1503" i="19"/>
  <c r="D1504" i="19"/>
  <c r="D1505" i="19"/>
  <c r="D1506" i="19"/>
  <c r="D1507" i="19"/>
  <c r="D1508" i="19"/>
  <c r="D1509" i="19"/>
  <c r="D1510" i="19"/>
  <c r="D1511" i="19"/>
  <c r="D1512" i="19"/>
  <c r="D1513" i="19"/>
  <c r="D1514" i="19"/>
  <c r="D1515" i="19"/>
  <c r="D1516" i="19"/>
  <c r="D1517" i="19"/>
  <c r="D1518" i="19"/>
  <c r="D1519" i="19"/>
  <c r="D1520" i="19"/>
  <c r="D1521" i="19"/>
  <c r="D1522" i="19"/>
  <c r="D1523" i="19"/>
  <c r="D1524" i="19"/>
  <c r="D1525" i="19"/>
  <c r="D1526" i="19"/>
  <c r="D1527" i="19"/>
  <c r="D1528" i="19"/>
  <c r="D1529" i="19"/>
  <c r="D1530" i="19"/>
  <c r="D1531" i="19"/>
  <c r="D1532" i="19"/>
  <c r="D1533" i="19"/>
  <c r="D1534" i="19"/>
  <c r="D1535" i="19"/>
  <c r="D1536" i="19"/>
  <c r="D1537" i="19"/>
  <c r="D1538" i="19"/>
  <c r="D1539" i="19"/>
  <c r="D1540" i="19"/>
  <c r="D1541" i="19"/>
  <c r="D1542" i="19"/>
  <c r="D1543" i="19"/>
  <c r="D1544" i="19"/>
  <c r="D1545" i="19"/>
  <c r="D1546" i="19"/>
  <c r="D1547" i="19"/>
  <c r="D1548" i="19"/>
  <c r="D1549" i="19"/>
  <c r="D1550" i="19"/>
  <c r="D1551" i="19"/>
  <c r="D1552" i="19"/>
  <c r="D1553" i="19"/>
  <c r="D1554" i="19"/>
  <c r="D1555" i="19"/>
  <c r="D1556" i="19"/>
  <c r="D1557" i="19"/>
  <c r="D1558" i="19"/>
  <c r="D1559" i="19"/>
  <c r="D1560" i="19"/>
  <c r="D1561" i="19"/>
  <c r="D1562" i="19"/>
  <c r="D1563" i="19"/>
  <c r="D1564" i="19"/>
  <c r="D1565" i="19"/>
  <c r="D1566" i="19"/>
  <c r="D1567" i="19"/>
  <c r="D1568" i="19"/>
  <c r="D1569" i="19"/>
  <c r="D1570" i="19"/>
  <c r="D1571" i="19"/>
  <c r="D1572" i="19"/>
  <c r="D1573" i="19"/>
  <c r="D1574" i="19"/>
  <c r="D1575" i="19"/>
  <c r="D1576" i="19"/>
  <c r="D1577" i="19"/>
  <c r="D1578" i="19"/>
  <c r="D1579" i="19"/>
  <c r="D1580" i="19"/>
  <c r="D1581" i="19"/>
  <c r="D1582" i="19"/>
  <c r="D1583" i="19"/>
  <c r="D1584" i="19"/>
  <c r="D1585" i="19"/>
  <c r="D1586" i="19"/>
  <c r="D1587" i="19"/>
  <c r="D1588" i="19"/>
  <c r="D1589" i="19"/>
  <c r="D1590" i="19"/>
  <c r="D1591" i="19"/>
  <c r="D1592" i="19"/>
  <c r="D1593" i="19"/>
  <c r="D1594" i="19"/>
  <c r="D1595" i="19"/>
  <c r="D1596" i="19"/>
  <c r="D1597" i="19"/>
  <c r="D1598" i="19"/>
  <c r="D1599" i="19"/>
  <c r="D1600" i="19"/>
  <c r="D1601" i="19"/>
  <c r="D1602" i="19"/>
  <c r="D1603" i="19"/>
  <c r="D1604" i="19"/>
  <c r="D1605" i="19"/>
  <c r="D1606" i="19"/>
  <c r="D1607" i="19"/>
  <c r="D1608" i="19"/>
  <c r="D1609" i="19"/>
  <c r="D1610" i="19"/>
  <c r="D1611" i="19"/>
  <c r="D1612" i="19"/>
  <c r="D1613" i="19"/>
  <c r="D1614" i="19"/>
  <c r="D1615" i="19"/>
  <c r="D1616" i="19"/>
  <c r="D1617" i="19"/>
  <c r="D1618" i="19"/>
  <c r="D1619" i="19"/>
  <c r="D1620" i="19"/>
  <c r="D1621" i="19"/>
  <c r="D1622" i="19"/>
  <c r="D1623" i="19"/>
  <c r="D1624" i="19"/>
  <c r="D1625" i="19"/>
  <c r="D1626" i="19"/>
  <c r="D1627" i="19"/>
  <c r="D1628" i="19"/>
  <c r="D1629" i="19"/>
  <c r="D1630" i="19"/>
  <c r="D1631" i="19"/>
  <c r="D1632" i="19"/>
  <c r="D1633" i="19"/>
  <c r="D1634" i="19"/>
  <c r="D1635" i="19"/>
  <c r="D1636" i="19"/>
  <c r="D1637" i="19"/>
  <c r="D1638" i="19"/>
  <c r="D1639" i="19"/>
  <c r="D1640" i="19"/>
  <c r="D1641" i="19"/>
  <c r="D1642" i="19"/>
  <c r="D1643" i="19"/>
  <c r="D1644" i="19"/>
  <c r="D1645" i="19"/>
  <c r="D1646" i="19"/>
  <c r="D1647" i="19"/>
  <c r="D1648" i="19"/>
  <c r="D1649" i="19"/>
  <c r="D1650" i="19"/>
  <c r="D1651" i="19"/>
  <c r="D1652" i="19"/>
  <c r="D1653" i="19"/>
  <c r="D1654" i="19"/>
  <c r="D1655" i="19"/>
  <c r="D1656" i="19"/>
  <c r="D1657" i="19"/>
  <c r="D1658" i="19"/>
  <c r="D1659" i="19"/>
  <c r="D1660" i="19"/>
  <c r="D1661" i="19"/>
  <c r="D1662" i="19"/>
  <c r="D1663" i="19"/>
  <c r="D1664" i="19"/>
  <c r="D1665" i="19"/>
  <c r="D1666" i="19"/>
  <c r="D1667" i="19"/>
  <c r="D1668" i="19"/>
  <c r="D1669" i="19"/>
  <c r="D1670" i="19"/>
  <c r="D1671" i="19"/>
  <c r="D1672" i="19"/>
  <c r="D1673" i="19"/>
  <c r="D1674" i="19"/>
  <c r="D1675" i="19"/>
  <c r="D1676" i="19"/>
  <c r="D1677" i="19"/>
  <c r="D1678" i="19"/>
  <c r="D1679" i="19"/>
  <c r="D1680" i="19"/>
  <c r="D1681" i="19"/>
  <c r="D1682" i="19"/>
  <c r="D1683" i="19"/>
  <c r="D1684" i="19"/>
  <c r="D1685" i="19"/>
  <c r="D1686" i="19"/>
  <c r="D1687" i="19"/>
  <c r="D1688" i="19"/>
  <c r="D1689" i="19"/>
  <c r="D1690" i="19"/>
  <c r="D1691" i="19"/>
  <c r="D1692" i="19"/>
  <c r="D1693" i="19"/>
  <c r="D1694" i="19"/>
  <c r="D1695" i="19"/>
  <c r="D1696" i="19"/>
  <c r="D1697" i="19"/>
  <c r="D1698" i="19"/>
  <c r="D1699" i="19"/>
  <c r="D1700" i="19"/>
  <c r="D1701" i="19"/>
  <c r="D1702" i="19"/>
  <c r="D1703" i="19"/>
  <c r="D1704" i="19"/>
  <c r="D1705" i="19"/>
  <c r="D1706" i="19"/>
  <c r="D1707" i="19"/>
  <c r="D1708" i="19"/>
  <c r="D1709" i="19"/>
  <c r="D1710" i="19"/>
  <c r="D1711" i="19"/>
  <c r="D1712" i="19"/>
  <c r="D1713" i="19"/>
  <c r="D1714" i="19"/>
  <c r="D1715" i="19"/>
  <c r="D1716" i="19"/>
  <c r="D1717" i="19"/>
  <c r="D1718" i="19"/>
  <c r="D1719" i="19"/>
  <c r="D1720" i="19"/>
  <c r="D1721" i="19"/>
  <c r="D1722" i="19"/>
  <c r="D1723" i="19"/>
  <c r="D1724" i="19"/>
  <c r="D1725" i="19"/>
  <c r="D1726" i="19"/>
  <c r="D1727" i="19"/>
  <c r="D1728" i="19"/>
  <c r="D1729" i="19"/>
  <c r="D1730" i="19"/>
  <c r="D1731" i="19"/>
  <c r="D1732" i="19"/>
  <c r="D1733" i="19"/>
  <c r="D1734" i="19"/>
  <c r="D1735" i="19"/>
  <c r="D1736" i="19"/>
  <c r="D1737" i="19"/>
  <c r="D1738" i="19"/>
  <c r="D1739" i="19"/>
  <c r="D1740" i="19"/>
  <c r="D1741" i="19"/>
  <c r="D1742" i="19"/>
  <c r="D1743" i="19"/>
  <c r="D1744" i="19"/>
  <c r="D1745" i="19"/>
  <c r="D1746" i="19"/>
  <c r="D1747" i="19"/>
  <c r="D1748" i="19"/>
  <c r="D1749" i="19"/>
  <c r="D1750" i="19"/>
  <c r="D1751" i="19"/>
  <c r="D1752" i="19"/>
  <c r="D1753" i="19"/>
  <c r="D1754" i="19"/>
  <c r="D1755" i="19"/>
  <c r="D1756" i="19"/>
  <c r="D1757" i="19"/>
  <c r="D1758" i="19"/>
  <c r="D1759" i="19"/>
  <c r="D1760" i="19"/>
  <c r="D1761" i="19"/>
  <c r="D1762" i="19"/>
  <c r="D1763" i="19"/>
  <c r="D1764" i="19"/>
  <c r="D1765" i="19"/>
  <c r="D1766" i="19"/>
  <c r="D1767" i="19"/>
  <c r="D1768" i="19"/>
  <c r="D1769" i="19"/>
  <c r="D1770" i="19"/>
  <c r="D1771" i="19"/>
  <c r="D1772" i="19"/>
  <c r="D1773" i="19"/>
  <c r="D1774" i="19"/>
  <c r="D1775" i="19"/>
  <c r="D1776" i="19"/>
  <c r="D1777" i="19"/>
  <c r="D1778" i="19"/>
  <c r="D1779" i="19"/>
  <c r="D1780" i="19"/>
  <c r="D1781" i="19"/>
  <c r="D1782" i="19"/>
  <c r="D1783" i="19"/>
  <c r="D1784" i="19"/>
  <c r="D1785" i="19"/>
  <c r="D1786" i="19"/>
  <c r="D1787" i="19"/>
  <c r="D1788" i="19"/>
  <c r="D1789" i="19"/>
  <c r="D1790" i="19"/>
  <c r="D1791" i="19"/>
  <c r="D1792" i="19"/>
  <c r="D1793" i="19"/>
  <c r="D1794" i="19"/>
  <c r="D1795" i="19"/>
  <c r="D1796" i="19"/>
  <c r="D1797" i="19"/>
  <c r="B3" i="15"/>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2" i="15"/>
  <c r="G2" i="15"/>
  <c r="D2" i="19"/>
  <c r="D3" i="19"/>
  <c r="D4" i="19"/>
  <c r="D5" i="19"/>
  <c r="D6" i="19"/>
  <c r="D7" i="19"/>
  <c r="D8" i="19"/>
  <c r="D9" i="19"/>
  <c r="D10" i="19"/>
  <c r="D11" i="19"/>
  <c r="D12" i="19"/>
  <c r="D13" i="19"/>
  <c r="D14" i="19"/>
  <c r="D15" i="19"/>
  <c r="D16" i="19"/>
  <c r="D17" i="19"/>
  <c r="D18" i="19"/>
  <c r="D19" i="19"/>
  <c r="D20" i="19"/>
  <c r="D21" i="19"/>
  <c r="D22" i="19"/>
  <c r="D23" i="19"/>
  <c r="D24" i="19"/>
  <c r="D25" i="19"/>
  <c r="D26" i="19"/>
  <c r="D27" i="19"/>
  <c r="D28" i="19"/>
  <c r="D29" i="19"/>
  <c r="D30" i="19"/>
  <c r="D31" i="19"/>
  <c r="D32" i="19"/>
  <c r="D33" i="19"/>
  <c r="D34" i="19"/>
  <c r="D35" i="19"/>
  <c r="D36" i="19"/>
  <c r="D37" i="19"/>
  <c r="D38" i="19"/>
  <c r="D39" i="19"/>
  <c r="D40" i="19"/>
  <c r="D41" i="19"/>
  <c r="D42" i="19"/>
  <c r="D43" i="19"/>
  <c r="D44" i="19"/>
  <c r="D45" i="19"/>
  <c r="D46" i="19"/>
  <c r="D47" i="19"/>
  <c r="D48" i="19"/>
  <c r="D49" i="19"/>
  <c r="D50" i="19"/>
  <c r="D51" i="19"/>
  <c r="D52" i="19"/>
  <c r="D53" i="19"/>
  <c r="D54" i="19"/>
  <c r="D55" i="19"/>
  <c r="D56" i="19"/>
  <c r="D57" i="19"/>
  <c r="D58" i="19"/>
  <c r="D59" i="19"/>
  <c r="D60" i="19"/>
  <c r="D61" i="19"/>
  <c r="D62" i="19"/>
  <c r="D63" i="19"/>
  <c r="D64" i="19"/>
  <c r="D65" i="19"/>
  <c r="D66" i="19"/>
  <c r="D67" i="19"/>
  <c r="D68" i="19"/>
  <c r="D69" i="19"/>
  <c r="D70" i="19"/>
  <c r="D71" i="19"/>
  <c r="D72" i="19"/>
  <c r="D73" i="19"/>
  <c r="D74" i="19"/>
  <c r="D75" i="19"/>
  <c r="D76" i="19"/>
  <c r="D77" i="19"/>
  <c r="D78" i="19"/>
  <c r="D79" i="19"/>
  <c r="D80" i="19"/>
  <c r="D81" i="19"/>
  <c r="D82" i="19"/>
  <c r="D83" i="19"/>
  <c r="D84" i="19"/>
  <c r="D85" i="19"/>
  <c r="D86" i="19"/>
  <c r="D87" i="19"/>
  <c r="D88" i="19"/>
  <c r="D89" i="19"/>
  <c r="D90" i="19"/>
  <c r="D91" i="19"/>
  <c r="D92" i="19"/>
  <c r="D93" i="19"/>
  <c r="D94" i="19"/>
  <c r="D95" i="19"/>
  <c r="D96" i="19"/>
  <c r="D97" i="19"/>
  <c r="D98" i="19"/>
  <c r="D99" i="19"/>
  <c r="D100" i="19"/>
  <c r="D101" i="19"/>
  <c r="D102" i="19"/>
  <c r="D103" i="19"/>
  <c r="D104" i="19"/>
  <c r="D105" i="19"/>
  <c r="D106" i="19"/>
  <c r="D107" i="19"/>
  <c r="D108" i="19"/>
  <c r="D109" i="19"/>
  <c r="D110" i="19"/>
  <c r="D111" i="19"/>
  <c r="D112" i="19"/>
  <c r="D113" i="19"/>
  <c r="D114" i="19"/>
  <c r="D115" i="19"/>
  <c r="D116" i="19"/>
  <c r="D117" i="19"/>
  <c r="D118" i="19"/>
  <c r="D119" i="19"/>
  <c r="D120" i="19"/>
  <c r="D121" i="19"/>
  <c r="D122" i="19"/>
  <c r="D123" i="19"/>
  <c r="D124" i="19"/>
  <c r="D125" i="19"/>
  <c r="D126" i="19"/>
  <c r="D127" i="19"/>
  <c r="D128" i="19"/>
  <c r="D129" i="19"/>
  <c r="D130" i="19"/>
  <c r="D131" i="19"/>
  <c r="D132" i="19"/>
  <c r="D133" i="19"/>
  <c r="D134" i="19"/>
  <c r="D135" i="19"/>
  <c r="D136" i="19"/>
  <c r="D137" i="19"/>
  <c r="D138" i="19"/>
  <c r="D139" i="19"/>
  <c r="D140" i="19"/>
  <c r="D141" i="19"/>
  <c r="D142" i="19"/>
  <c r="D143" i="19"/>
  <c r="D144" i="19"/>
  <c r="D145" i="19"/>
  <c r="D146" i="19"/>
  <c r="D147" i="19"/>
  <c r="D148" i="19"/>
  <c r="D149" i="19"/>
  <c r="D150" i="19"/>
  <c r="D151" i="19"/>
  <c r="D152" i="19"/>
  <c r="D153" i="19"/>
  <c r="D154" i="19"/>
  <c r="D155" i="19"/>
  <c r="D156" i="19"/>
  <c r="D157" i="19"/>
  <c r="D158" i="19"/>
  <c r="D159" i="19"/>
  <c r="D160" i="19"/>
  <c r="D161" i="19"/>
  <c r="D162" i="19"/>
  <c r="D163" i="19"/>
  <c r="D164" i="19"/>
  <c r="D165" i="19"/>
  <c r="D166" i="19"/>
  <c r="D167" i="19"/>
  <c r="D168" i="19"/>
  <c r="D169" i="19"/>
  <c r="D170" i="19"/>
  <c r="D171" i="19"/>
  <c r="D172" i="19"/>
  <c r="D173" i="19"/>
  <c r="D174" i="19"/>
  <c r="D175" i="19"/>
  <c r="D176" i="19"/>
  <c r="D177" i="19"/>
  <c r="D178" i="19"/>
  <c r="D179" i="19"/>
  <c r="D180" i="19"/>
  <c r="D181" i="19"/>
  <c r="D182" i="19"/>
  <c r="D183" i="19"/>
  <c r="D184" i="19"/>
  <c r="D185" i="19"/>
  <c r="D186" i="19"/>
  <c r="D187" i="19"/>
  <c r="D188" i="19"/>
  <c r="D189" i="19"/>
  <c r="D190" i="19"/>
  <c r="D191" i="19"/>
  <c r="D192" i="19"/>
  <c r="D193" i="19"/>
  <c r="D194" i="19"/>
  <c r="D195" i="19"/>
  <c r="D196" i="19"/>
  <c r="D197" i="19"/>
  <c r="D198" i="19"/>
  <c r="D199" i="19"/>
  <c r="D200" i="19"/>
  <c r="D201" i="19"/>
  <c r="D202" i="19"/>
  <c r="D203" i="19"/>
  <c r="D204" i="19"/>
  <c r="D205" i="19"/>
  <c r="D206" i="19"/>
  <c r="D207" i="19"/>
  <c r="D208" i="19"/>
  <c r="D209" i="19"/>
  <c r="D210" i="19"/>
  <c r="D211" i="19"/>
  <c r="D212" i="19"/>
  <c r="D213" i="19"/>
  <c r="D214" i="19"/>
  <c r="D215" i="19"/>
  <c r="D216" i="19"/>
  <c r="D217" i="19"/>
  <c r="D218" i="19"/>
  <c r="D219" i="19"/>
  <c r="D220" i="19"/>
  <c r="D221" i="19"/>
  <c r="D222" i="19"/>
  <c r="D223" i="19"/>
  <c r="D224" i="19"/>
  <c r="D225" i="19"/>
  <c r="D226" i="19"/>
  <c r="D227" i="19"/>
  <c r="D228" i="19"/>
  <c r="D229" i="19"/>
  <c r="D230" i="19"/>
  <c r="D231" i="19"/>
  <c r="D232" i="19"/>
  <c r="D233" i="19"/>
  <c r="D234" i="19"/>
  <c r="D235" i="19"/>
  <c r="D236" i="19"/>
  <c r="D237" i="19"/>
  <c r="D238" i="19"/>
  <c r="D239" i="19"/>
  <c r="D240" i="19"/>
  <c r="D241" i="19"/>
  <c r="D242" i="19"/>
  <c r="D243" i="19"/>
  <c r="D244" i="19"/>
  <c r="D245" i="19"/>
  <c r="D246" i="19"/>
  <c r="D247" i="19"/>
  <c r="D248" i="19"/>
  <c r="D249" i="19"/>
  <c r="D250" i="19"/>
  <c r="D251" i="19"/>
  <c r="D252" i="19"/>
  <c r="D253" i="19"/>
  <c r="D254" i="19"/>
  <c r="D255" i="19"/>
  <c r="D256" i="19"/>
  <c r="D257" i="19"/>
  <c r="D258" i="19"/>
  <c r="D259" i="19"/>
  <c r="D260" i="19"/>
  <c r="D261" i="19"/>
  <c r="D262" i="19"/>
  <c r="D263" i="19"/>
  <c r="D264" i="19"/>
  <c r="D265" i="19"/>
  <c r="D266" i="19"/>
  <c r="D267" i="19"/>
  <c r="D268" i="19"/>
  <c r="D269" i="19"/>
  <c r="D270" i="19"/>
  <c r="D271" i="19"/>
  <c r="D272" i="19"/>
  <c r="D273" i="19"/>
  <c r="D274" i="19"/>
  <c r="D275" i="19"/>
  <c r="D276" i="19"/>
  <c r="D277" i="19"/>
  <c r="D278" i="19"/>
  <c r="D279" i="19"/>
  <c r="D280" i="19"/>
  <c r="D281" i="19"/>
  <c r="D282" i="19"/>
  <c r="D283" i="19"/>
  <c r="D284" i="19"/>
  <c r="D285" i="19"/>
  <c r="D286" i="19"/>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C2" i="19"/>
  <c r="C736" i="19"/>
  <c r="C737" i="19"/>
  <c r="C738" i="19"/>
  <c r="C739" i="19"/>
  <c r="C740" i="19"/>
  <c r="C741" i="19"/>
  <c r="C742" i="19"/>
  <c r="C743" i="19"/>
  <c r="C744" i="19"/>
  <c r="C745" i="19"/>
  <c r="C746" i="19"/>
  <c r="C747" i="19"/>
  <c r="C748" i="19"/>
  <c r="C749" i="19"/>
  <c r="C750" i="19"/>
  <c r="C751" i="19"/>
  <c r="C752" i="19"/>
  <c r="C753" i="19"/>
  <c r="C754" i="19"/>
  <c r="C755" i="19"/>
  <c r="C756" i="19"/>
  <c r="C757" i="19"/>
  <c r="C758" i="19"/>
  <c r="C759" i="19"/>
  <c r="C760" i="19"/>
  <c r="C761" i="19"/>
  <c r="C762" i="19"/>
  <c r="C763" i="19"/>
  <c r="C764" i="19"/>
  <c r="C765" i="19"/>
  <c r="C766" i="19"/>
  <c r="C767" i="19"/>
  <c r="C768" i="19"/>
  <c r="C769" i="19"/>
  <c r="C770" i="19"/>
  <c r="C771" i="19"/>
  <c r="C772" i="19"/>
  <c r="C773" i="19"/>
  <c r="C774" i="19"/>
  <c r="C775" i="19"/>
  <c r="C776" i="19"/>
  <c r="C777" i="19"/>
  <c r="C778" i="19"/>
  <c r="C779" i="19"/>
  <c r="C780" i="19"/>
  <c r="C781" i="19"/>
  <c r="C782" i="19"/>
  <c r="C783" i="19"/>
  <c r="C784" i="19"/>
  <c r="C785" i="19"/>
  <c r="C786" i="19"/>
  <c r="C787" i="19"/>
  <c r="C788" i="19"/>
  <c r="C789" i="19"/>
  <c r="C790" i="19"/>
  <c r="C791" i="19"/>
  <c r="C792" i="19"/>
  <c r="C793" i="19"/>
  <c r="C794" i="19"/>
  <c r="C795" i="19"/>
  <c r="C796" i="19"/>
  <c r="C797" i="19"/>
  <c r="C798" i="19"/>
  <c r="C799" i="19"/>
  <c r="C800" i="19"/>
  <c r="C801" i="19"/>
  <c r="C802" i="19"/>
  <c r="C803" i="19"/>
  <c r="C804" i="19"/>
  <c r="C805" i="19"/>
  <c r="C806" i="19"/>
  <c r="C807" i="19"/>
  <c r="C808" i="19"/>
  <c r="C809" i="19"/>
  <c r="C810" i="19"/>
  <c r="C811" i="19"/>
  <c r="C812" i="19"/>
  <c r="C813" i="19"/>
  <c r="C814" i="19"/>
  <c r="C815" i="19"/>
  <c r="C816" i="19"/>
  <c r="C817" i="19"/>
  <c r="C818" i="19"/>
  <c r="C819" i="19"/>
  <c r="C820" i="19"/>
  <c r="C821" i="19"/>
  <c r="C822" i="19"/>
  <c r="C823" i="19"/>
  <c r="C824" i="19"/>
  <c r="C825" i="19"/>
  <c r="C826" i="19"/>
  <c r="C827" i="19"/>
  <c r="C828" i="19"/>
  <c r="C829" i="19"/>
  <c r="C830" i="19"/>
  <c r="C831" i="19"/>
  <c r="C832" i="19"/>
  <c r="C833" i="19"/>
  <c r="C834" i="19"/>
  <c r="C835" i="19"/>
  <c r="C836" i="19"/>
  <c r="C837" i="19"/>
  <c r="C838" i="19"/>
  <c r="C839" i="19"/>
  <c r="C840" i="19"/>
  <c r="C841" i="19"/>
  <c r="C842" i="19"/>
  <c r="C843" i="19"/>
  <c r="C844" i="19"/>
  <c r="C845" i="19"/>
  <c r="C846" i="19"/>
  <c r="C847" i="19"/>
  <c r="C848" i="19"/>
  <c r="C849" i="19"/>
  <c r="C850" i="19"/>
  <c r="C851" i="19"/>
  <c r="C852" i="19"/>
  <c r="C853" i="19"/>
  <c r="C854" i="19"/>
  <c r="C855" i="19"/>
  <c r="C856" i="19"/>
  <c r="C857" i="19"/>
  <c r="C858" i="19"/>
  <c r="C859" i="19"/>
  <c r="C860" i="19"/>
  <c r="C861" i="19"/>
  <c r="C862" i="19"/>
  <c r="C863" i="19"/>
  <c r="C864" i="19"/>
  <c r="C865" i="19"/>
  <c r="C866" i="19"/>
  <c r="C867" i="19"/>
  <c r="C868" i="19"/>
  <c r="C869" i="19"/>
  <c r="C870" i="19"/>
  <c r="C871" i="19"/>
  <c r="C872" i="19"/>
  <c r="C873" i="19"/>
  <c r="C874" i="19"/>
  <c r="C875" i="19"/>
  <c r="C876" i="19"/>
  <c r="C877" i="19"/>
  <c r="C878" i="19"/>
  <c r="C879" i="19"/>
  <c r="C880" i="19"/>
  <c r="C881" i="19"/>
  <c r="C882" i="19"/>
  <c r="C883" i="19"/>
  <c r="C884" i="19"/>
  <c r="C885" i="19"/>
  <c r="C886" i="19"/>
  <c r="C887" i="19"/>
  <c r="C888" i="19"/>
  <c r="C889" i="19"/>
  <c r="C890" i="19"/>
  <c r="C891" i="19"/>
  <c r="C892" i="19"/>
  <c r="C893" i="19"/>
  <c r="C894" i="19"/>
  <c r="C895" i="19"/>
  <c r="C896" i="19"/>
  <c r="C897" i="19"/>
  <c r="C898" i="19"/>
  <c r="C899" i="19"/>
  <c r="C900" i="19"/>
  <c r="C901" i="19"/>
  <c r="C902" i="19"/>
  <c r="C903" i="19"/>
  <c r="C904" i="19"/>
  <c r="C905" i="19"/>
  <c r="C906" i="19"/>
  <c r="C907" i="19"/>
  <c r="C908" i="19"/>
  <c r="C909" i="19"/>
  <c r="C910" i="19"/>
  <c r="C911" i="19"/>
  <c r="C912" i="19"/>
  <c r="C913" i="19"/>
  <c r="C914" i="19"/>
  <c r="C915" i="19"/>
  <c r="C916" i="19"/>
  <c r="C917" i="19"/>
  <c r="C918" i="19"/>
  <c r="C919" i="19"/>
  <c r="C920" i="19"/>
  <c r="C921" i="19"/>
  <c r="C922" i="19"/>
  <c r="C923" i="19"/>
  <c r="C924" i="19"/>
  <c r="C925" i="19"/>
  <c r="C926" i="19"/>
  <c r="C927" i="19"/>
  <c r="C928" i="19"/>
  <c r="C929" i="19"/>
  <c r="C930" i="19"/>
  <c r="C931" i="19"/>
  <c r="C932" i="19"/>
  <c r="C933" i="19"/>
  <c r="C934" i="19"/>
  <c r="C935" i="19"/>
  <c r="C936" i="19"/>
  <c r="C937" i="19"/>
  <c r="C938" i="19"/>
  <c r="C939" i="19"/>
  <c r="C940" i="19"/>
  <c r="C941" i="19"/>
  <c r="C942" i="19"/>
  <c r="C943" i="19"/>
  <c r="C944" i="19"/>
  <c r="C945" i="19"/>
  <c r="C946" i="19"/>
  <c r="C947" i="19"/>
  <c r="C948" i="19"/>
  <c r="C949" i="19"/>
  <c r="C950" i="19"/>
  <c r="C951" i="19"/>
  <c r="C952" i="19"/>
  <c r="C953" i="19"/>
  <c r="C954" i="19"/>
  <c r="C955" i="19"/>
  <c r="C956" i="19"/>
  <c r="C957" i="19"/>
  <c r="C958" i="19"/>
  <c r="C959" i="19"/>
  <c r="C960" i="19"/>
  <c r="C961" i="19"/>
  <c r="C962" i="19"/>
  <c r="C963" i="19"/>
  <c r="C964" i="19"/>
  <c r="C965" i="19"/>
  <c r="C966" i="19"/>
  <c r="C967" i="19"/>
  <c r="C968" i="19"/>
  <c r="C969" i="19"/>
  <c r="C970" i="19"/>
  <c r="C971" i="19"/>
  <c r="C972" i="19"/>
  <c r="C973" i="19"/>
  <c r="C974" i="19"/>
  <c r="C975" i="19"/>
  <c r="C976" i="19"/>
  <c r="C977" i="19"/>
  <c r="C978" i="19"/>
  <c r="C979" i="19"/>
  <c r="C980" i="19"/>
  <c r="C981" i="19"/>
  <c r="C982" i="19"/>
  <c r="C983" i="19"/>
  <c r="C984" i="19"/>
  <c r="C985" i="19"/>
  <c r="C986" i="19"/>
  <c r="C987" i="19"/>
  <c r="C988" i="19"/>
  <c r="C989" i="19"/>
  <c r="C990" i="19"/>
  <c r="C991" i="19"/>
  <c r="C992" i="19"/>
  <c r="C993" i="19"/>
  <c r="C994" i="19"/>
  <c r="C995" i="19"/>
  <c r="C996" i="19"/>
  <c r="C997" i="19"/>
  <c r="C998" i="19"/>
  <c r="C999" i="19"/>
  <c r="C1000" i="19"/>
  <c r="C1001" i="19"/>
  <c r="C1002" i="19"/>
  <c r="C1003" i="19"/>
  <c r="C1004" i="19"/>
  <c r="C1005" i="19"/>
  <c r="C1006" i="19"/>
  <c r="C1007" i="19"/>
  <c r="C1008" i="19"/>
  <c r="C1009" i="19"/>
  <c r="C1010" i="19"/>
  <c r="C1011" i="19"/>
  <c r="C1012" i="19"/>
  <c r="C1013" i="19"/>
  <c r="C1014" i="19"/>
  <c r="C1015" i="19"/>
  <c r="C1016" i="19"/>
  <c r="C1017" i="19"/>
  <c r="C1018" i="19"/>
  <c r="C1019" i="19"/>
  <c r="C1020" i="19"/>
  <c r="C1021" i="19"/>
  <c r="C1022" i="19"/>
  <c r="C1023" i="19"/>
  <c r="C1024" i="19"/>
  <c r="C1025" i="19"/>
  <c r="C1026" i="19"/>
  <c r="C1027" i="19"/>
  <c r="C1028" i="19"/>
  <c r="C1029" i="19"/>
  <c r="C1030" i="19"/>
  <c r="C1031" i="19"/>
  <c r="C1032" i="19"/>
  <c r="C1033" i="19"/>
  <c r="C1034" i="19"/>
  <c r="C1035" i="19"/>
  <c r="C1036" i="19"/>
  <c r="C1037" i="19"/>
  <c r="C1038" i="19"/>
  <c r="C1039" i="19"/>
  <c r="C1040" i="19"/>
  <c r="C1041" i="19"/>
  <c r="C1042" i="19"/>
  <c r="C1043" i="19"/>
  <c r="C1044" i="19"/>
  <c r="C1045" i="19"/>
  <c r="C1046" i="19"/>
  <c r="C1047" i="19"/>
  <c r="C1048" i="19"/>
  <c r="C1049" i="19"/>
  <c r="C1050" i="19"/>
  <c r="C1051" i="19"/>
  <c r="C1052" i="19"/>
  <c r="C1053" i="19"/>
  <c r="C1054" i="19"/>
  <c r="C1055" i="19"/>
  <c r="C1056" i="19"/>
  <c r="C1057" i="19"/>
  <c r="C1058" i="19"/>
  <c r="C1059" i="19"/>
  <c r="C1060" i="19"/>
  <c r="C1061" i="19"/>
  <c r="C1062" i="19"/>
  <c r="C1063" i="19"/>
  <c r="C1064" i="19"/>
  <c r="C1065" i="19"/>
  <c r="C1066" i="19"/>
  <c r="C1067" i="19"/>
  <c r="C1068" i="19"/>
  <c r="C1069" i="19"/>
  <c r="C1070" i="19"/>
  <c r="C1071" i="19"/>
  <c r="C1072" i="19"/>
  <c r="C1073" i="19"/>
  <c r="C1074" i="19"/>
  <c r="C1075" i="19"/>
  <c r="C1076" i="19"/>
  <c r="C1077" i="19"/>
  <c r="C1078" i="19"/>
  <c r="C1079" i="19"/>
  <c r="C1080" i="19"/>
  <c r="C1081" i="19"/>
  <c r="C1082" i="19"/>
  <c r="C1083" i="19"/>
  <c r="C1084" i="19"/>
  <c r="C1085" i="19"/>
  <c r="C1086" i="19"/>
  <c r="C1087" i="19"/>
  <c r="C1088" i="19"/>
  <c r="C1089" i="19"/>
  <c r="C1090" i="19"/>
  <c r="C1091" i="19"/>
  <c r="C1092" i="19"/>
  <c r="C1093" i="19"/>
  <c r="C1094" i="19"/>
  <c r="C1095" i="19"/>
  <c r="C1096" i="19"/>
  <c r="C1097" i="19"/>
  <c r="C1098" i="19"/>
  <c r="C1099" i="19"/>
  <c r="C1100" i="19"/>
  <c r="C1101" i="19"/>
  <c r="C1102" i="19"/>
  <c r="C1103" i="19"/>
  <c r="C1104" i="19"/>
  <c r="C1105" i="19"/>
  <c r="C1106" i="19"/>
  <c r="C1107" i="19"/>
  <c r="C1108" i="19"/>
  <c r="C1109" i="19"/>
  <c r="C1110" i="19"/>
  <c r="C1111" i="19"/>
  <c r="C1112" i="19"/>
  <c r="C1113" i="19"/>
  <c r="C1114" i="19"/>
  <c r="C1115" i="19"/>
  <c r="C1116" i="19"/>
  <c r="C1117" i="19"/>
  <c r="C1118" i="19"/>
  <c r="C1119" i="19"/>
  <c r="C1120" i="19"/>
  <c r="C1121" i="19"/>
  <c r="C1122" i="19"/>
  <c r="C1123" i="19"/>
  <c r="C3" i="19"/>
  <c r="C4" i="19"/>
  <c r="C5" i="19"/>
  <c r="C6" i="19"/>
  <c r="C7" i="19"/>
  <c r="C8" i="19"/>
  <c r="C9" i="19"/>
  <c r="C10" i="19"/>
  <c r="C11" i="19"/>
  <c r="C12" i="19"/>
  <c r="C13" i="19"/>
  <c r="C14" i="19"/>
  <c r="C15" i="19"/>
  <c r="C16" i="19"/>
  <c r="C17" i="19"/>
  <c r="C18" i="19"/>
  <c r="C19" i="19"/>
  <c r="C20" i="19"/>
  <c r="C21" i="19"/>
  <c r="C22" i="19"/>
  <c r="C23" i="19"/>
  <c r="C24" i="19"/>
  <c r="C25" i="19"/>
  <c r="C26" i="19"/>
  <c r="C27" i="19"/>
  <c r="C28" i="19"/>
  <c r="C29" i="19"/>
  <c r="C30" i="19"/>
  <c r="C31" i="19"/>
  <c r="C32" i="19"/>
  <c r="C33" i="19"/>
  <c r="C34" i="19"/>
  <c r="C35" i="19"/>
  <c r="C36" i="19"/>
  <c r="C37" i="19"/>
  <c r="C38" i="19"/>
  <c r="C39" i="19"/>
  <c r="C40" i="19"/>
  <c r="C41" i="19"/>
  <c r="C42" i="19"/>
  <c r="C43" i="19"/>
  <c r="C44" i="19"/>
  <c r="C45" i="19"/>
  <c r="C46" i="19"/>
  <c r="C47" i="19"/>
  <c r="C48" i="19"/>
  <c r="C49" i="19"/>
  <c r="C50" i="19"/>
  <c r="C51" i="19"/>
  <c r="C52" i="19"/>
  <c r="C53" i="19"/>
  <c r="C54" i="19"/>
  <c r="C55" i="19"/>
  <c r="C56" i="19"/>
  <c r="C57" i="19"/>
  <c r="C58" i="19"/>
  <c r="C59" i="19"/>
  <c r="C60" i="19"/>
  <c r="C61" i="19"/>
  <c r="C62" i="19"/>
  <c r="C63" i="19"/>
  <c r="C64" i="19"/>
  <c r="C65" i="19"/>
  <c r="C66" i="19"/>
  <c r="C67" i="19"/>
  <c r="C68" i="19"/>
  <c r="C69" i="19"/>
  <c r="C70" i="19"/>
  <c r="C71" i="19"/>
  <c r="C72" i="19"/>
  <c r="C73" i="19"/>
  <c r="C74" i="19"/>
  <c r="C75" i="19"/>
  <c r="C76" i="19"/>
  <c r="C77" i="19"/>
  <c r="C78" i="19"/>
  <c r="C79" i="19"/>
  <c r="C80" i="19"/>
  <c r="C81" i="19"/>
  <c r="C82" i="19"/>
  <c r="C83" i="19"/>
  <c r="C84" i="19"/>
  <c r="C85" i="19"/>
  <c r="C86" i="19"/>
  <c r="C87" i="19"/>
  <c r="C88" i="19"/>
  <c r="C89" i="19"/>
  <c r="C90" i="19"/>
  <c r="C91" i="19"/>
  <c r="C92" i="19"/>
  <c r="C93" i="19"/>
  <c r="C94" i="19"/>
  <c r="C95" i="19"/>
  <c r="C96" i="19"/>
  <c r="C97" i="19"/>
  <c r="C98" i="19"/>
  <c r="C99" i="19"/>
  <c r="C100" i="19"/>
  <c r="C101" i="19"/>
  <c r="C102" i="19"/>
  <c r="C103" i="19"/>
  <c r="C104" i="19"/>
  <c r="C105" i="19"/>
  <c r="C106" i="19"/>
  <c r="C107" i="19"/>
  <c r="C108" i="19"/>
  <c r="C109" i="19"/>
  <c r="C110" i="19"/>
  <c r="C111" i="19"/>
  <c r="C112" i="19"/>
  <c r="C113" i="19"/>
  <c r="C114" i="19"/>
  <c r="C115" i="19"/>
  <c r="C116" i="19"/>
  <c r="C117" i="19"/>
  <c r="C118" i="19"/>
  <c r="C119" i="19"/>
  <c r="C120" i="19"/>
  <c r="C121" i="19"/>
  <c r="C122" i="19"/>
  <c r="C123" i="19"/>
  <c r="C124" i="19"/>
  <c r="C125" i="19"/>
  <c r="C126" i="19"/>
  <c r="C127" i="19"/>
  <c r="C128" i="19"/>
  <c r="C129" i="19"/>
  <c r="C130" i="19"/>
  <c r="C131" i="19"/>
  <c r="C132" i="19"/>
  <c r="C133" i="19"/>
  <c r="C134" i="19"/>
  <c r="C135" i="19"/>
  <c r="C136" i="19"/>
  <c r="C137" i="19"/>
  <c r="C138" i="19"/>
  <c r="C139" i="19"/>
  <c r="C140" i="19"/>
  <c r="C141" i="19"/>
  <c r="C142" i="19"/>
  <c r="C143" i="19"/>
  <c r="C144" i="19"/>
  <c r="C145" i="19"/>
  <c r="C146" i="19"/>
  <c r="C147" i="19"/>
  <c r="C148" i="19"/>
  <c r="C149" i="19"/>
  <c r="C150" i="19"/>
  <c r="C151" i="19"/>
  <c r="C152" i="19"/>
  <c r="C153" i="19"/>
  <c r="C154" i="19"/>
  <c r="C155" i="19"/>
  <c r="C156" i="19"/>
  <c r="C157" i="19"/>
  <c r="C158" i="19"/>
  <c r="C159" i="19"/>
  <c r="C160" i="19"/>
  <c r="C161" i="19"/>
  <c r="C162" i="19"/>
  <c r="C163" i="19"/>
  <c r="C164" i="19"/>
  <c r="C165" i="19"/>
  <c r="C166" i="19"/>
  <c r="C167" i="19"/>
  <c r="C168" i="19"/>
  <c r="C169" i="19"/>
  <c r="C170" i="19"/>
  <c r="C171" i="19"/>
  <c r="C172" i="19"/>
  <c r="C173" i="19"/>
  <c r="C174" i="19"/>
  <c r="C175" i="19"/>
  <c r="C176" i="19"/>
  <c r="C177" i="19"/>
  <c r="C178" i="19"/>
  <c r="C179" i="19"/>
  <c r="C180" i="19"/>
  <c r="C181" i="19"/>
  <c r="C182" i="19"/>
  <c r="C183" i="19"/>
  <c r="C184" i="19"/>
  <c r="C185" i="19"/>
  <c r="C186" i="19"/>
  <c r="C187" i="19"/>
  <c r="C188" i="19"/>
  <c r="C189" i="19"/>
  <c r="C190" i="19"/>
  <c r="C191" i="19"/>
  <c r="C192" i="19"/>
  <c r="C193" i="19"/>
  <c r="C194" i="19"/>
  <c r="C195" i="19"/>
  <c r="C196" i="19"/>
  <c r="C197" i="19"/>
  <c r="C198" i="19"/>
  <c r="C199" i="19"/>
  <c r="C200" i="19"/>
  <c r="C201" i="19"/>
  <c r="C202" i="19"/>
  <c r="C203" i="19"/>
  <c r="C204" i="19"/>
  <c r="C205" i="19"/>
  <c r="C206" i="19"/>
  <c r="C207" i="19"/>
  <c r="C208" i="19"/>
  <c r="C209" i="19"/>
  <c r="C210" i="19"/>
  <c r="C211" i="19"/>
  <c r="C212" i="19"/>
  <c r="C213" i="19"/>
  <c r="C214" i="19"/>
  <c r="C215" i="19"/>
  <c r="C216" i="19"/>
  <c r="C217" i="19"/>
  <c r="C218" i="19"/>
  <c r="C219" i="19"/>
  <c r="C220" i="19"/>
  <c r="C221" i="19"/>
  <c r="C222" i="19"/>
  <c r="C223" i="19"/>
  <c r="C224" i="19"/>
  <c r="C225" i="19"/>
  <c r="C226" i="19"/>
  <c r="C227" i="19"/>
  <c r="C228" i="19"/>
  <c r="C229" i="19"/>
  <c r="C230" i="19"/>
  <c r="C231" i="19"/>
  <c r="C232" i="19"/>
  <c r="C233" i="19"/>
  <c r="C234" i="19"/>
  <c r="C235" i="19"/>
  <c r="C236" i="19"/>
  <c r="C237" i="19"/>
  <c r="C238" i="19"/>
  <c r="C239" i="19"/>
  <c r="C240" i="19"/>
  <c r="C241" i="19"/>
  <c r="C242" i="19"/>
  <c r="C243" i="19"/>
  <c r="C244" i="19"/>
  <c r="C245" i="19"/>
  <c r="C246" i="19"/>
  <c r="C247" i="19"/>
  <c r="C248" i="19"/>
  <c r="C249" i="19"/>
  <c r="C250" i="19"/>
  <c r="C251" i="19"/>
  <c r="C252" i="19"/>
  <c r="C253" i="19"/>
  <c r="C254" i="19"/>
  <c r="C255" i="19"/>
  <c r="C256" i="19"/>
  <c r="C257" i="19"/>
  <c r="C258" i="19"/>
  <c r="C259" i="19"/>
  <c r="C260" i="19"/>
  <c r="C261" i="19"/>
  <c r="C262" i="19"/>
  <c r="C263" i="19"/>
  <c r="C264" i="19"/>
  <c r="C265" i="19"/>
  <c r="C266" i="19"/>
  <c r="C267" i="19"/>
  <c r="C268" i="19"/>
  <c r="C269" i="19"/>
  <c r="C270" i="19"/>
  <c r="C271" i="19"/>
  <c r="C272" i="19"/>
  <c r="C273" i="19"/>
  <c r="C274" i="19"/>
  <c r="C275" i="19"/>
  <c r="C276" i="19"/>
  <c r="C277" i="19"/>
  <c r="C278" i="19"/>
  <c r="C279" i="19"/>
  <c r="C280" i="19"/>
  <c r="C281" i="19"/>
  <c r="C282" i="19"/>
  <c r="C283" i="19"/>
  <c r="C284" i="19"/>
  <c r="C285" i="19"/>
  <c r="C286" i="19"/>
  <c r="C287" i="19"/>
  <c r="C288" i="19"/>
  <c r="C289" i="19"/>
  <c r="C290" i="19"/>
  <c r="C291" i="19"/>
  <c r="C292" i="19"/>
  <c r="C293" i="19"/>
  <c r="C294" i="19"/>
  <c r="C295" i="19"/>
  <c r="C296" i="19"/>
  <c r="C297" i="19"/>
  <c r="C298" i="19"/>
  <c r="C299" i="19"/>
  <c r="C300" i="19"/>
  <c r="C301" i="19"/>
  <c r="C302" i="19"/>
  <c r="C303" i="19"/>
  <c r="C304" i="19"/>
  <c r="C305" i="19"/>
  <c r="C306" i="19"/>
  <c r="C307" i="19"/>
  <c r="C308" i="19"/>
  <c r="C309" i="19"/>
  <c r="C310" i="19"/>
  <c r="C311" i="19"/>
  <c r="C312" i="19"/>
  <c r="C313" i="19"/>
  <c r="C314" i="19"/>
  <c r="C315" i="19"/>
  <c r="C316" i="19"/>
  <c r="C317" i="19"/>
  <c r="C318" i="19"/>
  <c r="C319" i="19"/>
  <c r="C320" i="19"/>
  <c r="C321" i="19"/>
  <c r="C322" i="19"/>
  <c r="C323" i="19"/>
  <c r="C324" i="19"/>
  <c r="C325" i="19"/>
  <c r="C326" i="19"/>
  <c r="C327" i="19"/>
  <c r="C328" i="19"/>
  <c r="C329" i="19"/>
  <c r="C330" i="19"/>
  <c r="C331" i="19"/>
  <c r="C332" i="19"/>
  <c r="C333" i="19"/>
  <c r="C334" i="19"/>
  <c r="C335" i="19"/>
  <c r="C336" i="19"/>
  <c r="C337" i="19"/>
  <c r="C338" i="19"/>
  <c r="C339" i="19"/>
  <c r="C340" i="19"/>
  <c r="C341" i="19"/>
  <c r="C342" i="19"/>
  <c r="C343" i="19"/>
  <c r="C344" i="19"/>
  <c r="C345" i="19"/>
  <c r="C346" i="19"/>
  <c r="C347" i="19"/>
  <c r="C348" i="19"/>
  <c r="C349" i="19"/>
  <c r="C350" i="19"/>
  <c r="C351" i="19"/>
  <c r="C352" i="19"/>
  <c r="C353" i="19"/>
  <c r="C354" i="19"/>
  <c r="C355" i="19"/>
  <c r="C356" i="19"/>
  <c r="C357" i="19"/>
  <c r="C358" i="19"/>
  <c r="C359" i="19"/>
  <c r="C360" i="19"/>
  <c r="C361" i="19"/>
  <c r="C362" i="19"/>
  <c r="C363" i="19"/>
  <c r="C364" i="19"/>
  <c r="C365" i="19"/>
  <c r="C366" i="19"/>
  <c r="C367" i="19"/>
  <c r="C368" i="19"/>
  <c r="C369" i="19"/>
  <c r="C370" i="19"/>
  <c r="C371" i="19"/>
  <c r="C372" i="19"/>
  <c r="C373" i="19"/>
  <c r="C374" i="19"/>
  <c r="C375" i="19"/>
  <c r="C376" i="19"/>
  <c r="C377" i="19"/>
  <c r="C378" i="19"/>
  <c r="C379" i="19"/>
  <c r="C380" i="19"/>
  <c r="C381" i="19"/>
  <c r="C382" i="19"/>
  <c r="C383" i="19"/>
  <c r="C384" i="19"/>
  <c r="C385" i="19"/>
  <c r="C386" i="19"/>
  <c r="C387" i="19"/>
  <c r="C388" i="19"/>
  <c r="C389" i="19"/>
  <c r="C390" i="19"/>
  <c r="C391" i="19"/>
  <c r="C392" i="19"/>
  <c r="C393" i="19"/>
  <c r="C394" i="19"/>
  <c r="C395" i="19"/>
  <c r="C396" i="19"/>
  <c r="C397" i="19"/>
  <c r="C398" i="19"/>
  <c r="C399" i="19"/>
  <c r="C400" i="19"/>
  <c r="C401" i="19"/>
  <c r="C402" i="19"/>
  <c r="C403" i="19"/>
  <c r="C404" i="19"/>
  <c r="C405" i="19"/>
  <c r="C406" i="19"/>
  <c r="C407" i="19"/>
  <c r="C408" i="19"/>
  <c r="C409" i="19"/>
  <c r="C410" i="19"/>
  <c r="C411" i="19"/>
  <c r="C412" i="19"/>
  <c r="C413" i="19"/>
  <c r="C414" i="19"/>
  <c r="C415" i="19"/>
  <c r="C416" i="19"/>
  <c r="C417" i="19"/>
  <c r="C418" i="19"/>
  <c r="C419" i="19"/>
  <c r="C420" i="19"/>
  <c r="C421" i="19"/>
  <c r="C422" i="19"/>
  <c r="C423" i="19"/>
  <c r="C424" i="19"/>
  <c r="C425" i="19"/>
  <c r="C426" i="19"/>
  <c r="C427" i="19"/>
  <c r="C428" i="19"/>
  <c r="C429" i="19"/>
  <c r="C430" i="19"/>
  <c r="C431" i="19"/>
  <c r="C432" i="19"/>
  <c r="C433" i="19"/>
  <c r="C434" i="19"/>
  <c r="C435" i="19"/>
  <c r="C436" i="19"/>
  <c r="C437" i="19"/>
  <c r="C438" i="19"/>
  <c r="C439" i="19"/>
  <c r="C440" i="19"/>
  <c r="C441" i="19"/>
  <c r="C442" i="19"/>
  <c r="C443" i="19"/>
  <c r="C444" i="19"/>
  <c r="C445" i="19"/>
  <c r="C446" i="19"/>
  <c r="C447" i="19"/>
  <c r="C448" i="19"/>
  <c r="C449" i="19"/>
  <c r="C450" i="19"/>
  <c r="C451" i="19"/>
  <c r="C452" i="19"/>
  <c r="C453" i="19"/>
  <c r="C454" i="19"/>
  <c r="C455" i="19"/>
  <c r="C456" i="19"/>
  <c r="C457" i="19"/>
  <c r="C458" i="19"/>
  <c r="C459" i="19"/>
  <c r="C460" i="19"/>
  <c r="C461" i="19"/>
  <c r="C462" i="19"/>
  <c r="C463" i="19"/>
  <c r="C464" i="19"/>
  <c r="C465" i="19"/>
  <c r="C466" i="19"/>
  <c r="C467" i="19"/>
  <c r="C468" i="19"/>
  <c r="C469" i="19"/>
  <c r="C470" i="19"/>
  <c r="C471" i="19"/>
  <c r="C472" i="19"/>
  <c r="C473" i="19"/>
  <c r="C474" i="19"/>
  <c r="C475" i="19"/>
  <c r="C476" i="19"/>
  <c r="C477" i="19"/>
  <c r="C478" i="19"/>
  <c r="C479" i="19"/>
  <c r="C480" i="19"/>
  <c r="C481" i="19"/>
  <c r="C482" i="19"/>
  <c r="C483" i="19"/>
  <c r="C484" i="19"/>
  <c r="C485" i="19"/>
  <c r="C486" i="19"/>
  <c r="C487" i="19"/>
  <c r="C488" i="19"/>
  <c r="C489" i="19"/>
  <c r="C490" i="19"/>
  <c r="C491" i="19"/>
  <c r="C492" i="19"/>
  <c r="C493" i="19"/>
  <c r="C494" i="19"/>
  <c r="C495" i="19"/>
  <c r="C496" i="19"/>
  <c r="C497" i="19"/>
  <c r="C498" i="19"/>
  <c r="C499" i="19"/>
  <c r="C500" i="19"/>
  <c r="C501" i="19"/>
  <c r="C502" i="19"/>
  <c r="C503" i="19"/>
  <c r="C504" i="19"/>
  <c r="C505" i="19"/>
  <c r="C506" i="19"/>
  <c r="C507" i="19"/>
  <c r="C508" i="19"/>
  <c r="C509" i="19"/>
  <c r="C510" i="19"/>
  <c r="C511" i="19"/>
  <c r="C512" i="19"/>
  <c r="C513" i="19"/>
  <c r="C514" i="19"/>
  <c r="C515" i="19"/>
  <c r="C516" i="19"/>
  <c r="C517" i="19"/>
  <c r="C518" i="19"/>
  <c r="C519" i="19"/>
  <c r="C520" i="19"/>
  <c r="C521" i="19"/>
  <c r="C522" i="19"/>
  <c r="C523" i="19"/>
  <c r="C524" i="19"/>
  <c r="C525" i="19"/>
  <c r="C526" i="19"/>
  <c r="C527" i="19"/>
  <c r="C528" i="19"/>
  <c r="C529" i="19"/>
  <c r="C530" i="19"/>
  <c r="C531" i="19"/>
  <c r="C532" i="19"/>
  <c r="C533" i="19"/>
  <c r="C534" i="19"/>
  <c r="C535" i="19"/>
  <c r="C536" i="19"/>
  <c r="C537" i="19"/>
  <c r="C538" i="19"/>
  <c r="C539" i="19"/>
  <c r="C540" i="19"/>
  <c r="C541" i="19"/>
  <c r="C542" i="19"/>
  <c r="C543" i="19"/>
  <c r="C544" i="19"/>
  <c r="C545" i="19"/>
  <c r="C546" i="19"/>
  <c r="C547" i="19"/>
  <c r="C548" i="19"/>
  <c r="C549" i="19"/>
  <c r="C550" i="19"/>
  <c r="C551" i="19"/>
  <c r="C552" i="19"/>
  <c r="C553" i="19"/>
  <c r="C554" i="19"/>
  <c r="C555" i="19"/>
  <c r="C556" i="19"/>
  <c r="C557" i="19"/>
  <c r="C558" i="19"/>
  <c r="C559" i="19"/>
  <c r="C560" i="19"/>
  <c r="C561" i="19"/>
  <c r="C562" i="19"/>
  <c r="C563" i="19"/>
  <c r="C564" i="19"/>
  <c r="C565" i="19"/>
  <c r="C566" i="19"/>
  <c r="C567" i="19"/>
  <c r="C568" i="19"/>
  <c r="C569" i="19"/>
  <c r="C570" i="19"/>
  <c r="C571" i="19"/>
  <c r="C572" i="19"/>
  <c r="C573" i="19"/>
  <c r="C574" i="19"/>
  <c r="C575" i="19"/>
  <c r="C576" i="19"/>
  <c r="C577" i="19"/>
  <c r="C578" i="19"/>
  <c r="C579" i="19"/>
  <c r="C580" i="19"/>
  <c r="C581" i="19"/>
  <c r="C582" i="19"/>
  <c r="C583" i="19"/>
  <c r="C584" i="19"/>
  <c r="C585" i="19"/>
  <c r="C586" i="19"/>
  <c r="C587" i="19"/>
  <c r="C588" i="19"/>
  <c r="C589" i="19"/>
  <c r="C590" i="19"/>
  <c r="C591" i="19"/>
  <c r="C592" i="19"/>
  <c r="C593" i="19"/>
  <c r="C594" i="19"/>
  <c r="C595" i="19"/>
  <c r="C596" i="19"/>
  <c r="C597" i="19"/>
  <c r="C598" i="19"/>
  <c r="C599" i="19"/>
  <c r="C600" i="19"/>
  <c r="C601" i="19"/>
  <c r="C602" i="19"/>
  <c r="C603" i="19"/>
  <c r="C604" i="19"/>
  <c r="C605" i="19"/>
  <c r="C606" i="19"/>
  <c r="C607" i="19"/>
  <c r="C608" i="19"/>
  <c r="C609" i="19"/>
  <c r="C610" i="19"/>
  <c r="C611" i="19"/>
  <c r="C612" i="19"/>
  <c r="C613" i="19"/>
  <c r="C614" i="19"/>
  <c r="C615" i="19"/>
  <c r="C616" i="19"/>
  <c r="C617" i="19"/>
  <c r="C618" i="19"/>
  <c r="C619" i="19"/>
  <c r="C620" i="19"/>
  <c r="C621" i="19"/>
  <c r="C622" i="19"/>
  <c r="C623" i="19"/>
  <c r="C624" i="19"/>
  <c r="C625" i="19"/>
  <c r="C626" i="19"/>
  <c r="C627" i="19"/>
  <c r="C628" i="19"/>
  <c r="C629" i="19"/>
  <c r="C630" i="19"/>
  <c r="C631" i="19"/>
  <c r="C632" i="19"/>
  <c r="C633" i="19"/>
  <c r="C634" i="19"/>
  <c r="C635" i="19"/>
  <c r="C636" i="19"/>
  <c r="C637" i="19"/>
  <c r="C638" i="19"/>
  <c r="C639" i="19"/>
  <c r="C640" i="19"/>
  <c r="C641" i="19"/>
  <c r="C642" i="19"/>
  <c r="C643" i="19"/>
  <c r="C644" i="19"/>
  <c r="C645" i="19"/>
  <c r="C646" i="19"/>
  <c r="C647" i="19"/>
  <c r="C648" i="19"/>
  <c r="C649" i="19"/>
  <c r="C650" i="19"/>
  <c r="C651" i="19"/>
  <c r="C652" i="19"/>
  <c r="C653" i="19"/>
  <c r="C654" i="19"/>
  <c r="C655" i="19"/>
  <c r="C656" i="19"/>
  <c r="C657" i="19"/>
  <c r="C658" i="19"/>
  <c r="C659" i="19"/>
  <c r="C660" i="19"/>
  <c r="C661" i="19"/>
  <c r="C662" i="19"/>
  <c r="C663" i="19"/>
  <c r="C664" i="19"/>
  <c r="C665" i="19"/>
  <c r="C666" i="19"/>
  <c r="C667" i="19"/>
  <c r="C668" i="19"/>
  <c r="C669" i="19"/>
  <c r="C670" i="19"/>
  <c r="C671" i="19"/>
  <c r="C672" i="19"/>
  <c r="C673" i="19"/>
  <c r="C674" i="19"/>
  <c r="C675" i="19"/>
  <c r="C676" i="19"/>
  <c r="C677" i="19"/>
  <c r="C678" i="19"/>
  <c r="C679" i="19"/>
  <c r="C680" i="19"/>
  <c r="C681" i="19"/>
  <c r="C682" i="19"/>
  <c r="C683" i="19"/>
  <c r="C684" i="19"/>
  <c r="C685" i="19"/>
  <c r="C686" i="19"/>
  <c r="C687" i="19"/>
  <c r="C688" i="19"/>
  <c r="C689" i="19"/>
  <c r="C690" i="19"/>
  <c r="C691" i="19"/>
  <c r="C692" i="19"/>
  <c r="C693" i="19"/>
  <c r="C694" i="19"/>
  <c r="C695" i="19"/>
  <c r="C696" i="19"/>
  <c r="C697" i="19"/>
  <c r="C698" i="19"/>
  <c r="C699" i="19"/>
  <c r="C700" i="19"/>
  <c r="C701" i="19"/>
  <c r="C702" i="19"/>
  <c r="C703" i="19"/>
  <c r="C704" i="19"/>
  <c r="C705" i="19"/>
  <c r="C706" i="19"/>
  <c r="C707" i="19"/>
  <c r="C708" i="19"/>
  <c r="C709" i="19"/>
  <c r="C710" i="19"/>
  <c r="C711" i="19"/>
  <c r="C712" i="19"/>
  <c r="C713" i="19"/>
  <c r="C714" i="19"/>
  <c r="C715" i="19"/>
  <c r="C716" i="19"/>
  <c r="C717" i="19"/>
  <c r="C718" i="19"/>
  <c r="C719" i="19"/>
  <c r="C720" i="19"/>
  <c r="C721" i="19"/>
  <c r="C722" i="19"/>
  <c r="C723" i="19"/>
  <c r="C724" i="19"/>
  <c r="C725" i="19"/>
  <c r="C726" i="19"/>
  <c r="C727" i="19"/>
  <c r="C728" i="19"/>
  <c r="C729" i="19"/>
  <c r="C730" i="19"/>
  <c r="C731" i="19"/>
  <c r="C732" i="19"/>
  <c r="C733" i="19"/>
  <c r="C734" i="19"/>
  <c r="C735" i="19"/>
  <c r="I137" i="14" l="1" a="1"/>
  <c r="I137" i="14" s="1"/>
  <c r="I129" i="14" l="1" a="1"/>
  <c r="I129" i="14" s="1"/>
  <c r="I138" i="14" a="1"/>
  <c r="I138" i="14" s="1"/>
  <c r="I139" i="14" a="1"/>
  <c r="I139" i="14" s="1"/>
  <c r="I140" i="14" a="1"/>
  <c r="I140" i="14" s="1"/>
  <c r="I141" i="14" a="1"/>
  <c r="I141" i="14" s="1"/>
  <c r="I142" i="14" a="1"/>
  <c r="I142" i="14" s="1"/>
  <c r="I143" i="14" a="1"/>
  <c r="I143" i="14" s="1"/>
  <c r="I144" i="14" a="1"/>
  <c r="I144" i="14" s="1"/>
  <c r="J138" i="14"/>
  <c r="J139" i="14"/>
  <c r="J140" i="14"/>
  <c r="J141" i="14"/>
  <c r="J142" i="14"/>
  <c r="J143" i="14"/>
  <c r="J144" i="14"/>
  <c r="I116" i="14" l="1" a="1"/>
  <c r="I2" i="14" a="1"/>
  <c r="I2" i="14" s="1"/>
  <c r="I3" i="14" a="1"/>
  <c r="I3" i="14" s="1"/>
  <c r="I4" i="14" a="1"/>
  <c r="I4" i="14" s="1"/>
  <c r="I5" i="14" a="1"/>
  <c r="I5" i="14" s="1"/>
  <c r="I6" i="14" a="1"/>
  <c r="I6" i="14" s="1"/>
  <c r="I7" i="14" a="1"/>
  <c r="I7" i="14" s="1"/>
  <c r="I8" i="14" a="1"/>
  <c r="I8" i="14" s="1"/>
  <c r="I9" i="14" a="1"/>
  <c r="I9" i="14" s="1"/>
  <c r="I10" i="14" a="1"/>
  <c r="I10" i="14" s="1"/>
  <c r="I11" i="14" a="1"/>
  <c r="I11" i="14" s="1"/>
  <c r="I12" i="14" a="1"/>
  <c r="I12" i="14" s="1"/>
  <c r="I13" i="14" a="1"/>
  <c r="I13" i="14" s="1"/>
  <c r="I14" i="14" a="1"/>
  <c r="I14" i="14" s="1"/>
  <c r="I15" i="14" a="1"/>
  <c r="I15" i="14" s="1"/>
  <c r="I16" i="14" a="1"/>
  <c r="I16" i="14" s="1"/>
  <c r="I17" i="14" a="1"/>
  <c r="I17" i="14" s="1"/>
  <c r="I18" i="14" a="1"/>
  <c r="I18" i="14" s="1"/>
  <c r="I19" i="14" a="1"/>
  <c r="I19" i="14" s="1"/>
  <c r="I20" i="14" a="1"/>
  <c r="I20" i="14" s="1"/>
  <c r="I21" i="14" a="1"/>
  <c r="I21" i="14" s="1"/>
  <c r="I22" i="14" a="1"/>
  <c r="I22" i="14" s="1"/>
  <c r="I23" i="14" a="1"/>
  <c r="I23" i="14" s="1"/>
  <c r="I24" i="14" a="1"/>
  <c r="I24" i="14" s="1"/>
  <c r="I25" i="14" a="1"/>
  <c r="I25" i="14" s="1"/>
  <c r="I26" i="14" a="1"/>
  <c r="I26" i="14" s="1"/>
  <c r="I27" i="14" a="1"/>
  <c r="I27" i="14" s="1"/>
  <c r="I28" i="14" a="1"/>
  <c r="I28" i="14" s="1"/>
  <c r="I29" i="14" a="1"/>
  <c r="I29" i="14" s="1"/>
  <c r="I30" i="14" a="1"/>
  <c r="I30" i="14" s="1"/>
  <c r="I31" i="14" a="1"/>
  <c r="I31" i="14" s="1"/>
  <c r="I32" i="14" a="1"/>
  <c r="I32" i="14" s="1"/>
  <c r="I33" i="14" a="1"/>
  <c r="I33" i="14" s="1"/>
  <c r="I34" i="14" a="1"/>
  <c r="I34" i="14" s="1"/>
  <c r="I35" i="14" a="1"/>
  <c r="I35" i="14" s="1"/>
  <c r="I36" i="14" a="1"/>
  <c r="I36" i="14" s="1"/>
  <c r="I37" i="14" a="1"/>
  <c r="I37" i="14" s="1"/>
  <c r="I38" i="14" a="1"/>
  <c r="I38" i="14" s="1"/>
  <c r="I39" i="14" a="1"/>
  <c r="I39" i="14" s="1"/>
  <c r="I40" i="14" a="1"/>
  <c r="I40" i="14" s="1"/>
  <c r="I41" i="14" a="1"/>
  <c r="I41" i="14" s="1"/>
  <c r="I42" i="14" a="1"/>
  <c r="I42" i="14" s="1"/>
  <c r="I43" i="14" a="1"/>
  <c r="I43" i="14" s="1"/>
  <c r="I44" i="14" a="1"/>
  <c r="I44" i="14" s="1"/>
  <c r="I45" i="14" a="1"/>
  <c r="I45" i="14" s="1"/>
  <c r="I46" i="14" a="1"/>
  <c r="I46" i="14" s="1"/>
  <c r="I47" i="14" a="1"/>
  <c r="I47" i="14" s="1"/>
  <c r="I48" i="14" a="1"/>
  <c r="I48" i="14" s="1"/>
  <c r="I49" i="14" a="1"/>
  <c r="I49" i="14" s="1"/>
  <c r="I50" i="14" a="1"/>
  <c r="I50" i="14" s="1"/>
  <c r="I51" i="14" a="1"/>
  <c r="I51" i="14" s="1"/>
  <c r="I52" i="14" a="1"/>
  <c r="I52" i="14" s="1"/>
  <c r="I53" i="14" a="1"/>
  <c r="I53" i="14" s="1"/>
  <c r="I54" i="14" a="1"/>
  <c r="I54" i="14" s="1"/>
  <c r="I55" i="14" a="1"/>
  <c r="I55" i="14" s="1"/>
  <c r="I56" i="14" a="1"/>
  <c r="I56" i="14" s="1"/>
  <c r="I57" i="14" a="1"/>
  <c r="I57" i="14" s="1"/>
  <c r="I58" i="14" a="1"/>
  <c r="I58" i="14" s="1"/>
  <c r="I59" i="14" a="1"/>
  <c r="I59" i="14" s="1"/>
  <c r="I60" i="14" a="1"/>
  <c r="I60" i="14" s="1"/>
  <c r="I61" i="14" a="1"/>
  <c r="I61" i="14" s="1"/>
  <c r="I62" i="14" a="1"/>
  <c r="I62" i="14" s="1"/>
  <c r="I63" i="14" a="1"/>
  <c r="I63" i="14" s="1"/>
  <c r="I64" i="14" a="1"/>
  <c r="I64" i="14" s="1"/>
  <c r="I65" i="14" a="1"/>
  <c r="I65" i="14" s="1"/>
  <c r="I66" i="14" a="1"/>
  <c r="I66" i="14" s="1"/>
  <c r="I67" i="14" a="1"/>
  <c r="I67" i="14" s="1"/>
  <c r="I68" i="14" a="1"/>
  <c r="I68" i="14" s="1"/>
  <c r="I69" i="14" a="1"/>
  <c r="I69" i="14" s="1"/>
  <c r="I70" i="14" a="1"/>
  <c r="I70" i="14" s="1"/>
  <c r="I71" i="14" a="1"/>
  <c r="I71" i="14" s="1"/>
  <c r="I72" i="14" a="1"/>
  <c r="I72" i="14" s="1"/>
  <c r="I73" i="14" a="1"/>
  <c r="I73" i="14" s="1"/>
  <c r="I74" i="14" a="1"/>
  <c r="I74" i="14" s="1"/>
  <c r="I75" i="14" a="1"/>
  <c r="I75" i="14" s="1"/>
  <c r="I76" i="14" a="1"/>
  <c r="I76" i="14" s="1"/>
  <c r="I77" i="14" a="1"/>
  <c r="I77" i="14" s="1"/>
  <c r="I78" i="14" a="1"/>
  <c r="I78" i="14" s="1"/>
  <c r="I79" i="14" a="1"/>
  <c r="I79" i="14" s="1"/>
  <c r="I80" i="14" a="1"/>
  <c r="I80" i="14" s="1"/>
  <c r="I81" i="14" a="1"/>
  <c r="I81" i="14" s="1"/>
  <c r="I82" i="14" a="1"/>
  <c r="I82" i="14" s="1"/>
  <c r="I83" i="14" a="1"/>
  <c r="I83" i="14" s="1"/>
  <c r="I84" i="14" a="1"/>
  <c r="I84" i="14" s="1"/>
  <c r="I85" i="14" a="1"/>
  <c r="I85" i="14" s="1"/>
  <c r="I86" i="14" a="1"/>
  <c r="I86" i="14" s="1"/>
  <c r="I87" i="14" a="1"/>
  <c r="I87" i="14" s="1"/>
  <c r="I88" i="14" a="1"/>
  <c r="I88" i="14" s="1"/>
  <c r="I89" i="14" a="1"/>
  <c r="I89" i="14" s="1"/>
  <c r="I90" i="14" a="1"/>
  <c r="I90" i="14" s="1"/>
  <c r="I91" i="14" a="1"/>
  <c r="I91" i="14" s="1"/>
  <c r="I92" i="14" a="1"/>
  <c r="I92" i="14" s="1"/>
  <c r="I93" i="14" a="1"/>
  <c r="I93" i="14" s="1"/>
  <c r="I94" i="14" a="1"/>
  <c r="I94" i="14" s="1"/>
  <c r="I95" i="14" a="1"/>
  <c r="I95" i="14" s="1"/>
  <c r="I96" i="14" a="1"/>
  <c r="I96" i="14" s="1"/>
  <c r="I97" i="14" a="1"/>
  <c r="I97" i="14" s="1"/>
  <c r="I98" i="14" a="1"/>
  <c r="I98" i="14" s="1"/>
  <c r="I99" i="14" a="1"/>
  <c r="I99" i="14" s="1"/>
  <c r="I100" i="14" a="1"/>
  <c r="I100" i="14" s="1"/>
  <c r="I101" i="14" a="1"/>
  <c r="I101" i="14" s="1"/>
  <c r="I102" i="14" a="1"/>
  <c r="I102" i="14" s="1"/>
  <c r="I103" i="14" a="1"/>
  <c r="I104" i="14" a="1"/>
  <c r="I105" i="14" a="1"/>
  <c r="I105" i="14" s="1"/>
  <c r="I106" i="14" a="1"/>
  <c r="I106" i="14" s="1"/>
  <c r="I107" i="14" a="1"/>
  <c r="I107" i="14" s="1"/>
  <c r="I108" i="14" a="1"/>
  <c r="I108" i="14" s="1"/>
  <c r="I109" i="14" a="1"/>
  <c r="I109" i="14" s="1"/>
  <c r="I110" i="14" a="1"/>
  <c r="I110" i="14" s="1"/>
  <c r="I111" i="14" a="1"/>
  <c r="I112" i="14" a="1"/>
  <c r="I113" i="14" a="1"/>
  <c r="I114" i="14" a="1"/>
  <c r="I115" i="14" a="1"/>
  <c r="I117" i="14" a="1"/>
  <c r="I118" i="14" a="1"/>
  <c r="I119" i="14" a="1"/>
  <c r="I120" i="14" a="1"/>
  <c r="I121" i="14" a="1"/>
  <c r="I122" i="14" a="1"/>
  <c r="I123" i="14" a="1"/>
  <c r="I124" i="14" a="1"/>
  <c r="I125" i="14" a="1"/>
  <c r="I126" i="14" a="1"/>
  <c r="I127" i="14" a="1"/>
  <c r="I128" i="14" a="1"/>
  <c r="I128" i="14" s="1"/>
  <c r="I130" i="14" a="1"/>
  <c r="I130" i="14" s="1"/>
  <c r="I131" i="14" a="1"/>
  <c r="I131" i="14" s="1"/>
  <c r="I132" i="14" a="1"/>
  <c r="I132" i="14" s="1"/>
  <c r="I133" i="14" a="1"/>
  <c r="I133" i="14" s="1"/>
  <c r="I134" i="14" a="1"/>
  <c r="I134" i="14" s="1"/>
  <c r="I135" i="14" a="1"/>
  <c r="I135" i="14" s="1"/>
  <c r="I136" i="14" a="1"/>
  <c r="I136" i="14" s="1"/>
  <c r="J131" i="14"/>
  <c r="J132" i="14"/>
  <c r="J133" i="14"/>
  <c r="J134" i="14"/>
  <c r="J135" i="14"/>
  <c r="J136" i="14"/>
  <c r="J137" i="14"/>
  <c r="J128" i="14"/>
  <c r="J129" i="14"/>
  <c r="J130" i="14"/>
  <c r="J117" i="14" l="1"/>
  <c r="J118" i="14"/>
  <c r="J119" i="14"/>
  <c r="J120" i="14"/>
  <c r="J121" i="14"/>
  <c r="J122" i="14"/>
  <c r="J123" i="14"/>
  <c r="J124" i="14"/>
  <c r="J125" i="14"/>
  <c r="J126" i="14"/>
  <c r="J127" i="14"/>
  <c r="J113" i="14"/>
  <c r="J114" i="14"/>
  <c r="J115" i="14"/>
  <c r="J116" i="14"/>
  <c r="J111" i="14"/>
  <c r="J112" i="14"/>
  <c r="J109" i="14"/>
  <c r="J110" i="14"/>
  <c r="J108" i="14"/>
  <c r="J107" i="14"/>
  <c r="J106" i="14"/>
  <c r="J105" i="14"/>
  <c r="J104" i="14"/>
  <c r="J103" i="14"/>
  <c r="J102" i="14" l="1"/>
  <c r="J101" i="14" l="1"/>
  <c r="J2" i="14" l="1"/>
  <c r="J3" i="14"/>
  <c r="J4" i="14"/>
  <c r="J5" i="14"/>
  <c r="J6" i="14"/>
  <c r="J7" i="14"/>
  <c r="J8" i="14"/>
  <c r="J9" i="14"/>
  <c r="J10" i="14"/>
  <c r="J11" i="14"/>
  <c r="J12"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J42" i="14"/>
  <c r="J43" i="14"/>
  <c r="J44" i="14"/>
  <c r="J45" i="14"/>
  <c r="J46" i="14"/>
  <c r="J47" i="14"/>
  <c r="J48" i="14"/>
  <c r="J49" i="14"/>
  <c r="J50" i="14"/>
  <c r="J51" i="14"/>
  <c r="J52" i="14"/>
  <c r="J53" i="14"/>
  <c r="J54" i="14"/>
  <c r="J55" i="14"/>
  <c r="J56" i="14"/>
  <c r="J57" i="14"/>
  <c r="J58" i="14"/>
  <c r="J59" i="14"/>
  <c r="J60" i="14"/>
  <c r="J61" i="14"/>
  <c r="J62" i="14"/>
  <c r="J63" i="14"/>
  <c r="J64" i="14"/>
  <c r="J65" i="14"/>
  <c r="J66" i="14"/>
  <c r="J67" i="14"/>
  <c r="J68" i="14"/>
  <c r="J69" i="14"/>
  <c r="J70" i="14"/>
  <c r="J71" i="14"/>
  <c r="J72" i="14"/>
  <c r="J73" i="14"/>
  <c r="J74" i="14"/>
  <c r="J75" i="14"/>
  <c r="J76" i="14"/>
  <c r="J77" i="14"/>
  <c r="J78" i="14"/>
  <c r="J79" i="14"/>
  <c r="J80" i="14"/>
  <c r="J81" i="14"/>
  <c r="J82" i="14"/>
  <c r="J83" i="14"/>
  <c r="J84" i="14"/>
  <c r="J85" i="14"/>
  <c r="J86" i="14"/>
  <c r="J87" i="14"/>
  <c r="J88" i="14"/>
  <c r="J89" i="14"/>
  <c r="J90" i="14"/>
  <c r="J91" i="14"/>
  <c r="J92" i="14"/>
  <c r="J93" i="14"/>
  <c r="J94" i="14"/>
  <c r="J95" i="14"/>
  <c r="J96" i="14"/>
  <c r="J97" i="14"/>
  <c r="J98" i="14"/>
  <c r="J99" i="14"/>
  <c r="J100" i="14"/>
  <c r="B112" i="3" l="1"/>
  <c r="B111" i="3"/>
  <c r="B110" i="3"/>
  <c r="B109" i="3"/>
  <c r="B108" i="3"/>
  <c r="B107" i="3"/>
  <c r="B106" i="3"/>
  <c r="B105" i="3"/>
  <c r="B104" i="3"/>
  <c r="B103" i="3"/>
  <c r="B48" i="3"/>
  <c r="B47" i="3"/>
  <c r="B46" i="3"/>
  <c r="D45" i="3"/>
  <c r="D44" i="3"/>
  <c r="D43" i="3"/>
  <c r="B42" i="3"/>
  <c r="B41" i="3"/>
  <c r="B40" i="3"/>
  <c r="B39" i="3"/>
  <c r="B38" i="3"/>
  <c r="B37" i="3"/>
  <c r="B36" i="3"/>
  <c r="B35" i="3"/>
  <c r="B34" i="3"/>
  <c r="B33" i="3"/>
  <c r="B32" i="3"/>
  <c r="B31" i="3"/>
  <c r="B30" i="3"/>
  <c r="B29" i="3"/>
  <c r="B28" i="3"/>
  <c r="F14" i="3"/>
  <c r="B11" i="3"/>
  <c r="C11" i="3" s="1"/>
  <c r="B10" i="3"/>
  <c r="C10" i="3" s="1"/>
  <c r="B9" i="3"/>
  <c r="C9" i="3" s="1"/>
  <c r="B8" i="3"/>
  <c r="C8" i="3" s="1"/>
  <c r="B7" i="3"/>
  <c r="C7" i="3" s="1"/>
  <c r="B6" i="3"/>
  <c r="C6" i="3" s="1"/>
  <c r="B5" i="3"/>
  <c r="C5" i="3" s="1"/>
  <c r="B4" i="3"/>
  <c r="C4" i="3" s="1"/>
  <c r="B3" i="3"/>
  <c r="C3" i="3" s="1"/>
  <c r="B205" i="6"/>
  <c r="B204" i="6"/>
  <c r="B203" i="6"/>
  <c r="B208" i="6" s="1"/>
  <c r="B198" i="6"/>
  <c r="B197" i="6"/>
  <c r="B196" i="6"/>
  <c r="B195" i="6"/>
  <c r="B194" i="6"/>
  <c r="B193" i="6"/>
  <c r="B192" i="6"/>
  <c r="B191" i="6"/>
  <c r="B190" i="6"/>
  <c r="B189" i="6"/>
  <c r="B188" i="6"/>
  <c r="B187" i="6"/>
  <c r="B186" i="6"/>
  <c r="B185" i="6"/>
  <c r="B184" i="6"/>
  <c r="B183" i="6"/>
  <c r="B182" i="6"/>
  <c r="B181" i="6"/>
  <c r="B180" i="6"/>
  <c r="B179" i="6"/>
  <c r="B178" i="6"/>
  <c r="B177" i="6"/>
  <c r="B176" i="6"/>
  <c r="B164" i="6"/>
  <c r="B79" i="6"/>
  <c r="B78" i="6"/>
  <c r="B77" i="6"/>
  <c r="B76" i="6"/>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a="1"/>
  <c r="B32" i="6" s="1"/>
  <c r="B31" i="6"/>
  <c r="B30" i="6"/>
  <c r="B29" i="6"/>
  <c r="B28" i="6"/>
  <c r="B27" i="6"/>
  <c r="B26" i="6"/>
  <c r="B25" i="6"/>
  <c r="B24" i="6"/>
  <c r="B23" i="6"/>
  <c r="B18" i="6"/>
  <c r="B2" i="6"/>
  <c r="B4" i="6" s="1"/>
  <c r="B48" i="2"/>
  <c r="B47" i="2"/>
  <c r="B46" i="2"/>
  <c r="B45" i="2"/>
  <c r="B44" i="2"/>
  <c r="B43" i="2"/>
  <c r="B42" i="2"/>
  <c r="B41" i="2"/>
  <c r="B40" i="2"/>
  <c r="B39" i="2"/>
  <c r="B38" i="2"/>
  <c r="B37" i="2"/>
  <c r="B36" i="2"/>
  <c r="B35" i="2"/>
  <c r="B34" i="2"/>
  <c r="B33" i="2"/>
  <c r="B13" i="2"/>
  <c r="B10" i="2"/>
  <c r="B8" i="2"/>
  <c r="B7" i="2"/>
  <c r="B6" i="2"/>
  <c r="B5" i="2"/>
  <c r="B4" i="2"/>
  <c r="B3" i="2"/>
  <c r="B2" i="2"/>
  <c r="C29" i="12"/>
  <c r="C28" i="12"/>
  <c r="C27" i="12"/>
  <c r="C26" i="12"/>
  <c r="C25" i="12"/>
  <c r="C24" i="12"/>
  <c r="C23" i="12"/>
  <c r="C22" i="12"/>
  <c r="C21" i="12"/>
  <c r="C20" i="12"/>
  <c r="C19" i="12"/>
  <c r="C18" i="12"/>
  <c r="C17" i="12"/>
  <c r="C16" i="12"/>
  <c r="C15" i="12"/>
  <c r="C14" i="12"/>
  <c r="C13" i="12"/>
  <c r="C12" i="12"/>
  <c r="C11" i="12"/>
  <c r="C10" i="12"/>
  <c r="C9" i="12"/>
  <c r="C8" i="12"/>
  <c r="C7" i="12"/>
  <c r="C6" i="12"/>
  <c r="C5" i="12"/>
  <c r="C4" i="12"/>
  <c r="C3" i="12"/>
  <c r="C2" i="12"/>
  <c r="S2" i="17"/>
  <c r="D6" i="16"/>
  <c r="D5" i="16"/>
  <c r="D4" i="16"/>
  <c r="D3" i="16"/>
  <c r="D2" i="16"/>
  <c r="G55" i="15"/>
  <c r="G54" i="15"/>
  <c r="G53" i="15"/>
  <c r="G52" i="15"/>
  <c r="G51" i="15"/>
  <c r="G50" i="15"/>
  <c r="G49" i="15"/>
  <c r="G48" i="15"/>
  <c r="G47" i="15"/>
  <c r="G46" i="15"/>
  <c r="G45" i="15"/>
  <c r="G44" i="15"/>
  <c r="G43" i="15"/>
  <c r="G42" i="15"/>
  <c r="G41" i="15"/>
  <c r="G40" i="15"/>
  <c r="G39" i="15"/>
  <c r="G38" i="15"/>
  <c r="G37" i="15"/>
  <c r="G36" i="15"/>
  <c r="G35" i="15"/>
  <c r="G34" i="15"/>
  <c r="G33" i="15"/>
  <c r="G32" i="15"/>
  <c r="G31" i="15"/>
  <c r="G30" i="15"/>
  <c r="G29" i="15"/>
  <c r="G28" i="15"/>
  <c r="G27" i="15"/>
  <c r="G26" i="15"/>
  <c r="G25" i="15"/>
  <c r="G24" i="15"/>
  <c r="G23" i="15"/>
  <c r="G22" i="15"/>
  <c r="G21" i="15"/>
  <c r="G20" i="15"/>
  <c r="G19" i="15"/>
  <c r="G18" i="15"/>
  <c r="G17" i="15"/>
  <c r="G16" i="15"/>
  <c r="G15" i="15"/>
  <c r="G14" i="15"/>
  <c r="G13" i="15"/>
  <c r="G12" i="15"/>
  <c r="G11" i="15"/>
  <c r="G10" i="15"/>
  <c r="G9" i="15"/>
  <c r="G8" i="15"/>
  <c r="G7" i="15"/>
  <c r="G6" i="15"/>
  <c r="G5" i="15"/>
  <c r="G4" i="15"/>
  <c r="G3" i="15"/>
  <c r="B49" i="3" l="1"/>
  <c r="B14" i="2"/>
  <c r="B43" i="3"/>
  <c r="B81" i="6"/>
  <c r="B17" i="2" l="1"/>
  <c r="C14" i="2" s="1"/>
  <c r="C12" i="2" l="1"/>
  <c r="C11" i="2"/>
  <c r="C10" i="2"/>
  <c r="C8" i="2"/>
  <c r="C9" i="2"/>
  <c r="C4" i="2"/>
  <c r="C3" i="2"/>
  <c r="C5" i="2"/>
  <c r="C6" i="2"/>
  <c r="C13" i="2"/>
  <c r="C7" i="2"/>
  <c r="C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Kodjovi PLAKOO </author>
  </authors>
  <commentList>
    <comment ref="T1" authorId="0" shapeId="0" xr:uid="{2C5CBECE-F9F8-FB46-93F4-85C0DE6B909E}">
      <text>
        <r>
          <rPr>
            <b/>
            <sz val="10"/>
            <color rgb="FF000000"/>
            <rFont val="Tahoma"/>
            <family val="2"/>
          </rPr>
          <t>Kodjovi PLAKOO :</t>
        </r>
        <r>
          <rPr>
            <sz val="10"/>
            <color rgb="FF000000"/>
            <rFont val="Tahoma"/>
            <family val="2"/>
          </rPr>
          <t xml:space="preserve">
Controlled vocabulary (1-3 tags, comma-separated, no spaces): national_planning = long-term national capacity expansion / energy system planning | regional_trade = multi-country and power-pool trade | power_system_operation = dispatch, flexibility, VRE integration, market simulation | grid_reliability = load flow, stability, network engineering | electrification_planning = geospatial least-cost access planning | minigrid_hybrid_design = site-level hybrid and mini-grid sizing | project_prefeasibility = techno-economic assessment of a single project | resource_assessment = solar/wind/hydro resource and time series | demand_forecasting = demand projection, econometrics, load profiles | buildings_thermal = building and thermal system simulation | nexus_water_land = CLEWs, water, land, hydrology | emissions_air_quality = GHG and pollutant inventories, LCA | geospatial_analysis = general-purpose GIS platform | system_dynamics_abm = system dynamics and agent-based modelling. Generic platforms (Microsoft Excel, AIMMS) and unidentified tools keep their original label - no vocabulary term fits them.</t>
        </r>
      </text>
    </comment>
    <comment ref="U1" authorId="0" shapeId="0" xr:uid="{3D7E4729-4711-E44B-9EA9-8B591A8BA75C}">
      <text>
        <r>
          <rPr>
            <b/>
            <sz val="10"/>
            <color rgb="FF000000"/>
            <rFont val="Tahoma"/>
            <family val="2"/>
          </rPr>
          <t>Values: no / partial / yes - same vocabulary as the clean_cooking column in studies.csv. yes = cooking fuels, stoves or household energy are handled explicitly and documented as such by the developer; partial = only representable through generic end-use / demand technologies, with no dedicated cooking or household-fuel module; no = out of documented scope.</t>
        </r>
      </text>
    </comment>
    <comment ref="V1" authorId="0" shapeId="0" xr:uid="{962DE954-B9D0-2041-B335-F3ED1172E6A8}">
      <text>
        <r>
          <rPr>
            <b/>
            <sz val="10"/>
            <color rgb="FF000000"/>
            <rFont val="Tahoma"/>
            <family val="2"/>
          </rPr>
          <t>Kodjovi PLAKOO :</t>
        </r>
        <r>
          <rPr>
            <sz val="10"/>
            <color rgb="FF000000"/>
            <rFont val="Tahoma"/>
            <family val="2"/>
          </rPr>
          <t xml:space="preserve">
Definition used in this column: ability to represent FINANCING structures - debt/equity split, cost of capital/WACC, loan terms, tariffs and subsidies, cash-flow and IRR/payback for an investor. This is NOT the same as economic or cost modelling (investment costs, NPV of system cost, least-cost optimisation), which nearly every tool here does. Values: no / basic / yes.</t>
        </r>
      </text>
    </comment>
    <comment ref="H2" authorId="0" shapeId="0" xr:uid="{4031B22C-2C2E-AA47-89E2-DF05D5BE324D}">
      <text>
        <r>
          <rPr>
            <b/>
            <sz val="10"/>
            <color rgb="FF000000"/>
            <rFont val="Tahoma"/>
            <family val="2"/>
          </rPr>
          <t>Kodjovi PLAKOO :</t>
        </r>
        <r>
          <rPr>
            <sz val="10"/>
            <color rgb="FF000000"/>
            <rFont val="Tahoma"/>
            <family val="2"/>
          </rPr>
          <t xml:space="preserve">
</t>
        </r>
        <r>
          <rPr>
            <sz val="10"/>
            <color rgb="FF000000"/>
            <rFont val="Tahoma"/>
            <family val="2"/>
          </rPr>
          <t>Free of charge to governments, NGOs and academic users in low- and middle-income countries and SIDS (146 countries), and to students worldwide. Source: SEI, https://www.sei.org/features/leap-energy-climate-air-pollution-publications-database/</t>
        </r>
      </text>
    </comment>
    <comment ref="L2" authorId="0" shapeId="0" xr:uid="{2BD9B8D7-9399-874F-B4CB-B136283735F5}">
      <text>
        <r>
          <rPr>
            <b/>
            <sz val="10"/>
            <color rgb="FF000000"/>
            <rFont val="Tahoma"/>
            <family val="2"/>
          </rPr>
          <t>Kodjovi PLAKOO :</t>
        </r>
        <r>
          <rPr>
            <sz val="10"/>
            <color rgb="FF000000"/>
            <rFont val="Tahoma"/>
            <family val="2"/>
          </rPr>
          <t xml:space="preserve">
SEI states most users need about one week of training before using LEAP effectively. Source: SEI/weADAPT LEAP profile, https://weadapt.org/knowledge-base/sei-urban-toolbox-for-liveable-cities/low-emissions-analysis-platform-leap-2/</t>
        </r>
      </text>
    </comment>
    <comment ref="N2" authorId="0" shapeId="0" xr:uid="{8BBE6849-001B-F04E-BAAB-49D8C88B1846}">
      <text>
        <r>
          <rPr>
            <b/>
            <sz val="10"/>
            <color rgb="FF000000"/>
            <rFont val="Tahoma"/>
            <family val="2"/>
          </rPr>
          <t>Kodjovi PLAKOO :</t>
        </r>
        <r>
          <rPr>
            <sz val="10"/>
            <color rgb="FF000000"/>
            <rFont val="Tahoma"/>
            <family val="2"/>
          </rPr>
          <t xml:space="preserve">
</t>
        </r>
        <r>
          <rPr>
            <sz val="10"/>
            <color rgb="FF000000"/>
            <rFont val="Tahoma"/>
            <family val="2"/>
          </rPr>
          <t>SEI and regional partner organisations run regular LEAP training workshops; free tutorials on the LEAP website and YouTube channel. Source: SEI, https://www.sei.org/features/new-era-of-leap-energy-modelling/</t>
        </r>
      </text>
    </comment>
    <comment ref="O2" authorId="0" shapeId="0" xr:uid="{97995B7E-B9C1-934C-8A76-459104F00A0A}">
      <text>
        <r>
          <rPr>
            <b/>
            <sz val="10"/>
            <color rgb="FF000000"/>
            <rFont val="Tahoma"/>
            <family val="2"/>
          </rPr>
          <t>Kodjovi PLAKOO :</t>
        </r>
        <r>
          <rPr>
            <sz val="10"/>
            <color rgb="FF000000"/>
            <rFont val="Tahoma"/>
            <family val="2"/>
          </rPr>
          <t xml:space="preserve">
LEAP community forum, LinkedIn group and YouTube channel maintained by SEI. Source: SEI, https://www.sei.org/features/new-era-of-leap-energy-modelling/</t>
        </r>
      </text>
    </comment>
    <comment ref="Q2" authorId="0" shapeId="0" xr:uid="{E86EBB59-06CA-F34C-BC23-44F5FB6AA7BF}">
      <text>
        <r>
          <rPr>
            <b/>
            <sz val="10"/>
            <color rgb="FF000000"/>
            <rFont val="Tahoma"/>
            <family val="2"/>
          </rPr>
          <t>Kodjovi PLAKOO :</t>
        </r>
        <r>
          <rPr>
            <sz val="10"/>
            <color rgb="FF000000"/>
            <rFont val="Tahoma"/>
            <family val="2"/>
          </rPr>
          <t xml:space="preserve">
</t>
        </r>
        <r>
          <rPr>
            <sz val="10"/>
            <color rgb="FF000000"/>
            <rFont val="Tahoma"/>
            <family val="2"/>
          </rPr>
          <t>Support provided by SEI as developer, alongside regional partner organisations. Source: SEI LEAP tool page, https://www.sei.org/tools/leap-low-emissions-analysis-platform/</t>
        </r>
      </text>
    </comment>
    <comment ref="U2" authorId="0" shapeId="0" xr:uid="{DF18E612-C9E7-AF48-9781-A04092BED1E8}">
      <text>
        <r>
          <rPr>
            <b/>
            <sz val="10"/>
            <color rgb="FF000000"/>
            <rFont val="Tahoma"/>
            <family val="2"/>
          </rPr>
          <t>Kodjovi PLAKOO :</t>
        </r>
        <r>
          <rPr>
            <sz val="10"/>
            <color rgb="FF000000"/>
            <rFont val="Tahoma"/>
            <family val="2"/>
          </rPr>
          <t xml:space="preserve">
</t>
        </r>
        <r>
          <rPr>
            <sz val="10"/>
            <color rgb="FF000000"/>
            <rFont val="Tahoma"/>
            <family val="2"/>
          </rPr>
          <t>LEAP includes methods for modelling household biomass energy demand and supply; SEI applies it to household energy and clean cooking transitions. Source: SEI presentation to UNESCAP, https://www.unescap.org/sites/default/d8files/event-documents/New%20Developments%20with%20LEAP_The%20Low%20Emissions%20Analysis%20Platform%20-%20Charles%20Heaps%20SEI.pdf</t>
        </r>
      </text>
    </comment>
    <comment ref="V2" authorId="0" shapeId="0" xr:uid="{64C67812-C37B-CD4E-82A0-4CAE66988A92}">
      <text>
        <r>
          <rPr>
            <b/>
            <sz val="10"/>
            <color rgb="FF000000"/>
            <rFont val="Tahoma"/>
            <family val="2"/>
          </rPr>
          <t>Corrected: LEAP performs cost-benefit and social-cost analysis of scenarios (economic modelling), but does not represent financing structures such as debt/equity, loan terms or tariffs. Source of scope: https://www.sei.org/tools/leap-low-emissions-analysis-platform/</t>
        </r>
      </text>
    </comment>
    <comment ref="W2" authorId="0" shapeId="0" xr:uid="{298F8350-848E-5040-9713-935EA15FE6E3}">
      <text>
        <r>
          <rPr>
            <b/>
            <sz val="10"/>
            <color rgb="FF000000"/>
            <rFont val="Tahoma"/>
            <family val="2"/>
          </rPr>
          <t>Kodjovi PLAKOO :</t>
        </r>
        <r>
          <rPr>
            <sz val="10"/>
            <color rgb="FF000000"/>
            <rFont val="Tahoma"/>
            <family val="2"/>
          </rPr>
          <t xml:space="preserve">
</t>
        </r>
        <r>
          <rPr>
            <sz val="10"/>
            <color rgb="FF000000"/>
            <rFont val="Tahoma"/>
            <family val="2"/>
          </rPr>
          <t>Source: SEI LEAP pages, https://www.sei.org/tools/leap-low-emissions-analysis-platform/ and https://www.sei.org/features/leap-energy-climate-air-pollution-publications-database/</t>
        </r>
      </text>
    </comment>
    <comment ref="X2" authorId="0" shapeId="0" xr:uid="{70500C9F-B8BA-A94D-9432-BD32487FDB29}">
      <text>
        <r>
          <rPr>
            <b/>
            <sz val="10"/>
            <color rgb="FF000000"/>
            <rFont val="Tahoma"/>
            <family val="2"/>
          </rPr>
          <t>Kodjovi PLAKOO :</t>
        </r>
        <r>
          <rPr>
            <sz val="10"/>
            <color rgb="FF000000"/>
            <rFont val="Tahoma"/>
            <family val="2"/>
          </rPr>
          <t xml:space="preserve">
</t>
        </r>
        <r>
          <rPr>
            <sz val="10"/>
            <color rgb="FF000000"/>
            <rFont val="Tahoma"/>
            <family val="2"/>
          </rPr>
          <t>Weaknesses as stated by the developer: 'it remains a relatively complex tool... most users will typically need training for about one week', and 'limited access to the required hardware and software, as well as the cost of accessing LEAP may be potential barriers'. Source: SEI/weADAPT LEAP profile, https://weadapt.org/knowledge-base/sei-urban-toolbox-for-liveable-cities/low-emissions-analysis-platform-leap-2/</t>
        </r>
      </text>
    </comment>
    <comment ref="Y2" authorId="0" shapeId="0" xr:uid="{B80E55D4-A990-FE40-8A78-C65B1504B58D}">
      <text>
        <r>
          <rPr>
            <b/>
            <sz val="10"/>
            <color rgb="FF000000"/>
            <rFont val="Tahoma"/>
            <family val="2"/>
          </rPr>
          <t>Kodjovi PLAKOO :</t>
        </r>
        <r>
          <rPr>
            <sz val="10"/>
            <color rgb="FF000000"/>
            <rFont val="Tahoma"/>
            <family val="2"/>
          </rPr>
          <t xml:space="preserve">
</t>
        </r>
        <r>
          <rPr>
            <sz val="10"/>
            <color rgb="FF000000"/>
            <rFont val="Tahoma"/>
            <family val="2"/>
          </rPr>
          <t>Source: SEI LEAP tool page, https://www.sei.org/tools/leap-low-emissions-analysis-platform/</t>
        </r>
      </text>
    </comment>
    <comment ref="Z2" authorId="0" shapeId="0" xr:uid="{86B1F020-0CB6-E246-80E3-3A13C8303202}">
      <text>
        <r>
          <rPr>
            <b/>
            <sz val="10"/>
            <color rgb="FF000000"/>
            <rFont val="Tahoma"/>
            <family val="2"/>
          </rPr>
          <t>Kodjovi PLAKOO :</t>
        </r>
        <r>
          <rPr>
            <sz val="10"/>
            <color rgb="FF000000"/>
            <rFont val="Tahoma"/>
            <family val="2"/>
          </rPr>
          <t xml:space="preserve">
</t>
        </r>
        <r>
          <rPr>
            <sz val="10"/>
            <color rgb="FF000000"/>
            <rFont val="Tahoma"/>
            <family val="2"/>
          </rPr>
          <t>NEMO is SEI's optimisation engine embedded in LEAP; LEAP national scenarios are combined with IIASA GAINS scenarios (SEI presentation to UNESCAP). OSeMOSYS and OnSSET pairings are observed in this inventory - see co-occurrence by study_id in the study_tools sheet.</t>
        </r>
      </text>
    </comment>
    <comment ref="AA2" authorId="0" shapeId="0" xr:uid="{1CC8C1A5-4044-4F44-B247-5C01E0EE67A4}">
      <text>
        <r>
          <rPr>
            <b/>
            <sz val="10"/>
            <color rgb="FF000000"/>
            <rFont val="Tahoma"/>
            <family val="2"/>
          </rPr>
          <t>Kodjovi PLAKOO :</t>
        </r>
        <r>
          <rPr>
            <sz val="10"/>
            <color rgb="FF000000"/>
            <rFont val="Tahoma"/>
            <family val="2"/>
          </rPr>
          <t xml:space="preserve">
LEAP runs standalone; its optimisation engine NEMO is open source. Source: https://www.sei.org/tools/leap-low-emissions-analysis-platform/</t>
        </r>
      </text>
    </comment>
    <comment ref="Q3" authorId="0" shapeId="0" xr:uid="{335A62E8-7282-D44C-8A0D-418171AE0620}">
      <text>
        <r>
          <rPr>
            <b/>
            <sz val="10"/>
            <color rgb="FF000000"/>
            <rFont val="Tahoma"/>
            <family val="2"/>
          </rPr>
          <t>Kodjovi PLAKOO :</t>
        </r>
        <r>
          <rPr>
            <sz val="10"/>
            <color rgb="FF000000"/>
            <rFont val="Tahoma"/>
            <family val="2"/>
          </rPr>
          <t xml:space="preserve">
</t>
        </r>
        <r>
          <rPr>
            <sz val="10"/>
            <color rgb="FF000000"/>
            <rFont val="Tahoma"/>
            <family val="2"/>
          </rPr>
          <t>No commercial helpdesk: support is community-based through the OSeMOSYS GitHub repository and the OpTIMUS community. Source: https://github.com/OSeMOSYS/OSeMOSYS</t>
        </r>
      </text>
    </comment>
    <comment ref="U3" authorId="0" shapeId="0" xr:uid="{2073569A-0C25-D446-A413-9F4ACFA73F36}">
      <text>
        <r>
          <rPr>
            <b/>
            <sz val="10"/>
            <color rgb="FF000000"/>
            <rFont val="Tahoma"/>
            <family val="2"/>
          </rPr>
          <t>Revised to partial under the R-column definition: cooking can only be represented through generic demand technologies - OSeMOSYS has no dedicated cooking or household-fuel module. Source: https://osemosys.readthedocs.io/</t>
        </r>
      </text>
    </comment>
    <comment ref="V3" authorId="0" shapeId="0" xr:uid="{D0CEFCAF-A092-644D-9DC8-90D020BAAD87}">
      <text>
        <r>
          <rPr>
            <b/>
            <sz val="10"/>
            <color rgb="FF000000"/>
            <rFont val="Tahoma"/>
            <family val="2"/>
          </rPr>
          <t>Corrected: deterministic linear minimisation of discounted total system cost - economic optimisation only, with a single discount rate and no financing structures. Source: https://osemosys.readthedocs.io/en/latest/manual/Introduction.html</t>
        </r>
      </text>
    </comment>
    <comment ref="W3" authorId="0" shapeId="0" xr:uid="{FE7DF499-E0D5-074B-98A3-C5E2B58FEC78}">
      <text>
        <r>
          <rPr>
            <b/>
            <sz val="10"/>
            <color rgb="FF000000"/>
            <rFont val="Tahoma"/>
            <family val="2"/>
          </rPr>
          <t>Kodjovi PLAKOO :</t>
        </r>
        <r>
          <rPr>
            <sz val="10"/>
            <color rgb="FF000000"/>
            <rFont val="Tahoma"/>
            <family val="2"/>
          </rPr>
          <t xml:space="preserve">
</t>
        </r>
        <r>
          <rPr>
            <sz val="10"/>
            <color rgb="FF000000"/>
            <rFont val="Tahoma"/>
            <family val="2"/>
          </rPr>
          <t>Source: https://osemosys.readthedocs.io/en/latest/manual/Introduction.html and https://github.com/OSeMOSYS/OSeMOSYS</t>
        </r>
      </text>
    </comment>
    <comment ref="X3" authorId="0" shapeId="0" xr:uid="{3CB86955-41E1-6F42-AFB9-69E1A6072F76}">
      <text>
        <r>
          <rPr>
            <b/>
            <sz val="10"/>
            <color rgb="FF000000"/>
            <rFont val="Tahoma"/>
            <family val="2"/>
          </rPr>
          <t>Kodjovi PLAKOO :</t>
        </r>
        <r>
          <rPr>
            <sz val="10"/>
            <color rgb="FF000000"/>
            <rFont val="Tahoma"/>
            <family val="2"/>
          </rPr>
          <t xml:space="preserve">
</t>
        </r>
        <r>
          <rPr>
            <sz val="10"/>
            <color rgb="FF000000"/>
            <rFont val="Tahoma"/>
            <family val="2"/>
          </rPr>
          <t>Not stated as weaknesses by the developers - inferred from documented requirements: community support model (https://github.com/OSeMOSYS/OSeMOSYS), external solver installation (https://github.com/KTH-dESA/OSeMBE) and deterministic linear optimisation formulation (https://osemosys.readthedocs.io/en/latest/manual/Introduction.html)</t>
        </r>
      </text>
    </comment>
    <comment ref="Y3" authorId="0" shapeId="0" xr:uid="{62DEB305-0579-E749-AC40-D20D1A761CC2}">
      <text>
        <r>
          <rPr>
            <b/>
            <sz val="10"/>
            <color rgb="FF000000"/>
            <rFont val="Tahoma"/>
            <family val="2"/>
          </rPr>
          <t>Kodjovi PLAKOO :</t>
        </r>
        <r>
          <rPr>
            <sz val="10"/>
            <color rgb="FF000000"/>
            <rFont val="Tahoma"/>
            <family val="2"/>
          </rPr>
          <t xml:space="preserve">
</t>
        </r>
        <r>
          <rPr>
            <sz val="10"/>
            <color rgb="FF000000"/>
            <rFont val="Tahoma"/>
            <family val="2"/>
          </rPr>
          <t>Source: OSeMOSYS documentation, https://osemosys.readthedocs.io/en/latest/manual/Introduction.html</t>
        </r>
      </text>
    </comment>
    <comment ref="Z3" authorId="0" shapeId="0" xr:uid="{28D1465D-5C09-8B4F-A4C4-AB1417F15F81}">
      <text>
        <r>
          <rPr>
            <b/>
            <sz val="10"/>
            <color rgb="FF000000"/>
            <rFont val="Tahoma"/>
            <family val="2"/>
          </rPr>
          <t>Kodjovi PLAKOO :</t>
        </r>
        <r>
          <rPr>
            <sz val="10"/>
            <color rgb="FF000000"/>
            <rFont val="Tahoma"/>
            <family val="2"/>
          </rPr>
          <t xml:space="preserve">
</t>
        </r>
        <r>
          <rPr>
            <sz val="10"/>
            <color rgb="FF000000"/>
            <rFont val="Tahoma"/>
            <family val="2"/>
          </rPr>
          <t>LEAP-OSeMOSYS integration documented by SEI/KTH; CLEWs is built on the OSeMOSYS framework. Other pairings observed in this inventory - see co-occurrence by study_id in study_tools.</t>
        </r>
      </text>
    </comment>
    <comment ref="AA3" authorId="0" shapeId="0" xr:uid="{BF66EE13-9527-544C-8E21-07575971A511}">
      <text>
        <r>
          <rPr>
            <b/>
            <sz val="10"/>
            <color rgb="FF000000"/>
            <rFont val="Tahoma"/>
            <family val="2"/>
          </rPr>
          <t>Kodjovi PLAKOO :</t>
        </r>
        <r>
          <rPr>
            <sz val="10"/>
            <color rgb="FF000000"/>
            <rFont val="Tahoma"/>
            <family val="2"/>
          </rPr>
          <t xml:space="preserve">
</t>
        </r>
        <r>
          <rPr>
            <sz val="10"/>
            <color rgb="FF000000"/>
            <rFont val="Tahoma"/>
            <family val="2"/>
          </rPr>
          <t>Runs with free solvers (GLPK, CBC); Gurobi/CPLEX and the GAMS implementation are optional, not required. Source: https://github.com/OSeMOSYS/OSeMOSYS and https://github.com/KTH-dESA/OSeMBE</t>
        </r>
      </text>
    </comment>
    <comment ref="F4" authorId="0" shapeId="0" xr:uid="{6D10448D-E5EE-5945-9C36-8C0AD21AF8D6}">
      <text>
        <r>
          <rPr>
            <b/>
            <sz val="10"/>
            <color rgb="FF000000"/>
            <rFont val="Tahoma"/>
            <family val="2"/>
          </rPr>
          <t>Kodjovi PLAKOO :</t>
        </r>
        <r>
          <rPr>
            <sz val="10"/>
            <color rgb="FF000000"/>
            <rFont val="Tahoma"/>
            <family val="2"/>
          </rPr>
          <t xml:space="preserve">
</t>
        </r>
        <r>
          <rPr>
            <sz val="10"/>
            <color rgb="FF000000"/>
            <rFont val="Tahoma"/>
            <family val="2"/>
          </rPr>
          <t>Confirmed: the TIMES model generator is available as open source under GNU GPL v3.0 and downloadable from GitHub. Source: https://iea-etsap.org/getting-started-withtimes-modelling/</t>
        </r>
      </text>
    </comment>
    <comment ref="G4" authorId="0" shapeId="0" xr:uid="{25EC9B99-F822-6740-BC90-B8BC00C7F042}">
      <text>
        <r>
          <rPr>
            <b/>
            <sz val="10"/>
            <color rgb="FF000000"/>
            <rFont val="Tahoma"/>
            <family val="2"/>
          </rPr>
          <t>Kodjovi PLAKOO :</t>
        </r>
        <r>
          <rPr>
            <sz val="10"/>
            <color rgb="FF000000"/>
            <rFont val="Tahoma"/>
            <family val="2"/>
          </rPr>
          <t xml:space="preserve">
</t>
        </r>
        <r>
          <rPr>
            <sz val="10"/>
            <color rgb="FF000000"/>
            <rFont val="Tahoma"/>
            <family val="2"/>
          </rPr>
          <t>The TIMES source code is free of charge under GPL v3.0, but running it requires a commercial GAMS licence plus a solver, and normally a third-party interface (VEDA) - those licences are not included in this figure. Source: https://iea-etsap.org/getting-started-withtimes-modelling/</t>
        </r>
      </text>
    </comment>
    <comment ref="Q4" authorId="0" shapeId="0" xr:uid="{B9A329FE-E4AB-1B45-B94D-9A9880FA681B}">
      <text>
        <r>
          <rPr>
            <b/>
            <sz val="10"/>
            <color rgb="FF000000"/>
            <rFont val="Tahoma"/>
            <family val="2"/>
          </rPr>
          <t>Kodjovi PLAKOO :</t>
        </r>
        <r>
          <rPr>
            <sz val="10"/>
            <color rgb="FF000000"/>
            <rFont val="Tahoma"/>
            <family val="2"/>
          </rPr>
          <t xml:space="preserve">
</t>
        </r>
        <r>
          <rPr>
            <sz val="10"/>
            <color rgb="FF000000"/>
            <rFont val="Tahoma"/>
            <family val="2"/>
          </rPr>
          <t>No commercial helpdesk: TIMES is maintained by the IEA-ETSAP Technology Collaboration Programme, whose members meet twice a year; support comes from the ETSAP community and the official documentation set. Source: https://iea-etsap.org/index.php/etsaptool/model-generators/markal/10-home/168-new-to-etsap</t>
        </r>
      </text>
    </comment>
    <comment ref="U4" authorId="0" shapeId="0" xr:uid="{6ADF6FD5-E817-3C4D-A3A6-9E5EFA01EE20}">
      <text>
        <r>
          <rPr>
            <b/>
            <sz val="10"/>
            <color rgb="FF000000"/>
            <rFont val="Tahoma"/>
            <family val="2"/>
          </rPr>
          <t>Revised to partial: TIMES represents residential end-use technologies and fuels explicitly, but has no dedicated cooking or household-fuel module. Source: TIMES Documentation Part I, https://iea-etsap.org/docs/TIMESDoc-Intro.pdf</t>
        </r>
      </text>
    </comment>
    <comment ref="V4" authorId="0" shapeId="0" xr:uid="{2CE779CD-69F1-3846-ABD4-EBB9EBD40AD2}">
      <text>
        <r>
          <rPr>
            <b/>
            <sz val="10"/>
            <color rgb="FF000000"/>
            <rFont val="Tahoma"/>
            <family val="2"/>
          </rPr>
          <t>Corrected: partial-equilibrium least-cost optimisation with investment and operating costs and discounting - economic modelling, no financing structures. Source: https://iea-etsap.org/index.php/etsap-tools</t>
        </r>
      </text>
    </comment>
    <comment ref="W4" authorId="0" shapeId="0" xr:uid="{23EF7483-B40B-8C43-B2F7-129359257605}">
      <text>
        <r>
          <rPr>
            <b/>
            <sz val="10"/>
            <color rgb="FF000000"/>
            <rFont val="Tahoma"/>
            <family val="2"/>
          </rPr>
          <t>Kodjovi PLAKOO :</t>
        </r>
        <r>
          <rPr>
            <sz val="10"/>
            <color rgb="FF000000"/>
            <rFont val="Tahoma"/>
            <family val="2"/>
          </rPr>
          <t xml:space="preserve">
</t>
        </r>
        <r>
          <rPr>
            <sz val="10"/>
            <color rgb="FF000000"/>
            <rFont val="Tahoma"/>
            <family val="2"/>
          </rPr>
          <t>Source: https://iea-etsap.org/getting-started-withtimes-modelling/ , https://iea-etsap.org/index.php/etsap-tools and https://iea-etsap.org/index.php/etsap-tools/10-home/4-home</t>
        </r>
      </text>
    </comment>
    <comment ref="X4" authorId="0" shapeId="0" xr:uid="{4B3C11BC-05C4-2047-A12E-63E9D662573D}">
      <text>
        <r>
          <rPr>
            <b/>
            <sz val="10"/>
            <color rgb="FF000000"/>
            <rFont val="Tahoma"/>
            <family val="2"/>
          </rPr>
          <t>Kodjovi PLAKOO :</t>
        </r>
        <r>
          <rPr>
            <sz val="10"/>
            <color rgb="FF000000"/>
            <rFont val="Tahoma"/>
            <family val="2"/>
          </rPr>
          <t xml:space="preserve">
</t>
        </r>
        <r>
          <rPr>
            <sz val="10"/>
            <color rgb="FF000000"/>
            <rFont val="Tahoma"/>
            <family val="2"/>
          </rPr>
          <t>Partly vendor-stated: ETSAP describes GAMS as 'a commercial modelling language required to run the TIMES source code' (https://iea-etsap.org/getting-started-withtimes-modelling/) and states third-party software such as VEDA is required (https://iea-etsap.org/index.php/etsaptool/model-generators/markal/10-home/168-new-to-etsap). Learning curve and data requirements are an inference.</t>
        </r>
      </text>
    </comment>
    <comment ref="Y4" authorId="0" shapeId="0" xr:uid="{6BBFFF31-2470-794E-BBEF-CC197CC5269D}">
      <text>
        <r>
          <rPr>
            <b/>
            <sz val="10"/>
            <color rgb="FF000000"/>
            <rFont val="Tahoma"/>
            <family val="2"/>
          </rPr>
          <t>Kodjovi PLAKOO :</t>
        </r>
        <r>
          <rPr>
            <sz val="10"/>
            <color rgb="FF000000"/>
            <rFont val="Tahoma"/>
            <family val="2"/>
          </rPr>
          <t xml:space="preserve">
</t>
        </r>
        <r>
          <rPr>
            <sz val="10"/>
            <color rgb="FF000000"/>
            <rFont val="Tahoma"/>
            <family val="2"/>
          </rPr>
          <t>Source: https://iea-etsap.org/index.php/etsap-tools and https://iea-etsap.org/index.php/etsap-tools/10-home/4-home</t>
        </r>
      </text>
    </comment>
    <comment ref="Z4" authorId="0" shapeId="0" xr:uid="{54C4EA2B-300B-0D44-BADB-9333DEBCCA08}">
      <text>
        <r>
          <rPr>
            <b/>
            <sz val="10"/>
            <color rgb="FF000000"/>
            <rFont val="Tahoma"/>
            <family val="2"/>
          </rPr>
          <t>Kodjovi PLAKOO :</t>
        </r>
        <r>
          <rPr>
            <sz val="10"/>
            <color rgb="FF000000"/>
            <rFont val="Tahoma"/>
            <family val="2"/>
          </rPr>
          <t xml:space="preserve">
</t>
        </r>
        <r>
          <rPr>
            <sz val="10"/>
            <color rgb="FF000000"/>
            <rFont val="Tahoma"/>
            <family val="2"/>
          </rPr>
          <t>VEDA and GAMS are the documented companion tools; MARKAL is the ETSAP predecessor (https://iea-etsap.org/index.php/etsap-tools). MESSAGE pairing observed in this inventory - see co-occurrence by study_id in study_tools.</t>
        </r>
      </text>
    </comment>
    <comment ref="AA4" authorId="0" shapeId="0" xr:uid="{024A6C3E-E2D8-FA49-96DA-5EA6CC57AF71}">
      <text>
        <r>
          <rPr>
            <b/>
            <sz val="10"/>
            <color rgb="FF000000"/>
            <rFont val="Tahoma"/>
            <family val="2"/>
          </rPr>
          <t>Kodjovi PLAKOO :</t>
        </r>
        <r>
          <rPr>
            <sz val="10"/>
            <color rgb="FF000000"/>
            <rFont val="Tahoma"/>
            <family val="2"/>
          </rPr>
          <t xml:space="preserve">
GAMS is 'a commercial modelling language required to run the TIMES source code', plus a commercial solver, and ETSAP states third-party software such as VEDA is required for data input and results analysis. Sources: https://iea-etsap.org/getting-started-withtimes-modelling/ and https://iea-etsap.org/index.php/etsaptool/model-generators/markal/10-home/168-new-to-etsap</t>
        </r>
      </text>
    </comment>
    <comment ref="G5" authorId="0" shapeId="0" xr:uid="{BF5DD184-D2EE-5E40-9FB9-939CD5B226BC}">
      <text>
        <r>
          <rPr>
            <b/>
            <sz val="10"/>
            <color rgb="FF000000"/>
            <rFont val="Tahoma"/>
            <family val="2"/>
          </rPr>
          <t>Kodjovi PLAKOO :</t>
        </r>
        <r>
          <rPr>
            <sz val="10"/>
            <color rgb="FF000000"/>
            <rFont val="Tahoma"/>
            <family val="2"/>
          </rPr>
          <t xml:space="preserve">
Corrected from 1 (likely a typo): the MARKAL code is distributed by ETSAP free of charge, but running it requires a commercial GAMS licence and solver, which are not included in this figure. Source: https://iea-etsap.org/index.php/etsap-tools</t>
        </r>
      </text>
    </comment>
    <comment ref="Q5" authorId="0" shapeId="0" xr:uid="{CD778D2C-E4C7-2E4C-A6A6-096EB431F29A}">
      <text>
        <r>
          <rPr>
            <b/>
            <sz val="10"/>
            <color rgb="FF000000"/>
            <rFont val="Tahoma"/>
            <family val="2"/>
          </rPr>
          <t>Kodjovi PLAKOO :</t>
        </r>
        <r>
          <rPr>
            <sz val="10"/>
            <color rgb="FF000000"/>
            <rFont val="Tahoma"/>
            <family val="2"/>
          </rPr>
          <t xml:space="preserve">
</t>
        </r>
        <r>
          <rPr>
            <sz val="10"/>
            <color rgb="FF000000"/>
            <rFont val="Tahoma"/>
            <family val="2"/>
          </rPr>
          <t>Maintained by the IEA-ETSAP community, not a commercial helpdesk; the MARKAL code is supported in its current form only. Source: https://iea-etsap.org/index.php/etsap-tools</t>
        </r>
      </text>
    </comment>
    <comment ref="U5" authorId="0" shapeId="0" xr:uid="{AF64C179-AB77-2444-8924-6605D42B28CC}">
      <text>
        <r>
          <rPr>
            <b/>
            <sz val="10"/>
            <color rgb="FF000000"/>
            <rFont val="Tahoma"/>
            <family val="2"/>
          </rPr>
          <t>Revised to partial: same end-use structure as TIMES, no dedicated cooking module. Source: https://iea-etsap.org/the-official-documentation/</t>
        </r>
      </text>
    </comment>
    <comment ref="V5" authorId="0" shapeId="0" xr:uid="{71315241-F6DE-8447-ACBF-5580DA889CA6}">
      <text>
        <r>
          <rPr>
            <b/>
            <sz val="10"/>
            <color rgb="FF000000"/>
            <rFont val="Tahoma"/>
            <family val="2"/>
          </rPr>
          <t>Corrected: same ETSAP least-cost economic framework as TIMES; no financing structures. Source: https://iea-etsap.org/index.php/etsap-tools</t>
        </r>
      </text>
    </comment>
    <comment ref="W5" authorId="0" shapeId="0" xr:uid="{8A6634A1-E60C-AE4B-8887-FFF181A701EE}">
      <text>
        <r>
          <rPr>
            <b/>
            <sz val="10"/>
            <color rgb="FF000000"/>
            <rFont val="Tahoma"/>
            <family val="2"/>
          </rPr>
          <t>Kodjovi PLAKOO :</t>
        </r>
        <r>
          <rPr>
            <sz val="10"/>
            <color rgb="FF000000"/>
            <rFont val="Tahoma"/>
            <family val="2"/>
          </rPr>
          <t xml:space="preserve">
</t>
        </r>
        <r>
          <rPr>
            <sz val="10"/>
            <color rgb="FF000000"/>
            <rFont val="Tahoma"/>
            <family val="2"/>
          </rPr>
          <t>Source: https://iea-etsap.org/getting-started-withtimes-modelling/ and https://iea-etsap.org/the-official-documentation/</t>
        </r>
      </text>
    </comment>
    <comment ref="X5" authorId="0" shapeId="0" xr:uid="{23205307-E5E9-F048-AA77-D8F99D185529}">
      <text>
        <r>
          <rPr>
            <b/>
            <sz val="10"/>
            <color rgb="FF000000"/>
            <rFont val="Tahoma"/>
            <family val="2"/>
          </rPr>
          <t>Kodjovi PLAKOO :</t>
        </r>
        <r>
          <rPr>
            <sz val="10"/>
            <color rgb="FF000000"/>
            <rFont val="Tahoma"/>
            <family val="2"/>
          </rPr>
          <t xml:space="preserve">
Vendor-stated: 'The MARKAL code will continue to be supported in its current form but no further development will take place' and 'all modelers are advised to use TIMES'. Source: https://iea-etsap.org/index.php/etsap-tools</t>
        </r>
      </text>
    </comment>
    <comment ref="Y5" authorId="0" shapeId="0" xr:uid="{0AC3D997-B7EE-A94E-A3AF-99FB0B708214}">
      <text>
        <r>
          <rPr>
            <b/>
            <sz val="10"/>
            <color rgb="FF000000"/>
            <rFont val="Tahoma"/>
            <family val="2"/>
          </rPr>
          <t>Kodjovi PLAKOO :</t>
        </r>
        <r>
          <rPr>
            <sz val="10"/>
            <color rgb="FF000000"/>
            <rFont val="Tahoma"/>
            <family val="2"/>
          </rPr>
          <t xml:space="preserve">
</t>
        </r>
        <r>
          <rPr>
            <sz val="10"/>
            <color rgb="FF000000"/>
            <rFont val="Tahoma"/>
            <family val="2"/>
          </rPr>
          <t>Source: https://iea-etsap.org/the-official-documentation/</t>
        </r>
      </text>
    </comment>
    <comment ref="Z5" authorId="0" shapeId="0" xr:uid="{67A1A71F-CC06-B74D-9CF3-A61D086975AE}">
      <text>
        <r>
          <rPr>
            <b/>
            <sz val="10"/>
            <color rgb="FF000000"/>
            <rFont val="Tahoma"/>
            <family val="2"/>
          </rPr>
          <t>Kodjovi PLAKOO :</t>
        </r>
        <r>
          <rPr>
            <sz val="10"/>
            <color rgb="FF000000"/>
            <rFont val="Tahoma"/>
            <family val="2"/>
          </rPr>
          <t xml:space="preserve">
ANSWER and GAMS are the documented companion tools; TIMES is the successor generator. Source: https://iea-etsap.org/index.php/etsap-tools</t>
        </r>
      </text>
    </comment>
    <comment ref="AA5" authorId="0" shapeId="0" xr:uid="{A09BE975-0600-E54A-97E1-4109F1200823}">
      <text>
        <r>
          <rPr>
            <b/>
            <sz val="10"/>
            <color rgb="FF000000"/>
            <rFont val="Tahoma"/>
            <family val="2"/>
          </rPr>
          <t>Kodjovi PLAKOO :</t>
        </r>
        <r>
          <rPr>
            <sz val="10"/>
            <color rgb="FF000000"/>
            <rFont val="Tahoma"/>
            <family val="2"/>
          </rPr>
          <t xml:space="preserve">
Same GAMS dependency as TIMES; ANSWER was the historical interface and has received no changes since 2018. Source: https://iea-etsap.org/index.php/etsap-tools</t>
        </r>
      </text>
    </comment>
    <comment ref="C9" authorId="0" shapeId="0" xr:uid="{53B1B7B6-25BE-F748-A2CB-E42444125F0D}">
      <text>
        <r>
          <rPr>
            <b/>
            <sz val="10"/>
            <color rgb="FF000000"/>
            <rFont val="Tahoma"/>
            <family val="2"/>
          </rPr>
          <t>Kodjovi PLAKOO :</t>
        </r>
        <r>
          <rPr>
            <sz val="10"/>
            <color rgb="FF000000"/>
            <rFont val="Tahoma"/>
            <family val="2"/>
          </rPr>
          <t xml:space="preserve">
GIS-based tool identifying the least-cost electrification option among six alternative configurations (grid, mini-grid, stand-alone). Source: https://onsset.readthedocs.io/en/latest/</t>
        </r>
      </text>
    </comment>
    <comment ref="Q9" authorId="0" shapeId="0" xr:uid="{35B13C79-AE6C-1648-9204-B10C869A09F5}">
      <text>
        <r>
          <rPr>
            <b/>
            <sz val="10"/>
            <color rgb="FF000000"/>
            <rFont val="Tahoma"/>
            <family val="2"/>
          </rPr>
          <t>Kodjovi PLAKOO :</t>
        </r>
        <r>
          <rPr>
            <sz val="10"/>
            <color rgb="FF000000"/>
            <rFont val="Tahoma"/>
            <family val="2"/>
          </rPr>
          <t xml:space="preserve">
Non-profit project relying on external funding, administered by the Division of Energy Systems at KTH; no commercial helpdesk - support via documentation, GitHub and the teaching kit. Source: https://onsset.github.io/teaching_kit/</t>
        </r>
      </text>
    </comment>
    <comment ref="U9" authorId="0" shapeId="0" xr:uid="{88F99D73-E780-2342-9760-9C3EC745EAB4}">
      <text>
        <r>
          <rPr>
            <b/>
            <sz val="10"/>
            <color rgb="FF000000"/>
            <rFont val="Tahoma"/>
            <family val="2"/>
          </rPr>
          <t>Kodjovi PLAKOO :</t>
        </r>
        <r>
          <rPr>
            <sz val="10"/>
            <color rgb="FF000000"/>
            <rFont val="Tahoma"/>
            <family val="2"/>
          </rPr>
          <t xml:space="preserve">
Scope is electricity access: demand estimation and least-cost electricity supply option per settlement; no cooking-fuel module documented. Source: https://github.com/KTH-dESA/OnSSET-2016/blob/master/OnSSET_Manual/OnSSET_model.rst</t>
        </r>
      </text>
    </comment>
    <comment ref="V9" authorId="0" shapeId="0" xr:uid="{E5F50E1A-0414-7C4C-A37E-7B0F878798DE}">
      <text>
        <r>
          <rPr>
            <b/>
            <sz val="10"/>
            <color rgb="FF000000"/>
            <rFont val="Tahoma"/>
            <family val="2"/>
          </rPr>
          <t>Corrected: produces investment requirements and levelised costs per settlement (economic modelling); no debt/equity, tariff or subsidy structures. Source: https://onsset.readthedocs.io/en/latest/</t>
        </r>
      </text>
    </comment>
    <comment ref="W9" authorId="0" shapeId="0" xr:uid="{D2D63914-4C2C-E54F-A17E-B3B0ABE48A55}">
      <text>
        <r>
          <rPr>
            <b/>
            <sz val="10"/>
            <color rgb="FF000000"/>
            <rFont val="Tahoma"/>
            <family val="2"/>
          </rPr>
          <t>Kodjovi PLAKOO :</t>
        </r>
        <r>
          <rPr>
            <sz val="10"/>
            <color rgb="FF000000"/>
            <rFont val="Tahoma"/>
            <family val="2"/>
          </rPr>
          <t xml:space="preserve">
Source: https://onsset.readthedocs.io/en/latest/ , https://github.com/KTH-dESA/OnSSET-2016/blob/master/OnSSET_Manual/OnSSET_model.rst and https://onsset.github.io/teaching_kit/</t>
        </r>
      </text>
    </comment>
    <comment ref="X9" authorId="0" shapeId="0" xr:uid="{01428E97-B216-B543-8AD3-28F8D69CCED6}">
      <text>
        <r>
          <rPr>
            <b/>
            <sz val="10"/>
            <color rgb="FF000000"/>
            <rFont val="Tahoma"/>
            <family val="2"/>
          </rPr>
          <t>Kodjovi PLAKOO :</t>
        </r>
        <r>
          <rPr>
            <sz val="10"/>
            <color rgb="FF000000"/>
            <rFont val="Tahoma"/>
            <family val="2"/>
          </rPr>
          <t xml:space="preserve">
Partly documented: KTH training materials state a GIS environment is required and that GIS processing is complex (https://energypedia.info/images/7/7c/Afghanistan_Energy_Study_Day_2.1_Introduction_to_online_ONSSET_Dubai_2017.pdf). Peer-reviewed data assessment found only 14 of 25 core county-level inputs readily available (https://www.ncbi.nlm.nih.gov/pmc/articles/PMC9679714/). Scope limitation is an inference.</t>
        </r>
      </text>
    </comment>
    <comment ref="Y9" authorId="0" shapeId="0" xr:uid="{7DBE5EE7-4193-984A-B236-AD40E976EB22}">
      <text>
        <r>
          <rPr>
            <b/>
            <sz val="10"/>
            <color rgb="FF000000"/>
            <rFont val="Tahoma"/>
            <family val="2"/>
          </rPr>
          <t>Kodjovi PLAKOO :</t>
        </r>
        <r>
          <rPr>
            <sz val="10"/>
            <color rgb="FF000000"/>
            <rFont val="Tahoma"/>
            <family val="2"/>
          </rPr>
          <t xml:space="preserve">
Source: https://onsset.readthedocs.io/en/latest/</t>
        </r>
      </text>
    </comment>
    <comment ref="Z9" authorId="0" shapeId="0" xr:uid="{AFDB8070-8D4F-FF4A-A596-12736CD196BB}">
      <text>
        <r>
          <rPr>
            <b/>
            <sz val="10"/>
            <color rgb="FF000000"/>
            <rFont val="Tahoma"/>
            <family val="2"/>
          </rPr>
          <t>Kodjovi PLAKOO :</t>
        </r>
        <r>
          <rPr>
            <sz val="10"/>
            <color rgb="FF000000"/>
            <rFont val="Tahoma"/>
            <family val="2"/>
          </rPr>
          <t xml:space="preserve">
OnSSET-OSeMOSYS coupling documented in peer-reviewed use (Ethiopia long-term pathways, https://www.ncbi.nlm.nih.gov/pmc/articles/PMC9875182/); GIS software required per KTH training materials. GEGIS pairing observed in this inventory - see study_tools.</t>
        </r>
      </text>
    </comment>
    <comment ref="AA9" authorId="0" shapeId="0" xr:uid="{28837E94-D025-BF40-8D63-8A92FA024231}">
      <text>
        <r>
          <rPr>
            <b/>
            <sz val="10"/>
            <color rgb="FF000000"/>
            <rFont val="Tahoma"/>
            <family val="2"/>
          </rPr>
          <t>Kodjovi PLAKOO :</t>
        </r>
        <r>
          <rPr>
            <sz val="10"/>
            <color rgb="FF000000"/>
            <rFont val="Tahoma"/>
            <family val="2"/>
          </rPr>
          <t xml:space="preserve">
</t>
        </r>
        <r>
          <rPr>
            <sz val="10"/>
            <color rgb="FF000000"/>
            <rFont val="Tahoma"/>
            <family val="2"/>
          </rPr>
          <t>Python-based; requires a GIS environment for data preparation but free options (QGIS, GRASS) are documented alongside ArcGIS. Source: https://energypedia.info/images/7/7c/Afghanistan_Energy_Study_Day_2.1_Introduction_to_online_ONSSET_Dubai_2017.pdf</t>
        </r>
      </text>
    </comment>
    <comment ref="AA10" authorId="0" shapeId="0" xr:uid="{4BC5390D-4657-DB43-9B57-97063C5EB8BF}">
      <text>
        <r>
          <rPr>
            <b/>
            <sz val="10"/>
            <color rgb="FF000000"/>
            <rFont val="Tahoma"/>
            <family val="2"/>
          </rPr>
          <t>Kodjovi PLAKOO :</t>
        </r>
        <r>
          <rPr>
            <sz val="10"/>
            <color rgb="FF000000"/>
            <rFont val="Tahoma"/>
            <family val="2"/>
          </rPr>
          <t xml:space="preserve">
Recorded from the weaknesses already stated in this row: dependency on proprietary GAMS solvers for large-scale problems.</t>
        </r>
      </text>
    </comment>
    <comment ref="C12" authorId="0" shapeId="0" xr:uid="{02A75206-BBE5-C543-AF01-9A84FFDAEC3E}">
      <text>
        <r>
          <rPr>
            <b/>
            <sz val="10"/>
            <color rgb="FF000000"/>
            <rFont val="Tahoma"/>
            <family val="2"/>
          </rPr>
          <t>Kodjovi PLAKOO :</t>
        </r>
        <r>
          <rPr>
            <sz val="10"/>
            <color rgb="FF000000"/>
            <rFont val="Tahoma"/>
            <family val="2"/>
          </rPr>
          <t xml:space="preserve">
</t>
        </r>
        <r>
          <rPr>
            <sz val="10"/>
            <color rgb="FF000000"/>
            <rFont val="Tahoma"/>
            <family val="2"/>
          </rPr>
          <t>HOMER Pro simulates the engineering and economic feasibility of off-grid and grid-tied distributed energy systems combining conventional and renewable power, storage and load management. Source: UL Solutions, https://www.ul.com/software/ultrus/homer-pro</t>
        </r>
      </text>
    </comment>
    <comment ref="Q12" authorId="0" shapeId="0" xr:uid="{ED04301D-FEB9-194F-87B9-A49E11D8F463}">
      <text>
        <r>
          <rPr>
            <b/>
            <sz val="10"/>
            <color rgb="FF000000"/>
            <rFont val="Tahoma"/>
            <family val="2"/>
          </rPr>
          <t>Kodjovi PLAKOO :</t>
        </r>
        <r>
          <rPr>
            <sz val="10"/>
            <color rgb="FF000000"/>
            <rFont val="Tahoma"/>
            <family val="2"/>
          </rPr>
          <t xml:space="preserve">
</t>
        </r>
        <r>
          <rPr>
            <sz val="10"/>
            <color rgb="FF000000"/>
            <rFont val="Tahoma"/>
            <family val="2"/>
          </rPr>
          <t>Official support desk, knowledge base, video tutorials and paid hourly HOMER specialists via UL Solutions; 2 hours of Premium Support included with an annual HOMER Grid licence. Source: https://homerenergy.com/support</t>
        </r>
      </text>
    </comment>
    <comment ref="U12" authorId="0" shapeId="0" xr:uid="{9383E705-39BB-7840-89EC-669B140269A1}">
      <text>
        <r>
          <rPr>
            <b/>
            <sz val="10"/>
            <color rgb="FF000000"/>
            <rFont val="Tahoma"/>
            <family val="2"/>
          </rPr>
          <t>Kodjovi PLAKOO :</t>
        </r>
        <r>
          <rPr>
            <sz val="10"/>
            <color rgb="FF000000"/>
            <rFont val="Tahoma"/>
            <family val="2"/>
          </rPr>
          <t xml:space="preserve">
</t>
        </r>
        <r>
          <rPr>
            <sz val="10"/>
            <color rgb="FF000000"/>
            <rFont val="Tahoma"/>
            <family val="2"/>
          </rPr>
          <t>Documented scope covers electrical and thermal loads of hybrid power systems; no cooking-fuel or stove module is documented by the vendor. Source: https://homerenergy.com/homer-pro</t>
        </r>
      </text>
    </comment>
    <comment ref="V12" authorId="0" shapeId="0" xr:uid="{2B43E90C-3DBD-BD43-BA65-4123FFFA92E2}">
      <text>
        <r>
          <rPr>
            <b/>
            <sz val="10"/>
            <color rgb="FF000000"/>
            <rFont val="Tahoma"/>
            <family val="2"/>
          </rPr>
          <t>Corrected from yes: HOMER Pro's core outputs are net present cost and cost of energy (economic). Financing-side capability is limited but real - project lifetime and discount/inflation rates are inputs, HOMER Front targets project IRR for storage, and the proposal writer is aimed at clients and investors. No debt/equity or loan structuring documented. Sources: https://www.ul.com/software/ultrus/homer-microgrid-and-hybrid-power-modeling-software and https://homerenergy.com/homer-pro</t>
        </r>
      </text>
    </comment>
    <comment ref="W12" authorId="0" shapeId="0" xr:uid="{C4707D42-EBB3-1D47-B062-0AECE89E09BA}">
      <text>
        <r>
          <rPr>
            <b/>
            <sz val="10"/>
            <color rgb="FF000000"/>
            <rFont val="Tahoma"/>
            <family val="2"/>
          </rPr>
          <t>Kodjovi PLAKOO :</t>
        </r>
        <r>
          <rPr>
            <sz val="10"/>
            <color rgb="FF000000"/>
            <rFont val="Tahoma"/>
            <family val="2"/>
          </rPr>
          <t xml:space="preserve">
</t>
        </r>
        <r>
          <rPr>
            <sz val="10"/>
            <color rgb="FF000000"/>
            <rFont val="Tahoma"/>
            <family val="2"/>
          </rPr>
          <t>Source: https://homerenergy.com/homer-pro and https://ul-renewables.com/homer/pro</t>
        </r>
      </text>
    </comment>
    <comment ref="X12" authorId="0" shapeId="0" xr:uid="{7238D26C-1611-2E4B-97FC-385180161F84}">
      <text>
        <r>
          <rPr>
            <b/>
            <sz val="10"/>
            <color rgb="FF000000"/>
            <rFont val="Tahoma"/>
            <family val="2"/>
          </rPr>
          <t>Kodjovi PLAKOO :</t>
        </r>
        <r>
          <rPr>
            <sz val="10"/>
            <color rgb="FF000000"/>
            <rFont val="Tahoma"/>
            <family val="2"/>
          </rPr>
          <t xml:space="preserve">
</t>
        </r>
        <r>
          <rPr>
            <sz val="10"/>
            <color rgb="FF000000"/>
            <rFont val="Tahoma"/>
            <family val="2"/>
          </rPr>
          <t>Not stated as weaknesses by the vendor - inferred from documented product scope: modular licensing (https://www.ul.com/software/ultrus/homer-pro) and MATLAB-based custom dispatch requiring 250 parameters (https://www.ul.com/news/homer-grid-users-can-now-design-custom-microgrid-control-strategies)</t>
        </r>
      </text>
    </comment>
    <comment ref="Y12" authorId="0" shapeId="0" xr:uid="{FC55244D-286B-4646-8712-5CE53939E979}">
      <text>
        <r>
          <rPr>
            <b/>
            <sz val="10"/>
            <color rgb="FF000000"/>
            <rFont val="Tahoma"/>
            <family val="2"/>
          </rPr>
          <t>Kodjovi PLAKOO :</t>
        </r>
        <r>
          <rPr>
            <sz val="10"/>
            <color rgb="FF000000"/>
            <rFont val="Tahoma"/>
            <family val="2"/>
          </rPr>
          <t xml:space="preserve">
</t>
        </r>
        <r>
          <rPr>
            <sz val="10"/>
            <color rgb="FF000000"/>
            <rFont val="Tahoma"/>
            <family val="2"/>
          </rPr>
          <t>Source: https://ul-renewables.com/homer/pro and https://www.ul.com/software/ultrus/homer-pro</t>
        </r>
      </text>
    </comment>
    <comment ref="Z12" authorId="0" shapeId="0" xr:uid="{6B408EAF-FC56-144A-BAFC-533BCA66B2D1}">
      <text>
        <r>
          <rPr>
            <b/>
            <sz val="10"/>
            <color rgb="FF000000"/>
            <rFont val="Tahoma"/>
            <family val="2"/>
          </rPr>
          <t>Kodjovi PLAKOO :</t>
        </r>
        <r>
          <rPr>
            <sz val="10"/>
            <color rgb="FF000000"/>
            <rFont val="Tahoma"/>
            <family val="2"/>
          </rPr>
          <t xml:space="preserve">
</t>
        </r>
        <r>
          <rPr>
            <sz val="10"/>
            <color rgb="FF000000"/>
            <rFont val="Tahoma"/>
            <family val="2"/>
          </rPr>
          <t>Pairings observed in this inventory - see co-occurrence by study_id in the study_tools sheet (HOMER is frequently combined with PV design and GIS tools for site selection).</t>
        </r>
      </text>
    </comment>
    <comment ref="AA12" authorId="0" shapeId="0" xr:uid="{89D0406D-0B01-9E49-B3C5-B90BAE9A0BBC}">
      <text>
        <r>
          <rPr>
            <b/>
            <sz val="10"/>
            <color rgb="FF000000"/>
            <rFont val="Tahoma"/>
            <family val="2"/>
          </rPr>
          <t>Kodjovi PLAKOO :</t>
        </r>
        <r>
          <rPr>
            <sz val="10"/>
            <color rgb="FF000000"/>
            <rFont val="Tahoma"/>
            <family val="2"/>
          </rPr>
          <t xml:space="preserve">
</t>
        </r>
        <r>
          <rPr>
            <sz val="10"/>
            <color rgb="FF000000"/>
            <rFont val="Tahoma"/>
            <family val="2"/>
          </rPr>
          <t>HOMER itself is standalone; MATLAB is required only to implement a custom dispatch strategy via the Controller API. Source: https://www.ul.com/news/homer-grid-users-can-now-design-custom-microgrid-control-strategies</t>
        </r>
      </text>
    </comment>
    <comment ref="F24" authorId="0" shapeId="0" xr:uid="{353746B1-E1C1-CA48-BE9C-87E9469FB3B4}">
      <text>
        <r>
          <rPr>
            <b/>
            <sz val="10"/>
            <color rgb="FF000000"/>
            <rFont val="Tahoma"/>
            <family val="2"/>
          </rPr>
          <t>Kodjovi PLAKOO :</t>
        </r>
        <r>
          <rPr>
            <sz val="10"/>
            <color rgb="FF000000"/>
            <rFont val="Tahoma"/>
            <family val="2"/>
          </rPr>
          <t xml:space="preserve">
Annual subscription, per workstation; PVsyst SA is the exclusive worldwide distributor. Source: https://www.pvsyst.com/pdf/common/subscription-contract-english.pdf</t>
        </r>
      </text>
    </comment>
    <comment ref="G24" authorId="0" shapeId="0" xr:uid="{0F3F4519-A652-184F-8C07-8D44BA92BAC2}">
      <text>
        <r>
          <rPr>
            <b/>
            <sz val="10"/>
            <color rgb="FF000000"/>
            <rFont val="Tahoma"/>
            <family val="2"/>
          </rPr>
          <t>Kodjovi PLAKOO :</t>
        </r>
        <r>
          <rPr>
            <sz val="10"/>
            <color rgb="FF000000"/>
            <rFont val="Tahoma"/>
            <family val="2"/>
          </rPr>
          <t xml:space="preserve">
CHF 700/user/year, PVsyst 8 Professional licence (annual subscription, full features). ~USD 775. Source: PVsyst official shop, https://www.pvsyst.com/en/shop/</t>
        </r>
      </text>
    </comment>
    <comment ref="G26" authorId="0" shapeId="0" xr:uid="{E78F6D11-A4B2-BD4D-A7D7-A5FCE992FA8A}">
      <text>
        <r>
          <rPr>
            <b/>
            <sz val="10"/>
            <color rgb="FF000000"/>
            <rFont val="Tahoma"/>
            <family val="2"/>
          </rPr>
          <t>Kodjovi PLAKOO :</t>
        </r>
        <r>
          <rPr>
            <sz val="10"/>
            <color rgb="FF000000"/>
            <rFont val="Tahoma"/>
            <family val="2"/>
          </rPr>
          <t xml:space="preserve">
Not verified - ETAP pricing is quote-based, no public list price.</t>
        </r>
      </text>
    </comment>
    <comment ref="G27" authorId="0" shapeId="0" xr:uid="{2A8DBED3-633F-AE40-BE46-C11CA027F2C8}">
      <text>
        <r>
          <rPr>
            <b/>
            <sz val="10"/>
            <color rgb="FF000000"/>
            <rFont val="Tahoma"/>
            <family val="2"/>
          </rPr>
          <t>Kodjovi PLAKOO :</t>
        </r>
        <r>
          <rPr>
            <sz val="10"/>
            <color rgb="FF000000"/>
            <rFont val="Tahoma"/>
            <family val="2"/>
          </rPr>
          <t xml:space="preserve">
Not verified - DIgSILENT PowerFactory pricing is quote-based, no public list price.</t>
        </r>
      </text>
    </comment>
    <comment ref="G28" authorId="0" shapeId="0" xr:uid="{D3C62879-534C-BD4A-A5E5-9AFEC6E9D662}">
      <text>
        <r>
          <rPr>
            <b/>
            <sz val="10"/>
            <color rgb="FF000000"/>
            <rFont val="Tahoma"/>
            <family val="2"/>
          </rPr>
          <t>Kodjovi PLAKOO :</t>
        </r>
        <r>
          <rPr>
            <sz val="10"/>
            <color rgb="FF000000"/>
            <rFont val="Tahoma"/>
            <family val="2"/>
          </rPr>
          <t xml:space="preserve">
Not verified - Siemens PSS/E pricing is quote-based, no public list price.</t>
        </r>
      </text>
    </comment>
    <comment ref="F30" authorId="0" shapeId="0" xr:uid="{CBA4DA60-83AC-F048-9B47-311481E7A8AB}">
      <text>
        <r>
          <rPr>
            <b/>
            <sz val="10"/>
            <color rgb="FF000000"/>
            <rFont val="Tahoma"/>
            <family val="2"/>
          </rPr>
          <t>Kodjovi PLAKOO :</t>
        </r>
        <r>
          <rPr>
            <sz val="10"/>
            <color rgb="FF000000"/>
            <rFont val="Tahoma"/>
            <family val="2"/>
          </rPr>
          <t xml:space="preserve">
</t>
        </r>
        <r>
          <rPr>
            <sz val="10"/>
            <color rgb="FF000000"/>
            <rFont val="Tahoma"/>
            <family val="2"/>
          </rPr>
          <t>Commercial licence confirmed - official licence agreement states the software is not free or shareware. Source: https://designbuilder.co.uk/software/software-license</t>
        </r>
      </text>
    </comment>
    <comment ref="G30" authorId="0" shapeId="0" xr:uid="{AC050FFE-29A9-8C41-A2F6-2608457B3F5D}">
      <text>
        <r>
          <rPr>
            <b/>
            <sz val="10"/>
            <color rgb="FF000000"/>
            <rFont val="Tahoma"/>
            <family val="2"/>
          </rPr>
          <t>Kodjovi PLAKOO :</t>
        </r>
        <r>
          <rPr>
            <sz val="10"/>
            <color rgb="FF000000"/>
            <rFont val="Tahoma"/>
            <family val="2"/>
          </rPr>
          <t xml:space="preserve">
No headline list price published on the official pricing page; subscription or perpetual licence per module. Source: https://designbuilder.co.uk/software/designbuilder-pricing</t>
        </r>
      </text>
    </comment>
    <comment ref="E31" authorId="0" shapeId="0" xr:uid="{C9A02CA7-B596-3D49-B805-F6591EDC3FFF}">
      <text>
        <r>
          <rPr>
            <b/>
            <sz val="10"/>
            <color rgb="FF000000"/>
            <rFont val="Tahoma"/>
            <family val="2"/>
          </rPr>
          <t>Kodjovi PLAKOO :</t>
        </r>
        <r>
          <rPr>
            <sz val="10"/>
            <color rgb="FF000000"/>
            <rFont val="Tahoma"/>
            <family val="2"/>
          </rPr>
          <t xml:space="preserve">
Developed at the Solar Energy Laboratory, University of Wisconsin-Madison; sold via 11 official distributors. Source: https://trnsys.org/</t>
        </r>
      </text>
    </comment>
    <comment ref="G31" authorId="0" shapeId="0" xr:uid="{A2A9A66E-6776-7A4E-9A82-FF3464E8DA83}">
      <text>
        <r>
          <rPr>
            <b/>
            <sz val="10"/>
            <color rgb="FF000000"/>
            <rFont val="Tahoma"/>
            <family val="2"/>
          </rPr>
          <t>Kodjovi PLAKOO :</t>
        </r>
        <r>
          <rPr>
            <sz val="10"/>
            <color rgb="FF000000"/>
            <rFont val="Tahoma"/>
            <family val="2"/>
          </rPr>
          <t xml:space="preserve">
Price only available from official TRNSYS distributors - vendor FAQ states 'contact your official TRNSYS distributor for a price list'. Source: https://trnsys.org/frequently-asked-questions/</t>
        </r>
      </text>
    </comment>
    <comment ref="G32" authorId="0" shapeId="0" xr:uid="{B0368624-C96F-6C41-A30F-9B70809FAC97}">
      <text>
        <r>
          <rPr>
            <b/>
            <sz val="10"/>
            <color rgb="FF000000"/>
            <rFont val="Tahoma"/>
            <family val="2"/>
          </rPr>
          <t>Kodjovi PLAKOO :</t>
        </r>
        <r>
          <rPr>
            <sz val="10"/>
            <color rgb="FF000000"/>
            <rFont val="Tahoma"/>
            <family val="2"/>
          </rPr>
          <t xml:space="preserve">
Not verified - no official price checked (iHOGA PRO commercial licence, Univ. of Zaragoza).</t>
        </r>
      </text>
    </comment>
    <comment ref="G37" authorId="0" shapeId="0" xr:uid="{0BE95E25-1877-8E44-9565-BE8A2B36E15F}">
      <text>
        <r>
          <rPr>
            <b/>
            <sz val="10"/>
            <color rgb="FF000000"/>
            <rFont val="Tahoma"/>
            <family val="2"/>
          </rPr>
          <t>Kodjovi PLAKOO :</t>
        </r>
        <r>
          <rPr>
            <sz val="10"/>
            <color rgb="FF000000"/>
            <rFont val="Tahoma"/>
            <family val="2"/>
          </rPr>
          <t xml:space="preserve">
Not verified - no official price checked (DTU Wind Energy commercial licence).</t>
        </r>
      </text>
    </comment>
    <comment ref="G38" authorId="0" shapeId="0" xr:uid="{4F8497EC-751B-B24A-8AC6-534645A3AE2F}">
      <text>
        <r>
          <rPr>
            <b/>
            <sz val="10"/>
            <color rgb="FF000000"/>
            <rFont val="Tahoma"/>
            <family val="2"/>
          </rPr>
          <t>Kodjovi PLAKOO :</t>
        </r>
        <r>
          <rPr>
            <sz val="10"/>
            <color rgb="FF000000"/>
            <rFont val="Tahoma"/>
            <family val="2"/>
          </rPr>
          <t xml:space="preserve">
Not verified - Solargis pricing is subscription/quote-based.</t>
        </r>
      </text>
    </comment>
    <comment ref="G42" authorId="0" shapeId="0" xr:uid="{C7B258D9-D541-FD49-BA6E-3815AA1333C1}">
      <text>
        <r>
          <rPr>
            <b/>
            <sz val="10"/>
            <color rgb="FF000000"/>
            <rFont val="Tahoma"/>
            <family val="2"/>
          </rPr>
          <t>Kodjovi PLAKOO :</t>
        </r>
        <r>
          <rPr>
            <sz val="10"/>
            <color rgb="FF000000"/>
            <rFont val="Tahoma"/>
            <family val="2"/>
          </rPr>
          <t xml:space="preserve">
</t>
        </r>
        <r>
          <rPr>
            <sz val="10"/>
            <color rgb="FF000000"/>
            <rFont val="Tahoma"/>
            <family val="2"/>
          </rPr>
          <t>Not verified - AspenTech pricing is quote-based, no public list price.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<sst xmlns="http://schemas.openxmlformats.org/spreadsheetml/2006/main" count="45547" uniqueCount="10698">
  <si>
    <t>study_id</t>
  </si>
  <si>
    <t>authors</t>
  </si>
  <si>
    <t>model_name</t>
  </si>
  <si>
    <t>full_title</t>
  </si>
  <si>
    <t>year</t>
  </si>
  <si>
    <t>extraction_level</t>
  </si>
  <si>
    <t>study_category</t>
  </si>
  <si>
    <t>scale</t>
  </si>
  <si>
    <t>countries</t>
  </si>
  <si>
    <t xml:space="preserve">nb_countries_covered </t>
  </si>
  <si>
    <t>power_pool</t>
  </si>
  <si>
    <t>study_objective</t>
  </si>
  <si>
    <t>key result</t>
  </si>
  <si>
    <t>time_horizon_start</t>
  </si>
  <si>
    <t>time_horizon_end</t>
  </si>
  <si>
    <t>approach</t>
  </si>
  <si>
    <t>method</t>
  </si>
  <si>
    <t>mathematical approach</t>
  </si>
  <si>
    <t>hydro</t>
  </si>
  <si>
    <t>solar</t>
  </si>
  <si>
    <t>wind</t>
  </si>
  <si>
    <t>biomass</t>
  </si>
  <si>
    <t>nuclear</t>
  </si>
  <si>
    <t>geothermal</t>
  </si>
  <si>
    <t>fossil</t>
  </si>
  <si>
    <t>h2</t>
  </si>
  <si>
    <t>coal</t>
  </si>
  <si>
    <t>sector</t>
  </si>
  <si>
    <t>open_source</t>
  </si>
  <si>
    <t>sdg_7</t>
  </si>
  <si>
    <t>sdg_13</t>
  </si>
  <si>
    <t>ndc_mention</t>
  </si>
  <si>
    <t>agenda_2063</t>
  </si>
  <si>
    <t>aisesa_theme</t>
  </si>
  <si>
    <t>informal_economy</t>
  </si>
  <si>
    <t>biomass_charcoal</t>
  </si>
  <si>
    <t>clean_cooking</t>
  </si>
  <si>
    <t>power_reliability</t>
  </si>
  <si>
    <t>urbanization</t>
  </si>
  <si>
    <t>strenghts</t>
  </si>
  <si>
    <t>weaknesses</t>
  </si>
  <si>
    <t>Authors affiliation</t>
  </si>
  <si>
    <t>author_origin</t>
  </si>
  <si>
    <t>local_ownership</t>
  </si>
  <si>
    <t>institutional_users</t>
  </si>
  <si>
    <t>grey_litterature</t>
  </si>
  <si>
    <t>cost_of_capital</t>
  </si>
  <si>
    <t>financing_modelling</t>
  </si>
  <si>
    <t>financing mechanism</t>
  </si>
  <si>
    <t>link_doi</t>
  </si>
  <si>
    <t>contact</t>
  </si>
  <si>
    <t>Dalla Longa and van der Zwaan</t>
  </si>
  <si>
    <t>TIAM-ECN</t>
  </si>
  <si>
    <t>Heart of light: an assessment of enhanced electricity access in Africa</t>
  </si>
  <si>
    <t>full</t>
  </si>
  <si>
    <t>long_term_planning, rural_electrification, microgrid</t>
  </si>
  <si>
    <t>continental</t>
  </si>
  <si>
    <t>WAPP,SAPP,EAPP,CAPP,COMELEC</t>
  </si>
  <si>
    <t>To assess the pathways, deployment rate, and viability of off-grid electricity technologies in Africa, and evaluate how global climate policies might affect universal energy access.</t>
  </si>
  <si>
    <t>With targeted investment incentives, near-universal access can be achieved by 2050. Under baseline assumptions without such incentives, a "corridor of darkness" in the center of the continent will remain largely without electricity access until 2050</t>
  </si>
  <si>
    <t>bottom-up</t>
  </si>
  <si>
    <t>Linear_programming</t>
  </si>
  <si>
    <t>yes</t>
  </si>
  <si>
    <t>no</t>
  </si>
  <si>
    <t>electricity</t>
  </si>
  <si>
    <t>proprietary</t>
  </si>
  <si>
    <t>powering_livelihoods</t>
  </si>
  <si>
    <t>macroeconomic trends captured , large-scale model compatibility , high-resolution GIS datasets , detailed spatial resolution , SDG synergy identification</t>
  </si>
  <si>
    <t>no explicit urbanization scenarios , symmetric grid expansion assumption , stylistic WTP calculation , excludes local income distribution , excludes actual electricity prices , excludes supply reliability , ignores geographical characteristics in grid costs</t>
  </si>
  <si>
    <t>TNO Energy Transition (IT),University of Amsterdam - Faculty of Science (NL)</t>
  </si>
  <si>
    <t>NL,IT</t>
  </si>
  <si>
    <t>IEA,ESTAP,IRENA,IIASA,PIK,PBL(DE),E3Modelling S.A.,IPCC</t>
  </si>
  <si>
    <t>not_stated</t>
  </si>
  <si>
    <t>https://doi.org/10.1016/j.rser.2020.110399</t>
  </si>
  <si>
    <t>francesco.dallalonga@tno.nl, bob.vanderzwaan@tno.nl</t>
  </si>
  <si>
    <t>Multiconsult, African Development Bank (AfDB)</t>
  </si>
  <si>
    <t>Balmorel &amp; Custom Acess Expansion model</t>
  </si>
  <si>
    <t>Roadmap to the New Deal on Energy for Africa : An analysis of optimal expansion and investment requirements</t>
  </si>
  <si>
    <t>long_term_planning, geospatial, rural_electrification</t>
  </si>
  <si>
    <t>To determine the optimal set of investments required to meet electricity demand in each African country and region by 2020, 2025, and 2030, in order to achieve the aspirational vision of universal access to electricity by 2025 (100% urban, 95% rural)</t>
  </si>
  <si>
    <t>Achieving universal access and meeting demand requires an average annual investment of 29–39 billion USD until 2025 (total 230–310 billion USD). An additional 190–215 billion USD is required for the period 2026–2030, with East Africa seeing a massive solar and battery storage expansion, while West Africa relies heavily on natural gas and solar</t>
  </si>
  <si>
    <t>optimization</t>
  </si>
  <si>
    <t>Linear_programming, mixed-integer_programming</t>
  </si>
  <si>
    <t>electricity, power_heat</t>
  </si>
  <si>
    <t>mixed</t>
  </si>
  <si>
    <t>cross_cutting</t>
  </si>
  <si>
    <t>unprecedented data collection, high-resolution regional optimization, Balmorel model, tailor-made access expansion model, bottom-up analysis</t>
  </si>
  <si>
    <t>long-term projection uncertainty, technology changes, political turmoil, cross-border relations, economic growth uncertainty, human behavior, optimal pathways rather than absolute predictions, specific estimates instead of intervals</t>
  </si>
  <si>
    <t>Multiconsult, Norwegian University of Life Sciences (NMBU)</t>
  </si>
  <si>
    <t>NO</t>
  </si>
  <si>
    <t>AfDB (African Development Bank)</t>
  </si>
  <si>
    <t>Investment Subsidies (by lowering the capital costs of off/mini-grid renewable energy technologies by 50%),Financial Incentives (This mechanism is modelled by applying a 50% reduction to the Weighted Average Cost of Capital (WACC) for those same technologies)</t>
  </si>
  <si>
    <t>https://www.balmorel.com/</t>
  </si>
  <si>
    <t>Stevanato et al.</t>
  </si>
  <si>
    <t>Calliope Africa</t>
  </si>
  <si>
    <t xml:space="preserve"> Calliope Africa: Modeling the role of storage and transmission for renewable energy integration</t>
  </si>
  <si>
    <t>long_term_planning, dispatch, economic</t>
  </si>
  <si>
    <t>regional</t>
  </si>
  <si>
    <t>To evaluate the impact of PHES and transmission network expansion on Variable Renewable Energy (VRE) penetration.</t>
  </si>
  <si>
    <t>Strategic combinations of pumped hydro storage (PHES) and grid enhancements can significantly increase renewable utilization, reduce curtailment, and lower emissions, emphasizing the need for country-specific infrastructure planning strategies</t>
  </si>
  <si>
    <t>open</t>
  </si>
  <si>
    <t>none</t>
  </si>
  <si>
    <t>open-source, validated against official national statistics, manually gathered country-specific data, replicable methodology, includes both transmission and storage, high spatial resolution</t>
  </si>
  <si>
    <t>simplified transmission modelling (does not model detailed line-by-line power flows), methodology built only on current demand without future evolution, simplified positioning of potential new renewable technologies</t>
  </si>
  <si>
    <t>Politecnico di Milano-Department of Energy (Italy)</t>
  </si>
  <si>
    <t>IT</t>
  </si>
  <si>
    <t>None</t>
  </si>
  <si>
    <t>https://doi.org/10.1016/j.esd.2025.101760</t>
  </si>
  <si>
    <t>nicolo.stevanato@polimi.it</t>
  </si>
  <si>
    <t>Kirli et al.</t>
  </si>
  <si>
    <t>PyPSA meets Africa</t>
  </si>
  <si>
    <t>PyPSA meets Africa: Developing an open source electricity network model of the African continent</t>
  </si>
  <si>
    <t>long_term_planning, dispatch</t>
  </si>
  <si>
    <t>To develop an open initiative for African energy modeling and data sharing with optimal capacity expansion.</t>
  </si>
  <si>
    <t>paper outlines an automated, modular, and reproducible workflow to construct the first high-resolution open model of the African energy system capable of optimal capacity expansion and transmission grid modeling</t>
  </si>
  <si>
    <t>urban transitions</t>
  </si>
  <si>
    <t>open source, high spatial and temporal resolution, optimal capacity expansion, includes transmission grid physics, modular workflow, relies on FAIR open data principles</t>
  </si>
  <si>
    <t>data availability issues (relies heavily on machine learning to validate and fill gaps for missing asset data)</t>
  </si>
  <si>
    <t>School of Engineering - University of Edinburgh, Center for International Development and Environmental Research - Justus-Liebig-University Giessen, Department of Computer Science - UiT The Arctic University of Norway,School of Informatics - University of Edinburgh, School of Geosciences - University of Edinburgh</t>
  </si>
  <si>
    <t>GB,DE,NO</t>
  </si>
  <si>
    <t>https://doi.org/10.1109/AFRICON51333.2021.9570911</t>
  </si>
  <si>
    <t>desen.kirli@ed.ac.uk,johannes.hampp@zeu.uni-giessen.de,koen.v.greevenbroek@uit.no,r.grant-20@sms.ed.ac.uk,kiprakis@ed.ac.uk,m.mahmood-3@sms.ed.ac.uk, max.parzen@ed.ac.uk</t>
  </si>
  <si>
    <t>Taliotis et al.</t>
  </si>
  <si>
    <t>TEMBA</t>
  </si>
  <si>
    <t>An indicative analysis of investment opportunities in the African electricity supply sector — Using TEMBA (The Electricity Model Base for Africa)</t>
  </si>
  <si>
    <t>long_term_planning</t>
  </si>
  <si>
    <t>To examine indicative scenarios of power plant investments based on the potential for electricity trade.</t>
  </si>
  <si>
    <t>An enhanced grid network can significantly alter Africa's generation mix, lower total electricity generation costs through fuel savings, and unlock vast renewable energy potential</t>
  </si>
  <si>
    <t>open_source, high_geographical_resolution, repeatability, detailed_technological_mix, low_barrier_to_entry</t>
  </si>
  <si>
    <t>assumes_perfect_competition, assumes_perfect_foresight, no_demand_side_management, no_energy_efficiency_measures, demand_not_forecasted, limited_temporal_resolution</t>
  </si>
  <si>
    <t>KTH Royal Institute of Technology (Division of Energy Systems Analysis), United Nations Economic Commission for Africa</t>
  </si>
  <si>
    <t>SE,ET</t>
  </si>
  <si>
    <t>partial</t>
  </si>
  <si>
    <t>UNECA (United Nations Economic Commission for Africa), SIDA, World Bank, IRENA</t>
  </si>
  <si>
    <t>http://dx.doi.org/10.1016/j.esd.2015.12.001</t>
  </si>
  <si>
    <t>taliotis@kth.se</t>
  </si>
  <si>
    <t>Pappis et al.</t>
  </si>
  <si>
    <t>TEMBA (version 2.1)</t>
  </si>
  <si>
    <t>The effects of climate change mitigation strategies on the energy system of Africa and its associated water footprint</t>
  </si>
  <si>
    <t>long_term_planning, nexus</t>
  </si>
  <si>
    <t>Investigated the water footprint of African energy systems under various climate change mitigation scenarios (2.0°C and 1.5°C).</t>
  </si>
  <si>
    <t>Energy decarbonisation pathways (e.g., $1.5^{\circ}C$ scenario) decrease overall water consumption compared to the baseline but require higher overall water withdrawals due to the penetration of nuclear and carbon capture technologies</t>
  </si>
  <si>
    <t>full_energy</t>
  </si>
  <si>
    <t>open_source, integrates water constraints into capacity expansion, high temporal resolution considerations, inclusion of carbon removal technologies, detailed cooling technologies representation</t>
  </si>
  <si>
    <t>lacks endogenous accounting of energy efficiency costs, battery/pumped hydro storage only implicitly modeled, power sector reserve margins are averaged, lacks precise spatial allocation of power plants to precipitation patterns (needs GIS soft-link)</t>
  </si>
  <si>
    <t>KTH-Royal Institute of Technology (Sweden), Loughborough University (UK), Imperial College London (UK), Joint Research Centre (European Commission), United Nations Department of Economic and Social Affairs</t>
  </si>
  <si>
    <t>NL,IT,SE,GB,US</t>
  </si>
  <si>
    <t>Joint Research Centre (European Commission), United Nations</t>
  </si>
  <si>
    <t>https://iopscience.iop.org/article/10.1088/1748-9326/ac5ede</t>
  </si>
  <si>
    <t>pappis@kth.se</t>
  </si>
  <si>
    <t>IRENA</t>
  </si>
  <si>
    <t>SPLAT-CMP (System Planning Test-Continental Masterplan) model 2023</t>
  </si>
  <si>
    <t>Advancements in continental power system planning for Africa: Methodological framework of the African Continental Power Systems Masterplan's SPLAT-CMP model 2023</t>
  </si>
  <si>
    <t>to provide detailed insights into the design and setup of the SPLAT-CMP model to enhance the transparency and reproducibility of the modeling results for the Africa Continental Master Plan (CMP)</t>
  </si>
  <si>
    <t>The establishment of a flexible, continent-wide capacity expansion model integrating state-of-the-art geospatial renewable profiles, hydropower dynamics, and cross-border transmission to support planning for the African Single Electricity Market</t>
  </si>
  <si>
    <t>hybrid</t>
  </si>
  <si>
    <t>adaptable framework, high-resolution geospatial representation of VRE, comprehensive river flow modeling, collaborative Git-based version control</t>
  </si>
  <si>
    <t>domestic transmission bottlenecks are ignored due to copper-plate assumption, traditional time slicing underestimates wind variability, fixed 10% discount rate lacks country-specific granularity</t>
  </si>
  <si>
    <t>IRENA (International Renewable Energy Agency) and independent consultants</t>
  </si>
  <si>
    <t>AE</t>
  </si>
  <si>
    <t>IRENA, IAEA, AUDA-NEPAD, and the African Power Pools (WAPP, EAPP, SAPP, CAPP), EU-GTAF</t>
  </si>
  <si>
    <t>An economic cost-benefit analysis evaluating IRR and NPV was performed to rank priority investments</t>
  </si>
  <si>
    <t>https://www.irena.org/-/media/Files/IRENA/Agency/Publication/2024/Jul/IRENA_Advancements_CMP_Africa_2024.pdf</t>
  </si>
  <si>
    <t>SPLAT (System Planning Test) models (SPLAT-W, SPLAT-C, SPLAT-E, SPLAT-N,SPLAT-S)</t>
  </si>
  <si>
    <t>Africa Power Sector: Planning and Prospects for Renewable Energy - Synthesis Report</t>
  </si>
  <si>
    <t>To provide a synthesis of five regional assessments exploring the least-cost, long-term power supply options and prospects for renewable energy deployment in the African power sector by 2030</t>
  </si>
  <si>
    <t>The report demonstrates that scaling up renewable energy across Africa is a cost-competitive solution to meet rising electricity demand, and outlines how SPLAT models can actively support national and regional capacity building and policymaking</t>
  </si>
  <si>
    <t>occasional</t>
  </si>
  <si>
    <t>comprehensive continental overview, strong emphasis on capacity building, transparent data sharing</t>
  </si>
  <si>
    <t>relies on aggregated regional data rather than high-resolution national data, "copper-plate" assumptions within zones</t>
  </si>
  <si>
    <t>IRENA (International Renewable Energy Agency)</t>
  </si>
  <si>
    <t>IRENA, African power pools (WAPP, SAPP, EAPP, CAPP, COMELEC)</t>
  </si>
  <si>
    <t>https://www.irena.org/-/media/Files/IRENA/Agency/Publication/2013/WAPP.pdf</t>
  </si>
  <si>
    <t>SPLAT-ACEC (System Planning Test for the African Clean Energy Corridor)</t>
  </si>
  <si>
    <t>Planning and prospects for renewable power: Eastern and Southern Africa</t>
  </si>
  <si>
    <t>EAPP, SAPP</t>
  </si>
  <si>
    <t>To evaluate the long-term, cost-optimal power system expansion for the Eastern and Southern African power pools, exploring scenarios for accelerated renewable energy deployment and enhanced regional interconnectivity along the Africa Clean Energy Corridor (ACEC) up to 2040</t>
  </si>
  <si>
    <t>An integrated, high-renewable scenario (ACEC scenario) can meet growing electricity demand cost-effectively by heavily relying on solar PV, wind, and hydropower, avoiding significant new coal investments and substantially reducing emissions</t>
  </si>
  <si>
    <t>explicitly models the Africa Clean Energy Corridor (ACEC), integrates high-resolution spatial renewable energy zoning (SPLAT-GIS), robust sub-regional transmission analysis between EAPP and SAPP</t>
  </si>
  <si>
    <t>"copper-plate" assumption ignores domestic transmission bottlenecks, traditional time-slicing methods may underestimate variable renewable energy (VRE) short-term fluctuations.</t>
  </si>
  <si>
    <t>IRENA, SAPP, EAPP</t>
  </si>
  <si>
    <t>https://www.irena.org/-/media/Files/IRENA/Agency/Publication/2021/Apr/IRENA_Planning_Prospects_Africa_2021.pdf</t>
  </si>
  <si>
    <t>N.Ouedraogo</t>
  </si>
  <si>
    <t>LEAP-AFRICA</t>
  </si>
  <si>
    <t>Africa energy future: Alternative scenarios and their implications for sustainable development strategies</t>
  </si>
  <si>
    <t>WAPP, EAPP, CAPP, SAPP, COMELEC</t>
  </si>
  <si>
    <t>To assess the current status and predict the future composition of the power generation profile and associated global warming potential.</t>
  </si>
  <si>
    <t>Current trends (BAU) and moderate energy access (MEA) policies are insufficient to ensure universal access to modern energy by 2030 or 2040; significant efforts in energy efficiency and renewables are required</t>
  </si>
  <si>
    <t>accounting</t>
  </si>
  <si>
    <t>other</t>
  </si>
  <si>
    <t>powering_livelihoods, inclusive industrialisation</t>
  </si>
  <si>
    <t>Fits data scarcity well, allows for simulation of non-price policies and structural changes, captures rural energy demand</t>
  </si>
  <si>
    <t>Not a true hybrid model, limited in some policy prescriptions compared to specific optimization models</t>
  </si>
  <si>
    <t>UN Economic Commission for Africa (UNECA), Addis Ababa, Ethiopia</t>
  </si>
  <si>
    <t>ET</t>
  </si>
  <si>
    <t>UNECA</t>
  </si>
  <si>
    <t>http://dx.doi.org/10.1016/j.enpol.2017.03.021</t>
  </si>
  <si>
    <t>Nouedraogo@uneca.org, Ouedraogo.s.nadia@gmail.com</t>
  </si>
  <si>
    <t>Pavičević et al.</t>
  </si>
  <si>
    <t>Dispa-SET Africa</t>
  </si>
  <si>
    <t>Water-energy nexus in African power pools – The Dispa-SET Africa model</t>
  </si>
  <si>
    <t>nexus</t>
  </si>
  <si>
    <t>WAPP,EAPP,CAPP,SAPP</t>
  </si>
  <si>
    <t>To examine current and future electricity situations together with the potential of power trading between countries, and to investigate the relationship between water and energy by analysing the role of hydropower.</t>
  </si>
  <si>
    <t>African power pools show varying degrees of reliance on freshwater resources; increased cross-border interconnections are effective in reducing load shedding, VRES curtailment, and improving system flexibility</t>
  </si>
  <si>
    <t>optimization, simulation</t>
  </si>
  <si>
    <t>mixed-integer_programming, Linear_programming</t>
  </si>
  <si>
    <t>Open-source, continental coverage, detailed water-energy nexus methodology, hourly resolution</t>
  </si>
  <si>
    <t>Data-related limitations (low data quality/availability for some areas)</t>
  </si>
  <si>
    <t>KU Leuven (BE), European Commission Joint Research Centre (NL), University of Liege (BE), EnergyVille (BE)</t>
  </si>
  <si>
    <t>NL,BE</t>
  </si>
  <si>
    <t>European Commission (JRC)</t>
  </si>
  <si>
    <t>https://doi.org/10.1016/j.energy.2021.120623</t>
  </si>
  <si>
    <t>matija.pavievic@kuleuven.be</t>
  </si>
  <si>
    <t>Naïma Chabouni, Charlène Barnet, Edi Assoumou, Nadia Maïzi, and Sandrine Selosse</t>
  </si>
  <si>
    <t>TIMES-DZA</t>
  </si>
  <si>
    <t>Align Algeria's Energy Diversification Strategies with Energy and Climate Sustainable Development Goals</t>
  </si>
  <si>
    <t>subnational</t>
  </si>
  <si>
    <t>COMELEC</t>
  </si>
  <si>
    <t>To develop three alternative energy pathways for Algeria to explore contributions to SDG 7 (energy) and SDG 13 (climate). To assess technological configurations of the power and hydrogen sectors by 2070and demonstrate their impact on CO2 emission reduction.</t>
  </si>
  <si>
    <t>Enforcing Algeria's renewable and hydrogen targets diversifies the energy supply in line with SDG 7, but it does not sufficiently reduce CO2 emissions for SDG 13. Adding a strict climate target requires massive renewable integration (100% of power generation by 2070), which raises feasibility concerns regarding gas supply shortages and unmet domestic and export demands.</t>
  </si>
  <si>
    <t>provides detailed energy pathways, informs technology choices and long-term investments, optimizes interactions within energy systems</t>
  </si>
  <si>
    <t>lacks insights into broader economic repercussions, relies on exogenous fixed demands by end-uses limiting fuel substitution insights</t>
  </si>
  <si>
    <t>Centre for Applied Mathematics, MINES Paris, PSL Research University, Sophia Antipolis, France</t>
  </si>
  <si>
    <t>FR</t>
  </si>
  <si>
    <t>unknow</t>
  </si>
  <si>
    <t>https://doi.org/10.1007/978-3-031-58897-6_13</t>
  </si>
  <si>
    <t>charlene.barnet@minesparis.psl.eu, edi.assoumou@minesparis.psl.eu, nadia.maizi@minesparis.psl.eu, sandrine.selosse@minesparis.psl.eu</t>
  </si>
  <si>
    <t>Messaoudi et al.</t>
  </si>
  <si>
    <t>GIS-based approach (ArcGIS)</t>
  </si>
  <si>
    <t>Geographical, technical, economic, and
environmental potential for wind to hydrogen
production in Algeria: GIS-based approach</t>
  </si>
  <si>
    <t>light</t>
  </si>
  <si>
    <t>geospatial</t>
  </si>
  <si>
    <t>national</t>
  </si>
  <si>
    <t>To evaluate the geographical, technical, economic, and environmental potential for wind-to-hydrogen production in Algeria using a GIS-based approach</t>
  </si>
  <si>
    <t>The total wind-to-hydrogen potential in Algeria, considering spatial constraints, is estimated at 1.066 Gt/year across an area of 730,719 km². The levelized cost ranges between 1.51 and 15.37 US $/kg, which has the potential to replace current transport fossil fuel consumption and avoid 45.69 Mt of CO2 emissions.</t>
  </si>
  <si>
    <t>VPRS Laboratory, University of Kasdi Merbah Ouargla, BP 511 Ouargla 30000, Algeria
Department of Mechanical Engineering, University of Kasdi Merbah Ouargla, BP 511 Ouargla 30000, Algeria
Department of Physic, University of Kasdi Merbah Ouargla, BP 511 Ouargla 30000, Algeria
Ecole Superieure de Technologie de Fes, Universite Sidi Mohamed Ben Abdellah, Route D'Imouzzer BP 2427, Morocco</t>
  </si>
  <si>
    <t>DZ,MA</t>
  </si>
  <si>
    <t>https://doi.org/10.1016/j.ijhydene.2023.07.263</t>
  </si>
  <si>
    <t>messaoudi.djilali30@gmail.com, messaoudi.djilali@univ-ouargla.dz</t>
  </si>
  <si>
    <t>Akpahou et al.</t>
  </si>
  <si>
    <t>LEAP-MCDM approach</t>
  </si>
  <si>
    <t>Long-term energy demand modeling and optimal evaluation of solutions to renewable energy deployment barriers in Benin: A LEAP-MCDM approach</t>
  </si>
  <si>
    <t>WAPP</t>
  </si>
  <si>
    <t>To forecast energy demand and analyze scenarios for reducing GHG emissions and satisfying long-term energy requirements.</t>
  </si>
  <si>
    <t>Under the Business as Usual scenario, total energy demand is expected to reach 445 PJ by 2050 with GHG emissions hitting 21 MtCO2e. However, implementing the High Efficient Energy Application (HEEA) scenario would considerably reduce demand and emissions, while establishing an adequate policy and regulatory framework was identified as the most effective solution to eliminating RE barriers in Benin</t>
  </si>
  <si>
    <t>simulation, multi-criteria</t>
  </si>
  <si>
    <t>Explores multiple developmental scenarios including high economic development and energy efficiency, integrates technical energy modeling (LEAP) with expert-based socio-economic barrier evaluation (MCDM), highlights and prioritizes specific policy alternatives to overcome RE barriers</t>
  </si>
  <si>
    <t>Limited availability of comprehensive sector-specific data for Benin required using regional West African trends, the study does not include a cost analysis of the proposed alternative policies in Benin</t>
  </si>
  <si>
    <t>Department of Mechanical Engineering, Kwame Nkrumah University of Science and Technology (KNUST), Ghana; Department of Agricultural and Biosystems Engineering, KNUST, Ghana; The Brew-Hammond Energy Centre, KNUST, Ghana</t>
  </si>
  <si>
    <t>GH</t>
  </si>
  <si>
    <t>https://doi.org/10.1016/j.egyr.2024.07.055</t>
  </si>
  <si>
    <t>romain.akpahou@aims.ac.rw</t>
  </si>
  <si>
    <t>Bissiri et al.</t>
  </si>
  <si>
    <t>ONSSET</t>
  </si>
  <si>
    <t>A geospatial approach towards defining cost-optimal electrification pathways in West Africa</t>
  </si>
  <si>
    <t>geospatial, rural_electrification</t>
  </si>
  <si>
    <t>To determine the optimal combination of grid-connected and off-grid systems to serve rural and urban demand by 2030 in Burkina Faso and Côte d'Ivoire using high-resolution geospatial data</t>
  </si>
  <si>
    <t>Off-grid solar PV and wind are fundamental for bridging the electricity access gap in Burkina Faso, while grid extension will cost-effectively serve most of the population in Côte d'Ivoire. The study highlights the potential for enhanced cross-border electricity exchanges to take advantage of lower generation costs in Côte d'Ivoir</t>
  </si>
  <si>
    <t xml:space="preserve"> Energy for Sustainability Initiative, University of Coimbra, Portugal
University of Coimbra, Faculty of Economics, Av Dias da Silva 165, 3004-512 Coimbra, Portugal
INESC Coimbra, DEEC, Rua Sílvio Lima, Polo II, 3030-290 Coimbra, Portugal
Institute of Systems and Robotics, Dep. of Electrical and Computer Engineering, University of Coimbra, Portugal
CeBER, Faculty of Economics, Av Dias da Silva 165, 3004-512 Coimbra, Portugal</t>
  </si>
  <si>
    <t>PT</t>
  </si>
  <si>
    <t>https://doi.org/10.1016/j.energy.2020.117471</t>
  </si>
  <si>
    <t>pmoura@isr.uc.pt, uc2017280231@student.uc.pt</t>
  </si>
  <si>
    <t>Saad et al.</t>
  </si>
  <si>
    <t>OSeMOSYS</t>
  </si>
  <si>
    <t>Long-Term Energy System Modelling for a Clean Energy Transition and Improved Energy Security in Botswana’s Energy Sector Using the Open-Source Energy Modelling System</t>
  </si>
  <si>
    <t>SAPP</t>
  </si>
  <si>
    <t>To identify the cheapest pathway to 2050 for Botswana's energy system that allows the country to improve its energy security (reducing reliance on imports) whilst meeting its Nationally Determined Contributions (NDCs)</t>
  </si>
  <si>
    <t>Achieving Fossil Fuel Phase Out by 2045 is cost-effective, saving $31 million and incurring $2 billion less in investment compared to the Business-As-Usual pathway. However, to decarbonize and improve energy security without import reliance, the Net Zero and Import Phase Out pathways are preferable, though they require substantially higher capital investment</t>
  </si>
  <si>
    <t>retrievability, repeatability, reconstructability, interoperability, auditability, accessibility without cost</t>
  </si>
  <si>
    <t>simplified representation of reality, lacks consideration for climate change effects on power plants and solar cells, doesn't assess the impact of increased electricity access on energy demand</t>
  </si>
  <si>
    <t>Centre for Environmental Policy, Imperial College London, United Kingdom; STEER Centre, Department of Geography, Loughborough University, United Kingdom</t>
  </si>
  <si>
    <t>GB</t>
  </si>
  <si>
    <t>Imperial College London</t>
  </si>
  <si>
    <t>https://doi.org/10.3390/cli12060088</t>
  </si>
  <si>
    <t>rts22@ic.ac.uk</t>
  </si>
  <si>
    <t>G. Dountio et al.</t>
  </si>
  <si>
    <t>MAED + MESSAGE (soft linking)</t>
  </si>
  <si>
    <t>Electricity generation technology options under the greenhouse gases mitigation scenario: Case study of Cameroon</t>
  </si>
  <si>
    <t>CAPP</t>
  </si>
  <si>
    <t>To forecast electricity demand in Cameroon over a 20-year horizon under three economic growth scenarios and optimize the power supply system expansion while applying greenhouse gas (GHG) emission constraints.</t>
  </si>
  <si>
    <t>Electricity demand could reach between 17 TWh and 35 TWh by 2035 depending on economic scenarios. GHG emission constraints can be met with necessary investments, relying heavily on hydroelectricity, gas, and eventually integrating solar, wind, and biomass power plants</t>
  </si>
  <si>
    <t>simultaneous management of energy demand, energy production, upstream GHG limitation</t>
  </si>
  <si>
    <t>constant fuel prices applied, rough data for regional trade scenarios, lack of harmonized market cost examination</t>
  </si>
  <si>
    <t>Laboratory L3E (National Advanced School of Engineering, University of Yaounde I); Environmental Energy Technologies Laboratory (University of Yaoundé 1); Ministry of Scientific Research and Innovation (Institute for Geological and Mining Research), Cameroon</t>
  </si>
  <si>
    <t>CM</t>
  </si>
  <si>
    <t>http://dx.doi.org/10.1016/j.esr.2016.10.003</t>
  </si>
  <si>
    <t>pierre_meukam@yahoo.fr</t>
  </si>
  <si>
    <t>N. Ouedraogo</t>
  </si>
  <si>
    <t>OnSSET</t>
  </si>
  <si>
    <t>A GIS approach to electrification planning in Cameroon</t>
  </si>
  <si>
    <t>rural_electrification, geospatial, long_term_planning</t>
  </si>
  <si>
    <t>GIS approach to electrification planning and achieving universal access to modern energy services.</t>
  </si>
  <si>
    <t>Achieving universal access to electricity in Cameroon by 2035 requires prioritising investments in grid densification, extension, and modernisation, along with mini grid PV systems, with an estimated total cost ranging between USD 7.8 billion and USD 10.44 billion</t>
  </si>
  <si>
    <t>inclusive industrialisation, cross_cutting</t>
  </si>
  <si>
    <t>United Nations Economic Commission for Africa (UNECA), Menelik II Ave., P.O. Box 3001, Addis Ababa, Ethiopia</t>
  </si>
  <si>
    <t>https://doi.org/10.1016/j.esr.2022.101020</t>
  </si>
  <si>
    <t>nadia.ouedraogo@un.org</t>
  </si>
  <si>
    <t>Assoumou and McIsaac</t>
  </si>
  <si>
    <t>TIMES-CI-ELC (The Integrated MARKAL-EFOM System model for Côte d’Ivoire)</t>
  </si>
  <si>
    <t>Côte d'Ivoire's electricity challenge in 2050: Reconciling economic development and climate commitments</t>
  </si>
  <si>
    <t>long_term_planning, economic</t>
  </si>
  <si>
    <t>To explore electricity technology investment paths compatible with both rapidly increasing electricity demand and the Paris Agreement. It aims to highlight public policy actions necessary to align the substantial long-term increase in electricity demand with a low-carbon economy.</t>
  </si>
  <si>
    <t xml:space="preserve"> A carbon tax of about US$21 in 2035 and US$82 in 2050 on electricity generation will ensure low-carbon electricity generation in line with the Paris Agreement</t>
  </si>
  <si>
    <t>cross_cutting, inclusive industrialisation</t>
  </si>
  <si>
    <t>calculates coherent investment portfolios over several periods, captures intraday solar radiation variability, accounts for critical days with low solar production</t>
  </si>
  <si>
    <t>does not model the global macroeconomic environment, assumes a globally optimized system, lacks price elasticities of electricity demand</t>
  </si>
  <si>
    <t>MINES ParisTech, PSL Research University; Agence Française de Développement; Institut Louis Bachelier</t>
  </si>
  <si>
    <t>Unknow</t>
  </si>
  <si>
    <t>carbon tax</t>
  </si>
  <si>
    <t>https://doi.org/10.1016/j.enpol.2021.112681</t>
  </si>
  <si>
    <t>edi.assoumou@mines-paristech.fr, florent.mcisaac@gmail.com</t>
  </si>
  <si>
    <t>Dallmann et al.</t>
  </si>
  <si>
    <t>Between path dependencies and renewable energy potentials: A case study of the Egyptian power system</t>
  </si>
  <si>
    <t>long_term_planning, geospatial, economic</t>
  </si>
  <si>
    <t>EAPP</t>
  </si>
  <si>
    <t>To investigate potential pathways of the domestic power system, focusing on the regional deployment of renewable energy and the associated impacts on the transmission network, to assess the cost-efficiency of government plans.</t>
  </si>
  <si>
    <t>Wind and PV installations prove to be cost-competitive and capable of shouldering a large share of projected demand growth, and an aggressive deployment pathway is less costly than the restrained expansion targeted by the government</t>
  </si>
  <si>
    <t>enhanced spatial and temporal resolution, considers 8 sub-regions with 429 capacity expansion options, utilizes site-specific hourly feed-in profiles for renewable capacities</t>
  </si>
  <si>
    <t>abstracts from reality, does not consider reserve capacities or ramp-up times, cannot capture extreme weather events, cannot offer insights into security of supply</t>
  </si>
  <si>
    <t>TU Dresden, Faculty of Business and Economics, Chair of Energy Economics</t>
  </si>
  <si>
    <t>DE</t>
  </si>
  <si>
    <t>https://doi.org/10.1016/j.esr.2022.100848</t>
  </si>
  <si>
    <t>christoph.dallmann@tu-dresden.de, matthew.schmidt@tu-dresden.de</t>
  </si>
  <si>
    <t>Rady et al.</t>
  </si>
  <si>
    <t>OSeMOSYS-Egypt</t>
  </si>
  <si>
    <t>Modelling for power generation sector in Developing Countries: Case of Egypt</t>
  </si>
  <si>
    <t>To provide a quantitative assessment of future development scenarios for the power generation sector in Egypt, analyzing the economic and environmental implications of its projected evolution until 2040</t>
  </si>
  <si>
    <t>Combined Cycles, Wind, and Photovoltaic rooftop systems are the most viable technologies for Egypt's future power mix, with wind power playing the primary role in meeting renewable penetration targets</t>
  </si>
  <si>
    <t>detailed representation of Egypt's RES, specific characteristics of disaggregated sectors, data transparency, results reproducibility</t>
  </si>
  <si>
    <t>assumes perfectly rigid electricity demand, does not capture user response to price changes, isolated parameter sensitivity analysis, uniform discount rates applied to all technologies, scope limited strictly to the power sector</t>
  </si>
  <si>
    <t>American University in Cairo (Department of Mechanical Engineering, Egypt), Politecnico di Milano (Department of Energy, Italy)</t>
  </si>
  <si>
    <t>IT,EG</t>
  </si>
  <si>
    <t>https://doi.org/10.1016/j.energy.2018.09.089</t>
  </si>
  <si>
    <t>yrady@aucegypt.edu, matteovincenzo.rocco@polimi.it, amrserag@aucegypt.edu, emanuela.colombo@polimi.it</t>
  </si>
  <si>
    <t>Mondal et al.</t>
  </si>
  <si>
    <t>Egypt-TIMES (linked with an IFPRI DCGE model)</t>
  </si>
  <si>
    <t>Long-term optimization of Egypt's power sector: Policy implications</t>
  </si>
  <si>
    <t>To assess the potential of energy trading for cross-border collaboration in the electricity sector of the Eastern Nile Basin region (Egypt, Ethiopia, and Sudan) and to identify least-cost solutions for alternative technology selection and policy options to meet projected electricity demand up to 2050</t>
  </si>
  <si>
    <t>Diversifying the power sector from predominantly natural gas to a mix of renewables and conventional energy is required to improve energy security and lower emissions. While total energy system costs increase, the co-benefits of reduced fossil-fuel dependency and GHG mitigation make promoting renewables and a low-carbon society a wise policy</t>
  </si>
  <si>
    <t>Linear_programming, other</t>
  </si>
  <si>
    <t>links macroeconomic general equilibrium demand projections with bottom-up energy modeling , extensive scenario testing against national goals (Vision 2030, NDCs) , includes sensitivity analysis on discount rates and nuclear deployment</t>
  </si>
  <si>
    <t>relies on the assumption that all existing thermal plants will continue operating throughout their lifetimes , no constraint imposed on the availability of financial resources , does not explicitly model energy storage to handle intermittency in the core scenarios (noted as an area for future research)</t>
  </si>
  <si>
    <t>International Food Policy Research Institute (IFPRI) (USA), International Monetary Fund (IMF) (USA), Kiel Institute for the World Economy (Germany)</t>
  </si>
  <si>
    <t>US,DE</t>
  </si>
  <si>
    <t>https://doi.org/10.1016/j.energy.2018.10.158</t>
  </si>
  <si>
    <t>a.mondal@cgiar.org</t>
  </si>
  <si>
    <t>Gebremeskel et al.</t>
  </si>
  <si>
    <t>OSeMOSYS - LEAP (soft-thinking)</t>
  </si>
  <si>
    <t>Long-term electricity supply modelling in the context of developing countries: The OSEMOSYS-LEAP soft-linking approach for Ethiopia</t>
  </si>
  <si>
    <t>identify potential pathways and provide a quantitative analysis of the future power generation sector in Ethiopia while considering the context of and applicability to developing nations</t>
  </si>
  <si>
    <t>The "improved efficiency" scenario proves the most desirable, reducing installed capacity needs by 9 GW and saving 11% (USD 4 billion) in total discounted costs compared to grid extension. Renewable technologies remain the most competitive across all scenarios</t>
  </si>
  <si>
    <t>explicitly models both centralized grid extension and decentralized off-grid methods, soft-links supply with a highly disaggregated LEAP demand forecast, and effectively translates the informal and unique contexts of a developing nation into the framework</t>
  </si>
  <si>
    <t>limited temporal resolution (only 6 time slices) which may fail to capture the full intermittency dynamics of variable renewable energy (solar PV), lacks regional spatial disaggregation within the country</t>
  </si>
  <si>
    <t>Addis Ababa University (Ethiopia), Chalmers University of Technology (Sweden)</t>
  </si>
  <si>
    <t>https://doi.org/10.1016/j.esr.2022.101045</t>
  </si>
  <si>
    <t>dawit.habtu@aait.edu.et</t>
  </si>
  <si>
    <t>MARKAL Ethiopia</t>
  </si>
  <si>
    <t>Ethiopian power sector development: Renewable based universal electricity access and export strategies</t>
  </si>
  <si>
    <t>long_term_planning, rural_electrification, economic, nexus</t>
  </si>
  <si>
    <t>To identify least-cost solutions for alternative technology selection over the next 30 years to meet projected electricity demand in Ethiopia, specifically aiming to improve energy security, promote access to modern energy, and mitigate Greenhouse Gas (GHG) emissions.</t>
  </si>
  <si>
    <t>The optimization shows a large, cost-effective potential for a 100% renewable-based power system (hydropower, solar, wind, geothermal) over the long term. While initial investments are high, this pathway achieves universal access, reduces fossil fuel dependency completely, and lowers total system costs through export earnings</t>
  </si>
  <si>
    <t>optimization, accounting</t>
  </si>
  <si>
    <t>identifies least-cost solutions, allows hypothetical assessments, explicit ecological constraints, captures partial equilibrium</t>
  </si>
  <si>
    <t>lacks local emission factors, restricted to centralized-grid electricity only, merges end-use demand</t>
  </si>
  <si>
    <t>International Food Policy Research Institute (IFPRI)</t>
  </si>
  <si>
    <t>US</t>
  </si>
  <si>
    <t>http://dx.doi.org/10.1016/j.rser.2016.10.041</t>
  </si>
  <si>
    <t>Marong et al.</t>
  </si>
  <si>
    <t>MESSAGE</t>
  </si>
  <si>
    <t>The Gambia's future electricity supply system: Optimizing power supply for sustainable development</t>
  </si>
  <si>
    <t>To explore the possible optimal electricity supply expansion.</t>
  </si>
  <si>
    <t>The EDD scenario with hydro imports is the most desirable, saving up to USD 23 to 33 million annually in system costs and avoiding significant $CO_{2}$ emissions by replacing oil-based generation with hydroelectricity, solar PV, and wind</t>
  </si>
  <si>
    <t>mixed-integer_programming</t>
  </si>
  <si>
    <t>Determines cost-optimal investment needs, incorporates energy trade, and examines both grid and off-grid electricity supply options dynamically over a long term</t>
  </si>
  <si>
    <t>Does not consider externality costs associated with regional dams, relies on exogenous demand data, and limits biomass technology additions due to a lack of comprehensive national resource assessments</t>
  </si>
  <si>
    <t>Faculty of Environmental Management (FEM), Prince of Songkla University (PSU), Thailand; Faculty of Economics, PSU, Thailand</t>
  </si>
  <si>
    <t>TH</t>
  </si>
  <si>
    <t>https://doi.org/10.1016/j.esr.2018.03.001</t>
  </si>
  <si>
    <t>ismarong@gmail.com, sopin.j@psu.ac.th, kuaanan.t@psu.ac.th, uhugua@hotmail.com</t>
  </si>
  <si>
    <t>(Amo-Aidoo et al., 2022)</t>
  </si>
  <si>
    <t>LEAP</t>
  </si>
  <si>
    <t>Solar energy policy implementation in Ghana: A LEAP model analysis</t>
  </si>
  <si>
    <t>To investigate the potential contribution of solar energy in achieving universal access to electricity in Ghana by 2030, and to assess the resulting CO2 emission reductions.</t>
  </si>
  <si>
    <t>he visionary supply scenario (15% solar penetration) could effectively meet Ghana's renewable energy target by 2030. This would lead to universal electricity access while offsetting over 13 million metric tonnes of carbon dioxide</t>
  </si>
  <si>
    <t>Department of Agricultural and Biosystems Engineering, University of Kassel, Germany   Department of Mechanical Engineering, Kumasi Technical University, Ghana   Department of Mechanical and Manufacturing Engineering, University of Energy and Natural Resources, Ghana   Regional Center for Energy and Environmental Sustainability (RCEES), University of Energy and Natural Resources, Ghana   Department of Agricultural Mechanization and Irrigation Technology, University for Development Studies, Ghana   Leibniz Institute for Agricultural Engineering and Bioeconomy (ATB), Germany   Albrecht Daniel Thaer-Institute of Agricultural and Horticultural Sciences, Humboldt University of Berlin, Germany</t>
  </si>
  <si>
    <t>DE,GH</t>
  </si>
  <si>
    <t>https://doi.org/10.1016/j.sciaf.2022.e01162</t>
  </si>
  <si>
    <t>aiddoo.araba@gmail.com</t>
  </si>
  <si>
    <t>(Nyasapoh et al., 2023)</t>
  </si>
  <si>
    <t>Long-term electricity generation analysis and policy implications - the case of Ghana</t>
  </si>
  <si>
    <t>To analyze electricity demand projections and evaluate the future optimal development of Ghana's generation system to inform policy and promote renewable energy technologies.</t>
  </si>
  <si>
    <t>A diversified generation scenario incorporating renewables and nuclear power can reduce system costs by 32.30% and lower CO2 emissions by 55.27% by 2048, contrasting with an Accelerated Economic Growth scenario that heavily relies on coal</t>
  </si>
  <si>
    <t>Department of Economics (University of Ghana); Nuclear Power Institute (Ghana Atomic Energy Commission); Department of Nuclear Engineering, School of Nuclear and Allied Sciences (University of Ghana)</t>
  </si>
  <si>
    <t>https://doi.org/10.1080/23311916.2023.2209996</t>
  </si>
  <si>
    <t>markamoah51@gmail.com</t>
  </si>
  <si>
    <t>(Awopone et al., 2017)</t>
  </si>
  <si>
    <t>OSeMOSYS - LEAP</t>
  </si>
  <si>
    <t>Assessment of optimal pathways for power generation system in Ghana</t>
  </si>
  <si>
    <t>To develop optimal generation pathways and dispatch scheduling for power generation in Ghana, focusing on identifying the least-cost and GHG saving strategies.</t>
  </si>
  <si>
    <t>Renewable energy technologies can contribute more than 70% of Ghana's generation requirement by 2040 if comprehensive energy efficiency and other strategies are implemented, resulting in significant economic and environmental benefits</t>
  </si>
  <si>
    <t>transparent connection, solves large linear programming problems, capability to evaluate technological, economic and environmental implications</t>
  </si>
  <si>
    <t>does not assess the impact of high penetration of renewable energy generation technologies on the stability of the grid</t>
  </si>
  <si>
    <t>Department of Computer and Electronic Engineering, Brunel University London, UK; Department of Automotive and Electrical Engineering, University of Education Winneba, Ghana</t>
  </si>
  <si>
    <t>GB,GH</t>
  </si>
  <si>
    <t>Energy Commission Ghana</t>
  </si>
  <si>
    <t>carbon tax models</t>
  </si>
  <si>
    <t>https://doi.org/10.1080/23311916.2017.1314065</t>
  </si>
  <si>
    <t>albert.awopone@brunel.ac.uk</t>
  </si>
  <si>
    <t>Musonye et al.</t>
  </si>
  <si>
    <t>Kenya-TIMES</t>
  </si>
  <si>
    <t>Environmental and techno-economic assessment of power system expansion for projected demand levels in Kenya using TIMES modeling framework</t>
  </si>
  <si>
    <t>To evaluate the implication of greenhouse gas (GHG) emission reduction on the techno-economic and environmental evolution of Kenya's power system under three government-projected electricity demand levels</t>
  </si>
  <si>
    <t>The model shows that energy security can be achieved under the carbon emission cap scenario, but the Kenyan government needs to prioritize developing geothermal and hydropower resources in the short-to-medium term and enact policies to enhance the deployment of renewable energy technologies</t>
  </si>
  <si>
    <t>Linear_programming, mixed-integer_programming, stochastic</t>
  </si>
  <si>
    <t>updateable, capable of evaluating various themes like flexible time slices and endogenous technology learning, technology-rich</t>
  </si>
  <si>
    <t>lacks accounting for climate change impacts on hydro resources, does not evaluate the role of storage, and uses coarse intra-country transmission costs</t>
  </si>
  <si>
    <t>Kenya Electricity Generating Company; GRO-Geothermal Training Program; Reykjavik University; University of Iceland</t>
  </si>
  <si>
    <t>IS,KE</t>
  </si>
  <si>
    <t>https://doi.org/10.1016/j.esd.2021.05.006</t>
  </si>
  <si>
    <t>xavier18@ru.is</t>
  </si>
  <si>
    <t>Wambui et al.</t>
  </si>
  <si>
    <t>LEAP-NEMO</t>
  </si>
  <si>
    <t>Scenario analysis of electricity pathways in Kenya using Low Emissions Analysis Platform and the Next Energy Modeling system for optimization</t>
  </si>
  <si>
    <t>is to investigate the impact of alternative electricity development pathways on system costs and greenhouse gas (GHG) emissions in Kenya, compared to the existing Least Cost Power Development Plan (LC</t>
  </si>
  <si>
    <t>A pathway with high penetration of renewable energy and storage can reduce overall system costs by up to 55% ($26.1 billion) and cut CO2 emissions by 91% by 2037 compared to the government's reference plan.</t>
  </si>
  <si>
    <t>considers energy storage systems, socio-techno-economic impacts, environmental externalities, energy productivity</t>
  </si>
  <si>
    <t>Kenyatta University, Jomo Kenyatta University of Agriculture and Technology</t>
  </si>
  <si>
    <t>KE</t>
  </si>
  <si>
    <t>https://doi.org/10.1016/j.rser.2022.112871</t>
  </si>
  <si>
    <t>valentinewambui@students.ku.ac.ke</t>
  </si>
  <si>
    <t>simulation</t>
  </si>
  <si>
    <t>Jomo Kenyatta University of Agriculture and Technology</t>
  </si>
  <si>
    <t>http://ir.jkuat.ac.ke/handle/123456789/3089</t>
  </si>
  <si>
    <t>dirungu@jkuat.ac.ke</t>
  </si>
  <si>
    <t>Carvallo et al.</t>
  </si>
  <si>
    <t>SWITCH-Kenya</t>
  </si>
  <si>
    <t>Sustainable Low-Carbon Expansion for the Power Sector of an Emerging Economy: The Case of Kenya</t>
  </si>
  <si>
    <t>To explore sustainable growth paths for power systems and identify cost-effective expansion pathways for the Kenyan power sector, aligning with low-carbon development</t>
  </si>
  <si>
    <t>Kenya's power system can transition to a low-carbon future dominated by geothermal and wind power. A cost-effective expansion requires storage, diesel engines, and transmission upgrades to provide flexibility for high wind penetration.</t>
  </si>
  <si>
    <t>unprecedented spatial and temporal resolution, system-level modeling, analytical approach</t>
  </si>
  <si>
    <t>lack of high resolution temporal data for hydropower, coarse estimation for load projections, omissions of intra-annual heterogeneity, simplifications of the model and data</t>
  </si>
  <si>
    <t>Renewable and Appropriate Energy Laboratory, University of California, Berkeley, Energy and Resources Group, University of California, Berkeley, Goldman School of Public Policy, University of California, Berkeley</t>
  </si>
  <si>
    <t>http://dx.doi.org/10.1021/acs.est.7b00345</t>
  </si>
  <si>
    <t>kammen@berkeley.edu</t>
  </si>
  <si>
    <t>Kihara et al.</t>
  </si>
  <si>
    <t>OSeMOSYS soft linked to FlexTool</t>
  </si>
  <si>
    <t>Mid- to long-term capacity planning for a reliable power system in Kenya</t>
  </si>
  <si>
    <t>To propose a novel framework to soft link OSeMOSYS and FlexTool to address the limitations of CEMs in representing Variable Renewable Energy (VRE) sources.</t>
  </si>
  <si>
    <t>Kenya is well-positioned to maintain its very low-carbon power system while meeting future demand growth by leveraging its significant geothermal and wind resources. Geothermal provides firm generation that complements a large expansion of variable wind capacity.</t>
  </si>
  <si>
    <t>novel framework,effectiveness of the methodology,well placed to maintain very low carbon generation system</t>
  </si>
  <si>
    <t>limitations of CEMs in representation of VRE,CEM undervalues flexibility requirements,CEM overestimates baseload technologies</t>
  </si>
  <si>
    <t>Ministry of Energy and Petroleum, UCL Energy Institute, Imperial College London, Kenya Power and Lighting Company Plc., Energy and Petroleum Regulatory Authority, Transition Zero, UCL Institute for Sustainable Resources</t>
  </si>
  <si>
    <t>GB,KE</t>
  </si>
  <si>
    <t>https://doi.org/10.1016/j.esr.2024.101312</t>
  </si>
  <si>
    <t>p.lubello@ucl.ac.uk (Pietro Lubello)</t>
  </si>
  <si>
    <t>Moksnes et al.</t>
  </si>
  <si>
    <t>OnSSET + OSeMOSYS</t>
  </si>
  <si>
    <t>Electrification pathways for Kenya–linking spatial electrification analysis and medium to long term energy planning</t>
  </si>
  <si>
    <t>rural_electrification, long_term_planning</t>
  </si>
  <si>
    <t>To investigate pathways for reaching Kenya's electrification demand.</t>
  </si>
  <si>
    <t>In a low-demand scenario, stand-alone systems are the least-cost option for about half the population to gain electricity access, while higher demand levels make grid extension and mini-grids more economically viable.</t>
  </si>
  <si>
    <t>utilization of the strengths of both tools, optimal split between off-grid and grid electricity system</t>
  </si>
  <si>
    <t>grid demand underestimated, only one iteration between models, OnSSET assumes overnight electrification, time resolution in OnSSET</t>
  </si>
  <si>
    <t>KTH Royal Institute of Technology</t>
  </si>
  <si>
    <t>SE</t>
  </si>
  <si>
    <t>https://doi.org/10.1088/1748-9326/aa7e18</t>
  </si>
  <si>
    <t>nandi@kth.se</t>
  </si>
  <si>
    <t>B.Brand and J.Zingerle</t>
  </si>
  <si>
    <t>DIME Maghreb</t>
  </si>
  <si>
    <t>The renewable energy targets of the Maghreb countries: Impact on electricity supply and conventional power markets</t>
  </si>
  <si>
    <t>To simulate the impact of renewable energy targets in Morocco, Algeria, and Tunisia on their conventional power generation systems and overall system costs until 2025. Study include also regions modeled like Portugal, Italy, Spain, France and switzerland</t>
  </si>
  <si>
    <t>Achieving the renewable energy targets creates savings in the conventional power system, primarily from avoided fuel costs. For every euro spent on renewables, Tunisia saves €0.27, while Morocco and Algeria save only €0.17 and €0.15, respectively.</t>
  </si>
  <si>
    <t>renewable energies are able to replace an important part of fossil generation</t>
  </si>
  <si>
    <t>cost input parameters do not include risk primes or safety and security expenses related to the risk of political instability and terrorism</t>
  </si>
  <si>
    <t>Institute of Energy Economics at the University of Cologne+AS4</t>
  </si>
  <si>
    <t>https://doi.org/10.1016/j.enpol.2010.10.010</t>
  </si>
  <si>
    <t>brandb@uni-koeln.de</t>
  </si>
  <si>
    <t>V.Sessa et al.</t>
  </si>
  <si>
    <t>LEAP and QGIS</t>
  </si>
  <si>
    <t>Rural Electriﬁcation Pathways: An Implementation of LEAP and GIS Tools in Mali</t>
  </si>
  <si>
    <t>To identify whether complete rural electrification is achievable in Mali and to assess the most viable technological options based on environmental and economic dimensions.</t>
  </si>
  <si>
    <t>Decentralized solar PV is the most economically viable option for electrifying remote rural areas, proving cheaper than grid extension. This advantage increases when the positive effects of electricity access on household income are considered.</t>
  </si>
  <si>
    <t>LEAP facilitates scenario interaction, QGIS enables geographical component, considers electricity-income effects</t>
  </si>
  <si>
    <t>centralized generation provenance not considered, no demonstration site, uncertain income effect timeline, lack of countrywide data for biogas</t>
  </si>
  <si>
    <t>Institute for Technology and Resources Management in the Tropics and Subtropics, TH Köln (University of Applied Sciences), Faculty of Sciences and Techniques of the University of Sciences, Techniques and Technologies of Bamako, USTT-B (FAST)</t>
  </si>
  <si>
    <t>DE,ML</t>
  </si>
  <si>
    <t>pay-as-you-go financing</t>
  </si>
  <si>
    <t>https://doi.org/10.3390/en14113338</t>
  </si>
  <si>
    <t>vittorio.sessa@th-koeln.de</t>
  </si>
  <si>
    <t>Welsch et al.</t>
  </si>
  <si>
    <t>Adding value with CLEWS – Modelling the energy system and its interdependencies for Mauritius</t>
  </si>
  <si>
    <t>To demonstrate the added value of an integrated modelling approach for energy policy by comparing its results to those from a conventional, non-integrated energy system assessment for Mauritius.</t>
  </si>
  <si>
    <t>Conventional energy modelling largely overestimates the economic and environmental benefits of ethanol production. An integrated approach reveals the net economic benefit is over 60% lower and that emissions can increase under future water stress.</t>
  </si>
  <si>
    <t>integrated analytical assessment, captures interlinkages, highlights overlooked dynamics</t>
  </si>
  <si>
    <t>non-trivial effort, coordination effort, potential for errors, significant delays</t>
  </si>
  <si>
    <t>KTH Royal Institute of Technology, International Institute for Applied Systems Analysis, Stockholm Environment Institute – US Centre, Agricultural Research &amp; Extension Unit, Columbia University, International Atomic Energy Agency, International Renewable Energy Agency, United Nations Department of Economic and Social Affairs, Food and Agriculture Organization of the United Nations, Institute for Advanced Sustainability Studies</t>
  </si>
  <si>
    <t>IT,SE,DE,US,AT, MU</t>
  </si>
  <si>
    <t>Government of Mauritius (announced high-level CLEWS panel) United Nations</t>
  </si>
  <si>
    <t>http://dx.doi.org/10.1016/j.apenergy.2013.08.083</t>
  </si>
  <si>
    <t>manuel.welsch@energy.kth.se</t>
  </si>
  <si>
    <t>Slimani et al.</t>
  </si>
  <si>
    <t>OSeMOSYS - Morroco</t>
  </si>
  <si>
    <t>Towards a sustainable energy future: Modeling Morocco’s transition to renewable power with enhanced OSeMOSYS model</t>
  </si>
  <si>
    <t>To identify cost-effective future supply mixes for Morocco's power generation sector that ensure adequacy, reliability, and reduced greenhouse gas emissions</t>
  </si>
  <si>
    <t>A 92% renewable energy integration rate is achievable by 2050 for an additional cost of $32 billion, contingent on energy efficiency measures that reduce demand by 15% compared to baseline forecasts.</t>
  </si>
  <si>
    <t>robust, tailored version of the OSeMOSYS model, detailed framework for energy transition strategies, practical implications are profound, clear pathway to sustainable energy, model’s flexibility allows for scenario analysis</t>
  </si>
  <si>
    <t>hydroelectric resources reliant on rainfall, securing financing for large-scale projects challenging, social implications (employment, land use, energy costs)</t>
  </si>
  <si>
    <t>Research Laboratory in Information Systems, Intelligent Systems and Mathematical Modeling, National Institute of Statistics and Applied Economics, Rabat, Morocco; Modeling analysis and control systems and artificial intelligence Team Laboratory of Applied Mathematics &amp; and Business Intelligence, Department of Industrial engineering, National Superior School of Mines, Rabat, Morocco; Laboratory of Aplied Economics, Faculty of law and economics, Mohammed V University, Rabat, Morocco</t>
  </si>
  <si>
    <t>MA</t>
  </si>
  <si>
    <t>https://doi.org/10.1016/j.enconman.2024.118857</t>
  </si>
  <si>
    <t>jslimani@insea.ac.ma</t>
  </si>
  <si>
    <t>Ouchani and Ghennioui</t>
  </si>
  <si>
    <t>PVH2-MSTEA (GIS based)</t>
  </si>
  <si>
    <t>An integrated geospatial techno-economic multi-scenario mapping assessment of PV-based green hydrogen development opportunities: A vision to support its deployment in Morocco</t>
  </si>
  <si>
    <t>To identify prospective areas for PV-based Green Hydrogen (GreenH2) production in Morocco. To pinpoint the most cost-effective sites using Levelized Cost of Electricity (LCOE) and Levelized Cost of Hydrogen (LCOH2) as key indicators.</t>
  </si>
  <si>
    <t>Approximately 66% of Morocco's territory is suitable for PV-based green hydrogen projects, with the most cost-effective strategy being the transmission of solar electricity from high-yield inland sites to coastal production facilities. This approach can yield hydrogen at a competitive cost of around $2.15/kg.</t>
  </si>
  <si>
    <t>electricity, other</t>
  </si>
  <si>
    <t>Modeling and cartography Department, Green Energy Park (UM6P/ IRESEN), Route R´ egionale Kelaa Km 3, R206, Ben Guerir 43150, Morocco</t>
  </si>
  <si>
    <t>https://doi.org/10.1016/j.enconman.2024.119296</t>
  </si>
  <si>
    <t>ouchanifatimazahra.um5@gmail.com</t>
  </si>
  <si>
    <t>Wärtsilä Energy</t>
  </si>
  <si>
    <t>PLEXOS</t>
  </si>
  <si>
    <t>PLANNING MOZAMBIQUE’S OPTIMAL POWER SYSTEM EXPANSION Assessing the role of renewables in reducing total system cost</t>
  </si>
  <si>
    <t xml:space="preserve">To provide data-driven insights to help Mozambique’s policy makers identify and develop the optimal power mix. To assess the role of renewables in reducing total system cost. To forecast new solar PV. </t>
  </si>
  <si>
    <t>A high renewables expansion strategy, supported by flexible gas generation and energy storage, provides superior savings in both total system costs and CO2 emissions. This approach is $84.7 million cheaper than a low renewables scenario through 2032.</t>
  </si>
  <si>
    <t>data-driven insights,cost-optimal,reliable,rapid energy transition,flexible</t>
  </si>
  <si>
    <t>critical need to strengthen Mozambique’s power transmission capabilities,underdeveloped transmission and distribution network</t>
  </si>
  <si>
    <t>FI</t>
  </si>
  <si>
    <t>Electricidade de Moçambique</t>
  </si>
  <si>
    <t>https://www.wartsila.com/docs/default-source/energy-docs/afeu/wartsila_mozambique_final.pdf</t>
  </si>
  <si>
    <t>https://www.linkedin.com/in/wallaceenergybd/</t>
  </si>
  <si>
    <t>Adeyemi-Kayode et al.</t>
  </si>
  <si>
    <t>Modeling the Next Decade of Energy Sustainability: A Case of a Developing Country</t>
  </si>
  <si>
    <t>To assess the possibility of Nigeria developing and transitioning to the use of various energy sources, and to evaluate greenhouse gas (GHG) mitigation plans and future trends in energy sustainability through Multi-Criteria Decision Analysis (MCDA).</t>
  </si>
  <si>
    <t>A scenario combining renewables, natural gas, and biomass (RNB) is the best option for meeting Nigeria's future energy demand while reducing greenhouse gas emissions and costs.</t>
  </si>
  <si>
    <t>Department of Electrical and Information Engineering, Covenant University, Ota 112104, Ogun State, Nigeria; Department of Computer Science and Communication, Østfold University College, 1757 Halden, Norway</t>
  </si>
  <si>
    <t>NO,NG</t>
  </si>
  <si>
    <t>https://doi.org/10.3390/en15145083</t>
  </si>
  <si>
    <t>mercy.john@covenantuniversity.edu.ng, sanjay.misra@hiof.no</t>
  </si>
  <si>
    <t>Emodi et al.</t>
  </si>
  <si>
    <t>Energy policy for low carbon development in Nigeria: A LEAP model application</t>
  </si>
  <si>
    <t>To apply a scenario-based model to explore Nigeria's future energy demand, supply, and associated Greenhouse Gas (GHG) emissions from 2010 to 2040, providing policy recommendations for low-carbon development.</t>
  </si>
  <si>
    <t>Aggressive policy interventions, as modelled in the Green Optimistic (GO) scenario, would significantly reduce Nigeria's projected 2040 energy demand and GHG emissions compared to the reference scenario.</t>
  </si>
  <si>
    <t>flexible data structure,easy to use,rich in technical and end-user details,provides electricity generation alternatives with lower GHG emissions</t>
  </si>
  <si>
    <t>excluded railway, airway, and seaway transport system due to lack of available data,alternative scenarios do not exhaust possibilities,does not consider ability of consumers to pay for energy services,does not explore effect of energy pricing,high cost of renewable energy,high capital investment for renewable energy</t>
  </si>
  <si>
    <t>College of Business, Law and Governance, James Cook University,Department of Computer Science, College of Physical and Applied Science, Michael Okpara University of Agriculture,Department of Finance, IBS Hyderabad, IFHE University,Faculty of Law, Abia State University</t>
  </si>
  <si>
    <t>AU,IN,NG</t>
  </si>
  <si>
    <t>http://dx.doi.org/10.1016/j.rser.2016.09.118</t>
  </si>
  <si>
    <t>nnaemeka.emodi@my.jcu.edu.au</t>
  </si>
  <si>
    <t>Kim et al.</t>
  </si>
  <si>
    <t>MESSAGE + SIMPACTS</t>
  </si>
  <si>
    <t>Modeling Long-Term Electricity Generation Planning to Reduce Carbon Dioxide Emissions in Nigeria</t>
  </si>
  <si>
    <t>To suggest an alternate energy supply mix to meet future electrical demand and reduce CO2 emissions in Nigeria.</t>
  </si>
  <si>
    <t>Without CO2 emission limits, oil and gas power plants are the optimal choice to meet Nigeria's future energy needs. When CO2 restrictions are applied, nuclear power plants become the best option, having the lowest environmental damage costs.</t>
  </si>
  <si>
    <t>low greenhouse gas emissions,baseload power,consistent and massive output,reliable source of energy</t>
  </si>
  <si>
    <t>nuclear accidents,management of radioactive waste,radiophobia,inconsistent wind,solar intermittency</t>
  </si>
  <si>
    <t>Department of NPP Engineering, KEPCO International Nuclear Graduate School</t>
  </si>
  <si>
    <t>KR</t>
  </si>
  <si>
    <t>https://doi.org/10.3390/en14196258</t>
  </si>
  <si>
    <t>eng.aelhameed@kings.ac.kr</t>
  </si>
  <si>
    <t>Dioha et al</t>
  </si>
  <si>
    <t>NECAL2050 (Nigerian Energy Calculator 2050)</t>
  </si>
  <si>
    <t>Pathways for low carbon Nigeria in 2050 by using NECAL2050</t>
  </si>
  <si>
    <t>To examine and compare the energy balances and GHG mitigation potentials for four alternative low carbon scenarios which are possible by 2050 for Nigeria, and to explore low carbon futures that are practically achievable within the country.</t>
  </si>
  <si>
    <t>Alternative low-carbon pathways reduce energy consumption and emissions compared to the business-as-usual case, but fossil fuels will still dominate Nigeria's energy system in all scenarios by 2050.</t>
  </si>
  <si>
    <t>TERI School of Advanced Studies, James Cook University, Federal University of Technology, Owerri</t>
  </si>
  <si>
    <t>IN,AU,NG</t>
  </si>
  <si>
    <t>https://doi.org/10.1016/j.ref.2019.02.004*</t>
  </si>
  <si>
    <t>michael.dioha@terisas.ac.in</t>
  </si>
  <si>
    <t>Ugwoke et al.</t>
  </si>
  <si>
    <t>LEAP (Hybrid Integration)</t>
  </si>
  <si>
    <t>Low emissions analysis platform model for renewable energy: Community-scale case studies in Nigeria</t>
  </si>
  <si>
    <t>To perform community-scale energy planning and investigate transformation implications towards sustainable RE based energy supply.</t>
  </si>
  <si>
    <t>Integrating demand-side management strategies with renewable energy supply provides clear benefits, significantly reducing energy demand and greenhouse gas emissions. The scenario combining advanced building retrofits with specific indoor environmental quality standards delivered the best performance and largest reduction in energy expenditures.</t>
  </si>
  <si>
    <t>useful insights for design and implementation of localised energy policies, concurrently define and reach multiple targets, goals and impacts</t>
  </si>
  <si>
    <t>no integrative scenario for grid connection, no time-of-day pricing, no economic optimum for interruptions, cooking energy use excluded</t>
  </si>
  <si>
    <t>Energy Center Lab, Department of Energy Politecnico di Torino, Department of Materials Science &amp; Engineering and Department of Electrical &amp; Computer Engineering, Michigan Technological University, Department of Electronics and Nanoengineering, School of Electrical Engineering, Aalto University</t>
  </si>
  <si>
    <t>IT,FI,US</t>
  </si>
  <si>
    <t>https://doi.org/10.1016/j.scs.2021.102750</t>
  </si>
  <si>
    <t>blessing.ugwoke@polito.it</t>
  </si>
  <si>
    <t>S.R. Isihak</t>
  </si>
  <si>
    <t>OnSSET - Nigeria</t>
  </si>
  <si>
    <t>Achieving universal electricity access in line with SDG7 using GIS-based Model: An application of OnSSET for rural electrification planning in Nigeria</t>
  </si>
  <si>
    <t>rural_electrification</t>
  </si>
  <si>
    <t>To achieve universal electricity access in line with SDG7 using a GIS-based model for rural electrification planning.</t>
  </si>
  <si>
    <t>By 2030, solar PV mini-grids are the least-cost technology for electrifying the majority (58.82%) of unelectrified communities. Grid extension and standalone solar PV systems are the most cost-effective options for the remainder, each serving approximately 20% of communities.</t>
  </si>
  <si>
    <t>Institute for Energy and Sustainable Development, De Montfort University, The Gateway, Leicester, LE1 9BH, United Kingdom 
NNPC Retail Ltd (a full subsidiary of NNPC Ltd), Plot 2646, Yakubu Gowon Way Cadastral Zone A04, Asokoro, Abuja, Nigeria</t>
  </si>
  <si>
    <t>GB,NG</t>
  </si>
  <si>
    <t>https://doi.org/10.1016/j.esr.2022.101021</t>
  </si>
  <si>
    <t>risalisu@gmail.com</t>
  </si>
  <si>
    <t>Niyonteze et al.</t>
  </si>
  <si>
    <t>HOMER (Hybrid Optimization Model for Electric Renewables) software</t>
  </si>
  <si>
    <t>Key technology development needs and applicability analysis of renewable energy hybrid technologies in off-grid areas for the Rwanda power sector</t>
  </si>
  <si>
    <t>To recommend a set of power sector key technologies development needs in Rwanda and examine and optimize renewable energy hybrid combinations suitable for off-grid areas based on cost-effectiveness and available resources.</t>
  </si>
  <si>
    <t>A hybrid system combining hydro, solar, and battery storage is the most cost-effective and environmentally sound option for off-grid rural electrification due to its low net present cost and minimal emissions.</t>
  </si>
  <si>
    <t>Fujian Province Key Laboratory of Automotive Electronics and Electric Drive, Fujian University of Technology, Fuzhou, 350118, China
University of Rwanda, African Centre of Excellence in Energy for Sustainable Development, Kigali, Rwanda
ShunDe SYSU Institute for Solar Energy, China
Department of Electrical Engineering, Hebei University of Technology, Tianjin, 300130, China
Fujian University of Technology, Electrical Engineering, Fuzhou, Fujian, China</t>
  </si>
  <si>
    <t>CN,RW</t>
  </si>
  <si>
    <t>https://doi.org/10.1016/j.heliyon.2020.e03300</t>
  </si>
  <si>
    <t>niyontezejado@gmail.com</t>
  </si>
  <si>
    <t>Hughes et al.</t>
  </si>
  <si>
    <t>SATIM (South African TIMES Model)</t>
  </si>
  <si>
    <t>Developing and maintaining a policy-focussed, comprehensive, energy systems model in a developing country context: The case of SATIM in South Africa</t>
  </si>
  <si>
    <t>maximize welfare by minimizing the total discounted system cost required to meet projected future energy demands and specified constraints over a long-term planning horizon.</t>
  </si>
  <si>
    <t>The successful, long-term development of the SATIM model demonstrates that sustained improvement, integration with other models, and a flexible structure tailored to specific national challenges are key for effective energy systems modelling in developing countries.</t>
  </si>
  <si>
    <t>long-term development, flexibility, integration with other models, captures key components and novel aspects of South Africa’s entire energy system, allows for integrated analysis of complex cross-sectoral policy objectives, deep dive quantitative analysis of specific technology or sub-sector change, hard link with a CGE model enables demand responsiveness to prices and provides consistent economic structure representation, continuous refinement</t>
  </si>
  <si>
    <t>data limitations, complex socio-economic factors, rapidly changing policy landscapes, single node (spatial representation), capturing household preferences (more detailed choice models), transport sector improvements (modal choice exogenously defined, disaggregating transport demand for major cities), regional trade dynamics, temporal resolution (implications on RE integration and model run time), sector-specific enhancements (agriculture)</t>
  </si>
  <si>
    <t>Energy Systems Research Group, Department of Chemical Engineering, Upper Campus, University of Cape Town, Rondebosch, 7700, South Africa, African Centre of Excellence for Inequality Research, School of Economics, Middle Campus, Stanley Road, University of Cape Town, Rondebosch, 7701, South Africa</t>
  </si>
  <si>
    <t>ZA</t>
  </si>
  <si>
    <t>Presidential Climate Commission, World Bank, South African National Energy Development Institute (SANEDI)</t>
  </si>
  <si>
    <t>https://doi.org/10.1016/j.esr.2024.101594</t>
  </si>
  <si>
    <t>alison.hughes@uct.ac.za</t>
  </si>
  <si>
    <t>Climate Equity Reference Calculator (CERC)</t>
  </si>
  <si>
    <t>hugo@independentecon.co.za</t>
  </si>
  <si>
    <t>Ntuli et al.</t>
  </si>
  <si>
    <t>Energy sustainability and carbon dioxide emissions mitigation options for South Africa’s road transport sector</t>
  </si>
  <si>
    <t>To analyze the road transport structure and model future emissions under Business-As-Usual and Low Carbon Scenarios up to 2050 in South Africa.</t>
  </si>
  <si>
    <t>Combined mitigation scenario reduces energy demand by 77% and CO2 emissions significantly by 2050 compared to BAU, while province-specific strategies are essential.</t>
  </si>
  <si>
    <t>province-specific analysis, technology-rich model, multiple low-carbon scenarios</t>
  </si>
  <si>
    <t>exclusion of economic, social, and political factors, limited to road transport, data limitations</t>
  </si>
  <si>
    <t>Durban University of Technology, North-West University, Independent Energy Specialist</t>
  </si>
  <si>
    <t>US,ZA</t>
  </si>
  <si>
    <t>https://doi.org/10.1186/s42269-024-01192-4</t>
  </si>
  <si>
    <t>daniel.ewim@yahoo.com</t>
  </si>
  <si>
    <t>Patankar et al.</t>
  </si>
  <si>
    <t>Temoa</t>
  </si>
  <si>
    <t>Building conﬂict uncertainty into electricity planning: A South Sudan case study</t>
  </si>
  <si>
    <t>To explore electricity planning strategies for the electric power system in South Sudan under future conflict uncertainty.</t>
  </si>
  <si>
    <t>Solar photovoltaics can play a critical role in South Sudan's future electricity system by serving as a hedge against the economic losses incurred by conflict.</t>
  </si>
  <si>
    <t>stochastic</t>
  </si>
  <si>
    <t>explicitly considers conflict uncertainty</t>
  </si>
  <si>
    <t>simplified decision landscape, exogenously specified demand increase, demand curtailment at prescribed cost, lack of empirical data on conflict effects, assumed independence of damage parameters, does not consider damage to transmission/distribution/fuel infrastructure, does not consider maintenance/repair</t>
  </si>
  <si>
    <t>NC State University, NC Central University, Colorado School of Mines, World Bank</t>
  </si>
  <si>
    <t>NC State University, NC Central University</t>
  </si>
  <si>
    <t>https://doi.org/10.1016/j.esd.2019.01.003</t>
  </si>
  <si>
    <t>jdecarolis@ncsu.edu</t>
  </si>
  <si>
    <t>Mentis et al.</t>
  </si>
  <si>
    <t>Lighting the World: the first application of an open source, spatial electrification tool (OnSSET) on Sub-Saharan Africa</t>
  </si>
  <si>
    <t>WAPP,CAPP,EAPP,SAPP</t>
  </si>
  <si>
    <t>To demonstrate the usefulness of open-source geospatial electrification modeling to identify the least-cost strategies for universal energy access, focusing on infrastructure development and the resulting generation mix, across Sub-Saharan Africa.</t>
  </si>
  <si>
    <t>Stand-alone systems are the least-cost option for low levels of electricity demand, while mini-grids and grid extensions become more favorable as demand increases.</t>
  </si>
  <si>
    <t>KTH Royal Institute of Technology,International Institute for Applied Systems Analysis,United Nations Department of Economic and Social Affairs,Center for Global Energy Policy, Columbia University,Joint Research Centre (JRC) of the European Commission,World Bank,ABB</t>
  </si>
  <si>
    <t>IT,SE,US,AT,CH</t>
  </si>
  <si>
    <t>https://doi.org/10.1088/1748-9326/aa7b29</t>
  </si>
  <si>
    <t>mentis@kth.se</t>
  </si>
  <si>
    <t>M.V. Rocco et al.</t>
  </si>
  <si>
    <t>OSeMOSYS (with geospatial data)</t>
  </si>
  <si>
    <t>Enhancing energy models with geo-spatial data for the analysis of future electrification pathways: The case of Tanzania</t>
  </si>
  <si>
    <t>To enhance energy models using geo-spatial data for analyzing future electrification pathways and estimate their potential impact on Tanzania's economy and environment to support the achievement of national sustainable development goals.</t>
  </si>
  <si>
    <t>An environmental policy scenario significantly lowers the power sector's carbon intensity to around 100 gCO2/kWh by 2040. This decarbonization pathway also results in a lower average cost of electricity compared to the government's planned policy.</t>
  </si>
  <si>
    <t>transparency,reproducibility,open-source energy modelling platform,original geospatial characterization,country-specific estimations,local characteristics of the production technologies,direct observation of the local cost of off-grid technologies,meaningful comparisons with other studies</t>
  </si>
  <si>
    <t>model is rather rigid in the description of potential evolutions from off-grid to on-grid connections,restricted in its potential applications for the study of new accesses to electricity by the fact that supply always follows demand,spatial characterization of the territory has a limited number of (six) status categories and relatively large spatial resolution,projections on the development of the population can always use update and refinement,rapid evolution in their technical and economic characteristics of renewables and storage should constantly be reflected</t>
  </si>
  <si>
    <t>Department of Energy, Politecnico di Milano, Italy,Copernicus Institute of Sustainable Development, Utrecht University, Netherlands,School of Management, Politecnico di Milano, Italy</t>
  </si>
  <si>
    <t>https://doi.org/10.1016/j.esr.2020.100614</t>
  </si>
  <si>
    <t>matteovincenzo.rocco@polimi.it</t>
  </si>
  <si>
    <t>Tchandao, E. H.</t>
  </si>
  <si>
    <t>Modelling the Optimal Electricity Mix for Togo by 2050 Using OSeMOSYS</t>
  </si>
  <si>
    <t>To explore the future evolution trajectories of the electricity mix in Togo by 2050 and investigate the future investments needed to achieve the sustainable energy and climate change goals.</t>
  </si>
  <si>
    <t>Cost optimization modelling identifies solar photovoltaic power and electricity importation as the optimal choices for Togo's future electricity system. A tenfold increase in investment is required by 2030 to achieve national energy goals under any scenario.</t>
  </si>
  <si>
    <t>open source code,modular structure,lower learning curve,no initial financial investment</t>
  </si>
  <si>
    <t>low dispatching capacity,lack of inertia,unrealistic mix without storage</t>
  </si>
  <si>
    <t>Centre d'Excellence Régional pour la Maîtrise de l'Electricité (CERME), Université de Lomé, Département de Génie Electrique, École Nationale Supérieure d'Ingénieurs (ENSI), Laboratoire de Recherche en Sciences de l’Ingénieur (LARSI), Institut Universitaire de Technologie, Université Nazi BONI</t>
  </si>
  <si>
    <t>TG,BF</t>
  </si>
  <si>
    <t>emission penalty</t>
  </si>
  <si>
    <t>https://doi.org/10.14710/ijred.2023.50104</t>
  </si>
  <si>
    <t>akim_salami@yahoo.fr</t>
  </si>
  <si>
    <t>Ayed et al.</t>
  </si>
  <si>
    <t>Homer Pro</t>
  </si>
  <si>
    <t>Optimal design and techno-economic analysis of hybrid renewable energy systems: A case study of Thala city, Tunisia</t>
  </si>
  <si>
    <t>To explore the techno-economic feasibility of, both off-grid and on-grid, hybrid renewable energy systems (HES) for remote rural electrification in Thala City, Tunisia.</t>
  </si>
  <si>
    <t>The most cost-effective system is a grid-connected hybrid of wind, biomass from olive waste, and pumped-hydro storage, which achieves an electricity cost of 0.042 US$/kWh and reduces CO2 emissions by 76% compared to a grid-only system.</t>
  </si>
  <si>
    <t>CENSE – Centre for Environmental and Sustainability Research Energy and Climate &amp; CHANGE - Global Change and Sustainability Institute, NOVA School of Science and Technology, NOVA University Lisbon, Lisbon, Portugal; Institute of Chemical and Energy Engineering, University of Natural Resources and Life Sciences, Vienna, Austria</t>
  </si>
  <si>
    <t>PT,AT</t>
  </si>
  <si>
    <t>10.1080/15567249.2024.2308843</t>
  </si>
  <si>
    <t>rafat.alafif@boku.ac.at</t>
  </si>
  <si>
    <t>Dhakouani et al., 2017</t>
  </si>
  <si>
    <t>Long-term optimisation model of the Tunisian power system</t>
  </si>
  <si>
    <t>To present a long-term model of Tunisia's electricity system. To unveil potential benefits of increasing Renewable Energy Sources (RES) in electricity production. To help decision makers to draw feasible and optimal long-term pathways towards energy independence.</t>
  </si>
  <si>
    <t>Targeting a higher integration of renewable energy sources can increase Tunisia's energy independence without a significant rise in overall system costs.</t>
  </si>
  <si>
    <t>customise the model for the country,open data allowed a dialogue with stakeholders and institutions,answer questions raised by the Tunisian partners</t>
  </si>
  <si>
    <t>uncertainties associated with some of the assumptions,soft linking with a top-down model,monetise the social benefits from job creation</t>
  </si>
  <si>
    <t>Universite de Tunis El Manar, KTH, Royal Institute of Technology</t>
  </si>
  <si>
    <t>SE,TN</t>
  </si>
  <si>
    <t>https://doi.org/10.1016/j.energy.2017.09.093</t>
  </si>
  <si>
    <t>asma.dhakouani@enit.utm.tn</t>
  </si>
  <si>
    <t>Gardumi et al.</t>
  </si>
  <si>
    <t>OSeMOSYS + Input-Output (IO) model</t>
  </si>
  <si>
    <t>A scenario analysis of potential long-term impacts of COVID-19 on the Tunisian electricity sector</t>
  </si>
  <si>
    <t>To analyze potential long-term impacts of the COVID-19 pandemic on the Tunisian electricity supply system using an energy-economy modeling framework.</t>
  </si>
  <si>
    <t>Solar photovoltaic solutions remain highly competitive with gas-fired generation despite varying gas price projections, and investments in renewables and energy efficiency have a high potential for job creation.</t>
  </si>
  <si>
    <t>open access dataset, open source model infrastructure, manageable complexity of the energy-economy frameworks, co-designed scenarios with local institutions, populated with locally available data</t>
  </si>
  <si>
    <t>numerous assumptions, uncertain demand projections, high uncertainty in fossil fuel prices, underestimated technological learning of renewables, need for re-assessment of biomass potential, need for refining battery/storage database, high uncertainty in economic model assumptions (wages, local content), IO model built on snapshot with fixed structure, potential over/underestimation of job creation by multipliers</t>
  </si>
  <si>
    <t>KTH Royal Institute of Technology, Ecole Nationale d’Ing´enieurs de Tunis, Imperial College London, Loughborough University, Deutsche Gesellschaft für Internationale Zusammenarbeit (GIZ) GmbH, Institut Tunisien de la Comp´etitivit´e et des Etudes Quantitatives</t>
  </si>
  <si>
    <t>SE,GB,DE,TN</t>
  </si>
  <si>
    <t>https://doi.org/10.1016/j.esr.2021.100759</t>
  </si>
  <si>
    <t>gardumi@kth.se</t>
  </si>
  <si>
    <t>O. Adeoye, C. Spataru</t>
  </si>
  <si>
    <t>Quantifying the integration of renewable energy sources in West Africa’s interconnected electricity network</t>
  </si>
  <si>
    <t>To evaluate the impact of increased integration of solar PV on the interconnected electricity network.</t>
  </si>
  <si>
    <t>Most of the planned electricity interconnections in West Africa could be underutilized in 2030. This underutilization presents an opportunity to integrate more of the region's unexplored hydro and solar resources.</t>
  </si>
  <si>
    <t>high-spatial economic dispatch model, individual modelling of solar and wind plants, investigation of electricity storage, comprehensive techno-economic analysis</t>
  </si>
  <si>
    <t>underutilized interconnection capacities</t>
  </si>
  <si>
    <t>UCL Energy Institute, University College London</t>
  </si>
  <si>
    <t>https://doi.org/10.1016/j.rser.2019.109647</t>
  </si>
  <si>
    <t>omotola.adeoye.14@ucl.ac.uk</t>
  </si>
  <si>
    <t>Ishaku et al.</t>
  </si>
  <si>
    <t>EnergyPLAN</t>
  </si>
  <si>
    <t>Decarbonisation Strategy for Renewable Energy Integration for Electriﬁcation of West African Nations: A Bottom-Up EnergyPLAN Modelling of West African Power Pool Targets</t>
  </si>
  <si>
    <t>To present a sustainable and economically viable pathway to achieve 100% electricity access and 48% renewable energy sources (RES) share in the West African region by 2030.</t>
  </si>
  <si>
    <t>For a unified synchronous grid, the most feasible scenario involves integrating 42,000 MW of natural gas with 13,000 MW of wind, 13,000 MW of PV, and 29,000 MW of hydro, reducing carbon emissions by almost 50%.</t>
  </si>
  <si>
    <t>Cyprus International University</t>
  </si>
  <si>
    <t>TR</t>
  </si>
  <si>
    <t>https://doi.org/10.3390/su142315933</t>
  </si>
  <si>
    <t>hadun@ciu.edu.tr</t>
  </si>
  <si>
    <t>Abuzayed et al.</t>
  </si>
  <si>
    <t>PyPSA-Earth and OnSSET Dual-Model Framework</t>
  </si>
  <si>
    <t>Power system expansion and renewable integration for drought-resilient electrification in Zambia</t>
  </si>
  <si>
    <t>To model and evaluate resilient, low-carbon pathways for Zambia’s power system by 2030. To explore pathways to achieve universal electricity access by 2030.</t>
  </si>
  <si>
    <t>Combining grid extension with decentralized solutions, such as solar home systems and mini-grids, offers the most cost-effective path to achieving universal electricity access, with per capita costs as low as $111.</t>
  </si>
  <si>
    <t>Development of a Dual-Model Framework for Integrated Electrification Planning, Scenario-Based Analysis of Zambia’s Energy Transition Under Climate Stressors, Validation and Customization of a High-Resolution Power System Model for Zambia, Quantitative Assessment of Cost, Emissions, and System Resilience, Policy-Relevant Insights for Low-Carbon Development and Investment Planning, Contribution to the Literature on Electrification in Developing Countries</t>
  </si>
  <si>
    <t>expanding scenario modelling to incorporate regional power interconnections, integrating transport electrification and clean cooking solutions, strengthening the coupling between power system models and macroeconomic models</t>
  </si>
  <si>
    <t>Friedrich-Alexander-Universität (FAU) Erlangen-Nürnberg, Energy Policy Research Group, Judge Business School, University of Cambridge, Department of Electrical and Electronics Engineering, The Copperbelt University, School of Geosciences, University of Edinburgh, Department of Statistics and Operations Research, Universitat Politecnica de Catalunya</t>
  </si>
  <si>
    <t>GB,DE,ES,ZM</t>
  </si>
  <si>
    <t>feed-in tariff, concessional capital, risk guarantees, green bonds, climate-aligned finance</t>
  </si>
  <si>
    <t>https://doi.org/10.1016/j.enpol.2025.114786</t>
  </si>
  <si>
    <t>anas.abuzayed@fau.de</t>
  </si>
  <si>
    <t>Kumbuso Joshua Nyoni</t>
  </si>
  <si>
    <t>OSeMOSYS + FlexTool (Soft-linking)</t>
  </si>
  <si>
    <t>The Zambian Energy Transition (ZET): A Case Study for OsemOSYS and FlexTool</t>
  </si>
  <si>
    <t>To explore the Zambian energy transition outlook through scenario analyses (BAU, IRP, Net Zero prospects) to align with Agenda 2063.</t>
  </si>
  <si>
    <t>Zambia can achieve Net Zero emissions by 2063 by gradually phasing out fossil fuels, but this pathway is more expensive than other scenarios. The current power system also requires immediate investment in transmission and generation to enhance its flexibility.</t>
  </si>
  <si>
    <t>inadequate cost database, incoherent underlying assumptions, dependence on hydro generation</t>
  </si>
  <si>
    <t>University of Edinburgh</t>
  </si>
  <si>
    <t>https://doi.org/10.21203/rs.3.rs-2368899/v1</t>
  </si>
  <si>
    <t>kumbujosh@gmail.com</t>
  </si>
  <si>
    <t>HOMER</t>
  </si>
  <si>
    <t>microgrid</t>
  </si>
  <si>
    <t>ZM</t>
  </si>
  <si>
    <t>Achbab et al.</t>
  </si>
  <si>
    <t>SAM</t>
  </si>
  <si>
    <t>Techno-Economic and Environmental Analysis of a Renewable Hybrid System in Southern Morocco</t>
  </si>
  <si>
    <t>To assess the technical and economic feasibility of a 20 MW grid-connected hybrid wind-solar PV system for the city of Dakhla in southern Morocco.</t>
  </si>
  <si>
    <t>The hybrid wind-solar system is economically viable, with a levelized cost of energy of $0.045/kWh, a positive net present value of $27.4 million, and a discounted payback period of 8 years.</t>
  </si>
  <si>
    <t>Renewable Energy and System Dynamics Laboratory, Faculty of Sciences-Ain Chock, Hassan II University, Casablanca, Morocco,Geosciences Laboratory, Faculty of Sciences-Ain Chock, Hassan II University, Casablanca, Morocco</t>
  </si>
  <si>
    <t>https://doi.org/10.12912/27197050/188282</t>
  </si>
  <si>
    <t>mo.achbab@gmail.com</t>
  </si>
  <si>
    <t>R Budianto</t>
  </si>
  <si>
    <t>OnSSET-OSeMOSYS</t>
  </si>
  <si>
    <t>A cost-optimal and geospatial analysis for the power system of Sierra Leone</t>
  </si>
  <si>
    <t>To analyze investments in the power sector of Sierra Leone to cover future electricity needs under different electrification targets and demand scenarios using OnSSET and OSeMOSYS.</t>
  </si>
  <si>
    <t>Hydropower dominates electricity generation across all scenarios, supplying 60-79.5% of electricity; solar PV plays a significant role in the reference scenario where spatial constraints are considered.</t>
  </si>
  <si>
    <t>open-source, combines spatial and long-term analysis, considers different electricity access tiers, provides least-cost solutions</t>
  </si>
  <si>
    <t>data availability, no sensitivity analysis, constant economic growth, limited storage modelling</t>
  </si>
  <si>
    <t>https://www.diva-portal.org/smash/get/diva2:1373039/FULLTEXT01.pdf</t>
  </si>
  <si>
    <t>rbud@kth.se</t>
  </si>
  <si>
    <t>S Sinclair-Lecaros et al.</t>
  </si>
  <si>
    <t>RAMP</t>
  </si>
  <si>
    <t>A GIS-based demand assessment methodology to estimate electricity requirements for health care facilities: a case study for Uganda</t>
  </si>
  <si>
    <t>To introduce a GIS-based methodology for estimating electricity requirement ranges in health care facilities, applied to a Uganda case study.</t>
  </si>
  <si>
    <t>Annual electricity requirements for Ugandan health centers range from 3,037 kWh for small health center II to 239,681 kWh for large health center IV.</t>
  </si>
  <si>
    <t>US,UG,AT,IT</t>
  </si>
  <si>
    <t>https://doi.org/10.46830/writn.21.00093</t>
  </si>
  <si>
    <t>santiago.sinclair-lecaros@wri.org</t>
  </si>
  <si>
    <t>Tinashe and Folly</t>
  </si>
  <si>
    <t>An Integrated Modelling Framework for Renewable Energy Integration in the Southern African Power Pool (SAPP)</t>
  </si>
  <si>
    <t>To propose an integrated modeling framework for long-term planning and operational reliability of renewable energy integration in the Southern African Power Pool.</t>
  </si>
  <si>
    <t>High variable energy flows are observed between Botswana, South Africa, Mozambique, and Zimbabwe, and the model identifies key generation projects for meeting future demand while increasing renewable penetration.</t>
  </si>
  <si>
    <t>comprehensive approach, bridges gap between strategic planning and operational feasibility, adaptable to other power pools</t>
  </si>
  <si>
    <t>assumptions in input data, model simplifications, ignoring real-time dispatch constraints, assuming perfect foresight</t>
  </si>
  <si>
    <t>University of Cape Town</t>
  </si>
  <si>
    <t>https://doi.org/10.1109/SAUPEC65723.2025.10944332</t>
  </si>
  <si>
    <t>ktykei001@myuct.ac.za</t>
  </si>
  <si>
    <t>M.I. Howells et al.</t>
  </si>
  <si>
    <t>TIMES</t>
  </si>
  <si>
    <t>An Energy Model for a Low Income Rural African Village</t>
  </si>
  <si>
    <t>To extend an energy model to rural African villages to compute optimal energy systems and assess the effects of electrification and pollution externality costs.</t>
  </si>
  <si>
    <t>Internalizing health-related pollution costs leads to extensive electricity adoption, making grid connection the cheapest clean option.</t>
  </si>
  <si>
    <t>Improved time resolution, multi-service appliance modeling, inclusion of externalities</t>
  </si>
  <si>
    <t>Lack of equilibrium with economy, single village calibration, no income differentiation</t>
  </si>
  <si>
    <t>University of Cape Town, Stanford University, International Resources Group, University of Stuttgart</t>
  </si>
  <si>
    <t>ZA,US,DE</t>
  </si>
  <si>
    <t>https://www.researchgate.net/profile/Mark-Howells-2/publication/237677229_An_Energy_Model_for_a_Low_Income_Rural_African_Village/links/5627412f08aed3d3f1394932/An-Energy-Model-for-a-Low-Income-Rural-African-Village.pdf</t>
  </si>
  <si>
    <t>mark.howells@energy.kth.se</t>
  </si>
  <si>
    <t>Imed Eddine Khelfa et al.</t>
  </si>
  <si>
    <t>UBEM Aproach</t>
  </si>
  <si>
    <t>An Energy and Ecological Assessment of The Prior and Post-Hybrid Renovation State of Multi-Dwelling Building in the Algerian City of Skikda</t>
  </si>
  <si>
    <t>economic</t>
  </si>
  <si>
    <t>To evaluate the energy and ecological performance of hybrid renovation scenarios for a multi-dwelling building in Skikda, Algeria.</t>
  </si>
  <si>
    <t>The best scenario, combining roof PVT panels, seasonal thermal storage, and triple glazing, reduces fossil energy use by 69.78% and achieves Class A energy/environmental rating.</t>
  </si>
  <si>
    <t>University of May 8th, 1945, Guelma; University of August 20th, 1955, Skikda</t>
  </si>
  <si>
    <t>DZ</t>
  </si>
  <si>
    <t>http://dx.doi.org/10.11594/ijssr.05.01.12</t>
  </si>
  <si>
    <t>khelfa.imededdine@univ-guelma.dz</t>
  </si>
  <si>
    <t>J Fu &amp; H Hammarsten</t>
  </si>
  <si>
    <t>An Analysis of Climate Change and its Effects on the Electricity Generation: Supporting a CLEWs assessment in Ghana</t>
  </si>
  <si>
    <t>To analyze the future electricity system in Ghana and assess the impact of climate change on hydropower generation within a Climate, Land, Energy and Water (CLEWs) framework.</t>
  </si>
  <si>
    <t>Concentrated solar power dominates the long-term generation mix, while climate change significantly reduces hydropower reliability, making it unsustainable.</t>
  </si>
  <si>
    <t>open-source, integrated approach, country-specific data</t>
  </si>
  <si>
    <t>assumptions on fuel prices, uncertainty in CSP, limited data sources</t>
  </si>
  <si>
    <t>https://kth.diva-portal.org/smash/record.jsf?pid=diva2%3A1119242&amp;dswid=7301</t>
  </si>
  <si>
    <t>HOMER Pro</t>
  </si>
  <si>
    <t>Jason Clifford Wilson</t>
  </si>
  <si>
    <t>iHOGA</t>
  </si>
  <si>
    <t>A Techno-Economic Environmental Approach to Improving the Performance of Photovoltaic, Battery, Grid-Connected, Diesel Hybrid Energy Systems: A Case Study in Kenya</t>
  </si>
  <si>
    <t>To demonstrate a method for optimizing photovoltaic hybrid energy systems through a case study in Kenya.</t>
  </si>
  <si>
    <t>Implementing proposed interventions reduces fuel consumption by 70%, extends battery lifetime by 28%, cuts net present cost by 30%, and lowers emissions by 42%.</t>
  </si>
  <si>
    <t>European Solar Engineering School, Dalarna University</t>
  </si>
  <si>
    <t>https://www.diva-portal.org/smash/record.jsf?pid=diva2%3A1252234&amp;dswid=-9012</t>
  </si>
  <si>
    <t>Djohra Saheb Koussa et al.</t>
  </si>
  <si>
    <t>A Technical, Economic and Environmental Assessment of Decentralized Systems Connected to the Algerian Grid. Case Study: Adrar Site</t>
  </si>
  <si>
    <t>To assess the technical, economic, and environmental performance of decentralized wind and photovoltaic systems connected to the grid in Adrar, Algeria.</t>
  </si>
  <si>
    <t>The hybrid wind-PV system reduces greenhouse gas emissions by 20-22% and lowers the cost of energy slightly from $0.400 to $0.399/kWh compared to the grid alone.</t>
  </si>
  <si>
    <t>Centre De DEveloppement Des Energies Renouvelables, Alger; Laboratoire Des Technologies Industrielle Et De L’Information, UniversitE A. Mira De Bejaia</t>
  </si>
  <si>
    <t>https://doi.org/10.5923/j.ep.20120204.03</t>
  </si>
  <si>
    <t>dkoussa@cder.dz</t>
  </si>
  <si>
    <t>Shari Babajide et al.</t>
  </si>
  <si>
    <t>STELLA</t>
  </si>
  <si>
    <t>A System Dynamics Model of the Nigerian Electricity System</t>
  </si>
  <si>
    <t>To analyze how reducing transmission losses to 5% and raising capacity factor to 90% affects Nigeria's electricity supply using a system dynamics model.</t>
  </si>
  <si>
    <t>Improving TL and CF reduces outages by 17.84% and saves 3,400 GWh in losses by 2050, but additional generation capacity is essential to fully meet demand.</t>
  </si>
  <si>
    <t>WASCAL, Universite Abdou Moumouni, Centre for Energy Research and Development, Obafemi Awolowo University, Higher Colleges of Technology</t>
  </si>
  <si>
    <t>NE,NG,AE</t>
  </si>
  <si>
    <t>https://doi.org/10.1109/ICASET.2018.8376780</t>
  </si>
  <si>
    <t>b.shari@wascal-ne.org</t>
  </si>
  <si>
    <t>Ahunim Abebe et al.</t>
  </si>
  <si>
    <t>A Study on Optimal Design Feasibility of Microgrid Power System for Rural Electrification: Amhara Region in Ethiopia</t>
  </si>
  <si>
    <t>To enable optimal power provision and assess feasibility of a microgrid design for rural electrification in Gedro Kebele, Ethiopia.</t>
  </si>
  <si>
    <t>The optimal stand-alone microgrid consists of 7 kW PV, 3 kW wind turbine, 104 kWh battery, and 6 kW converter, supplying 25 kWh/day at a total investment cost of $75,993.</t>
  </si>
  <si>
    <t>Bahir Dar Institute of Technology, Bahir Dar University, Ethiopia</t>
  </si>
  <si>
    <t>https://doi.org/10.51983/ajes-2019.8.3.2064</t>
  </si>
  <si>
    <t>ahunim@gmail.com</t>
  </si>
  <si>
    <t>Derya Sadak et al.</t>
  </si>
  <si>
    <t>PyPSA-KE</t>
  </si>
  <si>
    <t>A Spatially Explicit Planning of Pumped Hydro Energy Storage in Kenya’s Long-Term Decarbonisation Pathways</t>
  </si>
  <si>
    <t>To assess the potential role of pumped hydro energy storage in Kenya's long-term decarbonisation pathways using geospatial analysis and energy system optimisation.</t>
  </si>
  <si>
    <t>Kenya has substantial potential for pumped hydro energy storage, but future storage requirements are highly sensitive to uncertain socio-economic factors.</t>
  </si>
  <si>
    <t>TU Delft, Civil Engineering and Geosciences</t>
  </si>
  <si>
    <t>NL</t>
  </si>
  <si>
    <t>https://doi.org/10.5194/egusphere-egu26-12682</t>
  </si>
  <si>
    <t>d.sadak@tudelft.nl</t>
  </si>
  <si>
    <t>EG</t>
  </si>
  <si>
    <t>inclusive industrialisation</t>
  </si>
  <si>
    <t>TZ</t>
  </si>
  <si>
    <t>kihwele2002@yahoo.com</t>
  </si>
  <si>
    <t>Jonathan Daglish</t>
  </si>
  <si>
    <t>A Prefeasibility Analysis of a PV Mini Grid with Ice Plant on Buvu Island in Lake Victoria</t>
  </si>
  <si>
    <t>To assess the feasibility of a PV mini grid with an ice plant on Buvu Island, Uganda, to provide electricity and flaked ice for fish preservation.</t>
  </si>
  <si>
    <t>The PV mini grid with ice plant is financially viable under base assumptions, with an IRR of 23.5% and NPV of $114,651, but viability hinges on selling at least 1.6 tonnes of ice daily.</t>
  </si>
  <si>
    <t>https://www.diva-portal.org/smash/record.jsf?faces-redirect=true&amp;aq2=%5B%5B%5D%5D&amp;af=%5B%5D&amp;searchType=SIMPLE&amp;sortOrder2=title_sort_asc&amp;query=&amp;language=no&amp;pid=diva2%3A1372692%22&amp;aq=%5B%5B%5D%5D&amp;sf=all&amp;aqe=%5B%5D&amp;sortOrder=author_sort_asc&amp;onlyFullText=false&amp;noOfRows=50&amp;dswid=1325</t>
  </si>
  <si>
    <t>Josefine Axelsson, Emelie Johnson</t>
  </si>
  <si>
    <t>OSeMOSYS-OnSSET</t>
  </si>
  <si>
    <t>A nexus assessment of Energy and Water in Rwanda</t>
  </si>
  <si>
    <t>To investigate hydropower's role in Rwanda's electrification plans and assess climate change impacts on water availability.</t>
  </si>
  <si>
    <t>Hydropower's share varies from 7% to 47% by 2030 depending on electricity demand and climate scenario, and water availability will be insufficient to meet demand after 2026.</t>
  </si>
  <si>
    <t>https://kth.diva-portal.org/smash/record.jsf?pid=diva2%3A1119648&amp;dswid=8009</t>
  </si>
  <si>
    <t>O. M. Longe et al.</t>
  </si>
  <si>
    <t>A Case Study on Off-grid Microgrid for Universal Electricity Access in the Eastern Cape of South Africa</t>
  </si>
  <si>
    <t>To compare an off-grid microgrid with grid extension for universal electricity access in Ntabankulu, Eastern Cape, South Africa.</t>
  </si>
  <si>
    <t>A wind/diesel/battery microgrid achieves the lowest cost of energy at $0.320/kWh with 90.5% renewable penetration, outperforming grid extension.</t>
  </si>
  <si>
    <t>University of Johannesburg, International Institute for Applied Systems Analysis (IIASA), Rufus Giwa Polytechnic</t>
  </si>
  <si>
    <t>ZA,AT,NG</t>
  </si>
  <si>
    <t>https://doi.org/10.5923/j.ijee.20170702.03</t>
  </si>
  <si>
    <t>wunmigrace@yahoo.com</t>
  </si>
  <si>
    <t>A. Lalouli et al.</t>
  </si>
  <si>
    <t>A Comparative Study on Influence of Climate on Optimal Dimensioning of a Hydrogen-Based Microgrid</t>
  </si>
  <si>
    <t>To evaluate battery, hydrogen and hybrid storage for a solar-wind off-grid microgrid across three Moroccan climate regions.</t>
  </si>
  <si>
    <t>A hybrid wind-PV system with hydrogen storage is the most cost-effective fully renewable option, and optimal sizing varies by climate region.</t>
  </si>
  <si>
    <t>Hassan II University of Casablanca (MA)</t>
  </si>
  <si>
    <t>International Journal on “Technical and Physical Problems of Engineering” (IJTPE), Iss. 59, Vol. 16, No. 2, Jun. 2024</t>
  </si>
  <si>
    <t>louliabd@gmail.com</t>
  </si>
  <si>
    <t>K. M. Kotb et al.</t>
  </si>
  <si>
    <t>A fuzzy decision-making model for optimal design of solar, wind, diesel-based RO desalination integrating flow-battery and pumped-hydro storage: A case study in Baltim, Egypt</t>
  </si>
  <si>
    <t>To optimize a PV-wind-diesel hybrid system with flow-battery or pumped-hydro storage for reverse-osmosis desalination in Baltim, Egypt.</t>
  </si>
  <si>
    <t>A wind-turbine/PV/diesel system with a flow battery is the best configuration (NPC $1.05M, COE $0.102/kWh); a fully renewable system is feasible but costlier.</t>
  </si>
  <si>
    <t>Electrical Power and Machines Engineering Department, Faculty of Engineering, Tanta University, Tanta 31521, Egypt,Department of Electric Power Engineering, Faculty of Electrical Engineering and Informatics, Budapest University of Technology and Economics, Budapest 1111, Hungary,School of Electrical and Electronic Engineering, Huazhong University of Science and Technology, Wuhan 430074, China,Civil Engineering Department, Faculty of Engineering, Kafrelsheikh University, Kafrelsheikh 33516, Egypt,Electrical Engineering Department, Faculty of Engineering, Kafrelsheikh University, Kafrelsheikh 33516, Egypt,Mechanical Engineering Department, Faculty of Engineering, Kafrelsheikh University, Kafrelsheikh 33516, Egypt</t>
  </si>
  <si>
    <t>EG,HU,CN</t>
  </si>
  <si>
    <t>https://doi.org/10.1016/j.enconman.2021.113962</t>
  </si>
  <si>
    <t>kotb.mohamed@f-eng.tanta.edu.eg</t>
  </si>
  <si>
    <t>O. Nait Mensour et al.</t>
  </si>
  <si>
    <t>GIS-MCDM</t>
  </si>
  <si>
    <t>A geographical information system-based multi-criteria method for the evaluation of solar farms locations: A case study in Souss-Massa area, southern Morocco</t>
  </si>
  <si>
    <t>To assess the suitability of locations for large PV farms in the Souss-Massa area of southern Morocco using a GIS-MCDM method.</t>
  </si>
  <si>
    <t>About 24.08% of the region (12,952 km2) is suitable, with PV electricity costs around $0.067/kWh in the best areas.</t>
  </si>
  <si>
    <t>Materials and Renewable Energy Laboratory, Faculty of Sciences, Ibn Zohr University</t>
  </si>
  <si>
    <t>https://doi.org/10.1016/j.energy.2019.06.063</t>
  </si>
  <si>
    <t>omar.naitmensour@edu.uiz.ac.ma</t>
  </si>
  <si>
    <t>A. K. Kuno et al.</t>
  </si>
  <si>
    <t>A feasibility analysis of PV-based off-grid rural electrification for a pastoral settlement in Ethiopia</t>
  </si>
  <si>
    <t>To assess the feasibility of off-grid PV systems for pastoral electrification in Moyale, Yabelo and Dire, Ethiopia.</t>
  </si>
  <si>
    <t>Solar PV systems are viable with an LCOE of about $0.835-0.899/kWh, cheaper than diesel over the project life.</t>
  </si>
  <si>
    <t>Haramaya University (ET)</t>
  </si>
  <si>
    <t>https://doi.org/10.1016/j.energy.2023.128899</t>
  </si>
  <si>
    <t>amanuelkchk24@gmail.com</t>
  </si>
  <si>
    <t>T. Nacer et al.</t>
  </si>
  <si>
    <t>A comprehensive method to assess the feasibility of renewable energy on Algerian dairy farms</t>
  </si>
  <si>
    <t>To assess the techno-economic feasibility of grid-connected renewable energy systems on Algerian dairy farms.</t>
  </si>
  <si>
    <t>Optimal grid-connected systems meet farm demand and export more than twice the electricity purchased, and are feasible across northern Algeria.</t>
  </si>
  <si>
    <t>Electronics Department, Technology Faculty, LabSET, University Saad Dahlab Blida1, Centre de D eveloppement des Energies Renouvelables, CDER</t>
  </si>
  <si>
    <t>http://dx.doi.org/10.1016/j.jclepro.2015.06.101</t>
  </si>
  <si>
    <t>nasser_tar@yahoo.fr</t>
  </si>
  <si>
    <t>D. Jaggeshar et al.</t>
  </si>
  <si>
    <t>A low-carbon electricity transition for small island developing states: A case study of Mauritius</t>
  </si>
  <si>
    <t>To model and evaluate low-carbon transition pathways for the electricity sector in Mauritius, assessing them against criteria for energy security, the economy, the environment, and social impacts.</t>
  </si>
  <si>
    <t>The optimal transition pathway for Mauritius is an ambitious scenario that achieves a 76.8% renewable energy share and reduces CO2 emissions by over 67% by 2040.</t>
  </si>
  <si>
    <t>multidimensional scenario comparison, quantified estimates of multiple sustainable development benefits</t>
  </si>
  <si>
    <t>job displacement from coal phase-out, high initial cost of hybrid systems, financing challenges for SIDS, need for vocational clean energy education programs</t>
  </si>
  <si>
    <t>Beijing Normal University (CN); University College Cork (IE)</t>
  </si>
  <si>
    <t>CN,IE</t>
  </si>
  <si>
    <t>subsidies for capital costs, soft loans, feed-in tariff, net metering, fiscal measures waiving import and tax duties, long-term debt, carbon pricing</t>
  </si>
  <si>
    <t>https://doi.org/10.1016/j.esd.2024.101638</t>
  </si>
  <si>
    <t>maoxq@bnu.edu.cn, guozhi0226@mail.bnu.edu.cn</t>
  </si>
  <si>
    <t>M. Taoufik et al.</t>
  </si>
  <si>
    <t>A GIS-based multi-criteria decision-making approach for site suitability of solar-powered hydrogen production: A case study of Souss-Massa, Morocco</t>
  </si>
  <si>
    <t>To identify suitable areas for solar-hydrogen conversion in Souss-Massa, Morocco, using a GIS-based multi-criteria approach.</t>
  </si>
  <si>
    <t>The western Souss-Massa region, particularly around Agadir City, is most suitable for solar-hydrogen projects, which can produce green hydrogen at a competitive Levelized Cost of Hydrogen (LCOH) of $2.9/kg.</t>
  </si>
  <si>
    <t>inclusive_industrialisation</t>
  </si>
  <si>
    <t>Hassan II University of Laboratory of Applied Geology, Geomatics and Environment, Faculty of Sciences Ben M’Sik, Hassan II University of Casablanca, Casablanca, Morocco (MA)</t>
  </si>
  <si>
    <t>https://doi.org/10.1016/j.ref.2023.08.004</t>
  </si>
  <si>
    <t>meryem.taoufik@gmail.com</t>
  </si>
  <si>
    <t>S. A. Eshiemogie et al.</t>
  </si>
  <si>
    <t>machine learning-supported framework</t>
  </si>
  <si>
    <t>A machine learning-supported framework for predicting Nigeria's optimal energy storage and emission reduction</t>
  </si>
  <si>
    <t>To assess Nigeria's 2050 electricity scenarios with and without grid-scale storage using machine learning and multi-objective optimization.</t>
  </si>
  <si>
    <t>Adding grid-scale storage raises total system cost but enables much higher renewable penetration and large CO2 reductions, making storage viable for Nigeria by 2050.</t>
  </si>
  <si>
    <t>ML models’ capacity to accurately predict key energy system metrics,ML models excel at rapid, data-driven predictions,transparent and interpretable method for understanding the effects of independent variables</t>
  </si>
  <si>
    <t>minor differences between the ML and EnergyPLAN results,higher overall cost with energy storage technologies</t>
  </si>
  <si>
    <t>Department of Chemical Engineering, University of Benin, Department of Computer Engineering, University of Benin, Department of Mechanical Engineering, University of Nigeria, Department of Electrical and Electronics Engineering, University of Manchester, Department of Chemistry, Faculty of Science and Technology, Airlangga University, Department of Chemical Engineering, Faculty of Industrial Technology, Universitas Pembangunan Nasional “Veteran” Yogyakarta</t>
  </si>
  <si>
    <t>NG,GB,ID</t>
  </si>
  <si>
    <t>https://doi.org/10.1016/j.ref.2024.100677</t>
  </si>
  <si>
    <t>stanley.eshiemogie@eng.uniben.edu,andrew.amenaghawon@uniben.edu,handoko.darmokoesoemo@gmail.com,heriseptyakusuma@gmail.com</t>
  </si>
  <si>
    <t>S. Rekik &amp; S. El Alimi</t>
  </si>
  <si>
    <t>A GIS based MCDM modelling approach for evaluating large-scale solar PV installation in Tunisia</t>
  </si>
  <si>
    <t>To conduct a land suitability analysis to identify the most feasible locations for installing large-scale solar PV power plants throughout Tunisia using an integrated GIS and multi-criteria decision-making approach.</t>
  </si>
  <si>
    <t>Approximately 17.6% of Tunisia's territory is suitable for large-scale solar PV development. The most suitable sites cover 5,251 km² (3.31% of the available area) and are primarily located in the central, southwestern, southeastern, and eastern coastal regions.</t>
  </si>
  <si>
    <t>University of Monastir, National Engineering School of Monastir, Laboratory of Thermal and Energy Systems Studies (LESTE)</t>
  </si>
  <si>
    <t>TN</t>
  </si>
  <si>
    <t>https://doi.org/10.1016/j.egyr.2023.12.018</t>
  </si>
  <si>
    <t>Souheil.elalimi@enim.u-monastir.tn</t>
  </si>
  <si>
    <t>B. Mutume</t>
  </si>
  <si>
    <t>GIS-MCDA</t>
  </si>
  <si>
    <t>A feasibility assessment of utilizing concentrated solar power (CSP) in Zimbabwean regions of Hwange and Lupane</t>
  </si>
  <si>
    <t>To identify the most suitable CSP sites in the Hwange-Lupane area of Zimbabwe using a GIS-MCDA-AHP approach.</t>
  </si>
  <si>
    <t>Lupane offers the most suitable land; direct normal irradiance is weighted highest (55.5%); a 600 MW CSP plant is analysed.</t>
  </si>
  <si>
    <t>Middle East Technical University, Sustainable Environment and Energy Systems Department, Kalkanli, Guzelyurt, Mersin 10, Turkey</t>
  </si>
  <si>
    <t>https://doi.org/10.1016/j.heliyon.2023.e18210</t>
  </si>
  <si>
    <t>bruce.mutume@metu.edu.tr</t>
  </si>
  <si>
    <t>M. N. Edoo &amp; R. T. F. Ah King</t>
  </si>
  <si>
    <t>100% renewable energy system for the island of Mauritius by 2050: a techno-economic study</t>
  </si>
  <si>
    <t>To investigate the most realistic 100% renewable energy systems for Mauritius by 2050 using EnergyPLAN.</t>
  </si>
  <si>
    <t>A 100% renewable energy system is technically feasible for Mauritius, with solar PV and battery storage forming the backbone of the system. This transition increases the cost of final energy by 11% compared to volatile 2022 fossil fuel prices.</t>
  </si>
  <si>
    <t>first 100% RE system study for Mauritius, uses mature and commercially available technologies, holistic view of energy system, fills research gap for Mauritius, provides key insights, useful for other SIDS</t>
  </si>
  <si>
    <t>institutional capacity, administrative procedures, procedural red tapes, limited financial resources</t>
  </si>
  <si>
    <t>Department of Electrical and Electronic Engineering, Faculty of Engineering, University of Mauritius</t>
  </si>
  <si>
    <t>MU</t>
  </si>
  <si>
    <t>https://doi.org/10.1016/j.segy.2025.100199</t>
  </si>
  <si>
    <t>nawazedoo@gmail.com</t>
  </si>
  <si>
    <t>Shu'aibu Dabo et al.</t>
  </si>
  <si>
    <t>ArcGIS Pro</t>
  </si>
  <si>
    <t>A geospatial analysis of solar energy potentials in Kaduna state, Nigeria</t>
  </si>
  <si>
    <t>To assess solar energy potential across Kaduna state, Nigeria, using geospatial analysis.</t>
  </si>
  <si>
    <t>Kaduna state shows enormous solar potential with distinct high, medium and low zones, peaking in February-March.</t>
  </si>
  <si>
    <t>Universiti Sains Malaysia, Ahmadu Bello University</t>
  </si>
  <si>
    <t>MY,NG</t>
  </si>
  <si>
    <t>https://doi.org/10.17576/geo-2024-2003-03</t>
  </si>
  <si>
    <t>shuaibudabo10@gmail.com</t>
  </si>
  <si>
    <t>L. Nogueira et al.</t>
  </si>
  <si>
    <t>A cross-sectoral integrated assessment of alternatives for climate mitigation in Madagascar</t>
  </si>
  <si>
    <t>To analyze how Madagascar can achieve its Nationally Determined Contribution (NDC) by modeling mitigation options in the energy and land-use sectors under different cost scenarios.</t>
  </si>
  <si>
    <t>Madagascar can meet its 14% GHG emission reduction target using only the land-use sector. However, overlooking mitigation in the energy sector is a missed opportunity to develop the country's abundant low-carbon energy resources.</t>
  </si>
  <si>
    <t>integrated assessment, links land-use and energy</t>
  </si>
  <si>
    <t>high uncertainty in AFOLU costs/potentials, lack of reliable data, storage/balancing costs stylistically accounted</t>
  </si>
  <si>
    <t>TNO, University of Amsterdam, Johns Hopkins University</t>
  </si>
  <si>
    <t>https://doi.org/10.1080/14693062.2020.1791030</t>
  </si>
  <si>
    <t>larissa.nogueira@tno.nl</t>
  </si>
  <si>
    <t>A. A. Mas'ud</t>
  </si>
  <si>
    <t>A hybrid combination of EV charging stations with renewable energy sources for powering a residential community</t>
  </si>
  <si>
    <t>To techno-economically evaluate PV-wind-diesel-battery schemes with EV charging for residential communities in six Nigerian cities.</t>
  </si>
  <si>
    <t>Sokoto and Gusau have the lowest LCOE (about 0.306-0.312) and NPC (about $1.71M); Zaria is highest, and NPC rises with EV charging distance.</t>
  </si>
  <si>
    <t>Jubail Industrial College, Royal Commission for Jubail, KSA</t>
  </si>
  <si>
    <t>SA</t>
  </si>
  <si>
    <t>https://doi.org/10.1002/est2.483</t>
  </si>
  <si>
    <t>masud_a@jic.edu.sa</t>
  </si>
  <si>
    <t>B. M. Abdoulaye et al.</t>
  </si>
  <si>
    <t>Photovoltaic simulation</t>
  </si>
  <si>
    <t>A Comparative Study of Two Common Software's used for Photovoltaic Systems, RETScreen and PVsyst</t>
  </si>
  <si>
    <t>To compare PVsyst and RETScreen for predicting the performance of a solar PV plant in Niger against monitored data.</t>
  </si>
  <si>
    <t>Predicted annual energy is 12032 MWh (PVsyst) and 12746 MWh (RETScreen) versus 11996 MWh measured, making RETScreen the more reliable predictor in this case.</t>
  </si>
  <si>
    <t>Laboratoire d’Energétique et d’Electronique d’Electrotechnique, d’Automatique, d’Informatique Industrielle (LAERT-LA2EI), Université Abdou Moumouni de Niamey, Niger</t>
  </si>
  <si>
    <t>NE</t>
  </si>
  <si>
    <t>https://doi.org/10.9734/cjast/2024/v43i54373</t>
  </si>
  <si>
    <t>makintag@gmail.com</t>
  </si>
  <si>
    <t>A. Yahiaoui &amp; F. Tlemcani</t>
  </si>
  <si>
    <t>A comparison study of hybrid renewable energy systems for electrification of a rural city in Algeria</t>
  </si>
  <si>
    <t>To optimally size three PV-wind-battery-electrolyzer-fuel-cell hybrid systems for Timimoun, Algeria, using HOMER.</t>
  </si>
  <si>
    <t>The PV/wind/battery/electrolyzer/hydrogen-tank/fuel-cell configuration is cheapest (NPC $12.3M, COE $0.912/kWh) and meets demand.</t>
  </si>
  <si>
    <t>Renewable Energies and Materials Laboratory, Electrical Engineering Department, University of Medea, Algeria</t>
  </si>
  <si>
    <t>https://doi.org/10.1177/0309524X221133810</t>
  </si>
  <si>
    <t>adel.industry1@gmail.com</t>
  </si>
  <si>
    <t>O. A. Adebimpe &amp; S. O. Usman</t>
  </si>
  <si>
    <t>GIS-AHP</t>
  </si>
  <si>
    <t>A GIS-AHP Approach for Evaluating Site Suitability for Solar Power Plant: A Case Study of Ewekoro Local Government Area, Nigeria</t>
  </si>
  <si>
    <t>To evaluate site suitability for a solar power plant in Ewekoro Local Government Area, Nigeria, using a GIS-AHP approach.</t>
  </si>
  <si>
    <t>About 15% of the area is best-suitable and 17% suitable while 68% is not suitable, with land use the most important criterion.</t>
  </si>
  <si>
    <t>Department of Industrial and Production Engineering, University of Ibadan, NIGERIA; Department of Systems and Industrial Engineering, University of Arizona, UNITED STATES</t>
  </si>
  <si>
    <t>NG,US</t>
  </si>
  <si>
    <t>http://dx.doi.org/10.4314/njt.v41i4.6</t>
  </si>
  <si>
    <t>oa.adebimpe@yahoo.com, sundayusman29@gmail.com</t>
  </si>
  <si>
    <t>A. Caillard et al.</t>
  </si>
  <si>
    <t>A Critical Analysis of Morocco's Green Hydrogen Roadmap: A Modelling Approach to Assess Country Readiness from the Energy Trilemma Perspective</t>
  </si>
  <si>
    <t>To assess Morocco's readiness for its Green Hydrogen Roadmap using OSeMOSYS energy modelling through the energy-trilemma lens.</t>
  </si>
  <si>
    <t>The roadmap is not harmonised with existing infrastructure, and aggressive pursuit risks higher fossil imports and surging costs, with green-hydrogen storage raising costs by about 34%.</t>
  </si>
  <si>
    <t>open-source accessibility, fulfilment of all energy demands and related constraints, generation of least-cost solution</t>
  </si>
  <si>
    <t>data limitations, extrapolation of storage technology costs, exclusion of hybrid or integrated systems, limited granularity of time slices</t>
  </si>
  <si>
    <t>Centre for Environmental Policy, Imperial College London, STEER Centre, Department of Geography, Loughborough University</t>
  </si>
  <si>
    <t>Public–Private Partnerships (PPPs), grants, tax incentives, tax relaxations, subsidies</t>
  </si>
  <si>
    <t>https://doi.org/10.3390/cli12050061</t>
  </si>
  <si>
    <t>amandine.caillard22@imperial.ac.uk</t>
  </si>
  <si>
    <t>B. Settou et al.</t>
  </si>
  <si>
    <t>A high-resolution GIS-AHP-based method for solar PV power plant site selection: a case study of Algeria</t>
  </si>
  <si>
    <t>To identify and map the most suitable sites for large-scale, grid-connected solar PV power plants in Algeria using a GIS-AHP method, and to test the impact of different map raster resolutions on the results.</t>
  </si>
  <si>
    <t>At a high (92m) resolution, 17% of the studied area in Algeria is suitable for large-scale solar PV development. Using a lower resolution (1000m) eliminates over 25,286 km² of suitable land, demonstrating the significant effect of data resolution on potential assessments.</t>
  </si>
  <si>
    <t>VPRS Laboratory, University of Kasdi Merbah Ouargla, Department of Mechanical Engineering, University of Kasdi Merbah Ouargla, Department of Physic, University of Kasdi Merbah Ouargla, Institute of Technology, University of Kasdi Merbah Ouargla</t>
  </si>
  <si>
    <t>https://doi.org/10.1007/s10098-020-01971-3</t>
  </si>
  <si>
    <t>belkhir.settou@gmail.com</t>
  </si>
  <si>
    <t>M. T. Ayana et al.</t>
  </si>
  <si>
    <t>A compendious approach for renewable energy assessment based on satellite and ground truth data: a case of Bilate catchment, Rift Valley Basin, Ethiopia</t>
  </si>
  <si>
    <t>To assess the techno-economic viability of wind, solar and hydro hybrid systems in the off-grid Bilate catchment using ERA5 satellite data and HOMER.</t>
  </si>
  <si>
    <t>A hybrid energy approach is viable, and combining ERA5 satellite data with an HBV-IHMS model fills data gaps for resource assessment.</t>
  </si>
  <si>
    <t>Water Technology Institute, Arba Minch University</t>
  </si>
  <si>
    <t>https://doi.org/10.1007/s40095-022-00484-7</t>
  </si>
  <si>
    <t>melktesh@gmail.com</t>
  </si>
  <si>
    <t>M. S. Elborlsy et al.</t>
  </si>
  <si>
    <t>A case study of optimal design and techno-economic analysis of an islanded AC microgrid</t>
  </si>
  <si>
    <t>To optimize an islanded AC microgrid powering an international school in New Cairo, Egypt, using HOMER.</t>
  </si>
  <si>
    <t>The optimal configuration for the microgrid is a hybrid system including PV, wind, a diesel generator, a fuel cell, and battery storage, achieving a levelized cost of energy of $0.153/kWh.</t>
  </si>
  <si>
    <t>Process Control Technology Department, Faculty of Technology and Education, Beni-Suef University, Beni-Suef, Egypt,Electrical Engineering Department, Faculty of Engineering, Beni-Suef University, Beni-Suef, Egypt,Electrical Engineering Department, Faculty of Engineering at Shoubra, Benha University, Banha, Egypt</t>
  </si>
  <si>
    <t>https://doi.org/10.1038/s41598-025-94506-z</t>
  </si>
  <si>
    <t>mohamed01177@techedu.bsu.edu.eg</t>
  </si>
  <si>
    <t>A. S. Zalhaf et al.</t>
  </si>
  <si>
    <t>GIS-fuzzy-AHP</t>
  </si>
  <si>
    <t>A High-Resolution Wind Farms Suitability Mapping Using GIS and Fuzzy AHP Approach: A National-Level Case Study in Sudan</t>
  </si>
  <si>
    <t>To identify suitable wind-farm locations in Sudan using GIS combined with a fuzzy analytic hierarchy process.</t>
  </si>
  <si>
    <t>About 48.2% of the country is suitable; the study adds a novel lightning-strike criterion and assesses eight criteria in total.</t>
  </si>
  <si>
    <t>Faculty of Engineering - Tanta University, University of Electronic Science and Technology of China (UESTC), Department of Civil Engineering Faculty of Engineering Taif University Saudi Arabia</t>
  </si>
  <si>
    <t>EG,CN,SA</t>
  </si>
  <si>
    <t>https://doi.org/10.3390/su14010358</t>
  </si>
  <si>
    <t>bahaa.elboshi@f-eng.tanta.edu.eg</t>
  </si>
  <si>
    <t>I. K. Rice et al.</t>
  </si>
  <si>
    <t>A Hybrid Photovoltaic/Diesel System for Off-Grid Applications in Lubumbashi, DR Congo: A HOMER Pro Modeling and Optimization Study</t>
  </si>
  <si>
    <t>To assess the feasibility of a hybrid photovoltaic/diesel power system for off-grid applications in Lubumbashi, DR Congo, by modeling and optimizing its technical, economic, and environmental performance.</t>
  </si>
  <si>
    <t>A hybrid system combining solar PV with battery storage is the most suitable and cost-effective configuration, capable of meeting local household demand with zero emissions and significant surplus energy.</t>
  </si>
  <si>
    <t>School of Naval Architecture, Ocean and Energy Power Engineering, Wuhan University of Technology, School of Energy and Power Engineering, Wuhan University of Technology, Institute for Advanced Study, Shenzhen University</t>
  </si>
  <si>
    <t>CN</t>
  </si>
  <si>
    <t>https://doi.org/10.3390/su15108162</t>
  </si>
  <si>
    <t>hh.zhu@163.com</t>
  </si>
  <si>
    <t>Anna Nilsson et al.</t>
  </si>
  <si>
    <t>GIS-based approach (QGIS)</t>
  </si>
  <si>
    <t>A GIS-Based Approach to Estimate Electricity Requirements for Small-Scale Groundwater Irrigation</t>
  </si>
  <si>
    <t>To develop a GIS-based methodology for estimating the spatial and temporal electricity demand for small-scale groundwater irrigation in Uganda, including under drought conditions.</t>
  </si>
  <si>
    <t>Energy demand for irrigation is highest in northern Uganda, particularly from December to February, and the average annual energy demand increases by 67% under drought conditions.</t>
  </si>
  <si>
    <t>NewClimate Institute, World Resources Institute, World Bank, GIZ Promotion of Renewable Energy and Energy Efficiency Program Uganda</t>
  </si>
  <si>
    <t>DE,US,UG</t>
  </si>
  <si>
    <t>a.nilsson@newclimate.org</t>
  </si>
  <si>
    <t>Fendzi Mbasso Wulfran et al.</t>
  </si>
  <si>
    <t>A case study of a neighborhood in Douala examining the technical feasibility of a hybrid renewable energy system connected to the grid for energy and oxygen production in the fight against respiratory diseases</t>
  </si>
  <si>
    <t>To examine the technical feasibility of a grid-connected hybrid renewable energy system for producing both electricity and medical oxygen to combat respiratory diseases in a Douala neighborhood.</t>
  </si>
  <si>
    <t>The proposed hybrid system is technically feasible, achieving an 85.1% renewable energy integration and a 0% loss of power supply probability, while also producing a daily average of 0.123 kg of oxygen.</t>
  </si>
  <si>
    <t>Technology and Applied Sciences Laboratory, University of Douala, U.I.T. of Douala, Unit´e de Recherche d’Automatique et d’Informatique Appliqu´ee, University of Dschang, I.U.T. Fotso Victor, Electrical Engineering Department, Faculty of Engineering, Aswan University</t>
  </si>
  <si>
    <t>CM,EG</t>
  </si>
  <si>
    <t>https://doi.org/10.1016/j.solcom.2023.100062</t>
  </si>
  <si>
    <t>fendzi.wulfran@yahoo.fr</t>
  </si>
  <si>
    <t>Sahlberg et al.</t>
  </si>
  <si>
    <t>Attention to detail: exploring effects of model resolution and complexity in geospatial electrification modelling</t>
  </si>
  <si>
    <t>To examine how differences in modelling detail and complexity affect the least-cost technology mix and computational requirements of geospatial electrification models.</t>
  </si>
  <si>
    <t>Increased modelling detail shifts the technology mix towards more mini-grids, with detailed grid routing reducing grid connections and detailed distribution networks reducing stand-alone systems.</t>
  </si>
  <si>
    <t>KTH Royal Institute of Technology, The World Bank Group, Resource Matters, University of Oxford</t>
  </si>
  <si>
    <t>SE, US, BE, GB</t>
  </si>
  <si>
    <t>https://doi.org/10.1007/s43937-025-00117-0</t>
  </si>
  <si>
    <t>ffn@kth.se</t>
  </si>
  <si>
    <t>T Maatallah et al.</t>
  </si>
  <si>
    <t>Assessment viability for hybrid energy system (PV/wind/diesel) with storage in the northernmost city in Africa, Bizerte, Tunisia</t>
  </si>
  <si>
    <t>To investigate the feasibility of a hybrid PV/wind/diesel system with battery storage for electricity generation in Bizerte, Tunisia.</t>
  </si>
  <si>
    <t>The wind/diesel/battery hybrid configuration (configuration 1) proved most economical, with a net present cost of $57,320 and levelized cost of energy of $0.26/kWh, outperforming grid extension and diesel-only systems.</t>
  </si>
  <si>
    <t>University of Monastir</t>
  </si>
  <si>
    <t>https://doi.org/10.1016/j.rser.2016.01.076</t>
  </si>
  <si>
    <t>maatallahtaher@yahoo.fr</t>
  </si>
  <si>
    <t>Z.A. Khan et al.</t>
  </si>
  <si>
    <t>Assessment of Wind and Solar Hybrid Energy for Agricultural Applications in Sudan</t>
  </si>
  <si>
    <t>To assess the techno-economic feasibility of hybrid wind-solar energy systems for small-scale irrigation pumping across twelve sites in Sudan.</t>
  </si>
  <si>
    <t>Hybrid wind-solar systems are not cost-effective at most sites; standalone PV is optimal except at two locations.</t>
  </si>
  <si>
    <t>Mirpur University of Science and Technology, Aston University, Majmaah University, University of Port Harcourt, University of Khartoum</t>
  </si>
  <si>
    <t>PK, UK, SA, NG, SD</t>
  </si>
  <si>
    <t>https://doi.org/10.3390/en15010005</t>
  </si>
  <si>
    <t>zafarakhan@ieee.org</t>
  </si>
  <si>
    <t>Khaled Bouchareb et al.</t>
  </si>
  <si>
    <t>System Advisor Model</t>
  </si>
  <si>
    <t>Assessment of the technical-economic performance and optimization of a parabolic trough solar power plant under Algerian climatic conditions</t>
  </si>
  <si>
    <t>To design, analyse and optimise a 100 MW parabolic trough concentrated solar power plant with thermal energy storage for two Algerian sites, Tamanrasset and M'Sila.</t>
  </si>
  <si>
    <t>Optimised design yields an annual energy production of 514.6 GWh at a levelized cost of electricity of 6.3 ¢/kWh for Tamanrasset (solar multiple 2.4, 7 h storage) and 451.84 GWh at 7.8 ¢/kWh for M'Sila (solar multiple 3, 7 h storage).</t>
  </si>
  <si>
    <t>Med Boudiaf University, University of M'sila, University of Mentouri Brothers Constantine, Ecole Nationale Polytechnique d'Alger</t>
  </si>
  <si>
    <t>https://doi.org/10.14710/ijred.2023.54056</t>
  </si>
  <si>
    <t>khaled.bouchareb@univ-msila.dz</t>
  </si>
  <si>
    <t>Alison Hughes et al.</t>
  </si>
  <si>
    <t>Assessment of the potential to improve the energy efficiency of household appliances in South Africa</t>
  </si>
  <si>
    <t>To review South Africa’s residential energy efficiency targets and assess potential savings from expanding appliance minimum energy performance standards.</t>
  </si>
  <si>
    <t>Aggressive MEPS expansion to best-in-class appliances can reduce residential electricity consumption by 10% by 2040.</t>
  </si>
  <si>
    <t>disaggregation by income group, bottom-up calibration</t>
  </si>
  <si>
    <t>data scarcity, behavioural changes not considered</t>
  </si>
  <si>
    <t>https://doi.org/10.1016/j.esr.2024.101595</t>
  </si>
  <si>
    <t>Kubiat Umoh et al.</t>
  </si>
  <si>
    <t>ArcGIS</t>
  </si>
  <si>
    <t>Assessment of the locational potential of floating offshore wind energy in South Africa</t>
  </si>
  <si>
    <t>To assess the locational potential of floating offshore wind energy in South Africa using a GIS-based exclusion analysis.</t>
  </si>
  <si>
    <t>Only 2% of South Africa's Exclusive Economic Ezone (246,105 km²) is suitable for floating wind, with a potential of 142.61 GW. The Eastern Cape region is most suitable for early-stage development.</t>
  </si>
  <si>
    <t>University of Hull, Kuwait Institute for Scientific Research</t>
  </si>
  <si>
    <t>GB,KW</t>
  </si>
  <si>
    <t>https://doi.org/10.1186/s40807-024-00104-4</t>
  </si>
  <si>
    <t>K.umoh-2020@hull.ac.uk</t>
  </si>
  <si>
    <t>Amber Ahmed et al.</t>
  </si>
  <si>
    <t>Assessment of the Electricity Generation Mix in Ghana: the Potential of Renewable Energy</t>
  </si>
  <si>
    <t>To analyze Ghana’s electricity system and assess its ability to meet SDG 7.1 and the Marrakech Vision under different renewable energy targets.</t>
  </si>
  <si>
    <t>CSP and natural gas power plants are the most prominent electricity producers; higher renewable targets increase wind power, displacing natural gas.</t>
  </si>
  <si>
    <t>open-source tools, integrated assessment, spatial visualization</t>
  </si>
  <si>
    <t>uncertainty of CSP technology, insufficient natural gas supply, simplifying assumptions</t>
  </si>
  <si>
    <t>https://kth.diva-portal.org/smash/record.jsf?pid=diva2%3A1119247&amp;dswid=-6147</t>
  </si>
  <si>
    <t>jindan.gong@sei.org</t>
  </si>
  <si>
    <t>Mesay Feleke Negash et al.</t>
  </si>
  <si>
    <t>Assessment of Techno-Economic Hydro and Solar Power Energy Potential in Rural Region of Kulfo Catchment, Rift Valley Ethiopia</t>
  </si>
  <si>
    <t>To assess the techno-economic potential of hydro and solar power for rural regions in the Kulfo catchment.</t>
  </si>
  <si>
    <t>Hydropower supplied 61.3% of energy, with a levelized cost of energy of $0.0962/kWh, slightly above the national tariff.</t>
  </si>
  <si>
    <t>Faculty of Hydraulic and Water Resources Engineering, Arba Minch Water Technology Institute, Arba Minch University, Ethiopia</t>
  </si>
  <si>
    <t>https://doi.org/10.57647/ijeee.2024.1501.08</t>
  </si>
  <si>
    <t>getachewbereta@gmail.com</t>
  </si>
  <si>
    <t>Sani Salisu et al.</t>
  </si>
  <si>
    <t>Assessment of technical and economic feasibility for a hybrid PV-wind-diesel-battery energy system in a remote community of north central Nigeria</t>
  </si>
  <si>
    <t>To assess the techno-economic feasibility of a hybrid PV-wind-diesel-battery energy system for a remote village in north central Nigeria.</t>
  </si>
  <si>
    <t>The PV/diesel/battery hybrid system achieves the lowest cost of energy ($0.110/kWh) and net present cost ($1.01 million) with a 98.3% renewable fraction.</t>
  </si>
  <si>
    <t>Universiti Teknologi Malaysia, Ahmadu Bello University, Federal University of Technology Minna, University of Johannesburg, University of Illorin</t>
  </si>
  <si>
    <t>MY, NG</t>
  </si>
  <si>
    <t>https://doi.org/10.1016/j.aej.2019.09.013</t>
  </si>
  <si>
    <t>ssani4@live.utm</t>
  </si>
  <si>
    <t>Sylvester William Chisale et al.</t>
  </si>
  <si>
    <t>RETScreen</t>
  </si>
  <si>
    <t>Assessment of Reservoir Based Hydropower System, a Case Study: Dwangwa River, Malawi</t>
  </si>
  <si>
    <t>To design a reservoir-based hydropower system that ensures reliability and maximum power generation at low cost.</t>
  </si>
  <si>
    <t>The system achieves a levelised cost of energy of $0.099/kWh, lower than the Malawi grid cost of $0.155/kWh.</t>
  </si>
  <si>
    <t>Malawi University of Science and Technology, University of Malawi, The Polytechnic</t>
  </si>
  <si>
    <t>MW</t>
  </si>
  <si>
    <t>https://doi.org/10.9734/jenrr/2020/v5i430151</t>
  </si>
  <si>
    <t>schisale@must.ac.mw</t>
  </si>
  <si>
    <t>M Chentouf et al.</t>
  </si>
  <si>
    <t>Vensim PLE</t>
  </si>
  <si>
    <t>Assessment of renewable energy transition in Moroccan electricity sector using a system dynamics approach</t>
  </si>
  <si>
    <t>To assess the technical, economic, social and environmental impacts of Morocco's renewable energy transition using a system dynamics approach.</t>
  </si>
  <si>
    <t>Reaching 15.72 GW of renewable capacity by 2030 avoids 35 MtCO2 emissions and enables 8.67 TWh of electricity exports.</t>
  </si>
  <si>
    <t>Laboratoire de Génie Chimique et Valorisation des Ressources, Faculté des Sciences et Techniques de Tanger</t>
  </si>
  <si>
    <t>https://doi.org/10.1002/ep.13571</t>
  </si>
  <si>
    <t>mohammedchentouf2@gmail.com</t>
  </si>
  <si>
    <t>Sibel Dursun et al.</t>
  </si>
  <si>
    <t>Assessment of Optimum Renewable Energy System for the Somalia–Turkish Training and Research Hospital in Mogadishu</t>
  </si>
  <si>
    <t>To determine the optimum hybrid renewable energy system for a hospital in Mogadishu currently powered by diesel generators.</t>
  </si>
  <si>
    <t>The wind–diesel–battery storage hybrid system is the optimum configuration, with a cost of energy cheaper than the diesel-only case.</t>
  </si>
  <si>
    <t>Branch of Physics, Capa Final Anatolian High School; Department of Electrics, Gelisim Vocational School, Istanbul Gelisim University; Department of Electrical-Electronics Engineering, Fatih Sultan Mehmet Vakif University</t>
  </si>
  <si>
    <t>https://doi.org/10.30501/jree.2021.245232.1140</t>
  </si>
  <si>
    <t>bdursun@fsm.edu.tr</t>
  </si>
  <si>
    <t>Yvan Ayuketah et al.</t>
  </si>
  <si>
    <t>Assessment of low-carbon energy transitions policies for the energy demand sector of Cameroon</t>
  </si>
  <si>
    <t>To assess future energy demand, GHG emissions, and the impact of low-carbon transition policies in Cameroon from 2016 to 2045.</t>
  </si>
  <si>
    <t>Energy efficiency and fuel switching policies reduce energy demand and emissions, with fuel switching in residential and transport sectors offering the greatest savings.</t>
  </si>
  <si>
    <t>draws comparisons from global best practices, first study of its kind in Cameroon</t>
  </si>
  <si>
    <t>paucity of data, assumption of single fuel type per household, inconsideration of marine/air transport and solar lamps, inability to account for policy interactions and rebound effect</t>
  </si>
  <si>
    <t>Regional Center for Energy and Environmental Sustainability (RCEES), School of Engineering, University of Energy and Natural Resources (UENR), Sunyani, Ghana; School of Economics, Business &amp; International Studies, University of Piraeus, Greece</t>
  </si>
  <si>
    <t>GH, GR</t>
  </si>
  <si>
    <t>https://doi.org/10.1016/j.esd.2022.12.014</t>
  </si>
  <si>
    <t>yvanayuketah@gmail.com</t>
  </si>
  <si>
    <t>Tewodros Walle Mekonnen et al.</t>
  </si>
  <si>
    <t>Assessment of Impacts of Climate Change on Hydropower-Dominated Power System—The Case of Ethiopia</t>
  </si>
  <si>
    <t>To assess the impacts of severe drought on power generation and CO2 emissions in Ethiopia's hydropower-dominated system.</t>
  </si>
  <si>
    <t>Halving reservoir capacity due to drought reduces the renewable energy share by 8% and increases CO2 emissions by 3.3 Mt CO2 by 2065, requiring alternative generation.</t>
  </si>
  <si>
    <t>open-source, stakeholder engagement</t>
  </si>
  <si>
    <t>limited to hydropower impacts, not considering other climate impacts</t>
  </si>
  <si>
    <t>Addis Ababa University, Nantes Université, University College London</t>
  </si>
  <si>
    <t>ET, FR, GB</t>
  </si>
  <si>
    <t>https://doi.org/10.3390/app12041954</t>
  </si>
  <si>
    <t>teddymec2@gmail.com</t>
  </si>
  <si>
    <t>Hasan Huseyin Coban</t>
  </si>
  <si>
    <t>Assessment of Hybrid Renewable Energy System in Beledweyne city Somalia, Technical and Economical Analysis</t>
  </si>
  <si>
    <t>To investigate the technical and economic feasibility of on-grid and off-grid hydro-wind-solar-battery hybrid systems for electricity generation in Beledweyne, Somalia.</t>
  </si>
  <si>
    <t>The optimal off-grid hybrid system achieves a levelized cost of energy of $0.107/kWh with high renewable penetration.</t>
  </si>
  <si>
    <t>Ardahan University</t>
  </si>
  <si>
    <t>https://doi.org/10.36909/jer.16481</t>
  </si>
  <si>
    <t>huseyincoban@ardahan.edu.tr</t>
  </si>
  <si>
    <t>Julius Simforiani et al.</t>
  </si>
  <si>
    <t>Assessment of Electricity Demand for Utilisation of Renewable Energy Hybrid Systems: A Case Study of Kitai Prisons Complex in Tanzania</t>
  </si>
  <si>
    <t>To assess the electricity demand of the Kitai Prisons Complex and evaluate the feasibility of integrating a renewable energy hybrid system.</t>
  </si>
  <si>
    <t>The complex shows a stable demand profile with two daily peaks, and a solar PV–micro-hydro–battery hybrid system is recommended for reliable, year-round power.</t>
  </si>
  <si>
    <t>Mbeya University of Science and Technology</t>
  </si>
  <si>
    <t>https://doi.org/10.62277/mjrd2025v6i40013</t>
  </si>
  <si>
    <t>jsimfo@gmail.com</t>
  </si>
  <si>
    <t>Muyiwa S. Adaramola et al.</t>
  </si>
  <si>
    <t>Assessment of decentralized hybrid PV solar-diesel power system for applications in Northern part of Nigeria</t>
  </si>
  <si>
    <t>To assess the feasibility of hybrid PV-diesel power systems for rural electricity generation in Northern Nigeria.</t>
  </si>
  <si>
    <t>A PV/diesel/battery hybrid system is the most economical stand-alone solution, with a levelised cost of $0.348–0.378/kWh.</t>
  </si>
  <si>
    <t>Norwegian University of Life Sciences, REHAU Industries, University of Ibadan</t>
  </si>
  <si>
    <t>NO, CA, NG</t>
  </si>
  <si>
    <t>http://dx.doi.org/10.1016/j.esd.2013.12.007</t>
  </si>
  <si>
    <t>muyiwa.adaramola@nmbu.no</t>
  </si>
  <si>
    <t>S O Oyedepo et al.</t>
  </si>
  <si>
    <t>Assessment of Decentralized Electricity Production from Hybrid Renewable Energy Sources for Sustainable Energy Development in Nigeria</t>
  </si>
  <si>
    <t>To assess the technical and economic feasibility of hybrid solar-wind energy systems for rural electrification across Nigeria's six geopolitical zones.</t>
  </si>
  <si>
    <t>Maiduguri achieves the lowest cost of energy at $0.658/kWh due to high renewable resources, while Warri has the highest at $0.721/kWh due to low resources.</t>
  </si>
  <si>
    <t>Covenant University Ota, Ogun, Nigeria; University of Nigeria Nssuka; Bells University of Science and Technology; West Virginia University</t>
  </si>
  <si>
    <t>NG, US</t>
  </si>
  <si>
    <t>https://doi.org/10.1515/eng-2019-0009</t>
  </si>
  <si>
    <t>sunday.oyedepo@covenantuniversity.edu.ng</t>
  </si>
  <si>
    <t>NG</t>
  </si>
  <si>
    <t>Mohamed Abbas et al.</t>
  </si>
  <si>
    <t>Assessment of a solar parabolic trough power plant for electricity generation under Mediterranean and arid climate conditions in Algeria</t>
  </si>
  <si>
    <t>To assess the techno-economic performance of a 100 MW parabolic trough power plant at four sites representing Algerian climate conditions.</t>
  </si>
  <si>
    <t>The plant achieves its lowest LCOE of 11.93 c$/kWh and highest annual energy output of 415 GWh at Tamanrasset, with costs rising to 29.58 c$/kWh at Algiers.</t>
  </si>
  <si>
    <t>Unité de développement des Equipements Solaires-UDES/ EPST, Centre de Developpement des Energies Renouvelables</t>
  </si>
  <si>
    <t>https://doi.org/10.1016/j.egypro.2013.11.009</t>
  </si>
  <si>
    <t>Tegenu Argaw Woldegiyorgis et al.</t>
  </si>
  <si>
    <t>Assessment of a Hybrid Energy System for Reliable and Sustainable Power Supply to Boru Meda Hospital in Ethiopia</t>
  </si>
  <si>
    <t>To evaluate the techno-economic feasibility of hybrid energy systems for reliable and sustainable power supply to Boru Meda Hospital in Ethiopia.</t>
  </si>
  <si>
    <t>The PV/BG/batt/conv configuration is the most cost-effective and sustainable, achieving the lowest LCOE of $0.339/kWh and a 100% renewable energy fraction.</t>
  </si>
  <si>
    <t>Wollo University, Deakin University, King Fahd University of Petroleum &amp; Minerals</t>
  </si>
  <si>
    <t>ET, AU, SA</t>
  </si>
  <si>
    <t>https://doi.org/10.48550/arXiv.2512.22859</t>
  </si>
  <si>
    <t>argaw2009@gmail.com</t>
  </si>
  <si>
    <t>I. A. Jumare et al.</t>
  </si>
  <si>
    <t>Assessment of a decentralized grid-connected photovoltaic (PV) / wind / biogas hybrid power system in northern Nigeria</t>
  </si>
  <si>
    <t>To assess a grid-connected photovoltaic/wind/biogas hybrid energy system in northern Nigeria.</t>
  </si>
  <si>
    <t>Grid-connection reduces net present cost by 68% and levelized cost of energy by 85% compared to an off-grid system.</t>
  </si>
  <si>
    <t>University of Tlemcen, Pan African University, TH Köln</t>
  </si>
  <si>
    <t>DZ, DE</t>
  </si>
  <si>
    <t>https://doi.org/10.1186/s13705-020-00260-7</t>
  </si>
  <si>
    <t>shehius61@yahoo.com</t>
  </si>
  <si>
    <t>Chakib El Mokhi et al.</t>
  </si>
  <si>
    <t>Assessment and optimization of photovoltaic systems at the University Ibn Tofail according to the new law on renewable energy in Morocco using HOMER Pro</t>
  </si>
  <si>
    <t>To assess and optimize photovoltaic systems at Ibn Tofail University, evaluating the feasibility of expanding installations to sell surplus energy under Morocco's new renewable energy law.</t>
  </si>
  <si>
    <t>Expanding PV systems and selling all surplus under the new law optimizes LCoE to 0.1653 MAD/kWh and reduces CO₂ emissions by 346,813 kg/year, but requires a 2042% capacity increase.</t>
  </si>
  <si>
    <t>EST El Kelaa des Sraghna, Cadi Ayyad University; EST Kenitra, Ibn Tofail University; Sultan Moulay Slimane University; ENSA Kenitra, Ibn Tofail University</t>
  </si>
  <si>
    <t>https://doi.org/10.1515/ehs-2022-0035</t>
  </si>
  <si>
    <t>c.elmokhi@uca.ma</t>
  </si>
  <si>
    <t>D Darmawan</t>
  </si>
  <si>
    <t>Assessing Tunisia’s Electrical System and its Green Hydrogen Strategy using OSeMOSYS and Multi-Criteria Decision-Making Method</t>
  </si>
  <si>
    <t>To assess Tunisia's green hydrogen strategy and energy planning for the electricity sector using scenario-based modelling.</t>
  </si>
  <si>
    <t>Blending 10% green hydrogen into the natural gas system for gas-fired power plants is the most favourable scenario, ranking highest in the medium and long term.</t>
  </si>
  <si>
    <t>open-source, flexible, simple, efficient</t>
  </si>
  <si>
    <t>dependent on assumed techno-economic parameters, simplified regional load distributions, limited to electricity system, equal weighting of criteria</t>
  </si>
  <si>
    <t>https://www.diva-portal.org/smash/record.jsf?pid=diva2%3A2005453&amp;dswid=6243</t>
  </si>
  <si>
    <t>A. G. Kehbila et al.</t>
  </si>
  <si>
    <t>LEAP-Kenya-Centralized-Electricity</t>
  </si>
  <si>
    <t>Assessing transition pathways to low-carbon electricity generation in Kenya: A hybrid approach using backcasting, socio-technical scenarios and energy system modelling</t>
  </si>
  <si>
    <t>To model and compare low-carbon electricity generation pathways for Kenya's centralized grid, evaluating their mitigation potential, costs, and health impacts.</t>
  </si>
  <si>
    <t>Full renewable energy scenarios (FRE and SDGs 2) achieve the highest GHG abatement at least cost, near-zero emissions, and eliminate PM2.5 health impacts by 2040.</t>
  </si>
  <si>
    <t>off-grid electricity not considered, demand side measures beyond scope</t>
  </si>
  <si>
    <t>Stockholm Environment Institute (SEI), Nairobi, Kenya; EcoXergy Solutions, Vancouver, Canada</t>
  </si>
  <si>
    <t>KE, CA</t>
  </si>
  <si>
    <t>https://doi.org/10.1016/j.rset.2021.100004</t>
  </si>
  <si>
    <t>anderson.kehbila@sei.org</t>
  </si>
  <si>
    <t>Stephen K. Kimutai et al.</t>
  </si>
  <si>
    <t>To evaluate the viability of a solar-biogas hybrid system for rural energy access in Kenya's Kesses region.</t>
  </si>
  <si>
    <t>The optimal PV-biogas hybrid system achieves an LCOE of $0.171/kWh and reduces annual CO2 emissions by 60,193 kg.</t>
  </si>
  <si>
    <t>Moi University</t>
  </si>
  <si>
    <t>https://doi.org/10.1016/j.seta.2025.104244</t>
  </si>
  <si>
    <t>mantuikong@gmail.com</t>
  </si>
  <si>
    <t>Raji Luqman et al.</t>
  </si>
  <si>
    <t>RETScreen Expert</t>
  </si>
  <si>
    <t>Assessing the viability of a grid-connected PV power plant in Mubi, Adamawa State, Nigeria</t>
  </si>
  <si>
    <t>To assess the viability of a grid-connected PV power plant in Mubi, Nigeria.</t>
  </si>
  <si>
    <t>The project is economically viable with an IRR of 11.9%, positive NPV of $681,164, and reduces 670.9 tCO2 of GHG emissions.</t>
  </si>
  <si>
    <t>Federal Polytechnic Mubi, Kyungpook National University, Canadian University Dubai, University of Ottawa</t>
  </si>
  <si>
    <t>NG, KR, AE, CA</t>
  </si>
  <si>
    <t>https://doi.org/10.3389/fenrg.2023.1205646</t>
  </si>
  <si>
    <t>dongjunsuh@knu.ac.kr</t>
  </si>
  <si>
    <t>Olubayo Babatunde et al.</t>
  </si>
  <si>
    <t>Assessing the use of hybrid renewable energy system with battery storage for power generation in a University in Nigeria</t>
  </si>
  <si>
    <t>To assess the feasibility of an off-grid hybrid renewable energy system for a university building and compare single-criterion and multi-criteria selection methods.</t>
  </si>
  <si>
    <t>The PV-diesel generator-battery system is optimal, with a net present cost of $201,031 and cost of energy $0.139/kWh, saving $223,782 over diesel alone and reducing CO2 by 108,157 kg/year.</t>
  </si>
  <si>
    <t>Tshwane University of Technology, University of Lagos, Royal HaskoningDHV, Bells University of Technology, Covenant University</t>
  </si>
  <si>
    <t>NG, ZA</t>
  </si>
  <si>
    <t>https://doi.org/10.1007/s11356-021-15151-3</t>
  </si>
  <si>
    <t>olubayobabatunde@gmai.com</t>
  </si>
  <si>
    <t>R.K. Padi and  A. Chimphango</t>
  </si>
  <si>
    <t>Assessing the potential of integrating cassava residues-based bioenergy into national energy mix using long-range Energy Alternatives Planning systems approach</t>
  </si>
  <si>
    <t>To assess the long-term GHG mitigation and economic impacts of integrating cassava residue bioenergy into South Africa's energy mix using LEAP models.</t>
  </si>
  <si>
    <t>Bioelectricity schemes achieve 6.2-fold higher emission savings and lower cost increments than bioethanol, providing sustainable national bioenergy models.</t>
  </si>
  <si>
    <t>comprehensive scenario analysis, integrates LCA data, cost-benefit analysis</t>
  </si>
  <si>
    <t>data limitations, assumes constant growth rates, limited to cassava residues</t>
  </si>
  <si>
    <t>University of Stellenbosch</t>
  </si>
  <si>
    <t>https://doi.org/10.1016/j.rser.2021.111071</t>
  </si>
  <si>
    <t>achimpha@sun.ac.za</t>
  </si>
  <si>
    <t>M Boussetta et al.</t>
  </si>
  <si>
    <t>Assessing the potential of hybrid PV–Wind systems to cover public facilities loads under different Moroccan climate conditions</t>
  </si>
  <si>
    <t>To assess the potential of hybrid PV–wind systems to meet public facility loads across different Moroccan climatic regions.</t>
  </si>
  <si>
    <t>Hybrid PV–wind microgrids are optimal for all studied areas except eastern Morocco due to low wind speeds.</t>
  </si>
  <si>
    <t>FSDM, LESSI Laboratory EST-USMBA; CED STI, FST, PERE Laboratory EST-USMBA</t>
  </si>
  <si>
    <t>http://dx.doi.org/10.1016/j.seta.2017.07.005</t>
  </si>
  <si>
    <t>mohammed.boussetta@usmba.ac.ma</t>
  </si>
  <si>
    <t>Salomão Joaquim et al.</t>
  </si>
  <si>
    <t>Assessing the Potential of a Hybrid Renewable Energy System: MSW Gasification and a PV Park in Lobito, Angola</t>
  </si>
  <si>
    <t>To assess the potential of a hybrid renewable energy system combining MSW gasification and solar PV for electricity generation in Lobito, Angola.</t>
  </si>
  <si>
    <t>The hybrid system generates 62 GWh/year of electricity, powering 1186 households, with an LCOE of 0.1792 USD/kWh and a 16-year payback period.</t>
  </si>
  <si>
    <t>NOVA School of Science and Technology, NOVA University Lisbon, UNINOVA, LAQV-REQUIMTE</t>
  </si>
  <si>
    <t>https://doi.org/10.3390/en18123125</t>
  </si>
  <si>
    <t>ncsn@fct.unl.pt</t>
  </si>
  <si>
    <t>Francisca Asare-Bediako et al.</t>
  </si>
  <si>
    <t>DIgSILENT PowerFactory</t>
  </si>
  <si>
    <t>Assessing the performance of hydro-solar hybrid (HSH) grid integration: A case study of Bui Generating Station, Ghana</t>
  </si>
  <si>
    <t>dispatch</t>
  </si>
  <si>
    <t>To assess the performance and identify technical challenges of a hydro-solar hybrid system at Ghana's Bui Generating Station.</t>
  </si>
  <si>
    <t>Simulated PV generation exceeded actual output due to temperature and dust effects, while voltage fluctuations and power losses emerged as key technical challenges.</t>
  </si>
  <si>
    <t>Regional Centre for Energy and Environmental Sustainability (RCEES), University of Energy and Natural Resources (UENR); Bui Power Authority</t>
  </si>
  <si>
    <t>https://doi.org/10.1016/j.solcom.2024.100071</t>
  </si>
  <si>
    <t>asarebediakofrancisca81@gmail.com</t>
  </si>
  <si>
    <t>Aran Eales et al.</t>
  </si>
  <si>
    <t>HOMERPro</t>
  </si>
  <si>
    <t>Assessing the Market for Solar Photovoltaic (PV) Microgrids in Malawi</t>
  </si>
  <si>
    <t>To assess the market potential for solar photovoltaic microgrids in Malawi.</t>
  </si>
  <si>
    <t>37% of Malawians are best served by solar microgrids, 42% by existing infrastructure, and 21% by solar-home systems.</t>
  </si>
  <si>
    <t>University of Strathclyde</t>
  </si>
  <si>
    <t>https://doi.org/10.20900/jsr20200008</t>
  </si>
  <si>
    <t>aran.eales@strath.ac.uk</t>
  </si>
  <si>
    <t>G Mwango et al.</t>
  </si>
  <si>
    <t>CLEWs-Kenya</t>
  </si>
  <si>
    <t>Assessing the impacts of climate change in Kenya using climate, land, energy, and water systems (CLEWs) modelling to provide policy insights</t>
  </si>
  <si>
    <t>To assess the impacts of projected climate change on long-term electricity generation, land, and water use in Kenya using a fully integrated CLEWs model.</t>
  </si>
  <si>
    <t>Capital investments increase under extreme climate change as geothermal replaces hydropower, while emission limits raise costs, reduce crop yields, and heighten agricultural water demand.</t>
  </si>
  <si>
    <t>integrated assessment, open-source, reproducible</t>
  </si>
  <si>
    <t>limited to energy and agriculture, default cost data, no transport sector, no off-grid, no electricity trade</t>
  </si>
  <si>
    <t>Taita Taveta University, Simon Fraser University</t>
  </si>
  <si>
    <t>https://doi.org/10.1016/j.sftr.2026.101714</t>
  </si>
  <si>
    <t>geoffreymwango23@gmail.com</t>
  </si>
  <si>
    <t>Emília Inês Come Zebra et al.</t>
  </si>
  <si>
    <t>Assessing the Greenhouse Gas Impact of a Renewable Energy Feed-In Tariff Policy in Mozambique: Towards NDC Ambition and Recommendations to Effectively Measure, Report, and Verify Its Implementation</t>
  </si>
  <si>
    <t>To assess the greenhouse gas (GHG) impacts of Mozambique's Renewable Energy Feed-in Tariff (REFIT) policy and determine its potential contribution to the country's Nationally Determined Contribution (NDC) targets.</t>
  </si>
  <si>
    <t>Full implementation of the Renewable Energy Feed-in Tariff (REFIT) policy could reduce emissions by 2.54 MtCO2eq by 2030, which represents 4.3% of the NDC target for the electricity sector.</t>
  </si>
  <si>
    <t>ability to model long-term scenarios, performs simulation and linear programming</t>
  </si>
  <si>
    <t>weak coordination between institutions, insufficient financial resources, lack of skilled capacities, insufficient data availability, lack of recurrent updates of grid emission factor</t>
  </si>
  <si>
    <t>Energy and Sustainability Research Institute Groningen, Eduardo Mondlane University, UNEP DTU Partnership</t>
  </si>
  <si>
    <t>NL, MZ, DK</t>
  </si>
  <si>
    <t>Ministry of Land and Environment (MTA), Ministry of Energy and Mineral Resources (MIREME), Ministry of Economy and Finance (MEF)</t>
  </si>
  <si>
    <t>https://doi.org/10.3390/su13105376</t>
  </si>
  <si>
    <t>e.i.come.zebra@rug.nl</t>
  </si>
  <si>
    <t>B. M. Atlam and A. M. Rapiea</t>
  </si>
  <si>
    <t xml:space="preserve"> system dynamics</t>
  </si>
  <si>
    <t>Assessing the Future of Energy Security in Egypt</t>
  </si>
  <si>
    <t>To model the future of energy security in Egypt under different policy scenarios using system dynamics.</t>
  </si>
  <si>
    <t>Increasing new fossil fuel discoveries is the single most effective measure for improving energy security, but a combined policy approach yields the best long-term outcome.</t>
  </si>
  <si>
    <t>Cairo University, National Planning Institute</t>
  </si>
  <si>
    <t>https://izlik.org/JA36FG69AS</t>
  </si>
  <si>
    <t>asmaa_melegy@hotmail.com</t>
  </si>
  <si>
    <t>Sidi Bakarr et al.</t>
  </si>
  <si>
    <t xml:space="preserve"> OSeMOSYS-LEAP</t>
  </si>
  <si>
    <t>Assessing the energy transition pathways: Achieving net zero goals in Sierra Leone by 2050</t>
  </si>
  <si>
    <t>To examine low-carbon electricity transition pathways for Sierra Leone to achieve net zero by 2050.</t>
  </si>
  <si>
    <t>Achieving net zero by 2050 depends on hydro, imports, and solar, and costs USD 482 million more than business as usual.</t>
  </si>
  <si>
    <t>internationally integrated approach to energy modelling, soft-linking</t>
  </si>
  <si>
    <t>limited to electricity sector, deterministic model, data scarcity</t>
  </si>
  <si>
    <t>University of Energy and Natural Resources (UENR), Regional Centre for Energy and Environmental Sustainability (RCEES)</t>
  </si>
  <si>
    <t>https://doi.org/10.1016/j.esr.2025.101965</t>
  </si>
  <si>
    <t>sbakarr@cemmatssl.com</t>
  </si>
  <si>
    <t>Yasmine Ayed et al.</t>
  </si>
  <si>
    <t>TIMES-MAGe</t>
  </si>
  <si>
    <t>Assessing the competitiveness and trade-offs of national hydrogen strategies in the Maghreb: TIMES scenario-based analysis</t>
  </si>
  <si>
    <t>To assess the techno-economic trade-offs between domestic hydrogen consumption and export-oriented production strategies in the Maghreb region using energy system modeling.</t>
  </si>
  <si>
    <t>Export-driven hydrogen production sharply increases costs, electricity prices, investment needs, and water use, while diverting renewable power from domestic decarbonization.</t>
  </si>
  <si>
    <t>comprehensive assessment of NHS-RES competitiveness, water-energy nexus, intra-regional electricity trade</t>
  </si>
  <si>
    <t>simplified infrastructure representation, exclusion of political and market dynamics, exogenous demand projections, focus only on power sector, limited temporal resolution</t>
  </si>
  <si>
    <t>NOVA University Lisbon, University of Natural Resources and Life Sciences, Vienna</t>
  </si>
  <si>
    <t>PT, AT</t>
  </si>
  <si>
    <t>https://doi.org/10.1016/j.ijhydene.2025.150193</t>
  </si>
  <si>
    <t>y.ayed@campus.fct.unl.pt</t>
  </si>
  <si>
    <t>FengSheng Chien et al.</t>
  </si>
  <si>
    <t>Assessing the capacity of renewable power production for green energy system: a way forward towards zero carbon electrification</t>
  </si>
  <si>
    <t>To assess the techno-economic potential of wind and solar energy for northern Ghana.</t>
  </si>
  <si>
    <t>Hybrid wind-solar generation produced 72,284 kWh annually, but both wind and solar systems were cost-prohibitive under current financial conditions.</t>
  </si>
  <si>
    <t>School of Finance and Accounting, Fuzhou University of International Studies and Trade; School of Government, University of Economics Ho Chi Minh City; Faculty of Business, City University of Macau; Faculty of International Tourism and Management, City University of Macau; School of Finance and Economics, Jiangsu University</t>
  </si>
  <si>
    <t>CN, VN</t>
  </si>
  <si>
    <t>https://doi.org/10.1007/s11356-021-15517-7</t>
  </si>
  <si>
    <t>m.mohsin3801@yahoo.com</t>
  </si>
  <si>
    <t>E. Manirambona et al.</t>
  </si>
  <si>
    <t>Assessing power sector expansion and related emissions using the low emissions analysis platform: The case of Burundi in East Africa</t>
  </si>
  <si>
    <t>To investigate power sector expansion scenarios and associated emissions for Burundi's Vision 2040.</t>
  </si>
  <si>
    <t>Under business-as-usual, electricity demand rises from 180.4 GWh to 867.6 GWh by 2040. Phasing out fossil fuels after 2030 without additional renewables would require significant electricity imports.</t>
  </si>
  <si>
    <t>descriptive national scenario analysis, new analytical insights, informs policy planning under data constraints</t>
  </si>
  <si>
    <t>financial modeling and cost-benefit analysis not included, data availability concern, lack of recent national reports, no statistical inference</t>
  </si>
  <si>
    <t>University of Burundi, Moi University</t>
  </si>
  <si>
    <t>BI, KE</t>
  </si>
  <si>
    <t>https://doi.org/10.1016/j.esr.2026.102155</t>
  </si>
  <si>
    <t>egimanm@gmail.com</t>
  </si>
  <si>
    <t>Wondimu Berhanu and Betelhem Abadi</t>
  </si>
  <si>
    <t>Assessing Industrial Expansion Pathways under Renewable Electricity Growth in Ethiopia Using OSeMOSYS</t>
  </si>
  <si>
    <t>To assess industrial expansion pathways under renewable electricity growth in Ethiopia using OSeMOSYS.</t>
  </si>
  <si>
    <t>Prioritizing electrification can reduce coal and diesel use by 8% from 2025 onward while industrial energy demand grows through 2050.</t>
  </si>
  <si>
    <t>transparent framework</t>
  </si>
  <si>
    <t>Jimma University</t>
  </si>
  <si>
    <t>https://doi.org/10.5281/zenodo.18490915</t>
  </si>
  <si>
    <t>Betelhemabadi16@gmail.com</t>
  </si>
  <si>
    <t>O K Goga et al.</t>
  </si>
  <si>
    <t>ETAP</t>
  </si>
  <si>
    <t>Assessing Grid Reliability for Optimal Integration of System-Integrated Modular Advanced Reactor Technology (SMART) for Kenya: A Case of the Nairobi Distribution Network</t>
  </si>
  <si>
    <t>To evaluate the reliability and performance impacts of SMART-SMR integration on the Nairobi distribution grid.</t>
  </si>
  <si>
    <t>Integrating a 100 MW SMART reactor reduces SAIDI by 2.8% and SAIFI by 5.1%, while maintaining voltage profiles within 98.21–98.91% of nominal.</t>
  </si>
  <si>
    <t>KEPCO International Nuclear Graduate School</t>
  </si>
  <si>
    <t>https://doi.org/10.3390/en17236160</t>
  </si>
  <si>
    <t>ckchang@kings.ac.kr</t>
  </si>
  <si>
    <t>Lucas R.F. Henneman et al.</t>
  </si>
  <si>
    <t>GAINS</t>
  </si>
  <si>
    <t>Assessing emissions levels and costs associated with climate and air pollution policies in South Africa</t>
  </si>
  <si>
    <t>To assess emissions and costs of energy and climate policy scenarios in South Africa using the GAINS integrated assessment model.</t>
  </si>
  <si>
    <t>Aggressive policy targeting the whole energy sector reduces CO2 emissions by 40% by 2050 with air pollution co-benefits, but rising electricity prices risk increasing household solid fuel use.</t>
  </si>
  <si>
    <t>Georgia Institute of Technology, International Institute for Applied Systems Analysis, Cape Peninsula University of Technology, Johannes Kepler University</t>
  </si>
  <si>
    <t>US, AT, ZA, AT</t>
  </si>
  <si>
    <t>http://dx.doi.org/10.1016/j.enpol.2015.11.026</t>
  </si>
  <si>
    <t>lhenneman@gmail.com</t>
  </si>
  <si>
    <t>ZA, NG</t>
  </si>
  <si>
    <t>E Manirambona et al.</t>
  </si>
  <si>
    <t>Appraising Kenyan energy demand policies for energy efficiency improvement and GHG emissions mitigation</t>
  </si>
  <si>
    <t>To model Kenya's total energy demand across all sectors and evaluate three energy policies for energy efficiency improvement and greenhouse gas mitigation.</t>
  </si>
  <si>
    <t>Efficient lighting and cooking stoves policies save up to 2300.9 GWh of electricity and 190.6 PJ of energy by 2040, while universal electrification raises residential electricity demand.</t>
  </si>
  <si>
    <t>low to medium data requirement tool, analyze complex energy systems with flexibility, allows calculations of associated GHG emissions and mitigation strategies</t>
  </si>
  <si>
    <t>constrained by its inability to determine investments required, limited by some data availability, does not perform cost-optimization</t>
  </si>
  <si>
    <t>Department of Applied Sciences, Ecole Normale Sup´erieure, Bujumbura; Facuty of Engineering Sciences, University of Burundi, Bujumbura; Department of Mechanical, Production and Energy Engineering, Moi University, Eldoret</t>
  </si>
  <si>
    <t>https://doi.org/10.1016/j.esr.2023.101291</t>
  </si>
  <si>
    <t>Berino F. Silinto et al.</t>
  </si>
  <si>
    <t>GISEle</t>
  </si>
  <si>
    <t>Applying soft-link and geospatial methods for optimal hybrid microgrids and electric network designs: A case study on rural Mozambique settings</t>
  </si>
  <si>
    <t>2025</t>
  </si>
  <si>
    <t>MZ</t>
  </si>
  <si>
    <t>1</t>
  </si>
  <si>
    <t>To apply and test an expanded geospatial optimisation framework for cost-effective hybrid microgrid and network design in rural Mozambique.</t>
  </si>
  <si>
    <t>The framework yields optimal hybrid microgrid configurations with LCOE of $0.112–0.247/kWh, and hydropower integration substantially reduces costs.</t>
  </si>
  <si>
    <t>2035</t>
  </si>
  <si>
    <t>University of Groningen, University Eduardo Mondlane, Polytechnic University of Milan, TNO</t>
  </si>
  <si>
    <t>NL, MZ, IT</t>
  </si>
  <si>
    <t>https://doi.org/10.1016/j.esd.2025.101790</t>
  </si>
  <si>
    <t>b.f.silinto@rug.nl</t>
  </si>
  <si>
    <t>S Twaha et al.</t>
  </si>
  <si>
    <t>Applying grid-connected photovoltaic system as alternative source of electricity to supplement hydro power instead of using diesel in Uganda</t>
  </si>
  <si>
    <t>2012</t>
  </si>
  <si>
    <t>UG</t>
  </si>
  <si>
    <t>To examine the possibility of using solar PV systems as an alternative to diesel power in Uganda.</t>
  </si>
  <si>
    <t>Grid-connected PV systems can achieve 54% renewable energy penetration, offering a viable alternative to diesel power that may reduce future energy costs.</t>
  </si>
  <si>
    <t>Universiti Teknologi Malaysia, Umm AL-Qura University</t>
  </si>
  <si>
    <t>MY, SA</t>
  </si>
  <si>
    <t>http://dx.doi.org/10.1016/j.energy.2011.11.051</t>
  </si>
  <si>
    <t>ssennogatwaha@yahoo.com</t>
  </si>
  <si>
    <t>E. Gedefaye et al.</t>
  </si>
  <si>
    <t>Application of System-Based Solar Photovoltaic Microgrid for Residential Real Estate</t>
  </si>
  <si>
    <t>2023</t>
  </si>
  <si>
    <t>To explore the techno-economic potential of a solar PV-battery-generator microgrid for residential real estate buildings in Ethiopia.</t>
  </si>
  <si>
    <t>The stand-alone PV-battery-generator microgrid yields a $0.298/kWh cost of energy, a 99.3% renewable fraction, and cuts CO2 emissions by 2000 kg/year.</t>
  </si>
  <si>
    <t>Bahir Dar University; University of the District of Columbia; Adama Science and Technology University</t>
  </si>
  <si>
    <t>ET, US</t>
  </si>
  <si>
    <t>https://doi.org/10.4028/p-zj5ao9</t>
  </si>
  <si>
    <t>edemisha@gmail.com</t>
  </si>
  <si>
    <t>Princewill C. Ene et al.</t>
  </si>
  <si>
    <t>Application of smart DC-Grid for efficient use of solar photovoltaic system in driving separately excited DC motor: Dynamic performance and techno-economic assessments</t>
  </si>
  <si>
    <t>2021</t>
  </si>
  <si>
    <t>To assess the techno-economic feasibility and dynamic performance of a smart solar PV DC-grid powered separately excited DC motor.</t>
  </si>
  <si>
    <t>The optimum 35.67 kW PV system with 120 batteries yields a levelized cost of energy of 0.11 $/kWh, 35% cheaper than the national grid.</t>
  </si>
  <si>
    <t>Enugu State University of Science and Technology, BEBEQUE, University of Nigeria Nsukka</t>
  </si>
  <si>
    <t>https://doi.org/10.1016/j.clet.2021.100136</t>
  </si>
  <si>
    <t>charleydynamic@gmail.com</t>
  </si>
  <si>
    <t>Itsabuma P. Solomon et al.</t>
  </si>
  <si>
    <t>Application of Hybrid Power Network to Ajoki Community</t>
  </si>
  <si>
    <t>To design and optimize a distributed hybrid renewable energy system that provides reliable, cost-effective electricity to Ajoki community while reducing emissions.</t>
  </si>
  <si>
    <t>The optimized hybrid solar-wind-diesel system reduces net present cost by 82% (to ₦288M) and cuts greenhouse emissions by 96.6%, saving 652,582 kg/yr compared to diesel-only.</t>
  </si>
  <si>
    <t>Rivers State University</t>
  </si>
  <si>
    <t>https://doi.org/10.5281/zenodo.7861717</t>
  </si>
  <si>
    <t>talk2philip_solomon@yahoo.com</t>
  </si>
  <si>
    <t>Douglas Ronoh et al.</t>
  </si>
  <si>
    <t>Application of GIS in sub-national energy planning in Kenya: Integrating primary data into a least-cost electrification model using OnSSET (case study of Narok County, Kenya)</t>
  </si>
  <si>
    <t>To demonstrate how GIS data can be integrated into least-cost electrification modelling using OnSSET to support sub-national energy planning in Narok County, Kenya.</t>
  </si>
  <si>
    <t>Grid intensification serves 89% of households, with stand-alone solar PV and mini-grids covering the rest, requiring $599.3 million to achieve universal electrification by 2026.</t>
  </si>
  <si>
    <t>2022</t>
  </si>
  <si>
    <t>2026</t>
  </si>
  <si>
    <t>World Resources Institute, Strathmore Energy Research Centre, Narok County government</t>
  </si>
  <si>
    <t>KE, US</t>
  </si>
  <si>
    <t>https://doi.org/10.46830/wripn.23.00040</t>
  </si>
  <si>
    <t>douglas.ronoh@wri.org</t>
  </si>
  <si>
    <t>M Macdonald Nko et al.</t>
  </si>
  <si>
    <t>Application Assessment of Pumped Storage and Lithium-Ion Batteries on Electricity Supply Grid</t>
  </si>
  <si>
    <t>2019</t>
  </si>
  <si>
    <t>To compare pumped storage and lithium-ion batteries for PV output stabilisation and grid supplementation, assessing economic and technical viability.</t>
  </si>
  <si>
    <t>Pumped storage is cheaper than batteries for small capacities (200 kWh), but batteries become competitive as size increases, with batteries preferred above 1 MWh.</t>
  </si>
  <si>
    <t>Tshwane University of Technology</t>
  </si>
  <si>
    <t>http://dx.doi.org/10.3390/en12152855</t>
  </si>
  <si>
    <t>macdonaldnko@gmail.com</t>
  </si>
  <si>
    <t>Nasser Yimen et al.</t>
  </si>
  <si>
    <t>Analyzing of a Photovoltaic/Wind/Biogas/Pumped-Hydro Off-Grid Hybrid System for Rural Electrification in Sub-Saharan Africa—Case Study of Djoundé in Northern Cameroon</t>
  </si>
  <si>
    <t>2018</t>
  </si>
  <si>
    <t>To perform a techno-economic analysis and optimization of a pumped-hydro storage based 100% renewable off-grid hybrid system for rural electrification in northern Cameroon.</t>
  </si>
  <si>
    <t>Optimal system consists of an 81.8 kW PV array and a 15 kW biogas generator, achieving a cost of energy of €0.256/kWh.</t>
  </si>
  <si>
    <t>National Advanced School of Engineering, University of Yaoundé I</t>
  </si>
  <si>
    <t>http://dx.doi.org/10.3390/en11102644</t>
  </si>
  <si>
    <t>nazerois@yahoo.fr</t>
  </si>
  <si>
    <t>Adugnaw L. Temesgen et al.</t>
  </si>
  <si>
    <t>Analyzing grid extension suitability: A case study of Ethiopia using OnSSET</t>
  </si>
  <si>
    <t>2024</t>
  </si>
  <si>
    <t>To examine how geospatial factors influence the suitability of grid extension in unelectrified areas of Ethiopia.</t>
  </si>
  <si>
    <t>Geospatial factors increase grid extension costs by 2.3%–29% across Ethiopia, and terrain slope is the most significant factor.</t>
  </si>
  <si>
    <t>2020</t>
  </si>
  <si>
    <t>2030</t>
  </si>
  <si>
    <t>Addis Ababa University, Chalmers University of Technology</t>
  </si>
  <si>
    <t>ET, SE</t>
  </si>
  <si>
    <t>https://doi.org/10.1016/j.esr.2023.101292</t>
  </si>
  <si>
    <t>erik.ahlgren@chalmers.se</t>
  </si>
  <si>
    <t>A. S. Ademola and A. AlKassem</t>
  </si>
  <si>
    <t>Analytical Design and Hybrid Techno-Economic Assessment of Grid-Connected PV System for Sustainable Development</t>
  </si>
  <si>
    <t>To conduct a techno-economic assessment of a 500 kWp grid-connected solar PV system for Ibadan, Nigeria.</t>
  </si>
  <si>
    <t>The system achieves an LCOE of $0.079/kWh, significantly lower than the grid-only cost of $0.724/kWh.</t>
  </si>
  <si>
    <t>urban_transitions</t>
  </si>
  <si>
    <t>Islamic University of Madinah</t>
  </si>
  <si>
    <t>https://doi.org/10.3390/pr13113412</t>
  </si>
  <si>
    <t>a.akassem@iu.edu.sa</t>
  </si>
  <si>
    <t>David Afungchui et al.</t>
  </si>
  <si>
    <t>Weibull distribution</t>
  </si>
  <si>
    <t>Analysis of wind regimes for energy estimation in Bamenda, of the North West Region of Cameroon, based on the Weibull distribution</t>
  </si>
  <si>
    <t>2014</t>
  </si>
  <si>
    <t>To analyze wind regimes and estimate wind energy potential in Bamenda, Cameroon, using the Weibull distribution.</t>
  </si>
  <si>
    <t>Bamenda has a low mean wind speed of 1.89 m/s, making it unsuitable for commercial wind turbines but viable for Savonius rotors in off-grid applications.</t>
  </si>
  <si>
    <t>1983</t>
  </si>
  <si>
    <t>1993</t>
  </si>
  <si>
    <t>University of Bamenda</t>
  </si>
  <si>
    <t>https://doi.org/10.54966/jreen.v17i1.430</t>
  </si>
  <si>
    <t>afungchui.david@ubuea.cm</t>
  </si>
  <si>
    <t>Ahmed M. Al-Orabi et al.</t>
  </si>
  <si>
    <t>Analysis of the economic and technological viability of producing green hydrogen with renewable energy sources in a variety of climates to reduce CO2 emissions: A case study in Egypt</t>
  </si>
  <si>
    <t>To assess the economic and technological viability of green hydrogen production using renewable energy in Egypt as a model for similar climates.</t>
  </si>
  <si>
    <t>A wind-only system in Ras Ghareb achieves the lowest costs: NPV $1.81M, COE $0.3085/kWh, LCOH $3.94/kg.</t>
  </si>
  <si>
    <t>Electrical Eng. Dept., Faculty of Engineering, Mansoura University, El-Mansoura 35516, Egypt</t>
  </si>
  <si>
    <t>https://doi.org/10.1016/j.apenergy.2023.120958</t>
  </si>
  <si>
    <t>eng_bishoy90@mans.edu.eg</t>
  </si>
  <si>
    <t>P.M. Murphy et al.</t>
  </si>
  <si>
    <t>Analysis of the cost of reliable electricity: A new method for analyzing grid connected solar, diesel and hybrid distributed electricity systems considering an unreliable electric grid, with examples in Uganda</t>
  </si>
  <si>
    <t>To develop a method for analyzing reliable electricity and identifying optimal distributed energy systems considering an unreliable grid.</t>
  </si>
  <si>
    <t>Diesel is the most economical choice, but solar/diesel hybrid systems become competitive with slight increases in diesel and decreases in PV prices.</t>
  </si>
  <si>
    <t>Notre Dame Initiative for Global Development, George Washington University, King Fahd University of Petroleum &amp; Minerals, Silva Murphy LLC</t>
  </si>
  <si>
    <t>US, SA</t>
  </si>
  <si>
    <t>http://dx.doi.org/10.1016/j.energy.2014.01.020</t>
  </si>
  <si>
    <t>pmurphy8@nd.edu</t>
  </si>
  <si>
    <t>Alemnew Endale</t>
  </si>
  <si>
    <t>System Advisor Model, Long-range Energy Alternatives Planning System</t>
  </si>
  <si>
    <t>Analysis of status, potential and economic significance of solar water heating system in Ethiopia</t>
  </si>
  <si>
    <t>To analyze the potential energy savings and economic significance of solar water heating systems in Ethiopia.</t>
  </si>
  <si>
    <t>5.474 million m² of flat plate collector area could save 47,730 tonnes kerosene, 45,001 tonnes diesel, 1480 GWh electricity, and 1,698,116 tonnes firewood in 2025.</t>
  </si>
  <si>
    <t>Dire Dawa University</t>
  </si>
  <si>
    <t>https://doi.org/10.1016/j.renene.2018.08.094</t>
  </si>
  <si>
    <t>alemnew.ebabu@ddu.edu.et</t>
  </si>
  <si>
    <t>O.V. Kosareva-Volodko et al.</t>
  </si>
  <si>
    <t>PVSystem, PVGIS, PVWatts</t>
  </si>
  <si>
    <t>Analysis of power consumption and strategy for integrating a solar photovoltaic system into the electrical grid to improve its efficiency as applied to the Republic of Niger</t>
  </si>
  <si>
    <t>To analyze power consumption and evaluate integration of 11 MW solar photovoltaic systems into the grid to enhance efficiency and rural electrification in Niger.</t>
  </si>
  <si>
    <t>Connecting 11 MW PV plants in all 8 regions increases annual generation by 130.9 GWh, cuts electricity imports from Nigeria by 5.99%, and raises the national electrification rate from 20% to 21.8%.</t>
  </si>
  <si>
    <t>University of Science and Technology MISIS, Abdou Moumouni University</t>
  </si>
  <si>
    <t>RU, NE</t>
  </si>
  <si>
    <t>https://doi.org/10.21285/1814-3520-2026-1-72-84</t>
  </si>
  <si>
    <t>kosareva-volodko@rambler.ru</t>
  </si>
  <si>
    <t>N.O. Ogano et al.</t>
  </si>
  <si>
    <t>Vensim</t>
  </si>
  <si>
    <t>ANALYSIS OF POLICY OPTIONS FOR PROJECTS IN THE ELECTRICITY SECTOR IN SUB- SAHARAN AFRICA: A SYSTEM DYNAMICS APPROACH</t>
  </si>
  <si>
    <t>2017</t>
  </si>
  <si>
    <t>To analyze policy options for electricity sector projects in sub-Saharan Africa using a system dynamics approach.</t>
  </si>
  <si>
    <t>The combined policy scenario reduces project completion time from 60 to 37 months and raises average quality of completed tasks to 0.95.</t>
  </si>
  <si>
    <t>Graduate School of Technology Management, University of Pretoria</t>
  </si>
  <si>
    <t>http://dx.doi.org/10.7166/28-1-1607</t>
  </si>
  <si>
    <t>leon.pretorius@up.ac.za</t>
  </si>
  <si>
    <t>Alex Maina et al.</t>
  </si>
  <si>
    <t>Analysis of Planning Strategies for Sustainable Electricity Generation in Kenya from 2015 to 2035</t>
  </si>
  <si>
    <t>To analyze planning strategies for sustainable electricity generation in Kenya from 2015 to 2035.</t>
  </si>
  <si>
    <t>The coal scenario is the cheapest but emits the most greenhouse gases, while the more renewable scenario has the lowest emissions but is the most expensive.</t>
  </si>
  <si>
    <t>2015</t>
  </si>
  <si>
    <t>scenario comparison, cost and emission analysis</t>
  </si>
  <si>
    <t>did not factor running costs of existing plants, fuel costs unavailable</t>
  </si>
  <si>
    <t>Mount Kenya University, Masinde Muliro University of Science and Technology</t>
  </si>
  <si>
    <t>10%, 8%, 12%</t>
  </si>
  <si>
    <t>https://doi.org/10.1002/gch2.202100108</t>
  </si>
  <si>
    <t>gadwek@mmust.ac.ke</t>
  </si>
  <si>
    <t>D Akinyele</t>
  </si>
  <si>
    <t>Analysis of photovoltaic mini‐grid systems for remote locations: A techno‐economic approach</t>
  </si>
  <si>
    <t>To analyze the techno-economic feasibility of photovoltaic mini-grid systems for remote households in three Nigerian locations.</t>
  </si>
  <si>
    <t>Photovoltaic mini-grids of 68, 76, and 61 kW meet the users’ demand of ~63,500 kWh/year with 99.2% availability in the respective locations.</t>
  </si>
  <si>
    <t>Ton Duc Thang University</t>
  </si>
  <si>
    <t>VN</t>
  </si>
  <si>
    <t>https://doi.org/10.1002/er.3886</t>
  </si>
  <si>
    <t>daniel.akinyele@tdt.edu.vn</t>
  </si>
  <si>
    <t>Issifa Hamidou Tinni et al.</t>
  </si>
  <si>
    <t>HOMER PRO</t>
  </si>
  <si>
    <t>Analysis of Niger's Renewable Energy Potential</t>
  </si>
  <si>
    <t>To analyze Niger's renewable energy potential and evaluate the feasibility of solar and wind power for electricity generation.</t>
  </si>
  <si>
    <t>Solar photovoltaic power in Niamey is more cost-effective and has higher potential than wind energy.</t>
  </si>
  <si>
    <t>Sakarya University, Turkey</t>
  </si>
  <si>
    <t>https://doi.org/10.36937/ben.2023.4822</t>
  </si>
  <si>
    <t>hamidao.issifa@ogr.sakarya.edu.tr</t>
  </si>
  <si>
    <t>Analysis of hybrid energy systems for application in southern Ghana</t>
  </si>
  <si>
    <t>To assess the economic feasibility of a hybrid solar-wind-diesel energy system for rural areas in southern Ghana.</t>
  </si>
  <si>
    <t>The optimal hybrid system yields electricity at $0.281/kWh, with wind and solar contributing 47% of generation.</t>
  </si>
  <si>
    <t>Norwegian University of Life Sciences, University of Ontario Institute of Technology, Sunrit Engineering and Consulting Services Inc.</t>
  </si>
  <si>
    <t>NO, CA</t>
  </si>
  <si>
    <t>http://dx.doi.org/10.1016/j.enconman.2014.08.029</t>
  </si>
  <si>
    <t>Silvestre Baptista and Luís Tarelho</t>
  </si>
  <si>
    <t>Analysis of evolution scenarios of Santiago Island energy sector in Cabo Verde</t>
  </si>
  <si>
    <t>CV</t>
  </si>
  <si>
    <t>To analyze evolution scenarios of Santiago Island's energy system until 2040.</t>
  </si>
  <si>
    <t>Total energy demand under the efficient scenario reaches approximately 670 GWh in 2040, more than three times the 2017 level.</t>
  </si>
  <si>
    <t>2040</t>
  </si>
  <si>
    <t>scenario analysis, use of local data</t>
  </si>
  <si>
    <t>lack of information, need for official information bank</t>
  </si>
  <si>
    <t>University of Cabo Verde, University of Aveiro</t>
  </si>
  <si>
    <t>CV, PT</t>
  </si>
  <si>
    <t>https://doi.org/10.1016/j.egyr.2019.09.028</t>
  </si>
  <si>
    <t>silvestrebaptista@ua.pt</t>
  </si>
  <si>
    <t>Atanda Raji and Mohamed T. Kahn</t>
  </si>
  <si>
    <t>Analysis of distributed energy resources for domestic electricity users</t>
  </si>
  <si>
    <t>To analyze the technical feasibility of Wind-PV hybrid energy systems for domestic electricity users in two regions of South Africa using Homer.</t>
  </si>
  <si>
    <t>Wind-PV hybrid systems are technically feasible and economical, with wind-only systems more viable for coastal users and hybrid systems better for inland users.</t>
  </si>
  <si>
    <t>Cape Peninsula University of Technology</t>
  </si>
  <si>
    <t>http://dx.doi.org/10.17159/2413-3051/2012/v23i2a3163</t>
  </si>
  <si>
    <t>Olubayo M. Babatunde et al.</t>
  </si>
  <si>
    <t>Analysis of an optimal hybrid power system for an off-grid community in Nigeria</t>
  </si>
  <si>
    <t>To analyze the effects of varying annual real interest rates on the techno-economic feasibility of a hybrid renewable energy system for an off-grid community.</t>
  </si>
  <si>
    <t>At low annual real interest rates (0-6%), the optimal system is PV/wind/battery with no diesel, while higher rates (8-12%) necessitate a diesel generator.</t>
  </si>
  <si>
    <t>University of Lagos, Covenant University, Cooperative Information Network (COPINE), Centre for Atmospheric Research (CAR)</t>
  </si>
  <si>
    <t>http://dx.doi.org/10.1108/IJESM-01-2019-0009</t>
  </si>
  <si>
    <t>olubayobabatunde@gmail.com</t>
  </si>
  <si>
    <t>Judith F. Ngbara Touafio et al.</t>
  </si>
  <si>
    <t>WAsP</t>
  </si>
  <si>
    <t>Analysis of a wind turbine project in the city of Bouar (Central African Republic)</t>
  </si>
  <si>
    <t>CF</t>
  </si>
  <si>
    <t>To assess the techno-economic feasibility of a wind turbine project in Bouar, Central African Republic.</t>
  </si>
  <si>
    <t>Wind-generated electricity in Bouar would cost $0.081/kWh, making it economically viable compared to local grid prices.</t>
  </si>
  <si>
    <t>Department of Physics, Faculty of Sciences, University of Bangui, Central African Republic; Department of Energy Engineering, UIT, UN, PO Box 455 Ngaoundere, Cameroon; Laboratory of Carnot Energy, University of Bangui, Central African Republic</t>
  </si>
  <si>
    <t>CF, CM</t>
  </si>
  <si>
    <t>https://doi.org/10.1016/j.sciaf.2020.e00354</t>
  </si>
  <si>
    <t>ruben.mouangue@univ-ndere.cm</t>
  </si>
  <si>
    <t>Kelvin N. Ukoima et al.</t>
  </si>
  <si>
    <t>Analysis of a Solar Hybrid Electricity Generation System for a Rural Community in River State, Nigeria</t>
  </si>
  <si>
    <t>To conduct a technical and economic analysis of a solar–wind hybrid electricity generation system for a rural community in Nigeria.</t>
  </si>
  <si>
    <t>A 650 kW solar–wind hybrid system generates 902 MWh annually, with a 5.1-year payback and USD 3.41 million NPV at a 0.2 USD/kWh export rate.</t>
  </si>
  <si>
    <t>Michael Okpara University of Agriculture, Kyungpook National University</t>
  </si>
  <si>
    <t>NG, KR</t>
  </si>
  <si>
    <t>https://doi.org/10.3390/en16083431</t>
  </si>
  <si>
    <t>jshuh@knu.ac.kr</t>
  </si>
  <si>
    <t>R.M. Ayo-Imoru et al.</t>
  </si>
  <si>
    <t>Analysis of a Hybrid Nuclear Renewable Energy Resource in a Distributed Energy System for a Rural Area in Nigeria</t>
  </si>
  <si>
    <t>To analyze a hybrid nuclear-renewable energy system for a rural Nigerian community.</t>
  </si>
  <si>
    <t>The PV/nuclear/battery hybrid system ranked first as the optimal configuration, followed by PV/nuclear/wind/battery.</t>
  </si>
  <si>
    <t>University of Johannesburg</t>
  </si>
  <si>
    <t>https://doi.org/10.3390/en15207496</t>
  </si>
  <si>
    <t>ronilekins@gmail.com</t>
  </si>
  <si>
    <t>A Sarr et al.</t>
  </si>
  <si>
    <t>PVsyst</t>
  </si>
  <si>
    <t>Analysis and feasibility of 50 kWp self-consumption solar photovoltaic system for four Senegalese typical climatic zones using PVsyst software</t>
  </si>
  <si>
    <t>SN</t>
  </si>
  <si>
    <t>To analyze the feasibility and performance variability of a 50 kWp self-consumption solar PV system across four climatic zones in Senegal.</t>
  </si>
  <si>
    <t>Despite higher solar radiation in St Louis, Dakar achieves the highest electricity output (69.8 MWh/year) and performance ratio (0.796) due to lower temperature and aerosol effects.</t>
  </si>
  <si>
    <t>Cheikh Anta Diop University, Assane Seck University</t>
  </si>
  <si>
    <t>https://doi.org/10.5897/IJPS2020.4916</t>
  </si>
  <si>
    <t>adama15.sarr@ucad.edu.sn</t>
  </si>
  <si>
    <t>Mai ElSayed et al.</t>
  </si>
  <si>
    <t>LUT Energy System Transition Model</t>
  </si>
  <si>
    <t>Analysing the techno-economic impact of e-fuels and e-chemicals production for exports and carbon dioxide removal on the energy system of sunbelt countries – Case of Egypt</t>
  </si>
  <si>
    <t>To investigate the techno-economic impacts of providing carbon dioxide removal services and e-fuels/e-chemicals exports on the energy system of a sunbelt country transitioning to 100% renewable energy.</t>
  </si>
  <si>
    <t>Offering carbon dioxide removal and e-fuels/e-chemicals exports lowers domestic levelised costs of electricity (3-7%), heat (39-48%), and net annual system costs (7-15%).</t>
  </si>
  <si>
    <t>2050</t>
  </si>
  <si>
    <t>linear_programming</t>
  </si>
  <si>
    <t>First to explore impact on exporting country, high temporal resolution, full sector coupling</t>
  </si>
  <si>
    <t>Feasibility of CO2 storage not investigated, levelised costs based on regional averages, no sensitivity analysis</t>
  </si>
  <si>
    <t>LUT University</t>
  </si>
  <si>
    <t>7%</t>
  </si>
  <si>
    <t>https://doi.org/10.1016/j.apenergy.2023.121216</t>
  </si>
  <si>
    <t>mai.elsayed@lut.fi</t>
  </si>
  <si>
    <t>Rebeka Béres et al.</t>
  </si>
  <si>
    <t>Plexos</t>
  </si>
  <si>
    <t>Analysing the prospects of grid-connected green hydrogen production in predominantly fossil-based countries – A case study of South Africa</t>
  </si>
  <si>
    <t>To assess the impact of grid-connected green hydrogen production on South Africa's power system under various policy roadmaps.</t>
  </si>
  <si>
    <t>Grid-connected hydrogen production increases electricity costs by 20–25% in low-renewable scenarios with emission factors higher than grey hydrogen. EU-compliant production is infeasible under current policy roadmaps, requiring massive additional wind and solar capacity.</t>
  </si>
  <si>
    <t>high-resolution, hourly optimisation, comprehensive scenario analysis</t>
  </si>
  <si>
    <t>simplified copperplate grid, annual average emission factors, uncertain technoeconomic assumptions</t>
  </si>
  <si>
    <t>University of Groningen, Stellenbosch University, Delft University of Technology</t>
  </si>
  <si>
    <t>NL,ZA</t>
  </si>
  <si>
    <t>8%</t>
  </si>
  <si>
    <t>https://doi.org/10.1016/j.ijhydene.2024.08.170</t>
  </si>
  <si>
    <t>r.j.beres@rug.nl</t>
  </si>
  <si>
    <t>O Okolo et al.</t>
  </si>
  <si>
    <t>Analysing Nigeria’s Energy system in light of the UN’s Sustainable Development Goals - A CLEWs assessment</t>
  </si>
  <si>
    <t>To evaluate a key section of the integrated CLEWs nexus for Nigeria, focusing on interlinkages between energy, land, and climate.</t>
  </si>
  <si>
    <t>NREEEP policy scenarios reduce CO2 emissions by 30% but deforestation persists under all scenarios except when fuelwood and charcoal are eliminated.</t>
  </si>
  <si>
    <t>power_heat</t>
  </si>
  <si>
    <t>data limitations, assumption of uniform tree density, limited scope (water excluded)</t>
  </si>
  <si>
    <t>https://www.diva-portal.org/smash/get/diva2:1131269/FULLTEXT01.pdf</t>
  </si>
  <si>
    <t>Soufiyan Bahetta and Rachid Hasnaoui</t>
  </si>
  <si>
    <t>Analyses of Optimum Production Scenarios for Sustainable Power Production in Morocco</t>
  </si>
  <si>
    <t>To demonstrate the contribution of a carbon tax and an emission cap to renewable energy development in Morocco's electricity mix.</t>
  </si>
  <si>
    <t>A carbon tax greatly diversifies the electricity mix with significant emission reductions, while an emission cap also promotes renewables but to a lesser extent.</t>
  </si>
  <si>
    <t>open-source model, validated with MARKAL and TIMES-PLEXOS, flexible MILP framework</t>
  </si>
  <si>
    <t>model does not allow analysis of interactions with other sectors, need for high-quality database, lack of specialized software limitations</t>
  </si>
  <si>
    <t>Faculty of Economics and Management – Kénitra, Ibn Tofail University – Kénitra</t>
  </si>
  <si>
    <t>5%</t>
  </si>
  <si>
    <t>https://doi.org/10.55365/1923.x2021.19.18</t>
  </si>
  <si>
    <t>soufianebahetta@gmail.com</t>
  </si>
  <si>
    <t>Albert K. Awopone et al.</t>
  </si>
  <si>
    <t>LEAP/OSeMOSYS</t>
  </si>
  <si>
    <t>Analyses of optimum generation scenarios for sustainable power generation in Ghana</t>
  </si>
  <si>
    <t>To develop least-cost generation pathways for Ghana's power system considering available technologies and policy drivers.</t>
  </si>
  <si>
    <t>Suitable clean power policies and reduced transmission losses significantly cut CO2 emissions and increase renewable energy penetration.</t>
  </si>
  <si>
    <t>2010</t>
  </si>
  <si>
    <t>transparent, straight-forward, least-cost optimization, policy scenario analysis</t>
  </si>
  <si>
    <t>Brunel University London</t>
  </si>
  <si>
    <t>10%</t>
  </si>
  <si>
    <t>https://doi.org/10.3934/energy.2017.2.193</t>
  </si>
  <si>
    <t>azobaa@ieee.org</t>
  </si>
  <si>
    <t>MARKAL</t>
  </si>
  <si>
    <t>An optimal energy and greenhouse gas mitigation path for South Africa in the short to medium term</t>
  </si>
  <si>
    <t>2003</t>
  </si>
  <si>
    <t>To demonstrate that optimizing South Africa's energy system can reduce both costs and greenhouse gas emissions while maintaining heavy reliance on coal.</t>
  </si>
  <si>
    <t>The optimized scenario lowers system costs and emissions; up to 1400 million tons of CO2 can be mitigated at no extra cost compared to the baseline.</t>
  </si>
  <si>
    <t>2000</t>
  </si>
  <si>
    <t>comprehensive system modelling, accounts for demand-supply effects</t>
  </si>
  <si>
    <t>Energy Research Institute, Department of Mechanical Engineering, University of Cape Town</t>
  </si>
  <si>
    <t>11%</t>
  </si>
  <si>
    <t>https://doi.org/10.1016/B978-008044276-1/50141-0</t>
  </si>
  <si>
    <t>eri@eng.uct.ac.za</t>
  </si>
  <si>
    <t>S.O. Babalola et al.</t>
  </si>
  <si>
    <t>An integrated waste-to-energy approach: A resilient energy system design for sustainable communities</t>
  </si>
  <si>
    <t>To assess the techno-economic viability of a hybrid solar PV/biogas/diesel microgrid for rural electrification in Nigeria.</t>
  </si>
  <si>
    <t>The hybrid solar PV/biogas/diesel system achieves a net present cost of $436,943, an LCOE of $0.151/kWh, and 82% lower CO₂ emissions than a solar/diesel/battery system.</t>
  </si>
  <si>
    <t>University of Pretoria</t>
  </si>
  <si>
    <t>https://doi.org/10.1016/j.enconman.2022.115551</t>
  </si>
  <si>
    <t>samuel.iwarere@up.ac.za</t>
  </si>
  <si>
    <t>Bob van der Zwaan et al.</t>
  </si>
  <si>
    <t>An integrated assessment of pathways for low-carbon development in Africa</t>
  </si>
  <si>
    <t>AO,BF,BI,BJ,BW,CD,CF,CG,CI,CM,CV,DJ,DZ,EG,ER,ET,GA,GH,GM,GN,GQ,GW,KE,KM,LR,LS,LY,MA,MG,ML,MR,MU,MW,MZ,NA,NE,NG,RW,SC,SD,SL,SN,SO,SS,ST,SZ,TD,TG,TN,TZ,UG,ZA,ZM,ZW</t>
  </si>
  <si>
    <t>54</t>
  </si>
  <si>
    <t>SAPP, WAPP, EAPP, CAPP, COMELEC</t>
  </si>
  <si>
    <t>To investigate the prospects for large-scale low-emission energy technologies in Africa and to assess the feasibility of the Africa Renewable Energy Initiative's targets.</t>
  </si>
  <si>
    <t>Renewable energy leap-frogging can cost-optimally fulfill most of Africa's growing energy needs, but the AREI target of 300 GW additional capacity by 2030 is unrealistic; at most half is achievable under stringent climate policy.</t>
  </si>
  <si>
    <t>detailed geographical disaggregation for Africa, technology-rich cost-minimisation procedure, multiple scenarios</t>
  </si>
  <si>
    <t>does not take into account important factors like cultural preferences and institutional capacity, deployment of CCS may be economically rational but requires resolve that developed world has not mustered</t>
  </si>
  <si>
    <t>Energy Research Centre of the Netherlands (ECN), Johns Hopkins University, University of Amsterdam, Paul Scherrer Institute, McKinsey &amp; Company, Utrecht University</t>
  </si>
  <si>
    <t>NL,CH,IT</t>
  </si>
  <si>
    <t>https://doi.org/10.1016/j.enpol.2018.03.017</t>
  </si>
  <si>
    <t>vanderzwaan@ecn.nl</t>
  </si>
  <si>
    <t>CN, EG</t>
  </si>
  <si>
    <t>2016</t>
  </si>
  <si>
    <t>R. Taviv et al.</t>
  </si>
  <si>
    <t>An Environmental Impact Tool to Assess National Energy Scenarios</t>
  </si>
  <si>
    <t>2009</t>
  </si>
  <si>
    <t>To develop an environmental assessment tool based on the LEAP system to quantify environmental impacts of energy scenarios in South Africa.</t>
  </si>
  <si>
    <t>South Africa's CO2 emissions per capita far exceed sustainability targets and are projected to worsen under all scenarios.</t>
  </si>
  <si>
    <t>2005</t>
  </si>
  <si>
    <t>comprehensive indicator analysis, stakeholder participation</t>
  </si>
  <si>
    <t>needs verification, national focus only</t>
  </si>
  <si>
    <t>CSIR, Pretoria; CSIR, Stellenbosch; University of Pretoria</t>
  </si>
  <si>
    <t>https://researchspace.csir.co.za/server/api/core/bitstreams/4b1afb57-5e5b-4ffe-8da1-d6529b9ee039/content</t>
  </si>
  <si>
    <t>rtaviv@csir.co.za</t>
  </si>
  <si>
    <t>Saffiya Osman et al.</t>
  </si>
  <si>
    <t>An Economically Viable PV Hybrid Micro-Grid Model for Remote Villages in Developing Countries</t>
  </si>
  <si>
    <t>To assess the feasibility and economic viability of retrofitting existing diesel mini-grids in Tanzania with hybrid PV-diesel systems to provide cheaper and cleaner electricity.</t>
  </si>
  <si>
    <t>Hybrid PV-diesel with battery storage reduces levelised cost of electricity by 16% to $0.29/kWh and lowers net present cost compared to diesel-only mini-grids.</t>
  </si>
  <si>
    <t>Loughborough University, Wuhan University of Technology</t>
  </si>
  <si>
    <t>GB, CN</t>
  </si>
  <si>
    <t>https://www.researchgate.net/profile/Richard-Blanchard/publication/327160401_An_Economically_Viable_PV_Hybrid_Micro-Grid_Model_for_Remote_Villages_in_Developing_Countries/links/5b7d713da6fdcc5f8b5c3a43/An-Economically-Viable-PV-Hybrid-Micro-Grid-Model-for-Remote-Villages-in-Developing-Countries.pdf</t>
  </si>
  <si>
    <t>r.e.blanchard@lboro.ac.uk</t>
  </si>
  <si>
    <t>L.M. Ayompe et al.</t>
  </si>
  <si>
    <t>Solar GIS</t>
  </si>
  <si>
    <t>An assessment of the energy generation potential of photovoltaic systems in Cameroon using satellite-derived solar radiation datasets</t>
  </si>
  <si>
    <t>To evaluate the energy generation potential and economic viability of photovoltaic systems in Cameroon using satellite-derived solar radiation datasets.</t>
  </si>
  <si>
    <t>PV systems in high-irradiation locations can achieve a simple payback period of 5.6 years and a levelised cost of electricity of 6.79 €c/kWh at low capital costs, while less favorable conditions result in 15.7 years and 28.82 €c/kWh.</t>
  </si>
  <si>
    <t>Dublin Institute of Technology</t>
  </si>
  <si>
    <t>IE</t>
  </si>
  <si>
    <t>http://dx.doi.org/10.1016/j.seta.2013.10.002</t>
  </si>
  <si>
    <t>lacour.ayompe@dit.ie</t>
  </si>
  <si>
    <t>F. Ajamah et al.</t>
  </si>
  <si>
    <t>EPANET</t>
  </si>
  <si>
    <t>An Assessment of Hydropower Potential for Electrical Energy Harvesting in Water Distribution Network in Buea-Cameroon</t>
  </si>
  <si>
    <t>To assess the hydro energy potential of the Buea-Cameroon water supply system and produce an energy-potential map to identify sites for energy recovery.</t>
  </si>
  <si>
    <t>The network has an annual energy recovery potential of 635 MWh, offsetting 34% of its energy footprint and reducing CO2 emissions by 127 tons.</t>
  </si>
  <si>
    <t>University of Buea, Higher Teachers' technical training college Kumba, University of Dschang, University of Claude Bernard Lyon I</t>
  </si>
  <si>
    <t>CM, FR</t>
  </si>
  <si>
    <t>http://doi.org/10.35940/ijitee.G9023.0510721</t>
  </si>
  <si>
    <t>Ravi Samikannu et al.</t>
  </si>
  <si>
    <t>An Assessment and Design of a Distributed Hybrid Energy System for Rural Electrification: The Case for Jamataka Village, Botswana</t>
  </si>
  <si>
    <t>BW</t>
  </si>
  <si>
    <t>To assess energy demands and design a hybrid PV-wind system for rural electrification in Jamataka, Botswana.</t>
  </si>
  <si>
    <t>The PV/wind/battery system is the most economically and technically beneficial configuration, achieving 100% renewable energy and zero carbon emissions.</t>
  </si>
  <si>
    <t>Botswana International University of Science and Technology, Rumbek University of Science and Technology</t>
  </si>
  <si>
    <t>BW, SS</t>
  </si>
  <si>
    <t>https://doi.org/10.1155/2022/4841241</t>
  </si>
  <si>
    <t>ravis@biust.ac.bw</t>
  </si>
  <si>
    <t>Olusola Bamisile et al.</t>
  </si>
  <si>
    <t>An approach for sustainable energy planning towards 100 % electrification of Nigeria by 2030</t>
  </si>
  <si>
    <t>To develop a sustainable plan to achieve 100% electricity access in Nigeria by 2030 using renewable and natural gas sources.</t>
  </si>
  <si>
    <t>Combining natural gas with solar PV or onshore wind provides the most feasible and sustainable solution to meet the 2030 demand.</t>
  </si>
  <si>
    <t>first to combine RE and non-RE, hourly transient analysis</t>
  </si>
  <si>
    <t>excluded biomass, nuclear, geothermal; only pumped hydro storage</t>
  </si>
  <si>
    <t>University of Electronic Science and Technology of China, Utrecht University, Aalborg University</t>
  </si>
  <si>
    <t>CN, NL, DK</t>
  </si>
  <si>
    <t>3%</t>
  </si>
  <si>
    <t>https://doi.org/10.1016/j.energy.2020.117172</t>
  </si>
  <si>
    <t>whu@uestc.edu.cn</t>
  </si>
  <si>
    <t>Ouafae Jbaihi et al.</t>
  </si>
  <si>
    <t>Greenius - SAM</t>
  </si>
  <si>
    <t>An AHP-GIS based site suitability analysis for integrating large-scale hybrid CSP+PV plants in Morocco: An approach to address the intermittency of solar energy</t>
  </si>
  <si>
    <t>To identify and classify suitable sites in Morocco for hybrid CSP+PV plants using AHP-GIS, considering wet and dry cooling options.</t>
  </si>
  <si>
    <t>11.2% and 32.2% of Morocco's area are excellent for hybrid CSP+PV plants with wet and dry cooling, respectively; a hotspot plant achieves LCOE of $0.08/kWh.</t>
  </si>
  <si>
    <t>Mohammadia School of Engineers, Mohammed V University; Green Energy Park (IRESEN, UM6P); Mohammed 1st University</t>
  </si>
  <si>
    <t>https://doi.org/10.1016/j.jclepro.2022.133250</t>
  </si>
  <si>
    <t>alami.univ.oujda@gmail.com</t>
  </si>
  <si>
    <t>Samira Louassa et al.</t>
  </si>
  <si>
    <t>AHP Optimization Method for Windy Site in Costal Annaba Region</t>
  </si>
  <si>
    <t>To identify suitable sites for wind farm installation in the coastal Annaba region using GIS and AHP multi-criteria analysis.</t>
  </si>
  <si>
    <t>20% of the land is highly suitable and 10% most suitable for wind farms, with optimal sites in the northwest and south of Annaba.</t>
  </si>
  <si>
    <t>Centre de Développement des Energies Renouvelables, CDER</t>
  </si>
  <si>
    <t>https://doi.org/10.54966/jreen.v1i1.1262</t>
  </si>
  <si>
    <t>s.louassa@cder.dz</t>
  </si>
  <si>
    <t>Hanaa M. Farghally et al.</t>
  </si>
  <si>
    <t>PVSYST</t>
  </si>
  <si>
    <t>Agricultural Grid Connected Photovoltaic System Design and Simulation in Egypt by using PVSYST Software</t>
  </si>
  <si>
    <t>To develop a standard procedure for designing an agricultural grid-connected PV system in Bahteem, Egypt, and simulate its performance using PVSYST.</t>
  </si>
  <si>
    <t>The simulated 400 kWp system yields 726.63 MWh/year with a performance ratio of 83.8%.</t>
  </si>
  <si>
    <t>Electronics Research Institute, Cairo</t>
  </si>
  <si>
    <t>https://doi.org/10.37394/23201.2022.21.33</t>
  </si>
  <si>
    <t>N Stevanato et al.</t>
  </si>
  <si>
    <t>Calliope_Hydro</t>
  </si>
  <si>
    <t>Advancing the representation of reservoir hydropower in energy systems modelling: The case of Zambesi River Basin</t>
  </si>
  <si>
    <t>BW,MZ,NA,ZA,ZM,ZW</t>
  </si>
  <si>
    <t>6</t>
  </si>
  <si>
    <t>To advance the representation of reservoir hydropower in energy systems modelling by including hydrological constraints such as water availability, evaporation losses, and cascade releases.</t>
  </si>
  <si>
    <t>The improved model reduces hydropower production estimates by up to 35% and better aligns with observed electricity data.</t>
  </si>
  <si>
    <t>improved hydropower representation, open-source, replicable, captures water variability</t>
  </si>
  <si>
    <t>spillage not fully represented, multi-stakeholder management not included, single market assumption</t>
  </si>
  <si>
    <t>Politecnico di Milano, Fondazione Eni Enrico Mattei</t>
  </si>
  <si>
    <t>https://doi.org/10.1371/journal.pone.0259876</t>
  </si>
  <si>
    <t>Yacine Benchenina et al.</t>
  </si>
  <si>
    <t>Advancing green hydrogen production in Algeria with opportunities and challenges for future directions</t>
  </si>
  <si>
    <t>To assess the feasibility of green hydrogen production in Algerian regions by comparing photovoltaic electricity productivity and hydrogen yields.</t>
  </si>
  <si>
    <t>Desert regions achieve the highest green hydrogen output (up to 679 tons/year), but northern areas are competitive and offer strategic export advantages due to proximity to European markets.</t>
  </si>
  <si>
    <t>University of M'Sila, University of Blida 1, University of Science and Technology Houari Boumediene, Taif University, Muni University</t>
  </si>
  <si>
    <t>DZ, SA, UG</t>
  </si>
  <si>
    <t>https://doi.org/10.1038/s41598-025-90336-1</t>
  </si>
  <si>
    <t>yacine.benchenina@univ-msila.dz</t>
  </si>
  <si>
    <t>Francesco Dalla Longa et al.</t>
  </si>
  <si>
    <t>Advancing Energy Access Modelling with Geographic Information System Data</t>
  </si>
  <si>
    <t>To enhance energy access representation in an integrated assessment model using GIS data.</t>
  </si>
  <si>
    <t>Off-grid renewables could electrify 70% of Ethiopia by 2050, eliminating the need for expensive grid extension.</t>
  </si>
  <si>
    <t>Enriches IAM with GIS data, captures off-grid dynamics, universal access projection</t>
  </si>
  <si>
    <t>Limited set of off-grid technologies, simplified grid expansion costs, uniform population distribution projection</t>
  </si>
  <si>
    <t>ECN part of TNO, Copernicus Institute Utrecht University, Paul Scherrer Institute, Johns Hopkins University, University of Amsterdam</t>
  </si>
  <si>
    <t>NL, CH, IT</t>
  </si>
  <si>
    <t>https://doi.org/10.1007/s10666-018-9627-1</t>
  </si>
  <si>
    <t>bob.vanderzwaan@tno.nl</t>
  </si>
  <si>
    <t>CG Lewis et al.</t>
  </si>
  <si>
    <t>Achieving universal energy access in remote locations using HOMER energy model: a techno-economic and environmental analysis of hybrid microgrid systems for rural electrification in northeast Nigeria</t>
  </si>
  <si>
    <t>To investigate the technical, economic, and environmental feasibility of community-scale hybrid microgrids for rural electrification in Northeast Nigeria.</t>
  </si>
  <si>
    <t>A solar PV/battery/generator hybrid microgrid provides 610 kWh/day with 99% renewable penetration at an LCOE of $0.093/kWh, proving economically viable and resilient to diesel price fluctuations.</t>
  </si>
  <si>
    <t>Clemson University, Kwame Nkrumah University of Science and Technology</t>
  </si>
  <si>
    <t>US, GH</t>
  </si>
  <si>
    <t>https://doi.org/10.3389/fenrg.2024.1454281</t>
  </si>
  <si>
    <t>mijeoma@clemson.edu</t>
  </si>
  <si>
    <t>Ekua Afrakoma Armoo et al.</t>
  </si>
  <si>
    <t>Achieving Techno-Economic Feasibility for Hybrid Renewable Energy Systems through the Production of Energy and Alternative Fuels</t>
  </si>
  <si>
    <t>To compare the financial feasibility of three scenarios—generating electricity and fuels, generating electricity alone, and generating fuels alone—from a hybrid waste-to-energy pilot plant in Ghana.</t>
  </si>
  <si>
    <t>The combined electricity-and-fuels scenario offers the highest investment attractiveness with a Net Present Value exceeding EUR 13 million and a 12-year payback period.</t>
  </si>
  <si>
    <t>University of Rostock, CSIR-Institute of Industrial Research, Kwame Nkrumah University of Science and Technology</t>
  </si>
  <si>
    <t>DE, GH</t>
  </si>
  <si>
    <t>https://doi.org/10.3390/en17030735</t>
  </si>
  <si>
    <t>ekua.armoo2@uni-rostock.de</t>
  </si>
  <si>
    <t>María Yetano Roche et al.</t>
  </si>
  <si>
    <t>Achieving Sustainable Development Goals in Nigeria's power sector: assessment of transition pathways</t>
  </si>
  <si>
    <t>To assess pathways for Nigeria to achieve electricity access, renewables, and decarbonization goals by 2030.</t>
  </si>
  <si>
    <t>In the most ambitious scenario, Nigeria meets electricity access goals and surpasses decarbonization targets, but only partly meets renewable energy goals.</t>
  </si>
  <si>
    <t>stakeholder validation, flexible tool, transparent interface</t>
  </si>
  <si>
    <t>severe data shortages, excluded cost modelling, neglected energy efficiency</t>
  </si>
  <si>
    <t>Wuppertal Institute for Climate, Environment and Energy; Climate Advisers Network; Beckaphyll Energy; Stockholm Environment Institute; University of Lagos</t>
  </si>
  <si>
    <t>DE, NG, US</t>
  </si>
  <si>
    <t>https://doi.org/10.1080/14693062.2019.1661818</t>
  </si>
  <si>
    <t>maria.yetano@wupperinst.org</t>
  </si>
  <si>
    <t>Katye E. Altieri et al.</t>
  </si>
  <si>
    <t>SATIM</t>
  </si>
  <si>
    <t>Achieving development and mitigation objectives through a decarbonization development pathway in South Africa</t>
  </si>
  <si>
    <t>To explore improving development metrics within a 14 GtCO2e cumulative energy sector carbon constraint for South Africa using linked economic and energy models.</t>
  </si>
  <si>
    <t>Under a 14 GtCO2e carbon budget, unemployment dropped from 25% to 12%, poverty from 49% to 18%, and energy GHG emissions fell 39% by 2050.</t>
  </si>
  <si>
    <t>2006</t>
  </si>
  <si>
    <t>linked economic-energy modelling, explores development and mitigation</t>
  </si>
  <si>
    <t>unemployment increase short-term, water scarcity not considered</t>
  </si>
  <si>
    <t>Energy Research Centre, University of Cape Town</t>
  </si>
  <si>
    <t>http://dx.doi.org/10.1080/14693062.2016.1150250</t>
  </si>
  <si>
    <t>katye.altieri@uct.ac.za</t>
  </si>
  <si>
    <t>M.R. Elkadeem et al.</t>
  </si>
  <si>
    <t>A two-stage multi-attribute analysis method for city-integrated hybrid mini-grid design</t>
  </si>
  <si>
    <t>To propose a two-stage multi-attribute analysis method to determine the most sustainable electrification strategy for a mid-rise building in El-Qsier, Egypt.</t>
  </si>
  <si>
    <t>Grid extension is non-viable; a 100% hybrid renewable mini-grid (solar, wind, battery) is the most sustainable design, achieving zero carbon emissions and a levelized cost of 0.2374 $/kWh.</t>
  </si>
  <si>
    <t>Huazhong University of Science and Technology, Budapest University of Technology and Economics, Tanta University</t>
  </si>
  <si>
    <t>CN, HU, EG</t>
  </si>
  <si>
    <t>https://doi.org/10.1016/j.scs.2020.102603</t>
  </si>
  <si>
    <t>Mohammad.elkadim@f-eng.tanta.edu.eg</t>
  </si>
  <si>
    <t>R Kassem et al.</t>
  </si>
  <si>
    <t>A Techno-Economic-Environmental Feasibility Study of Residential Solar Photovoltaic/Biomass Power Generation for Rural Electrification: A Real Case Study</t>
  </si>
  <si>
    <t>To examine the techno-economic and environmental feasibility of a hybrid PV/biomass system for rural electrification in Egypt.</t>
  </si>
  <si>
    <t>A PV/biomass hybrid system achieves a low cost of energy (0.184 USD/kWh) and 99.9% renewable fraction for rural residential loads.</t>
  </si>
  <si>
    <t>Sohag University, Aswan University, Suez University, King Saud University, Ecole Centrale de Lyon</t>
  </si>
  <si>
    <t>EG, SA,  FR</t>
  </si>
  <si>
    <t>https://doi.org/10.3390/su16052036</t>
  </si>
  <si>
    <t>metwally_m@aswu.edu.eg</t>
  </si>
  <si>
    <t>R J J Molu et al.</t>
  </si>
  <si>
    <t>A techno‑economic perspective on efficient hybrid renewable energy solutions in Douala, Cameroon’s grid‑connected systems</t>
  </si>
  <si>
    <t>To assess the techno-economic feasibility of a grid-connected PV/Diesel/Generator hybrid system for meeting residential energy needs in Douala, Cameroon.</t>
  </si>
  <si>
    <t>The hybrid system reduces electricity costs to $0.06–$0.08/kWh for all consumer groups, making grid-connected PV/Diesel/Generator the most economical configuration.</t>
  </si>
  <si>
    <t>University of Douala, Graphic Era University, Al-Ahliyya Amman University, Graphic Era Hill University, University de Haute Alsace, Edith Cowan University, Addis Ababa Science and Technology University, Hanjiang Normal University</t>
  </si>
  <si>
    <t>CM, IN, JO, FR, AU, ET, CN</t>
  </si>
  <si>
    <t>https://doi.org/10.1038/s41598-024-64427-4</t>
  </si>
  <si>
    <t>sdzonde@gmail.com</t>
  </si>
  <si>
    <t>Abraham Alem Kebede et al.</t>
  </si>
  <si>
    <t>A Techno-Economic Optimization and Performance Assessment of a 10 kWP Photovoltaic Grid-Connected System</t>
  </si>
  <si>
    <t>To evaluate and optimize the techno-economic performance of an existing 10 kWp photovoltaic grid-connected system in Ethiopia.</t>
  </si>
  <si>
    <t>Optimizing the system to a 5 kWp PV array reduces net present cost to 5770 €/kWh and cost of energy to 0.087 €/kWh, improving techno-economic viability over the existing 10 kWp system.</t>
  </si>
  <si>
    <t>Vrije Universiteit Brussels, Jimma University</t>
  </si>
  <si>
    <t>ET, BE</t>
  </si>
  <si>
    <t>http://dx.doi.org/10.3390/su12187648</t>
  </si>
  <si>
    <t>abraham.alem.kebede@vub.be; maitane.berecibar@vub.be</t>
  </si>
  <si>
    <t>Oluwaseye S. Adedoja et al.</t>
  </si>
  <si>
    <t>A techno-economic assessment of the viability of a photovoltaic-wind-battery storage-hydrogen energy system for electrifying primary healthcare centre in Sub-Saharan Africa</t>
  </si>
  <si>
    <t>2</t>
  </si>
  <si>
    <t>WAPP, SAPP</t>
  </si>
  <si>
    <t>To assess the techno-economic viability of hybrid photovoltaic-wind-battery-hydrogen systems for electrifying rural primary healthcare centres in Nigeria and South Africa.</t>
  </si>
  <si>
    <t>Optimal hybrid configurations achieve cost-effective levelized energy costs between $0.336 and $0.410/kWh, with solar PV providing over 90% of electricity generation.</t>
  </si>
  <si>
    <t>Tshwane University of Technology, Ecole Superieure d'Ingenieurs en Electrotechnique et Electronique</t>
  </si>
  <si>
    <t>ZA, FR</t>
  </si>
  <si>
    <t>https://doi.org/10.1016/j.ecmx.2024.100643</t>
  </si>
  <si>
    <t>princeturn205@yahoo.com</t>
  </si>
  <si>
    <t>A techno-economic and environmental assessment of a low-carbon power generation system in Cameroon</t>
  </si>
  <si>
    <t>To analyse the implications of stated and clean energy policies on the future electricity generation system of Cameroon.</t>
  </si>
  <si>
    <t>Under the Reference scenario, Cameroon's generation capacity must grow over 800% by 2045, costing $3377 million and emitting 82.6 MTCO2e, while achieving only 13.11% renewable energy. Higher renewable energy targets yield significant economic and emission savings.</t>
  </si>
  <si>
    <t>2045</t>
  </si>
  <si>
    <t>data limitations, ignores off-grid genset capacity, excludes transmission grid costs, excludes electricity exports</t>
  </si>
  <si>
    <t>Regional Center for Energy and Environmental Sustainability, University of Energy and Natural Resources, University of Piraeus</t>
  </si>
  <si>
    <t>https://doi.org/10.1016/j.enpol.2023.113644</t>
  </si>
  <si>
    <t>Monaem Elmnifi et al.</t>
  </si>
  <si>
    <t>A Technical and Economic Feasibility Study for on-Grid Solar PV in Libya</t>
  </si>
  <si>
    <t>LY</t>
  </si>
  <si>
    <t>To investigate the technical and economic feasibility of a grid-connected residential solar PV system for six Libyan cities.</t>
  </si>
  <si>
    <t>AlKufra is the most economically and environmentally promising location, with a system cost of $9,570, COE of $0.0314, and CO₂ emissions of 56,982 kg/year.</t>
  </si>
  <si>
    <t>Preparatory Faculty, Belgorod University, Russia; Department of Mechanical Engineering, Bright Star University, Libya; Department of Petroleum Systems Control Engineering, Tikrit University, Iraq; Department of Refrigeration and Air Conditioning Engineering, Al-Rafidain University College, Iraq; Mechanical Engineering Department, University of Kufa, Iraq; Mechanical Engineering Department, University of Technology-Iraq; Department of Chemical Engineering and Petroleum Industries, Al-Mustaqbal University College, Iraq</t>
  </si>
  <si>
    <t>RU, LY, IQ</t>
  </si>
  <si>
    <t>https://doi.org/10.18280/mmep.110109</t>
  </si>
  <si>
    <t>Monm.hamad@yahoo.co.uk</t>
  </si>
  <si>
    <t>Jean Jacques Bouendeu et al.</t>
  </si>
  <si>
    <t>A systematic techno-enviro-socio-economic design optimization and power quality of hybrid renewable microgrids</t>
  </si>
  <si>
    <t>To propose a systematic techno-enviro-socio-economic optimization framework for an autonomous hybrid renewable energy system in Dschang, Cameroon.</t>
  </si>
  <si>
    <t>A hybrid PV-wind-diesel-battery system achieves an energy cost of $0.1691/kWh with 96.4% renewable fraction.</t>
  </si>
  <si>
    <t>University of Dschang, Tanta University</t>
  </si>
  <si>
    <t>CM, EG</t>
  </si>
  <si>
    <t>https://doi.org/10.1016/j.renene.2023.119297</t>
  </si>
  <si>
    <t>tkfarmel@yahoo.fr</t>
  </si>
  <si>
    <t>A systematic decision-making approach for planning and assessment of hybrid renewable energy-based microgrid with techno-economic optimization: A case study on an urban community in Egypt</t>
  </si>
  <si>
    <t>To propose and validate a decision-making framework for optimal planning of a hybrid renewable energy microgrid in an urban Egyptian community.</t>
  </si>
  <si>
    <t>The PV/wind/fuel cell/battery/converter hybrid system achieves the lowest net present cost of $123,295 and levelized energy cost of $0.150/kWh, while cutting CO2 emissions by 80% compared to diesel-only.</t>
  </si>
  <si>
    <t>Huazhong University of Science and Technology, Tanta University, Kafrelsheikh University</t>
  </si>
  <si>
    <t>https://doi.org/10.1016/j.scs.2019.102013</t>
  </si>
  <si>
    <t>elkadeem@hust.edu.cn</t>
  </si>
  <si>
    <t>Kokou Amega et al.</t>
  </si>
  <si>
    <t>Stella</t>
  </si>
  <si>
    <t>A System Dynamics Modelling of a Long-term Residential Electricity Consumption in Lomé, Togo</t>
  </si>
  <si>
    <t>TG</t>
  </si>
  <si>
    <t>To model long-term residential electricity consumption in Lomé, Togo, using system dynamics.</t>
  </si>
  <si>
    <t>Lomé's population will reach 3 million by 2030 and 5 million by 2050, driving residential electricity consumption to about 860 GWh and 3 TWh, respectively.</t>
  </si>
  <si>
    <t>West African Science Service Centre on Climate Change and Adapted Land Use (WASCAL), University Abdou Moumouni, Niamey, Niger; Department of Electrical and Electronics Engineering, Higher Colleges of Technology, Ras Al Khaimah, UAE; Physics’ Department, University of Lomé, Lomé, Togo</t>
  </si>
  <si>
    <t>NE, AE, TG</t>
  </si>
  <si>
    <t>https://doi.org/10.11648/j.ijepe.20211006.17</t>
  </si>
  <si>
    <t>Derrick Mirindi et al.</t>
  </si>
  <si>
    <t>A system dynamics modelling assessment of water-energy-food resource demand futures at the city scale: Goma, Democratic Republic of Congo</t>
  </si>
  <si>
    <t>CD</t>
  </si>
  <si>
    <t>To simulate future household water, energy, and food demands in Goma under four development scenarios using a system dynamics model.</t>
  </si>
  <si>
    <t>The Great Transition scenario leads to the lowest resource demand and is the most sustainable pathway for Goma.</t>
  </si>
  <si>
    <t>IHE Delft Institute for Water Education, Netherlands; CMCC Foundation, Italy; University of KwaZulu-Natal, South Africa</t>
  </si>
  <si>
    <t>NL, IT, ZA</t>
  </si>
  <si>
    <t>https://doi.org/10.1016/j.wds.2024.100159</t>
  </si>
  <si>
    <t>dmi003@un-ihe.org</t>
  </si>
  <si>
    <t>Haimanote B. Alemayehu et al.</t>
  </si>
  <si>
    <t>system dynamics</t>
  </si>
  <si>
    <t>A system dynamics framework to formulate energy policies for sustainable development in Ethiopia</t>
  </si>
  <si>
    <t>To develop a system dynamics simulation framework to evaluate alternative energy policies for balancing sustainable development and electricity supply in Ethiopia.</t>
  </si>
  <si>
    <t>Industrial and service sector growth significantly increases electricity demand, while universal access and export policies exacerbate deficits, necessitating balanced policy planning.</t>
  </si>
  <si>
    <t>University of Gondar, Ethiopia; Sichuan University, China; United International College, China; Beijing Normal University, China</t>
  </si>
  <si>
    <t>ET, CN</t>
  </si>
  <si>
    <t>https://doi.org/10.1016/j.jup.2025.101953</t>
  </si>
  <si>
    <t>liushiyong@bnu.edu.cn</t>
  </si>
  <si>
    <t>Josephine K. Musango et al.</t>
  </si>
  <si>
    <t>BIOTSA</t>
  </si>
  <si>
    <t>A system dynamics approach to technology sustainability assessment: The case of biodiesel developments in South Africa</t>
  </si>
  <si>
    <t>To apply a systems approach to technology sustainability assessment framework to evaluate the sustainability impacts of proposed biodiesel development in South Africa's Eastern Cape Province.</t>
  </si>
  <si>
    <t>No single strategy improves sustainability indicators for biodiesel development; combined government support, by-product use, and high community perception are necessary.</t>
  </si>
  <si>
    <t>2100</t>
  </si>
  <si>
    <t>Gauteng City-Region Observatory, Stellenbosch University, National Biotechnology Development Agency, University of Pretoria</t>
  </si>
  <si>
    <t>http://dx.doi.org/10.1016/j.technovation.2012.06.003</t>
  </si>
  <si>
    <t>Josephine.musango@gcro.ac.za</t>
  </si>
  <si>
    <t>B Elboshy et al.</t>
  </si>
  <si>
    <t>GIS-AHP model</t>
  </si>
  <si>
    <t>A suitability mapping for the PV solar farms in Egypt based on GIS-AHP to optimize multi-criteria feasibility</t>
  </si>
  <si>
    <t>To identify the most suitable sites for photovoltaic farms in Egypt using GIS-based multi-criteria decision analysis.</t>
  </si>
  <si>
    <t>The most suitable locations are concentrated in Egypt's east southwestern region, with additional potential near the Nile Valley and southern Sinai.</t>
  </si>
  <si>
    <t>Tanta University, Taif University, University of Electronic Science and Technology of China</t>
  </si>
  <si>
    <t>EG, SA, CN</t>
  </si>
  <si>
    <t>https://doi.org/10.1016/j.asej.2021.10.013</t>
  </si>
  <si>
    <t>Niwagira Daniel and Juyoul Kim</t>
  </si>
  <si>
    <t>A Study on Integrating SMRs into Uganda’s Future Energy System</t>
  </si>
  <si>
    <t>To evaluate the potential role of SMRs in Uganda's future energy system.</t>
  </si>
  <si>
    <t>SMRs contribute 13% to total electricity generation in 2050, providing a competitive alternative to large reactors.</t>
  </si>
  <si>
    <t>Ability to consider technical, economic, environmental, regulatory, and policy constraints; Ability to find the optimal mix</t>
  </si>
  <si>
    <t>Uncertainty of future costs; Discount rate assumptions; Inability to deal with wider system costs; Lack of local data</t>
  </si>
  <si>
    <t>https://doi.org/10.3390/su141610033</t>
  </si>
  <si>
    <t>jykim@kings.ac.kr</t>
  </si>
  <si>
    <t>Katundu Imasiku</t>
  </si>
  <si>
    <t>A Solar Photovoltaic Performance and Financial Modeling Solution for Grid-Connected Homes in Zambia</t>
  </si>
  <si>
    <t>To model a solar photovoltaic performance and financial solution for grid-connected homes in Zambia.</t>
  </si>
  <si>
    <t>A 1 kW grid-connected solar PV system achieves 28.52% IRR and 69% performance ratio, demonstrating feasibility to alleviate energy poverty.</t>
  </si>
  <si>
    <t>Southern African Science Service Centre for Climate Change and Adaptive Land Management</t>
  </si>
  <si>
    <t>NA</t>
  </si>
  <si>
    <t>https://doi.org/10.1155/2021/8870109</t>
  </si>
  <si>
    <t>katunduimasiku@gmail.com</t>
  </si>
  <si>
    <t>J Aluru Otieno</t>
  </si>
  <si>
    <t>AMIRIS</t>
  </si>
  <si>
    <t>A simulation model of short-term electricity trading in the Eastern Africa electricity market</t>
  </si>
  <si>
    <t>KE, UG, TZ, ET, RW</t>
  </si>
  <si>
    <t>5</t>
  </si>
  <si>
    <t>To simulate a short-term electricity market for the Eastern Africa Power Pool and assess the impact of high renewable energy penetration on pricing and dispatch.</t>
  </si>
  <si>
    <t>A short-term market enables 99% renewable energy supply but causes negative average prices (-295 EUR/MWh) and low conventional plant utilization.</t>
  </si>
  <si>
    <t>Unicaf university Zambia, ETS Montréal</t>
  </si>
  <si>
    <t>ZM, CA</t>
  </si>
  <si>
    <t>https://doi.org/10.1080/17477778.2026.2658623</t>
  </si>
  <si>
    <t>jairo.montoya-torres@etsmtl.ca</t>
  </si>
  <si>
    <t>C Arndt et al.</t>
  </si>
  <si>
    <t>A sequential approach to integrated energy modeling in South Africa</t>
  </si>
  <si>
    <t>To analyze the implications of a carbon tax and regional hydropower import liberalization for South Africa's energy sector and economy.</t>
  </si>
  <si>
    <t>Substantial emissions reductions are achieved at essentially no cost to economic growth, but with a one percent reduction in employment.</t>
  </si>
  <si>
    <t>World Institute for Development Economics Research, United Nations University; Economic Policy, National Treasury of South Africa; Energy Research Center, University of Cape Town; International Food Policy Research Institute</t>
  </si>
  <si>
    <t>FI,ZA,US</t>
  </si>
  <si>
    <t>http://dx.doi.org/10.1016/j.apenergy.2015.06.053</t>
  </si>
  <si>
    <t>channing@wider.unu.edu</t>
  </si>
  <si>
    <t>Keifa Vamba Konneh et al.</t>
  </si>
  <si>
    <t>A scenario-based multi-attribute decision making approach for optimal design of a hybrid off-grid system</t>
  </si>
  <si>
    <t>SL</t>
  </si>
  <si>
    <t>To conduct a feasibility analysis and design an optimal hybrid off-grid power system for a rural community in Sierra Leone.</t>
  </si>
  <si>
    <t>SC#2, using no solar tracking and Sharp ND-250QCS PV modules, is the most cost-effective and environmentally friendly scenario with an NPC of $471,993 and CO2 emissions of 1.32 kg/yr.</t>
  </si>
  <si>
    <t>University of the Ryukyus, Japan; University of Tsukuba, Japan; Kandahar University, Afghanistan</t>
  </si>
  <si>
    <t>JP, AF</t>
  </si>
  <si>
    <t>https://doi.org/10.1016/j.energy.2022.125663</t>
  </si>
  <si>
    <t>k208677@eve.u-ryukyu.ac.jp</t>
  </si>
  <si>
    <t>Muhammad A. Khan et al.</t>
  </si>
  <si>
    <t>A Novel Off-Grid Optimal Hybrid Energy System for Rural Electrification of Tanzania Using a Closed Loop Cooled Solar System</t>
  </si>
  <si>
    <t>To design and optimize a closed-loop cooled solar-wind hybrid energy system for off-grid rural electrification in Tanzania.</t>
  </si>
  <si>
    <t>The closed-loop cooling system increases solar panel power output by 10.23%, and the optimized hybrid system achieves a levelized cost of energy of $0.26/kWh.</t>
  </si>
  <si>
    <t>Pusan National University</t>
  </si>
  <si>
    <t>https://doi.org/10.3390/en11040905</t>
  </si>
  <si>
    <t>heeje@pusan.ac.kr</t>
  </si>
  <si>
    <t>Cheibany Cheikh Ebeya et al.</t>
  </si>
  <si>
    <t>A novel approach for sizing and optimization of hybrid solar-PV, biogas-generator, and batteries system for rural electrification: case study</t>
  </si>
  <si>
    <t>MR</t>
  </si>
  <si>
    <t>To develop a novel sizing and optimization approach for a hybrid solar-PV, biogas-generator, and battery system for rural electrification.</t>
  </si>
  <si>
    <t>The optimal system configuration achieves a net present cost of $61,144 and a levelized cost of energy of $0.0473/kWh.</t>
  </si>
  <si>
    <t>2043</t>
  </si>
  <si>
    <t>University of Nouakchott Al Aasriya, Higher Normal School of Nouakchott, Yildiz Technical University, Ecole Superieure Polytechnique, University Cheikh Anta Diop of Dakar</t>
  </si>
  <si>
    <t>MR, TR, SN</t>
  </si>
  <si>
    <t>10.11591/ijpeds.v14.i2.pp1070-1084</t>
  </si>
  <si>
    <t>cheibanycheikh6@gmail.com</t>
  </si>
  <si>
    <t>Mostafa Ismail et al.</t>
  </si>
  <si>
    <t>A novel approach for optimal hybrid energy decarbonization using multi-criteria decision analysis: Abu Rudeis, Egypt as a case study</t>
  </si>
  <si>
    <t>To develop a novel multi-criteria decision analysis approach for optimal hybrid energy decarbonization of industrial applications.</t>
  </si>
  <si>
    <t>The optimal hybrid configuration for the Abu Rudeis complex is a wind farm of nine 2-MW wind turbines combined with the existing gas turbine generators.</t>
  </si>
  <si>
    <t>Cairo University</t>
  </si>
  <si>
    <t>https://doi.org/10.1016/j.enconman.2023.117199</t>
  </si>
  <si>
    <t>mostafa.ali96@eng-st.cu.edu.eg</t>
  </si>
  <si>
    <t>Desmond Amankwah et al.</t>
  </si>
  <si>
    <t>Analysis of Household Energy Eﬃciency in developing countries using the Long Energy Alternative Planning System (Case Study: Ghana)</t>
  </si>
  <si>
    <t>To model three scenarios for household energy consumption in Ghana through 2030, representing business-as-usual, low (10%), and high (30%) energy savings.</t>
  </si>
  <si>
    <t>A high energy saving scenario, with a 30% reduction in household energy intensity, could save 1,552 ktoe of energy and reduce GHG emissions by 1,077.2 ktCO2 equivalent by 2030 compared to the baseline.</t>
  </si>
  <si>
    <t>flexible, easy to use</t>
  </si>
  <si>
    <t>renewable energy not modelled</t>
  </si>
  <si>
    <t>Grenotek Energy and Environmental Services, UNEP- Institute of Environment and Sustainable Development, Tongji University</t>
  </si>
  <si>
    <t>GH, CN</t>
  </si>
  <si>
    <t>https://doi.org/10.26796/jenrm.v3i2.88</t>
  </si>
  <si>
    <t>jazzy5008@yahoo.com</t>
  </si>
  <si>
    <t>Cai Dongsheng et al.</t>
  </si>
  <si>
    <t>An EnergyPlan analysis of electricity decarbonization in the CEMAC region</t>
  </si>
  <si>
    <t>CM, TD, GQ, GA, CG, CF</t>
  </si>
  <si>
    <t>To assess the technical and economic feasibility of integrating renewable energy sources into the CEMAC electricity grid and to propose a synchronized regional grid system to meet RE targets and reduce carbon emissions.</t>
  </si>
  <si>
    <t>Achieving 100% electricity access in CEMAC by 2030 with natural gas would emit 3.75 Mt CO2; integrating renewables can reduce emissions by up to 48.7% and achieve 49% RE share, with hydro providing the largest contribution.</t>
  </si>
  <si>
    <t>cannot capture local dynamics without specialized modelling, economic and policy dynamics are simplified, uncertainties in scenario-based analyses, lacks dynamic modeling of interdependencies</t>
  </si>
  <si>
    <t>Chengdu University of Technology, Near East University, Cyprus International University, Kings College London, University of Dundee, University of Sharjah</t>
  </si>
  <si>
    <t>CN, CY, GB, AE</t>
  </si>
  <si>
    <t>https://doi.org/10.1016/j.esr.2024.101548</t>
  </si>
  <si>
    <t>humphreyadun@gmail.com</t>
  </si>
  <si>
    <t>Bruno Merven et al.</t>
  </si>
  <si>
    <t>An analysis of energy consumption for a selection of countries in the Southern African Development Community*</t>
  </si>
  <si>
    <t>AO,BW,MZ,ZA,TZ,ZM,ZW</t>
  </si>
  <si>
    <t>7</t>
  </si>
  <si>
    <t>SAPP, EAPP</t>
  </si>
  <si>
    <t>To project final energy demand to 2030 for seven Southern African Development Community (SADC) countries using a 'business as usual' scenario. The study also examines the region's current energy consumption, supply, and resources.</t>
  </si>
  <si>
    <t>Under a 'business as usual' scenario, a large increase in energy consumption is expected across the SADC region, particularly in the demand for biomass and electricity.</t>
  </si>
  <si>
    <t>Consumption data within the SADC region is generally poor and often inadequate for planning purposes, Analysing demand without taking into account supply constraints is over-simplistic and limiting, The industrial sector warrants further disaggregation, The residential sector could be further disaggregated</t>
  </si>
  <si>
    <t>https://scielo.org.za/scielo.php?script=sci_arttext&amp;pid=S1021-447X2010000100002</t>
  </si>
  <si>
    <t>tool_name</t>
  </si>
  <si>
    <t>capacity_expansion</t>
  </si>
  <si>
    <t>GIS</t>
  </si>
  <si>
    <t>geospatial_electrification</t>
  </si>
  <si>
    <t>Balmorel</t>
  </si>
  <si>
    <t>Calliope</t>
  </si>
  <si>
    <t>PyPSA</t>
  </si>
  <si>
    <t>demand_forecast</t>
  </si>
  <si>
    <t>Dispa-SET</t>
  </si>
  <si>
    <t>LISFLOOD</t>
  </si>
  <si>
    <t>hydrological</t>
  </si>
  <si>
    <t>MAED</t>
  </si>
  <si>
    <t>NEMO</t>
  </si>
  <si>
    <t>SWITCH</t>
  </si>
  <si>
    <t>FlexTool</t>
  </si>
  <si>
    <t>production_cost</t>
  </si>
  <si>
    <t>DIME</t>
  </si>
  <si>
    <t>QGIS</t>
  </si>
  <si>
    <t>WEAP</t>
  </si>
  <si>
    <t>SIMPACTS</t>
  </si>
  <si>
    <t>NECAL2050</t>
  </si>
  <si>
    <t>hybrid_optimization</t>
  </si>
  <si>
    <t>system_dynamics</t>
  </si>
  <si>
    <t>reliability</t>
  </si>
  <si>
    <t>PSS/E</t>
  </si>
  <si>
    <t>CEA</t>
  </si>
  <si>
    <t>Aspen Plus</t>
  </si>
  <si>
    <t>GeoCLEWs</t>
  </si>
  <si>
    <t>Clewsy</t>
  </si>
  <si>
    <t>SWAT</t>
  </si>
  <si>
    <t>PVGIS</t>
  </si>
  <si>
    <t>PVWatts</t>
  </si>
  <si>
    <t>LUT-ESTM</t>
  </si>
  <si>
    <t>Greenius</t>
  </si>
  <si>
    <t>iso_code</t>
  </si>
  <si>
    <t>iso3</t>
  </si>
  <si>
    <t>country</t>
  </si>
  <si>
    <t>AO</t>
  </si>
  <si>
    <t>BJ</t>
  </si>
  <si>
    <t>BF</t>
  </si>
  <si>
    <t>BI</t>
  </si>
  <si>
    <t>TD</t>
  </si>
  <si>
    <t>KM</t>
  </si>
  <si>
    <t>CG</t>
  </si>
  <si>
    <t>DJ</t>
  </si>
  <si>
    <t>GQ</t>
  </si>
  <si>
    <t>ER</t>
  </si>
  <si>
    <t>GA</t>
  </si>
  <si>
    <t>GM</t>
  </si>
  <si>
    <t>GN</t>
  </si>
  <si>
    <t>GW</t>
  </si>
  <si>
    <t>CI</t>
  </si>
  <si>
    <t>LS</t>
  </si>
  <si>
    <t>LR</t>
  </si>
  <si>
    <t>MG</t>
  </si>
  <si>
    <t>ML</t>
  </si>
  <si>
    <t>RW</t>
  </si>
  <si>
    <t>ST</t>
  </si>
  <si>
    <t>SC</t>
  </si>
  <si>
    <t>SO</t>
  </si>
  <si>
    <t>SS</t>
  </si>
  <si>
    <t>SD</t>
  </si>
  <si>
    <t>SZ</t>
  </si>
  <si>
    <t>ZW</t>
  </si>
  <si>
    <t>pool_code</t>
  </si>
  <si>
    <t>country_name</t>
  </si>
  <si>
    <t>region</t>
  </si>
  <si>
    <t>language</t>
  </si>
  <si>
    <t>nb_models_applied</t>
  </si>
  <si>
    <t>data_availability</t>
  </si>
  <si>
    <t>electrification_rate</t>
  </si>
  <si>
    <t>has_ndc</t>
  </si>
  <si>
    <t>has_lts</t>
  </si>
  <si>
    <t>Algeria</t>
  </si>
  <si>
    <t>north</t>
  </si>
  <si>
    <t>AR</t>
  </si>
  <si>
    <t>moderate</t>
  </si>
  <si>
    <t>Angola</t>
  </si>
  <si>
    <t>southern</t>
  </si>
  <si>
    <t>Benin</t>
  </si>
  <si>
    <t>west</t>
  </si>
  <si>
    <t>Botswana</t>
  </si>
  <si>
    <t>EN</t>
  </si>
  <si>
    <t>Burkina Faso</t>
  </si>
  <si>
    <t>Burundi</t>
  </si>
  <si>
    <t>east</t>
  </si>
  <si>
    <t>Cape Verde</t>
  </si>
  <si>
    <t>Cameroon</t>
  </si>
  <si>
    <t>central</t>
  </si>
  <si>
    <t>Central African Republic</t>
  </si>
  <si>
    <t>Chad</t>
  </si>
  <si>
    <t>Comoros</t>
  </si>
  <si>
    <t>Democratic Republic of the Congo</t>
  </si>
  <si>
    <t>Republic of the Congo</t>
  </si>
  <si>
    <t>Djibouti</t>
  </si>
  <si>
    <t>Egypt</t>
  </si>
  <si>
    <t>good</t>
  </si>
  <si>
    <t>Equatorial Guinea</t>
  </si>
  <si>
    <t>ES</t>
  </si>
  <si>
    <t>Eritrea</t>
  </si>
  <si>
    <t>MIXED</t>
  </si>
  <si>
    <t>Eswatini</t>
  </si>
  <si>
    <t>Ethiopia</t>
  </si>
  <si>
    <t>Gabon</t>
  </si>
  <si>
    <t>Gambia</t>
  </si>
  <si>
    <t>Ghana</t>
  </si>
  <si>
    <t>Guinea</t>
  </si>
  <si>
    <t>Guinea-Bissau</t>
  </si>
  <si>
    <t>Ivory Coast</t>
  </si>
  <si>
    <t>Kenya</t>
  </si>
  <si>
    <t>Lesotho</t>
  </si>
  <si>
    <t>Liberia</t>
  </si>
  <si>
    <t>Libya</t>
  </si>
  <si>
    <t>Madagascar</t>
  </si>
  <si>
    <t>Malawi</t>
  </si>
  <si>
    <t>Mali</t>
  </si>
  <si>
    <t>Mauritania</t>
  </si>
  <si>
    <t>Mauritius</t>
  </si>
  <si>
    <t>Morocco</t>
  </si>
  <si>
    <t>Mozambique</t>
  </si>
  <si>
    <t>Namibia</t>
  </si>
  <si>
    <t>Niger</t>
  </si>
  <si>
    <t>Nigeria</t>
  </si>
  <si>
    <t>Rwanda</t>
  </si>
  <si>
    <t>Sao Tome and Principe</t>
  </si>
  <si>
    <t>Senegal</t>
  </si>
  <si>
    <t>Seychelles</t>
  </si>
  <si>
    <t>Sierra Leone</t>
  </si>
  <si>
    <t>Somalia</t>
  </si>
  <si>
    <t>South Africa</t>
  </si>
  <si>
    <t>South Sudan</t>
  </si>
  <si>
    <t>Sudan</t>
  </si>
  <si>
    <t>Tanzania</t>
  </si>
  <si>
    <t>Togo</t>
  </si>
  <si>
    <t>Tunisia</t>
  </si>
  <si>
    <t>Uganda</t>
  </si>
  <si>
    <t>Zambia</t>
  </si>
  <si>
    <t>Zimbabwe</t>
  </si>
  <si>
    <t>pool_name</t>
  </si>
  <si>
    <t>member_countries</t>
  </si>
  <si>
    <t>West African Power Pool</t>
  </si>
  <si>
    <t>BF, BJ, CI, CV, GH, GM, GN, GW, LR, ML, NE, NG, SL, SN, TG</t>
  </si>
  <si>
    <t>East African Power Pool</t>
  </si>
  <si>
    <t>BI, DJ, EG, ER, ET, KE, KM, MG, MU, RW, SC, SD, SO, SS, TZ, UG</t>
  </si>
  <si>
    <t>Central African Power Pool</t>
  </si>
  <si>
    <t>CF, CG, CM, GA, GQ, ST, TD</t>
  </si>
  <si>
    <t>Southern African Power Pool</t>
  </si>
  <si>
    <t>AO, BW, CD, LS, MW, MZ, NA, SZ, ZA, ZM, ZW</t>
  </si>
  <si>
    <t>Comité Maghrébin de l'Electricité</t>
  </si>
  <si>
    <t>DZ, LY, MA, MR, TN</t>
  </si>
  <si>
    <t>full_name</t>
  </si>
  <si>
    <t>type</t>
  </si>
  <si>
    <t>origin_country</t>
  </si>
  <si>
    <t>origin_institution</t>
  </si>
  <si>
    <t>license</t>
  </si>
  <si>
    <t>cost_usd</t>
  </si>
  <si>
    <t>free_for_developing</t>
  </si>
  <si>
    <t>learning_curve</t>
  </si>
  <si>
    <t>doc_quality</t>
  </si>
  <si>
    <t>training_available</t>
  </si>
  <si>
    <t>community</t>
  </si>
  <si>
    <t>programming_required</t>
  </si>
  <si>
    <t>helpdesk</t>
  </si>
  <si>
    <t>os</t>
  </si>
  <si>
    <t>nb_studies_in_inventory</t>
  </si>
  <si>
    <t>best_for</t>
  </si>
  <si>
    <t>clean_cooking_capable</t>
  </si>
  <si>
    <t>strengths</t>
  </si>
  <si>
    <t>typical_results</t>
  </si>
  <si>
    <t>often_linked</t>
  </si>
  <si>
    <t>Low Emissions Analysis Platform</t>
  </si>
  <si>
    <t>SE,US</t>
  </si>
  <si>
    <t>SEI</t>
  </si>
  <si>
    <t>freemium</t>
  </si>
  <si>
    <t>medium</t>
  </si>
  <si>
    <t>high</t>
  </si>
  <si>
    <t>windows</t>
  </si>
  <si>
    <t>national_planning</t>
  </si>
  <si>
    <t>Open Source Energy Modelling System</t>
  </si>
  <si>
    <t>KTH,SEI,UNDESA</t>
  </si>
  <si>
    <t>advanced</t>
  </si>
  <si>
    <t>all</t>
  </si>
  <si>
    <t>The Integrated MARKAL-EFOM System</t>
  </si>
  <si>
    <t>INT</t>
  </si>
  <si>
    <t>IEA-ETSAP</t>
  </si>
  <si>
    <t>MARKet ALlocation</t>
  </si>
  <si>
    <t>Model for Energy Supply Strategy Alternatives and their General Environmental Impact</t>
  </si>
  <si>
    <t>IIASA</t>
  </si>
  <si>
    <t>national_planning,regional_trade</t>
  </si>
  <si>
    <t>SPLAT</t>
  </si>
  <si>
    <t>Python for Power System Analysis</t>
  </si>
  <si>
    <t>FIAS,KIT,TU Berlin</t>
  </si>
  <si>
    <t>CH,GB</t>
  </si>
  <si>
    <t>Univ. of Cambridge,ETH Zurich</t>
  </si>
  <si>
    <t>Open Source Spatial Electrification Tool</t>
  </si>
  <si>
    <t>KTH</t>
  </si>
  <si>
    <t>Baltic Model of Regional Energy Liberalisation</t>
  </si>
  <si>
    <t>DK</t>
  </si>
  <si>
    <t>Danish Energy Agency,DTU</t>
  </si>
  <si>
    <t>basic</t>
  </si>
  <si>
    <t>Highly flexible and modular open-source code; excellent spatial resolution capability; exceptionally strong at modeling cross-border power trade and regional power pools</t>
  </si>
  <si>
    <t>Dependency on expensive proprietary GAMS solvers for large-scale problems; limited scope outside the power/heat sectors</t>
  </si>
  <si>
    <t>Optimal_capacity_expansion,dispatch_profiles,marginal_electricity_prices,total_system_costs,CO2_emissions,inter-regional_transmission_ flows.</t>
  </si>
  <si>
    <t>OSeMOSYS,PLEXOS,GIS</t>
  </si>
  <si>
    <t>PLEXOS Integrated Energy Model</t>
  </si>
  <si>
    <t>AU</t>
  </si>
  <si>
    <t>Energy Exemplar</t>
  </si>
  <si>
    <t>Hybrid Optimization of Multiple Energy Resources</t>
  </si>
  <si>
    <t>NREL</t>
  </si>
  <si>
    <t>Flextool</t>
  </si>
  <si>
    <t>VTT,IRENA</t>
  </si>
  <si>
    <t>Model for Analysis of Energy Demand</t>
  </si>
  <si>
    <t>IAEA</t>
  </si>
  <si>
    <t>demand_forecasting</t>
  </si>
  <si>
    <t>Aalborg University</t>
  </si>
  <si>
    <t>CLEWs</t>
  </si>
  <si>
    <t>WASP</t>
  </si>
  <si>
    <t>Next Energy Modeling system for Optimization</t>
  </si>
  <si>
    <t>Water Evaluation and Planning</t>
  </si>
  <si>
    <t>Dispatch model for the European power System with the Shared Energy Technologies</t>
  </si>
  <si>
    <t>BE,NL</t>
  </si>
  <si>
    <t>EC Joint Research Centre</t>
  </si>
  <si>
    <t>Nigeria Energy Calculator 2050</t>
  </si>
  <si>
    <t>UK Govt,Energy Commission</t>
  </si>
  <si>
    <t>low</t>
  </si>
  <si>
    <t>Solar and Wind Integrated with Transmission and Conventional sources on a Hourly basis</t>
  </si>
  <si>
    <t>UC Berkeley,Univ. of Hawaii</t>
  </si>
  <si>
    <t>Simplified Approach for Estimating Impacts of Electricity Generation</t>
  </si>
  <si>
    <t>CERC</t>
  </si>
  <si>
    <t>Country</t>
  </si>
  <si>
    <t>Alpha-2 code</t>
  </si>
  <si>
    <t>Alpha-3 code</t>
  </si>
  <si>
    <t>Numeric</t>
  </si>
  <si>
    <t>Afghanistan</t>
  </si>
  <si>
    <t>AF</t>
  </si>
  <si>
    <t>AFG</t>
  </si>
  <si>
    <t>Åland Islands</t>
  </si>
  <si>
    <t>AX</t>
  </si>
  <si>
    <t>ALA</t>
  </si>
  <si>
    <t>Albania</t>
  </si>
  <si>
    <t>AL</t>
  </si>
  <si>
    <t>ALB</t>
  </si>
  <si>
    <t>DZA</t>
  </si>
  <si>
    <t>American Samoa</t>
  </si>
  <si>
    <t>AS</t>
  </si>
  <si>
    <t>ASM</t>
  </si>
  <si>
    <t>Andorra</t>
  </si>
  <si>
    <t>AD</t>
  </si>
  <si>
    <t>AND</t>
  </si>
  <si>
    <t>AGO</t>
  </si>
  <si>
    <t>Anguilla</t>
  </si>
  <si>
    <t>AI</t>
  </si>
  <si>
    <t>AIA</t>
  </si>
  <si>
    <t>Antarctica</t>
  </si>
  <si>
    <t>AQ</t>
  </si>
  <si>
    <t>ATA</t>
  </si>
  <si>
    <t>Antigua and Barbuda</t>
  </si>
  <si>
    <t>AG</t>
  </si>
  <si>
    <t>ATG</t>
  </si>
  <si>
    <t>Argentina</t>
  </si>
  <si>
    <t>ARG</t>
  </si>
  <si>
    <t>Armenia</t>
  </si>
  <si>
    <t>AM</t>
  </si>
  <si>
    <t>ARM</t>
  </si>
  <si>
    <t>Aruba</t>
  </si>
  <si>
    <t>AW</t>
  </si>
  <si>
    <t>ABW</t>
  </si>
  <si>
    <t>Australia</t>
  </si>
  <si>
    <t>AUS</t>
  </si>
  <si>
    <t>Austria</t>
  </si>
  <si>
    <t>AT</t>
  </si>
  <si>
    <t>AUT</t>
  </si>
  <si>
    <t>Azerbaijan</t>
  </si>
  <si>
    <t>AZ</t>
  </si>
  <si>
    <t>AZE</t>
  </si>
  <si>
    <t>Bahamas (the)</t>
  </si>
  <si>
    <t>BS</t>
  </si>
  <si>
    <t>BHS</t>
  </si>
  <si>
    <t>Bahrain</t>
  </si>
  <si>
    <t>BH</t>
  </si>
  <si>
    <t>BHR</t>
  </si>
  <si>
    <t>Bangladesh</t>
  </si>
  <si>
    <t>BD</t>
  </si>
  <si>
    <t>BGD</t>
  </si>
  <si>
    <t>Barbados</t>
  </si>
  <si>
    <t>BB</t>
  </si>
  <si>
    <t>BRB</t>
  </si>
  <si>
    <t>Belarus</t>
  </si>
  <si>
    <t>BY</t>
  </si>
  <si>
    <t>BLR</t>
  </si>
  <si>
    <t>Belgium</t>
  </si>
  <si>
    <t>BE</t>
  </si>
  <si>
    <t>BEL</t>
  </si>
  <si>
    <t>Belize</t>
  </si>
  <si>
    <t>BZ</t>
  </si>
  <si>
    <t>BLZ</t>
  </si>
  <si>
    <t>BEN</t>
  </si>
  <si>
    <t>Bermuda</t>
  </si>
  <si>
    <t>BM</t>
  </si>
  <si>
    <t>BMU</t>
  </si>
  <si>
    <t>Bhutan</t>
  </si>
  <si>
    <t>BT</t>
  </si>
  <si>
    <t>BTN</t>
  </si>
  <si>
    <t>Bolivia (Plurinational State of)</t>
  </si>
  <si>
    <t>BO</t>
  </si>
  <si>
    <t>BOL</t>
  </si>
  <si>
    <t>Bonaire, Sint Eustatius and Saba</t>
  </si>
  <si>
    <t>BQ</t>
  </si>
  <si>
    <t>BES</t>
  </si>
  <si>
    <t>Bosnia and Herzegovina</t>
  </si>
  <si>
    <t>BA</t>
  </si>
  <si>
    <t>BIH</t>
  </si>
  <si>
    <t>BWA</t>
  </si>
  <si>
    <t>Bouvet Island</t>
  </si>
  <si>
    <t>BV</t>
  </si>
  <si>
    <t>BVT</t>
  </si>
  <si>
    <t>Brazil</t>
  </si>
  <si>
    <t>BR</t>
  </si>
  <si>
    <t>BRA</t>
  </si>
  <si>
    <t>British Indian Ocean Territory (the)</t>
  </si>
  <si>
    <t>IO</t>
  </si>
  <si>
    <t>IOT</t>
  </si>
  <si>
    <t>Brunei Darussalam</t>
  </si>
  <si>
    <t>BN</t>
  </si>
  <si>
    <t>BRN</t>
  </si>
  <si>
    <t>Bulgaria</t>
  </si>
  <si>
    <t>BG</t>
  </si>
  <si>
    <t>BGR</t>
  </si>
  <si>
    <t>BFA</t>
  </si>
  <si>
    <t>BDI</t>
  </si>
  <si>
    <t>Cabo Verde</t>
  </si>
  <si>
    <t>CPV</t>
  </si>
  <si>
    <t>Cambodia</t>
  </si>
  <si>
    <t>KH</t>
  </si>
  <si>
    <t>KHM</t>
  </si>
  <si>
    <t>CMR</t>
  </si>
  <si>
    <t>Canada</t>
  </si>
  <si>
    <t>CA</t>
  </si>
  <si>
    <t>CAN</t>
  </si>
  <si>
    <t>Cayman Islands (the)</t>
  </si>
  <si>
    <t>KY</t>
  </si>
  <si>
    <t>CYM</t>
  </si>
  <si>
    <t>Central African Republic (the)</t>
  </si>
  <si>
    <t>CAF</t>
  </si>
  <si>
    <t>TCD</t>
  </si>
  <si>
    <t>Chile</t>
  </si>
  <si>
    <t>CL</t>
  </si>
  <si>
    <t>CHL</t>
  </si>
  <si>
    <t>China</t>
  </si>
  <si>
    <t>CHN</t>
  </si>
  <si>
    <t>Christmas Island</t>
  </si>
  <si>
    <t>CX</t>
  </si>
  <si>
    <t>CXR</t>
  </si>
  <si>
    <t>Cocos (Keeling) Islands (the)</t>
  </si>
  <si>
    <t>CC</t>
  </si>
  <si>
    <t>CCK</t>
  </si>
  <si>
    <t>Colombia</t>
  </si>
  <si>
    <t>CO</t>
  </si>
  <si>
    <t>COL</t>
  </si>
  <si>
    <t>Comoros (the)</t>
  </si>
  <si>
    <t>COM</t>
  </si>
  <si>
    <t>Congo (the Democratic Republic of the)</t>
  </si>
  <si>
    <t>COD</t>
  </si>
  <si>
    <t>Congo (the)</t>
  </si>
  <si>
    <t>COG</t>
  </si>
  <si>
    <t>Cook Islands (the)</t>
  </si>
  <si>
    <t>CK</t>
  </si>
  <si>
    <t>COK</t>
  </si>
  <si>
    <t>Costa Rica</t>
  </si>
  <si>
    <t>CR</t>
  </si>
  <si>
    <t>CRI</t>
  </si>
  <si>
    <t>Côte d'Ivoire</t>
  </si>
  <si>
    <t>CIV</t>
  </si>
  <si>
    <t>Croatia</t>
  </si>
  <si>
    <t>HR</t>
  </si>
  <si>
    <t>HRV</t>
  </si>
  <si>
    <t>Cuba</t>
  </si>
  <si>
    <t>CU</t>
  </si>
  <si>
    <t>CUB</t>
  </si>
  <si>
    <t>Curaçao</t>
  </si>
  <si>
    <t>CW</t>
  </si>
  <si>
    <t>CUW</t>
  </si>
  <si>
    <t>Cyprus</t>
  </si>
  <si>
    <t>CY</t>
  </si>
  <si>
    <t>CYP</t>
  </si>
  <si>
    <t>Czechia</t>
  </si>
  <si>
    <t>CZ</t>
  </si>
  <si>
    <t>CZE</t>
  </si>
  <si>
    <t>Denmark</t>
  </si>
  <si>
    <t>DNK</t>
  </si>
  <si>
    <t>DJI</t>
  </si>
  <si>
    <t>Dominica</t>
  </si>
  <si>
    <t>DM</t>
  </si>
  <si>
    <t>DMA</t>
  </si>
  <si>
    <t>Dominican Republic (the)</t>
  </si>
  <si>
    <t>DO</t>
  </si>
  <si>
    <t>DOM</t>
  </si>
  <si>
    <t>Ecuador</t>
  </si>
  <si>
    <t>EC</t>
  </si>
  <si>
    <t>ECU</t>
  </si>
  <si>
    <t>EGY</t>
  </si>
  <si>
    <t>El Salvador</t>
  </si>
  <si>
    <t>SV</t>
  </si>
  <si>
    <t>SLV</t>
  </si>
  <si>
    <t>GNQ</t>
  </si>
  <si>
    <t>ERI</t>
  </si>
  <si>
    <t>Estonia</t>
  </si>
  <si>
    <t>EE</t>
  </si>
  <si>
    <t>EST</t>
  </si>
  <si>
    <t>SWZ</t>
  </si>
  <si>
    <t>ETH</t>
  </si>
  <si>
    <t>Falkland Islands (the) [Malvinas]</t>
  </si>
  <si>
    <t>FK</t>
  </si>
  <si>
    <t>FLK</t>
  </si>
  <si>
    <t>Faroe Islands (the)</t>
  </si>
  <si>
    <t>FO</t>
  </si>
  <si>
    <t>FRO</t>
  </si>
  <si>
    <t>Fiji</t>
  </si>
  <si>
    <t>FJ</t>
  </si>
  <si>
    <t>FJI</t>
  </si>
  <si>
    <t>Finland</t>
  </si>
  <si>
    <t>FIN</t>
  </si>
  <si>
    <t>France</t>
  </si>
  <si>
    <t>FRA</t>
  </si>
  <si>
    <t>French Guiana</t>
  </si>
  <si>
    <t>GF</t>
  </si>
  <si>
    <t>GUF</t>
  </si>
  <si>
    <t>French Polynesia</t>
  </si>
  <si>
    <t>PF</t>
  </si>
  <si>
    <t>PYF</t>
  </si>
  <si>
    <t>French Southern Territories (the)</t>
  </si>
  <si>
    <t>TF</t>
  </si>
  <si>
    <t>ATF</t>
  </si>
  <si>
    <t>GAB</t>
  </si>
  <si>
    <t>Gambia (the)</t>
  </si>
  <si>
    <t>GMB</t>
  </si>
  <si>
    <t>Georgia</t>
  </si>
  <si>
    <t>GE</t>
  </si>
  <si>
    <t>GEO</t>
  </si>
  <si>
    <t>Germany</t>
  </si>
  <si>
    <t>DEU</t>
  </si>
  <si>
    <t>GHA</t>
  </si>
  <si>
    <t>Gibraltar</t>
  </si>
  <si>
    <t>GI</t>
  </si>
  <si>
    <t>GIB</t>
  </si>
  <si>
    <t>Greece</t>
  </si>
  <si>
    <t>GR</t>
  </si>
  <si>
    <t>GRC</t>
  </si>
  <si>
    <t>Greenland</t>
  </si>
  <si>
    <t>GL</t>
  </si>
  <si>
    <t>GRL</t>
  </si>
  <si>
    <t>Grenada</t>
  </si>
  <si>
    <t>GD</t>
  </si>
  <si>
    <t>GRD</t>
  </si>
  <si>
    <t>Guadeloupe</t>
  </si>
  <si>
    <t>GP</t>
  </si>
  <si>
    <t>GLP</t>
  </si>
  <si>
    <t>Guam</t>
  </si>
  <si>
    <t>GU</t>
  </si>
  <si>
    <t>GUM</t>
  </si>
  <si>
    <t>Guatemala</t>
  </si>
  <si>
    <t>GT</t>
  </si>
  <si>
    <t>GTM</t>
  </si>
  <si>
    <t>Guernsey</t>
  </si>
  <si>
    <t>GG</t>
  </si>
  <si>
    <t>GGY</t>
  </si>
  <si>
    <t>GIN</t>
  </si>
  <si>
    <t>GNB</t>
  </si>
  <si>
    <t>Guyana</t>
  </si>
  <si>
    <t>GY</t>
  </si>
  <si>
    <t>GUY</t>
  </si>
  <si>
    <t>Haiti</t>
  </si>
  <si>
    <t>HT</t>
  </si>
  <si>
    <t>HTI</t>
  </si>
  <si>
    <t>Heard Island and McDonald Islands</t>
  </si>
  <si>
    <t>HM</t>
  </si>
  <si>
    <t>HMD</t>
  </si>
  <si>
    <t>Holy See (the)</t>
  </si>
  <si>
    <t>VA</t>
  </si>
  <si>
    <t>VAT</t>
  </si>
  <si>
    <t>Honduras</t>
  </si>
  <si>
    <t>HN</t>
  </si>
  <si>
    <t>HND</t>
  </si>
  <si>
    <t>Hong Kong</t>
  </si>
  <si>
    <t>HK</t>
  </si>
  <si>
    <t>HKG</t>
  </si>
  <si>
    <t>Hungary</t>
  </si>
  <si>
    <t>HU</t>
  </si>
  <si>
    <t>HUN</t>
  </si>
  <si>
    <t>Iceland</t>
  </si>
  <si>
    <t>IS</t>
  </si>
  <si>
    <t>ISL</t>
  </si>
  <si>
    <t>India</t>
  </si>
  <si>
    <t>IN</t>
  </si>
  <si>
    <t>IND</t>
  </si>
  <si>
    <t>Indonesia</t>
  </si>
  <si>
    <t>ID</t>
  </si>
  <si>
    <t>IDN</t>
  </si>
  <si>
    <t>Iran (Islamic Republic of)</t>
  </si>
  <si>
    <t>IR</t>
  </si>
  <si>
    <t>IRN</t>
  </si>
  <si>
    <t>Iraq</t>
  </si>
  <si>
    <t>IQ</t>
  </si>
  <si>
    <t>IRQ</t>
  </si>
  <si>
    <t>Ireland</t>
  </si>
  <si>
    <t>IRL</t>
  </si>
  <si>
    <t>Isle of Man</t>
  </si>
  <si>
    <t>IM</t>
  </si>
  <si>
    <t>IMN</t>
  </si>
  <si>
    <t>Israel</t>
  </si>
  <si>
    <t>IL</t>
  </si>
  <si>
    <t>ISR</t>
  </si>
  <si>
    <t>Italy</t>
  </si>
  <si>
    <t>ITA</t>
  </si>
  <si>
    <t>Jamaica</t>
  </si>
  <si>
    <t>JM</t>
  </si>
  <si>
    <t>JAM</t>
  </si>
  <si>
    <t>Japan</t>
  </si>
  <si>
    <t>JP</t>
  </si>
  <si>
    <t>JPN</t>
  </si>
  <si>
    <t>Jersey</t>
  </si>
  <si>
    <t>JE</t>
  </si>
  <si>
    <t>JEY</t>
  </si>
  <si>
    <t>Jordan</t>
  </si>
  <si>
    <t>JO</t>
  </si>
  <si>
    <t>JOR</t>
  </si>
  <si>
    <t>Kazakhstan</t>
  </si>
  <si>
    <t>KZ</t>
  </si>
  <si>
    <t>KAZ</t>
  </si>
  <si>
    <t>KEN</t>
  </si>
  <si>
    <t>Kiribati</t>
  </si>
  <si>
    <t>KI</t>
  </si>
  <si>
    <t>KIR</t>
  </si>
  <si>
    <t>Korea (the Democratic People's Republic of)</t>
  </si>
  <si>
    <t>KP</t>
  </si>
  <si>
    <t>PRK</t>
  </si>
  <si>
    <t>Korea (the Republic of)</t>
  </si>
  <si>
    <t>KOR</t>
  </si>
  <si>
    <t>Kuwait</t>
  </si>
  <si>
    <t>KW</t>
  </si>
  <si>
    <t>KWT</t>
  </si>
  <si>
    <t>Kyrgyzstan</t>
  </si>
  <si>
    <t>KG</t>
  </si>
  <si>
    <t>KGZ</t>
  </si>
  <si>
    <t>Lao People's Democratic Republic (the)</t>
  </si>
  <si>
    <t>LA</t>
  </si>
  <si>
    <t>LAO</t>
  </si>
  <si>
    <t>Latvia</t>
  </si>
  <si>
    <t>LV</t>
  </si>
  <si>
    <t>LVA</t>
  </si>
  <si>
    <t>Lebanon</t>
  </si>
  <si>
    <t>LB</t>
  </si>
  <si>
    <t>LBN</t>
  </si>
  <si>
    <t>LSO</t>
  </si>
  <si>
    <t>LBR</t>
  </si>
  <si>
    <t>LBY</t>
  </si>
  <si>
    <t>Liechtenstein</t>
  </si>
  <si>
    <t>LI</t>
  </si>
  <si>
    <t>LIE</t>
  </si>
  <si>
    <t>Lithuania</t>
  </si>
  <si>
    <t>LT</t>
  </si>
  <si>
    <t>LTU</t>
  </si>
  <si>
    <t>Luxembourg</t>
  </si>
  <si>
    <t>LU</t>
  </si>
  <si>
    <t>LUX</t>
  </si>
  <si>
    <t>Macao</t>
  </si>
  <si>
    <t>MO</t>
  </si>
  <si>
    <t>MAC</t>
  </si>
  <si>
    <t>MDG</t>
  </si>
  <si>
    <t>MWI</t>
  </si>
  <si>
    <t>Malaysia</t>
  </si>
  <si>
    <t>MY</t>
  </si>
  <si>
    <t>MYS</t>
  </si>
  <si>
    <t>Maldives</t>
  </si>
  <si>
    <t>MV</t>
  </si>
  <si>
    <t>MDV</t>
  </si>
  <si>
    <t>MLI</t>
  </si>
  <si>
    <t>Malta</t>
  </si>
  <si>
    <t>MT</t>
  </si>
  <si>
    <t>MLT</t>
  </si>
  <si>
    <t>Marshall Islands (the)</t>
  </si>
  <si>
    <t>MH</t>
  </si>
  <si>
    <t>MHL</t>
  </si>
  <si>
    <t>Martinique</t>
  </si>
  <si>
    <t>MQ</t>
  </si>
  <si>
    <t>MTQ</t>
  </si>
  <si>
    <t>MRT</t>
  </si>
  <si>
    <t>MUS</t>
  </si>
  <si>
    <t>Mayotte</t>
  </si>
  <si>
    <t>YT</t>
  </si>
  <si>
    <t>MYT</t>
  </si>
  <si>
    <t>Mexico</t>
  </si>
  <si>
    <t>MX</t>
  </si>
  <si>
    <t>MEX</t>
  </si>
  <si>
    <t>Micronesia (Federated States of)</t>
  </si>
  <si>
    <t>FM</t>
  </si>
  <si>
    <t>FSM</t>
  </si>
  <si>
    <t>Moldova (the Republic of)</t>
  </si>
  <si>
    <t>MD</t>
  </si>
  <si>
    <t>MDA</t>
  </si>
  <si>
    <t>Monaco</t>
  </si>
  <si>
    <t>MC</t>
  </si>
  <si>
    <t>MCO</t>
  </si>
  <si>
    <t>Mongolia</t>
  </si>
  <si>
    <t>MN</t>
  </si>
  <si>
    <t>MNG</t>
  </si>
  <si>
    <t>Montenegro</t>
  </si>
  <si>
    <t>ME</t>
  </si>
  <si>
    <t>MNE</t>
  </si>
  <si>
    <t>Montserrat</t>
  </si>
  <si>
    <t>MS</t>
  </si>
  <si>
    <t>MSR</t>
  </si>
  <si>
    <t>MAR</t>
  </si>
  <si>
    <t>MOZ</t>
  </si>
  <si>
    <t>Myanmar</t>
  </si>
  <si>
    <t>MM</t>
  </si>
  <si>
    <t>MMR</t>
  </si>
  <si>
    <t>NAM</t>
  </si>
  <si>
    <t>Nauru</t>
  </si>
  <si>
    <t>NR</t>
  </si>
  <si>
    <t>NRU</t>
  </si>
  <si>
    <t>Nepal</t>
  </si>
  <si>
    <t>NP</t>
  </si>
  <si>
    <t>NPL</t>
  </si>
  <si>
    <t>Netherlands (the)</t>
  </si>
  <si>
    <t>NLD</t>
  </si>
  <si>
    <t>New Caledonia</t>
  </si>
  <si>
    <t>NC</t>
  </si>
  <si>
    <t>NCL</t>
  </si>
  <si>
    <t>New Zealand</t>
  </si>
  <si>
    <t>NZ</t>
  </si>
  <si>
    <t>NZL</t>
  </si>
  <si>
    <t>Nicaragua</t>
  </si>
  <si>
    <t>NI</t>
  </si>
  <si>
    <t>NIC</t>
  </si>
  <si>
    <t>Niger (the)</t>
  </si>
  <si>
    <t>NER</t>
  </si>
  <si>
    <t>NGA</t>
  </si>
  <si>
    <t>Niue</t>
  </si>
  <si>
    <t>NU</t>
  </si>
  <si>
    <t>NIU</t>
  </si>
  <si>
    <t>Norfolk Island</t>
  </si>
  <si>
    <t>NF</t>
  </si>
  <si>
    <t>NFK</t>
  </si>
  <si>
    <t>Northern Mariana Islands (the)</t>
  </si>
  <si>
    <t>MP</t>
  </si>
  <si>
    <t>MNP</t>
  </si>
  <si>
    <t>Norway</t>
  </si>
  <si>
    <t>NOR</t>
  </si>
  <si>
    <t>Oman</t>
  </si>
  <si>
    <t>OM</t>
  </si>
  <si>
    <t>OMN</t>
  </si>
  <si>
    <t>Pakistan</t>
  </si>
  <si>
    <t>PK</t>
  </si>
  <si>
    <t>PAK</t>
  </si>
  <si>
    <t>Palau</t>
  </si>
  <si>
    <t>PW</t>
  </si>
  <si>
    <t>PLW</t>
  </si>
  <si>
    <t>Palestine, State of</t>
  </si>
  <si>
    <t>PS</t>
  </si>
  <si>
    <t>PSE</t>
  </si>
  <si>
    <t>Panama</t>
  </si>
  <si>
    <t>PA</t>
  </si>
  <si>
    <t>PAN</t>
  </si>
  <si>
    <t>Papua New Guinea</t>
  </si>
  <si>
    <t>PG</t>
  </si>
  <si>
    <t>PNG</t>
  </si>
  <si>
    <t>Paraguay</t>
  </si>
  <si>
    <t>PY</t>
  </si>
  <si>
    <t>PRY</t>
  </si>
  <si>
    <t>Peru</t>
  </si>
  <si>
    <t>PE</t>
  </si>
  <si>
    <t>PER</t>
  </si>
  <si>
    <t>Philippines (the)</t>
  </si>
  <si>
    <t>PH</t>
  </si>
  <si>
    <t>PHL</t>
  </si>
  <si>
    <t>Pitcairn</t>
  </si>
  <si>
    <t>PN</t>
  </si>
  <si>
    <t>PCN</t>
  </si>
  <si>
    <t>Poland</t>
  </si>
  <si>
    <t>PL</t>
  </si>
  <si>
    <t>POL</t>
  </si>
  <si>
    <t>Portugal</t>
  </si>
  <si>
    <t>PRT</t>
  </si>
  <si>
    <t>Puerto Rico</t>
  </si>
  <si>
    <t>PR</t>
  </si>
  <si>
    <t>PRI</t>
  </si>
  <si>
    <t>Qatar</t>
  </si>
  <si>
    <t>QA</t>
  </si>
  <si>
    <t>QAT</t>
  </si>
  <si>
    <t>Republic of North Macedonia</t>
  </si>
  <si>
    <t>MK</t>
  </si>
  <si>
    <t>MKD</t>
  </si>
  <si>
    <t>Réunion</t>
  </si>
  <si>
    <t>RE</t>
  </si>
  <si>
    <t>REU</t>
  </si>
  <si>
    <t>Romania</t>
  </si>
  <si>
    <t>RO</t>
  </si>
  <si>
    <t>ROU</t>
  </si>
  <si>
    <t>Russian Federation (the)</t>
  </si>
  <si>
    <t>RU</t>
  </si>
  <si>
    <t>RUS</t>
  </si>
  <si>
    <t>RWA</t>
  </si>
  <si>
    <t>Saint Barthélemy</t>
  </si>
  <si>
    <t>BL</t>
  </si>
  <si>
    <t>BLM</t>
  </si>
  <si>
    <t>Saint Helena, Ascension and Tristan da Cunha</t>
  </si>
  <si>
    <t>SH</t>
  </si>
  <si>
    <t>SHN</t>
  </si>
  <si>
    <t>Saint Kitts and Nevis</t>
  </si>
  <si>
    <t>KN</t>
  </si>
  <si>
    <t>KNA</t>
  </si>
  <si>
    <t>Saint Lucia</t>
  </si>
  <si>
    <t>LC</t>
  </si>
  <si>
    <t>LCA</t>
  </si>
  <si>
    <t>Saint Martin (French part)</t>
  </si>
  <si>
    <t>MF</t>
  </si>
  <si>
    <t>MAF</t>
  </si>
  <si>
    <t>Saint Pierre and Miquelon</t>
  </si>
  <si>
    <t>PM</t>
  </si>
  <si>
    <t>SPM</t>
  </si>
  <si>
    <t>Saint Vincent and the Grenadines</t>
  </si>
  <si>
    <t>VC</t>
  </si>
  <si>
    <t>VCT</t>
  </si>
  <si>
    <t>Samoa</t>
  </si>
  <si>
    <t>WS</t>
  </si>
  <si>
    <t>WSM</t>
  </si>
  <si>
    <t>San Marino</t>
  </si>
  <si>
    <t>SM</t>
  </si>
  <si>
    <t>SMR</t>
  </si>
  <si>
    <t>STP</t>
  </si>
  <si>
    <t>Saudi Arabia</t>
  </si>
  <si>
    <t>SAU</t>
  </si>
  <si>
    <t>SEN</t>
  </si>
  <si>
    <t>Serbia</t>
  </si>
  <si>
    <t>RS</t>
  </si>
  <si>
    <t>SRB</t>
  </si>
  <si>
    <t>SYC</t>
  </si>
  <si>
    <t>SLE</t>
  </si>
  <si>
    <t>Singapore</t>
  </si>
  <si>
    <t>SG</t>
  </si>
  <si>
    <t>SGP</t>
  </si>
  <si>
    <t>Sint Maarten (Dutch part)</t>
  </si>
  <si>
    <t>SX</t>
  </si>
  <si>
    <t>SXM</t>
  </si>
  <si>
    <t>Slovakia</t>
  </si>
  <si>
    <t>SK</t>
  </si>
  <si>
    <t>SVK</t>
  </si>
  <si>
    <t>Slovenia</t>
  </si>
  <si>
    <t>SI</t>
  </si>
  <si>
    <t>SVN</t>
  </si>
  <si>
    <t>Solomon Islands</t>
  </si>
  <si>
    <t>SB</t>
  </si>
  <si>
    <t>SLB</t>
  </si>
  <si>
    <t>SOM</t>
  </si>
  <si>
    <t>ZAF</t>
  </si>
  <si>
    <t>South Georgia and the South Sandwich Islands</t>
  </si>
  <si>
    <t>GS</t>
  </si>
  <si>
    <t>SGS</t>
  </si>
  <si>
    <t>SSD</t>
  </si>
  <si>
    <t>Spain</t>
  </si>
  <si>
    <t>ESP</t>
  </si>
  <si>
    <t>Sri Lanka</t>
  </si>
  <si>
    <t>LK</t>
  </si>
  <si>
    <t>LKA</t>
  </si>
  <si>
    <t>Sudan (the)</t>
  </si>
  <si>
    <t>SDN</t>
  </si>
  <si>
    <t>Suriname</t>
  </si>
  <si>
    <t>SR</t>
  </si>
  <si>
    <t>SUR</t>
  </si>
  <si>
    <t>Svalbard and Jan Mayen</t>
  </si>
  <si>
    <t>SJ</t>
  </si>
  <si>
    <t>SJM</t>
  </si>
  <si>
    <t>Sweden</t>
  </si>
  <si>
    <t>SWE</t>
  </si>
  <si>
    <t>Switzerland</t>
  </si>
  <si>
    <t>CH</t>
  </si>
  <si>
    <t>CHE</t>
  </si>
  <si>
    <t>Syrian Arab Republic</t>
  </si>
  <si>
    <t>SY</t>
  </si>
  <si>
    <t>SYR</t>
  </si>
  <si>
    <t>Taiwan (Province of China)</t>
  </si>
  <si>
    <t>TW</t>
  </si>
  <si>
    <t>TWN</t>
  </si>
  <si>
    <t>Tajikistan</t>
  </si>
  <si>
    <t>TJ</t>
  </si>
  <si>
    <t>TJK</t>
  </si>
  <si>
    <t>Tanzania, United Republic of</t>
  </si>
  <si>
    <t>TZA</t>
  </si>
  <si>
    <t>Thailand</t>
  </si>
  <si>
    <t>THA</t>
  </si>
  <si>
    <t>Timor-Leste</t>
  </si>
  <si>
    <t>TL</t>
  </si>
  <si>
    <t>TLS</t>
  </si>
  <si>
    <t>TGO</t>
  </si>
  <si>
    <t>Tokelau</t>
  </si>
  <si>
    <t>TK</t>
  </si>
  <si>
    <t>TKL</t>
  </si>
  <si>
    <t>Tonga</t>
  </si>
  <si>
    <t>TO</t>
  </si>
  <si>
    <t>TON</t>
  </si>
  <si>
    <t>Trinidad and Tobago</t>
  </si>
  <si>
    <t>TT</t>
  </si>
  <si>
    <t>TTO</t>
  </si>
  <si>
    <t>TUN</t>
  </si>
  <si>
    <t>Turkey</t>
  </si>
  <si>
    <t>TUR</t>
  </si>
  <si>
    <t>Turkmenistan</t>
  </si>
  <si>
    <t>TM</t>
  </si>
  <si>
    <t>TKM</t>
  </si>
  <si>
    <t>Turks and Caicos Islands (the)</t>
  </si>
  <si>
    <t>TC</t>
  </si>
  <si>
    <t>TCA</t>
  </si>
  <si>
    <t>Tuvalu</t>
  </si>
  <si>
    <t>TV</t>
  </si>
  <si>
    <t>TUV</t>
  </si>
  <si>
    <t>UGA</t>
  </si>
  <si>
    <t>Ukraine</t>
  </si>
  <si>
    <t>UA</t>
  </si>
  <si>
    <t>UKR</t>
  </si>
  <si>
    <t>United Arab Emirates (the)</t>
  </si>
  <si>
    <t>ARE</t>
  </si>
  <si>
    <t>United Kingdom of Great Britain and Northern Ireland (the)</t>
  </si>
  <si>
    <t>GBR</t>
  </si>
  <si>
    <t>United States Minor Outlying Islands (the)</t>
  </si>
  <si>
    <t>UM</t>
  </si>
  <si>
    <t>UMI</t>
  </si>
  <si>
    <t>United States of America (the)</t>
  </si>
  <si>
    <t>USA</t>
  </si>
  <si>
    <t>Uruguay</t>
  </si>
  <si>
    <t>UY</t>
  </si>
  <si>
    <t>URY</t>
  </si>
  <si>
    <t>Uzbekistan</t>
  </si>
  <si>
    <t>UZ</t>
  </si>
  <si>
    <t>UZB</t>
  </si>
  <si>
    <t>Vanuatu</t>
  </si>
  <si>
    <t>VU</t>
  </si>
  <si>
    <t>VUT</t>
  </si>
  <si>
    <t>Venezuela (Bolivarian Republic of)</t>
  </si>
  <si>
    <t>VE</t>
  </si>
  <si>
    <t>VEN</t>
  </si>
  <si>
    <t>Viet Nam</t>
  </si>
  <si>
    <t>VNM</t>
  </si>
  <si>
    <t>Virgin Islands (British)</t>
  </si>
  <si>
    <t>VG</t>
  </si>
  <si>
    <t>VGB</t>
  </si>
  <si>
    <t>Virgin Islands (U.S.)</t>
  </si>
  <si>
    <t>VI</t>
  </si>
  <si>
    <t>VIR</t>
  </si>
  <si>
    <t>Wallis and Futuna</t>
  </si>
  <si>
    <t>WF</t>
  </si>
  <si>
    <t>WLF</t>
  </si>
  <si>
    <t>Western Sahara</t>
  </si>
  <si>
    <t>EH</t>
  </si>
  <si>
    <t>ESH</t>
  </si>
  <si>
    <t>Yemen</t>
  </si>
  <si>
    <t>YE</t>
  </si>
  <si>
    <t>YEM</t>
  </si>
  <si>
    <t>ZMB</t>
  </si>
  <si>
    <t>ZWE</t>
  </si>
  <si>
    <t>Name</t>
  </si>
  <si>
    <t>Role</t>
  </si>
  <si>
    <t>Number of occurrence (including hybrids)</t>
  </si>
  <si>
    <t>Training Programs</t>
  </si>
  <si>
    <t>Communities of Practice</t>
  </si>
  <si>
    <t>Helpdesk</t>
  </si>
  <si>
    <t>Learning Curve</t>
  </si>
  <si>
    <t>Documentation Quality</t>
  </si>
  <si>
    <t>Origin</t>
  </si>
  <si>
    <t>Software Cost (USD)</t>
  </si>
  <si>
    <t>Operating System</t>
  </si>
  <si>
    <t>Programming Skills</t>
  </si>
  <si>
    <t>LEAP (Low Emissions Analysis Platform)</t>
  </si>
  <si>
    <t>Energy scenario accounting &amp; mitigation</t>
  </si>
  <si>
    <t>Yes (SEI courses, online tutorials)</t>
  </si>
  <si>
    <t>Yes</t>
  </si>
  <si>
    <t>Yes (SEI)</t>
  </si>
  <si>
    <t>Moderate</t>
  </si>
  <si>
    <t>High</t>
  </si>
  <si>
    <t>SEI (USA, Sweden)</t>
  </si>
  <si>
    <t>$0 (Developing nations/Students) to $3,000+</t>
  </si>
  <si>
    <t>Windows</t>
  </si>
  <si>
    <t>No (GUI-based)</t>
  </si>
  <si>
    <t>Energy system optimization</t>
  </si>
  <si>
    <t>Yes (EMP-A, ICTP, Open U)</t>
  </si>
  <si>
    <t>Yes (Community)</t>
  </si>
  <si>
    <t>Good</t>
  </si>
  <si>
    <t>KTH / SEI / UNDESA
(Sweden)</t>
  </si>
  <si>
    <t>$0 (Open Source)</t>
  </si>
  <si>
    <t>Windows, Linux, macOS</t>
  </si>
  <si>
    <t>Yes (Python, GAMS, MathProg)</t>
  </si>
  <si>
    <t>TIMES/MARKAL</t>
  </si>
  <si>
    <t>Techno-economic capacity expansion</t>
  </si>
  <si>
    <t>Yes (IEA-ETSAP workshops)</t>
  </si>
  <si>
    <t>Yes (ETSAP)</t>
  </si>
  <si>
    <t>IEA-ETSAP
(Australia, Austria, Belgium, Canada, China, Denmark, Finland, France, Germany, Greece, Ireland, Italy, Japan, Korea (Republic of), Netherlands, Norway, Spain, Sweden, Switzerland, United Kingdom, United States)</t>
  </si>
  <si>
    <t>$0 (Code), $2k–$10k+ (GUI/Solvers)</t>
  </si>
  <si>
    <t>Yes (GAMS / VEDA GUI helps)</t>
  </si>
  <si>
    <t>Integrated assessment &amp; optimization</t>
  </si>
  <si>
    <t>Yes (IAEA training)</t>
  </si>
  <si>
    <t>Yes (IAEA)</t>
  </si>
  <si>
    <t>IIASA (Austria) / IAEA (International)</t>
  </si>
  <si>
    <t>$0 (Open Source / Member States)</t>
  </si>
  <si>
    <t>Yes (Python for MESSAGEix, GAMS)</t>
  </si>
  <si>
    <t>African power pool capacity expansion</t>
  </si>
  <si>
    <t>Yes (IRENA workshops)</t>
  </si>
  <si>
    <t>Yes (IRENA)</t>
  </si>
  <si>
    <t>IRENA (International - UAE/Germany)</t>
  </si>
  <si>
    <t>$0</t>
  </si>
  <si>
    <t>No (Uses MESSAGE GUI)</t>
  </si>
  <si>
    <t>PypSA</t>
  </si>
  <si>
    <t>Power/energy system optimization</t>
  </si>
  <si>
    <t>Yes (Agora Energiewende, online)</t>
  </si>
  <si>
    <t>FIAS / KIT / TU Berlin (Germany)</t>
  </si>
  <si>
    <t>Yes (Python)</t>
  </si>
  <si>
    <t>Multi-scale energy system optimization</t>
  </si>
  <si>
    <t>Yes (Online tutorials)</t>
  </si>
  <si>
    <t>Moderate to High</t>
  </si>
  <si>
    <t>Univ. of Cambridge (UK) / ETH Zurich (Switzerland)</t>
  </si>
  <si>
    <t>Yes (Python, YAML)</t>
  </si>
  <si>
    <t>ONSSET (Open Source Spatial Electrification Tool)</t>
  </si>
  <si>
    <t>Geospatial electrification planning</t>
  </si>
  <si>
    <t>Yes (EMP-A, KTH tutorials)</t>
  </si>
  <si>
    <t>KTH (Sweden)</t>
  </si>
  <si>
    <t>Yes (Python, GIS basics)</t>
  </si>
  <si>
    <t>Power &amp; district heating optimization</t>
  </si>
  <si>
    <t>Yes (DTU courses)</t>
  </si>
  <si>
    <t>Ea Energy Analyses / DTU (Denmark)</t>
  </si>
  <si>
    <t>$0 (Code), requires GAMS license</t>
  </si>
  <si>
    <t>Yes (GAMS)</t>
  </si>
  <si>
    <t>Power market simulation &amp; dispatch</t>
  </si>
  <si>
    <t>Yes (Energy Exemplar training)</t>
  </si>
  <si>
    <t>Yes (Commercial)</t>
  </si>
  <si>
    <t>Energy Exemplar (Australia)</t>
  </si>
  <si>
    <t>$10,000 to $50,000+</t>
  </si>
  <si>
    <t>Homer pro</t>
  </si>
  <si>
    <t>Microgrid &amp; distributed generation</t>
  </si>
  <si>
    <t>Yes (UL Solutions training)</t>
  </si>
  <si>
    <t>NREL (USA)</t>
  </si>
  <si>
    <t>$500 to $2,000+</t>
  </si>
  <si>
    <t>System dynamics simulation</t>
  </si>
  <si>
    <t>Yes (Ventana Systems, online)</t>
  </si>
  <si>
    <t>Ventana Systems (USA)</t>
  </si>
  <si>
    <t>$0 (PLE version) to $2,000+</t>
  </si>
  <si>
    <t>Windows, macOS</t>
  </si>
  <si>
    <t>No (Visual/Equation-based)</t>
  </si>
  <si>
    <t>Power system flexibility assessment</t>
  </si>
  <si>
    <t>VTT (Finland) / IRENA (International)</t>
  </si>
  <si>
    <t>No (Excel-based)</t>
  </si>
  <si>
    <t>Energy demand forecasting</t>
  </si>
  <si>
    <t>IAEA (International - Austria) / IEJE (France)</t>
  </si>
  <si>
    <t>$0 (Member States)</t>
  </si>
  <si>
    <t>Sector-coupled energy simulation</t>
  </si>
  <si>
    <t>Yes (Aalborg Univ. workshops)</t>
  </si>
  <si>
    <t>Yes (Forum/Email)</t>
  </si>
  <si>
    <t>Aalborg University (Denmark)</t>
  </si>
  <si>
    <t>$0 (Freeware)</t>
  </si>
  <si>
    <t>Geographic Information Systems (GIS)</t>
  </si>
  <si>
    <t>Yes (Various online/offline)</t>
  </si>
  <si>
    <t>OSGeo (International) / Gary Sherman (USA)</t>
  </si>
  <si>
    <t>No (Python/PyQGIS optional)</t>
  </si>
  <si>
    <t>Yes (Esri Academy)</t>
  </si>
  <si>
    <t>Esri (USA)</t>
  </si>
  <si>
    <t>$100 (Personal) to $1,000+</t>
  </si>
  <si>
    <t>No (Python/ArcPy optional)</t>
  </si>
  <si>
    <t>Climate, Land, Energy, Water integration</t>
  </si>
  <si>
    <t>Yes (UNDESA, EMP-A)</t>
  </si>
  <si>
    <t>KTH (Sweden) / UNDESA</t>
  </si>
  <si>
    <t>Yes (Python, GAMS)</t>
  </si>
  <si>
    <t>Generation capacity expansion</t>
  </si>
  <si>
    <t>Good (Dated)</t>
  </si>
  <si>
    <t>IAEA (International - Austria) / TVA (USA)</t>
  </si>
  <si>
    <t>Energy optimization framework</t>
  </si>
  <si>
    <t>Yes (SEI tutorials)</t>
  </si>
  <si>
    <t>Yes (SEI/Community)</t>
  </si>
  <si>
    <t>SEI (Sweden / USA)</t>
  </si>
  <si>
    <t>Yes (Julia)</t>
  </si>
  <si>
    <t>Water resource evaluation &amp; planning</t>
  </si>
  <si>
    <t>Yes (SEI training)</t>
  </si>
  <si>
    <t>$0 (Developing nations) to $3,000+</t>
  </si>
  <si>
    <t>Power system operation &amp; flexibility</t>
  </si>
  <si>
    <t>Yes (JRC workshops)</t>
  </si>
  <si>
    <t>EC Joint Research Centre (EU - Belgium/Netherlands)</t>
  </si>
  <si>
    <t>2050 emissions/energy pathway calculator</t>
  </si>
  <si>
    <t>Yes (Mott MacDonald, ECN)</t>
  </si>
  <si>
    <t>No</t>
  </si>
  <si>
    <t>Low</t>
  </si>
  <si>
    <t>UK Govt (UK) / Energy Commission (Nigeria)</t>
  </si>
  <si>
    <t>$0 (Open Source / Web)</t>
  </si>
  <si>
    <t>Web / Any</t>
  </si>
  <si>
    <t>No (Web/Excel UI)</t>
  </si>
  <si>
    <t>Power system capacity expansion</t>
  </si>
  <si>
    <t>Yes (Online workshops)</t>
  </si>
  <si>
    <t>UC Berkeley / Univ. of Hawaii (USA)</t>
  </si>
  <si>
    <t>Yes (Python, Pyomo)</t>
  </si>
  <si>
    <t>South African national energy optimization</t>
  </si>
  <si>
    <t>Yes (Univ. of Cape Town)</t>
  </si>
  <si>
    <t>Univ. of Cape Town (South Africa)</t>
  </si>
  <si>
    <t>Relies on TIMES/GAMS costs</t>
  </si>
  <si>
    <t>Yes (GAMS, VEDA)</t>
  </si>
  <si>
    <t>Continental African energy modeling</t>
  </si>
  <si>
    <t>Yes (EMP-A)</t>
  </si>
  <si>
    <t>$0 (Based on OSeMOSYS)</t>
  </si>
  <si>
    <t>Environmental &amp; health impact estimating</t>
  </si>
  <si>
    <t>IAEA (International - Austria)</t>
  </si>
  <si>
    <t>Air dispersion &amp; environmental impact</t>
  </si>
  <si>
    <t>Yes (CERC Ltd)</t>
  </si>
  <si>
    <t>CERC Ltd (UK)</t>
  </si>
  <si>
    <t>Commercial ($$$)</t>
  </si>
  <si>
    <t>Authors</t>
  </si>
  <si>
    <t>Model/tool Name</t>
  </si>
  <si>
    <t>Region/Country</t>
  </si>
  <si>
    <t>Study Objective</t>
  </si>
  <si>
    <t>Time Horizon</t>
  </si>
  <si>
    <t>end</t>
  </si>
  <si>
    <t>Modeling Approach</t>
  </si>
  <si>
    <t xml:space="preserve">solar </t>
  </si>
  <si>
    <t xml:space="preserve">Nuclear </t>
  </si>
  <si>
    <t>Geothermal</t>
  </si>
  <si>
    <t>Fossil Fuels</t>
  </si>
  <si>
    <t>H2</t>
  </si>
  <si>
    <t>Other technologies</t>
  </si>
  <si>
    <t>Sector (Electricity/Full Energy System)</t>
  </si>
  <si>
    <t>Open vs. Proprietary +data strategy</t>
  </si>
  <si>
    <t>Frequency of Use</t>
  </si>
  <si>
    <t>Sustainable Development Goals (SDG) Coverage</t>
  </si>
  <si>
    <t>NDC/LT-LEDS Mention</t>
  </si>
  <si>
    <t>Inclusion of African Specificities</t>
  </si>
  <si>
    <t>Developer Origin &amp; Local Ownership</t>
  </si>
  <si>
    <t>Informal Economy Consideration</t>
  </si>
  <si>
    <t>Political Stability/Uncertainty Addressed</t>
  </si>
  <si>
    <t>Institutional Users</t>
  </si>
  <si>
    <t>Comments</t>
  </si>
  <si>
    <t>Link</t>
  </si>
  <si>
    <t>contact (mail)</t>
  </si>
  <si>
    <t>(Dalla Longa and van der Zwaan, 2021)</t>
  </si>
  <si>
    <t>Africa
Continental
(Algeria, Angola, Benin, Botswana, Burkina faso, Burundi, Cameroun, Central african republic, Chad, Republic of the Congo, DRC, Djibouti, Egypt, Equatorial Guinea, Eritrea, Eswatini, Ethiopia, Gabon, Gambia, Ghana, Guinea, Guinea Bissau, Ivory coast, Kenya, Lesotho, Liberia, Libya, Madagascar, Malawi, Mali, Mauritania, Morocco, Mozambique, Namibia, Niger , Nigeria, Rwanda, Senegal, Sierra Leone, Somalia, South Africa, Sudan, Tanzania, Togo, Tunisia, Uganda, Zambia, Zimbabwe) 
48 countries</t>
  </si>
  <si>
    <t>Up to 2050</t>
  </si>
  <si>
    <t>Modeling combining GIS analysis (pixel-by-pixel comparison of Willingness To Pay (WTP) vs. costs) with a large-scale, long-term Integrated Assessment Model (IAM) (TIAM-ECN)
A technology-rich, bottom-up integrated assessment model with global geographical scope</t>
  </si>
  <si>
    <t>Off-grid renewable energy technologies</t>
  </si>
  <si>
    <t xml:space="preserve">Electricity access </t>
  </si>
  <si>
    <t xml:space="preserve">Proprietary
Used high-resolution GIS datasets
All data used to build WTP model are publicly available
The Python code that was used to generate WTP estimates, as well as instructions to  perform the GIS calculation for the base case and the resulting GIS layers  can be accessed at the following repository: https://github.com/francescodallalonga/electricity_access_AFR. </t>
  </si>
  <si>
    <t>Occasional</t>
  </si>
  <si>
    <t>SDG 7
SDG 13</t>
  </si>
  <si>
    <t>Explicitly addresses the immense access deficit in Sub-Saharan Africa (43% lacking access). The approach models the Willingness To Pay (WTP) as a key metric for electricity demand, tailored to macroeconomic trends in Africa.</t>
  </si>
  <si>
    <t>Abroad
Netherlands and Italy</t>
  </si>
  <si>
    <t>N/A</t>
  </si>
  <si>
    <t>Uncertainty is addressed by modeling the presence (and absence) of stringent global climate policies and the effect of targeted investment incentives to accelerate access</t>
  </si>
  <si>
    <t>The results project that off-grid renewable energy technologies are crucial for increasing electricity access in remote areas. The baseline projections show a "corridor of darkness" in central Africa remaining excluded from access until 2050</t>
  </si>
  <si>
    <t>https://www.sciencedirect.com/science/article/pii/S1364032120306870</t>
  </si>
  <si>
    <t>francesco.dallalonga@tno.nl
bob.vanderzwaan@tno.nl</t>
  </si>
  <si>
    <t>African Development Bank (AfDB) (2016); Wiese et al. (2018)</t>
  </si>
  <si>
    <t xml:space="preserve">Balmorel
</t>
  </si>
  <si>
    <t xml:space="preserve">To determine the optimal set of investments required to meet growing electricity demand and universal access targets across Africa, minimizing total system costs within defined constraints.
</t>
  </si>
  <si>
    <t>up to 2060</t>
  </si>
  <si>
    <t>Bottom-up. It is an optimization model that uses Linear Programming (LP) for its core formulation. Mixed-Integer Linear Programming (MILP) can be applied via addons to represent economies of scale and unit commitment. It is formulated in the GAMS (General Algebraic Modelling System) language. It is a deterministic model that assumes perfect foresight within the optimization period.</t>
  </si>
  <si>
    <t>CHP, short-term and long-term storage, electric vehicles</t>
  </si>
  <si>
    <t xml:space="preserve">Electricity and heat Sector </t>
  </si>
  <si>
    <t>Open Source. The AfDB application gathered data in Excel format, intended to be a useful database open for everyone.
The model code is Open Source, assigned the ISC license in 2017. It fulfills preconditions for transparency because its code is open source and data manipulations are in clear code. The model itself is written in GAMS, which requires a separate license. available at https://github.com/balmorelcommunity/Balmorel</t>
  </si>
  <si>
    <t>Routine 
long application history</t>
  </si>
  <si>
    <t>Model was tailored to the African power sector. Incorporates country-specific daily demand profiles and actual daily VRE resource profiles (e.g., Sudan, Ethiopia, Kenya wind/solar data for 50 sites). Includes modeling of access expansion options (on-grid, mini-grid, off-grid).</t>
  </si>
  <si>
    <t>Abroad
DTU Denmark / consultants for AfDB</t>
  </si>
  <si>
    <t>The model is inherently deterministic. Uncertainty (e.g., political decisions, fuel prices, or technology expansion delays) is addressed through the evaluation of multiple, alternative scenarios</t>
  </si>
  <si>
    <t>EA Energy Analyses, COWI, HOFOR, Danish Energy Association, Estonian TSO Elering, Mexican Energy Ministry, Ethiopian Government/MoWIE/EEP, and implicitly the AfDB (African Development Bank) for optimization work.</t>
  </si>
  <si>
    <t xml:space="preserve">Balmorel is known for its high temporal resolution (hourly modeling capability) crucial for analyzing VRE integration. The model determines the optimal development path by minimizing total system costs (capital, fuel, O&amp;M)
</t>
  </si>
  <si>
    <t>frwi@dtu.dk</t>
  </si>
  <si>
    <t>(Stevanato et al., 2025)</t>
  </si>
  <si>
    <t>Nigeria and South Africa
The model is tailored to the African continent</t>
  </si>
  <si>
    <t>Up to 2030</t>
  </si>
  <si>
    <t>Bottom-up, Optimization. Uses Linear Programming (LP) (Calliope framework). Runs primarily in Operation Mode for VRE integration analysis, with a two-step approach incorporating Planning Mode to identify cost-optimal storage capacity.</t>
  </si>
  <si>
    <t>PHES, BESS</t>
  </si>
  <si>
    <t>Electricity</t>
  </si>
  <si>
    <t>Open Source
https://github.com/SESAM-Polimi/Calliope-Africa</t>
  </si>
  <si>
    <t>Ad hoc</t>
  </si>
  <si>
    <t>Focuses on SDG7 (Affordable and Clean Energy), specifically Target 7.2 (increasing the share of renewables). Also notes potential beneficial indirect effects on Target 7.1 and 7.3</t>
  </si>
  <si>
    <t>Yes. It is an Africa-specific model designed to enable national-level and multi-regional analysis. It compares two countries (Nigeria, South Africa) with contrasting electricity systems and electrification rates (61% and 86% respectively as of 2022) to illustrate the diversity of African contexts.</t>
  </si>
  <si>
    <t>Abroad
Polytechnico di Milano - Italy</t>
  </si>
  <si>
    <t>The model is designed to support policymakers in seeking cost-effective, resilient pathways. It utilizes a scenario-based methodology for infrastructure prioritization and policy alignment.</t>
  </si>
  <si>
    <t>The model was developed at Politecnico di Milano. The model and inputs are available via the GitHub repository managed by Sustainable Energy Systems Analysis and Modelling-Politecnico di Milano.</t>
  </si>
  <si>
    <t>The study fills a thematic gap by focusing on the underexplored potential of PHES rather than Battery Energy Storage Systems (BESS) for VRE integration in the African context. 
The methodology is replicable and generalizable to other national contexts.</t>
  </si>
  <si>
    <t>https://www.sciencedirect.com/science/article/pii/S0973082625001103</t>
  </si>
  <si>
    <t>(Kirli et al., 2021)</t>
  </si>
  <si>
    <t>PyPSA 
(PyPSA meets Africa)</t>
  </si>
  <si>
    <t>Bottom-up
Optimization, linear power flow calculations, High spatial and temporal resolution (1-hour), geospatial modelling</t>
  </si>
  <si>
    <t>Transmission network, grid-scale batteries, supports sector-coupling</t>
  </si>
  <si>
    <t>Electricity Network</t>
  </si>
  <si>
    <t>Open Source. The model builds exclusively on freely available data. It uses a modular workflow based on ERA5 data for hourly climate estimates and OpenStreetMap data for infrastructure. The project prioritizes the creation of validated substation and high voltage line datasets which will be publicly available.</t>
  </si>
  <si>
    <t>Occasional
long-term maintained</t>
  </si>
  <si>
    <t>SDG 7</t>
  </si>
  <si>
    <t>Yes. It is an Africa-specific model developed to address the gap for a centralized, continent-level African model. It focuses on enabling the integration of RES due to rapid urbanization, economic development and population growth in the African continent.</t>
  </si>
  <si>
    <t>Abroad
UK, Germany, Norway + Open Energy Community</t>
  </si>
  <si>
    <t>More than 27 members are associated with European and African leading institutions. Supported by the University of Edinburgh and coordinates with initiatives like the Energy Modelling Platform Africa (EMP-A).</t>
  </si>
  <si>
    <t>The model provides the first African transmission grid model with high, adjustable spatial resolution, capable of optimal capacity expansion. It aims to enable intercontinental studies by facilitating coupling with models like PyPSA-Eur.</t>
  </si>
  <si>
    <t>https://arxiv.org/pdf/2110.10628</t>
  </si>
  <si>
    <t>m.mahmood-3@sms.ed.ac.uk
max.parzen@ed.ac.uk</t>
  </si>
  <si>
    <t>(Taliotis et al., 2016)</t>
  </si>
  <si>
    <t>TEMBA 
Based on OSeMOSYS</t>
  </si>
  <si>
    <t>Africa (Continental)
(Algeria, Angola, Benin, Botswana, Burkina faso, Burundi, Cameroun, Central african republic, Chad, Republic of the Congo, DRC, Djibouti, Egypt, Equatorial Guinea, Eritrea, Eswatini, Ethiopia, Gabon, Gambia, Ghana, Guinea, Guinea Bissau, Ivory coast, Kenya, Lesotho, Liberia, Libya, Malawi, Mali, Mauritania, Morocco, Mozambique, Namibia, Niger , Nigeria, Rwanda, Senegal, Sierra Leone, Somalia, South Africa, South Sudan, Sudan, Tanzania, Togo, Tunisia, Uganda, Zambia, Zimbabwe) 
48 countries</t>
  </si>
  <si>
    <t xml:space="preserve">To examine indicative scenarios of power plant investments based on the potential for electricity trade. The goal is to develop least cost system configurations and provide a systematic national and regional investment outlook.
</t>
  </si>
  <si>
    <t>2010-2040
Extended to 2065 to avoid  "edge-effect" considerations from affecting the reported results</t>
  </si>
  <si>
    <t>Dynamic, Bottom-up, Cost-optimization, Linear optimization, dynamic capacity expansion model</t>
  </si>
  <si>
    <t>Transmission links/interconnectors (between countries), Oil refining, Off-grid technologies</t>
  </si>
  <si>
    <t>Electricity supply sector</t>
  </si>
  <si>
    <t>Open Source
The OSeMOSYS code and TEMBA data file are available at www.osemosys.org</t>
  </si>
  <si>
    <t>Routine
Ongoing Status</t>
  </si>
  <si>
    <t>SDG7</t>
  </si>
  <si>
    <t>Yes. TEMBA is considered the world's first open-source African electricity supply model. It models countries based on their individual systems and resource pricing (coastal vs. inland). The research was developed in collaboration with the UNECA and presented at the Africa Pavilion at COP21</t>
  </si>
  <si>
    <t>Co-developped 
KTH Sweden / UNECA (Linus Mofor)</t>
  </si>
  <si>
    <t>The model uses a deterministic optimization approach, assuming perfect foresight. It addresses political issues by incorporating constraints reflecting governmental policies. Later TEMBA-based analysis addressed climate change risks (like drought impacts on hydropower).</t>
  </si>
  <si>
    <t>UNECA (United Nations Economic Commission for Africa), SIDA, World Bank, ABB, Vatenskapsrådet, and JRC. Developed by researchers at KTH Royal Institute of Technology.</t>
  </si>
  <si>
    <t>The original TEMBA model determined the optimal supply profile for an exogenously defined demand, and thus did not consider demand side management (DSM) or energy efficiency measures</t>
  </si>
  <si>
    <t>https://www.sciencedirect.com/science/article/pii/S0973082615300065</t>
  </si>
  <si>
    <t>(Pappis et al.,2022)</t>
  </si>
  <si>
    <t>OSeMOSYS -AFRICA</t>
  </si>
  <si>
    <t>Africa
Continental
(Algeria, Angola, Benin, Botswana, Burkina faso, Burundi, Cameroun, Central african republic, Chad, Republic of the Congo, DRC, Djibouti, Egypt, Equatorial Guinea, Eritrea, Eswatini, Ethiopia, Gabon, Gambia, Ghana, Guinea, Guinea Bissau, Ivory coast, Kenya, Lesotho, Liberia, Libya, Malawi, Mali, Mauritania, Morocco, Mozambique, Namibia, Niger , Nigeria, Rwanda, Senegal, Sierra Leone, Somalia, South Africa, South Sudan, Sudan, Tanzania, Togo, Tunisia, Uganda, Zambia, Zimbabwe) 
48 countries</t>
  </si>
  <si>
    <t>2015-2065</t>
  </si>
  <si>
    <t>Bottom-up. It uses linear optimization techniques. It is a dynamic capacity expansion model. It assumes a perfect market with perfect competition and foresight.</t>
  </si>
  <si>
    <t>CCS, Water withdrawal and consumption</t>
  </si>
  <si>
    <t>Full Energy System</t>
  </si>
  <si>
    <t>Open-source (OSeMOSYS)</t>
  </si>
  <si>
    <t>Routine
designed for long-run integrated assessment and energy planning</t>
  </si>
  <si>
    <t>Yes, Includes analysis of the vulnerability of hydropower to climate change/water scarcity, which is a key African issue. It includes a detailed energy system, including Biomass consumption, which is important in the African context</t>
  </si>
  <si>
    <t>Abroad
Sweden, UK, Netherlands, Italy, USA</t>
  </si>
  <si>
    <t>Assessed the impacts of adopting different climate change mitigation strategies across the African energy system</t>
  </si>
  <si>
    <t>The research group is based at the KTH Royal Institute of Technology. The editors for the associated report were from the European Commission, Joint Research Centre (JRC).</t>
  </si>
  <si>
    <t>This is the first study to use OSeMOSYS to investigate the water usage (withdrawal and consumption) for several low-carbon energy strategies across Africa. It provides country-specific water factors applied to hydro-electricity projections, including the water loss due to evaporation in the biggest 158 hydropower reservoirs in Africa. The paper also suggests that the lack of high temporal resolution means pumped hydropower storage and battery storage are only implicitly modeled</t>
  </si>
  <si>
    <t>(IRENA, IAEA, 2023)</t>
  </si>
  <si>
    <t>SPLAT - MESSAGE</t>
  </si>
  <si>
    <t xml:space="preserve">Africa (Continental)
Specific versions cover regional power pools, such as SPLAT-W (West Africa), SPLAT-N (North Africa), and SPLAT-CMP.
We have also SPLAT-ACEC focused on African clean energy corridor (21 countries)
(Algeria, Angola, Benin, Botswana, Burkina faso, Burundi, Cameroun, Central african republic, Chad, Republic of the Congo, DRC, Djibouti, Egypt, Equatorial Guinea, Eritrea, Eswatini, Ethiopia, Gabon, Gambia, Ghana, Guinea, Guinea Bissau, Ivory coast, Kenya, Lesotho, Liberia, Libya, Madagascar, Malawi, Mali, Mauritania, Morocco, Mozambique, Namibia, Niger , Nigeria, Rwanda, Senegal, Sierra Leone, Somalia, South Africa, Sudan, Tanzania, Togo, Tunisia, Uganda, Zambia, Zimbabwe) </t>
  </si>
  <si>
    <t xml:space="preserve">	
To identify least-cost supply scenarios and calculate technically feasible and economically optimal investment paths for power generation and transmission lines. It supports planning toward an African Single Electricity Market (AfSEM). The objective function minimizes the net present value (discounted sum) of total system costs.</t>
  </si>
  <si>
    <t>up to 2040</t>
  </si>
  <si>
    <t>Bottom-up. It is an optimization model using linear and mixed-integer optimization techniques. It assumes perfect foresight (deterministic optimization). It uses time slicing (temporal aggregation) to manage the computational load. For instance, SPLAT-N uses five seasons, each having ten distinct daily time slices. Within each country, it uses the copper-plate assumption (perfect internal transmission).</t>
  </si>
  <si>
    <t>Cross-border transmission infrastructure , Battery storage plants and CSP thermal storage</t>
  </si>
  <si>
    <t>Electricity sector</t>
  </si>
  <si>
    <t>Proprietary Software/Closed Source Model. Built on the MESSAGE software, which is not open-source. The model is available free for academic use to IRENA members. SPLAT-CMP partners stored model files in an online Git repository for version control.</t>
  </si>
  <si>
    <t>Routine</t>
  </si>
  <si>
    <t xml:space="preserve">Yes. The model is used to assess alternative energy supply strategies and GHG emissions reductions necessary to comply with (Intended) Nationally Determined Contributions ((I)NDCs) </t>
  </si>
  <si>
    <t>Yes. The model is designed for the African Continental Power Systems Masterplan. It includes constraints specific to African challenges, such as a relatively high discount rate (10%) and operational limits reflecting low-inertia grids.</t>
  </si>
  <si>
    <t>Abroad
IRENA</t>
  </si>
  <si>
    <t>The model facilitates scenario analysis to explore outcomes based on different policy and market assumptions. It incorporates constraints reflecting governmental policies and national energy security concerns</t>
  </si>
  <si>
    <t>IRENA, IAEA, AUDA-NEPAD, and the African Power Pools (WAPP, EAPP, SAPP, CAPP)</t>
  </si>
  <si>
    <t xml:space="preserve">SPLAT models determine the optimal development path by minimizing total system costs (capital, fuel, O&amp;M). SPLAT-ACEC was noted for having a higher temporal and geospatial resolution than previous SPLAT models for Africa. It is intended to support decision makers in designing power systems and prioritizing investment options.
</t>
  </si>
  <si>
    <t>https://www.irena.org/Energy-Transition/Planning/SPLAT-Models-for-Africa</t>
  </si>
  <si>
    <t>(IRENA, 2024)</t>
  </si>
  <si>
    <t>Kenya and Zambia
Africa (Regional assessments)</t>
  </si>
  <si>
    <t>To identify and address flexibility issues in power system planning and support regional assessments in Africa</t>
  </si>
  <si>
    <t>Bottom-up (system level dispatch). It is an optimization tool using linear programming.. It operates in two main modes: Dispatch (capacities fixed, optimizing operation cost) and Investment (optimizing new capacity to solve flexibility issues). It assumes perfect foresight (deterministic optimization). It uses linearized startups and does not use integer decision variables.</t>
  </si>
  <si>
    <t xml:space="preserve">	
Energy storage,  power-to-heat</t>
  </si>
  <si>
    <t>Electricity (Power System Flexibility/Dispatch)</t>
  </si>
  <si>
    <t>Open Source</t>
  </si>
  <si>
    <t xml:space="preserve">Routine application. FlexTool is a key component of IRENA's energy planning support </t>
  </si>
  <si>
    <t>Addresses policy by constraining scenarios to include existing or proposed investments (e.g., LCPDP in Kenya). The model itself is deterministic, assuming perfect foresight during the dispatch period.</t>
  </si>
  <si>
    <t>IRENA, IAEA, and institutional users associated with EMP-Africa. Used by national energy planners in Member States</t>
  </si>
  <si>
    <t>FlexTool is an easy-to-use and user-friendly tool; It is available as IRENA FlexTool 3.0/Pro (Python based) and IRENA FlexTool 2.0/LITE (Excel based); It is currently the only publicly and freely available (open-source) tool of its kind for flexibility assessment</t>
  </si>
  <si>
    <t>https://www.irena.org/Energy-Transition/Planning/Flextool</t>
  </si>
  <si>
    <t>Flextool@irena.org</t>
  </si>
  <si>
    <t>(N.Ouedraogo, 2017)</t>
  </si>
  <si>
    <t>Africa(Continental)
(Algeria, Angola, Benin, Botswana, Burkina faso, Burundi, Cameroun, Cape Verde, Central african republic, Chad, Comoros, Republic of the Congo, DRC, Djibouti, Egypt, Equatorial Guinea, Eritrea, Eswatini, Ethiopia, Gabon, Gambia, Ghana, Guinea, Guinea Bissau, Ivory coast, Kenya, Lesotho, Liberia, Libya, Madagascar, Malawi, Mali, Mauritania, Mauritius,  Morocco, Mozambique, Namibia, Niger , Nigeria, Rwanda, Sao Tome and Principe, Senegal, Seychelles, Sierra Leone, South Africa, Sudan, Tanzania, Togo, Tunisia, Uganda, Zambia, Zimbabwe) 
52 African countries</t>
  </si>
  <si>
    <t>2010-2040</t>
  </si>
  <si>
    <t>Bottom-up. It employs a scenario methodology developed by Schwartz and applies simulation methodology. It projects future energy demand based on socio-economic variables such as GDP, income per capita, population, and urbanization</t>
  </si>
  <si>
    <t>LEAP License required
As flexible and transparent, the LEAP model requires a low initial data requirement (only the base year requires detailed statistical data), which is suitable given the lack of quality time series in the African countries' context.
Data was derived from socio-economic variables like GDP, income per capita, population, and urbanization</t>
  </si>
  <si>
    <t>ad-hoc</t>
  </si>
  <si>
    <t>Local
UNECA, UNU-WIDER
But uses LEAP tool developed at SEI</t>
  </si>
  <si>
    <t>Yes. The existence of a large informal sector in Africa is noted as a characteristic that complicates modeling. Top-down models are noted to fail in adequately capturing the informal sector</t>
  </si>
  <si>
    <t>UN Economic Commission for Africa (UNECA), UNU-WIDER (support during research). Results intended for national and regional governments and policy planners.</t>
  </si>
  <si>
    <t>The study was prepared within the UNU-WIDER project on ‘Africa’s energy futures</t>
  </si>
  <si>
    <t>https://www.sciencedirect.com/science/article/pii/S0301421517301684?ref=pdf_download&amp;fr=RR-2&amp;rr=99a605881f2f0166</t>
  </si>
  <si>
    <t>Nouedraogo@uneca.org
Ouedraogo.s.nadia@gmail.com</t>
  </si>
  <si>
    <t>(Pavičević et al., 2021)</t>
  </si>
  <si>
    <t>Africa power pools
(Algeria, Angola, Benin, Botswana, Burkina faso, Burundi, Cameroun, Central african republic, Chad, Republic of the Congo, DRC, Djibouti, Egypt, Equatorial Guinea, Eritrea, Eswatini, Ethiopia, Gabon, Gambia, Ghana, Guinea, Guinea Bissau, Ivory coast, Kenya, Lesotho, Liberia, Libya, Madagascar, Malawi, Mali, Mauritania,  Morocco, Mozambique, Namibia, Niger , Nigeria, Rwanda, Senegal,  Sierra Leone, Somalia, South Africa, South Sudan, Sudan, Tanzania, Togo, Tunisia, Uganda, Zambia, Zimbabwe) 
49 Countries (Continental)</t>
  </si>
  <si>
    <t xml:space="preserve">To examine current and future electricity situations together with the potential of power trading between countries, and to investigate the relationship between water and energy by analysing the role of hydropower.
</t>
  </si>
  <si>
    <t>2018-2025</t>
  </si>
  <si>
    <t>Unit Commitment and Power Dispatch model. It uses a rolling-horizon optimal dispatch approach. The base Dispa-SET model is formulated as a mixed integer problem (MIP).</t>
  </si>
  <si>
    <t>Yes
(focus)</t>
  </si>
  <si>
    <t>Storage capacities (HDAM, HPHS, SCSP)</t>
  </si>
  <si>
    <t xml:space="preserve">Electricity
</t>
  </si>
  <si>
    <t>Open-source (Dispa-SET is an open-source tool). The associated dataset, Dispa-SET Africa dataset, was also released with LISFLOOD model dataset</t>
  </si>
  <si>
    <t>SDG 6
SDG 7</t>
  </si>
  <si>
    <t>Yes. Models the integrated energy requirements for the five African Power Pools. Incorporates real-world constraints such as existing cross-border NTCs (Net Transfer Capacities). Identifies issues specific to African power systems like load shedding and inadequacy (especially in WAPP and CAPP).</t>
  </si>
  <si>
    <t>Abroad
JRC, KU Leuven, University of Liège
Belgium, Netherlands</t>
  </si>
  <si>
    <t>Uncertainty is assessed through "what-if scenarios" focusing on the availability of water for energy purposes during dry and wet seasons</t>
  </si>
  <si>
    <t>European Commission, Joint Research Centre (JRC) (developed the tool). Results are intended to inform power pool planning.</t>
  </si>
  <si>
    <t>The model focuses on optimal dispatch (operation) and explicitly lacks capacity expansion features, meaning it cannot propose installation of new capacity. It reveals that increasing interconnection capacities effectively reduces load shedding and lowers renewable energy curtailment. Some countries are simulated in isolation if they do not share cross-border lines with neighbors (e.g., Central African Republic, Eritrea, Somalia, and several in WAPP)</t>
  </si>
  <si>
    <t>https://www.sciencedirect.com/science/article/pii/S0360544221008720</t>
  </si>
  <si>
    <t>(Naïma Chabouni, Charlène Barnet, Edi Assoumou, Nadia Maïzi, and Sandrine Selosse, 2024)</t>
  </si>
  <si>
    <t>Algeria
The model covers the Northern interconnected grid (RIN) region, which accounts for more than 80% of the country’s population.</t>
  </si>
  <si>
    <t>To develop three alternative energy pathways for Algeria to explore contributions to SDG 7 (energy) and SDG 13 (climate). To assess technological configurations of the power and hydrogen sectors by 2070 and demonstrate their impact on CO2 emission reduction. To examine the long-term impact of integrating RE and hydrogen development targets on the future energy system and assess whether these strategies enhance the fulfillment of SDG 7.</t>
  </si>
  <si>
    <t>2020-2070
5 year increment runs</t>
  </si>
  <si>
    <t>Bottom-up energy systems optimization model. It uses linear optimization. The approach utilizes a Reference Energy System (RES) diagram to describe energy flows.</t>
  </si>
  <si>
    <t>Yes
(Solar PV and CSP)</t>
  </si>
  <si>
    <t>Yes
(Natural Gas, Shale Gas)</t>
  </si>
  <si>
    <t>Yes
(core focus)</t>
  </si>
  <si>
    <t>SMRCCS
(Steam Methane Reforming with Carbon Capture Use and Storage, for blue hydrogen). 
CCGT 
(Combined Cycle Gas Turbine)
 Mobile gas turbine, and Diesel generators.</t>
  </si>
  <si>
    <t>Data is calibrated to the 2016 energy balances of the Ministry of Energy in Algeria and other international reports (IRENA 2015, Enerdata 2020, BP 2022). The approach uses exogenous fixed demands for power and gas.</t>
  </si>
  <si>
    <t>Ad-hoc scenario study (Three long-term scenarios—BAU, ReN + H2, and ReN + H2 + CO2_bound—are proposed and analyzed).</t>
  </si>
  <si>
    <t>SDG 7 and SDG 13</t>
  </si>
  <si>
    <t>Yes. The study relates to Algeria’s 2015 NDC, which commits to reducing GHG emissions by 7–22% by 2030. A climate scenario includes a CO2 emission reduction constraint aligned with SDG 13.</t>
  </si>
  <si>
    <t>Yes. Addresses Algeria’s vulnerability due to heavy dependence on hydrocarbon exports (rentier state model). Investigates strategies (RE and H2 development) to address the widening gap between energy supply and consumption and reserve hydrocarbon resources for exports. Specifically models hydrogen export targets to the EU.</t>
  </si>
  <si>
    <t>Co-developed
USTHB Algeria &amp; Mines Paris - France</t>
  </si>
  <si>
    <t>Yes. The study addresses the vulnerability and structural fragility resulting from excessive dependence on hydrocarbons and uncertainty about future export levels. It notes the pressure on the government to seek income diversification.</t>
  </si>
  <si>
    <t>MINES Paris, PSL Research University, Centre for Applied Mathematics. Data sourced from the Ministry of Energy in Algeria (2016 balances) and the Electricity and Gas Regulatory Commission (CREG).</t>
  </si>
  <si>
    <t>This model is one of the few academic prospective bottom-up optimization models applied to Algeria. The results indicate that current targets for RE development may be insufficient to make a substantial impact on lowering GHG emissions (SDG 13 alignment). Decarbonization requires aggressive expansion, including an additional 54 GW of solar and wind capacity by 2070 compared to the policy scenario. The high reliance on natural gas hinders the RE transition.</t>
  </si>
  <si>
    <t>https://www.researchgate.net/publication/381359940_Align_Algeria's_Energy_Diversification_Strategies_with_Energy_and_Climate_Sustainable_Development_Goals</t>
  </si>
  <si>
    <t>charlene.barnet@minesparis.psl.eu
edi.assoumou@minesparis.psl.eu
nadia.maizi@minesparis.psl.eu
sandrine.selosse@minesparis.psl.eu</t>
  </si>
  <si>
    <t>(Messaoudi et al., 2023)</t>
  </si>
  <si>
    <t>GIS-based approach</t>
  </si>
  <si>
    <t>To conduct the country's first assessment of the geographical, technical, economic, and environmental potential for wind to hydrogen production in Algeria. To assist Algerian authorities in identifying suitable areas and promoting the utilization of hydrogen energy.</t>
  </si>
  <si>
    <t>current potential assessment</t>
  </si>
  <si>
    <t>Bottom-up approach using GIS-based spatial analysis. The analysis includes multi-criteria decision making and incorporates geographical restrictions, technical factors (wake and slope effects), and calculates economic/environmental fossil fuel reduction potential.</t>
  </si>
  <si>
    <t>Electrolysis process 
(needed for hydrogen production)</t>
  </si>
  <si>
    <t>Full energy system</t>
  </si>
  <si>
    <t>Uses a GIS approach based on meteorological data to determine wind resource availability and geographical constraints.</t>
  </si>
  <si>
    <t>Ad-hoc 
(Described as the first comprehensive assessment of its kind for Algeria)</t>
  </si>
  <si>
    <t>Yes. The study relates to the Algerian government's pledge in 2020 to integrate hydrogen into its energy exports by 2030.</t>
  </si>
  <si>
    <t>Yes. Highlights Algeria's large size and its untapped wind potential. Briefly discusses Algeria’s water resources, crucial for hydrogen production.</t>
  </si>
  <si>
    <t>Local
University of Kasdi Merbah Ouargla
Universite Sidi Mohamed Ben Abdellah
Algeria, Morocco</t>
  </si>
  <si>
    <t>Addresses policy direction (government pledge to develop green H2). Future research is suggested to investigate transportation methods, implying uncertainty in supply logistics.</t>
  </si>
  <si>
    <t>VPRS Laboratory, 
University of Kasdi Merbah Ouargla
Ecole Supérieure de Technologie de Fès, Université Sidi Mohamed Ben Abdellah. 
Aims to assist Algerian authorities.</t>
  </si>
  <si>
    <t>The potential for wind-to-hydrogen production in Algeria significantly exceeds the current fossil fuel energy consumption in the transport sector. The assessment considered several factors that were previously scarce in literature for the entire Algerian territory.</t>
  </si>
  <si>
    <t>https://www.sciencedirect.com/science/article/pii/S0360319923037709</t>
  </si>
  <si>
    <t xml:space="preserve">messaoudi.djilali30@gmail.com
messaoudi.djilali@univ-ouargla.dz </t>
  </si>
  <si>
    <t>(Akpahou et al., 2024)</t>
  </si>
  <si>
    <t xml:space="preserve">LEAP-MCDM </t>
  </si>
  <si>
    <t>2017-2050</t>
  </si>
  <si>
    <t>Bottom-up approach using LEAP for scenario-based simulation and accounting principles. The latter part uses Fuzzy AHP and TOPSIS for ranking and prioritizing solutions</t>
  </si>
  <si>
    <t>Full Energy System (Households, Transport, Industry, Services, Agriculture)</t>
  </si>
  <si>
    <t>The approach uses the LEAP platform. Data inputs for the MCDM ranking and prioritization relied on expert points of view/surveys. The LEAP approach allows for modeling contexts with limited statistical data.
Data will be made available on request</t>
  </si>
  <si>
    <t>Ad -hoc</t>
  </si>
  <si>
    <t>Yes. The study relates to Benin's objectives under the Paris Agreement. NDC  is mentioned. The government's National Adaptation Program of Action is mentioned also, which includes promoting renewable energy.</t>
  </si>
  <si>
    <t>The study is focused on Benin, where approximately 60% of the population lacks access to electricity, and electricity production is highly dependent on imports and traditional energy sources. The study’s approach is deemed applicable to other less developed and developing countries outside Benin. The model incorporates targets for 100% urbanization and 100% electrification by 2050.</t>
  </si>
  <si>
    <t>Local
Benin, Ghana
But uses Leap developed at SEI</t>
  </si>
  <si>
    <t>Yes. Political and regulatory barriers were identified as one of the top three barriers hindering RE deployment. The prioritized solution found through Fuzzy TOPSIS was an adequate policy and regulatory framework.</t>
  </si>
  <si>
    <t>Findings provide insights for policymakers, industry stakeholders, and international development agencies. Data sources included the Ministry of Energy (ME), SBEE, DGRE, and ABERME.</t>
  </si>
  <si>
    <t>Suffered from limited data availability, necessitating the use of data from neighboring developing countries and global trends. Did not include cost analysis.</t>
  </si>
  <si>
    <t>https://www.sciencedirect.com/science/article/pii/S2352484724004827?via%3Dihub</t>
  </si>
  <si>
    <t>(Moner-Girona et al., 2016)</t>
  </si>
  <si>
    <t>GIS tool</t>
  </si>
  <si>
    <t>To develop a new methodology through spatial analysis to provide a possible pathway for universal electricity access. To recommend the more extensive use of distributed renewable energy systems. To define a coordinated planning for electrification.</t>
  </si>
  <si>
    <t>Bottom-up approach using a GIS-based spatial analysis. The approach uses a cost minimization function to calculate the MINIMUM_Cost comparing different off-grid technology options.</t>
  </si>
  <si>
    <t>Grid extension</t>
  </si>
  <si>
    <t>Uses a Geographic Information Systems (GIS) tool. Utilizes energy-related geospatial information, considering the variation of electricity load for each location, current electrification status, and urban/rural rates. Uses PVGIS data.</t>
  </si>
  <si>
    <t>Occcasional</t>
  </si>
  <si>
    <t>Yes. The study aims to achieve the SE4All objectives by 2030. It discusses the national electrification policy, which is still dominated by grid extension and government subsidies for fossil fuel electricity production.</t>
  </si>
  <si>
    <t>Yes. Addresses the problem of low rural electrification rates (less than 5% of the rural population) and supply shortages at social structures like hospitals and schools. It highlights the large number of non-electrified communities (around 1500, or 2.5 million people) near existing distribution lines, indicating policy failure of the current strategy.</t>
  </si>
  <si>
    <t>Abroad
JRC
Italy</t>
  </si>
  <si>
    <t>N/A
Not explicitly addressed by name, but the focus on achieving universal access for the un-electrified rural population is a central element.</t>
  </si>
  <si>
    <t>Yes. The paper notes that the country's progress falls substantially short of SE4All objectives. It highlights the challenge that centralized grid extension has been halted due to high investment needs and risks. It suggests the need for a clear renewable energy financing strategy.</t>
  </si>
  <si>
    <t>Burkina Faso government and development partners. Authors are associated with the European Commission, Joint Research Centre (JRC).</t>
  </si>
  <si>
    <t>The analysis suggests that the current grid extension approach is inefficient and unsustainable. The results indicate a clear preference for distributed renewable energy systems (PV mini-grids and stand-alone systems) as the least-cost option for most un-electrified populations. This approach would connect more people to power more quickly and reduce fossil fuel use.</t>
  </si>
  <si>
    <t>https://iopscience.iop.org/article/10.1088/1748-9326/11/8/084010</t>
  </si>
  <si>
    <t>Sandor.Szabo@ec.europa.eu</t>
  </si>
  <si>
    <t>(Bissiri et al., 2020)</t>
  </si>
  <si>
    <t>Burkina Faso and Côte d’Ivoire</t>
  </si>
  <si>
    <t>To determine the optimal combination of grid-connected and off-grid systems to serve rural and urban demand by 2030. To define the most efficient pathways to serve an ever-rising demand. To contribute to filling the gap of planning studies used to inform policy decision-making in West Africa.</t>
  </si>
  <si>
    <t>Bottom-up approach utilizing a Geographical Information System (GIS) approach. It uses computational simulation and cost-based electrification modeling (OnSSET). The model calculates the most cost-effective option for residential demand using a high spatial resolution (1 km x 1 km cells).</t>
  </si>
  <si>
    <t>Electricity access</t>
  </si>
  <si>
    <t>Uses the open-source tool OnSSET. Utilizes high-resolution geospatial data captured within square grid cells corresponding to settlements at a 1 km x 1 km resolution.</t>
  </si>
  <si>
    <t>Ad-hoc scenario study intended to inform policy</t>
  </si>
  <si>
    <t>Yes. Addresses the lowest electrification rates and high disparities in Sub-Saharan Africa (SSA). It models country-specific electricity access levels using the Multi-Tier Framework, according to their respective socio-economic characteristics. It highlights opportunities for enhanced cross-border exchanges.</t>
  </si>
  <si>
    <t>Abroad
Portugal</t>
  </si>
  <si>
    <t>The slow progress and "highly cost-ineffective" nature of previous electrification efforts motivated the study. It also suggests that a Market Assistance Need Index (MANI) could help private sector actors identify risk factors and security constraints.</t>
  </si>
  <si>
    <t>The findings are relevant for the ECOWAS states and intended to inform policy decision-makers and investors. Authors are affiliated with the University of Coimbra and INESC Coimbra. The tool, OnSSET, was developed by the KTH Royal Institute of Technology.</t>
  </si>
  <si>
    <t>The study highlights the fundamental role of off-grid solar PV and wind technologies in bridging the electricity access gap. For the high demand scenario in Burkina Faso and Côte d’Ivoire, the optimal mix shows a high percentage of grid extension (up to 71%) combined with substantial stand-alone PV and mini-grid PV/hydro technologies.</t>
  </si>
  <si>
    <t>https://www.sciencedirect.com/science/article/pii/S0360544220305788?via%3Dihub</t>
  </si>
  <si>
    <t>pmoura@isr.uc.pt</t>
  </si>
  <si>
    <t>(Saad et al., 2023)</t>
  </si>
  <si>
    <t>OSeMOSYS
with enhanced accessibility facilitated through the Simple And Nearly Done (clicSAND) interface</t>
  </si>
  <si>
    <t>2015–2050</t>
  </si>
  <si>
    <t>A bottom-up, cost-optimisation model, deterministic, linear optimization</t>
  </si>
  <si>
    <t>storage</t>
  </si>
  <si>
    <t>Open-source (OSeMOSYS and clicSAND). The model uses the Botswana Starter Data Kit which was updated for the study</t>
  </si>
  <si>
    <t>SDG 7
SDG 8
SDG 13</t>
  </si>
  <si>
    <t>Yes. The study models pathways to meet Botswana's Nationally Determined Contribution (NDC) commitment to reduce overall emissions by 15% by 2030.</t>
  </si>
  <si>
    <t>The study identifies and addresses critical barriers specific to Botswana's energy transition, such as policy and legal framework gaps, governance shortcomings, and limited technical expertise. It highlights Botswana's heavy reliance on coal and imported fossil fuels.</t>
  </si>
  <si>
    <t>Abroad
UK</t>
  </si>
  <si>
    <t>The study assesses energy security, addressing vulnerability to volatile prices and supply instability from imported fossil fuels. Scenarios explicitly address phasing out imports (IMPPO scenario)</t>
  </si>
  <si>
    <t>Findings provide insights for policy makers in Botswana. The research was supported by the Climate Compatible Growth Programme (#CCG). The model provides recommendations for the regulatory authority (BERA).</t>
  </si>
  <si>
    <t>The study compares six scenarios (Least Cost, Business-As-Usual, Net Zero, Coal Phase Out, Fossil Fuel Phase Out, and Import Phase Out). It found that the FFPO scenario is cost-effective (saving $31 million and incurring $2 billion less investment than BAU), but the NZ and IMPPO pathways are preferable for achieving deep decarbonization and energy security, despite requiring higher capital investment</t>
  </si>
  <si>
    <t>https://www.researchgate.net/publication/377912997_Long-term_Energy_System_Modelling_for_a_Clean_Energy_Transition_and_Improved_Energy_Security_in_Botswana%27s_Energy_Sector_using_OSeMOSYS_Open-Source_Energy_Modelling_System</t>
  </si>
  <si>
    <t>(G. Dountio et al., 2016)</t>
  </si>
  <si>
    <t>To analyze the expansion of the electricity generation system and its emissions under different economic growth scenarios, and determine the optimal resources needed to meet future demand while respecting strict limits of Greenhouse Gas (GHG) emissions</t>
  </si>
  <si>
    <t>2015–2035
(2012 chosen as the base year)</t>
  </si>
  <si>
    <t>Bottom-up optimization modeling framework. The methodology involves coupling MAED for demand assessment and MESSAGE for supply optimization and impact assessment. MESSAGE uses Linear Programming</t>
  </si>
  <si>
    <t>cross-border electricity trade links</t>
  </si>
  <si>
    <t>Data sourced from the Ministry of Energy and Water resources and the National Institute for Statistics of Cameroon</t>
  </si>
  <si>
    <t>Addresses the existing national electricity crisis characterized by frequent brownouts and blackouts due to imbalance between demand and supply. Considers the country's "strategy towards emergence by 2035". Models seasonal variations for renewable availability</t>
  </si>
  <si>
    <t>Local
Cameroon
University of Yaounde
Ministry of Scientific Research and Innovation
But used MESSAGE and MAED tools developed by IAASA and IAEA</t>
  </si>
  <si>
    <t>Uncertainty is addressed by modeling three different economic growth scenarios (High, Intermediate, and Low) for electricity demand forecasting</t>
  </si>
  <si>
    <t>International Atomic Energy Agency (IAEA) (provided tools and training); Ministry of Energy and Water resources of Cameroon; National Institute for Statistics.</t>
  </si>
  <si>
    <t>The model is applied in the context of Cameroon, which has the largest electrical infrastructure in the Central Africa subregion (CAPP). Results show that GHG constraints can be met if appropriate investments are made. The industrial sector is projected to be the largest electricity consumer.</t>
  </si>
  <si>
    <t>https://www.sciencedirect.com/science/article/pii/S2211467X16300499?via%3Dihub</t>
  </si>
  <si>
    <t>(N. Ouedraogo, 2023)</t>
  </si>
  <si>
    <t>Up to 2035</t>
  </si>
  <si>
    <t>GIS based tool, Spatial Electrification Toolkit</t>
  </si>
  <si>
    <t>Yes
(Diesel)</t>
  </si>
  <si>
    <t>mini-grid systems</t>
  </si>
  <si>
    <t>Open source</t>
  </si>
  <si>
    <t>Acknowledges that Cameroon has the largest electrical infrastructure in Central Africa, yet suffers from inadequate access. It aims to provide countrywide GIS-based planning considering both on-grid and off-grid strategies for the first time in Cameroon.</t>
  </si>
  <si>
    <t>Local
UNECA
But used ONSSET Tool developed by the division of Energy Systems
Analysis from the Royal Institute of Technology in Sweden</t>
  </si>
  <si>
    <t>Uncertainty is addressed by modeling four scenarios (in addition to the reference/BAU scenario) accounting for variations in electricity consumption targets, electricity cost, and diesel price.</t>
  </si>
  <si>
    <t>United Nations Economic Commission for Africa (UNECA) (Author affiliation). The methodology involves interfaces and integrates stakeholder involvement and community participation.</t>
  </si>
  <si>
    <t>The model estimates the total cost of providing electricity to nearly 10 million Cameroonians by 2035 to be between USD 7.8 billion and USD 10.44 billion. Findings suggest prioritizing investments in grid densification, extension, and modernisation.</t>
  </si>
  <si>
    <t>https://www.sciencedirect.com/science/article/pii/S2211467X22002140</t>
  </si>
  <si>
    <t>(NGAGOUM NDALLOKA ZITA, 2021)</t>
  </si>
  <si>
    <t>Systems Dynamics (SD) model built using Vensim PLE software</t>
  </si>
  <si>
    <t>To build a systems dynamics model using Vensim software for the energy sector of Cameroon. To provide a time series information on the total electricity demand of Cameroon up to the year 2050. To understand how various system variables interact, affecting this energy demand. To inform policies and provide recommendations from the findings.</t>
  </si>
  <si>
    <t xml:space="preserve">Top down
Systems Dynamics approach (a simulation method). The model analyzes dynamic behavior and focuses on long-term energy forecast. Key input variables include changes in population, GDP, and percentage of the population with electricity access.
</t>
  </si>
  <si>
    <t>macro drivers like GDP</t>
  </si>
  <si>
    <t xml:space="preserve">Proprietary (Vensim)
Data inputs include population, GDP, and percentage of the population with access to electricity. The model uses data obtained from a review of documents, key plans, and policies.
</t>
  </si>
  <si>
    <t>Ad-hoc (Master Thesis Report)</t>
  </si>
  <si>
    <t>Yes. The study is contextualized within Cameroon's vision to transition towards an emergent economy by 2035. This is referenced in the national development plan (DSCE)</t>
  </si>
  <si>
    <t>Yes. Addresses the problem of energy shortages and the country’s high electricity demand driven by economic growth. Focuses on variables driving the dynamics of the Cameroonian energy sector</t>
  </si>
  <si>
    <t>Local
Pauwes
Master thesis rapport</t>
  </si>
  <si>
    <t>Aims to inform policies and discusses the current context where centralized grid extension has been halted due to high investment needs and risks</t>
  </si>
  <si>
    <t>Pan-African University and Lancaster University, UK (academic institutions). Results intended to support the national government and policy makers</t>
  </si>
  <si>
    <t xml:space="preserve">The model focuses on forecasting electricity demand in the Business As Usual (BAU) scenario. It contrasts with energy optimization studies of Cameroon that used models like MESSAGE and MAED. The Systems Dynamics approach is preferred because it can incorporate socio-technical systems and dynamic behavior.
</t>
  </si>
  <si>
    <t>https://repository.pauwes-cop.net/bitstream/handle/1/471/MEE09%20Thesis%20Report%20-NGAGOUM%20NDALLOKA%20ZITA.pdf</t>
  </si>
  <si>
    <t>Assoumou and McIsaac, 2022</t>
  </si>
  <si>
    <t>TIMES-CI-ELC 
(The Integrated MARKAL-EFOM System model for Côte d’Ivoire)</t>
  </si>
  <si>
    <t xml:space="preserve">Côte d’Ivoire </t>
  </si>
  <si>
    <t>To explore electricity technology investment paths compatible with both rapidly increasing electricity demand and the Paris Agreement. It aims to highlight public policy actions necessary to align the substantial long-term increase in electricity demand with a low-carbon economy,.</t>
  </si>
  <si>
    <t>2016–2050 
(with 5-year periods)</t>
  </si>
  <si>
    <t>Bottom-up
Optimization model that uses a dynamic linear optimization framework to minimize the total discounted costs of the system</t>
  </si>
  <si>
    <t>Battery storage systems, and Electricity trade (Imports/Exports with neighboring countries),</t>
  </si>
  <si>
    <t>Proprietary
supporting transparent analysis,. Data relied heavily on assumptions from the WAPP Master Plan and national regulatory/utility sources (institutional data)</t>
  </si>
  <si>
    <t>Yes, aligning the outcomes with the Paris Agreement and Côte d’Ivoire’s National Determined Contribution (NDC)</t>
  </si>
  <si>
    <t>Yes. Addresses key challenges including high dependency on imported fossil fuels and vulnerability to price volatility, as well as exploiting high domestic solar resource potential. It notes the relevance of covering the informal sector when discussing carbon tax implementation.</t>
  </si>
  <si>
    <t>Abroad (Authors affiliated with MINES ParisTech and Agence Française de Développement, France),</t>
  </si>
  <si>
    <t>Yes, mentioning that an upstream carbon tax could cover formal and informal markets, which is particularly relevant given Côte d’Ivoire's large informal sectors</t>
  </si>
  <si>
    <t>Yes, implicitly, through testing scenarios representing competing visions of future coal and solar costs,, and addressing supply risk associated with WAGP gas shortfalls.</t>
  </si>
  <si>
    <t>Agence Française de Développement (AFD). Insights derived informed discussions with CI-ENERGIES, Ministère de l’Energie de Côte d’Ivoire, and the ECO team of the AFD.</t>
  </si>
  <si>
    <t>The model results suggest that achieving a low-carbon energy mix requires either installing 24 GW of PV power by 2050 or achieving a socially accepted carbon tax ($82 in 2050). The projected per capita consumption in 2050 is 1.09 MWh, still less than a third of the world average in 2017.</t>
  </si>
  <si>
    <t>https://www.sciencedirect.com/science/article/pii/S0301421521005462?fr=RR-2&amp;ref=pdf_download&amp;rr=9af831623be92291</t>
  </si>
  <si>
    <t>edi.assoumou@mines-paristech.fr
florent.mcisaac@gmail.com</t>
  </si>
  <si>
    <t>(Dallmann et al., 2022)</t>
  </si>
  <si>
    <t xml:space="preserve">To investigate potential pathways of the domestic power system, focusing on the regional deployment of renewable energy and the associated impacts on the transmission network, to assess the cost-efficiency of government plans.
</t>
  </si>
  <si>
    <t>2017-2042</t>
  </si>
  <si>
    <t>Bottom-up optimization framework using OSeMOSYS. The model is based on Linear Programming.</t>
  </si>
  <si>
    <t>Open Source (uses the OSeMOSYS framework). Renewable potential data derived from the MapRE project.</t>
  </si>
  <si>
    <t>Yes. The government's long-term targets aim to increase the share of renewables in the power mix to 42% by 2035</t>
  </si>
  <si>
    <t>Yes, Model is tailored to the Egyptian power system, using site-specific hourly feed-in profiles for VRE across sub-regions and relying on three representative seasonal weeks to capture variability</t>
  </si>
  <si>
    <t>Abroad
TU Dresden (Germany).
Strictly external academic research. The authors analyze Egypt as a "case study" for grid modeling. While technically robust on grid topology, it lacks institutional grounding in Egypt.</t>
  </si>
  <si>
    <t>Uncertainty is addressed through the application of a scenario framework incorporating different drivers: demand growth, fuel price subsidies, and the restrictive nature of RES expansion ambition. The comparison of scenarios assesses political targets against cost-optimal paths.</t>
  </si>
  <si>
    <t xml:space="preserve">TU Dresden,
The model was deployed to analyze the development plans set forth by the Ministry of Electricity and Energy (MOEE), including those managed by the Egyptian Electricity Holding Company (EEHC). The analysis provides insights for policy makers.
</t>
  </si>
  <si>
    <t>The analysis examined 429 capacity expansion options in eight sub-regions. The study found that wind and PV are cost-competitive and capable of handling a large share of demand growt</t>
  </si>
  <si>
    <t>https://www.sciencedirect.com/science/article/pii/S2211467X22000451?ref=pdf_download&amp;fr=RR-2&amp;rr=99c4759a3f1d463a</t>
  </si>
  <si>
    <t>christoph.dallmann@tu-dresden.de 
matthew.schmidt@tu-dresden.de</t>
  </si>
  <si>
    <t>(Rady et al., 2018)</t>
  </si>
  <si>
    <t xml:space="preserve">Egypt </t>
  </si>
  <si>
    <t>To provide a quantitative assessment of future development scenarios for the power generation sector in Egypt, analyzing the economic and environmental implications of its projected evolution until 2040, and providing policymakers with information to better plan future investments.</t>
  </si>
  <si>
    <t xml:space="preserve">2018 to 2040
</t>
  </si>
  <si>
    <t xml:space="preserve">Bottom-up, dynamic, multi-year energy system model applying linear optimization techniques to determine the least-cost mix of power technologies (using the OSeMOSYS framework)
</t>
  </si>
  <si>
    <t xml:space="preserve">Combined Cycles (CC) </t>
  </si>
  <si>
    <t>Ad hoc
This model serves as an academic alternative ("shadow model") to verify or critique the government's official strategy. It is not part of the national planning infrastructure, which officially uses a different model (TIMES-Egypt)</t>
  </si>
  <si>
    <t>Yes. The Intended Nationally Determined Contributions (INDCs) target a renewable energy share of 22% by 2022</t>
  </si>
  <si>
    <t xml:space="preserve">The study aims to enrich the literature with a detailed analysis of Egypt’s power generation sector and provides a detailed representation of the Reference Energy System (RES), considering specific characteristics of energy demand of disaggregated sectors and infrastructure. It is positioned within the context of developing countries.
</t>
  </si>
  <si>
    <t>Co-developed (Diaspora/Academic)
American Univ. in Cairo &amp; Politecnico di Milano (Italy).</t>
  </si>
  <si>
    <t xml:space="preserve">Uncertainty is addressed via sensitivity analysis performed on relevant techno-economic scenario parameters, as well as through defining various scenarios of electricity demand growth (e.g., World Energy Outlook Scenario and BMI Scenario).
</t>
  </si>
  <si>
    <t>Provides crucial information to policymakers. The context mentions the sector is managed by the Egyptian Electricity Holding Company (EEHC), whose reports were used for data</t>
  </si>
  <si>
    <t xml:space="preserve">The study overcomes limitations of previous work by avoiding high aggregation levels in power generation and energy demand sectors. The findings suggest that wind technology may replace a part of natural gas share in the electricity mix. The electricity demand was exogenously assumed based on literature, and the authors advocated for future collaboration with local institutions to increase data quality and reliability.
</t>
  </si>
  <si>
    <t>https://www.researchgate.net/publication/327649190_Modeling_for_Power_Generation_Sector_in_Developing_Countries_Case_of_Egypt#fullTextFileContent</t>
  </si>
  <si>
    <t>yrady@aucegypt.edu
 matteovincenzo.rocco@polimi.it
amrserag@aucegypt.edu
 emanuela.colombo@polimi.it</t>
  </si>
  <si>
    <t>(Mondal et al., 2019)</t>
  </si>
  <si>
    <t>Egypt-Times</t>
  </si>
  <si>
    <t>2014-2050</t>
  </si>
  <si>
    <t>Bottom-up energy system optimization model (TIMES), minimizing the long-term discounted cost of the energy system</t>
  </si>
  <si>
    <t>Yes
(considered only in sensitivity analysis)</t>
  </si>
  <si>
    <t>Storage</t>
  </si>
  <si>
    <t>Electricity Sector</t>
  </si>
  <si>
    <t>Proprietary (TIMES/GAMS usage implied) with reliance on mixed sources (national reports, international studies, and input from a Computable General Equilibrium (CGE) model)</t>
  </si>
  <si>
    <t>ad hoc</t>
  </si>
  <si>
    <t>Moderate
addresses the country's specific challenges of heavy reliance on fossil fuels, increasing energy demand, and local policy goals (Vision 2030)
Focuses on rapid demand growth and subsidy reform</t>
  </si>
  <si>
    <t>Abroad
Led by IFPRI (USA/Global).</t>
  </si>
  <si>
    <t xml:space="preserve">Yes
addresses energy security and performs sensitivity analysis on input parameters including gas prices
</t>
  </si>
  <si>
    <t>IEA-ETSAP (promoter of TIMES), Egyptian Electricity Holding Company (EEHP), Ministry of Electricity and Renewable Energy (MEE), International Food Policy Research Institute (IFPRI) (for CGE data input)</t>
  </si>
  <si>
    <t>The model uses the TIMES framework complemented by a recursive-dynamic CGE model to project exogenous electricity demand. The main finding is the need for diversification away from natural gas to improve energy security.</t>
  </si>
  <si>
    <t>https://www.sciencedirect.com/science/article/pii/S0360544218321558?via%3Dihub</t>
  </si>
  <si>
    <t>(Gebremeskel et al., 2023)</t>
  </si>
  <si>
    <t xml:space="preserve"> identify potential pathways and provide a quantitative analysis of the future power generation sector in Ethiopia while considering the context of and applicability to developing nations</t>
  </si>
  <si>
    <t>2018-2050</t>
  </si>
  <si>
    <t>hybrid,  linear optimization</t>
  </si>
  <si>
    <t>Decentralized off-grid systems (mini-grids and stand-alone systems), waste incineration</t>
  </si>
  <si>
    <t>Full Energy System sectors</t>
  </si>
  <si>
    <t>Ad hoc
Developed primarily as an academic proof-of-concept for soft-linking open-source tools. While it demonstrates local capacity, the technical complexity of manually linking two models makes it unsuitable for routine government planning without a dedicated team.</t>
  </si>
  <si>
    <t>Yes. References Ethiopia's 2011 Climate Resilient Green Economy (CRGE) Strategy</t>
  </si>
  <si>
    <t>The methodology is built to address the unique features of developing countries. Specifically accounts for the urban-rural divide, low electrification, supply shortage, and traditional energy consumption. It uses local studies to derive lower hydropower investment costs specific to the context.</t>
  </si>
  <si>
    <t>Co-developed
Addis Ababa University &amp; Chalmers (Sweden).
This is a strong example of "capacity building." The lead author is Ethiopian (AAU), adapting the tools to ethiopian realities, but supported by Swedish technical supervision.</t>
  </si>
  <si>
    <t>Yes
This methodology explicitly aims to address the oversight of the informal economy in previous models. The informal sector feature is specifically included in the LEAP model used for demand projection.</t>
  </si>
  <si>
    <t>Addressed through designing and employing five policy scenarios (e.g., improved efficiency, grid extension, renewable target) to explore potential pathways and future evolution. Scenario comparison is critical for policy development.</t>
  </si>
  <si>
    <t>N/A
but provides insights for policymakers
draws input data from the Ethiopian Electric Power (EEP) Utility</t>
  </si>
  <si>
    <t>first detailed and complete model of the Ethiopian electricity system using the soft-linking approach</t>
  </si>
  <si>
    <t>https://www.sciencedirect.com/science/article/pii/S2211467X22002395?via%3Dihub</t>
  </si>
  <si>
    <t>(Mondal et al., 2017)</t>
  </si>
  <si>
    <t>MARKAL (MARKet ALlocation) -  Ethiopia</t>
  </si>
  <si>
    <t xml:space="preserve">To identify least-cost solutions for alternative technology selection over the next 30 years to meet projected electricity demand in Ethiopia, specifically aiming to improve energy security, promote access to modern energy, and mitigate Greenhouse Gas (GHG) emissions.
</t>
  </si>
  <si>
    <t>(2015–2045)
divided into 6 periods of 5 years each.</t>
  </si>
  <si>
    <t>Bottom-up energy system model using the MARKAL framework(linear programming)</t>
  </si>
  <si>
    <t>cc, st</t>
  </si>
  <si>
    <t>Electricity/Power Sector</t>
  </si>
  <si>
    <t>Proprietary (need of Gams)
Data collected from Ethiopian electric power sector reports and international studie</t>
  </si>
  <si>
    <t>Ad hoc
Developed by international researchers (IFPRI) to provide specific policy recommendations on exports and access. There is no evidence of sustained institutional transfer or routine updating by the Ministry, likely due to the technical and financial barriers of MARKAL/GAMS (proprietary software)</t>
  </si>
  <si>
    <t>Yes
Zero GHG emissions goal related to CRGE strategy</t>
  </si>
  <si>
    <t xml:space="preserve">The study is positioned within the context of developing countries, focusing on Ethiopia's power sector development. It addresses challenges related to achieving policy goals (e.g., universal access) in a setting where large-scale investment is required.
</t>
  </si>
  <si>
    <t>Abroad
Led by IFPRI (USA/Global).
The modeling expertise and initiative came from an international research institute.</t>
  </si>
  <si>
    <t xml:space="preserve">Uncertainty is explored through the use of scenarios (alternative energy development pathways). The analysis assumes that no constraint is imposed on the availability of financial resources, anticipating private sector involvement in future power sector development.
</t>
  </si>
  <si>
    <t>IFPRI
Ethiopian Electric Power Corporation (EEPCo) (policies provided input)</t>
  </si>
  <si>
    <t xml:space="preserve">This was reported as the first detailed MARKAL model assessment for Ethiopia. The results suggest that achieving policy goals requires higher investment costs in the near-term but results in long-term benefits such as sustainable energy system development and a low carbon society. A discount rate of 10% was assumed.
</t>
  </si>
  <si>
    <t>https://www.sciencedirect.com/science/article/pii/S1364032116306979</t>
  </si>
  <si>
    <t>(Marong et al., 2018)</t>
  </si>
  <si>
    <t>2015–2030</t>
  </si>
  <si>
    <t>Bottom-up, dynamic, long
range, mixed integer programming model</t>
  </si>
  <si>
    <t>Electricity supply</t>
  </si>
  <si>
    <t>SDG7 (Affordable and Clean Energy)</t>
  </si>
  <si>
    <t>Yes
In primary energy level, The projections in
the NPS are mainly dictated by the Nationally Determined Contributions (NDCs)</t>
  </si>
  <si>
    <t>Specifically models electricity imports, reflecting regional interdependencies common in Africa.</t>
  </si>
  <si>
    <t xml:space="preserve">Co-developed
Ministry of Petroleum and Energy (MoPE) of The Gambia
and PSU Thailand
MESSAGE tool developed by IIASA
</t>
  </si>
  <si>
    <t>Uncertainty is addressed by simulating scenarios "with and without hydroelectricity imports" to compare optimal expansion paths</t>
  </si>
  <si>
    <t>Ministry of Petroleum and Energy (MoPE) of The Gambia
Prince of Songkla University</t>
  </si>
  <si>
    <t>MESSAGE is widely used but can pose challenges in developing countries due to data/skill requirements.</t>
  </si>
  <si>
    <t>https://www.sciencedirect.com/science/article/pii/S2211467X18300105</t>
  </si>
  <si>
    <t>ismarong@gmail.com
sopin.j@psu.ac.th
kuaanan.t@psu.ac.th
uhugua@hotmail.com</t>
  </si>
  <si>
    <t>2013-2030</t>
  </si>
  <si>
    <t>Bottom-up, Simulation/Scenario-based</t>
  </si>
  <si>
    <t xml:space="preserve">Electricity/Power Sector </t>
  </si>
  <si>
    <t>Proprietary but transparent</t>
  </si>
  <si>
    <t>Yes 
INDC mentioned for generating compliance grade emission reduction units</t>
  </si>
  <si>
    <t>The study specifically addresses Ghana's goals for 100% electrification by 2030 and utilizes the Renewable Energy Master Plan (REMP). Modeling of off-grid systems for island communities addresses localized access challenges. Ghana's high access rate (85.33% in 2022) is noted</t>
  </si>
  <si>
    <t>Co-developed
Ghana and Germany
Leap tool developed at SEI</t>
  </si>
  <si>
    <t>No
But in Ghana Informal sector is a large part contributes around 40.6% to the GDP of Ghana and around 90% of the workforce is employed in the informal sector (Wikipedia)</t>
  </si>
  <si>
    <t>Policy effectiveness is a core theme, with the study demonstrating how appropriate renewable energy policy can drive solar energy development. Scenarios were modeled to assess different levels of solar penetration. Political will is identified as a factor hindering solar thermal growth.</t>
  </si>
  <si>
    <t xml:space="preserve"> DAAD and  Ghanaian Ministry of Educa- 
tion financement
University of Kassel
Kumasi Technical University
 University of Energy and Natural Resources, Sunyani
 University for Development Studies, Nyankpala Campus
 Leibniz Institute for Agricultural Engineering and Bioeconomy (ATB)
Humboldt University of Berlin</t>
  </si>
  <si>
    <t>The study found that solar off-grid systems in a "visionary scenario" could help Ghana reach its 100% electrification target by 2030, with approximately 784.13 thousand GW of solar energy contribution possible by 2030.</t>
  </si>
  <si>
    <t>https://www.sciencedirect.com/science/article/pii/S2468227622000710</t>
  </si>
  <si>
    <t>To analyze electricity demand projections and evaluate the future optimal development of Ghana's generation system to inform policy and promote renewable energy technologies</t>
  </si>
  <si>
    <t>2020-2048</t>
  </si>
  <si>
    <t>Bottom-up Optimization model based on Linear Programming (LP), capable of utilizing mixed-integer options</t>
  </si>
  <si>
    <t>Electricity generation system/power sector</t>
  </si>
  <si>
    <t>MESSAGE is an analytical tool. The study uses Ghana's long-term energy infrastructure plan and policy documents for input data</t>
  </si>
  <si>
    <t>Focuses specifically on optimizing the power system in Ghana, incorporating data aligned with national power purchase agreements (PPA)</t>
  </si>
  <si>
    <t>Local
But Message tool developed by IIASA</t>
  </si>
  <si>
    <t>The study's findings are intended to provide a platform for discussions with stakeholders and energy policy planners. The model accounts for the planning horizon being anchored around existing government PPA commitments</t>
  </si>
  <si>
    <t>Ghana Atomic Energy Commission, Energy Commission of Ghana, Volta River Authority, Environmental Protection Agency (provided data/input)</t>
  </si>
  <si>
    <t>https://www.tandfonline.com/doi/full/10.1080/23311916.2023.2209996</t>
  </si>
  <si>
    <t>Bottom-up. Optimization (least-cost minimization) using the OSeMOSYS platform integrated with the LEAP model. OSeMOSYS uses the GNU Linear Programming Kit (GLPK) to solve large linear programming problems.</t>
  </si>
  <si>
    <t xml:space="preserve">Electricity System </t>
  </si>
  <si>
    <t>SDG 13 (climate action)</t>
  </si>
  <si>
    <t>The model environment was "set-up for Ghanaian conditions", examining the existing power generation expansion plan and current generation mix.</t>
  </si>
  <si>
    <t xml:space="preserve">Co-developed
Ghana and UK
Tools developers are international
</t>
  </si>
  <si>
    <t>Uncertainty is addressed via Sensitivity Analyses to determine the effect of varied development in NRET investment cost and fuel prices. Policy options are evaluated through scenarios.</t>
  </si>
  <si>
    <t xml:space="preserve">Energy Commission Ghana (master plan benchmark
Department of Computer and Electronic Engineering, Brunel University London, Uxbridge </t>
  </si>
  <si>
    <t>The LEAP system version 2015.0.27.0 was adopted for this study. The optimization results suggest that RETs can contribute more than 70% of generation requirements by 2040.</t>
  </si>
  <si>
    <t>https://www.tandfonline.com/doi/full/10.1080/23311916.2017.1314065</t>
  </si>
  <si>
    <t>(Musonye et al., 2021)</t>
  </si>
  <si>
    <t>2020-2045</t>
  </si>
  <si>
    <t xml:space="preserve">Bottom-up, Optimization (minimizes costs). Primarily Linear Programming (LP), with options for Mixed Integer Programming </t>
  </si>
  <si>
    <t>Utilizes the proprietary IEA TIMES-VEDA energy modeling framework. Data collected from literature, field visits, and interviews, acknowledging a data-scarce environment.</t>
  </si>
  <si>
    <t xml:space="preserve">SDG 7
SDG 13 </t>
  </si>
  <si>
    <t>Yes 
(NDC mentioned for guiding GHG reduction targets),. NDC goal is 32% reduction by 2030</t>
  </si>
  <si>
    <t>Focuses on meeting Nationally Determined Contribution (NDC) GHG emission reduction targets (supporting SDG13). Also critical for achieving secure, affordable, and reliable universal energy access (SDG7).</t>
  </si>
  <si>
    <t>Co-developed
Kenya and Iceland
Used TIMES modelling platform</t>
  </si>
  <si>
    <t>The model can incorporate stochastic programming for uncertainty. Policy uncertainty is addressed through comparing deterministic scenarios (Business As Usual and Carbon Emission Cap) based on projected demand levels.</t>
  </si>
  <si>
    <t>Kenya Electricity Generating Company (KenGen), EPRA, Ministry of Energy and Petrolum</t>
  </si>
  <si>
    <t>This study is the first time the TIMES modeling framework has been applied to assess Kenya's power-generation expansion scenarios</t>
  </si>
  <si>
    <t>https://www.sciencedirect.com/science/article/pii/S0973082621000661</t>
  </si>
  <si>
    <t>(Wambui et al., 2022)</t>
  </si>
  <si>
    <t>LEAP-NEMO  
(Low Emissions Analysis Platform using Next Energy Modeling system for Optimization)</t>
  </si>
  <si>
    <t>is to investigate the impact of alternative electricity development pathways on system costs and greenhouse gas (GHG) emissions in Kenya, compared to the existing Least Cost Power Development Plan (LCPDP) 2017–2037.</t>
  </si>
  <si>
    <t>2019-2037</t>
  </si>
  <si>
    <t xml:space="preserve">scenario-based ; bottom-up model (LEAP) combined with an optimization framework (NEMO) ; </t>
  </si>
  <si>
    <t>ESS (Energy Storage Systems)</t>
  </si>
  <si>
    <t>electricity development pathways and the power system</t>
  </si>
  <si>
    <t>Transparent  (LEAP) and open source (NEMO)</t>
  </si>
  <si>
    <t>Yes (Paris Agreement commitment mentioned)</t>
  </si>
  <si>
    <t>Model was applied specifically to Kenya’s energy sector. Scenarios were compared against the Kenyan LCPDP (Long-term Energy Development Plan). Addresses system efficiency in households and reduction of transmission/distribution losses.</t>
  </si>
  <si>
    <t xml:space="preserve">Local
Kenyatta University
But uses LEAP software developed by SEI (Charles Heaps)
</t>
  </si>
  <si>
    <t>Political and economic uncertainty is addressed via the application of scenario analysis (e.g., LCPDP vs. high penetration of RERs with ESS). NEMO supports modeling of emission constraints and renewable energy targets.</t>
  </si>
  <si>
    <t>Kenya Power and Lighting Company  (KPLC), 
Ministry of Energy , 
Energy and Petroleum Regulatory Authority (EPRA)
 Kenyatta University Nairobi</t>
  </si>
  <si>
    <t>The study is notable for filling a gap by explicitly incorporating energy storage systems (ESSs) to address the intermittent nature of RERs, and for achieving substantial cost savings (up to $26.1 billion or 55%) and CO2 abatement (up to 6.3 Mt) under alternative pathways compared to the government’s reference plan</t>
  </si>
  <si>
    <t>https://www.sciencedirect.com/science/article/pii/S1364032122007535?fr=RR-2&amp;ref=pdf_download&amp;rr=999b681a5e3a0212</t>
  </si>
  <si>
    <t>(Irungu et al., 2018)</t>
  </si>
  <si>
    <t>To analyze three possible power development scenarios in relation to their Green House Gas (GHG) emissions and cost implications for Kenya's power sector development</t>
  </si>
  <si>
    <t>2012–2030</t>
  </si>
  <si>
    <t>Bottom-up</t>
  </si>
  <si>
    <t>Gas Turbine, MSD, imports, cogeneration</t>
  </si>
  <si>
    <t>Proprietary but Transparent</t>
  </si>
  <si>
    <t>Modeled the Kenyan power sector specifically, analyzing scenarios based on the Least Cost Power Development Plan (LCPDP). Considered policies for grid extension and mini-grids to reach 100% connectivity</t>
  </si>
  <si>
    <t xml:space="preserve">Local
Kenyatta University
But uses LEAP software developed by SEI </t>
  </si>
  <si>
    <t>The methodology (scenario planning) was chosen because it helps in designing plans to cope with uncertain future demand for power and captures uncertainties in the energy, economic, and environmental domains</t>
  </si>
  <si>
    <t>Ministry of Energy, Kenya Power
 Jomo Kenyatta University of Agriculture and 
Technology</t>
  </si>
  <si>
    <t>The simulation predicted peak demand would change from 1300 MW to 7500 MW by 2030. The reference scenario was found to be the most economically viable but had the highest carbon footprint</t>
  </si>
  <si>
    <t xml:space="preserve">dirungu@jkuat.ac.ke </t>
  </si>
  <si>
    <t>(Carvallo et al., 2017)</t>
  </si>
  <si>
    <t xml:space="preserve">SWITCH-Kenya 
(Solar and Wind energy Integrated with Transmission and Conventional sources)
</t>
  </si>
  <si>
    <t>2020-2035</t>
  </si>
  <si>
    <t>Optimization model; Mixed Integer Linear Program (MILP)</t>
  </si>
  <si>
    <t>No
(hydro expansion excluded)</t>
  </si>
  <si>
    <t>Chemical battery storage, transmission lines</t>
  </si>
  <si>
    <t>Open
based on extensive data collection, including NOAA meteorological data and official reports (LCPDP)</t>
  </si>
  <si>
    <t>SDG 8, 9, 13</t>
  </si>
  <si>
    <t>Yes (UNFCC Paris Agreement/GHG mitigation discussed)</t>
  </si>
  <si>
    <t>Specifically addresses Kenya's context, noting it is a fast-growing and relatively stable economy. Accounts for the country's high dependence on hydropower and high power costs. Uses 47 counties as spatial nodes. Acknowledges challenges in load forecasting due to affordability and reliability issues</t>
  </si>
  <si>
    <t>Abroad
(developed at UC Berkeley - USA)</t>
  </si>
  <si>
    <t>Notes Kenya is one of the most stables economies in Africa. Scenario-based analysis (including a BAU scenario) is employed because forward-looking models have little empirical evidence to be calibrated against. The model enforces perfect reliability at the generation-transmission level, not capturing unreliability issues experienced by users</t>
  </si>
  <si>
    <t>KenGen
PowerGen</t>
  </si>
  <si>
    <t>https://gspp.berkeley.edu/assets/uploads/research/pdf/Carvallo-Shaw-Avila-Kammen-EST-SWITCHKenya-2017.pdf</t>
  </si>
  <si>
    <t>(Kihara et al., 2024)</t>
  </si>
  <si>
    <t xml:space="preserve">	
OSeMOSYS soft linked to FlexTool</t>
  </si>
  <si>
    <t xml:space="preserve">To propose a novel framework to soft link OSeMOSYS and FlexTool to address the limitations of CEMs in representing Variable Renewable Energy (VRE) sources. To assess how Kenya can meet its growing demand whilst retaining its objective of a fully renewable system. To analyze the optimal generation mix and identify critical grid/flexibility issues.
	</t>
  </si>
  <si>
    <t>2022-2041
simulates growth pathways until 2050</t>
  </si>
  <si>
    <t>Bottom-up engineering approach
Linear Optimization (OSeMOSYS) combined with Linear Programming (FlexTool, for unit commitment and economic dispatch) in a soft linking framework. FlexTool assumes perfect foresight and uses a high time resolution (1 hour or less).</t>
  </si>
  <si>
    <t>Yes
Includes Natural Gas (LNG gas turbines) and Diesel/Oil-based thermal plants (existing capacity)</t>
  </si>
  <si>
    <t>Battery Energy Storage Systems (BESS)
Pumped Hydro Storage (PHS)</t>
  </si>
  <si>
    <t>Uses open-source models (OSeMOSYS, FlexTool). The approach promotes replicability and transparency for energy planners. Data was compiled starting from the available Starter Data Kit but comprehensively revised using detailed, disaggregated data, in line with the government’s LCPDP reports. The code is publicly available via a repository.</t>
  </si>
  <si>
    <t>Ad-hoc</t>
  </si>
  <si>
    <t>Yes. Kenya is committed to maintain its high share of renewable generation. The study relates to targets outlined in the Least Cost Power Development Plan (LCPDP).</t>
  </si>
  <si>
    <t>Yes. Addresses Kenya’s unique energy mix (highly dependent on hydro and geothermal). The approach is designed to inform planning practices in Kenya and other sub-Saharan countries or LMICs. It uses Kenya’s specific planning documents (MTP, LCPDP).</t>
  </si>
  <si>
    <t>Co-developed
Kenya and UK</t>
  </si>
  <si>
    <t>Yes. Uncertainty is implicitly addressed through scenario analysis based on different demand growth projections (REF and HD scenarios). It also focuses on the need to maintain reliable supply despite high VRE penetration.</t>
  </si>
  <si>
    <t>Ministry of Energy and Petroleum, Kenya Power and Lighting Company Plc. (KPLC), Energy and Petroleum Regulatory Authority (EPRA), UCL Energy Institute, Imperial College London, Transition Zero, UCL Institute for Sustainable Resources.</t>
  </si>
  <si>
    <t>The novelty lies in the soft-linking approach between OSeMOSYS and FlexTool, which allows the model to capture short-term flexibility constraints critical for systems with high VRE penetration, thereby ensuring the calculated capacity mix is truly operable and reliable. Results show Kenya can reach nearly 100% renewable electricity in all scenarios, heavily relying on geothermal and wind resources.
The study was conducted by or in partnership with personnel from the key institutional planning bodies in Kenya (Ministry of Energy, KPLC, EPRA). It provides a novel logical framework for planning that ensures operability (i.e., not just theoretical least-cost capacity but feasible operation).</t>
  </si>
  <si>
    <t>https://www.sciencedirect.com/science/article/pii/S2211467X24000191?via%3Dihub</t>
  </si>
  <si>
    <t>(Moksnes et al.,2017)</t>
  </si>
  <si>
    <t>2012-2030</t>
  </si>
  <si>
    <t>Soft-linking: Geospatial Tool (OnSSET) + Optimization (OSeMOSYS)</t>
  </si>
  <si>
    <t>Electrification pathways</t>
  </si>
  <si>
    <t>No (Focus on SDG 7 target)</t>
  </si>
  <si>
    <t>Tailored to examine Kenya’s low electrification rate (about 46% at the time of study). It uses a spatial electrification analysis (OnSSET) to determine the least-cost choice among grid extension, mini-grid, and stand-alone systems.</t>
  </si>
  <si>
    <t>Abroad 
(KTH Royal Institute of Technology, Sweden)</t>
  </si>
  <si>
    <t>Political or market uncertainty is addressed by creating and analyzing two electricity demand scenarios (low and high end-user consumption goals).</t>
  </si>
  <si>
    <t>KTH Royal Institute of Technology researchers
Master thesis result</t>
  </si>
  <si>
    <t>The use of soft-linking was necessary to capture both the spatial (OnSSET) and temporal (OSeMOSYS) dynamics of the system. In the low demand scenario, a high penetration of stand-alone systems was evident.</t>
  </si>
  <si>
    <t>https://iopscience.iop.org/article/10.1088/1748-9326/aa7e18</t>
  </si>
  <si>
    <t>(B.Brand and J.Zingerle, 2010)</t>
  </si>
  <si>
    <t>Maghreb region
(Morocco, Algeria, and Tunisia and adjacent European countries)</t>
  </si>
  <si>
    <t xml:space="preserve">	
To analyze the potential impacts of national Renewable Energy Sources (RES-E) goals on a regional electricity market formed by the three Maghreb countries and adjacent EU countries
. The goals are: 1) To determine how RES-E goals influence the electricity mix and the conventional power plant structure. 2) To quantify the financial advantages resulting from lower fuel costs or avoided investments in conventional power plants.</t>
  </si>
  <si>
    <t>until 2025</t>
  </si>
  <si>
    <t>Bottom-up approach employing a linear electricity market optimization model. It minimizes dispatch and investment costs and simulates a competitive, regional electricity market.</t>
  </si>
  <si>
    <t>Interconnexions
(existing interlink between Morocco and Spain, and ongoing construction of new interconnectors between Maghreb countries)</t>
  </si>
  <si>
    <t>Electricity markets</t>
  </si>
  <si>
    <t>Relies on publicly-announced national renewable development goals. Data includes conventional power plant data, investment costs, and fuel prices.</t>
  </si>
  <si>
    <t>Yes. Addresses the high natural potential for wind and solar energy in North Africa. It models the integrated regional electricity market and considers transmediterranean interconnections.</t>
  </si>
  <si>
    <t>Abroad 
(Institute of Energy Economics, University of Cologne, Germany)</t>
  </si>
  <si>
    <t>Yes. The study discusses the strong barriers faced by RES-E deployment plans, particularly noting expected resistance from political elites with vested interests in the national oil and gas industry, raising doubts about whether the announced goals will be achieved.</t>
  </si>
  <si>
    <t>Institute of Energy Economics at the University of Cologne (authors' affiliation).</t>
  </si>
  <si>
    <t>The study found that achieving RES-E goals until 2025 would replace approximately 20% of fossil fuel generation in the Maghreb. This required a stronger need for investments in flexible Open Cycle gas power plants and reduced the utilization of base-load plants. The financial savings realized in the conventional power system per Euro spent on RES-E varied significantly by country: Tunisia (€0.27), Morocco (€0.16), and Algeria (€0.15).</t>
  </si>
  <si>
    <t>https://www.sciencedirect.com/science/article/pii/S0301421510007603</t>
  </si>
  <si>
    <t>(V.Sessa et al., 2021)</t>
  </si>
  <si>
    <t>2016-2050</t>
  </si>
  <si>
    <t>use bottom up in simulation with LEAP
using linear programming logic for technology selection</t>
  </si>
  <si>
    <t>Battery storage and Grid extension</t>
  </si>
  <si>
    <t>Full Energy System
Including residential, industrial, commercial, and transport sectors
(Focus on rural access and household consumption)</t>
  </si>
  <si>
    <t>Proprietary
Utilizes QGIS and LEAP, which is freely available for developing countries
Data were sourced from national entities like EDM-SA and INSAT, supplemented by international satellite/meteorological datasets</t>
  </si>
  <si>
    <t>SDG 3
SDG 7
SDG 13</t>
  </si>
  <si>
    <t>Yes.
Specifically addresses: Low access rates in rural areas ; High reliance on traditional biomass (wood/charcoal) ; Affordability constraints of rural households ; Spatial dispersion of the population (Sahelian geography).</t>
  </si>
  <si>
    <t>Co-developed (Germany and Mali)</t>
  </si>
  <si>
    <t>Notes Kenya is one of the most stables economies in Africa. Scenario-based analysis (including a BAU scenario) is employed because forward-looking models have little empirical evidence to be calibrated against. The model enforces perfect reliability at th</t>
  </si>
  <si>
    <t>TH Köln
USTT-B (University of Bamako)</t>
  </si>
  <si>
    <t>https://www.mdpi.com/1996-1073/14/11/3338</t>
  </si>
  <si>
    <t>(Welsch et al., 2014)</t>
  </si>
  <si>
    <t>CLEWS -LEAP - AEZ - WEAP
CLEWS (Climate, Land, Energy, Water Systems)
AEZ (Agro-ecological Zones)
WEAP (Water Evaluation and Planning System)</t>
  </si>
  <si>
    <t>Mauritus Island</t>
  </si>
  <si>
    <t>To explicitly value various interdependencies and interactions between the Climate, Energy, Water and Land-use Systems (CLEWS) nexus, primarily from an energy sector perspective, using Mauritius as a case study</t>
  </si>
  <si>
    <t>to 2030</t>
  </si>
  <si>
    <t>Integrated CLEWS assessment, involving soft-linking multiple specialized models; The energy system component uses LEAP, a bottom-up tool, and the core model aims for least-cost optimization</t>
  </si>
  <si>
    <t>Groundwater pumping, desalination, energy crop generation</t>
  </si>
  <si>
    <t>Full Energy System perspective integrated with Land-use (agriculture) and Water systems</t>
  </si>
  <si>
    <t>Proprietary
The analysis draws on a model intended for demonstration and general application. The energy system uses the LEAP tool, while supplementary material related to the simulation is provided in an open repository. Mauritius has a robust data set on its resources</t>
  </si>
  <si>
    <t xml:space="preserve">SDG 7, 2, 6, 8, 12, 13, 15 </t>
  </si>
  <si>
    <t>Mauritius is the most densely populated country in Africa and is classified as a small island (SIDS), facing unique island issues like water stress and reliance on imports</t>
  </si>
  <si>
    <t>Co-developed (Authors affiliated with KTH, IIASA, SEI, UNFCCC, agricultural research unit in Mauritius)
Sweden, Austria , USA, Germany, Italy)</t>
  </si>
  <si>
    <t>Explicitly addressed through the consideration of climate change scenarios involving rainfall reductions/water stress; background context includes policy responses due to the EU decision to reduce guaranteed sugar import prices</t>
  </si>
  <si>
    <t>Government of Mauritius (announced high-level CLEWS panel)
United Nations</t>
  </si>
  <si>
    <t>The integrated CLEWS approach highlights important dynamics, such as increased electricity demand for water supply (desalination/pumping) and significant reduction in hydropower generation under climate change scenarios, which would be overlooked in a standalone energy model. The Government of Mauritius established a high-level CLEWS panel in response to the work</t>
  </si>
  <si>
    <t>https://www.sciencedirect.com/science/article/pii/S0306261913007277</t>
  </si>
  <si>
    <t>(Slimani et al., 2024)</t>
  </si>
  <si>
    <t>Morroco</t>
  </si>
  <si>
    <t>2020-2050</t>
  </si>
  <si>
    <t>Bottom-up, Dynamic, Linear Optimization/Least-cost optimization</t>
  </si>
  <si>
    <t>The enhanced model is tailored to the specific needs of decision-makers in developing countries and Morocco. It addresses the country's reliance on imported fossil fuels and incorporates fine temporal resolution to capture RE intermittency.</t>
  </si>
  <si>
    <t>Local 
Moroccan institutions
But uses OSeMOSYS</t>
  </si>
  <si>
    <t>N/A
But in Morocco, nearly 83% of businesses is informal (world Bank)</t>
  </si>
  <si>
    <t>Policy and technological uncertainty are explored through four alternative scenarios: Baseline (BAU), Ratified National Energy Strategy (RNES), New Moderate National Energy Strategy (NMNES), and New Ambitious National Energy Strategy (NANES).</t>
  </si>
  <si>
    <t>ONEE (“Office National de l’Électricité et de l’Eau potable”)</t>
  </si>
  <si>
    <t>The bottom-up engineering approach is deemed most fitting for Morocco, allowing flexibility and accommodation of disparities between traditional and modern energy sources. Other studies for Morocco lacked sufficient simulations or overlooked key factors like RE targets/EE.</t>
  </si>
  <si>
    <t>https://www.sciencedirect.com/science/article/pii/S0196890424007982?via%3Dihub</t>
  </si>
  <si>
    <t>(Ouchani et al., 2025)</t>
  </si>
  <si>
    <t>PVH2-MSTEA 
(PV-based H2 − Multi-Scenarios Techno-Economic Analysis)
Used GIS based spatialapproach</t>
  </si>
  <si>
    <t>To identify prospective areas for PV-based Green Hydrogen (GreenH2) production in Morocco. To pinpoint the most cost-effective sites using Levelized Cost of Electricity (LCOE) and Levelized Cost of Hydrogen (LCOH2) as key indicators. To explore diverse transportation alternatives for GreenH2 export by 2050.</t>
  </si>
  <si>
    <t>up to 2050</t>
  </si>
  <si>
    <t>Bottom-up analysis using a GIS-based spatial modeling approach. It involves integrated, multi-layered geospatial analysis of constraints, technical PV yield assessment, and multi-scenario LCOE and LCOH2 analysis. The spatial analysis uses a 1 km resolution grid. The analysis assumes linear optimization for cost minimization over scenarios.</t>
  </si>
  <si>
    <t>Yes
(GreenH2)</t>
  </si>
  <si>
    <t>PEM electrolyzers</t>
  </si>
  <si>
    <t>Electricity generation (for electrolysis) and Green Hydrogen production/export</t>
  </si>
  <si>
    <t>Uses GIS spatial data and geo-processing tools (ArcGIS Pro and pvlib Python software). The methodology emphasizes transparency in identifying prospective, cost-effective sites. Data includes national energy balances and cost projections for 2050.</t>
  </si>
  <si>
    <t>SDG 13</t>
  </si>
  <si>
    <t>Yes. The policy underlines Morocco’s commitment to reducing GHG emissions by 17% by 2030. Morocco has established a national roadmap for GreenH2 development.</t>
  </si>
  <si>
    <t>es. Highlights Morocco's abundant solar potential and its strategic position and proximity to the main European markets for hydrogen export (less than 15 nautical kilometers from Spain). Explicitly addresses water scarcity and the necessary use of desalination plants.</t>
  </si>
  <si>
    <t>Local (Green Energy Park, Morocco)</t>
  </si>
  <si>
    <t>Addresses favorable political opportunities in Morocco. Models economic viability based on market demand from Europe. Addresses cost uncertainty through multi-scenario analysis of infrastructure costs (transmission lines vs. pipelines).</t>
  </si>
  <si>
    <t>Modeling and Cartography Department, Green Energy Park (UM6P/IRESEN). Designed to support stakeholders and investors. Moroccan power company provided data breakdowns.</t>
  </si>
  <si>
    <t>Roughly 66% of Morocco's territory is eligible for PV-based GreenH2 projects. Excellent sites account for 7.26% of eligible areas. The analysis covers three scenarios (Sc.0 Baseline, Sc.1 Green Electricity Transmission, Sc.2 Hydrogen Transportation by Pipeline/Vessel). The scenario involving transmission of electricity to coastal sites for desalination (Sc.1) is generally more beneficial, yielding an attractive average LCOH2 of approximately $2.5/kg.</t>
  </si>
  <si>
    <t>https://www.sciencedirect.com/science/article/pii/S0196890424012378</t>
  </si>
  <si>
    <t>Wärtsilä, 2022</t>
  </si>
  <si>
    <t xml:space="preserve">To provide data-driven insights to help Mozambique’s policy makers identify and develop the optimal power mix. To assess the role of renewables in reducing total system cost. To forecast new solar PV and wind capacity and quantify the necessary flexibility and balancing requirements.
	</t>
  </si>
  <si>
    <t>2022-2032</t>
  </si>
  <si>
    <t>Energy Storage
Transmission lines</t>
  </si>
  <si>
    <t>Uses PLEXOS (a proprietary tool). Data derived from or in cooperation with Electricidade de Moçambique.</t>
  </si>
  <si>
    <t>Yes. Addresses Mozambique's huge, untapped natural resources (gas, hydro, wind, solar). Highlights the low electrification rate (38.6% in 2021). Models the power system divided into two isolated networks (Central-Northern and Southern systems) across 7 zones.</t>
  </si>
  <si>
    <t>Abroad (Wärtsilä)
Finland</t>
  </si>
  <si>
    <t>Yes. Addresses strategic planning uncertainties by comparing scenarios and emphasizing the need for system flexibility to handle variability in water availability for hydropower, a key resource.</t>
  </si>
  <si>
    <t>Wärtsilä (developer), Electricidade de Moçambique (EDM) (cooperation partner). Results intended for policy makers, system operators, and utilities.</t>
  </si>
  <si>
    <t>The analysis shows that maximizing low-cost renewable energy supported by flexible gas ICEs is the "soundest, cheapest and cleanest power strategy" for the country. The optimized mix combines significant wind/solar capacity with necessary gas and storage assets.</t>
  </si>
  <si>
    <t>(Adeyemi-Kayode et al., 2022)</t>
  </si>
  <si>
    <t>LEAP+MCDA</t>
  </si>
  <si>
    <t>is to assess the possibility of Nigeria developing and transitioning to the use of various energy sources, and to evaluate greenhouse gas (GHG) mitigation plans and future trends in energy sustainability through Multi-Criteria Decision Analysis (MCDA), considering technical, social, economic, and environmental dimensions</t>
  </si>
  <si>
    <t>2017-2040</t>
  </si>
  <si>
    <t>scenario-based modeling methodology, bottom-up, Multi-Criteria Decision Analysis (MCDA)</t>
  </si>
  <si>
    <t>electricity generation sources</t>
  </si>
  <si>
    <t>Proprietary (LEAP software by SEI)</t>
  </si>
  <si>
    <t>No (Focus on Vision 20: 2030 and energy sustainability)</t>
  </si>
  <si>
    <t>The study focuses specifically on Nigeria, which has significant setbacks in electricity generation despite large renewable energy resources. The objective is linked to Nigeria’s national goal (Vision 20: 2030) of becoming a leading industrialized country.</t>
  </si>
  <si>
    <t>Co-developed
Nigeria, Norway
Uses LEAP Tool</t>
  </si>
  <si>
    <t>Uncertainty is addressed through the evaluation of three policy scenarios: Business As Usual (BAU), Renewables, Natural Gas, and Biomass (RNB), and Renewables and Coal (REC). The RNB scenario was identified as the best scenario.</t>
  </si>
  <si>
    <t>Covenant University, Nigeria
Ostfold
University College, Norway</t>
  </si>
  <si>
    <t>The study used twelve sustainability indexes encompassing technical, social, economic, and environmental indicators to evaluate the scenarios. The RNB scenario offered the most sustainable energy plan for Nigeria</t>
  </si>
  <si>
    <t>https://www.mdpi.com/1996-1073/15/14/5083</t>
  </si>
  <si>
    <t>mercy.john@covenantuniversity.edu.ng
sanjay.misra@hiof.no</t>
  </si>
  <si>
    <t>(Emodi et al., 2017)</t>
  </si>
  <si>
    <t xml:space="preserve">To apply a scenario-based model to explore Nigeria's future energy demand, supply, and associated Greenhouse Gas (GHG) emissions from 2010 to 2040, providing policy recommendations for low-carbon development.
</t>
  </si>
  <si>
    <t xml:space="preserve">	
2010-2040</t>
  </si>
  <si>
    <t>Scenario-based analysis, employing a bottom-up approach (end-use accounting techniques on the demand side) using the LEAP simulation tool</t>
  </si>
  <si>
    <t xml:space="preserve">Open. Data sources included the National Bureau of Statistics (NBS), Energy Commission of Nigeria (ECN), National Control Center (NCC), Petroleum Products Pricing Regulatory Agency (PPPRA), World Bank, IEA, and various research articles.
</t>
  </si>
  <si>
    <t>SDG 1, 8, and 13</t>
  </si>
  <si>
    <t xml:space="preserve">The study was an attempt to fill a gap as the first study to apply a bottom-up approach to project the pathway for the complete energy system in Nigeria. It anchored the low-carbon developmental path on the nation's specific circumstances and capacities, reflecting a "common but differentiated approach" suitable for a developing country.
</t>
  </si>
  <si>
    <t>Co-developed
Nigeria, Australia, India
Uses LEAP Tool</t>
  </si>
  <si>
    <t xml:space="preserve">Uncertainty was addressed by analyzing four distinct future energy policy pathways/scenarios: the Reference scenario (REF), Low-Carbon Moderate (LCM), Low-Carbon Advanced (LCA), and Green Optimistic (GO) scenarios. The study also briefly projected the social cost of each policy scenario.
</t>
  </si>
  <si>
    <t>James Cook University, Australia
Michael Okpara University of Agriculture, Umudike, Nigeria
 IFHE University, India
 Abia State University, Uturu, Nigeria
 SeAH Steel, Republic of Korea</t>
  </si>
  <si>
    <t xml:space="preserve">The Green Optimistic (GO) scenario showed the most favorable development trajectory for Nigeria, resulting in the lowest energy demand and GHG emissions by 2040. The cost analysis showed high investment costs for the alternative scenarios (up to USD 41.1 billion for GO), but these costs were offset by energy savings and environmental externalities. This study specifically stated that it does not consider the ability of consumers to pay for energy services or explore the effect of energy pricing.
</t>
  </si>
  <si>
    <t>https://www.sciencedirect.com/science/article/pii/S1364032116306281</t>
  </si>
  <si>
    <t>(Kim et al., 2021)</t>
  </si>
  <si>
    <t>To suggest an alternate energy supply mix to meet future electrical demand and reduce CO2 emissions in Nigeria</t>
  </si>
  <si>
    <t>2015-2060</t>
  </si>
  <si>
    <t>Optimization model (MESSAGE) based on linear programming
The model simulates energy supply systems and evaluates environmental impacts and resulting damage costs using SIMPACTS  based on impact pathway analysis (IPA) method; Uses two case situations, one with CO2 constraints</t>
  </si>
  <si>
    <t>SIMPACTS (environmental impacts/damage costs), Electricity distribution</t>
  </si>
  <si>
    <t>Proprietary (MESSAGE, SIMPACTS codes). 
Data from EIA (energy information administration).</t>
  </si>
  <si>
    <t>sdg 13</t>
  </si>
  <si>
    <t>Yes
Paris Agreement’s target</t>
  </si>
  <si>
    <t>Modeled Nigeria's energy supply system explicitly; Acknowledged Nigeria's reliance on fossil fuels and intermittent supply disruptions; Used a Discount Rate of 15%; Noted the government's plan to generate 4800 MW from nuclear power between 2005 and 2028</t>
  </si>
  <si>
    <t>Abroad
Korea</t>
  </si>
  <si>
    <t>Explicitly modeled CO2 emission restrictions to comply with international climate targets (Paris Agreement); Considered the Nigerian government’s commitment to nuclear power development</t>
  </si>
  <si>
    <t>KEPCO International Nuclear
Graduate School (KINGS), the Republic of Korea
 Korea Foundation Of Nuclear Safety (KoFONS)</t>
  </si>
  <si>
    <t>The SIMPACTS code demonstrated that NPPs have the lowest damage costs and are the most environmentally friendly technology during normal operation; NPPs were found to be the best option when CO2 emissions restrictions were applied; The MESSAGE tool modeled the energy chain showing various energy resources and forms to final electricity</t>
  </si>
  <si>
    <t>https://www.mdpi.com/1996-1073/14/19/6258</t>
  </si>
  <si>
    <t>Dioha et al., 2019</t>
  </si>
  <si>
    <t>NECAL2050
(Nigerian Energy Calculator 2050)</t>
  </si>
  <si>
    <t>To examine and compare the energy balances and GHG mitigation potentials for four alternative low carbon scenarios which are possible by 2050 for Nigeria, and to explore low carbon futures that are practically achievable within the country</t>
  </si>
  <si>
    <t>Bottom-up approach. NECAL2050 uses an accounting framework algorithm to constantly match energy supply to demand</t>
  </si>
  <si>
    <t>Generators set (gasoline/diesel), Electricity imports, Land use modeling</t>
  </si>
  <si>
    <t xml:space="preserve">	
Full Energy System</t>
  </si>
  <si>
    <t>transparent and open source
(MS Excel/Web-based versions)</t>
  </si>
  <si>
    <t xml:space="preserve">The NECAL2050 model was developed locally in Nigeria. It was created through a Memorandum of Understanding between the UK-DECC and the Energy Commission of Nigeria (ECN) and was built using Nigeria-specific data and adapted to the country's economic and technological situation. Input involved consultations with over one hundred local experts. Technological options were chosen based on what was considered feasible in Nigeria.
</t>
  </si>
  <si>
    <t xml:space="preserve">Co-developed
Energy Commission of Nigeria-ECN and United Kingdom Department of Energy and Climate Change (UK-DECC) </t>
  </si>
  <si>
    <t>The scenarios align with Nigeria's existing policies/studies such as the National Renewable Energy &amp; Energy Efficiency Policy (NREEEP) and the Nigeria Nationally Determined Contribution (NDC). The realization of a low carbon Nigeria is noted as being challenging, requiring concerted efforts from the government and civil societies ("all-hands-on-deck")</t>
  </si>
  <si>
    <t>Energy Commission of Nigeria-ECN</t>
  </si>
  <si>
    <t>The NECAL2050 model predicts that fossil fuels will still dominate the Nigerian energy system in all alternative scenarios by 2050. The pathways explored show the level of effort required by each actor (government, civil society) towards low carbon development. The current version of NECAL2050 does not include levels of cost in the optimization. The scenarios explore energy demand and GHG emissions reductions compared to a Business-as-Usual (S1/REF) scenario</t>
  </si>
  <si>
    <t>https://www.sciencedirect.com/science/article/pii/S1755008418300565</t>
  </si>
  <si>
    <t>(Ugwoke et al., 2021)</t>
  </si>
  <si>
    <t>Nigeria (Onyen-okpon and Giere, rural communities)</t>
  </si>
  <si>
    <t>2015–2040</t>
  </si>
  <si>
    <t>Hybrid Integration approach (Bottom-up LEAP + building models), Scenario analysis</t>
  </si>
  <si>
    <t>DSM</t>
  </si>
  <si>
    <t>Full energy system (Residential, Productive services)</t>
  </si>
  <si>
    <t>This is the first study to perform Community-Scale Energy Planning (C-SEP) using the Hybrid Integration approach in Nigerian rural communities. It explicitly captures local characteristics and addresses the need for detailed energy system analysis at local scales for projects like the Nigeria electrification project.</t>
  </si>
  <si>
    <t>Abroad
Politecnico di Torino, Italy 
 Michigan Technological University, Houghton, USA
Aalto University, Espoo, Finland 
LEAP by SEI</t>
  </si>
  <si>
    <t>Policy uncertainty is addressed through a scenario-based analysis framework. Four scenarios were implemented: Reference (REF) and three Demand Side Management (DSM) composite scenarios.</t>
  </si>
  <si>
    <t>Politecnico di Torino,
 Michigan Technological University, Aalto University</t>
  </si>
  <si>
    <t>The hybrid variant LEAP model was developed using the demand estimated from bottom-up approaches as endogenous demand. The analysis showed that composite scenarios reduced energy use and achieved significant reductions in energy demand and GHGs emission.</t>
  </si>
  <si>
    <t>https://www.sciencedirect.com/science/article/pii/S2210670721000445</t>
  </si>
  <si>
    <t xml:space="preserve"> </t>
  </si>
  <si>
    <t>S.R. Isihak (2023)</t>
  </si>
  <si>
    <t>Nigeria
(Kaduna Electricity Distribution Company KEDCo)</t>
  </si>
  <si>
    <t>2018-2030</t>
  </si>
  <si>
    <t>Open Source Spatial Electrification Toolkit (GIS-based, Least-cost modeling)</t>
  </si>
  <si>
    <t>Electricity
Rural electrification planning</t>
  </si>
  <si>
    <t>The study specifically addresses Nigeria's goal to increase access to 90% by 2030, aligning with the Rural Electrification Strategy and Implementation Plan (RESIP). It uses the most granular level of settlements data to accurately reflect community peculiarities.</t>
  </si>
  <si>
    <t>Co-developed
De Montfort University, Uk 
Nigeria
a part of workdone during summer school in treste, Italy</t>
  </si>
  <si>
    <t>Policy success is tied to investment requirements. The required total investment of US$7.85 billion by 2030 is highlighted as a huge challenge, necessitating pro-poor public-private partnerships (5Ps).</t>
  </si>
  <si>
    <t>REA ?
NNPC Retail Ltd
De Montfort University</t>
  </si>
  <si>
    <t>The novelty lies in improving previous studies by using granular data and incorporating more spatial variables (like distribution lines, transformers, and road networks) using the robust OnSSET tool. The analysis covers an estimated 15.4 million people in 22,727 settlements by 2030.</t>
  </si>
  <si>
    <t>https://www.sciencedirect.com/science/article/pii/S2211467X22002152</t>
  </si>
  <si>
    <t>IRENA 
(Drafted by S.H. Sterl, P. Carvajal, P. Fulcheri, M.A.E. Elabbas, et al.) (2023)</t>
  </si>
  <si>
    <t xml:space="preserve">SPLAT-North Africa </t>
  </si>
  <si>
    <t>North Africa 
(Algeria, Egypt, Libya, Morocco, Mauritania, and Tunisia)</t>
  </si>
  <si>
    <t>To present various scenarios for power system expansion in North Africa through 2040 and investigate the potential of hydrogen production and interconnections to facilitate a transition away from reliance on fossil fuels</t>
  </si>
  <si>
    <t>2020 to 2040</t>
  </si>
  <si>
    <t>Bottom-up capacity expansion modeling
It uses an optimization approach to determine required investment and projected electricity production for least-cost energy systems. The model uses a temporal resolution defined by five seasons, each having ten distinct daily time slices. It uses the copper-plate assumption within each country (perfect transmission is assumed within a country’s borders)</t>
  </si>
  <si>
    <t>Yes
Hydropower capacity is assessed, but no new hydropower projects are considered as the potential is almost entirely exhausted in the region</t>
  </si>
  <si>
    <t>Yes
(Biomass power plants are considered as candidates according to national plans (e.g., Morocco’s biomass roadmap))</t>
  </si>
  <si>
    <t>Yes
(The Dhabaa nuclear power project in Egypt is considered committed, with construction beginning in 2025)</t>
  </si>
  <si>
    <t>Yes
(Natural Gas)</t>
  </si>
  <si>
    <t>Yes
(Hydrogen production for electricity export is modeled as a storage-based flexibility measure)</t>
  </si>
  <si>
    <t>Yes
(In existing capacities)</t>
  </si>
  <si>
    <t>Batteries (storage)</t>
  </si>
  <si>
    <t>Electricity
((power systems expansion/planning)</t>
  </si>
  <si>
    <t>Publicly available data was used. 
The SPLAT model is built on MESSAGE (from IIASA/IAEA)
Data Appendix is available. The model is intended for capacity-building events.</t>
  </si>
  <si>
    <t>Yes
North African countries are required to submit Nationally Determined Contributions (NDCs). The report examines targets set by countries in their NDCs (e.g., Algeria’s NDC sets a target of 27% electricity generation from renewables by 2030)</t>
  </si>
  <si>
    <t>Acknowledges the lack of a regional master plan for power system expansion in North Africa. Discusses the region's heavy dependence on fossil fuels and resulting vulnerability to price fluctuations and financial strain due to subsidization of fossil-fuel-based generation. Highlights the region's ample endowments of wind and solar energy. Models interconnections within and outside the region (Southern Europe, Western Asia) and hydrogen production for electricity export to the European market</t>
  </si>
  <si>
    <t>Abroad
IRENA Team</t>
  </si>
  <si>
    <t>Addressed by noting the vulnerability to price fluctuations due to fossil fuel dependence and the high relevance of flexibility options given high fossil fuel prices and Europe's desire to increase imports of natural gas from North Africa. Notes that Libya has yet to ratify the Paris Agreement.</t>
  </si>
  <si>
    <t>IRENA, involvement with the African Union Development Agency’s New Partnership for Africa’s Development (AUDA-NEPAD), and the model is intended for use by the countries of the region. Provides inputs to regional and continental infrastructure planning processes such as the Continental Transmission/Power Systems Masterplan.</t>
  </si>
  <si>
    <t>The study is part of IRENA’s series on planning and prospects for renewable energy. The model considers four scenarios: Planned, Transition, Transition + Batteries, and Transition + Batteries + H2. The results indicate that a renewables transition would lower the unit costs of power generation compared with continued reliance on fossil fuels.</t>
  </si>
  <si>
    <t>https://www.irena.org/-/media/Files/IRENA/Agency/Publication/2023/Jan/IRENA_Planning_Prospects_NAfrica_2023.pdf</t>
  </si>
  <si>
    <t>sebastian.sterl@vub.be
https://www.linkedin.com/in/sebastiansterl/?originalSubdomain=be
https://www.linkedin.com/in/pablo-carvajal-9a761784/?originalSubdomain=uk</t>
  </si>
  <si>
    <t>(Ayagapin et al., 2021)</t>
  </si>
  <si>
    <t>LCA - OSeMOSYS</t>
  </si>
  <si>
    <t>Reunion Island</t>
  </si>
  <si>
    <t>The primary aim was to investigate the effect of electricity mix decarbonization on the environmental impact of residential houses in an insular context.</t>
  </si>
  <si>
    <t>Prospective Life Cycle Assessment (cradle-to-grave) combined with a bottom-up optimization/linear optimization approach (via OSeMOSYS) for energy modeling.</t>
  </si>
  <si>
    <t>Yes
(Initial source)</t>
  </si>
  <si>
    <t xml:space="preserve">Building and electricity Sector </t>
  </si>
  <si>
    <t>Reunion Island is characterized as an isolated island. The island's building sector has a high import rate of raw materials. The study is listed among national studies developed with support from the Energy Modelling Platform-Africa (EMP-A) partners.</t>
  </si>
  <si>
    <t>Local</t>
  </si>
  <si>
    <t>The analysis incorporates the projected evolution of the local electricity mix over 30 years. The study highlights that the high environmental impact of the structural phase is caused by imports, implicitly addressing a supply-chain stability or dependency issue</t>
  </si>
  <si>
    <t>National Association for Research and Technology and Fibres Industries Bois
University of Reunion Island,
 University of Mauritius Reduit</t>
  </si>
  <si>
    <t>The environmental impact, measured by GWP, significantly decreased in the operational phase (due to decarbonized electricity), but the structural phase impact (materials/construction) showed minimal reduction, suggesting stakeholders need to reduce imports and increase the use of recovered materials.</t>
  </si>
  <si>
    <t>https://www.mdpi.com/1996-1073/14/11/3184</t>
  </si>
  <si>
    <t>praene@univ-reunion.fr
leslie.ayagapin@univ-reunion.fr</t>
  </si>
  <si>
    <t>(Niyonteze et al., 2020)</t>
  </si>
  <si>
    <t>HOMER 
(Hybrid Optimization Model for Electric Renewables) software</t>
  </si>
  <si>
    <t>To recommend a set of power sector key technologies development needs in Rwanda and examine and optimize renewable energy hybrid combinations suitable for off-grid areas based on cost-effectiveness and available resources</t>
  </si>
  <si>
    <t>N/A
But the simulation project lifetime was estimated at 25 years</t>
  </si>
  <si>
    <t>Micro-power optimization model utilizing simulation and optimization processes. HOMER simulates and ranks feasible systems according to increasing Net Present Cost (NPC) (least-cost optimization)</t>
  </si>
  <si>
    <t>Fuel cell, battery storage, pumped storage hydropower (PHS), converter</t>
  </si>
  <si>
    <t xml:space="preserve">Electricity </t>
  </si>
  <si>
    <t>Data inputs were obtained from the National Aeronautics and Space Administration (NASA) for solar and wind resources, and real-time field data for hydro resources. Data collection also involved literature review, government energy institutions, and mini-grid off-grid private companies in Rwanda</t>
  </si>
  <si>
    <t>The study is country-specific for Rwanda, focusing on addressing the challenge that 47% of the population lacks electricity access and the grid is often unstable. The research utilized local examples like the MeshPower Gitaraga solar mini-grid and examined available resources in Rwanda (hydro, geothermal, methane, peat, solar, wind, waste energy). The results are suggested to be applicable to neighboring countries in the East African Region (e.g., Burundi, Uganda, Tanzania, and DRC) due to comparable climate conditions</t>
  </si>
  <si>
    <t>Co-developed
China, Rwanda</t>
  </si>
  <si>
    <t>The objective of installation at a specific mini-grid site was to provide electricity for productive uses that engage artisanal customers (e.g., welders, tailors, hairdressers) to promote economic development at the grassroots. The simulated load profile used was typical for small off-grid villages without high load business customers</t>
  </si>
  <si>
    <t>The study acknowledges government policy and strategies, noting the role of the government in establishing Special Economic Zones and awarding contracts for mini-hydropower plants. Reliable and affordable electricity is deemed critical for economic growth and welfare, requiring careful planning due to financial implications</t>
  </si>
  <si>
    <t xml:space="preserve"> Fujian Provincial Department of Science and Technology
 African Centre of Excellence in Energy for Sustainable Development
SYSU Institute for Solar Energy, China
 Hebei University of Technology, Tianjin,, China
 Fujian University of Technology, China
Rwanda Meteorology Agency</t>
  </si>
  <si>
    <t>The model assesses systems for an average load demand of 158.1 kWh/day with a peak load of 18 kW. The optimal solution is the hydro/solar/battery hybrid, found to have the lowest NPC (Net Present Cost) and fewest greenhouse gas emissions. Hybrid combinations incorporating wind technologies were not recommended due to higher LCOE, capital cost, and NPC</t>
  </si>
  <si>
    <t>https://www.sciencedirect.com/science/article/pii/S2405844020301456</t>
  </si>
  <si>
    <t>(Bowen et al., 1999)</t>
  </si>
  <si>
    <t>Purdue-SUFG SAPP Trade Model</t>
  </si>
  <si>
    <t>Southern African Power Pool (SAPP),
covering 12 nations of the Southern African Development Community (SADC) region. 
Angola, Botswana, the DRC, Lesotho, Malawi, Mozambique, Namibia, South Africa, Swaziland, Tanzania, Zambia, and Zimbabwe. Note: The model focused on the nine interconnected nations in 1998.</t>
  </si>
  <si>
    <t>To determine the benefits from a centralized and competitive dispatch compared with existing bilateral electricity trade agreements in the Southern African Power Pool (SAPP). The objective function is total costs minimization (including fuel costs, starting/shutting down costs, operational costs, and cost of unserved energy).</t>
  </si>
  <si>
    <t>Short-term analysis</t>
  </si>
  <si>
    <t>Bottom-up approach using a Mixed Integer Linear Programming (MILP) formulation. It models optimal unit commitment and dispatch. Constraints included transmission limits, load balance, line losses, and piecewise linear functions for thermal costs and hydropower curves. The methodology was simplified to be suitable for a PC environment.</t>
  </si>
  <si>
    <t>International transmission lines and grid infrastructure. The model includes the representation of unit commitment constraints.</t>
  </si>
  <si>
    <t>Proprietary (Requires GAMS and CPLEX solvers to run)
. The model is described as transparent.</t>
  </si>
  <si>
    <t>Yes. Analyzes the benefits of integrating the Southern African Power Pool (SAPP). It highlights regional power mix dominance (coal in South Africa, hydro elsewhere), models international transmission constraints, and addresses policy issues like bilateral contracts and national self-sufficiency importance.</t>
  </si>
  <si>
    <t>Abroad
USA</t>
  </si>
  <si>
    <t>Yes. The study compares the existing fixed trade (bilateral contracts) scenario against a hypothetical free trade scenario. It addresses the political issue of trade tariffs and how the resulting financial gains should be shared among SADC nations.</t>
  </si>
  <si>
    <t>Southern African Power Pool (SAPP) management. SADC nations/utilities. Purdue University’s State Utility Forecasting Group (SUFG). The work was funded by USAID.</t>
  </si>
  <si>
    <t>The analysis was pioneering for Sub-Saharan Africa. It estimated that centralized competitive dispatch could save the SAPP region $70 million to $130 million per year by fully utilizing low-cost hydropower. This demonstrates the magnitude of gains possible from moving toward a centralized dispatch policy.</t>
  </si>
  <si>
    <t>https://www.sciencedirect.com/science/article/pii/S0957178799000193</t>
  </si>
  <si>
    <t>bhbowen@ecn.purdue.edu</t>
  </si>
  <si>
    <t>(Hughes et al., 2024)
(Energy Systems Research Group (ESRG), University of Cape Town (UCT), 2010)</t>
  </si>
  <si>
    <t>maximize welfare by minimizing the total discounted system cost required to meet projected future energy demands and specified constraints over a long-term planning horizon</t>
  </si>
  <si>
    <t>Bottom-up linear optimization model (TIMES framework) ;  least-cost optimization ; techno-economic</t>
  </si>
  <si>
    <t>Batteries/storage</t>
  </si>
  <si>
    <t xml:space="preserve">Full Energy System (economy-wide model), </t>
  </si>
  <si>
    <t>Uses a proprietary framework (TIMES/VEDA is typically proprietary) but the research supports the move towards open and transparent use of SATIM. Data collection involves integrating and reconciling data from multiple sources due to data limitatio</t>
  </si>
  <si>
    <t>Model developed specifically to address South Africa's severe energy challenges, including electricity supply constraints and the "triple development challenge" of high inequality, poverty, and unemployment. Explicitly informs the Just Energy Transition Investment Plan (JET IP)</t>
  </si>
  <si>
    <t>Yes
For areas with limited data, such as informal industries or rural energy use, SATIM employs proxy indicators and scaling factors based on better-documented sectors or comparable countries.</t>
  </si>
  <si>
    <t>Addresses uncertainty through scenario analysis (e.g., coal transitions, climate commitments). Has been used to generate probabilistic forecasts of GHG emissions using Monte-Carlo generated projections.</t>
  </si>
  <si>
    <t>Eskom, 
CSIR (Council for Scientific and Industrial Research), 
DMRE (Department of Minerals Resources and Energy), 
PCC (Presidential Climate Commission)
SANEDI
University of Cape Town</t>
  </si>
  <si>
    <t>Most mature African energy model with 20+ years development. Informed SA's Long-Term Mitigation Scenarios (2008) and subsequent policy. Integrates with eSAGE (CGE model) for economic impacts, includes water-energy nexus</t>
  </si>
  <si>
    <t>https://www.sciencedirect.com/science/article/pii/S2211467X24003031?ref=pdf_download&amp;fr=RR-2&amp;rr=999b5359f95b6fab</t>
  </si>
  <si>
    <t>(Van Zyl et al., 2018)</t>
  </si>
  <si>
    <t>To estimate emissions reduction pathways for South Africa using a 2°C aggregate warming target and the likely economy-wide net mitigation costs or savings associated with reaching these pathways by prioritizing known lower-cost mitigation measures</t>
  </si>
  <si>
    <t xml:space="preserve">Effort-sharing approach (via CERC) </t>
  </si>
  <si>
    <t xml:space="preserve">Electricity
power generation sector </t>
  </si>
  <si>
    <t>Relied on existing data generated by the DEA and CSIR. The CERC tool is part of the Climate Equity Reference Project</t>
  </si>
  <si>
    <t xml:space="preserve">Ad hoc </t>
  </si>
  <si>
    <t>Yes (NDC targets assessed)</t>
  </si>
  <si>
    <t>Yes. The study is centered on South Africa's NDC and its complex position as a developing country with high historical responsibility, requiring international assistance for highly ambitious mitigation</t>
  </si>
  <si>
    <t xml:space="preserve"> World Wide Fund for Nature 
WWF-South Africa </t>
  </si>
  <si>
    <t>The analysis selected a "middle of the road scenario" that balances capability and responsibility derived from cumulative emissions since 1950. The research aimed to inform discussions for the Talanoa Dialogue (Facilitative Dialogue) focused on enhancing ambition in NDCs. Achieving the ‘fair share’ pathway could yield cumulative net savings of $5.3 billion by 2030 (moderate scenario) or $46.8 billion by 2030 (full decarbonization)</t>
  </si>
  <si>
    <t>https://www.researchgate.net/publication/323220084_The_cost_of_achieving_South_Africa%27s_%27fair_share%27_of_global_climate_change_mitigation</t>
  </si>
  <si>
    <t>(Ntuli et al., 2024)</t>
  </si>
  <si>
    <t>South Africa
Analyzed per province</t>
  </si>
  <si>
    <t>To analyze the road transport structure and model future emissions under Business-As-Usual and Low Carbon Scenarios up to 2050 in South Africa</t>
  </si>
  <si>
    <t>Projections run up to 2050</t>
  </si>
  <si>
    <t>Yes
(Transport sector)</t>
  </si>
  <si>
    <t>Transport sector</t>
  </si>
  <si>
    <t>Proprietary (LEAP)
Inputs were set based on available energy information for the sector, utilizing vehicle registration data collected from the National Traffic Information System (NaTIS)</t>
  </si>
  <si>
    <t>Yes (Aims to decarbonize transport sector; references Auto Green Paper)</t>
  </si>
  <si>
    <t>The study is focused on South Africa, a developing country with a complex socio-economic landscape</t>
  </si>
  <si>
    <t>Local
South Africa
Help of an independant energy specialist is USA (Dioha)</t>
  </si>
  <si>
    <t>Analyzed transport sector structure, noting lack of implementation plans</t>
  </si>
  <si>
    <t>Durban University of Technology, South Africa
North-West University, Potchefstroom, 
South Africa</t>
  </si>
  <si>
    <t>The methodology compares Business-As-Usual and Low Carbon Scenarios. Future projections were calculated using the product of the rate of change of income and the vehicle elasticity to determine the rate of change of elasticity by which the vehicle population increases</t>
  </si>
  <si>
    <t>https://link-springer-com.minesparis-psl.idm.oclc.org/article/10.1186/s42269-024-01192-4</t>
  </si>
  <si>
    <t>(Patankar et al., 2019)</t>
  </si>
  <si>
    <t>TEMOA
(Tools for Energy Model Optimization and Analysis)</t>
  </si>
  <si>
    <t>To explore electricity planning strategies for the electric power system in South Sudan under future conflict uncertainty</t>
  </si>
  <si>
    <t>2017-2037</t>
  </si>
  <si>
    <t>Bottom-up, technology-rich Energy System Optimization Model (ESOM); employs Linear Optimization to minimize system-wide cost; utilizes Multi-stage Stochastic Optimization to account for conflict uncertainty</t>
  </si>
  <si>
    <t>Transmission lines</t>
  </si>
  <si>
    <t xml:space="preserve">SDG 7 </t>
  </si>
  <si>
    <t>Explicitly models the electricity system of South Sudan, a conflict-prone country, using specific data (e.g., generator locations mapped to ten states) and addressing the tropical climate by dividing the year into wet and dry seasons (and day/night slices)</t>
  </si>
  <si>
    <t>Abroad (NC State Univ, USA)</t>
  </si>
  <si>
    <t>Explicitly addressed using a stochastic optimization model that considers the possibility of armed conflict leading to electric power generator damage. Conflict uncertainty is resolved across multiple time stages</t>
  </si>
  <si>
    <t xml:space="preserve">NC State University
NC Central University
</t>
  </si>
  <si>
    <t>The analysis suggests Solar PV can play a critical role, not only for emission mitigation but also as a hedge against economic losses incurred by conflict. The framework is designed to be applicable to other conflict-prone countries</t>
  </si>
  <si>
    <t>https://www.sciencedirect;com/science/article/pii/S0973082618305878</t>
  </si>
  <si>
    <t>(Mentis et al., 2017)</t>
  </si>
  <si>
    <t xml:space="preserve">Sub-Saharan Africa (44 countries modeled on a country-by-country basis)
(Angola, Benin, Botswana, Burkina faso, Burundi, Cameroun, Central african republic, Chad, Republic of the Congo, DRC, Djibouti, Egypt, Equatorial Guinea, Eritrea, Eswatini, Ethiopia, Gabon, Gambia, Ghana, Guinea, Guinea Bissau, Ivory coast, Kenya, Lesotho, Liberia, Madagascar, Malawi, Mali, Mauritania, Mozambique, Namibia, Niger , Nigeria, Rwanda, Senegal, Sierra Leone, Somalia, South Africa, Sudan, Tanzania, Togo, Uganda, Zambia, Zimbabwe) </t>
  </si>
  <si>
    <t>Geospatial Electrification Tool, Bottom-up (GIS analysis)</t>
  </si>
  <si>
    <t>Grid connection</t>
  </si>
  <si>
    <t>Open Source tool (OnSSET) using open access data. The project is hosted by KTH Royal Institute of Technology and released under an MIT Code License.</t>
  </si>
  <si>
    <t>Routine
base of the GEP (Global Electrification Platform) used by the World Bank</t>
  </si>
  <si>
    <t>Provides least-cost strategies on a country-by-country basis for 44 Sub-Saharan African countries. Considers local relevant information for rural, peri-urban, and urban contexts. Factors in topological characteristics (e.g., higher elevation costs, proximity to roads) into cost calculation.</t>
  </si>
  <si>
    <t>Abroad
Sweden, USA, Austria , Italy, Switzerland</t>
  </si>
  <si>
    <t>The core optimization framework assumes no political constraints.</t>
  </si>
  <si>
    <t>KTH Royal Institute of Technology, Sweden
Swedish Science Council
United Nations
Joint Research Centre (JRC) of the European Commission
World Bank
ABB</t>
  </si>
  <si>
    <t>This represented the first application of OnSSET on Sub-Saharan Africa. The analysis considers varying electricity consumption levels, referred to as "tiers of access". The results indicate that at low electricity demand levels, standalone technologies show strong penetration, but higher electricity demand shifts the optimal solution toward mini-grids and grid extensions. Geospatial analysis shows that decentralized systems (mini-grid and stand-alone) could power approximately half (nearly 440 million people) of the electricity connections needed to achieve universal access by 2030.</t>
  </si>
  <si>
    <t>https://iopscience.iop.org/article/10.1088/1748-9326/aa7b29</t>
  </si>
  <si>
    <t>(Brazilian et al., 2012)</t>
  </si>
  <si>
    <t xml:space="preserve">Sub-Saharan Africa (SSA),  excluding RSA
(Angola, Benin, Botswana, Burkina faso, Burundi, Cameroun, Central african republic, Chad, Republic of the Congo, DRC, Djibouti, Egypt, Equatorial Guinea, Eritrea, Eswatini, Ethiopia, Gabon, Gambia, Ghana, Guinea, Guinea Bissau, Ivory coast, Kenya, Lesotho, Liberia, Madagascar, Malawi, Mali, Mauritania, Mozambique, Namibia, Niger , Nigeria, Rwanda, Senegal, Sierra Leone, Somalia, Sudan, Tanzania, Togo, Uganda, Zambia, Zimbabwe) </t>
  </si>
  <si>
    <t>To identify potential pathways and construct high-level, transparent, and economy-wide scenarios required for the power sector in Sub-Saharan Africa to reach universal access to modern energy services by 2030</t>
  </si>
  <si>
    <t>Bottom-up engineering approach ; Uses the OSeMOSYS framework, which is a dynamic, multi-year linear optimization tool</t>
  </si>
  <si>
    <t>Transparent and open source</t>
  </si>
  <si>
    <t>Ad hoc 
(base of a lot of osemosys model and not still used)</t>
  </si>
  <si>
    <t>Specifically focused on SSA countries with very low rates of access to electricity services; Aimed to address the challenge that conventional forecasting techniques are often not adapted to developing countries lacking access</t>
  </si>
  <si>
    <t>Co-developed
Ghana, Austria , USA, Sweden, Ethiopia, Zimbabwe, Ireland, France</t>
  </si>
  <si>
    <t>Yes
Notes that energy demand modeling in SSA is challenged by large informal sectors</t>
  </si>
  <si>
    <t>UNIDO (United Nations Industrial Development Organization,
 IAEA(nternational Atomic Energy Agency),
The Energy Center - Ghana
 World Bank, SAPP, UNEP, African Union Commission</t>
  </si>
  <si>
    <t>The study suggested that reaching full access would likely require more than a tenfold increase in installed generation capacity by 2030 (a roughly 13% average annual growth rate), compared to a historical rate of 1.7%. Issues of cost were generally outside the scope of the main paper</t>
  </si>
  <si>
    <t>https://www.sciencedirect.com/science/article/pii/S0957178711000774?via%3Dihub</t>
  </si>
  <si>
    <t>m.bazilian@unido.org</t>
  </si>
  <si>
    <t>(M.V. Rocco et al., 2021)</t>
  </si>
  <si>
    <t>OSeMOSYS
(with geospatial data)</t>
  </si>
  <si>
    <t>To enhance energy models using geo-spatial data for analyzing future electrification pathways and estimate their potential impact on Tanzania's economy and environment to support the achievement of national sustainable development goals</t>
  </si>
  <si>
    <t>2015-2040</t>
  </si>
  <si>
    <t>Bottom-up optimization model (OSeMOSYS) using linear optimization to compute the least-cost, technically feasible technology mix. Features a novel approach integrating GIS data for geospatial characterization of territory, demand definition (urban/rural), and decision support for on-grid/off-grid solutions.</t>
  </si>
  <si>
    <t>Grid connection, stand-alone solutions</t>
  </si>
  <si>
    <t>Open Source &amp; Open Access data</t>
  </si>
  <si>
    <t>Yes (Translates national policy intentions/targets (NP, E4A) into scenarios; mentions climate resilient pathway)</t>
  </si>
  <si>
    <r>
      <t>Assumptions are</t>
    </r>
    <r>
      <rPr>
        <b/>
        <sz val="14"/>
        <color rgb="FF000000"/>
        <rFont val="Aptos Narrow"/>
        <family val="2"/>
        <scheme val="minor"/>
      </rPr>
      <t xml:space="preserve"> country-specific</t>
    </r>
    <r>
      <rPr>
        <sz val="14"/>
        <color rgb="FF000000"/>
        <rFont val="Aptos Narrow"/>
        <family val="2"/>
        <scheme val="minor"/>
      </rPr>
      <t>. Integrates geospatial data to model alternative technological solutions (on-grid and off-grid) to cover load and provide new accesses at minimum cost. Focuses on rural electrification for non-urban areas.</t>
    </r>
  </si>
  <si>
    <t>Abroad
Italy and Netherlands</t>
  </si>
  <si>
    <t xml:space="preserve">Politecnico di Milano, Italy
 Utrecht University, Netherlands
</t>
  </si>
  <si>
    <t>The novelty lies in the spatial disaggregation: instead of treating Tanzania as a single point ("copper plate"), the country is divided into 26 regional nodes to better simulate transmission costs and local needs.</t>
  </si>
  <si>
    <t>https://www.sciencedirect.com/science/article/pii/S2211467X2030167X?via%3Dihub</t>
  </si>
  <si>
    <t>Tchandao, E. H. (2022)</t>
  </si>
  <si>
    <t xml:space="preserve">OSeMOSYS </t>
  </si>
  <si>
    <t>Up to 2050 (with focus on long-term goals beyond 2030).</t>
  </si>
  <si>
    <t>Bottom-up modeling approach using OSeMOSYS. The methodology is based on economic optimization of the total system costs.</t>
  </si>
  <si>
    <t>Electricity mix/power generation. Demand covers the residential (RES), industrial (IND), and commercial (COM) sectors.</t>
  </si>
  <si>
    <t>Incorporates country-specific constraints, including a current electricity mix heavily reliant on importation (44.29% in 2020) and national development plans for rural electrification using individual solar kits (CiZo) and mini-grids. Includes limits on existing hydroelectric potential (224 MW maximum capacity).</t>
  </si>
  <si>
    <t>Local
UNECA for training</t>
  </si>
  <si>
    <t>N/A
But 92.8% of the workforce is informal according to ILO (International Labour Organization)</t>
  </si>
  <si>
    <t>Examines three policy-related scenarios: Business As Usual (BAU), Net Zero by 2050, and Emission Penalty. This approach is used to explore future investments required for policy continuity or strategy shift.</t>
  </si>
  <si>
    <t>Centre d'Excellence Régional pour la Maîtrise de l'Electricité (CERME)
École Nationale Supérieure d'Ingénieurs (ENSI), Université de Lomé
Institut Universitaire de Technologie, Université Nazi BONI
Ministère des Mines et de l’Energie</t>
  </si>
  <si>
    <t>This study is noted as opening the debate on Togo's electricity mix beyond the usual 2030 horizon. Results suggest solar PV and importation are the optimal economic choices. Achieving universal access requires a tenfold investment effort in 2030. The Net Zero scenario highlights the necessity of undertaking a study on the flexibility of the electric system in the long term.</t>
  </si>
  <si>
    <t>https://ijred.cbiore.id/index.php/ijred/article/view/50104</t>
  </si>
  <si>
    <t>(Ayed et al., 2024)</t>
  </si>
  <si>
    <t>Tunisia 
(Thala City, Governorate Kasserine)</t>
  </si>
  <si>
    <t>To explore the techno-economic feasibility of, both off-grid and on-grid, hybrid renewable energy systems (HES) for remote rural electrification in Thala City, Tunisia. The objectives include maximizing the renewable energy fraction and minimizing the LCOE, NPC, and GHG emissions. The study also seeks to reduce electricity bills, mitigate GHG emissions, alleviate poverty, and foster job creation through productive activities.</t>
  </si>
  <si>
    <t>Bottom-up analysis using a computational simulation and optimization method (HOMER Pro). The model runs for several scenarios based on combinations of renewable energy technologies and storage types.</t>
  </si>
  <si>
    <t>No
(Note: Solar PV is considered a major potential resource in Tunisia generally).</t>
  </si>
  <si>
    <t>Yes
(Via connection to the grid)</t>
  </si>
  <si>
    <t>PHS
Lead Acid Battery storage
Converter and Grid-connection</t>
  </si>
  <si>
    <t>Uses proprietary software (HOMER Pro). Inputs rely on accurate data, including meteorological data, stochastic variables, and resource availability.</t>
  </si>
  <si>
    <t>SDG 1
SDG 7
SDG 8
SDG 13</t>
  </si>
  <si>
    <t>Yes
The planned biogas technology expansion (100 MW by 2030) is aligned with the Tunisian government’s energy transition strategy under the Paris Agreement commitment.</t>
  </si>
  <si>
    <t>Yes. Addresses Tunisia's specific energy constraints, such as the structural energy deficit since 2000. It specifically models the use of olive mill waste biomass, a significant regional resource, for energy production.</t>
  </si>
  <si>
    <t xml:space="preserve">Abroad
Portugal, Austria </t>
  </si>
  <si>
    <t>Addresses uncertainty through sensitivity analysis on factors like wind speed, biomass availability, and the Nominal Discount Rate (NDR). The results indicate that lower NDR values lead to better project economics, stressing the need for careful NDR selection.</t>
  </si>
  <si>
    <t>CENSE – Centre for Environmental and Sustainability Research, NOVA School of Science and Technology, NOVA University Lisbon; Institute of Chemical and Energy Engineering, University of Natural Resources and Life Sciences, Vienna. The results offer insights for decision-makers and investors.</t>
  </si>
  <si>
    <t>The optimal configuration found is Wind/Biomass (BG)/PHS/Grid/Converter, achieving a 76.2% renewable energy fraction. This scenario costs 501,540 USNPC∗∗and∗∗0.042US/kWh LCOE. This cost-optimal system reduces GHG emissions by 76% compared to a grid-alone system.</t>
  </si>
  <si>
    <t>https://www.tandfonline.com/doi/full/10.1080/15567249.2024.2308843#d1e156</t>
  </si>
  <si>
    <t>(Dhakouani et al., 2017)</t>
  </si>
  <si>
    <t>To present a long-term model of Tunisia's electricity system. To unveil potential benefits of increasing Renewable Energy Sources (RES) in electricity production. To help decision makers to draw feasible and optimal long-term pathways towards energy independence. The objective is to determine the cost optimal pathways to reach given energy targets. The study also aimed to accommodate unique characteristics of developing countries.</t>
  </si>
  <si>
    <t>2010 - 2030</t>
  </si>
  <si>
    <t>Bottom-up
dynamic and linear optimization model (OSeMOSYS). It uses a least-cost optimization method.</t>
  </si>
  <si>
    <t>Yes
(Natural Gas - NG fired Steam PPs, CCGTs, OCGTs)</t>
  </si>
  <si>
    <t>Pumped Storage Hydro (PSH)</t>
  </si>
  <si>
    <t>Electricity system</t>
  </si>
  <si>
    <t>Uses the OSeMOSYS open source modeling framework. The use of open data allowed a dialogue with stakeholders. Techno-economic characteristics were updated with real data from the Utility Company (STEG)</t>
  </si>
  <si>
    <t>Yes. The RE scenario reflects the national objective of 30% of RE in the electricity mix. OSeMOSYS models have been used to elaborate Intended Nationally Determined Contributions (INDCs). The scenarios were designed in concordance with the government's strategy.</t>
  </si>
  <si>
    <t>Yes. The paper investigates the peculiarities of Tunisia's electricity system, including the country’s dependence on conventional energy sources, protocols of electricity exchange with neighboring countries (Algeria and Libya), changes in the demand profile when Ramadhan occurs, and targets for job creation.</t>
  </si>
  <si>
    <t>Co-developed
Tunisia and Sweden</t>
  </si>
  <si>
    <t>Yes. The study was motivated by the continued oscillation and uncertainty of fossil fuels prices and the government's subsequent pressure to design a long-term strategy toward energy independence. It also notes that the instability of the North African network limits interconnection use.</t>
  </si>
  <si>
    <t>STEG (Société Tunisienne d’Electricité et de Gaz, the state-owned utility company) provided real data inputs. The work aims to support Tunisian decision makers. Authors are affiliated with Université de Tunis El Manar and KTH Royal Institute of Technology.</t>
  </si>
  <si>
    <t>The analysis compares two scenarios: a Business As Usual (BAU) scenario (natural integration of 5% RES by 2030) and a RE scenario (national objective of 30% RE in the electricity mix). Results show that targeting RES integration can allow higher energy independence without significantly increasing system costs.</t>
  </si>
  <si>
    <t>https://www.sciencedirect.com/science/article/pii/S0360544217316122</t>
  </si>
  <si>
    <t>(Gardumi et al., 2021)</t>
  </si>
  <si>
    <t xml:space="preserve">To analyze potential long-term impacts of the COVID-19 pandemic on the Tunisian electricity supply system using an energy-economy modeling framework.
</t>
  </si>
  <si>
    <t xml:space="preserve">	
2015-2040</t>
  </si>
  <si>
    <t>Hybrid (OSeMOSYS soft-linked with IO model). Bottom-up (technologically detailed) and Optimization (least cost evolution). Used in a deterministic fashion.</t>
  </si>
  <si>
    <t>Self-consumption (autoproduction), LNG imports</t>
  </si>
  <si>
    <t>Electricity supply system</t>
  </si>
  <si>
    <t>Open Source tools (OSeMOSYS and IO model). Data is openly available (though some is aggregated due to confidentiality).</t>
  </si>
  <si>
    <t>SDG 7, 8 and 13</t>
  </si>
  <si>
    <t>Yes (Alignment with INDC targets mentioned)</t>
  </si>
  <si>
    <t>Incorporates country-specific targets (Tunisian Solar Plan/PST) and constraints, with data collected in collaboration with local institutions (STEG and ANME). Analyzes changes in consumption patterns and demand projections specific to Tunisia due to the pandemic.</t>
  </si>
  <si>
    <t>Co-developed (KTH, Imperial College, ENIT, GIZ, Institut Tunisien de la Compétitivité)
Tunisia, Sweden, UK, Germany, Tunisia</t>
  </si>
  <si>
    <t>Addresses high uncertainty over economic recovery, impacts of the pandemic, and long-term shocks in natural gas prices (projected fall by 35% in 2020). Scenarios reflect potential changes in policy and investment priorities. Also considers the risk of economic impacts if a Carbon Border Adjustment Mechanism is introduced by the EU.</t>
  </si>
  <si>
    <t>Ecole Nationale d’Ingénieurs de Tunis
STEG (?), ANME (?), 
GIZ (Involved in development/data/scenario design)</t>
  </si>
  <si>
    <t>The study demonstrated that solar photovoltaic solutions remain highly competitive with gas-fired generation under different gas price projections. It splits the year into 108 time steps (7 seasons × 2 day types × 8 parts per day) to represent time variability.</t>
  </si>
  <si>
    <t>https://www.sciencedirect.com/science/article/pii/S2211467X21001437</t>
  </si>
  <si>
    <t>(Trotter et al., 2022)</t>
  </si>
  <si>
    <t xml:space="preserve">MOMILP 
Multi-objective, long-term energy planning optimisation model (specific model tailored for Uganda, generalizing the Generation Expansion Problem - GEP)
</t>
  </si>
  <si>
    <t xml:space="preserve">To determine the location, type, capacity, and timing of power system infrastructure additions in a national power system with low existing infrastructure, minimizing system costs while simultaneously minimizing sub-national energy access inequality.
</t>
  </si>
  <si>
    <t xml:space="preserve">2016-2040
modeled in 5-year time periods
</t>
  </si>
  <si>
    <t xml:space="preserve">Multi-objective optimisation model. It is a generalization of the Generation Expansion Problem (GEP). Uses Mixed Integer Linear Programming (MILP) with a solution algorithm based on the ϵ-constraint method.
</t>
  </si>
  <si>
    <t>Battery storage, PSH, inclusion of electrification inequality objective</t>
  </si>
  <si>
    <t>Electricity/Power System</t>
  </si>
  <si>
    <t xml:space="preserve">Data consisted of real-life data pooled from approximately 40 different sources. Input data and computational code are freely available from the authors upon request.
</t>
  </si>
  <si>
    <t>Yes (NDC carbon emissions constraint considered)</t>
  </si>
  <si>
    <t xml:space="preserve">The model is tailored towards national power systems with little existing power infrastructure, characteristic of many Sub-Saharan African countries (Uganda's access rate was below 25% in 2016). It explicitly models demand constraints in terms of electrification rates (allowing for suppressed demand) and integrates both on-grid and off-grid electrification. The geographical resolution is high, dividing Uganda into 112 administrative districts.
</t>
  </si>
  <si>
    <t>Abroad
UK
University of Oxford
University of Bath
Imperial College London</t>
  </si>
  <si>
    <t xml:space="preserve">Addresses uncertainty by modeling different scenarios and objectives (cost vs. equality). The resulting solutions are compared directly against the Ugandan government’s official policy targets (Vision 2040).
</t>
  </si>
  <si>
    <t>UMEME Ltd. Uganda (?), 
GIZ Uganda (Shared raw data) (?)</t>
  </si>
  <si>
    <t xml:space="preserve">This study was the first energy optimisation study of the Ugandan network. Results strongly challenge Uganda’s official plans, finding the government's planned nuclear expansion to be infeasible and sub-optimal. Achieving widespread electrification equality increases total discounted system costs by only 3%. Off-grid technologies are selected for the majority of household connections (two-thirds by 2040), emphasizing solar PV and battery combined systems.
</t>
  </si>
  <si>
    <t>https://www.sciencedirect.com/science/article/pii/S030626191930594X</t>
  </si>
  <si>
    <t>philipp.trotter@smithschool.ox.ac.uk</t>
  </si>
  <si>
    <t>O. Adeoye, C. Spataru (2019)</t>
  </si>
  <si>
    <t>PLEXOS Integrated Energy Modelling tool</t>
  </si>
  <si>
    <t>West Africa (14 ECOWAS countries)
Benin, Burkina Faso, Cote d' Ivoire, The Gambia, Ghana, Guinea, Guinea Bissau, Liberia, Mali, Niger , Nigeria, Sierra Leone, Senegal and Togo</t>
  </si>
  <si>
    <t>2016-2030</t>
  </si>
  <si>
    <t>Multi-region economic dispatch model, Optimization</t>
  </si>
  <si>
    <t>possibility of hydropower imports from Central Africa</t>
  </si>
  <si>
    <t>Electricity network/Power system</t>
  </si>
  <si>
    <t>Proprietary (PLEXOS)
Uses data provided by the WAPP Information and coordination Centre. Aims to contribute to understanding the role and benefits of solar PV in the WAPP.</t>
  </si>
  <si>
    <t>Focuses on the challenges of meeting rapidly growing electricity demand and low economic development in the West African region. Addresses the need to diversify away from hydro and gas regional projects. Explicitly models the intermittency (spatial and temporal) of solar energy in different locations.</t>
  </si>
  <si>
    <t>Abroad (UCL Energy Institute, UK)</t>
  </si>
  <si>
    <t>Examines two policy-related scenarios: a Baseline scenario (existing and planned infrastructure fully operational) and a Renewable scenario (increased solar PV integration based on technical potential).</t>
  </si>
  <si>
    <t>WAPP (West African Power Pool). Ghana Energy Commission, Senegal, Morocco (Users of PLEXOS in planning context)</t>
  </si>
  <si>
    <t>Developed a high spatial (33 regions) and temporal (1-hour) resolution model to capture intermittency. Found high Solar PV integration reduces supply-demand gap.
Previous regional models did not consider the spatial intermittency of RE sources.</t>
  </si>
  <si>
    <t>https://www.sciencedirect.com/science/article/pii/S1364032119308548</t>
  </si>
  <si>
    <t>(Ishaku et al., 2022)</t>
  </si>
  <si>
    <t>West African Nations, covering fourteen (14) ECOWAS members
Benin, Burkina Faso, Cote d' Ivoire, The Gambia, Ghana, Guinea, Guinea Bissau, Liberia, Mali, Niger , Nigeria, Sierra Leone, Senegal and Togo</t>
  </si>
  <si>
    <t>To present a sustainable and economically viable pathway to achieve 100% electricity access and 48% renewable energy sources (RES) share in the West African region by 2030, and to determine the necessary RE electricity generation capacities, economic costs, and supply strategies to balance the projected future electricity demand</t>
  </si>
  <si>
    <t>bottom-up approach</t>
  </si>
  <si>
    <t>Pumped Hydro Storage (PHS)</t>
  </si>
  <si>
    <t>electricity development pathways and the power generation sector</t>
  </si>
  <si>
    <t>Addresses 100% electricity access (aligns with SDG 7) and implements a Decarbonisation Strategy, which aligns with GHG emission reductions (implicitly SDG 13)</t>
  </si>
  <si>
    <t>Focuses entirely on WAPP targets, addressing the region's energy poverty problem, and accounts for national differences in RE potential and land mass for installation</t>
  </si>
  <si>
    <t>Abroad 
Turkey
Aalborg University for EnergyPLAN</t>
  </si>
  <si>
    <t>Cyprus International University (Turkey)
WAPP/ECOWAS (?)</t>
  </si>
  <si>
    <t xml:space="preserve">The study proposes a unified synchronous electricity grid network and finds the most feasible scenario integrates Natural gas (42,000 MW), Hydro (29,000 MW), Wind (13,000 MW), and PV (13,000 MW), resulting in a total investment cost of USD 250.37 billion. Nigeria accounts for 60% of the total regional electricity demand.
</t>
  </si>
  <si>
    <t>https://www.mdpi.com/2071-1050/14/23/15933</t>
  </si>
  <si>
    <t>(Abuzayed et al., 2025)</t>
  </si>
  <si>
    <t>PyPSA-Earth and OnSSET
Dual-Model Framework</t>
  </si>
  <si>
    <t>To model and evaluate resilient, low-carbon pathways for Zambia’s power system by 2030. To explore pathways to achieve universal electricity access by 2030. To assess the trade-offs between grid stability, climate targets, and equitable access. To reduce hydropower dependency and mitigate climate risks.</t>
  </si>
  <si>
    <t>up to 2030</t>
  </si>
  <si>
    <t>Bottom-up approach. PyPSA-Earth uses a linear optimal power flow problem to minimize annualized system costs. OnSSET analyzes spatial electrification strategies (off-grid/mini-grid solutions). The dual framework integrates centralized planning and decentralized off-grid solutions.</t>
  </si>
  <si>
    <t>Battery storage (essential flexible technology). Off-grid and hybrid solutions (mini-grids and standalone systems) are critical for cost-effective access. Transmission expansion is also modeled.</t>
  </si>
  <si>
    <t>Uses open-source modeling tools (PyPSA-Earth and OnSSET). The model data repository for Zambia is publicly available.</t>
  </si>
  <si>
    <t xml:space="preserve">Yes. The study relates to Zambia’s efforts, noting that the government's Renewable Energy Feed-in Tariff (REFiT) program aims to attract investment in PV and wind. The analysis also incorporates policy-driven scenarios using the Integrated Resource Plan (IRP).
	</t>
  </si>
  <si>
    <t>Yes. Addresses Zambia’s high vulnerability to climate-induced hydrological variability (droughts) due to its hydro-dominated system. Focuses on achieving universal electricity access by 2030 in a developing country context with low electrification rates. The framework is designed to have important implications for other developing countries facing similar challenges.</t>
  </si>
  <si>
    <t>Co-developed
UK, Zambia, Germany, Spain</t>
  </si>
  <si>
    <t>Yes. The study addresses system reliance and vulnerability to climate-induced hydrological variability. Scenarios are constructed varying water availability and coal expansion to test resilience under different conditions. It provides actionable policy recommendations for a resilient and inclusive energy transition.</t>
  </si>
  <si>
    <t>Provides policy recommendations for Zambian authorities. Authors are affiliated with international institutions including the University of Cambridge, University of Edinburgh, and The Copperbelt University. The study uses data aligned with the Ministry of Energy’s Integrated Resource Plan (IRP).</t>
  </si>
  <si>
    <t>The study’s novelty lies in its Dual-Model Framework (PyPSA-Earth/OnSSET) that simultaneously optimizes centralized power system expansion and decentralized rural electrification solutions. Key finding: diversification using solar, wind, and battery storage is essential to reduce the vulnerability caused by hydropower reliance, ensuring energy security and climate resilience.</t>
  </si>
  <si>
    <t>https://www.sciencedirect.com/science/article/pii/S0301421525002939</t>
  </si>
  <si>
    <t>Kumbuso Joshua Nyoni (2022)</t>
  </si>
  <si>
    <t>(2022 – 2063)</t>
  </si>
  <si>
    <t>Soft-linking: Optimization (OSeMOSYS) + Flexibility analysis (FlexTool)
Linear optimization</t>
  </si>
  <si>
    <t>Energy Storage</t>
  </si>
  <si>
    <t>Energy Transition/Electricity</t>
  </si>
  <si>
    <t>Uses Open-source modeling platforms (OSeMOSYS and FlexTool). Utilized the starter data kit (from the Climate Compatible Growth Programme) when specific Zambian cost data was unavailable. Hourly capacity factors determined using Renewables Ninja.</t>
  </si>
  <si>
    <t>Addresses the low electricity access rate (43%) and targets improved access. Incorporates data on Zambian indigenous resource potential (e.g., hydropower, solar, wind, coal). Detailed analysis conducted by dividing Zambia into five interconnected nodes. Uses country-specific assumptions where available, offsetting missing data using starter kits.</t>
  </si>
  <si>
    <t>Co-developed
Diaspora
University of Edinburgh UK</t>
  </si>
  <si>
    <t>Compares three scenarios: Business As Usual (BAU), the new Integrated Resource Plan (IRP) (which proposes capacity expansion projects), and Net Zero prospects. The model assesses if the proposed IRP and Net Zero scenarios are pragmatic and aids in emissions abatement. Flexibility issues identified under the IRP provide an opportunity to revisit assumptions.</t>
  </si>
  <si>
    <t>Focuses on determining the pragmatism and cost of electricity generation under long-term climate targets.
Requires evaluation of the pragmatic nature and cost viability of electricity generation under Net Zero.</t>
  </si>
  <si>
    <t>https://www.researchsquare.com/article/rs-2368899/v1</t>
  </si>
  <si>
    <t>Modèles/outils</t>
  </si>
  <si>
    <t>Nombre</t>
  </si>
  <si>
    <t>Pourcentage</t>
  </si>
  <si>
    <t>Hybrid</t>
  </si>
  <si>
    <t>Others</t>
  </si>
  <si>
    <t>LEAP - OSeMOSYS</t>
  </si>
  <si>
    <t>ONSSET - OSeMOSYS</t>
  </si>
  <si>
    <t>LEAP - MCDM</t>
  </si>
  <si>
    <t>MESSAGE/SPLAT</t>
  </si>
  <si>
    <t>Flextool - OSeMOSYS</t>
  </si>
  <si>
    <t>MESSAGE - MAED</t>
  </si>
  <si>
    <t>GIS based tool</t>
  </si>
  <si>
    <t>LEAP - NEMO</t>
  </si>
  <si>
    <t>LEAP - CLEWS</t>
  </si>
  <si>
    <t>MESSAGE - SIMPACTS</t>
  </si>
  <si>
    <t>TEMOA</t>
  </si>
  <si>
    <t>PYPSA - OnSSET</t>
  </si>
  <si>
    <t>NECAL 2050</t>
  </si>
  <si>
    <t>Year</t>
  </si>
  <si>
    <t>Number</t>
  </si>
  <si>
    <t>classification</t>
  </si>
  <si>
    <t>count</t>
  </si>
  <si>
    <t>Proprietary</t>
  </si>
  <si>
    <t>data availability</t>
  </si>
  <si>
    <t>Open/Public repositery</t>
  </si>
  <si>
    <t>Public secondary sources (reports, etc..)</t>
  </si>
  <si>
    <t>Institutional / Restricted</t>
  </si>
  <si>
    <t>Couverture</t>
  </si>
  <si>
    <t>Continental</t>
  </si>
  <si>
    <t>Regional</t>
  </si>
  <si>
    <t>Rural</t>
  </si>
  <si>
    <t>Région</t>
  </si>
  <si>
    <t>West africa</t>
  </si>
  <si>
    <t>Central Africa</t>
  </si>
  <si>
    <t>East Africa</t>
  </si>
  <si>
    <t>North Africa</t>
  </si>
  <si>
    <t>Island</t>
  </si>
  <si>
    <t>Pays</t>
  </si>
  <si>
    <t>Frequence</t>
  </si>
  <si>
    <t>DRC</t>
  </si>
  <si>
    <t xml:space="preserve">Niger </t>
  </si>
  <si>
    <t>Guinea Bissau</t>
  </si>
  <si>
    <t>Reunion</t>
  </si>
  <si>
    <t>time horizon</t>
  </si>
  <si>
    <t>Frequency</t>
  </si>
  <si>
    <t>Mayotte (France)</t>
  </si>
  <si>
    <t>Reunion (France)</t>
  </si>
  <si>
    <t>Swaziland</t>
  </si>
  <si>
    <t>Africa</t>
  </si>
  <si>
    <t>UK</t>
  </si>
  <si>
    <t>Netherlands</t>
  </si>
  <si>
    <t>Korea</t>
  </si>
  <si>
    <t>Co-developed</t>
  </si>
  <si>
    <t>Abroad</t>
  </si>
  <si>
    <t>Technologies</t>
  </si>
  <si>
    <t>Technology</t>
  </si>
  <si>
    <t>Percentage</t>
  </si>
  <si>
    <t>Approach</t>
  </si>
  <si>
    <t>Bottom up</t>
  </si>
  <si>
    <t>Top down</t>
  </si>
  <si>
    <t>Time horizon</t>
  </si>
  <si>
    <t>Sector</t>
  </si>
  <si>
    <t>Transport</t>
  </si>
  <si>
    <t>Informal economy</t>
  </si>
  <si>
    <t>Frequency of use</t>
  </si>
  <si>
    <t>Count</t>
  </si>
  <si>
    <t>sdg</t>
  </si>
  <si>
    <t>name</t>
  </si>
  <si>
    <t>No poverty</t>
  </si>
  <si>
    <t>zero hunger</t>
  </si>
  <si>
    <t>Good health</t>
  </si>
  <si>
    <t>Clean water</t>
  </si>
  <si>
    <t>Decent work and economic growth</t>
  </si>
  <si>
    <t>Industry, innovation</t>
  </si>
  <si>
    <t>ireduced inequalities</t>
  </si>
  <si>
    <t>Responsible consumption</t>
  </si>
  <si>
    <t>Climate action</t>
  </si>
  <si>
    <t>Life on land</t>
  </si>
  <si>
    <t>ndc</t>
  </si>
  <si>
    <t>Methodology Type</t>
  </si>
  <si>
    <t>Description &amp; Examples</t>
  </si>
  <si>
    <t>Optimization Models</t>
  </si>
  <si>
    <t>Pure Optimization. These models use Linear Programming (LP) or Mixed Integer Linear Programming (MILP) to find the least-cost solution.</t>
  </si>
  <si>
    <t>Hybrid / Integrated</t>
  </si>
  <si>
    <t>Combined Frameworks. Studies that link two or more tools (e.g., Optimization + GIS, or Optimization + Simulation).</t>
  </si>
  <si>
    <t>Simulation Models</t>
  </si>
  <si>
    <t>Scenario-based. Models that forecast demand or track the impact of specific decisions without solving for a cost-optimum.</t>
  </si>
  <si>
    <t>Geospatial / Network</t>
  </si>
  <si>
    <t>GIS-Focused. Tools where the primary methodology is spatial analysis for electrification planning.</t>
  </si>
  <si>
    <t>Total</t>
  </si>
  <si>
    <t>Modelisation</t>
  </si>
  <si>
    <t>Deterministic</t>
  </si>
  <si>
    <t>Leap</t>
  </si>
  <si>
    <t>OseMOSYS</t>
  </si>
  <si>
    <t>Afrique du sud</t>
  </si>
  <si>
    <t>Ethiopie</t>
  </si>
  <si>
    <t>Egypte</t>
  </si>
  <si>
    <t>Cameroun</t>
  </si>
  <si>
    <t>Bénin</t>
  </si>
  <si>
    <t>Ouganda</t>
  </si>
  <si>
    <t>Zambie</t>
  </si>
  <si>
    <t>Tunisie</t>
  </si>
  <si>
    <t>Maroc</t>
  </si>
  <si>
    <t>Gambie</t>
  </si>
  <si>
    <t>Iles Maurice</t>
  </si>
  <si>
    <t>Ile de la réunion</t>
  </si>
  <si>
    <t>Soudan du sud</t>
  </si>
  <si>
    <t>Tanzanie</t>
  </si>
  <si>
    <t>NAPP</t>
  </si>
  <si>
    <t>Burkina faso</t>
  </si>
  <si>
    <t>Lybia</t>
  </si>
  <si>
    <t>Congo</t>
  </si>
  <si>
    <t>Central african Republic</t>
  </si>
  <si>
    <t>Sao Tomé and Principe</t>
  </si>
  <si>
    <t>PROSPECTS+</t>
  </si>
  <si>
    <t>Business Case for Hybrid Waste to Energy System for Ghana</t>
  </si>
  <si>
    <t>To develop a business case for a hybrid waste-to-energy plant in Ghana by assessing its techno-economic feasibility.</t>
  </si>
  <si>
    <t>The hybrid plant is not economically sustainable at its current size, as its energy production cost is too high. A viable business case requires expanding the plant's capacity to at least 1.6 GWh per year, with an increased share of solar PV.</t>
  </si>
  <si>
    <t>Professorship of Material and Energy Valorisation of Biogenous Residues, Professorship of Waste and Resource Management, University of Rostock, Council for Scientiﬁc and Industrial Research – Institute of Industrial Research, Department of Agricultural and Biosystems Engineering, Kwame Nkrumah University of Science and Technology (KNUST)</t>
  </si>
  <si>
    <t>https://doi.org/10.1007/978-3-031-68330-5_5</t>
  </si>
  <si>
    <t>María Yetano Roche</t>
  </si>
  <si>
    <t>Built for net-zero: analysis of long-term greenhouse gas emission pathways for the Nigerian cement sector</t>
  </si>
  <si>
    <t>To identify and critically examine potential decarbonisation pathways for Nigeria's cement sector in order to meet the country's long-term climate goals.</t>
  </si>
  <si>
    <t>In the most ambitious scenario, emissions from the cement sector can plateau by the late 2030s, resulting in a 21% total increase by 2050 compared to 2015 levels.</t>
  </si>
  <si>
    <t>Wuppertal Institute for Climate, Environment and Energy</t>
  </si>
  <si>
    <t>https://doi.org/10.1016/j.jclepro.2022.135446</t>
  </si>
  <si>
    <t>Hironobu Matsuo et al.</t>
  </si>
  <si>
    <t>GHI-based numerical model</t>
  </si>
  <si>
    <t>Bridging complexity and accessibility: A novel model for PV and BESS capacity estimation in rural microgrids near the equatorial region</t>
  </si>
  <si>
    <t>To develop a simplified numerical model with empirical equations for estimating the optimal capacities of PV and BESS in rural microgrids, providing an accessible alternative to complex simulation software.</t>
  </si>
  <si>
    <t>The derived regression equations accurately predict optimal PV and BESS capacities using only load profile and solar irradiance data, with a mean absolute percentage error below 2.5% compared to HOMER simulations.</t>
  </si>
  <si>
    <t>Graduate School of Integrated Science and Technology, National University Corporation Shizuoka University, Hamamatsu, Shizuoka 432-8561, Japan,Department of Research and Development, Kalinga Institute of Industrial Technology, Bhubaneswar, Odisha, India</t>
  </si>
  <si>
    <t>JP,IN</t>
  </si>
  <si>
    <t>https://doi.org/10.1016/j.prime.2025.101107</t>
  </si>
  <si>
    <t>matsuo.hironobu@shizuoka.ac.jp</t>
  </si>
  <si>
    <t>Bakhta Recioui et al.</t>
  </si>
  <si>
    <t>Biogas as alternative fuel for the road transportation sector in Algeria by 2050: a case study Ouargla</t>
  </si>
  <si>
    <t>To estimate the potential demand for biogas in the road transport sector of Ouargla, Algeria, through 2050 and to evaluate the environmental impacts of substituting conventional fuels.</t>
  </si>
  <si>
    <t>By 2050, integrating biogas vehicles to reach a 30% market share in Ouargla's road transport sector could reduce annual CO2 emissions by 285.78 thousand tons, a 43% saving compared to a conventional fuel scenario.</t>
  </si>
  <si>
    <t>Resource Valorization and Promotion Laboratory Saharan Islands (LVPRS), Faculty of Applied Sciences, Kasdi Merbah University, Ouargla, Faculty of Technology, Saad Dahlab De Blida 1 University, Blida, Faculty of Applied Sciences, Process Engineering Laboratory (PEL), Kasdi Merbah University Ouargla</t>
  </si>
  <si>
    <t>https://doi.org/10.54021/seesv5n2-261</t>
  </si>
  <si>
    <t>recbakhta@gmail.com</t>
  </si>
  <si>
    <t>Diemuodeke, E.O et al.</t>
  </si>
  <si>
    <t>Building Integrated Hybrid PV-Battery-Diesel Generator Energy System for Oil Producing Communities in Niger-Delta Region of Nigeria</t>
  </si>
  <si>
    <t>To model an optimal hybrid PV-battery-diesel generator energy system for households in the oil-producing communities of Nigeria's Niger Delta region.</t>
  </si>
  <si>
    <t>The optimal hybrid PV-battery-diesel system reduces the net present cost by 17% and cuts CO2 emissions by 28.2% per year compared to a standalone diesel generator.</t>
  </si>
  <si>
    <t>Department of Offshore, Process and Energy Engineering, School of Engineering, Cranfield University, Department of Mechanical Engineering, College of Engineering, University of Port Harcourt, Department of Physics, Faculty of Science, Federal University of Petroleum Resources, Department of Physics, College of Science, University of Port Harcourt</t>
  </si>
  <si>
    <t>o.e.diemuodeke@cranfield.ac.uk</t>
  </si>
  <si>
    <t>T.C. Chineke et al.</t>
  </si>
  <si>
    <t>Boosting the Harvesting of Nigeria’s Abundant Renewable Energy Potentials and Legal Implications</t>
  </si>
  <si>
    <t>To showcase the solar electricity potential in selected Nigerian cities using PVGIS data and to advocate for a stronger legal and policy framework to support renewable energy adoption.</t>
  </si>
  <si>
    <t>Southern Nigeria possesses high solar electricity potential, ranging from 4.5 to 6.5 kWh/m2, but its harvesting is hindered by the lack of a coherent legal framework and effective implementation of policies.</t>
  </si>
  <si>
    <t>Imo State University, Michael Okpara University of Agriculture</t>
  </si>
  <si>
    <t>https://doi.org/10.20319/mijst.2022.8.119134</t>
  </si>
  <si>
    <t>chidiezie@gmail.com</t>
  </si>
  <si>
    <t>ECOS</t>
  </si>
  <si>
    <t>Neve Fields et al.</t>
  </si>
  <si>
    <t>CORE-D</t>
  </si>
  <si>
    <t>CORE-D: county resolution energy demand projections for multi-scale modelling and multi-level governance dialogues in Kenya</t>
  </si>
  <si>
    <t>To develop county-resolution energy demand models for all 47 Kenyan counties using a new downscaling methodology. This aims to overcome data availability barriers and support integrated energy planning between county and national levels.</t>
  </si>
  <si>
    <t>The study produced 47 open-source energy demand models and baseline projections for every county in Kenya. This provides a consistent, multi-scale framework to support integrated energy planning and facilitate dialogue between county and national governments.</t>
  </si>
  <si>
    <t>2070</t>
  </si>
  <si>
    <t>overcome historic energy planning barriers, consistent framework, facilitating stakeholder discussion, accessible and synergised demand analysis approach, standardised integration to national level models, bi-directional modelling dialogue, open-sourced, free, accessible, accessible to non-experts, easy uptake in resource strained planning units, seamless future updating, not data intensive, minimum single base-year data collection, capacity building and educational resource, flexible and easy methodology, high utility for vast case study application</t>
  </si>
  <si>
    <t>limited readiness for detailed county scale scenario analysis, no way to run multiple counties at once or disaggregate a national model to county resolutions within the MAED interface, time consuming for cases where the user is interested in national or regional scale projections with county resolutions, base year of 2019 is becoming outdated, lack of county data, poor and fragmented data for county targets and priorities, validation can't yet be undertaken from comparing MAED county demand results to existing CEPs</t>
  </si>
  <si>
    <t>Loughborough University, Energy and Petroleum Regulatory Authority, UCL Energy Institute, Strathmore Energy Research Centre (SERC), Imperial College London</t>
  </si>
  <si>
    <t>Least Cost Power Development Planning Team, Energy and Petroleum Regulatory Authority</t>
  </si>
  <si>
    <t>https://doi.org/10.1016/j.rset.2025.100131</t>
  </si>
  <si>
    <t>N.Fields@lboro.ac.uk</t>
  </si>
  <si>
    <t>Kotb M. Kotb et al.</t>
  </si>
  <si>
    <t>Coordinated power management and optimized techno-enviro-economic design of an autonomous hybrid renewable microgrid: A case study in Egypt</t>
  </si>
  <si>
    <t>To design an optimal autonomous hybrid renewable energy system for a community in Egypt by comparing five scenarios based on techno-enviro-economic criteria and assessing the power quality of the best option.</t>
  </si>
  <si>
    <t>The most cost-effective configuration is a hybrid system of solar PV, wind turbines, a diesel generator, and battery storage, achieving the lowest net present cost ($351,223) and cost of energy ($0.2262/kWh).</t>
  </si>
  <si>
    <t>Electrical Power and Machines Engineering Department, Faculty of Engineering, Tanta University, Department of Electric Power Engineering, Faculty of Electrical Engineering and Informatics, Budapest University of Technology and Economics, State Key Laboratory of Advanced Electromagnetic Engineering and Technology, School of Electrical and Electronic Engineering, Huazhong University of Science and Technology</t>
  </si>
  <si>
    <t>EG, HU, CN</t>
  </si>
  <si>
    <t>https://doi.org/10.1016/j.enconman.2020.113185</t>
  </si>
  <si>
    <t>kotb.mohamed@f-eng.tanta.edu.eg, Mohammad.elkadim@f-eng.tanta.edu.eg</t>
  </si>
  <si>
    <t>D. Timmons et al.</t>
  </si>
  <si>
    <t>Cost minimization for fully renewable electricity systems: A Mauritius case study</t>
  </si>
  <si>
    <t>To model the minimum-cost combination of technologies for a national electricity system based entirely on renewable sources, using Mauritius as a case study.</t>
  </si>
  <si>
    <t>The minimum-cost portfolio for a fully renewable electricity system in Mauritius includes a balanced mix of solar, wind, and biomass generation, combined with electricity storage.</t>
  </si>
  <si>
    <t>flexibility to adapt formulations to assess variability, transparency needed to inform Mauritian policy dialogue about renewable energy</t>
  </si>
  <si>
    <t>time-slice increments (day and night) are too long to capture peak demand, model data reflect only one composite year of weather conditions, daily covariances between the sources are missing, actual curtailment is likely underestimated</t>
  </si>
  <si>
    <t>Department of Economics, University of Massachusetts Boston; Department of Physics, Faculty of Science, The University of Mauritius, Reduit, Mauritius; Mechanical and Production Engineering Department, The University of Mauritius, Reduit, Mauritius; Department of Energy Technology, Royal Institute of Technology (KTH), Stockholm, Sweden; Electrical and Electronic Engineering Department, The University of Mauritius, Reduit, Mauritius; Chemical and Environmental Engineering, The University of Mauritius, Reduit, Mauritius</t>
  </si>
  <si>
    <t>US, MU, SE</t>
  </si>
  <si>
    <t>https://doi.org/10.1016/j.enpol.2019.110895</t>
  </si>
  <si>
    <t>david.timmons@umb.edu</t>
  </si>
  <si>
    <t>Computational sizing of solar powered peanut oil extraction in Senegal using a synthetic load profile</t>
  </si>
  <si>
    <t>To design a custom hybrid photovoltaic power system for a small-scale peanut oil processing enterprise in Senegal by first creating a synthetic electrical load profile based on the company's operations.</t>
  </si>
  <si>
    <t>The most economical power solution is a hybrid system with 18.6 kWp of solar panels, 16 kWh of battery storage, and a grid connection, which reduces the net present cost by more than half compared to a grid-only scenario.</t>
  </si>
  <si>
    <t>University of Hohenheim, Gaston Berger University, CIRAD</t>
  </si>
  <si>
    <t>DE, SN, FR</t>
  </si>
  <si>
    <t>https://doi.org/10.1016/j.esd.2024.101391</t>
  </si>
  <si>
    <t>bonzi.wiomoujoevin@uni-hohenheim.de</t>
  </si>
  <si>
    <t>Sonia Ramos-Galdo et al.</t>
  </si>
  <si>
    <t>Comprehensive approach for electricity and clean cooking access through solar photovoltaic mini grids: The Kobe refugee camp case study</t>
  </si>
  <si>
    <t>To evaluate the techno-economic feasibility and benefits of using optimized photovoltaic mini-grids to power electric pressure cookers for clean cooking in a refugee camp.</t>
  </si>
  <si>
    <t>Integrating high-efficiency electric cooking appliances significantly increases the initial investment for a mini-grid but has a minimal impact on the levelized cost of energy (LCOE), while also being economically and environmentally beneficial compared to traditional firewood stoves.</t>
  </si>
  <si>
    <t>Innovation and Technology for Development Centre, Universidad Polit´ecnica de Madrid (itdUPM), Instituto de Energía Solar, Universidad Polit´ecnica de Madrid, Energy from Women, Department of Organizational Engineering, Business Administration and Statistics, Industrial Engineering School, Universidad Polit´ecnica de Madrid</t>
  </si>
  <si>
    <t>https://doi.org/10.1016/j.esd.2025.101691</t>
  </si>
  <si>
    <t>sonia.ramos.galdo@upm.es</t>
  </si>
  <si>
    <t>Jamiu O. Oladigbolu et al.</t>
  </si>
  <si>
    <t>Comparative study and sensitivity analysis of a standalone hybrid energy system for electriﬁcation of rural healthcare facility in Nigeria</t>
  </si>
  <si>
    <t>To assess the techno-economic viability of different hybrid energy systems for powering a rural health clinic in northern Nigeria and identify the optimal configuration.</t>
  </si>
  <si>
    <t>A hybrid system combining solar PV, a diesel generator, and battery storage is the optimal solution, providing the lowest Net Present Cost ($16,457) and Cost of Energy ($0.259/kWh).</t>
  </si>
  <si>
    <t>Department of Electrical and Computer Engineering, King Abdulaziz University, Jeddah 21589, Saudi Arabia; Renewable Energy Research Group, King Abdulaziz University, Jeddah 21589, Saudi Arabia; Department of Electrical and Electronics Engineering, Federal University of Technology, PMB 65, Minna, Nigeria; Institute for Intelligent Systems, Faculty of Engineering &amp; the Built Environment, University of Johannesburg, South Africa</t>
  </si>
  <si>
    <t>SA, NG, ZA</t>
  </si>
  <si>
    <t>https://doi.org/10.1016/j.aej.2021.04.042</t>
  </si>
  <si>
    <t>omotayooladigbolu@gmail.com</t>
  </si>
  <si>
    <t>C.J. Okeke et al.</t>
  </si>
  <si>
    <t>NREL-SAM</t>
  </si>
  <si>
    <t>Comparative assessment of concentrated solar power and photovoltaic for power generation and green hydrogen potential in West Africa: A case study on Nigeria</t>
  </si>
  <si>
    <t>To assess the potential for large-scale photovoltaic (PV) and concentrated solar power (CSP) generation across Nigeria and identify ideal locations to support green hydrogen production.</t>
  </si>
  <si>
    <t>Solar photovoltaic (PV) technology is superior to parabolic trough concentrated solar power (PT-CSP) in Nigeria, producing double the energy output at six times less cost per unit of electricity.</t>
  </si>
  <si>
    <t>Centre for Renewable Energy Systems Technology (CREST), Wolfson School of Mechanical, Electrical and Manufacturing Engineering, Loughborough University, School of Water, Energy, and Environment (SWEE), Cranfield University, Department of Geoinformatics &amp; Surveying, Faculty of Environmental Studies, University of Uyo</t>
  </si>
  <si>
    <t>UK, NG</t>
  </si>
  <si>
    <t>https://doi.org/10.1016/j.rser.2025.115548</t>
  </si>
  <si>
    <t>C.Okeke@lboro.ac.uk</t>
  </si>
  <si>
    <t>Ayodele Benjamin Esan et al.</t>
  </si>
  <si>
    <t>Conceptual model framework for demand response ancillary services deployed by inter-connected microgrids in West Africa – A Nigerian case study</t>
  </si>
  <si>
    <t>To propose a conceptual model for inter-linking rural microgrids in West Africa, enabling them to provide ancillary services to one another and improve electricity reliability.</t>
  </si>
  <si>
    <t>The optimal hybrid system for the case-study rural Nigerian community comprises a 350 kW solar PV array, a 150 kW diesel generator, 300 battery units, and a 100 kW converter.</t>
  </si>
  <si>
    <t>Landmark University, Covenant University</t>
  </si>
  <si>
    <t>https://doi.org/10.1016/j.ref.2020.06.002</t>
  </si>
  <si>
    <t>esan.ayodele@lmu.edu.ng</t>
  </si>
  <si>
    <t>K. Kusakana and H.J. Vermaak</t>
  </si>
  <si>
    <t>Cost and performance evaluation of hydrokinetic-diesel hybrid systems</t>
  </si>
  <si>
    <t>To investigate the potential of hydrokinetic-diesel hybrid systems for providing cost-effective electricity in rural South Africa by comparing them to other supply options.</t>
  </si>
  <si>
    <t>Hydrokinetic-diesel hybrid systems have lower net present costs and a lower cost of energy than standalone photovoltaic, hydrokinetic, or diesel generator options for rural power supply.</t>
  </si>
  <si>
    <t>Central University of Technology, Free State</t>
  </si>
  <si>
    <t>kkusakana@cut.ac.za</t>
  </si>
  <si>
    <t>Shameem Hasan et al.</t>
  </si>
  <si>
    <t>Comparative techno-economic analyses and optimization of standalone and grid-tied renewable energy systems for South Asia and Sub-Saharan Africa</t>
  </si>
  <si>
    <t>GH, CM</t>
  </si>
  <si>
    <t>4</t>
  </si>
  <si>
    <t>WAPP, CAPP</t>
  </si>
  <si>
    <t>To evaluate and compare the economic, technical, and environmental performance of standalone and grid-tied hybrid renewable energy systems for four specific rural locations in South Asia and Sub-Saharan Africa.</t>
  </si>
  <si>
    <t>Grid-tied hybrid renewable energy systems are substantially more cost-effective than standalone systems in all locations, with a levelized cost of energy (LCOE) that is between 5 and 17 times lower.</t>
  </si>
  <si>
    <t>Department of Electrical and Electronic Engineering, Ahsanullah University of Science and Technology, Dhaka, Bangladesh</t>
  </si>
  <si>
    <t>https://doi.org/10.1016/j.rineng.2024.101964</t>
  </si>
  <si>
    <t>shameemhasan.eee@aust.edu</t>
  </si>
  <si>
    <t>Raymond Kimera et al.</t>
  </si>
  <si>
    <t>Considerations for a sustainable hybrid mini-grid system: A case for Wanale village, Uganda</t>
  </si>
  <si>
    <t>To design and optimize a hybrid mini-grid system for a remote village in Uganda, using software to model different configurations that can meet electricity demand reliably and affordably.</t>
  </si>
  <si>
    <t>A hybrid mini-grid combining hydro, solar PV, battery storage, and a diesel generator provides the most reliable and economic electricity supply, meeting the village's demand at the lowest cost of energy.</t>
  </si>
  <si>
    <t>Energy Research Centre, University of Cape Town, Department of Electrical Engineering, University of Cape Town, Centre for Renewable and Sustainable Energy Studies, University of Stellenbosch</t>
  </si>
  <si>
    <t>https://scielo.org.za/scielo.php?pid=S1021-447X2014000100005&amp;script=sci_abstract</t>
  </si>
  <si>
    <t>Soufiyan Bahetta et al.</t>
  </si>
  <si>
    <t>Comparative effectiveness of environmental regulation instruments: Case of the Moroccan electricity mix</t>
  </si>
  <si>
    <t>To assess the impact of a carbon tax and emission standards on the adoption of renewable energy technologies in the Moroccan electricity mix.</t>
  </si>
  <si>
    <t>A carbon tax provides a stronger incentive for adopting renewable energy technologies than emission standards, resulting in more significant reductions in fuel and operational costs for conventional power plants.</t>
  </si>
  <si>
    <t>long-term perspective of energy planning,evaluate the long-term impacts</t>
  </si>
  <si>
    <t>short-term impact is not considered,analytical framework relies on a linear approach,non-perfect market situation</t>
  </si>
  <si>
    <t>Ibn tofail University of Kénitra, Faculty of Economics and Management—Laboratory of Economics and Management of Organizations</t>
  </si>
  <si>
    <t>10.3934/energy.2021050</t>
  </si>
  <si>
    <t>soufiyan.bahetta@uit.ac.ma</t>
  </si>
  <si>
    <t>L. Kangaji et al.</t>
  </si>
  <si>
    <t>Cost Optimization Model for a Grid-Connected Offshore Wind and Tidal Power Generation System Using Homer: A Case Study in Buffels Bay South Africa</t>
  </si>
  <si>
    <t>To optimize the cost of a grid-connected offshore wind and tidal power generation system in Buffels Bay, South Africa. To assess the economic feasibility of this hybrid system in meeting the area's specific load requirements.</t>
  </si>
  <si>
    <t>A hybrid system is an economically viable and sustainable alternative, with stable tidal energy providing a predictable base load. Wind turbines supplement energy production when conditions are favorable, mitigating intermittency and improving overall system reliability.</t>
  </si>
  <si>
    <t>Peninsula University of Technology</t>
  </si>
  <si>
    <t>https://doi.org/10.54554/ijeeas.2025.8.01.003</t>
  </si>
  <si>
    <t>laskangaji@gmail.com</t>
  </si>
  <si>
    <t>Bankole Adebanji et al.</t>
  </si>
  <si>
    <t>Comparative study of off-grid and grid-connected hybrid power system: issues, future prospects and policy framework</t>
  </si>
  <si>
    <t>To compare the technical and economic performance of an off-grid versus a grid-connected small hydro-solar-diesel hybrid power system for a case study in Nigeria.</t>
  </si>
  <si>
    <t>The grid-connected hybrid power system is superior to the off-grid system in both technical and economic terms for the location studied. Grid-connected systems are proposed for urban areas, while off-grid systems are better for remote villages where grid extension is infeasible.</t>
  </si>
  <si>
    <t>Department of Electrical and Electronic Engineering, Ekiti State University, Ado Ekiti, Nigeria</t>
  </si>
  <si>
    <t>10.11591/ijeecs.v22.i2.pp752-759</t>
  </si>
  <si>
    <t>bankole.adebanji@eksu.edu.ng</t>
  </si>
  <si>
    <t>Hanane Ait Lahoussine Oualia et al.</t>
  </si>
  <si>
    <t>System Advisor Model (SAM)</t>
  </si>
  <si>
    <t>Comparative Study Between Direct Steam Generation and Molten Salt Solar Tower Plants in the Climatic Conditions of the Eastern Moroccan Region</t>
  </si>
  <si>
    <t>To assess and compare the thermal and economic performance of Molten Salt (MS) and Direct Steam Generation (DSG) solar tower power systems in the climatic conditions of eastern Morocco.</t>
  </si>
  <si>
    <t>The molten salt solar tower plant has higher annual energy production (86.3 GWh vs. 83.3 GWh) and a 12.5% lower Levelized Electricity Cost (LEC) than the Direct Steam Generation (DSG) plant.</t>
  </si>
  <si>
    <t>Laboratoire de Mécanique et d’Energétique, Faculté des Sciences, Université Mohammed 1, Oujda, Morocco, Univ. Artois, Univ. Lille, IMT-Lille Douai &amp; Yncréa-HEI, Laboratoire Génie Civil &amp; géo-Environnement (ULR 4515), Technoparc Futura, Béthune, France</t>
  </si>
  <si>
    <t>MA, FR</t>
  </si>
  <si>
    <t>https://doi.org/10.14710/ijred.9.2.287-294</t>
  </si>
  <si>
    <t>amezrhab@yahoo.fr</t>
  </si>
  <si>
    <t>Chidiebere Diyoke et al.</t>
  </si>
  <si>
    <t>Comparison of the Grid and Off-Grid Hybrid Power Systems for Application in University Buildings in Nigeria</t>
  </si>
  <si>
    <t>To compare the techno-economic and environmental performance of optimal on-grid and off-grid hybrid renewable power systems for university buildings across four climatic zones in Nigeria.</t>
  </si>
  <si>
    <t>Grid-connected PV/Converter systems are the cheapest power supply option, with energy costs ranging from $0.08-$0.11/kWh. Off-grid systems are more expensive ($0.22-$0.34/kWh) but offer lower emissions and greater autonomy.</t>
  </si>
  <si>
    <t>Enugu State University of Science and Technology</t>
  </si>
  <si>
    <t>https://doi.org/10.14710/ijred.2023.49814</t>
  </si>
  <si>
    <t>chidiebere.diyoke@esut.edu.ng</t>
  </si>
  <si>
    <t>M A Badr et al.</t>
  </si>
  <si>
    <t>Cost Analysis of Hybrid Wind Energy Generating System Considering CO2 Emissions</t>
  </si>
  <si>
    <t>To study the effect of a hybrid wind-diesel-battery system on the cost of electricity for a remote community, considering the economic benefit of reducing CO2 emissions.</t>
  </si>
  <si>
    <t>A hybrid wind-diesel-battery system is more cost-effective for supplying power to a remote community than a conventional diesel-only generator system.</t>
  </si>
  <si>
    <t>National Research Centre, Industrial Engineering Department, Faculty of Engineering, University of Fayoum</t>
  </si>
  <si>
    <t>https://doi.org/10.5281/zenodo.1124289</t>
  </si>
  <si>
    <t>dr_mabadr@yahoo.com</t>
  </si>
  <si>
    <t>E B Agyekum et al.</t>
  </si>
  <si>
    <t>Comparative evaluation of renewable energy scenario in Ghana</t>
  </si>
  <si>
    <t>To assess the potential for solar and wind energy across Ghana and determine the most financially viable location for a solar power plant by comparing three distinct regions.</t>
  </si>
  <si>
    <t>The northern sector of Ghana is the most financially viable location for a solar power project due to its high solar irradiation, resulting in the shortest payback period and highest rate of return.</t>
  </si>
  <si>
    <t>Ural Federal University named after the first President of Russia Boris Yeltsin</t>
  </si>
  <si>
    <t>https://doi.org/10.1088/1757-899X/643/1/012157</t>
  </si>
  <si>
    <t>agyekumephraim@yahoo.com</t>
  </si>
  <si>
    <t>Michael O. Dioha et al.</t>
  </si>
  <si>
    <t>Comparative Performance Analysis of Different Silicon-based Photovoltaic Technologies in Nigeria</t>
  </si>
  <si>
    <t>To model and compare the performance of three different silicon-based photovoltaic technologies for a 10 MW grid-connected solar plant across the six geopolitical zones of Nigeria.</t>
  </si>
  <si>
    <t>Amorphous silicon (a-Si) plants produce the highest energy yield, while monocrystalline silicon (mc-Si) plants have the maximum overall system efficiency and annual energy density, making them better for space-constrained projects.</t>
  </si>
  <si>
    <t>TERI School of Advanced Studies,Deakin University</t>
  </si>
  <si>
    <t>IN,AU</t>
  </si>
  <si>
    <t>https://doi.org/10.1109/PEEIC.2018.8665460</t>
  </si>
  <si>
    <t>Obi, Obinna Kingsley et al.</t>
  </si>
  <si>
    <t>Critical Contingency Analysis: Enhancing Stability in Nigeria's 330kv Grid</t>
  </si>
  <si>
    <t>To evaluate the security of the Nigerian 330kV transmission grid by identifying and ranking critical equipment outages that could affect system performance.</t>
  </si>
  <si>
    <t>The outage of the M2S transmission line poses the most significant threat to grid stability. Conversely, the failure of the SAPELE NIPP generator has a negligible impact on the system.</t>
  </si>
  <si>
    <t>Department of Electrical Engineering, Nnamdi Azikiwe University Awka, Nigeria</t>
  </si>
  <si>
    <t>10.35629/5252-0701123130</t>
  </si>
  <si>
    <t>https://doi.org/10.35629/5252-0701123130</t>
  </si>
  <si>
    <t>Alloubra Marie E. AFFAINIE GASSON</t>
  </si>
  <si>
    <t>CÔTE D’IVOIRE ELECTRIFICATION PLANNING USING GEOSPATIAL MODELLING (OnSSET)</t>
  </si>
  <si>
    <t>To model and compare two different strategies for achieving 100% electricity access in Côte d'Ivoire by 2030: a grid-dominant approach versus a least-cost, technology-neutral mix.</t>
  </si>
  <si>
    <t>The grid-dominant electrification strategy is the less expensive option, costing over $700 million less than the least-cost scenario that incorporates more off-grid technologies.</t>
  </si>
  <si>
    <t>CI-ENERGIE</t>
  </si>
  <si>
    <t>https://doi.org/10.5281/zenodo.18502902</t>
  </si>
  <si>
    <t>meaffainie@cinergies.ci</t>
  </si>
  <si>
    <t>Comparison of Least-Cost Pathways towards Universal Electricity Access in Somalia over Different Timelines.</t>
  </si>
  <si>
    <t>To study the effects of different timelines and levels of myopia on the least-cost technology mix and costs for achieving universal electricity access in Somalia.</t>
  </si>
  <si>
    <t>Longer-term planning favors a centralized grid network, whereas short-sighted myopic planning leads to higher long-term costs and a technology mix with a greater share of stand-alone PV systems.</t>
  </si>
  <si>
    <t>Division of Energy Systems, Department of Energy Technology, KTH Royal Institute of Technology, Project Implementation Unit, Ministry of Energy and Water Resources, KTH Climate Action Centre, KTH Royal Institute of Technology</t>
  </si>
  <si>
    <t>SE, SO</t>
  </si>
  <si>
    <t>https://doi.org/10.3390/en16186489</t>
  </si>
  <si>
    <t>asahl@kth.se</t>
  </si>
  <si>
    <t>Vedaste Ndayishimiye et al.</t>
  </si>
  <si>
    <t>Cost-optimal coordinated generation and transmission expansion planning in the context of overcapacity in power systems</t>
  </si>
  <si>
    <t>To assess power system overcapacity in Rwanda and propose a coordinated generation and transmission expansion planning model to better align infrastructure investment with demand.</t>
  </si>
  <si>
    <t>Delaying certain generation projects while strengthening the transmission network can reduce overcapacity by 79% within five years and lower operating costs by 11.7% compared to the current master plan.</t>
  </si>
  <si>
    <t>integrated planning, cost-effective, resilient, sustainable power sector, reduces overcapacity, improves efficiency, minimizes stranded assets</t>
  </si>
  <si>
    <t>Department of Electrical and Computer Engineering, Makerere University, Kampala, Uganda</t>
  </si>
  <si>
    <t>https://doi.org/10.1049/enc2.70022</t>
  </si>
  <si>
    <t>vedastendayishimiye@yahoo.com</t>
  </si>
  <si>
    <t>Gregory E. T. Gamula et al.</t>
  </si>
  <si>
    <t>Contribution of the Energy Sector towards Global Warming in Malawi</t>
  </si>
  <si>
    <t>2013</t>
  </si>
  <si>
    <t>To project Malawi's future energy demand and the resulting global warming effects from implementing its national biomass and electricity development strategies, both separately and combined.</t>
  </si>
  <si>
    <t>Implementing both the biomass and electricity investment plans is the best course of action, as this combination provides the highest energy supply to meet demand.</t>
  </si>
  <si>
    <t>2008</t>
  </si>
  <si>
    <t>School of Environmental Studies, China University of Geosciences, Wuhan, China; School of Economics and Management, China University of Geosciences, Wuhan, China</t>
  </si>
  <si>
    <t>http://dx.doi.org/10.4236/epe.2013.53028</t>
  </si>
  <si>
    <t>pengwy@cug.edu.cn</t>
  </si>
  <si>
    <t>Mahmoud Aref et al.</t>
  </si>
  <si>
    <t>Considering Dust Accumulation on PV for Sizing PV/Wind/Battery Energy System Based on Weather Data</t>
  </si>
  <si>
    <t>To determine the optimal size of a hybrid PV/Wind/Battery system for an isolated Egyptian city, considering the impact of dust accumulation under various PV panel cleaning schedules.</t>
  </si>
  <si>
    <t>The optimal configuration is a hybrid PV/Wind/Battery system with a weekly cleaning schedule for the solar panels, which achieves the lowest net present cost ($103M) and cost of energy ($0.319/kWh).</t>
  </si>
  <si>
    <t>Department of Electrical Engineering, faculty of engineering, Assiut University, Egypt</t>
  </si>
  <si>
    <t>https://doi.org/10.21608/jaet.2022.138428.1167</t>
  </si>
  <si>
    <t>Ayobami S. Oyewo et al.</t>
  </si>
  <si>
    <t>Contextualizing the scope, scale, and speed of energy pathways toward sustainable development in Africa</t>
  </si>
  <si>
    <t>To model and compare diverging fossil fuel-dominated and renewable energy-based pathways for Africa's energy system, assessing their costs and sustainability.</t>
  </si>
  <si>
    <t>A renewable energy pathway is more cost-effective and climate-compatible for Africa than fossil fuel-based alternatives. Solar PV and battery storage systems are the key technologies for achieving a carbon-neutral system.</t>
  </si>
  <si>
    <t>novel and sophisticated techno-economic energy modeling tool, high geo-spatial and full hourly resolution, cost-efficient and climate-compatible transition</t>
  </si>
  <si>
    <t>cost assumptions may be too optimistic, uniform CoC across Africa, policies and finance largely lacking, high computational time</t>
  </si>
  <si>
    <t>12% to 7%</t>
  </si>
  <si>
    <t>https://doi.org/10.1016/j.isci.2022.104965</t>
  </si>
  <si>
    <t>solomon.oyewo@lut.ﬁ</t>
  </si>
  <si>
    <t>Sampath Kumar Venkatachary et al.</t>
  </si>
  <si>
    <t>Cost Optimization of Micro grids Using Homer: A Case Study in Botswana</t>
  </si>
  <si>
    <t>To model the optimal design and operation of a microgrid for a university in Botswana by comparing three different scenarios involving solar PV, diesel generators, and the grid.</t>
  </si>
  <si>
    <t>A microgrid combining diesel, solar PV, and a grid connection has the lowest net present cost, making it the most economically favorable option. However, this configuration also has the largest carbon footprint.</t>
  </si>
  <si>
    <t>Amity University, BIUST</t>
  </si>
  <si>
    <t>IN, BW</t>
  </si>
  <si>
    <t>https://www.econjournals.com/index.php/ijeep/article/view/5258</t>
  </si>
  <si>
    <t>sampathkumaris123@gmail.com</t>
  </si>
  <si>
    <t>Michael O. Ukoba et al.</t>
  </si>
  <si>
    <t>Composite Multi-Criteria Decision Analysis for Optimization of Hybrid Renewable Energy Systems for Geopolitical Zones in Nigeria</t>
  </si>
  <si>
    <t>To evaluate various optimal hybrid renewable energy systems (solar, wind, biomass) for households across Nigeria's six geopolitical zones using a composite multi-criteria decision analysis.</t>
  </si>
  <si>
    <t>A hybrid system combining a biomass generator, solar PV, and battery storage (GPBES) is the best configuration for households in all geopolitical zones. This system's cost of energy (0.151–0.156 US$/kWh) is competitive with the national grid.</t>
  </si>
  <si>
    <t>Energy and Thermoﬂuid Research Group, Department of Mechanical Engineering, Faculty of Engineering, University of Port Harcourt; Department of Electrical and Computer Engineering, Shaqra University; Department of Mechanical Engineering, School of Engineering and Technology, Federal University of Technology Owerri; Mechanical Engineering and Design, School of Engineering and Applied Science, Aston University; Department of Electrical Engineering, Mirpur University of Science and Technology</t>
  </si>
  <si>
    <t>NG, SA, UK, PK</t>
  </si>
  <si>
    <t>http://dx.doi.org/10.3390/su12145732</t>
  </si>
  <si>
    <t>ogheneruona.diemuodeke@uniport.edu.ng</t>
  </si>
  <si>
    <t>Samuel Sarpong Asamoah et al.</t>
  </si>
  <si>
    <t>Comparative assessment of a stand-alone and a grid-connected hybrid system for a community water supply system: A case study of Nankese community in the eastern region of Ghana</t>
  </si>
  <si>
    <t>To conduct a comparative assessment of a grid-connected hybrid power system and a stand-alone hybrid system for a community water supply in Ghana.</t>
  </si>
  <si>
    <t>The grid-connected PV hybrid system was the most economically viable option, with a levelized cost of energy (LCOE) of $0.0824/kWh, which is significantly cheaper than both the grid-only and the stand-alone PV-genset systems.</t>
  </si>
  <si>
    <t>Department of Energy and Petroleum Engineering, University of Energy and Natural Resources, Sunyani, Ghana; Department of Mechanical and Manufacturing Engineering, University of Energy and Natural Resources, Sunyani, Ghana; Department of Energy Systems Engineering, Koforidua Technical University, Koforidua, Ghana; Regional Centre of Energy and Environmental Sustainability (RCEES), Ghana</t>
  </si>
  <si>
    <t>https://doi.org/10.1016/j.sciaf.2022.e01331</t>
  </si>
  <si>
    <t>felix.uba@uenr.edu.gh</t>
  </si>
  <si>
    <t>S Kibaara et al.</t>
  </si>
  <si>
    <t>Comparative Analysis of the Implementation of Solar PV Systems using the ECOS Model and HOMER Software: A Kenyan Scenario</t>
  </si>
  <si>
    <t>To compare solar PV system simulations for a Kenyan village using the new ECOS model and the established HOMER software, highlighting the ECOS model's novel inclusion of social, health, and environmental externalities.</t>
  </si>
  <si>
    <t>The Levelised Cost of Electricity (LCOE) from the ECOS model is 70% higher than that from HOMER, because ECOS monetizes and includes land, environmental, and social costs that HOMER does not consider.</t>
  </si>
  <si>
    <t>JKUAT, TUM</t>
  </si>
  <si>
    <t>https://doi.org/10.1109/ENERGYCon48941.2020.9236543</t>
  </si>
  <si>
    <t>samuelkariuki@tum.ac.ke</t>
  </si>
  <si>
    <t>Natei Ermias Benti et al.</t>
  </si>
  <si>
    <t>Combining green energy technologies to electrify rural community of Wollega, Western Ethiopia</t>
  </si>
  <si>
    <t>To evaluate the technical, economic, and environmental feasibility of using a hybrid energy system, combining solar PV, wind, diesel, and batteries, to electrify the rural Yana Doro community in Western Ethiopia.</t>
  </si>
  <si>
    <t>A standalone system combining solar photovoltaic (PV) panels with battery storage is the most cost-effective configuration, offering the lowest net present cost (NPC) and cost of electricity (COE).</t>
  </si>
  <si>
    <t>Computational Data Science Program, College of Natural and Computational Sciences, Addis Ababa University, Center for Environmental Science, College of Natural and Computational Sciences, Addis Ababa University, Department of Physics, College of Natural and Computational Sciences, Wolaita Sodo University</t>
  </si>
  <si>
    <t>https://doi.org/10.1016/j.sciaf.2022.e01467</t>
  </si>
  <si>
    <t>natei.ermias@aau.edu.et, yedilfana.setarge@aau.edu.et</t>
  </si>
  <si>
    <t>Abdelhamid Issa Hassane et al.</t>
  </si>
  <si>
    <t>Comparative Analysis of Hybrid Renewable Energy Systems for Off-Grid Applications in Chad</t>
  </si>
  <si>
    <t>To assess the technical, economic, and environmental feasibility of six different hybrid renewable energy systems for electrifying five isolated rural sites in Chad.</t>
  </si>
  <si>
    <t>The most cost-effective hybrid system varies by location, with a photovoltaic/battery system having the lowest Net Present Cost in one village and a photovoltaic/wind/battery system achieving the lowest Levelized Cost of Energy in another.</t>
  </si>
  <si>
    <t>Higher National Institute of Petroleum of Mao, Universiti Tun Hussein Onn Malaysia, University of N'Djamena, National Higher Polytechnic School of Douala, University Institute of Technology, University of Liège</t>
  </si>
  <si>
    <t>TD, MY, CM, BE</t>
  </si>
  <si>
    <t>https://doi.org/10.14710/ijred.2022.39012</t>
  </si>
  <si>
    <t>abdelhamidissa@gmail.com</t>
  </si>
  <si>
    <t>Natei Ermias Benti</t>
  </si>
  <si>
    <t>Combining Wind and Solar Energy to Meet Demands in Somali Region of Ethiopia (A Case of Dembel District)</t>
  </si>
  <si>
    <t>To assess the suitability of a stand-alone wind-solar hybrid power system for the off-grid Dembel district in Ethiopia and to model the most cost-effective configuration.</t>
  </si>
  <si>
    <t>The area has abundant solar potential but its wind resources are not promising for power generation. The most cost-effective system is a hybrid of solar PV, a diesel generator, and batteries, which can provide power with a 91% renewable fraction.</t>
  </si>
  <si>
    <t>College of Natural and Computational Sciences, Center for Environmental Science, Addis Ababa University</t>
  </si>
  <si>
    <t>https://doi.org/10.11648/j.ajme.20170304.13</t>
  </si>
  <si>
    <t>natei.ermias@aau.edu.et</t>
  </si>
  <si>
    <t>W. Ajeba et al.</t>
  </si>
  <si>
    <t>Comparative Analysis of Off-grid Small Hydro-Solar PV-Diesel Hybrid System in South-west, Nigeria</t>
  </si>
  <si>
    <t>To perform a comparative techno-economic analysis of an off-grid small hydro, solar PV, and diesel generator hybrid system for three locations in South-west Nigeria.</t>
  </si>
  <si>
    <t>The optimal configuration for two locations (Molete and Ede) is a PV-battery-hydro system, while the third (Abeokuta) requires a PV-diesel-battery-hydro system. The study concludes that these hybrid systems are economically and technically viable options for the areas.</t>
  </si>
  <si>
    <t>Ekiti State University, Ado-Ekiti, Nigeria</t>
  </si>
  <si>
    <t>http://dx.doi.org/10.24018/ejers.2021.6.6.2590</t>
  </si>
  <si>
    <t>fredajeba yahoo.co.uk</t>
  </si>
  <si>
    <t>R Ouederni et al.</t>
  </si>
  <si>
    <t>homer pro</t>
  </si>
  <si>
    <t>Co-Optimized Design of Islanded Hybrid Microgrids Using Synergistic AI Techniques: A Case Study for Remote Electrification</t>
  </si>
  <si>
    <t>To determine the optimal design of a hybrid PV-wind-diesel-battery system for a remote Namibian village by comparing AI-based optimization algorithms (GWO and HHO) with HOMER Pro software.</t>
  </si>
  <si>
    <t>The Grey Wolf Optimization (GWO) algorithm yielded the most cost-effective system design, achieving a minimum energy cost of USD 0.268/kWh, which was lower than both the Harris Hawks Optimization and HOMER Pro results.</t>
  </si>
  <si>
    <t>Computer Laboratory for Electrical Systems,INSAT,University of Carthage,Africa Space Innovation Centre,French-South African Institute of Technology,Department of Electrical,Electronic and Computer Engineering,Cape Peninsula University of Technology</t>
  </si>
  <si>
    <t>TN,ZA</t>
  </si>
  <si>
    <t>https://doi.org/10.3390/en18133456</t>
  </si>
  <si>
    <t>ramia.ouederni@isimg.tn</t>
  </si>
  <si>
    <t>Cyprien Nsengimana et al.</t>
  </si>
  <si>
    <t>Comparative Analysis of Reliable, Feasible, and Low-Cost Photovoltaic Microgrid for a Residential Load in Rwanda</t>
  </si>
  <si>
    <t>To compare three different photovoltaic microgrid models—one grid-connected and two off-grid—to determine the most reliable, feasible, and low-cost option for a household in Rwanda.</t>
  </si>
  <si>
    <t>A grid-connected photovoltaic system with battery storage is the most affordable and reliable model, delivering electricity at a cost four times cheaper than the national tariff.</t>
  </si>
  <si>
    <t>State Key Laboratory of Reliability and Intelligence of Electrical Equipment, School of Electrical Engineering, Hebei University of Technology, Tianjin 300130, China</t>
  </si>
  <si>
    <t>https://doi.org/10.1155/2020/8855477</t>
  </si>
  <si>
    <t>cyprienn98@gmail.com</t>
  </si>
  <si>
    <t>Oumaima Ait Omar et al.</t>
  </si>
  <si>
    <t>Comparative Analysis of PV and Hybrid PV–Wind Supply for a Smart Building with Water-Purification Station in Morocco</t>
  </si>
  <si>
    <t>To evaluate the technical, economic, and environmental feasibility of powering a smart building and its water-purification station with either a stand-alone PV system or a hybrid PV-wind system.</t>
  </si>
  <si>
    <t>Adding a small wind turbine to the PV system doubles the renewable energy fraction from 8.5% to 17.9% and improves the project's economics. The hybrid configuration reduces the levelized cost of electricity, lowers the net present cost, and avoids nearly 48 tonnes of CO2 annually.</t>
  </si>
  <si>
    <t>Laboratory of Advanced Systems Engineering (ISA), National School of Applied Science, Ibn Tofail University, Kenitra 14000, Morocco,Higher National School of Chemistry-ENSC, Ibn Tofail University, Kenitra 14000, Morocco,Facultad de Informática y Electrónica, Escuela Superior Politécnica de Chimborazo, Panamericana Sur km 1 1/2, Riobamba EC060155, Ecuador</t>
  </si>
  <si>
    <t>MA,EC</t>
  </si>
  <si>
    <t>https://doi.org/10.3390/su17198604</t>
  </si>
  <si>
    <t>oumaima.aitomar@uit.ac.ma</t>
  </si>
  <si>
    <t>Ajeba S. Wilfred et al.</t>
  </si>
  <si>
    <t>Catalyzing Uninterrupted Energy Availability in Nigeria through Decentralized Off-Grid Hybrid Energy Exploitation</t>
  </si>
  <si>
    <t>To evaluate a decentralized, off-grid hybrid energy model as a feasible solution for providing continuous and sustainable power in Abeokuta, Nigeria.</t>
  </si>
  <si>
    <t>A hybrid system combining solar PV, a diesel generator, battery storage, and small hydro power is the optimal configuration, providing a 99.9% renewable fraction at a levelized cost of energy of $0.290/kWh.</t>
  </si>
  <si>
    <t>10.5120/ijca2022922114</t>
  </si>
  <si>
    <t>Ben Parkes et al.</t>
  </si>
  <si>
    <t>TIAM-UCL</t>
  </si>
  <si>
    <t>Climate change in Africa: costs of mitigating heat stress</t>
  </si>
  <si>
    <t>DZ,AO,BJ,BW,BF,BI,CM,CF,TD,CD,DJ,EG,GQ,ER,ET,GA,GM,GH,GN,GW,CI,KE,LS,LR,LY,MG,MW,ML,MR,MA,MZ,NA,NE,NG,CG,RW,SN,SL,SO,ZA,SD,SZ,TG,TN,UG,TZ,ZM,ZW</t>
  </si>
  <si>
    <t>48</t>
  </si>
  <si>
    <t>COMELEC, SAPP, WAPP, EAPP, CAPP</t>
  </si>
  <si>
    <t>To project the change in energy demand for space cooling and the associated costs of mitigating heat stress across Africa using a least-cost energy system optimisation model.</t>
  </si>
  <si>
    <t>The total increase in energy costs to prevent heat stress is $51bn by 2035 and $487bn by 2076.</t>
  </si>
  <si>
    <t>UHI effect not simulated,climate change effect applied to Africa region and cooling demand only,ensemble mean used instead of range</t>
  </si>
  <si>
    <t>Sorbonne Universités,University of Manchester,University College London,ESPACE-DEV, Univ Montpellier, IRD</t>
  </si>
  <si>
    <t>FR,GB</t>
  </si>
  <si>
    <t>https://doi.org/10.1007/s10584-019-02405-w</t>
  </si>
  <si>
    <t>ben.parkes@manchester.ac.uk</t>
  </si>
  <si>
    <t>91.7</t>
  </si>
  <si>
    <t>95.1</t>
  </si>
  <si>
    <t>39.2</t>
  </si>
  <si>
    <t>data_transparency_score</t>
  </si>
  <si>
    <t>limited</t>
  </si>
  <si>
    <t>electrification_year</t>
  </si>
  <si>
    <t>rise_governance_score</t>
  </si>
  <si>
    <t>energy_governance</t>
  </si>
  <si>
    <t>72.1</t>
  </si>
  <si>
    <t>strong</t>
  </si>
  <si>
    <t>67.0</t>
  </si>
  <si>
    <t>62.2</t>
  </si>
  <si>
    <t>70.7</t>
  </si>
  <si>
    <t>24.3</t>
  </si>
  <si>
    <t>weak</t>
  </si>
  <si>
    <t>53.5</t>
  </si>
  <si>
    <t>61.2</t>
  </si>
  <si>
    <t>31.4</t>
  </si>
  <si>
    <t>16.0</t>
  </si>
  <si>
    <t>86.8</t>
  </si>
  <si>
    <t>13.6</t>
  </si>
  <si>
    <t>76.0</t>
  </si>
  <si>
    <t>75.9</t>
  </si>
  <si>
    <t>53.7</t>
  </si>
  <si>
    <t>86.7</t>
  </si>
  <si>
    <t>48.1</t>
  </si>
  <si>
    <t>28.0</t>
  </si>
  <si>
    <t>60.7</t>
  </si>
  <si>
    <t>36.6</t>
  </si>
  <si>
    <t>89.5</t>
  </si>
  <si>
    <t>52.6</t>
  </si>
  <si>
    <t>72.5</t>
  </si>
  <si>
    <t>84.0</t>
  </si>
  <si>
    <t>78.0</t>
  </si>
  <si>
    <t>82.8</t>
  </si>
  <si>
    <t>44.9</t>
  </si>
  <si>
    <t>37.7</t>
  </si>
  <si>
    <t>14.2</t>
  </si>
  <si>
    <t>42.1</t>
  </si>
  <si>
    <t>64.7</t>
  </si>
  <si>
    <t>61.4</t>
  </si>
  <si>
    <t>85.3</t>
  </si>
  <si>
    <t>86.3</t>
  </si>
  <si>
    <t>68.0</t>
  </si>
  <si>
    <t>43.8</t>
  </si>
  <si>
    <t>TRNSYS</t>
  </si>
  <si>
    <t>DesignBuilder</t>
  </si>
  <si>
    <t>EnergyPlus</t>
  </si>
  <si>
    <t>RE_RU_KE</t>
  </si>
  <si>
    <t>MoCES</t>
  </si>
  <si>
    <t>Wondwossen A. and Chandrasekar P</t>
  </si>
  <si>
    <t>Design And Performance Analysis Of Hybrid Micro-Grid Power Supply System Using Homer Pro Software For Rural Village Near To Kombolcha Town, Ethiopia</t>
  </si>
  <si>
    <t>To design and analyze an isolated hybrid micro-grid power supply system for a rural village near Kombolcha, Ethiopia, using HOMER Pro software. To evaluate the reliability and cost-effectiveness of combining wind, solar PV, and diesel generation for meeting current and forecasted rural loads.</t>
  </si>
  <si>
    <t>The hybrid combination of wind turbine, diesel generator, and solar PV was found to be the most reliable and cost-effective option compared to other hybrid combinations. This configuration outperformed solar-generator, wind-generator, or standalone generator setups.</t>
  </si>
  <si>
    <t>Vel Tech Rangarajan Dr. Sagunthala R&amp;D Institute of Science and Technology, Avadi-Chennai, India</t>
  </si>
  <si>
    <t>https://www.ijitee.org/wp-content/uploads/papers/v8i8/H6774068819.pdf</t>
  </si>
  <si>
    <t>S.O. Fadlallah and D.E. Benhadji Serradj</t>
  </si>
  <si>
    <t>Determination of the optimal solar photovoltaic (PV) system for Sudan</t>
  </si>
  <si>
    <t>To use HOMER to identify the optimal solar PV system for Sudan's conditions, determine the best locations for solar deployment, and compare costs and pollution avoided versus diesel generation.</t>
  </si>
  <si>
    <t>The Studer VarioTrack VT-65 with Generic PV was identified as optimal, avoiding about 27 million kg/year of pollutants and reducing cost of energy to USD$0.08746/kWh, with Wawa, Kutum, Wadi Halfa, Dongola and Al-Goled as the best locations.</t>
  </si>
  <si>
    <t>Department of Mechanical Engineering, Auckland University of Technology, New Zealand</t>
  </si>
  <si>
    <t>https://doi.org/10.1016/j.solener.2020.08.041</t>
  </si>
  <si>
    <t>Sulaiman.fadlallah@aut.ac.nz</t>
  </si>
  <si>
    <t>Nuraini Sunusi Ma'aji et al.</t>
  </si>
  <si>
    <t>Design of trigeneration plant for electricity freshwater production, and district heating: A case study Periwinkle Lifestyle Estate, Lagos Nigeria</t>
  </si>
  <si>
    <t>To design and thermodynamically model a solar-driven trigeneration plant providing electricity, freshwater and district heating for a residential estate in Lagos, Nigeria.</t>
  </si>
  <si>
    <t>The combined trigeneration structure can produce 0.6412 kg/s of freshwater, 1520.25 kW of electricity, and 91.57 kW of heat, sufficient to meet the estate's base and peak load demands.</t>
  </si>
  <si>
    <t>Nigerian Army University Biu, Nigeria; Cyprus International University, Turkey</t>
  </si>
  <si>
    <t>NG, CY</t>
  </si>
  <si>
    <t>https://doi.org/10.1016/j.csite.2022.102041</t>
  </si>
  <si>
    <t>A Saleem et al.</t>
  </si>
  <si>
    <t>Design-optimized microgrid electrification for hot desert climates considering vernacular architecture</t>
  </si>
  <si>
    <t>To quantify how vernacular architecture and passive low-tech design strategies reduce building energy demand, and to assess their impact on the design and cost-effectiveness of PV-based hybrid microgrids for a Nubian village in Egypt.</t>
  </si>
  <si>
    <t>Passive design strategies reduced household energy consumption by 25.6%, allowing 28.45% fewer PV panels and 77.93% less battery storage, cutting the levelized cost of energy by 33.33% from $0.195/kWh to $0.13/kWh.</t>
  </si>
  <si>
    <t>University of Wollongong Australia, Liwa University UAE, Aswan University Egypt, Yarmouk University Jordan, Tanta University Egypt, University of Sharjah UAE</t>
  </si>
  <si>
    <t>AU, AE, EG, JO</t>
  </si>
  <si>
    <t>https://doi.org/10.1016/j.csite.2025.107307</t>
  </si>
  <si>
    <t>asaleem@uow.edu.au</t>
  </si>
  <si>
    <t>F Dalla Longa and B van der Zwaan</t>
  </si>
  <si>
    <t>Do Kenya's climate change mitigation ambitions necessitate large-scale renewable energy deployment and dedicated low-carbon energy policy?</t>
  </si>
  <si>
    <t>To assess whether Kenya's NDC and long-term climate targets require large-scale renewable deployment and dedicated low-carbon policy, using TIAM-ECN to model energy demand and power sector pathways to 2050. To evaluate the plausibility of Kenya's official BAU and NDC emissions projections and explore stricter post-2030 climate policy scenarios.</t>
  </si>
  <si>
    <t>The Kenyan power sector can decarbonise mostly via renewables even without strict GHG targets, but substantial low-carbon deployment on the demand side only occurs under ambitious mitigation scenarios, at additional costs of 0.5-2% of GDP by 2050.</t>
  </si>
  <si>
    <t>technology-rich bottom-up model, well-established TIMES family model, covers entire energy system from resource extraction to end use, used successfully across multiple domains</t>
  </si>
  <si>
    <t>insufficient detail on off-grid/mini-grid electrification, LULUCF excluded due to high data uncertainty</t>
  </si>
  <si>
    <t>Energy Research Centre of the Netherlands (ECN), Johns Hopkins University SAIS, University of Amsterdam</t>
  </si>
  <si>
    <t>NL, IT</t>
  </si>
  <si>
    <t>http://dx.doi.org/10.1016/j.renene.2017.06.026</t>
  </si>
  <si>
    <t>dalla@ecn.nl</t>
  </si>
  <si>
    <t>Y.F. Nassar et al.</t>
  </si>
  <si>
    <t>Dynamic analysis and sizing optimization of a pumped hydroelectric storage-integrated hybrid PV/Wind system: A case study</t>
  </si>
  <si>
    <t>To determine the optimal sizing of a hybrid PV/Wind system integrated with pumped hydroelectric storage to provide 100% reliable electricity supply to an urban community in Brack city, Libya, minimizing the levelized cost of energy.</t>
  </si>
  <si>
    <t>The optimal PV-to-wind capacity ratio was 1:5, with PHS covering about 15% of annual load energy while achieving the lowest LCOE.</t>
  </si>
  <si>
    <t>Sebha University Libya, Centre for Solar Energy Research and Studies (CSERS) Libya, Assiut University Egypt, University of Benghazi Libya</t>
  </si>
  <si>
    <t>LY, EG</t>
  </si>
  <si>
    <t>https://doi.org/10.1016/j.enconman.2020.113744</t>
  </si>
  <si>
    <t>yas.nassar1@sebhau.edu.ly</t>
  </si>
  <si>
    <t>Design of reliable standalone utility-scale pumped hydroelectric storage powered by PV/Wind hybrid renewable system</t>
  </si>
  <si>
    <t>To determine the optimal PV/wind/PHS hybrid system configuration for standalone electricity supply to Brack City, Libya, minimizing LCOE and payback time while ensuring reliability. To assess the economic and environmental performance of this hybrid renewable system.</t>
  </si>
  <si>
    <t>The optimal configuration comprises a 290 MW wind farm, 154 MW solar PV field, and 508 MW PHS system, meeting 100% of the 513 GWh annual demand at an LCOE of $211.65/MWh. The $929.02 million investment pays back in 11 years and avoids 532.17 tons of CO2 emissions annually.</t>
  </si>
  <si>
    <t>Wadi Alshatti University (Libya), Islamic University of Gaza (Palestine), Imperial College London (UK), Karabuk University (Turkey), Bani Walid University (Libya), Faculty of Technical Sciences-Sebha (Libya), Belgorod Technological University (Russia), Higher Institute of Sciences and Technology (Libya)</t>
  </si>
  <si>
    <t>LY, PS, GB, TR, RU</t>
  </si>
  <si>
    <t>https://doi.org/10.1016/j.enconman.2024.119173</t>
  </si>
  <si>
    <t>y.nassar@wau.edu.ly</t>
  </si>
  <si>
    <t>D.O. Akinyele et al.</t>
  </si>
  <si>
    <t>Development of photovoltaic power plant for remote residential applications: The socio-technical and economic perspectives</t>
  </si>
  <si>
    <t>To develop a socio-technical and economic framework for a photovoltaic power generation plant serving a remote 24-household mini-estate in Gwagwalada, Nigeria. To assess the plant's technical performance and compare its life cycle cost with a diesel generator alternative.</t>
  </si>
  <si>
    <t>The PV plant with locally-fabricated NASENI modules offers the lowest life cycle cost ($0.40/kWh) among four scenarios, outperforming a diesel generator ($0.46/kWh) despite higher upfront capital cost.</t>
  </si>
  <si>
    <t>Victoria University of Wellington, University of Auckland</t>
  </si>
  <si>
    <t>http://dx.doi.org/10.1016/j.apenergy.2015.05.091</t>
  </si>
  <si>
    <t>daniel.akinyele@ecs.vuw.ac.nz</t>
  </si>
  <si>
    <t>C Mokhtara et al.</t>
  </si>
  <si>
    <t>Multi-criteria spatial analysis</t>
  </si>
  <si>
    <t>Design optimization of off-grid Hybrid Renewable Energy Systems considering the effects of building energy performance and climate change: Case study of Algeria</t>
  </si>
  <si>
    <t>To optimize the design and configuration of off-grid diesel/PV/wind/battery hybrid renewable energy systems for rural residential buildings in Algeria, accounting for building energy efficiency and climate diversity across seven zones.</t>
  </si>
  <si>
    <t>For low-efficiency buildings PV/WT/DG/battery or PV/DG/battery configurations achieved renewable fractions above 90% at competitive costs, while for high-performance buildings a 100% renewable PV-battery system in Biskra and Tamenrast achieved the lowest COE of 0.21 $/kWh.</t>
  </si>
  <si>
    <t>University Kasdi Merbah Ouargla, Algeria; University of Beni-Suef, Egypt</t>
  </si>
  <si>
    <t>DZ, EG</t>
  </si>
  <si>
    <t>https://doi.org/10.1016/j.energy.2020.119605</t>
  </si>
  <si>
    <t>mokhtara.chocho@gmail.com</t>
  </si>
  <si>
    <t>O.D. Ohijeagbon et al.</t>
  </si>
  <si>
    <t>Design of Optimal Hybrid Renewable Energy System for Sustainable Power Supply to Isolated-grid Communities in North Central, Nigeria</t>
  </si>
  <si>
    <t>To assess the techno-economic viability of standalone and hybrid wind-solar power systems compared to diesel generation for six university communities in North-Central Nigeria.</t>
  </si>
  <si>
    <t>Hybrid wind-PV systems outperformed standalone systems at Abuja, Ilorin, Lokoja and Makurdi, while standalone wind was optimal at Minna and Jos; wind-based systems at Jos and Minna beat diesel costs.</t>
  </si>
  <si>
    <t>Federal University of Agriculture Abeokuta, Covenant University Ota</t>
  </si>
  <si>
    <t>10.1016/j.promfg.2019.05.040</t>
  </si>
  <si>
    <t>oluseyi.ajayi@covenantuniversity.edu.ng</t>
  </si>
  <si>
    <t>L Moodliar and I.E. Davidson</t>
  </si>
  <si>
    <t>Do the Dam Project—Evaluating floating solar photovoltaic and energy storage at Inanda Dam within eThekwini Municipality, South Africa</t>
  </si>
  <si>
    <t>To evaluate the technical and financial feasibility of installing a floating solar PV system at Inanda Dam, coupled with energy storage or diesel generation, to supply water pumping operations and mitigate load shedding for eThekwini Municipality.</t>
  </si>
  <si>
    <t>An unrestricted 10 MWp FPV system minimises NPC at $11.9 million, cuts LCOE by 75%, and generates over $1 million in first-year revenue for the municipality by exporting excess energy to the grid.</t>
  </si>
  <si>
    <t>Durban University of Technology, Cape Peninsula University of Technology</t>
  </si>
  <si>
    <t>https://doi.org/10.1016/j.egyr.2023.05.190</t>
  </si>
  <si>
    <t>22289297@dut4life.ac.za</t>
  </si>
  <si>
    <t>E.A.O. Ampaw et al.</t>
  </si>
  <si>
    <t>Developing a sustainable last-mile transport system for Ghana and Burkina Faso: A modeling approach</t>
  </si>
  <si>
    <t>GH, BF</t>
  </si>
  <si>
    <t>To develop an integrated System Dynamics-TCO-AHP-route optimization framework assessing the technical and economic feasibility of electrifying last-mile delivery fleets in Ghana and Burkina Faso. To identify policy interventions that can accelerate a sustainable, multi-modal last-mile transport transition.</t>
  </si>
  <si>
    <t>An integrated multi-modal approach combining electrification with expanded non-motorized transport reduces emissions by up to 62% versus business-as-usual and lowers operational costs by 25-30% by 2030.</t>
  </si>
  <si>
    <t>Central South University, People's Friendship University of Russia</t>
  </si>
  <si>
    <t>CN, RU</t>
  </si>
  <si>
    <t>https://doi.org/10.1016/j.multra.2026.100311</t>
  </si>
  <si>
    <t>qinjin@csu.edu.cn</t>
  </si>
  <si>
    <t>A O Salau et al.</t>
  </si>
  <si>
    <t>Design, modeling, and simulation of a PV/diesel/battery hybrid energy system for an off-grid hospital in Ethiopia</t>
  </si>
  <si>
    <t>To design, model, and simulate an off-grid PV/diesel/battery hybrid energy system for the Shinshicho Primary Hospital in Ethiopia. To compare the hybrid system's technical, economic, and environmental performance against the existing diesel-only system.</t>
  </si>
  <si>
    <t>The proposed PV-diesel-battery hybrid system reduces net present cost to $216,155 versus $1,034,949 for diesel-only, cutting cost of energy to 0.187 $/kWh from 0.896 $/kWh and CO2 emissions from 259,297 to 8,334 tons/yr.</t>
  </si>
  <si>
    <t>Afe Babalola University Nigeria, Manav Rachna International Institute of Research and Studies India, Wachemo University Ethiopia, Saveetha Institute of Medical and Technical Sciences India</t>
  </si>
  <si>
    <t>NG, IN, ET</t>
  </si>
  <si>
    <t>https://doi.org/10.1016/j.prime.2024.100607</t>
  </si>
  <si>
    <t>ayodejisalau98@gmail.com</t>
  </si>
  <si>
    <t>Md. Minarul Islam et al.</t>
  </si>
  <si>
    <t>Development of Alternative Scenario for Ethiopia's Electricity Sector by LEAP Software</t>
  </si>
  <si>
    <t>To develop an alternative scenario for Ethiopia's electricity sector using LEAP software to meet demand up to 2030 with hydro and geothermal sources instead of the business-as-usual mix. To compare costs, benefits and GHG emissions between the moderate (BAU) and alternative scenarios.</t>
  </si>
  <si>
    <t>The alternative scenario, based on hydro and geothermal expansion, eliminates most unmet ICS demand, increases electricity exports, and yields far greater net financial benefits (about 430 Mill US$ vs 90 Mill US$ in BAU by 2030) while avoiding coal-related GHG emissions.</t>
  </si>
  <si>
    <t>renewable resource utilization, GHG emission reduction, increased energy export, reduced diesel import</t>
  </si>
  <si>
    <t>high solar upfront cost excluded, wind seasonal variation excluded, transmission losses not addressed, small unmet demands left unresolved</t>
  </si>
  <si>
    <t>University of Flensburg, Germany; Semarnat, Mexico; LGED, Dhaka, Bangladesh</t>
  </si>
  <si>
    <t>DE,MX,BD</t>
  </si>
  <si>
    <t>https://globaljournals.org/GJRE_Volume13/3-Development-of-Alternative-Scenario-for.pdf</t>
  </si>
  <si>
    <t>minarbuet@gmail.com</t>
  </si>
  <si>
    <t>F Andersson and E Ulfsparre</t>
  </si>
  <si>
    <t>Designing a sustainable and cost-efficient energy system – A feasibility study at Rusape General Hospital in Zimbabwe</t>
  </si>
  <si>
    <t>To perform a feasibility study assessing how a sustainable, solar-based energy system with battery backup could reduce power outages at Rusape General Hospital, comparing the current system with two potential future systems for the entire hospital and the maternity ward.</t>
  </si>
  <si>
    <t>The most cost-efficient solution for the entire hospital combines PV panels, Lithium-Ion batteries and existing diesel generators, producing 131,112 kWh/year from PV alone with 81.1 kW installed capacity; for the maternity ward, PV panels with Li-Ion batteries alone (no generator) is optimal, producing 7,102 kWh/year from 4.43 kW installed capacity.</t>
  </si>
  <si>
    <t>Swedish University of Agricultural Sciences (SLU), Department of Energy and Technology</t>
  </si>
  <si>
    <t>https://stud.epsilon.slu.se/15229/11/andersson_f_ulfsparre_e_191204.pdf</t>
  </si>
  <si>
    <t>P.P. Daka and H. Farzanehp</t>
  </si>
  <si>
    <t>Developing an Integrated Energy Demand-Supply Modeling Framework for Scenario Analysis of the Low Carbon Emission Energy System in Zambia</t>
  </si>
  <si>
    <t>To develop an integrated energy demand-supply modeling framework combining SARIMA demand forecasting with a MESSAGE-based supply model to analyze low-carbon emission scenarios for Zambia's power sector to 2035.</t>
  </si>
  <si>
    <t>The baseline scenario shows a persistent electricity deficit averaging 623 MW from 2023-2035, while a 30% renewable energy scenario and a no-coal scenario significantly reduce CO2 emissions to 5059.8 and 9357.8 kilotons respectively by 2035, with a 50% emission reduction scenario achieving a 65.03% renewable share.</t>
  </si>
  <si>
    <t>integrated demand-supply framework, feedback loop between demand and supply, cost minimization approach, scenario flexibility, detailed reference energy system</t>
  </si>
  <si>
    <t>relies on public domain historical data, does not fully capture spatial/temporal flexibility of renewables, assumes full temporal and spatial flexibility for new technologies</t>
  </si>
  <si>
    <t>Kyushu University</t>
  </si>
  <si>
    <t>https://doi.org/10.3390/app13063508</t>
  </si>
  <si>
    <t>farzaneh.hooman.961@m.kyushu-u.ac.jp</t>
  </si>
  <si>
    <t>Issa A. Azab et al.</t>
  </si>
  <si>
    <t>SAM (System Advisor Model)</t>
  </si>
  <si>
    <t>Design, Installation, and Performance Monitoring of a 105 kWp Rooftop Solar PV System</t>
  </si>
  <si>
    <t>To design, install, and monitor a 105 kWp grid-connected rooftop solar PV system covering part of the electricity demand of the Faculty of Engineering at Zagazig University, and to assess its techno-economic feasibility using NREL SAM.</t>
  </si>
  <si>
    <t>The system achieves grid parity with an LCOE of 0.55 EGP/kWh without subsidy, a 7.9-year discounted payback period, and 20.1% IRR, while actual first-year production reached about 90% of the theoretical design due to disconnections and dust accumulation.</t>
  </si>
  <si>
    <t>Department of Mechanical Power Engineering, Faculty of Engineering, Zagazig University, Egypt</t>
  </si>
  <si>
    <t>https://doi.org/10.37934/arfmts.111.2.1642</t>
  </si>
  <si>
    <t>eaazab@eng.zu.edu.eg</t>
  </si>
  <si>
    <t>Joel Niyonzima and Jean Bosco Niyonzima</t>
  </si>
  <si>
    <t>Design of an autonomous photovoltaic power supply system for Nyabikenke Hospital (Burundi) using the ETAP tool</t>
  </si>
  <si>
    <t>To design and simulate an autonomous PV-battery-diesel power supply system for Nyabikenke Hospital in Burundi using the ETAP tool. To size the photovoltaic field, battery bank, inverter, and backup diesel generator to meet the hospital's 131.5kW load.</t>
  </si>
  <si>
    <t>The simulated system meets the hospital's 131.5kW active power demand using a 346.43kWp PV field, 432 batteries, and a 200kVA backup diesel generator, with only minor transmission losses (0.9kW).</t>
  </si>
  <si>
    <t>Ecole Normale Supérieure du Burundi, University of Burundi (CRIET)</t>
  </si>
  <si>
    <t>https://doi.org/10.54966/jreen.v26i1.1118</t>
  </si>
  <si>
    <t>joelniyonzima363@gmail.com</t>
  </si>
  <si>
    <t>M A Bolarinwa and O O Elusakin</t>
  </si>
  <si>
    <t>Economic Analyses of Integrating Solar Inverter into the Existing Energy Systems in Nigerian Healthcare Centers</t>
  </si>
  <si>
    <t>To assess the economic and technical feasibility of integrating solar PV inverter systems into existing grid and diesel generator energy infrastructure at a Nigerian healthcare facility. To compare three system configurations using HOMER simulation over a 25-year period.</t>
  </si>
  <si>
    <t>The Solar-Grid-Generator hybrid system has the lowest net present cost of $382,263 versus $1,663,158 for the grid-generator base case, with LCOE of $0.139/kWh versus $0.642/kWh. Payback period is about 4.8 years with 16% ROI and 20.3% IRR.</t>
  </si>
  <si>
    <t>Department of Industrial and Production Engineering, University of Ibadan, Nigeria</t>
  </si>
  <si>
    <t>https://doi.org/10.9734/cjast/2024/v43i74414</t>
  </si>
  <si>
    <t>mojimolati@gmail.com</t>
  </si>
  <si>
    <t>SW Chisale and Z Sari</t>
  </si>
  <si>
    <t>Design of Stand-alone Solar-Wind-Hydro Based Hybrid Power System: Case of Rural Village in Malawi</t>
  </si>
  <si>
    <t>To design a stand-alone hybrid renewable energy system combining hydropower, wind, solar and battery storage that is technically and economically feasible for the Dwangwa rural community in Malawi.</t>
  </si>
  <si>
    <t>The optimal hybrid system combining hydro-wind-solar-battery-converter has an LCOE of $0.134/kWh, higher than Malawi's grid tariff of $0.11/kWh, making it economically unviable without government support.</t>
  </si>
  <si>
    <t>Pan African University Institute of Water and Energy Sciences (PAUWES), University of Tlemcen, École Supérieure en Sciences Appliquées (ESSAT)</t>
  </si>
  <si>
    <t>https://doi.org/10.9734/jenrr/2019/v3i330098</t>
  </si>
  <si>
    <t>M Gizaw and G Bekele</t>
  </si>
  <si>
    <t>Design of an eco-friendly hybrid energy supply system for none-electrified Lake Ziway island in Ethiopia</t>
  </si>
  <si>
    <t>To design an efficient hybrid energy system on the islands of Lake Ziway, utilizing locally available solar, wind, and pumped-storage hydropower to meet islanders' current and future energy needs.</t>
  </si>
  <si>
    <t>A wind-solar-PHS hybrid microgrid (Group 2) with 245 kWh pumped hydro storage achieved the lowest cost of energy of $0.130/kWh and NPC of $75,018, remaining robust across a 0-75% upper reservoir SOC range.</t>
  </si>
  <si>
    <t>Center for Environmental Science, Addis Ababa University; Sustainable Energy Center of Excellence, Addis Ababa Science and Technology University; School of Electrical and Computer Engineering, Addis Ababa Institute of Technology</t>
  </si>
  <si>
    <t>https://doi.org/10.1080/23311916.2025.2468073</t>
  </si>
  <si>
    <t>getachew.bekele@aait.edu.et</t>
  </si>
  <si>
    <t>AM Aly et al.</t>
  </si>
  <si>
    <t>Design of Microgrid with Flywheel Energy Storage System Using HOMER Software for Case Study</t>
  </si>
  <si>
    <t>To compare two microgrid configurations (PV-diesel vs PV-diesel with battery and flywheel storage) for New Sohag University using HOMER software, evaluating TNPC, COE, emissions and fuel consumption.</t>
  </si>
  <si>
    <t>Adding battery and flywheel storage reduces TNPC from 35.9M$ to 28.5M$ and COE from 0.251 to 0.200 $/kWh while cutting CO2 emissions from 7.97 to 4.80 million kg/year.</t>
  </si>
  <si>
    <t>Aswan University, Sohag University</t>
  </si>
  <si>
    <t>https://doi.org/10.1109/ITCE.2019.8646441</t>
  </si>
  <si>
    <t>I A Jumare</t>
  </si>
  <si>
    <t>Design of Standalone Photovoltaics (PV) / Biogas Hybrid Power System with Hydrogen Storage: Case of Northern Nigeria</t>
  </si>
  <si>
    <t>To design and optimize an off-grid solar PV/biogas hybrid power system with hydrogen storage for a household community in Maiduguri, Northern Nigeria, while assessing energy efficiency measures and the potential benefits of hydrogen use in the transport sector.</t>
  </si>
  <si>
    <t>The optimal configuration with maximum hydrogen production produced 3,014.66MWh/yr and 2,768kg/yr hydrogen, but energy efficiency measures reduced energy generation by 31%, increased hydrogen output by 5%, and cut NPC by 39%.</t>
  </si>
  <si>
    <t>Mechanical Engineering Department, Faculty of Technology, University of Tlemcen; Pan African University Institute of Water and Energy Sciences (PAUWES)</t>
  </si>
  <si>
    <t>https://doi.org/10.17577/IJERTV8IS100199</t>
  </si>
  <si>
    <t>S Salehin et al.</t>
  </si>
  <si>
    <t>Designing of an Emergency Energy Module for Relief and Refugee Camp Situations: Case Study for a Refugee Camp in Chad-Sudan Border</t>
  </si>
  <si>
    <t>2011</t>
  </si>
  <si>
    <t>TD,SD</t>
  </si>
  <si>
    <t>CAPP, EAPP</t>
  </si>
  <si>
    <t>To design and optimize a mobile, self-sufficient Emergency Energy Module using local renewable resources to meet the electricity needs of a 20,000-person refugee camp on the Chad-Sudan border.</t>
  </si>
  <si>
    <t>The optimized hybrid system (PV, wind, biogas, batteries) meets camp demand with 56% of energy from biogas, at a total NPC of $170,087 and LCOE of $0.275/kWh.</t>
  </si>
  <si>
    <t>Royal Institute of Technology (KTH), Eindhoven University of Technology</t>
  </si>
  <si>
    <t>SE,NL</t>
  </si>
  <si>
    <t>https://doi.org/10.1109/WCST19361.2011.6114227</t>
  </si>
  <si>
    <t>sayedus@kth.se</t>
  </si>
  <si>
    <t>E Achbab et al.</t>
  </si>
  <si>
    <t>Developing and applying a GIS-Fuzzy AHP assisted approach to locating a hybrid renewable energy system with high potential: Case of Dakhla region –Morocco-</t>
  </si>
  <si>
    <t>To develop a GIS-based Fuzzy AHP multi-criteria decision approach to identify high-potential sites for hybrid solar-wind energy systems in the Dakhla region of Morocco, considering climatic, economic, and social factors.</t>
  </si>
  <si>
    <t>17.62% of the Dakhla region is strongly suitable, 25.19% moderately suitable, 30.62% marginally suitable, and 26.57% is excluded for hybrid wind-solar PV system installation.</t>
  </si>
  <si>
    <t>Hassan II University Casablanca (Renewable energies and system dynamics Laboratory, Faculty of Sciences-Ain Chock), Hassan II University Casablanca (Geosciences Laboratory, Faculty of Sciences-Ain Chock)</t>
  </si>
  <si>
    <t>https://doi.org/10.1109/Morgeo49228.2020.9121891</t>
  </si>
  <si>
    <t>NG, GB</t>
  </si>
  <si>
    <t>E. O. Diemuodeke et al.</t>
  </si>
  <si>
    <t>Domestic energy demand assessment of coastline rural communities with solar electrification</t>
  </si>
  <si>
    <t>To assess the domestic energy demand of coastline rural communities in Nigeria's Niger Delta and determine the optimal solar PV-based hybrid energy system using HOMER.</t>
  </si>
  <si>
    <t>Akwa-Ibom State has the lowest cost of electricity due to its highest solar irradiance, while the suggested solar PV hybrid system costs 0.651-0.674 $/kWh across scenarios, higher than the grid tariff but far less polluting than diesel generators.</t>
  </si>
  <si>
    <t>University of Port Harcourt, Nigeria; Kwame Nkrumah University of Science and Technology, Ghana; University College London, UK</t>
  </si>
  <si>
    <t>NG, GH, GB</t>
  </si>
  <si>
    <t>http://dx.doi.org/10.1080/23815639.2017.1280431</t>
  </si>
  <si>
    <t>CD Iweh et al.</t>
  </si>
  <si>
    <t>Driving the clean energy transition in Cameroon: A sustainable pathway to meet the Paris climate accord and the power supply/demand gap</t>
  </si>
  <si>
    <t>To assess whether Cameroon's current electricity generation expansion pathway can meet its 25% renewable energy NDC target by 2035 and to identify a cost-effective alternative pathway using a LEAP backcasting model.</t>
  </si>
  <si>
    <t>The business-as-usual scenario fails to meet Cameroon's 25% renewable energy NDC target, reaching only about 12-13% RE share by 2035, while a modified scenario achieves the target at an additional cost of $122.3 million and higher emission savings.</t>
  </si>
  <si>
    <t>low data requirement, effective for developing countries, rich environmental assessment database, modular framework</t>
  </si>
  <si>
    <t>cost optimization models fail to account for uncertainty, systematic biases, narrow assumptions, exclusion of gensets</t>
  </si>
  <si>
    <t>Regional Centre for Energy and Environmental Sustainability (RCEES), University of Energy and Natural Resources, Sunyani, Ghana; Faculty of Engineering and Technology, University of Buea, Buea, Cameroon</t>
  </si>
  <si>
    <t>https://doi.org/10.3389/frsc.2023.1062482</t>
  </si>
  <si>
    <t>iwehdona@gmail.com</t>
  </si>
  <si>
    <t>P Basalike</t>
  </si>
  <si>
    <t>Design, Optimization and Economic Analysis of Photovoltaic Water Pumping Technologies, Case Rwanda</t>
  </si>
  <si>
    <t>To design and optimize a cost-effective photovoltaic water pumping system for irrigation in Rwanda comparing three configurations (tank storage, battery storage, direct connection) against diesel pumping in terms of economics and CO2 emissions.</t>
  </si>
  <si>
    <t>PVWPs directly connected to the irrigation system, without storage, is the most profitable configuration due to low investment costs, higher NPV and short payback period; full replacement of diesel pumps saves 6.6 tonnes of CO2 annually.</t>
  </si>
  <si>
    <t>Mälardalen University, School of Business, Society and Engineering</t>
  </si>
  <si>
    <t>https://www.diva-portal.org/smash/get/diva2:844022/FULLTEXT01.pdf</t>
  </si>
  <si>
    <t>pbe13001@student.mdh.se</t>
  </si>
  <si>
    <t>Godswill Ebuka Ifeanyi</t>
  </si>
  <si>
    <t>Developing a Climate-Aligned Long-Term Energy Systems Model for Madagascar: Integrating OSeMOSYS and OnSSET for Low-Carbon Electrification Planning</t>
  </si>
  <si>
    <t>To develop an integrated OSeMOSYS-OnSSET energy systems model for Madagascar to evaluate cost-effective, climate-aligned electrification pathways under BAU, NDC, and LSPC scenarios. To assess trade-offs in emissions, investment costs, and LCOE across these scenarios for achieving universal electricity access by 2050.</t>
  </si>
  <si>
    <t>The LSPC scenario achieves universal electricity access by 2050 with the lowest LCOE and near-zero grid emissions, while BAU stagnates with persistent rural energy poverty and high emissions. Standalone PV and hybrid mini-grids prove essential for rural electrification, while the grid remains heavily reliant on climate-vulnerable hydropower.</t>
  </si>
  <si>
    <t>open-source tools, spatially and temporally nuanced analysis, replicable blueprint, integrates national optimization with geospatial electrification planning</t>
  </si>
  <si>
    <t>no sectoral demand disaggregation, no energy storage modeling, national-level resource data lacks regional disaggregation, no electricity import/export modeling</t>
  </si>
  <si>
    <t>KTH Royal Institute of Technology, Department of Energy Technology</t>
  </si>
  <si>
    <t>https://www.diva-portal.org/smash/get/diva2:2004077/FULLTEXT01.pdf</t>
  </si>
  <si>
    <t>N Mohammed et al.</t>
  </si>
  <si>
    <t>Design of Wind/Diesel Generator Micro-Grid Power System in Kano, Nigeria, Using Homer</t>
  </si>
  <si>
    <t>To design and optimize a wind/diesel hybrid micro-grid power system for the Kwankwasiyya city estate in Kano, Nigeria using HOMER software. To evaluate the technical feasibility, cost of energy, and economic viability of the selected system architecture.</t>
  </si>
  <si>
    <t>A single 800 kW wind turbine combined with 400 kW and 300 kW diesel generators was selected as the optimal system, with 82% of production consumed onsite and a cost of energy of $0.279/kWh, higher than grid price but 40% cheaper than standalone diesel.</t>
  </si>
  <si>
    <t>Department of Mechanical/Production Engineering, Abubakar Tafawa Balewa University, Bauchi, Nigeria</t>
  </si>
  <si>
    <t>https://doi.org/10.14419/ijet.v7i3.36.29072</t>
  </si>
  <si>
    <t>mnuhu@atbu.edu.ng</t>
  </si>
  <si>
    <t>Theophilus Frimpong Adu et al.</t>
  </si>
  <si>
    <t>RETScreen 4</t>
  </si>
  <si>
    <t>Determination of Optimum Tilt Angle for Rooftop Solar Photovoltaic System Installation for KikuKinderhaus in Kumasi</t>
  </si>
  <si>
    <t>To determine the optimum tilt angle for rooftop solar PV system installation at KikuKinderhaus in Kumasi, Ghana, and assess how deviation from this optimum affects PV output for three different system configurations.</t>
  </si>
  <si>
    <t>The optimum tilt angle for all three PV systems that gives better yield and allows self-cleaning is 10°, with South orientation producing about 1.2% higher annual energy yield than East/West orientation.</t>
  </si>
  <si>
    <t>Department of Mechanical Engineering, Kwame Nkrumah University of Science and Technology, Kumasi, Ghana; Department of Electrical and Electronic Engineering, Kwame Nkrumah University of Science and Technology, Kumasi, Ghana</t>
  </si>
  <si>
    <t>https://doi.org/10.11648/j.ijees.20200501.12</t>
  </si>
  <si>
    <t>W Mwasenga and M K Mlela</t>
  </si>
  <si>
    <t>Design Solar Photovoltaic Diesel Hybrid System with Battery Storage for Rural Remote Area: A Case Study of Mwala Village Mbeya District</t>
  </si>
  <si>
    <t>To design and simulate a solar PV-diesel hybrid system with battery storage for rural electrification in Mwala village, Mbeya district, Tanzania. To compare this hybrid system against standalone diesel and standalone PV systems in terms of cost, fuel consumption, emissions, and reliability.</t>
  </si>
  <si>
    <t>The hybrid PV-diesel-battery system generates about 75,366 kWh/year with a 7,240 kWh/year excess and lowest operating and capital costs among compared systems, while cutting gas emissions to less than half that of a diesel standalone system.</t>
  </si>
  <si>
    <t>Mbeya University of Science and Technology, Department of Mechanical and Industrial Engineering</t>
  </si>
  <si>
    <t>https://doi.org/10.62277/mjrd2024v5i20048</t>
  </si>
  <si>
    <t>widsonmwasenga@gmail.com</t>
  </si>
  <si>
    <t>AH Nebey</t>
  </si>
  <si>
    <t>Design of optimal hybrid power system to provide reliable supply to rural areas of Ethiopia using MATLAB and Homer</t>
  </si>
  <si>
    <t>To maximize the reliability of power supply to a rural Ethiopian village by designing an optimal hybrid solar-wind-hydro system using HOMER and a fuzzy logic controller.</t>
  </si>
  <si>
    <t>The optimal hybrid system supplies the community load with wind (52%), hydro (35%) and solar (13%), and the fuzzy controller balances supply and demand without needing batteries.</t>
  </si>
  <si>
    <t>Faculty of Electrical and Computer Engineering, Bahir Dar University Institute of Technology, Bahir Dar, Ethiopia</t>
  </si>
  <si>
    <t>https://doi.org/10.1186/s40807-021-00067-w</t>
  </si>
  <si>
    <t>hizkielabraham@yahoo.com</t>
  </si>
  <si>
    <t>S Kiros et al.</t>
  </si>
  <si>
    <t>Development of Stand-Alone Green Hybrid System for Rural Areas</t>
  </si>
  <si>
    <t>To model a stand-alone PV-wind hybrid system with battery storage and diesel backup for electrifying Kutur village in rural Ethiopia and compare its cost against grid extension.</t>
  </si>
  <si>
    <t>The PV-wind-battery-diesel hybrid system is cost-effective for sites beyond 10.4 km from the grid, with the lowest-NPC configuration costing $262,470 (92% renewable fraction) versus $180,731 for the low-load scenario.</t>
  </si>
  <si>
    <t>Mekelle University, Hawassa University, Aalborg University, Tishreen University, Wroclaw University of Science and Technology, Rajasthan Rajya Vidyut Prasaran Nigam Ltd.</t>
  </si>
  <si>
    <t>ET, DK, SY, PL, IN</t>
  </si>
  <si>
    <t>http://dx.doi.org/10.3390/su12093808</t>
  </si>
  <si>
    <t>san@et.aau.dk</t>
  </si>
  <si>
    <t>Abdirizak Y. Yusuf and Mohamed A. Sid Ahmed</t>
  </si>
  <si>
    <t>Designing a 10 MW peak solar power plant using a system advisor model (SAM software). Case study: Somalia, Mogadishu Region</t>
  </si>
  <si>
    <t>To design and technically/financially analyse a 10 MW peak solar PV power plant in Mogadishu, Somalia using the System Advisor Model.</t>
  </si>
  <si>
    <t>The 10 MW peak solar PV system can generate about 14.77 million kWh in its first year and roughly 15.5 GWh annually, supporting Somalia's electrification targets.</t>
  </si>
  <si>
    <t>Department of Energy Science and Engineering, Indian Institute of Technology (IIT) Delhi, New Delhi, India</t>
  </si>
  <si>
    <t>https://doi.org/10.30574/wjarr.2024.22.2.1577</t>
  </si>
  <si>
    <t>Getachew Bekele and Gelma Boneya</t>
  </si>
  <si>
    <t>Design of a Photovoltaic-Wind Hybrid Power Generation System for Ethiopian Remote Area</t>
  </si>
  <si>
    <t>To design a standalone PV-wind hybrid power generation system for a rural community in Ethiopia using HOMER software, based on assessed wind and solar resource potentials.</t>
  </si>
  <si>
    <t>The least-cost PV-wind-diesel-battery system achieves a total NPC of $103,914 and COE of $0.302/kWh with 84% renewable contribution, while a 100% renewable configuration raises COE to $0.376/kWh.</t>
  </si>
  <si>
    <t>Addis Ababa Institute of Technology, Department of Electrical and Computer Engineering</t>
  </si>
  <si>
    <t>https://doi.org/10.1016/j.egypro.2011.12.1164</t>
  </si>
  <si>
    <t>getachew@ece.aau.edu.et</t>
  </si>
  <si>
    <t>Design of a solar island with a water-battery storage system for Lake Ziway islanders in Ethiopia</t>
  </si>
  <si>
    <t>To design and optimize a hybrid floating-PV, pumped-hydro storage and diesel generator microgrid for Tulu Gudo Island, integrating a water-energy-food nexus approach. To assess the water-saving potential and validate simulation results against SAM and MATLAB models.</t>
  </si>
  <si>
    <t>An optimized configuration with 32.2 KWp FPV and 508 kWh of PHS achieves an NPC of $154,265 and COE of $0.140/kWh while conserving 8760 m3 of water. The floating PV system yields a 7% increase in electricity generation and 2.4% higher capacity factor than land-mounted PV.</t>
  </si>
  <si>
    <t>Center for Environmental Science, CNCS, Addis Ababa University; Sustainable Energy Center of Excellence, Addis Ababa Science and Technology University; Electrical and Computer Engineering, Addis Ababa Institute of Technology, Addis Ababa University</t>
  </si>
  <si>
    <t>https://doi.org/10.1080/23311916.2024.2363001</t>
  </si>
  <si>
    <t>L Idoko and O Anaya-Lara</t>
  </si>
  <si>
    <t>Design of a Hybrid PV/Wind/Diesel Generator Energy System for 120 Residential Apartments in Gusau</t>
  </si>
  <si>
    <t>To design a hybrid PV/wind/diesel generator energy system with battery storage to supply adequate electricity to 120 residential apartments isolated from the grid in Gusau, Nigeria.</t>
  </si>
  <si>
    <t>The optimal hybrid system achieves 100% renewable fraction, producing 168,545 kWh/yr against a 67,160 kWh/yr load, with 52.6% excess electricity and no unmet demand.</t>
  </si>
  <si>
    <t>University of Strathclyde, Glasgow, UK</t>
  </si>
  <si>
    <t>https://www.ijert.org/research/design-of-a-hybrid-pvwinddiesel-generator-energy-system-for-120-residential-apartments-in-gusau-IJERTV6IS050596.pdf</t>
  </si>
  <si>
    <t>E.N. Mbinkar et al.</t>
  </si>
  <si>
    <t>Design of a Photovoltaic Mini-Grid System for Rural Electrification in Sub-Saharan Africa</t>
  </si>
  <si>
    <t>To design and economically evaluate a 15 kW standalone PV mini-grid system to electrify two off-grid villages in rural Gambia. To size PV modules, batteries, inverter, and distribution network components using HOMER simulation.</t>
  </si>
  <si>
    <t>A 15 kW PV mini-grid system with 96 batteries and a 15 kW inverter yields a total NPC of $164,192 and a levelized cost of energy of $1.060/kWh. The design proves technically feasible and financially sustainable with low maintenance costs.</t>
  </si>
  <si>
    <t>University of Yaounde I, University of Bamenda, Gambia Technical Training Institute</t>
  </si>
  <si>
    <t>CM, GM</t>
  </si>
  <si>
    <t>https://doi.org/10.4236/epe.2021.133007</t>
  </si>
  <si>
    <t>mbinkaren@yahoo.fr</t>
  </si>
  <si>
    <t>L Bergman and A Enocksson</t>
  </si>
  <si>
    <t>Design of a PV system with variations of hybrid system at Addis Ababa Institute of Technology</t>
  </si>
  <si>
    <t>To design and evaluate the economic feasibility of a hybrid PV system with different backup options (battery, diesel, battery+diesel, battery+grid) to power outdoor lighting and critical offices at AAiT campus in Addis Ababa. To determine the most cost-effective and sustainable configuration using HOMER simulations and payback analysis.</t>
  </si>
  <si>
    <t>A PV system with battery and grid backup was found most cost-effective, with 53% renewable fraction, NPC of $32,548 and COE of 0.127 $/kWh; payback occurs after 22 years if electricity tariffs rise 6.90% annually.</t>
  </si>
  <si>
    <t>KTH Royal Institute of Technology, Addis Ababa Institute of Technology</t>
  </si>
  <si>
    <t>https://kth.diva-portal.org/smash/get/diva2:840722/FULLTEXT01.pdf</t>
  </si>
  <si>
    <t>K M Aboudou and M El Ganaoui</t>
  </si>
  <si>
    <t>Design of a Hybrid System for Rural Area Electricity Supply in Comoros</t>
  </si>
  <si>
    <t>To design and optimize a PV/diesel generator hybrid system to supply reliable electricity to the rural village of Koua Mitsamiouli in Comoros using HOMER simulation.</t>
  </si>
  <si>
    <t>A PV/diesel hybrid system with 80 kW PV and 120 kW generator is optimal, producing 96% of electricity from PV at a cost of energy around 0.681 $/kWh.</t>
  </si>
  <si>
    <t>University of Comoros, University of Lorraine</t>
  </si>
  <si>
    <t>KM, FR</t>
  </si>
  <si>
    <t>https://doi.org/10.4236/jpee.2019.72005</t>
  </si>
  <si>
    <t>kassim2005k@gmail.com</t>
  </si>
  <si>
    <t>M. Yazdanie et al.</t>
  </si>
  <si>
    <t>Depreciating currency impacts on local-scale energy system planning: The case study of Accra, Ghana</t>
  </si>
  <si>
    <t>To develop cost scenarios capturing local currency depreciation for Accra, Ghana and evaluate its impacts on long-term energy system planning using OSeMOSYS. To couple econometric regression analysis and ESOM scenario development to quantify depreciation effects on cost-optimal technology capacity and dispatch planning.</t>
  </si>
  <si>
    <t>PV investments are reduced by up to 80% and total CO2 emissions increase by up to 65% under high depreciation scenarios, while waste energy power plants remain a robust investment across all scenarios.</t>
  </si>
  <si>
    <t>open-source ESOM framework, coupling econometric regression with ESOM scenarios, novel treatment of currency depreciation in local energy planning</t>
  </si>
  <si>
    <t>uncertainty in regression-based scenarios, lacked detailed data on grid infrastructure and appliance costs</t>
  </si>
  <si>
    <t>Empa Urban Energy Systems Laboratory, Kwame Nkrumah University of Science and Technology, Vienna University of Technology</t>
  </si>
  <si>
    <t>CH, GH, AT</t>
  </si>
  <si>
    <t>https://doi.org/10.1016/j.esr.2024.101362</t>
  </si>
  <si>
    <t>mashael.yazdanie@gmail.com</t>
  </si>
  <si>
    <t>A.M. Saqr et al.</t>
  </si>
  <si>
    <t>Delineating suitable zones for solar-based groundwater exploitation using multi-criteria analysis: A techno-economic assessment for meeting sustainable development goals (SDGs)</t>
  </si>
  <si>
    <t>To delineate suitable zones for solar-based groundwater exploitation in El-Saloum depression, Egypt using GIS-MCA and to assess the techno-economic and SDG benefits of photovoltaic versus diesel systems for groundwater pumping and desalination.</t>
  </si>
  <si>
    <t>About 11.5% of the depression is classified as most suitable for solar-groundwater exploitation, and replacing diesel with PV reduces CO2 emissions by 1.2 kg/kWh with a payback period of 6.4 years and cost of energy around 0.25 US$/kWh.</t>
  </si>
  <si>
    <t>Mansoura University; Egypt-Japan University of Science and Technology (E-JUST); Alexandria University; Tokyo Institute of Technology; High Institute of Public Health, Alexandria University</t>
  </si>
  <si>
    <t>EG, JP</t>
  </si>
  <si>
    <t>https://doi.org/10.1016/j.gsd.2024.101087</t>
  </si>
  <si>
    <t>ahmedsaqr@mans.edu.eg</t>
  </si>
  <si>
    <t>M Moner-Girona et al.</t>
  </si>
  <si>
    <t>Decentralized rural electrification in Kenya: Speeding up universal energy access</t>
  </si>
  <si>
    <t>To develop a geospatial least-cost electrification tool (RE_RU_KE) for Kenya comparing grid extension, diesel, PV, wind and hydro mini-grid options for off-grid areas, and to compare its results with the national Rural Electrification Master Plan.</t>
  </si>
  <si>
    <t>RE_RU_KE shows that decentralized PV mini-grids and stand-alone systems are the least-cost option for the vast majority of remote off-grid population, far exceeding the diesel-dominated REM allocation.</t>
  </si>
  <si>
    <t>European Commission Joint Research Centre (JRC), Ispra, Italy; Oxfam America, Washington DC, USA; African Solar Designs, Nairobi, Kenya</t>
  </si>
  <si>
    <t>IT, US, KE</t>
  </si>
  <si>
    <t>https://doi.org/10.1016/j.esd.2019.07.009</t>
  </si>
  <si>
    <t>magda.moner@ec.europa.eu</t>
  </si>
  <si>
    <t>A.A. Ajiboye et al.</t>
  </si>
  <si>
    <t>Data-driven optimal planning for hybrid renewable energy system management in smart campus: A case study</t>
  </si>
  <si>
    <t>To identify the most economically feasible hybrid renewable energy system configuration for meeting Covenant University's electricity demand using HOMER simulation under multiple diesel price sensitivities. To compare 32 grid-connected HRES scenarios with and without battery storage across technical, economic and environmental performance indices.</t>
  </si>
  <si>
    <t>The PV-Diesel-Grid-BESS configuration performs best overall in terms of net present cost and cost of electricity, while wind energy is economically infeasible at the site and diesel should remain only a backup.</t>
  </si>
  <si>
    <t>Covenant University, Nigeria; Manchester Metropolitan University, United Kingdom; First Technical University, Ibadan, Nigeria</t>
  </si>
  <si>
    <t>https://doi.org/10.1016/j.seta.2022.102189</t>
  </si>
  <si>
    <t>adewuyiobode@gmail.com</t>
  </si>
  <si>
    <t>Abdallah Z. M. E. et al.</t>
  </si>
  <si>
    <t>Design considerations for a sustainable power energy system in Khartoum</t>
  </si>
  <si>
    <t>To design and optimize a hybrid renewable energy system (PV, wind, battery) for domestic electricity use in Khartoum using HOMER simulation software for varying numbers of households.</t>
  </si>
  <si>
    <t>The cost of energy is lowest for the combination of 50 households, and overall energy cost decreases as wind turbine costs decrease.</t>
  </si>
  <si>
    <t>Universiti Kebangsaan Malaysia; Omdurman Islamic University, Sudan; Solar Institute (SERI), Universiti Kebangsaan Malaysia</t>
  </si>
  <si>
    <t>MY, SD</t>
  </si>
  <si>
    <t>https://doi.org/10.5897/SRE11.528</t>
  </si>
  <si>
    <t>zeinab3007@yahoo.com</t>
  </si>
  <si>
    <t>H. C. O. Unegbu and D.S. Yawas</t>
  </si>
  <si>
    <t>Design and Performance Analysis of a Hybrid Solar-Wind Power System for Nigerian Universities</t>
  </si>
  <si>
    <t>To design and evaluate a hybrid solar-wind energy system tailored to the energy needs of Nigerian universities, assessing technical, economic and environmental performance.</t>
  </si>
  <si>
    <t>The hybrid solar-wind-battery system met 100% of a 3,840 kWh daily university energy demand with zero unmet load and an LCOE of $0.148/kWh, keeping the diesel generator inactive throughout.</t>
  </si>
  <si>
    <t>Department of Mechanical Engineering, Ahmadu Bello University, Zaria, Nigeria</t>
  </si>
  <si>
    <t>https://doi.org/10.52005/ijeat.v8i2.145</t>
  </si>
  <si>
    <t>chidieberehyg@gmail.com</t>
  </si>
  <si>
    <t>H.O. Eniola et al.</t>
  </si>
  <si>
    <t>Design and simulation of a solar energy system for off-grid applications</t>
  </si>
  <si>
    <t>To design and simulate an off-grid solar PV system for a rural community in Nigeria based on load profile and solar irradiance analysis.</t>
  </si>
  <si>
    <t>The off-grid PV system meets nearly all electricity demand with only 0.0781% unmet load, mostly during the wet season, and produces excess electricity of up to 6.6% annually.</t>
  </si>
  <si>
    <t>Bells University of Technology, Ota, Nigeria; Olabisi Onabanjo University, Ago-Iwoye, Nigeria</t>
  </si>
  <si>
    <t>https://doi.org/10.5455/JERR.2025.v2.i2.7</t>
  </si>
  <si>
    <t>ajibola.opeyemi@oouagoiwoye.edu.ng</t>
  </si>
  <si>
    <t>F I Abam et al.</t>
  </si>
  <si>
    <t>Decarbonisation of the Nigerian Cement Industry with Green-Energy and Sustainable Technologies Pathways: Using the Low Emission Analysis Platform (LEAP)</t>
  </si>
  <si>
    <t>To model energy demand and CO2 emissions in Nigeria's cement industry from 2010 to 2060 under three scenarios (Reference, Technology Substitution, Moderate Transition) using LEAP.</t>
  </si>
  <si>
    <t>The Technology Substitution scenario (SCN1) achieves about 40% lower GHG emissions than the Reference scenario by shifting to grid electricity, carbon capture and storage, and phasing out coal.</t>
  </si>
  <si>
    <t>2060</t>
  </si>
  <si>
    <t>detailed scenario development, long-term 30-year horizon, aligns with national NDC targets, technology substitution pathways</t>
  </si>
  <si>
    <t>University of Calabar, Afe Babalola University, University of Johannesburg, Michael Okpara University of Agriculture Umudike</t>
  </si>
  <si>
    <t>https://doi.org/10.37933/nipes/7.4.2025.SI482</t>
  </si>
  <si>
    <t>ip.okokpujie@abuad.edu.ng</t>
  </si>
  <si>
    <t>A. Fall et al.</t>
  </si>
  <si>
    <t>Democratization of Energy Planning: On a New Planning Tool Tailored to the Needs of Developing Countries</t>
  </si>
  <si>
    <t>To document the limitations of existing energy planning software for city-level contexts and propose a new agent-based, multi-criteria software (MoCES) tailored to Dakar's energy transition needs.</t>
  </si>
  <si>
    <t>MoCES offers an agent-based, multi-criteria alternative to equilibrium and optimization models by incorporating economic, environmental, and social sustainability dimensions plus 3D visual computing for decentralized city energy planning.</t>
  </si>
  <si>
    <t>TU Wien Energy Economics Group, Universite Cheikh Anta Diop de Dakar/Ecole Polytechnique de Thiès, Gaston Berger University Saint-Louis</t>
  </si>
  <si>
    <t>AT, SN</t>
  </si>
  <si>
    <t>https://doi.org/10.1007/978-3-030-68410-5_7</t>
  </si>
  <si>
    <t>fall@eeg.tuwien.ac.at</t>
  </si>
  <si>
    <t>Abdulbasit Nasir</t>
  </si>
  <si>
    <t>Design and Simulation of Photo-voltaic Water Pumping System for Irrigation</t>
  </si>
  <si>
    <t>To design and simulate a cost-effective photovoltaic water pumping system for irrigating a potato farm at Gerenbo, Ethiopia, and compare it economically and environmentally with a diesel pumping system.</t>
  </si>
  <si>
    <t>The PV water pumping system has a lower life-cycle cost of water ($0.1187/m3) than the diesel system ($0.3526/m3) and reduces annual CO2 emissions by 1500 kg.</t>
  </si>
  <si>
    <t>Hawassa University, Ethiopia</t>
  </si>
  <si>
    <t>https://doi.org/10.11648/j.aas.20190402.14</t>
  </si>
  <si>
    <t>B. A. Maiyama et al.</t>
  </si>
  <si>
    <t>Design and Performance Evaluation of Wind-Solar PV Energy System for Kola Village at Birnin Kebbi, Nigeria</t>
  </si>
  <si>
    <t>To design and simulate a wind-solar PV hybrid energy system to meet the residential electricity demand of Kola village in Birnin Kebbi, Nigeria.</t>
  </si>
  <si>
    <t>The most cost-effective hybrid system (20kW PV, 15kW wind, batteries) produced 141,162 kWh/yr at a total NPC of $236,415 and levelised cost of energy of $0.413/kWh, with wind contributing 74.75% of the energy.</t>
  </si>
  <si>
    <t>Waziri Umaru Federal Polytechnic, Birnin-Kebbi; Usmanu Danfodiyo University Sokoto, Nigeria</t>
  </si>
  <si>
    <t>http://dx.doi.org/10.7324/IJASRE.2018.32589</t>
  </si>
  <si>
    <t>V Motjoadi et al.</t>
  </si>
  <si>
    <t>Design and Simulation of Grid-tied power supply system using HOMER: A Case Study of Lebowakgomo in South Africa</t>
  </si>
  <si>
    <t>To design and simulate a grid-tied hybrid microgrid power system combining solar PV, wind, diesel generator, battery and converter for the Lebowakgomo township in South Africa. To identify the most cost-effective and environmentally friendly configuration using HOMER software.</t>
  </si>
  <si>
    <t>The Grid/PV/Wind/Battery/Converter configuration is the most cost-effective and environmentally friendly system, with NPC of R6,583,640, COE of R0.1511/kWh and renewable fraction of 85.9%.</t>
  </si>
  <si>
    <t>Dept. of Electrical Engineering Technology, University of Johannesburg, Johannesburg, South Africa</t>
  </si>
  <si>
    <t>https://doi.org/10.1109/SAUPEC55179.2022.9730770</t>
  </si>
  <si>
    <t>802037057@student.uj.ac.za</t>
  </si>
  <si>
    <t>N.E. Lambani et al.</t>
  </si>
  <si>
    <t>Design of a cost Effective Hybrid Renewable Energy System for Coastal and Inland Rural Community in Africa</t>
  </si>
  <si>
    <t>ZA, BW</t>
  </si>
  <si>
    <t>To design and analyse cost-effective hybrid renewable energy systems for off-grid electrification of a coastal village (Mbandana, South Africa) and an inland village (Dikgomo, Botswana) using HOMER. To compare technical and economic feasibility of six HRES configurations combining solar, wind, biomass and storage.</t>
  </si>
  <si>
    <t>A solar PV-biomass-storage system is the most cost-effective solution for Dikgomo with the lowest NPC and COE, while a solar PV-wind-storage system is optimal for Mbandana due to reliability and low emissions.</t>
  </si>
  <si>
    <t>University of Cape Town, Mott MacDonald</t>
  </si>
  <si>
    <t>ZA, MZ</t>
  </si>
  <si>
    <t>https://doi.org/10.1109/PowerAfrica.2017.7991266</t>
  </si>
  <si>
    <t>LMBEDW002@myuct.ac.za</t>
  </si>
  <si>
    <t>Tamanjong Fru Fofang and Emmanuel Tanyi</t>
  </si>
  <si>
    <t>Design and Simulation of Off-Grid Solar/Mini-Hydro Renewable Energy System using Homer Pro Software: Case of Muyuka Rural Community</t>
  </si>
  <si>
    <t>To design and evaluate the performance of a hybrid solar/mini-hydropower off-grid renewable energy system for the Muyuka rural community using HOMER Pro simulation.</t>
  </si>
  <si>
    <t>The optimal system combines 1,800 kW solar PV, 16 lithium-ion batteries, and a 2MW hydro plant, achieving a net present cost of $26.3M and a cost of energy of $0.628/kWh.</t>
  </si>
  <si>
    <t>University of Buea, Cameroon</t>
  </si>
  <si>
    <t>https://doi.org/10.5281/zenodo.18680383</t>
  </si>
  <si>
    <t>J. A. Oyedokun et al.</t>
  </si>
  <si>
    <t>Design and Viability Assessment of Grid-Integrated Solar PV System for Electric Power Supply Enhancement: A Case Study of Idofian, Nigeria</t>
  </si>
  <si>
    <t>To design a 2 MW grid-integrated solar PV system for Idofian, Nigeria and assess its economic viability using RETScreen software.</t>
  </si>
  <si>
    <t>The system yields 2,853 MWh annually, about 17% of Idofian's electricity consumption, with a positive NPV of $2,254,167 and a reduction of 1,182.7 tonnes of CO2 emissions.</t>
  </si>
  <si>
    <t>National Centre for Agricultural Mechanization, Ilorin, Kwara State, Nigeria; Department of Electrical and Electronic Engineering, Ekiti State University, Ado-Ekiti, Nigeria</t>
  </si>
  <si>
    <t>http://dx.doi.org/10.24018/ejece.2023.7.3.507</t>
  </si>
  <si>
    <t>oyedokunjelili@yahoo.com</t>
  </si>
  <si>
    <t>Abiy Mokennen Weldegiyorgis et al.</t>
  </si>
  <si>
    <t>Design and Simulation of Renewable Energy Resources for Micro Grid Based Rural Electrification in Ethiopia</t>
  </si>
  <si>
    <t>To design and simulate a hybrid PV, micro-hydro and fuel cell microgrid with a fuzzy logic energy management controller for rural electrification of a selected Ethiopian village. The study aims to determine the optimal system configuration using HOMER and evaluate its performance with MATLAB/Simulink.</t>
  </si>
  <si>
    <t>The optimal hybrid system of 10kW PV, 50.4kW micro-hydro and 18kW fuel cell supplies the village load with 100% renewable energy at $0.059/kWh and zero unmet load or capacity shortage.</t>
  </si>
  <si>
    <t>Addis Ababa Science and Technology University, Adama Science and Technology University, Addis Ababa Institute of Technology</t>
  </si>
  <si>
    <t>https://doi.org/10.11648/j.epes.20211004.11</t>
  </si>
  <si>
    <t>abiy.mekonnen@aastu.edu.et</t>
  </si>
  <si>
    <t>L Niyomugabo</t>
  </si>
  <si>
    <t>Design and Optimization of PV-Biogas hybrid system for Rural Electrification in Rwanda</t>
  </si>
  <si>
    <t>To assess the potential of solar and biogas resources in a rural area of Rwanda and design an off-grid PV-biogas hybrid system for reliable, affordable electricity. To compare its cost of energy with a solar home system and national grid tariff.</t>
  </si>
  <si>
    <t>A PV-biogas hybrid system using 42 tons of biomass produces 88.86 MWh/year at $0.130/kWh, cheaper than a solar home system ($0.457/kWh) and the current grid tariff ($0.240/kWh).</t>
  </si>
  <si>
    <t>Halmstad University</t>
  </si>
  <si>
    <t>https://hh.diva-portal.org/smash/get/diva2:1210563/FULLTEXT02.pdf</t>
  </si>
  <si>
    <t>Oni Olatunji Temitope et al.</t>
  </si>
  <si>
    <t>Design And Simulation of a Community-Based Hybrid Renewable Energy System for Rural Community Electrification</t>
  </si>
  <si>
    <t>To design and simulate a community-based hybrid renewable energy system combining solar PV, wind, battery storage and diesel backup for rural electrification in Owo, Nigeria. To evaluate the technical, economic and environmental performance of different system configurations using HOMER Pro.</t>
  </si>
  <si>
    <t>The optimal hybrid PV-wind-battery-diesel system achieves a levelized cost of electricity of $0.183/kWh with a 96% renewable fraction and over 99% system reliability. Diesel fuel consumption and CO2 emissions are reduced by over 80% compared to diesel-only generation.</t>
  </si>
  <si>
    <t>Department of Electrical/Electronic Engineering, Rufus Giwa Polytechnic, Owo, Nigeria</t>
  </si>
  <si>
    <t>https://doi.org/10.9790/1676-2003014046</t>
  </si>
  <si>
    <t>Gezahegn Abiti Bogie</t>
  </si>
  <si>
    <t>Design and Simulation of Grid-Tied Photovoltaic, Thermal and Biogas Energy Generating Systems to Power Universities in Ethiopia: A Case of Addis Ababa University, College of Natural and Computational Science</t>
  </si>
  <si>
    <t>To design a hybrid grid-tied PV/thermal and biogas energy generating system for Addis Ababa University's College of Natural and Computational Science and to simulate, optimize and analyze it using HOMER software.</t>
  </si>
  <si>
    <t>The optimal hybrid system, with a renewable fraction of 1, meets demand mostly through biogas (81%) and PV/T (19%) at an optimum cost of electricity of 0.263 $/kWh, but the resulting 24.9-year payback period makes the project economically unfeasible.</t>
  </si>
  <si>
    <t>Addis Ababa University, Addis Ababa Institute of Technology, Center of Energy Technology</t>
  </si>
  <si>
    <t>https://etd.aau.edu.et/server/api/core/bitstreams/9ae8ffb6-7d52-4602-bda0-28a6f4f52453/content</t>
  </si>
  <si>
    <t>P Bailey et al.</t>
  </si>
  <si>
    <t>Demand Analysis and Optimization of Renewable Energy: Sustainable Rural Electrification of Mbanayili, Ghana</t>
  </si>
  <si>
    <t>2007</t>
  </si>
  <si>
    <t>To design a financially and environmentally sustainable off-grid electricity generation system for a multifunctional community center in Mbanayili, Ghana, based on villager needs assessment and HOMER-based optimization. To propose a demand-side-managed, phased implementation plan incorporating Jatropha-based revenue generation.</t>
  </si>
  <si>
    <t>The HOMER-optimized hybrid PV-diesel-battery system costs $1.088/kWh but exceeds villagers' willingness-to-pay of $720/year, so a PV-only system combined with demand-side management is proposed as financially sustainable, with a phased upgrade to the hybrid system funded through Jatropha-based revenue generation.</t>
  </si>
  <si>
    <t>University of Michigan, School of Natural Resources and Environment</t>
  </si>
  <si>
    <t>https://deepblue.lib.umich.edu/500</t>
  </si>
  <si>
    <t>L Olatomiwa et al.</t>
  </si>
  <si>
    <t>Demand Side Management Strategies for Solar-PV Penetration in Powering Rural Healthcare Centre in Africa</t>
  </si>
  <si>
    <t>To design a low-cost hybrid renewable energy system incorporating demand side management strategies to meet the electricity needs of a rural healthcare clinic in Nigeria. To evaluate the cost and emission reductions achieved through DSM measures using HOMER optimization software.</t>
  </si>
  <si>
    <t>Implementing DSM strategies reduced the cost of energy by 25.8% (from $0.224/kWh to $0.166/kWh) and total net present cost by 70%, with a 96.6% reduction in CO2 emissions.</t>
  </si>
  <si>
    <t>Federal University of Technology, Minna, Nigeria; Loughborough University, United Kingdom</t>
  </si>
  <si>
    <t>https://hdl.handle.net/2134/37301</t>
  </si>
  <si>
    <t>olatomiwa.l@futminna.edu.ng</t>
  </si>
  <si>
    <t>L Abu Bedadi and M Gebrehiwot GebreMichael</t>
  </si>
  <si>
    <t>Design and optimization of off-grid hybrid renewable power plant with storage system for rural area in Rwanda</t>
  </si>
  <si>
    <t>To design and optimize an off-grid hybrid PV/micro-hydro/battery power system to meet the electricity demand of Wimana village in rural Rwanda at least cost.</t>
  </si>
  <si>
    <t>The optimal hybrid PV-micro-hydro-battery system achieves a net present cost of $78,763 and levelized cost of energy of $0.0757/kWh, cheaper than the current Rwandan grid tariff of $0.222/kWh, with 100% renewable energy fraction.</t>
  </si>
  <si>
    <t>African Center of Excellence in Energy for Sustainable Development, University of Rwanda; Defence University, Bishoftu, Ethiopia</t>
  </si>
  <si>
    <t>RW, ET</t>
  </si>
  <si>
    <t>https://doi.org/10.1049/rpg2.12267</t>
  </si>
  <si>
    <t>mulu4geta@gmail.com</t>
  </si>
  <si>
    <t>O M Mayouf et al.</t>
  </si>
  <si>
    <t>Design and Implementation of a Power Supervision Strategy for a Smart House in Libya: A Realistic Hybrid System Utilizing Solar Cells and Lithium Batteries</t>
  </si>
  <si>
    <t>To design and implement a hybrid PV-battery-grid power supervision system for a smart home in Libya to reduce power outages and achieve energy self-sufficiency.</t>
  </si>
  <si>
    <t>The proposed twelve-mode energy management strategy successfully balanced production and consumption, achieving near-zero power difference and uninterrupted electricity supply in a real house.</t>
  </si>
  <si>
    <t>National Engineering School of Sfax, Electrical Systems and Renewable Energies Laboratory (LSEER), Tunisia</t>
  </si>
  <si>
    <t>https://www.researchgate.net/profile/Dr-Mayouf/publication/391804571_Design_and_Implementation_of_a_Power_Supervision_Strategy_for_a_Smart_House_in_Libya_A_Realistic_Hybrid_System_Utilizing_Solar_Cells_and_Lithium_Batteries/links/68276a52df0e3f544f54e495/Design-and-Implementation-of-a-Power-Supervision-Strategy-for-a-Smart-House-in-Libya-A-Realistic-Hybrid-System-Utilizing-Solar-Cells-and-Lithium-Batteries.pdf?origin=publicationDetail&amp;_sg%5B0%5D=vAsifUnXzmZhhsy8UsR8b-UbIa0yuz_XVlM2Os6zlgOGCdpmHIjtS-LEtKd3ez4b_Dx1TOUUDWF8NO4ieYSmCA.mM6GBVQpDrmtTNl-DuQciYz2GeUbJspaR1mXUi_HE4UlAF76C8e3NOVof4aRiGu9SQT50A7xWZnCD9eZnczazw&amp;_sg%5B1%5D=uTBc3yDzL-R_2jEQLlnaSZU7F_rz3zJQDrha13AVepJfigycmFHTzKzfXNI2xeFoAeiyhqy2GU1nAKf_afv7mEYTy84DyVw0Ig1wCYaPt958.mM6GBVQpDrmtTNl-DuQciYz2GeUbJspaR1mXUi_HE4UlAF76C8e3NOVof4aRiGu9SQT50A7xWZnCD9eZnczazw&amp;_iepl=&amp;_rtd=eyJjb250ZW50SW50ZW50IjoibWFpbkl0ZW0ifQ%3D%3D&amp;_tp=eyJjb250ZXh0Ijp7ImZpcnN0UGFnZSI6InB1YmxpY2F0aW9uIiwicGFnZSI6InB1YmxpY2F0aW9uIiwicG9zaXRpb24iOiJwYWdlSGVhZGVyIn19</t>
  </si>
  <si>
    <t>omar-moftah.mayouf@enis.tn</t>
  </si>
  <si>
    <t>Peter Adeoye et al.</t>
  </si>
  <si>
    <t>Decentralized Renewable Energy Solutions for Internally Displaced Persons (IDPs) in North-east Nigeria: Barriers, Feasibility, and Policy Gaps</t>
  </si>
  <si>
    <t>To evaluate the feasibility, barriers, and policy implications of deploying decentralized hybrid solar–wind systems for IDPs in North-East Nigeria using geospatial energy access mapping and technical system design.</t>
  </si>
  <si>
    <t>670 IDP camps across 112 LGAs are predominantly located in limited-access energy zones, and a 0.99 kWp solar PV array with 3.2 kWh battery and 300 W wind turbine can meet a representative camp's 3.72 kWh/day load while reducing ~25.88 kgCO2e per household annually.</t>
  </si>
  <si>
    <t>Federal University of Technology Akure Nigeria, Obafemi Awolowo University Nigeria, University of Bamenda Cameroon, University of Abomey-Calavi Benin, Renew Watts Technologies Nigeria, Sirius-X Energy Academy Nigeria</t>
  </si>
  <si>
    <t>NG, CM, BJ</t>
  </si>
  <si>
    <t>https://doi.org/10.11648/j.ajset.20261101.13</t>
  </si>
  <si>
    <t>adeoyepeter2015@gmail.com</t>
  </si>
  <si>
    <t>J T Zarmai et al.</t>
  </si>
  <si>
    <t>Design and Techno-Economic Evaluation of a Hybrid Mini-grid System for an Academic Institution</t>
  </si>
  <si>
    <t>To design and techno-economically evaluate a hybrid utility grid-diesel generator-solar PV mini-grid system for an academic institution in Kaduna, Nigeria, in order to ensure reliable and low-cost electricity supply.</t>
  </si>
  <si>
    <t>The optimal grid-diesel generator-PV-converter configuration achieved an NPC of $182,065.20 and an LCOE of 0.00198 $/kWh with a 98.3% renewable fraction, outperforming the grid-only base case.</t>
  </si>
  <si>
    <t>Nigerian Defence Academy, Kaduna, Nigeria; Delta State University, Abraka, Nigeria; University of Abuja, Abuja, Nigeria; University of North Texas, Denton, Texas, USA</t>
  </si>
  <si>
    <t>https://doi.org/10.21926/jept.2402010</t>
  </si>
  <si>
    <t>jesse.zarmai2020@nda.edu.ng</t>
  </si>
  <si>
    <t>M. M. Samy et al.</t>
  </si>
  <si>
    <t>Design and Analysis of an Islanded Green Energy Station for Highways Emergency Hospitals at Different Locations in Egypt</t>
  </si>
  <si>
    <t>To design and evaluate the optimum off-grid hybrid renewable energy system configuration for emergency hospitals at three highway locations in Egypt using HOMER Pro. To compare technical, economic, and environmental performance of hybrid PV/wind/diesel/battery systems against diesel-only and PV/diesel base cases.</t>
  </si>
  <si>
    <t>The off-grid solar-wind-diesel-battery configuration is the most economical option across all sites, with average LCOE of 0.322 $/kWh versus 0.727 $/kWh for diesel-only, and drastically reduced CO2 emissions of 10,663 kg/yr versus 146,978 kg/yr for diesel-only.</t>
  </si>
  <si>
    <t>Electrical Engineering Department, Faculty of Engineering, Beni-Suef University, Beni-Suef, Egypt; Electrical Engineering Department, Faculty of Engineering, Suez Canal University, Ismailia, Egypt</t>
  </si>
  <si>
    <t>https://doi.org/10.21608/jessit.2023.224345.1001</t>
  </si>
  <si>
    <t>mohamed.samy@eng.bsu.edu.eg</t>
  </si>
  <si>
    <t>Ferdaws Ben Naceur et al.</t>
  </si>
  <si>
    <t>Decision-making solutions based artificial intelligence and hybrid software for optimal sizing and energy management in a smart grid system</t>
  </si>
  <si>
    <t>To determine the optimal sizing of a grid-PV-battery smart grid system using HOMER software and to develop a fuzzy-logic-based energy management strategy that minimises electricity cost while maintaining continuous supply-demand equilibrium.</t>
  </si>
  <si>
    <t>The grid-PVP-battery configuration is the most cost-effective and reliable, achieving the lowest net present cost (10,640.65 MDT) and reduced CO2 emissions, while the fuzzy logic energy management strategy successfully minimises cost by prioritising PV use.</t>
  </si>
  <si>
    <t>National Engineering School of Sousse (LATIS), University of Sousse, Tunisia; IRDL, University of Brest, France; LASEE, University of Monastir, Tunisia; ISSAT of Sousse; King Saud University, Riyadh, Saudi Arabia</t>
  </si>
  <si>
    <t>TN, FR, SA</t>
  </si>
  <si>
    <t>https://doi.org/10.1177/1063293X241266338</t>
  </si>
  <si>
    <t>swadref87@hotmail.com</t>
  </si>
  <si>
    <t>AC Ohajianya</t>
  </si>
  <si>
    <t>Design and Techno-economic Simulation of a Standalone PV Solar Power Plant for a Typical Housing Estate in Owerri, Nigeria</t>
  </si>
  <si>
    <t>To design and simulate a standalone PV solar power plant for a 200-bungalow housing estate in Owerri, Nigeria and evaluate its technical and economic feasibility.</t>
  </si>
  <si>
    <t>A 468 kWp PV system can supply the estate's 1,480 kWh/day demand with a 70.4% performance ratio and 96.8% solar fraction, and is economically feasible with positive NPV under all loan financing scenarios.</t>
  </si>
  <si>
    <t>Federal University of Technology, Owerri, Nigeria</t>
  </si>
  <si>
    <t>https://doi.org/10.9734/JENRR/2023/v15i3317</t>
  </si>
  <si>
    <t>anthony.ohajianya@futo.edu.ng</t>
  </si>
  <si>
    <t>N Abdelmeguid and D M Ibrahiem</t>
  </si>
  <si>
    <t>Decarbonizing Egypt's energy sector: pathways for an accelerated energy transition</t>
  </si>
  <si>
    <t>To identify decarbonization pathways and energy mix scenarios of least global warming potential for Egypt's energy sector using LEAP, comparing four scenarios of demand, supply, nuclear, and renewables integration through 2050.</t>
  </si>
  <si>
    <t>The renewables-promotion scenario RE2, with 75% renewables by 2050, achieves the lowest GHG emissions and lowest production costs by 2050, with wind energy dominating the energy mix.</t>
  </si>
  <si>
    <t>integrated demand-supply modelling, flexible scenario analysis, long time horizon up to 2050, first study in Egypt combining demand and supply</t>
  </si>
  <si>
    <t>LEAP has lower temporal, spatial and techno-economic resolutions compared to other bottom-up models</t>
  </si>
  <si>
    <t>Department of Economics, Faculty of Economics and Political Science, Cairo University, Giza, Egypt</t>
  </si>
  <si>
    <t>https://doi.org/10.1108/REPS-03-2024-0001</t>
  </si>
  <si>
    <t>nivinsafwat11@gmail.com</t>
  </si>
  <si>
    <t>K N Ukoima</t>
  </si>
  <si>
    <t>Design and performance analysis of a solar photovoltaic system for a rural community in rivers state, Nigeria</t>
  </si>
  <si>
    <t>To design and simulate a 650 kW on-grid solar PV system for the Okorobo-Ile rural community in Rivers State, Nigeria, using PVsyst software, and to analyze its performance parameters including energy output, losses, and performance ratio.</t>
  </si>
  <si>
    <t>The system produces an annual electricity output of 908 MWh with a performance ratio of 0.83, exceeding the community's energy demand and enabling revenue generation from surplus power.</t>
  </si>
  <si>
    <t>Department of Electrical Electronic Engineering, Michael Okpara University of Agriculture, Umudike, Nigeria</t>
  </si>
  <si>
    <t>https://doi.org/10.1038/s41598-025-00664-5</t>
  </si>
  <si>
    <t>kelvin.ukoima@mouau.edu.ng</t>
  </si>
  <si>
    <t>I Jumare et al.</t>
  </si>
  <si>
    <t>Decentralized Grid-Connected Hybrid Renewable Energy System Design in Nigeria, Case Study of Zaria Municipal</t>
  </si>
  <si>
    <t>To design a grid-connected 100% renewable hybrid energy system for Zaria, Nigeria and compare it against off-grid hybrid and conventional diesel/gasoline generator scenarios.</t>
  </si>
  <si>
    <t>The proposed grid-connected renewable hybrid system reduces total NPC and LCOE by 69% compared to the off-grid hybrid renewable scenario, with lower emissions and improved reliability.</t>
  </si>
  <si>
    <t>University of Tlemcen (Algeria), University of Applied Sciences Cologne (Germany), Pan African University Institute of Water and Energy Sciences (Algeria)</t>
  </si>
  <si>
    <t>https://dx.doi.org/10.2139/ssrn.3224175</t>
  </si>
  <si>
    <t>B Ugwoke et al.</t>
  </si>
  <si>
    <t>Decentralized Renewable Hybrid Mini-Grids for Rural Communities: Culmination of the IREP Framework and Scale up to Urban Communities</t>
  </si>
  <si>
    <t>To model the optimal techno-economic configuration of renewable hybrid mini-grids for two Nigerian rural communities and evaluate demand-side management benefits alongside a sustainable business model.</t>
  </si>
  <si>
    <t>Biomass CHP dominates electricity generation for both communities, and DSM scenarios reduce net present cost by up to 83% while achieving up to 100% renewable fraction.</t>
  </si>
  <si>
    <t>Politecnico di Torino, Michigan Technological University, Politecnico di Milano, Aalto University</t>
  </si>
  <si>
    <t>IT, US, FI</t>
  </si>
  <si>
    <t>http://dx.doi.org/10.3390/su12187411</t>
  </si>
  <si>
    <t>A Bakundukize et al.</t>
  </si>
  <si>
    <t>Design and Modelling of PV Power Plant for Rural Electrification in Kayonza, Rwanda</t>
  </si>
  <si>
    <t>To design and model an off-grid SPV power plant with a battery storage system to meet the electricity load of Rwisirabo village in Kayonza, Rwanda.</t>
  </si>
  <si>
    <t>The optimal off-grid SPV system requires a 220 kW PV array, 860 batteries and a 110 kW inverter, achieving a levelized cost of energy of $0.200/kWh using 100% renewable energy.</t>
  </si>
  <si>
    <t>African Centre of Excellence in Energy for Sustainable Development (ACE-ESD), University of Rwanda; Africa Centre of Excellence II in Phytochemicals, Textiles and Renewable Energy (ACE II PTRE), Moi University, Kenya</t>
  </si>
  <si>
    <t>RW, KE</t>
  </si>
  <si>
    <t>https://doi.org/10.9734/JENRR/2021/v7i430197</t>
  </si>
  <si>
    <t>twizerimanamaurice@gmail.com</t>
  </si>
  <si>
    <t>Zeinab Abdallah M. Elhassan et al.</t>
  </si>
  <si>
    <t>Design of Hybrid Power System of Renewable Energy for Domestic Used in Khartoum</t>
  </si>
  <si>
    <t>To design and optimize a technically viable and cost-effective hybrid renewable energy system for domestic use in Khartoum for different numbers of households.</t>
  </si>
  <si>
    <t>It is more economical to use a combined wind-PV system for a group of 50 homes rather than for a single home. The overall cost of energy would be lower if wind turbine costs decrease in Khartoum.</t>
  </si>
  <si>
    <t>Deptarment of Architecture Engineering, Faculty of Engineering and Built of Environment, University Kebangsaan Malaysia,Solar Energy Research Institute, University Kebangsaan Malaysia</t>
  </si>
  <si>
    <t>10.3923/jas.2011.2270.2275</t>
  </si>
  <si>
    <t>https://doi.org/10.1016/j.egypro.2014.12.019</t>
  </si>
  <si>
    <t>Wiomou J. Bonzi et al.</t>
  </si>
  <si>
    <t>RETScreen Clean Energy Management Software</t>
  </si>
  <si>
    <t>Natural Resources Canada</t>
  </si>
  <si>
    <t>project_prefeasibility</t>
  </si>
  <si>
    <t>PVsyst Photovoltaic System Software</t>
  </si>
  <si>
    <t>PVsyst SA</t>
  </si>
  <si>
    <t>Tools for Energy Model Optimization and Analysis</t>
  </si>
  <si>
    <t>North Carolina State Univ.</t>
  </si>
  <si>
    <t>Electrical Transient Analyzer Program</t>
  </si>
  <si>
    <t>ETAP (Operation Technology Inc.)</t>
  </si>
  <si>
    <t>DIgSILENT GmbH</t>
  </si>
  <si>
    <t>Power System Simulator for Engineering</t>
  </si>
  <si>
    <t>Siemens</t>
  </si>
  <si>
    <t>US Department of Energy</t>
  </si>
  <si>
    <t>DesignBuilder Software Ltd</t>
  </si>
  <si>
    <t>Transient System Simulation Tool</t>
  </si>
  <si>
    <t>Univ. of Wisconsin-Madison</t>
  </si>
  <si>
    <t>improved Hybrid Optimization by Genetic Algorithms</t>
  </si>
  <si>
    <t>Univ. of Zaragoza</t>
  </si>
  <si>
    <t>RAMP stochastic load profile generator</t>
  </si>
  <si>
    <t>Politecnico di Milano</t>
  </si>
  <si>
    <t>GIS for Electrification</t>
  </si>
  <si>
    <t>Photovoltaic Geographical Information System</t>
  </si>
  <si>
    <t>PVWatts Calculator</t>
  </si>
  <si>
    <t>Wind Atlas Analysis and Application Program</t>
  </si>
  <si>
    <t>DTU Wind Energy</t>
  </si>
  <si>
    <t>Solargis</t>
  </si>
  <si>
    <t>Solargis s.r.o.</t>
  </si>
  <si>
    <t>Agent-based Market model for the Investigation of Renewable and Integrated energy Systems</t>
  </si>
  <si>
    <t>DLR</t>
  </si>
  <si>
    <t>Greenhouse gas - Air Pollution Interactions and Synergies</t>
  </si>
  <si>
    <t>NewClimate Institute</t>
  </si>
  <si>
    <t>AspenTech</t>
  </si>
  <si>
    <t>Soil and Water Assessment Tool</t>
  </si>
  <si>
    <t>USDA-ARS / Texas A&amp;M Univ.</t>
  </si>
  <si>
    <t>EPANET Water Distribution System Modelling</t>
  </si>
  <si>
    <t>US Environmental Protection Agency</t>
  </si>
  <si>
    <t>LISFLOOD hydrological model</t>
  </si>
  <si>
    <t>Free Greenius</t>
  </si>
  <si>
    <t>Geospatial Climate, Land, Energy and Water strategies</t>
  </si>
  <si>
    <t>Clewsy (CLEWs model generator)</t>
  </si>
  <si>
    <t>GlobalEnergyGIS</t>
  </si>
  <si>
    <t>Chalmers Univ. of Technology</t>
  </si>
  <si>
    <t>Integrated energy, GHG mitigation and air pollution planning in one platform; used by governments in 190+ countries for NDCs, LT-LEDS and biennial transparency reports; flexible accounting structure tolerant of scarce data; free licences for low- and middle-income countries</t>
  </si>
  <si>
    <t>Remains a relatively complex tool: SEI states most users need about a week of training before effective use; hardware/software access and licence cost can be barriers for some users; Windows-only desktop application</t>
  </si>
  <si>
    <t>Energy demand and supply scenarios; GHG mitigation assessments; air pollutant emissions; cost-benefit comparison of scenarios</t>
  </si>
  <si>
    <t>NEMO,OSeMOSYS,GAINS,OnSSET</t>
  </si>
  <si>
    <t>De facto global standard for hybrid/microgrid sizing - engine used by 250,000+ energy professionals in 190+ countries; examines all system combinations in a single run and ranks them by least cost; simulates a full year at 1-minute to 1-hour time steps; sensitivity analysis on fuel price, load growth, battery degradation and weather</t>
  </si>
  <si>
    <t>Proprietary annual licence with capabilities split across paid modules (up to 9) and separate products (Pro / Grid / Front); single-site design tool with no network or spatial representation; custom dispatch strategies require MATLAB programming</t>
  </si>
  <si>
    <t>Least-cost system configuration and component sizing; net present cost and cost of energy; hourly dispatch and annual energy balance; sensitivity results across fuel price, load and resource variation</t>
  </si>
  <si>
    <t>PVsyst,RETScreen,ArcGIS,QGIS</t>
  </si>
  <si>
    <t>Fully open source (Apache-2.0) with no upfront financial investment, which is explicitly aimed at affordability in developing countries; compact and transparent code (core formulation in a few pages) available in GNU MathProg, Pyomo, PuLP and GAMS; lighter learning curve than MARKAL/TIMES, MESSAGE or PRIMES; developed with IAEA, UNIDO, KTH, UCL, UCT, PSI and SEI, and widely used for training</t>
  </si>
  <si>
    <t>No official helpdesk - support relies on the community; requires an external solver (GLPK/CBC/Gurobi/CPLEX) and command-line or Python skills; deterministic linear framework with perfect foresight, so no stochastic or short-term operational detail</t>
  </si>
  <si>
    <t>Optimal_capacity_expansion,technology_mix,dispatch_by_timeslice,total_discounted_system_cost,emissions_trajectories</t>
  </si>
  <si>
    <t>LEAP,CLEWs,OnSSET,MESSAGE</t>
  </si>
  <si>
    <t>Open source under GPL v3.0, free of charge and available on GitHub; scalable from cities to countries, regions and the whole world (ETP, TIAM, Pan-European TIMES); extensive official documentation set (Parts I-III); explicitly suited to LEDS and NDC roadmaps; state of the art generator maintained by the IEA-ETSAP community</t>
  </si>
  <si>
    <t>Requires the commercial GAMS modelling language plus a commercial optimisation solver to run, and a third-party interface such as VEDA for data input and results analysis, so the tool is only free in part; steep learning curve and large data requirements</t>
  </si>
  <si>
    <t>Least-cost_technology_pathways,capacity_and_investment_trajectories,marginal_costs,energy_flows_by_sector,emissions_trajectories</t>
  </si>
  <si>
    <t>VEDA,GAMS,MARKAL,MESSAGE</t>
  </si>
  <si>
    <t>Long-established ETSAP framework (developed from 1976 in a multinational project) with a large legacy of national models and an extensive documentation set; code still supported by ETSAP</t>
  </si>
  <si>
    <t>Superseded by TIMES - ETSAP advises all modellers to use TIMES and states that no further development or updates of MARKAL are planned; the ANSWER interface has received no changes since 2018</t>
  </si>
  <si>
    <t>TIMES,ANSWER,GAMS</t>
  </si>
  <si>
    <t>Purpose-built for least-cost electrification planning at settlement level, comparing six grid, mini-grid and stand-alone configurations; uses open geospatial data (population density, grid and road distance, night-time lights, hydro potential, diesel transport costs); open source Python with a full manual and a free teaching kit administered by KTH</t>
  </si>
  <si>
    <t>Heavy geospatial data preparation - a GIS environment (ArcGIS, QGIS or GRASS) and Python skills are required before running the model, and input data readiness is often the binding constraint; power-sector scope only, with no representation of the transmission network operation</t>
  </si>
  <si>
    <t>Least-cost_technology_split_by_settlement,investment_requirements_for_universal_access,new_capacity_by_technology,population_served_by_grid_vs_offgrid,levelised_cost_maps</t>
  </si>
  <si>
    <t>OSeMOSYS,QGIS,ArcGIS,GEGIS</t>
  </si>
  <si>
    <t>proprietary_dependency</t>
  </si>
  <si>
    <t>GAMS+VEDA</t>
  </si>
  <si>
    <t>GAMS+ANSWER</t>
  </si>
  <si>
    <t>GAMS</t>
  </si>
  <si>
    <t>MATLAB (optional)</t>
  </si>
  <si>
    <t>national_planning,emissions_air_quality</t>
  </si>
  <si>
    <t>national_planning,power_system_operation</t>
  </si>
  <si>
    <t>electrification_planning,geospatial_analysis</t>
  </si>
  <si>
    <t>national_planning,regional_trade,power_system_operation</t>
  </si>
  <si>
    <t>power_system_operation,national_planning</t>
  </si>
  <si>
    <t>minigrid_hybrid_design,project_prefeasibility</t>
  </si>
  <si>
    <t>nexus_water_land</t>
  </si>
  <si>
    <t>power_system_operation</t>
  </si>
  <si>
    <t>emissions_air_quality</t>
  </si>
  <si>
    <t>grid_reliability</t>
  </si>
  <si>
    <t>buildings_thermal</t>
  </si>
  <si>
    <t>minigrid_hybrid_design</t>
  </si>
  <si>
    <t>resource_assessment</t>
  </si>
  <si>
    <t>resource_assessment,project_prefeasibility</t>
  </si>
  <si>
    <t>nexus_water_land,geospatial_analysis</t>
  </si>
  <si>
    <t>resource_assessment,geospatial_analysis</t>
  </si>
  <si>
    <t>electrification_planning</t>
  </si>
  <si>
    <t>https://doi.org/10.3390/ijgi10110780</t>
  </si>
  <si>
    <t>City Energy Analyst</t>
  </si>
  <si>
    <t>TEAM</t>
  </si>
  <si>
    <t>GISele</t>
  </si>
  <si>
    <t>Grid-Sim</t>
  </si>
  <si>
    <t>GEOH2</t>
  </si>
  <si>
    <t>GISELE</t>
  </si>
  <si>
    <t>VANIA</t>
  </si>
  <si>
    <t>OnStove</t>
  </si>
  <si>
    <t>NREL LCOE Calculator</t>
  </si>
  <si>
    <t>M-LED</t>
  </si>
  <si>
    <t>WaterCROP</t>
  </si>
  <si>
    <t>OptGen</t>
  </si>
  <si>
    <t>SDDP</t>
  </si>
  <si>
    <t>Network Planner</t>
  </si>
  <si>
    <t>WindPRO</t>
  </si>
  <si>
    <t>PVSyst</t>
  </si>
  <si>
    <t>PV*SOL</t>
  </si>
  <si>
    <t>BEFS RA</t>
  </si>
  <si>
    <t>PlantPredict</t>
  </si>
  <si>
    <t>CLOVER</t>
  </si>
  <si>
    <t>TEMT</t>
  </si>
  <si>
    <t>MESAP</t>
  </si>
  <si>
    <t>RE2nAF</t>
  </si>
  <si>
    <t>RTEP</t>
  </si>
  <si>
    <t>KCERT</t>
  </si>
  <si>
    <t>AnyMOD</t>
  </si>
  <si>
    <t>IMAGE</t>
  </si>
  <si>
    <t>H2RES</t>
  </si>
  <si>
    <t>Offgridders</t>
  </si>
  <si>
    <t>OpenDSS</t>
  </si>
  <si>
    <t>K Kusakana and HJ Vermaak</t>
  </si>
  <si>
    <t>Hydrokinetic power generation for rural electricity supply: Case of South Africa</t>
  </si>
  <si>
    <t>To investigate the feasibility of hydrokinetic power generation for supplying reliable, affordable electricity to rural and isolated loads in South Africa, comparing it to PV, wind, diesel and grid extension options.</t>
  </si>
  <si>
    <t>Hydrokinetic power was found to be the lowest-cost supply option in both case studies, with a cost of energy 2.5-9 times lower than PV, wind, and diesel generator alternatives.</t>
  </si>
  <si>
    <t>Central University of Technology, Free State, Bloemfontein, South Africa</t>
  </si>
  <si>
    <t>https://doi.org/10.1016/j.renene.2012.12.051</t>
  </si>
  <si>
    <t>A Recioui and FZ Dekhandji</t>
  </si>
  <si>
    <t>Hydrogen-based Hybrid Renewable Energy System Sizing Optimization using HOMER</t>
  </si>
  <si>
    <t>To design and optimize a standalone hybrid renewable energy system with a hydrogen storage component to meet the electricity demand of a remote drilling camp in Adrar, Algeria, comparing techno-economic performance with and without hydrogen elements.</t>
  </si>
  <si>
    <t>The PV/wind/diesel/battery configuration without hydrogen components achieves the lowest net present cost and emissions, outperforming the hydrogen-based configuration which has higher NPC and diesel-driven emissions.</t>
  </si>
  <si>
    <t>Laboratory of Signals and Systems, Institute of Electrical and Electronic Engineering, University M’hamed Bougara of Boumerdes, Algeria</t>
  </si>
  <si>
    <t>https://doi.org/10.1109/IREC56325.2022.10002028</t>
  </si>
  <si>
    <t>a_recioui@univ-boumerdes.dz</t>
  </si>
  <si>
    <t>P Tiam Kapen and M.D. Wamba</t>
  </si>
  <si>
    <t>Hydrogen and electricity production from Mount Cameroon's energy potential: Seismic imaging, techno-environmental-socio-economic assessment, and sensitivity considerations of a zero-carbon Fuel cell/Geothermal/Electrolyzer hybrid system</t>
  </si>
  <si>
    <t>To assess the technical, economic, environmental, and social feasibility of a zero-carbon Fuel Cell/Geothermal/Electrolyzer hybrid system for electricity and hydrogen production near Mount Cameroon, using seismic imaging and HOMER Pro-based optimization.</t>
  </si>
  <si>
    <t>The optimal configuration (110 kW geothermal turbine, 50 kW fuel cell, 10 kW electrolyzer, 25.5 kW converter, 20 kg H2 tank) achieves a net present cost of about US$1.84 million and a levelized cost of energy of US$0.465/kWh with zero direct carbon emissions.</t>
  </si>
  <si>
    <t>University of Dschang (Cameroon), University of Bern (Switzerland)</t>
  </si>
  <si>
    <t>CM, CH</t>
  </si>
  <si>
    <t>https://doi.org/10.1016/j.ecmx.2026.101637</t>
  </si>
  <si>
    <t>pascalin.tiam@univ-dschang.org</t>
  </si>
  <si>
    <t>AA Elwan et al.</t>
  </si>
  <si>
    <t>Hybrid Waste to Energy Electricity Generation and Battery Storage System: The Economics and Environmental Emission in a Low-Income Community</t>
  </si>
  <si>
    <t>To assess the economic, environmental, and technical impact of a hybrid waste-to-energy plant with battery storage for a low-income suburb of Gombe, Nigeria, using HOMER Pro.</t>
  </si>
  <si>
    <t>The hybrid WtE/storage system meets 100% of local demand with an NPC of $112,634 and LCOE of $0.238/kWh but is not economically viable versus grid electricity, though it shows strong environmental benefits with very low emissions.</t>
  </si>
  <si>
    <t>Universiti Teknologi Malaysia (UTM), Universiti Malaysia Sarawak (UNIMAS)</t>
  </si>
  <si>
    <t>https://doi.org/10.1007/978-981-99-6749-0_51</t>
  </si>
  <si>
    <t>ayzulardiansyah@unimas.my</t>
  </si>
  <si>
    <t>C Diyoke et al.</t>
  </si>
  <si>
    <t>Hydro Backed-up Hybrid Renewable System for Off-grid Power in Nigeria</t>
  </si>
  <si>
    <t>To design and optimize a hydropower-backed-up hybrid renewable energy system (PV/WT/HPP/battery) for a rural off-grid community in Kwara State, Nigeria, and compare it with diesel-only, grid extension, and diesel-backed-up alternatives.</t>
  </si>
  <si>
    <t>The optimal PV/HPP/battery system achieves a COE of $0.34/kWh with 100% renewable fraction, cheaper than diesel-only ($0.473/kWh) but more expensive than the subsidized grid tariff.</t>
  </si>
  <si>
    <t>Department of Mechanical Engineering, Enugu State University of Science and Technology, Enugu, Nigeria; Department of Agricultural and Bio-resources Engineering, Enugu State University of Science and Technology, Enugu, Nigeria</t>
  </si>
  <si>
    <t>https://doi.org/10.11648/j.epes.20221102.12</t>
  </si>
  <si>
    <t>O.M. Babatunde et al.</t>
  </si>
  <si>
    <t>Hybridized off-grid fuel cell/wind/solar PV/battery for energy generation in a small household: A multi-criteria perspective</t>
  </si>
  <si>
    <t>To explore the technical, economic and environmental sustainability of hybridizing PV, wind, fuel cell and hydrogen storage for a residential load in Lagos, Nigeria, and to rank feasible energy system alternatives using HOMER and multi-criteria decision making (CRITIC-COPRAS).</t>
  </si>
  <si>
    <t>Based on total net present cost alone, PV-Battery is the optimal system, but when ranked using multiple criteria (economic, technical, environmental), the hybrid PV-Fuel Cell-Wind-Battery system becomes the most preferred.</t>
  </si>
  <si>
    <t>https://doi.org/10.1016/j.ijhydene.2021.12.018</t>
  </si>
  <si>
    <t>A.F. Touré et al.</t>
  </si>
  <si>
    <t>Hybrid Systems Optimization: Application to Hybrid Systems Photovoltaic Connected to Grid. A Mali Case Study</t>
  </si>
  <si>
    <t>To optimize the operation of a grid-connected hybrid PV-thermal-hydro power system in Bamako by minimizing thermal power production and interconnection energy purchases using HOMER simulation.</t>
  </si>
  <si>
    <t>Raising the interconnection purchase limit from 50 MW to 100 MW cuts thermal production from 211,537 MWh/year to 20,240 MWh/year and fuel use from 74,303 L to 7,141 L, making it the more economical and ecological option.</t>
  </si>
  <si>
    <t>IUT de Montreuil, Laboratoire Quartz, France; Faculté des Sciences et Techniques de Bamako, USTTB, Mali</t>
  </si>
  <si>
    <t>FR, ML</t>
  </si>
  <si>
    <t>https://doi.org/10.3390/su11082356</t>
  </si>
  <si>
    <t>a.elmhamedi@iut.univ-paris8.fr</t>
  </si>
  <si>
    <t>Kokouvi Etse et al.</t>
  </si>
  <si>
    <t>Hybrid System for Electrification and Upliftment of Northern Rural Region of Togo</t>
  </si>
  <si>
    <t>To assess the techno-economic viability of a hybrid PV/biodiesel (Jatropha) system for rural electrification of the village of Djarkpanga in northern Togo using HOMER simulation.</t>
  </si>
  <si>
    <t>The hybrid PV/biodiesel system offers the lowest cost of electricity (0.168-0.208 USD/kWh) across scenarios, cheaper than PV alone, biodiesel generator alone, and Togo's largest thermal power plant (0.30 USD/kWh).</t>
  </si>
  <si>
    <t>AP Goyal Shimla University, Shimla, India</t>
  </si>
  <si>
    <t>https://hal.science/hal-03937281v1</t>
  </si>
  <si>
    <t>Central University of Technology, Free State, South Africa</t>
  </si>
  <si>
    <t>OO Olatunji et al.</t>
  </si>
  <si>
    <t>Hybrid standalone microgrid for agricultural last-mile: A techno-economic analysis</t>
  </si>
  <si>
    <t>To perform a techno-economic analysis of a grid-independent hybrid PV-diesel microgrid for an agricultural last-mile farm in South Africa. To compare a PV-only system against a PV-Genset hybrid system in terms of cost, emissions and reliability.</t>
  </si>
  <si>
    <t>The PV-Genset system had the lowest LCOE (R4.01) and NPC (R551,766.4), while the PV-only system had zero carbon emissions but higher operating cost.</t>
  </si>
  <si>
    <t>Department of Mechanical Engineering Science, University of Johannesburg, South Africa; Process Energy and Environmental Technology Station, University of Johannesburg, South Africa</t>
  </si>
  <si>
    <t>https://doi.org/10.1016/j.egyr.2022.10.274</t>
  </si>
  <si>
    <t>oolatunji@uj.ac.za</t>
  </si>
  <si>
    <t>AH Abraha et al.</t>
  </si>
  <si>
    <t>Hybrid Solar – Wind – Diesel Systems for Rural Application in North Ethiopia: Case Study for Three Rural Villages using HOMER Simulation</t>
  </si>
  <si>
    <t>To assess the feasibility of hybrid solar-wind-diesel systems for electrifying three off-grid rural villages in Tigray, Ethiopia, and determine optimum system configurations using HOMER simulation.</t>
  </si>
  <si>
    <t>Hybrid wind/PV-diesel systems achieve significantly lower LCOE (0.41-0.70 $/kWh) than 100% diesel systems (1.67-3.01 $/kWh) across all three villages, with wind penetration favored over PV due to lower capital costs.</t>
  </si>
  <si>
    <t>University of Flensburg (Germany), Ethiopian Institute of Technology - Mekelle University (Ethiopia), University of Dar es Salaam (Tanzania)</t>
  </si>
  <si>
    <t>DE, ET, TZ</t>
  </si>
  <si>
    <t>https://doi.org/10.4314/mejs.v5i2.94227</t>
  </si>
  <si>
    <t>mul_at@yahoo.com</t>
  </si>
  <si>
    <t>O.E. Diemuodeke et al.</t>
  </si>
  <si>
    <t>Hybrid Solar PV–Agro-Waste-Driven Combined Heat and Power Energy System as Feasible Energy Source for Schools in Sub-Saharan Africa</t>
  </si>
  <si>
    <t>To assess the feasibility of a solar PV–agro-waste (syngas) hybrid combined heat and power energy system for a Ghanaian secondary school to address energy deficits and enhance quality education.</t>
  </si>
  <si>
    <t>The optimized hybrid system generates 221,621 kWh of electricity and 110,896 kWh of thermal energy annually at 0.295 EUR/kWh, cheaper than diesel generation but more expensive than the municipal grid.</t>
  </si>
  <si>
    <t>University of Port Harcourt, Nigeria; University of Jaén, Spain; NASCO Foundation, Ghana</t>
  </si>
  <si>
    <t>NG, ES, GH</t>
  </si>
  <si>
    <t>https://doi.org/10.3390/biomass4040067</t>
  </si>
  <si>
    <t>A. Ramseebaluck and S. Chowdhury</t>
  </si>
  <si>
    <t>Hybrid Renewable-based Reliable and Cost-effective Rural Electrification in Southern Africa</t>
  </si>
  <si>
    <t>ZA, LS</t>
  </si>
  <si>
    <t>To design and compare hybrid renewable energy system configurations for cost-effective and reliable rural electrification of two off-grid villages in South Africa and Lesotho using HOMER optimization.</t>
  </si>
  <si>
    <t>A Solar PV/Wind Turbine/Diesel Generator/Battery hybrid system was the most cost-effective solution for both villages, achieving LCOE of $0.173/kWh for Ncera and $0.210/kWh for Boipuso.</t>
  </si>
  <si>
    <t>University of Cape Town, Electrical Engineering Department</t>
  </si>
  <si>
    <t>https://doi.org/10.1109/IREC.2019.8754568</t>
  </si>
  <si>
    <t>rmsarv001@myuct.ac.za</t>
  </si>
  <si>
    <t>F Oueslati</t>
  </si>
  <si>
    <t>Hybrid renewable system based on solar wind and fuel cell energies coupled with diesel engines for Tunisian climate: TRNSYS simulation and economic assessment</t>
  </si>
  <si>
    <t>To design and test the performance of a standalone hybrid renewable energy system integrating wind turbine, PV array, fuel cell, and diesel generator to meet the load demand of a residential community in Sidi Daoud, Tunisia, using TRNSYS simulation and techno-economic analysis.</t>
  </si>
  <si>
    <t>The optimized hybrid system achieves a renewable fraction of 35.52%, an LCOE of $0.0492/kWh, less than 0.05% unmet load, and reduces CO2 emissions by 76,296 tons over 20 years.</t>
  </si>
  <si>
    <t>Physics Department, Faculty of Science, Albaha University, Al-Baha, Kingdom of Saudi Arabia; Laboratory of Physics of Fluids, Physics Department, Faculty of Science of Tunis, University of Tunis El-Manar, Tunis, Tunisia</t>
  </si>
  <si>
    <t>SA,TN</t>
  </si>
  <si>
    <t>https://doi.org/10.1080/15435075.2020.1865366</t>
  </si>
  <si>
    <t>fakher.oueslati@gmail.com</t>
  </si>
  <si>
    <t>S Ladide et al.</t>
  </si>
  <si>
    <t>Hybrid Renewable Power Supply for Typical Public Facilities in Six Various Climate Zones in Morocco</t>
  </si>
  <si>
    <t>To assess, via a techno-economic analysis of a grid-connected hybrid PV/wind system, the deployment of small and medium microgrids for typical public facilities across six climate zones in Morocco. To evaluate the impact of interest rate, purchased power price and wind speed on system viability through sensitivity analysis.</t>
  </si>
  <si>
    <t>Wind energy systems are optimal in western cities (Tangier, Dakhla), PV systems in eastern cities (Marrakech, Berkane), while a PV/wind hybrid is best in Zagora and Essaouira. Resulting cost of electricity is comparable to the national electricity price of 0.1 $/kWh.</t>
  </si>
  <si>
    <t>LGECOS Laboratory, National School of Applied Sciences Cadi Ayyad University Marrakech, Morocco; Faculty of Sciences and Techniques of Al Hoceima, Abdelmalek Essaadi University-Morocco; National School of Applied Sciences, Sidi Mohamed Ben Abdellah University Fès, Morocco</t>
  </si>
  <si>
    <t>https://www.researchgate.net/publication/359772790_Hybrid_Renewable_Power_Supply_for_Typical_Public_Facilities_in_Six_Various_Climate_Zones_in_Morocco</t>
  </si>
  <si>
    <t>saad.ladide@gmail.com</t>
  </si>
  <si>
    <t>Hybrid renewable power supply for rural health clinics (RHC) in six geo-political zones of Nigeria</t>
  </si>
  <si>
    <t>To assess the techno-economic feasibility of hybrid PV-wind-diesel-battery power systems for meeting the electricity load of rural health clinics at six sites representing Nigeria's geo-political zones.</t>
  </si>
  <si>
    <t>Hybrid PV/wind/diesel/battery systems are optimal for Sokoto, Maiduguri, Jos and Enugu, while PV/diesel/battery is optimal for Iseyin and Port-Harcourt, with diesel-only systems having the highest cost of energy at $0.911/kWh.</t>
  </si>
  <si>
    <t>University of Malaya, Federal University of Technology Minna, Covenant University</t>
  </si>
  <si>
    <t>https://doi.org/10.1016/j.seta.2015.11.001</t>
  </si>
  <si>
    <t>M.O. Atallah et al.</t>
  </si>
  <si>
    <t>Hybrid renewable energy systems for seawater-based green hydrogen in Egyptian coastal zones: A case study</t>
  </si>
  <si>
    <t>To evaluate the techno-economic and environmental feasibility of hybrid renewable energy systems producing green hydrogen via seawater electrolysis in four Egyptian coastal cities under stand-alone and grid-connected scenarios. To identify the optimal system configuration minimizing net present cost and gas emissions across multiple wind turbine and load scenarios.</t>
  </si>
  <si>
    <t>The grid-connected PV/WT/DG/Battery/PEME/H2 tank system with 50 wind turbines achieves the lowest levelized cost of hydrogen at 0.177 $/kg with a 100% renewable fraction. Selling surplus electricity to the grid reduces NPC and LCOH by up to 89.5% compared to stand-alone configurations.</t>
  </si>
  <si>
    <t>Damietta University, Prince Sattam Bin Abdulaziz University, Suez University</t>
  </si>
  <si>
    <t>EG, SA</t>
  </si>
  <si>
    <t>https://doi.org/10.1016/j.uncres.2025.100239</t>
  </si>
  <si>
    <t>mh.alqahtani@psau.edu.sa</t>
  </si>
  <si>
    <t>R Malange et al.</t>
  </si>
  <si>
    <t>Hybrid Renewable Energy System potentials in rural areas: A case of Zambia</t>
  </si>
  <si>
    <t>To investigate the techno-economic feasibility of a hybrid renewable energy system (biomass, solar, wind) to increase electricity access in Misisi rural area, Zambia.</t>
  </si>
  <si>
    <t>The hybrid system produces 73,577 kWh/yr against an estimated consumption of 60,386 kWh/yr, at a total capital cost of 151,708.84 USD.</t>
  </si>
  <si>
    <t>https://ssrn.com/abstract=3900351</t>
  </si>
  <si>
    <t>hangwimalange@gmail.com</t>
  </si>
  <si>
    <t>BM Olomiyesan and OD Oyedum</t>
  </si>
  <si>
    <t>Hybrid power system options for off-grid rural electrification in northwestern region of Nigeria</t>
  </si>
  <si>
    <t>To determine the optimal off-grid hybrid power system for remote rural settlements at the lowest energy cost in Kaduna and Katsina states of northwestern Nigeria, and to compare its cost with a stand-alone diesel generator.</t>
  </si>
  <si>
    <t>A PV-wind-diesel hybrid system is the least-cost option for both sites, with an NPC of US$435,818 and COE of 0.203 US$/kWh in Kaduna, and an NPC of US$322,091 and COE of 0.150 US$/kWh in Katsina.</t>
  </si>
  <si>
    <t>National Examinations Council (NECO), Minna, Nigeria; Federal University of Technology, Minna, Nigeria</t>
  </si>
  <si>
    <t>https://doi.org/10.20935/AcadEnergy7345</t>
  </si>
  <si>
    <t>olomiyebolu@yahoo.com</t>
  </si>
  <si>
    <t>Abdulrahman Alzarouq et al.</t>
  </si>
  <si>
    <t>Hybrid Power Optimization at the Libyan Investment Authority: A synergy of Homer Software and Machine Learning application</t>
  </si>
  <si>
    <t>To determine the optimal sizing of a hybrid PV, wind, battery storage and diesel generator system using HOMER software and machine learning to reliably meet the 250 kW power demand of the Libyan Investment Authority. To evaluate the electrical, financial and environmental performance of this hybrid configuration.</t>
  </si>
  <si>
    <t>The optimal hybrid system produces 2,398,024 kWh per year at a total cost of $5.69 million, with 86.1% of energy supplied by renewables and the rest by diesel generators.</t>
  </si>
  <si>
    <t>Electrical Engineering Department, Electrical Systems and Renewable Energies Laboratory (LSEER), University of Sfax, National Engineering School of Sfax (ENIS), Tunisia</t>
  </si>
  <si>
    <t>https://doi.org/10.1109/ICSC58660.2023.10449754</t>
  </si>
  <si>
    <t>RM Johannsen et al.</t>
  </si>
  <si>
    <t>Hybrid photovoltaic and wind mini-grids in Kenya: Techno-economic assessment and barriers to diffusion</t>
  </si>
  <si>
    <t>To assess the techno-economic viability of hybrid PV/wind mini-grids in Kenya and identify barriers hindering their diffusion using a combination of HOMER modelling and stakeholder interviews.</t>
  </si>
  <si>
    <t>PV/wind hybrids show technical and economic potential above average wind speeds of 4.5 m/s, reducing LCOE by 7-10% and battery storage by 11-29%, but comprehensive systemic, technical and economic barriers severely hinder diffusion.</t>
  </si>
  <si>
    <t>Aalborg University, African Centre for Technology Studies</t>
  </si>
  <si>
    <t>DK, KE</t>
  </si>
  <si>
    <t>https://doi.org/10.1016/j.esd.2019.11.002</t>
  </si>
  <si>
    <t>rmj@plan.aau.dk</t>
  </si>
  <si>
    <t>O.D.T. Odou et al.</t>
  </si>
  <si>
    <t>Hybrid off-grid renewable power system for sustainable rural electrification in Benin</t>
  </si>
  <si>
    <t>To analyse the techno-economic feasibility of a hybrid renewable energy system for sustainable rural electrification of the village of Fouay in Benin using HOMER software.</t>
  </si>
  <si>
    <t>A hybrid PV/diesel generator/battery system (150 kW/62.5 kVA/637 kWh) is the least-cost optimal configuration, reducing battery needs by 70% and CO2 emissions by 97% compared to a diesel-only system.</t>
  </si>
  <si>
    <t>West African Science Service Center on Climate Change and Adapted Land Use WASCAL, TH Köln (University of Applied Sciences)</t>
  </si>
  <si>
    <t>NE, DE</t>
  </si>
  <si>
    <t>https://doi.org/10.1016/j.renene.2019.06.032</t>
  </si>
  <si>
    <t>odou.o@edu.wascal.org</t>
  </si>
  <si>
    <t>M. Mohammed et al.</t>
  </si>
  <si>
    <t>Hybrid Micro Grid Power System Technical and Economic Analysis Using Homer Legacy Software</t>
  </si>
  <si>
    <t>To determine the most economically viable hybrid power configuration for a university department in Nigeria using solar PV, diesel generator, battery and grid supply.</t>
  </si>
  <si>
    <t>A grid-connected PV/diesel/battery hybrid system yields the lowest Net Present Cost, saving 43.6% and 44.66% compared with PV/diesel systems without grid connection.</t>
  </si>
  <si>
    <t>Ahmadu Bello University Zaria, Centre for Energy Research and Training Ahmadu Bello University Zaria, Federal Polytechnic K/Namoda</t>
  </si>
  <si>
    <t>https://www.bibliomed.org/?mno=117029</t>
  </si>
  <si>
    <t>musamtzaria@yahoo.com</t>
  </si>
  <si>
    <t>J.E. Okhaifoh et al.</t>
  </si>
  <si>
    <t>HOMER Grid</t>
  </si>
  <si>
    <t>Hybrid Energy Systems: Optimal Resource Determination and Cost Evaluation Using Homer Grid Software</t>
  </si>
  <si>
    <t>To design and evaluate a grid-connected hybrid solar PV-battery-gasoline power system for a university building in Nigeria using HOMER Grid software, and to validate simulation results against an experimental setup.</t>
  </si>
  <si>
    <t>The most economical configuration is a grid-connected Solar PV-Gasoline system without battery storage, achieving a cost of energy of ₦93.83/kWh and a 6.7% renewable energy fraction.</t>
  </si>
  <si>
    <t>Federal University of Petroleum Resources Effurun, Delta State, Nigeria</t>
  </si>
  <si>
    <t>https://doi.org/10.4314/equijost.v8i1.5</t>
  </si>
  <si>
    <t>okhaifoh.joseph@fupre.edu.ng</t>
  </si>
  <si>
    <t>S Yakubu et al.</t>
  </si>
  <si>
    <t>Hybrid energy system as driver of sustainable rural development: An optimization and impact analysis of Tulefa Energy Village, Ethiopia</t>
  </si>
  <si>
    <t>To design and optimize a hybrid renewable energy system for Tulefa Energy Village, Ethiopia, and assess its socioeconomic and environmental impact on rural development.</t>
  </si>
  <si>
    <t>The optimal hybrid system (35 kW PV, 5.1 kW wind, 15 kW diesel, 91 kWh battery) achieves a 98.8% renewable fraction with LCOE of $0.05018/kWh and NPC of $68,363.</t>
  </si>
  <si>
    <t>Addis Ababa Science and Technology University, Pan African University Institute of Water and Energy Sciences-University of Tlemcen, Bolgatanga Technical University, Johns Hopkins University, Universite Catholique de Bukavu, Dr. Hilla Limann Technical University</t>
  </si>
  <si>
    <t>ET, DZ, GH, US, CD</t>
  </si>
  <si>
    <t>https://doi.org/10.1016/j.nexus.2025.100434</t>
  </si>
  <si>
    <t>yakubusuf@gmail.com</t>
  </si>
  <si>
    <t>M Daldoul and A Dakhlaoui</t>
  </si>
  <si>
    <t>Hybrid Electric Vehicles and CO2 Emission Mitigation in Tunisia: A LEAP Model Analysis</t>
  </si>
  <si>
    <t>To assess the environmental impacts of electric mobility and energy efficiency improvements in Tunisia's road transport sector using LEAP model scenarios spanning 2015-2050.</t>
  </si>
  <si>
    <t>Electrification of the vehicle fleet under a renewable-dominated electricity mix and combined sustainable mobility measures reduce cumulative GHG emissions by up to 23.6% by 2050 compared to business-as-usual.</t>
  </si>
  <si>
    <t>first LEAP application to Tunisian road transport, detailed scenario comparison, integrates multiple vehicle classes and fuel types</t>
  </si>
  <si>
    <t>lacks macroeconomic impact assessment, limited to road transport only, excludes other transport modes</t>
  </si>
  <si>
    <t>Polytechnic School of Tunisia (LEGI), Higher School of Business of Tunis, University of Manouba, Institute of Higher Commercial Studies of Carthage, University of Carthage</t>
  </si>
  <si>
    <t>https://doi.org/10.32479/ijeep.21456</t>
  </si>
  <si>
    <t>daldoul_manel@yahoo.fr</t>
  </si>
  <si>
    <t>J Dixon et al.</t>
  </si>
  <si>
    <t>TEAM-Kenya</t>
  </si>
  <si>
    <t>How can emerging economies meet development and climate goals in the transport-energy system? Modelling co-developed scenarios in Kenya using a socio-technical approach</t>
  </si>
  <si>
    <t>To co-develop scenarios and a transport-energy system model, TEAM-Kenya, to quantify the impacts of policy pathways on Kenya's vehicle stock, energy demand, emissions, and fiscal outcomes.</t>
  </si>
  <si>
    <t>Favourable e-mobility scenarios increase electricity demand 2.7-3.9x by 2040 relative to 2023 while reducing fuel import bills by up to 69% and cutting fuel tax revenues by up to 41%.</t>
  </si>
  <si>
    <t>University of Strathclyde, University of Oxford, Strathmore University, Africa E-mobility Alliance, GIZ Kenya, University of Nairobi, Hasselt University, Imperial College London, Sustain2030</t>
  </si>
  <si>
    <t>GB,KE,BE,DE</t>
  </si>
  <si>
    <t>https://doi.org/10.1016/j.esr.2024.101396</t>
  </si>
  <si>
    <t>james.dixon@strath.ac.uk</t>
  </si>
  <si>
    <t>Hadj Moussa Bahamida et al.</t>
  </si>
  <si>
    <t>HOMER sizing of a Diesel-PV-Battery hybrid system to supply an isolated site in southern Algeria</t>
  </si>
  <si>
    <t>To optimally size a PV/diesel/battery hybrid mini-grid using HOMER for an isolated Algerian village, comparing multiple configurations to minimize net present cost, levelized cost of energy, and CO2 emissions.</t>
  </si>
  <si>
    <t>The AC/DC switched PV/diesel/battery configuration gave the lowest NPC ($483,443) and LCOE ($0.132/kWh), with 49,868 L/yr fuel use and 130.434 t/yr CO2 emissions; fuel price was the most influential sensitivity factor.</t>
  </si>
  <si>
    <t>Université des Sciences et de la Technologie Houari Boumediene (USTHB), Algiers, Algeria; Centre de Développement des Energies Renouvelables (CDER), Algiers, Algeria</t>
  </si>
  <si>
    <t>https://doi.org/10.54966/jreen.v28i1.1422</t>
  </si>
  <si>
    <t>a.kaabeche@cder.dz</t>
  </si>
  <si>
    <t>C Brandoni and B Bosnjakovic</t>
  </si>
  <si>
    <t>HOMER analysis of the water and renewable energy nexus for water-stressed urban areas in Sub-Saharan Africa</t>
  </si>
  <si>
    <t>To assess the benefits of integrating renewable energy technologies to satisfy the energy needs of a wastewater treatment facility, including a case with a membrane bioreactor for water reuse, using HOMER to identify optimal cost-effective technology combinations for a water-stressed area in Sub-Saharan Africa.</t>
  </si>
  <si>
    <t>Integration of PV, wind and biogas-fueled ICE can cover 33-55% of electricity demand of the basic wastewater facility at a levelised cost lower than the true cost of electricity, while for water reuse facilities only 13% of energy needs can be cost-effectively covered.</t>
  </si>
  <si>
    <t>Ulster University, University of Rijeka</t>
  </si>
  <si>
    <t>GB, HR</t>
  </si>
  <si>
    <t>https://doi.org/10.1016/j.jclepro.2016.07.114</t>
  </si>
  <si>
    <t>c.brandoni@ulster.ac.uk</t>
  </si>
  <si>
    <t>D Saheb Koussa and M Koussa</t>
  </si>
  <si>
    <t>HOMER Analysis for Integrating Wind Energy into the Grid in Southern of Algeria</t>
  </si>
  <si>
    <t>To evaluate the environmental and economic feasibility of integrating a grid-connected wind energy system with the standard grid in In Salah, southern Algeria, using HOMER simulation.</t>
  </si>
  <si>
    <t>The optimal wind-grid system reduced emissions by 19% and had a lower NPC than the grid-only system, with a payback period of about 5.57-5.77 years.</t>
  </si>
  <si>
    <t>Centre de Developpement des Energies Renouvelables, CDER, Algiers, Algeria</t>
  </si>
  <si>
    <t>https://doi.org/10.1109/IRSEC.2014.7059826</t>
  </si>
  <si>
    <t>d.saheb@cder.dz</t>
  </si>
  <si>
    <t>A Dimovski et al.</t>
  </si>
  <si>
    <t>Holistic MILP-based approach for rural electrification planning</t>
  </si>
  <si>
    <t>To propose an open-source, holistic MILP-based methodology combining generation portfolio sizing, grid routing and integrated area optimisation to identify least-cost electrification solutions for rural areas. To validate this procedure with a case study in Butha-Buthe, Lesotho.</t>
  </si>
  <si>
    <t>The integrated optimisation identified 4 off-grid communities and connected the remaining 72 communities to the grid, electrifying 46,536 people at a total investment of about $10 million.</t>
  </si>
  <si>
    <t>Politecnico di Milano, Department of Energy</t>
  </si>
  <si>
    <t>https://doi.org/10.1016/j.esr.2023.101171</t>
  </si>
  <si>
    <t>aleksandar.dimovski@polimi.it</t>
  </si>
  <si>
    <t>S. L. Tesema and G. Bekele</t>
  </si>
  <si>
    <t>High Wind Power Penetration Large-Scale Hybrid Renewable Energy System Design for Remote Off-Grid Application</t>
  </si>
  <si>
    <t>To design and techno-economically evaluate a wind/PV/diesel hybrid mini-grid system for electrifying the remote Geladin district in Ethiopia, comparing it against grid extension and stand-alone diesel generation.</t>
  </si>
  <si>
    <t>The optimal hybrid wind/PV/diesel/battery system achieves a levelized cost of energy of $0.11/kWh, with 92% of electricity from wind, far cheaper than grid extension (14 times more capital-intensive) or diesel-only supply.</t>
  </si>
  <si>
    <t>University of Nottingham, Addis Ababa University</t>
  </si>
  <si>
    <t>GB, ET</t>
  </si>
  <si>
    <t>https://doi.org/10.4236/jpee.2019.73002</t>
  </si>
  <si>
    <t>samuel.tesema@yahoo.com</t>
  </si>
  <si>
    <t>J.R. Singh Doorga et al.</t>
  </si>
  <si>
    <t>MCDM - AHP</t>
  </si>
  <si>
    <t>High resolution spatio-temporal modelling of solar photovoltaic potential for tropical islands: Case of Mauritius</t>
  </si>
  <si>
    <t>To identify the optimum sites for efficient harnessing of solar photovoltaic energy in Mauritius using GIS-based multi-criteria decision analysis, and to model the spatio-temporal variability of solar PV potential across the island.</t>
  </si>
  <si>
    <t>The northern districts of Pamplemousses and Riviere du Rempart show the highest solar PV potential, largely due to higher electricity output and sunshine duration, while the results were validated against Solargis and PVGIS maps.</t>
  </si>
  <si>
    <t>Department of Physics, Faculty of Science, University of Mauritius; Department of Mathematics, Faculty of Science, University of Mauritius</t>
  </si>
  <si>
    <t>https://doi.org/10.1016/j.energy.2018.12.072</t>
  </si>
  <si>
    <t>jay.doorga927@gmail.com</t>
  </si>
  <si>
    <t>M Gmal Osman and G Lazaroiu</t>
  </si>
  <si>
    <t>Harnessing Solar Energy for Sustainable Development in Rural Communities</t>
  </si>
  <si>
    <t>To assess the technical and economic feasibility of PV-battery-diesel hybrid systems for electrifying an off-grid rural village in Sudan and their role in post-conflict agricultural recovery.</t>
  </si>
  <si>
    <t>The PV-plus-battery configuration was the most cost-effective and eco-friendly option, with a COE of USD 0.673/kWh and zero emissions, outperforming diesel-inclusive alternatives.</t>
  </si>
  <si>
    <t>National University of Science and Technology Politehnica Bucharest, University MARITIMA of Constanta</t>
  </si>
  <si>
    <t>https://doi.org/10.3390/agriculture15192021</t>
  </si>
  <si>
    <t>mohagamal123@gmail.com</t>
  </si>
  <si>
    <t>K. E. Sarah et al.</t>
  </si>
  <si>
    <t>Harnessing Solar and Wind Power for Hybrid Stand-alone Energy System: The Case of Coastline Communities in Delta State of Southern Nigeria</t>
  </si>
  <si>
    <t>To design and simulate a replicable autonomous hybrid solar-wind-gas energy system to power off-grid coastline communities in Delta State, Nigeria, comparing central and individual microgrid configurations.</t>
  </si>
  <si>
    <t>A central power plant configuration with gas generator, lithium-ion battery and converter yields the lowest cost of electricity (about 0.08 USD/kWh) for the Escravos and Benin River clusters, while individual autonomous microgrids are preferred for the Forcados cluster due to minimal cost differences and energy independence benefits.</t>
  </si>
  <si>
    <t>University of Port Harcourt, Nisantasi University</t>
  </si>
  <si>
    <t>NG, TR</t>
  </si>
  <si>
    <t>https://doi.org/10.20508/ijsmartgrid.v7i1.268.g257</t>
  </si>
  <si>
    <t>kenneth.okedu@uniport.edu.ng</t>
  </si>
  <si>
    <t>J.H. Giliomee and M.J. Booysen</t>
  </si>
  <si>
    <t>Grid-Sim: Simulating Electric Fleet Charging with Renewable Generation and Battery Storage</t>
  </si>
  <si>
    <t>To develop and apply Grid-Sim, a simulation tool assessing the grid impact of electrifying minibus taxi fleets, including load-shifting via external batteries and solar charging, using a Johannesburg case study.</t>
  </si>
  <si>
    <t>Grid-only charging results in a peak draw of 12 kW/taxi and 87.4 kWh/taxi/day; adding external batteries and solar reduces peak power draw by 66% and grid-drawn energy/emissions by 58%.</t>
  </si>
  <si>
    <t>Department of E&amp;E Engineering, Stellenbosch University; Faculty of Engineering, Stellenbosch University</t>
  </si>
  <si>
    <t>https://doi.org/10.3390/wevj14100274</t>
  </si>
  <si>
    <t>mjbooysen@sun.ac.za</t>
  </si>
  <si>
    <t>U. A. Dodo et al.</t>
  </si>
  <si>
    <t>Grid-connected hydro–solar hybrid systems for low-carbon energy transition: a techno-economic assessment</t>
  </si>
  <si>
    <t>To investigate the techno-economic and environmental viability of hybrid run-of-river and solar energy systems connected to an erratic utility grid in a rural Nigerian community. It compares four configurations (Grid/PV/Hydro, PV/Hydro, Grid/Hydro, Grid/PV) to identify the optimal system minimizing net present cost.</t>
  </si>
  <si>
    <t>The Grid/PV/Hydro hybrid system is optimal, meeting demand at the lowest net present cost of $9,160,308 and LCOE of $0.13/kWh, with hydro contributing 80.9% of generation.</t>
  </si>
  <si>
    <t>Baze University Abuja, Federal Polytechnic Bida, Scientific Equipment Development Institute Minna</t>
  </si>
  <si>
    <t>https://doi.org/10.1007/s10668-026-07348-8</t>
  </si>
  <si>
    <t>usman.dodo@bazeuniversity.edu.ng</t>
  </si>
  <si>
    <t>MA, SA</t>
  </si>
  <si>
    <t>H.O. Guelleh et al.</t>
  </si>
  <si>
    <t>Grid connected hybrid renewable energy systems for urban households in Djibouti: An economic evaluation</t>
  </si>
  <si>
    <t>To assess the economic feasibility of different grid-connected hybrid renewable energy systems for an urban household in Tadjourah, Djibouti, to reduce grid electricity costs.</t>
  </si>
  <si>
    <t>The optimal PV-Wind grid-connected system achieves 77% renewable energy fraction and reduces the household's electricity cost by 51% compared to grid-only supply.</t>
  </si>
  <si>
    <t>University of Bradford</t>
  </si>
  <si>
    <t>https://doi.org/10.1016/j.sajce.2022.11.001</t>
  </si>
  <si>
    <t>I.M.Mujtaba@bradford.ac.uk</t>
  </si>
  <si>
    <t>H.C.O. Unegbu et al.</t>
  </si>
  <si>
    <t>Greening Nigeria's Cities: A Case Study on Renewable Energy in Sustainable Urban Development</t>
  </si>
  <si>
    <t>To assess how solar PV, wind, and biomass energy technologies can reduce energy use and emissions in sustainable building projects across Lagos, Abuja, and Port Harcourt, and to evaluate their financial viability and adoption barriers.</t>
  </si>
  <si>
    <t>Solar PV is the most efficient and financially viable option, cutting energy use by 25-35% with a 6-8 year payback, while wind energy is least viable due to high upfront costs and slow returns.</t>
  </si>
  <si>
    <t>Department of Mechanical Engineering, Ahmadu Bello University, Nigeria</t>
  </si>
  <si>
    <t>https://doi.org/10.26593/josc.v4i2.8867</t>
  </si>
  <si>
    <t>E.N. Kumi and M. Mahama</t>
  </si>
  <si>
    <t>Greenhouse gas (GHG) emissions reduction in the electricity sector: Implications of increasing renewable energy penetration in Ghana's electricity generation mix</t>
  </si>
  <si>
    <t>To analyse how increasing renewable energy penetration in Ghana's electricity generation mix affects overall electricity supply and GHG emissions reduction towards achieving the INDC target of 15% by 2030.</t>
  </si>
  <si>
    <t>Increasing renewable energy penetration from 10% to 30% reduces cumulative GHG emissions by 12.1%, 20.8% and 27.0% relative to BAU by 2030, with just over 10% renewable penetration sufficient to meet Ghana's unconditional 15% INDC target.</t>
  </si>
  <si>
    <t>widely recognized and validated modelling tool, systematic and data-driven evaluation, aligns with national policy targets</t>
  </si>
  <si>
    <t>market design problems obstructing renewable integration, high cost of financing, lack of access to long-term capital, grid connection constraints</t>
  </si>
  <si>
    <t>University of Energy and Natural Resources – Sunyani, Ghana; Regional Centre for Energy and Environmental Sustainability (RCEES)</t>
  </si>
  <si>
    <t>https://doi.org/10.1016/j.sciaf.2023.e01843</t>
  </si>
  <si>
    <t>ebenezer.kumi@uenr.edu.gh</t>
  </si>
  <si>
    <t>LA Müller et al.</t>
  </si>
  <si>
    <t>Green hydrogen production and use in low- and middle-income countries: A least-cost geospatial modelling approach applied to Kenya</t>
  </si>
  <si>
    <t>To develop a geospatial least-cost modelling method for green hydrogen production and apply it to Kenya across three use cases: ammonia fertilizer, freight transport, and export.</t>
  </si>
  <si>
    <t>Hydrogen production costs of €3.7-9.9/kgH2 are achievable across Kenya, with the cheapest sites near Lake Turkana, and Kenya could export hydrogen to Rotterdam at €7/kgH2, undercutting current market prices.</t>
  </si>
  <si>
    <t>RWTH Aachen University, University of Oxford, University of Wuppertal</t>
  </si>
  <si>
    <t>DE, GB</t>
  </si>
  <si>
    <t>https://doi.org/10.1016/j.apenergy.2023.121219</t>
  </si>
  <si>
    <t>alycia.leonard@eng.ox.ac.uk</t>
  </si>
  <si>
    <t>JK Musango et al.</t>
  </si>
  <si>
    <t>South Africa Green Economy Model (SAGEM)</t>
  </si>
  <si>
    <t>Green economy transitioning of the South African power sector: A system dynamics analysis approach</t>
  </si>
  <si>
    <t>To use the South Africa Green Economy Model to test whether current power-sector policies and strategies can improve economic growth while reducing environmental impact and creating jobs.</t>
  </si>
  <si>
    <t>Green economy investment scenarios (GETS, GE2%) increase renewable electricity share and create more manufacturing jobs than business-as-usual, but more aggressive investment is needed to meet the National Development Plan's 33% renewable target.</t>
  </si>
  <si>
    <t>2001</t>
  </si>
  <si>
    <t>Stellenbosch University, Department of Environmental Affairs (Republic of South Africa)</t>
  </si>
  <si>
    <t>https://doi.org/10.1080/0376835X.2014.930792</t>
  </si>
  <si>
    <t>abc@sun.ac.za</t>
  </si>
  <si>
    <t>GIS-facilitated procedure for optimal rural electrification planning: A case study in Naeder, Ethiopia</t>
  </si>
  <si>
    <t>To develop and demonstrate a GIS-based, machine-learning-supported procedure for estimating rural energy demand and optimizing least-cost electrification strategies, combining grid extension and microgrids. To apply this methodology to the Naeder province in Tigray, Ethiopia as a case study.</t>
  </si>
  <si>
    <t>The optimal electrification of 50 communities in Naeder favors grid extension for 39 communities and microgrids for 11, with sensitivity analysis showing microgrids become preferable above 130 €/MWh and grid extension unjustified above 145 €/MWh.</t>
  </si>
  <si>
    <t>Department of Energy, Politecnico di Milano</t>
  </si>
  <si>
    <t>https://doi.org/10.1016/j.esd.2024.101520</t>
  </si>
  <si>
    <t>Adewunmi Andrew Adesanmi et al.</t>
  </si>
  <si>
    <t>GIS - MCDA</t>
  </si>
  <si>
    <t>Gis-Based Spatial Classification of Onshore Wind Energy Potential in Nigeria</t>
  </si>
  <si>
    <t>To evaluate and classify the spatial potential of onshore wind energy resources across Nigeria using an integrated GIS-MCDA framework, guiding energy diversification and investment planning.</t>
  </si>
  <si>
    <t>Northern savanna states show the highest wind suitability, with about 18% of Nigeria's land area classified as Most Preferred for utility-scale wind development.</t>
  </si>
  <si>
    <t>Hochschule Bremerhaven, University of Bremen, Sam Kem Farms LTD Kano Nigeria, The Federal Polytechnic Ilaro Nigeria</t>
  </si>
  <si>
    <t>DE, NG</t>
  </si>
  <si>
    <t>https://doi.org/10.51584/IJRIAS.2026.110200049</t>
  </si>
  <si>
    <t>Belkhir Settou et al.</t>
  </si>
  <si>
    <t>GIS Modeling</t>
  </si>
  <si>
    <t>GIS-Based Method for Future Prospect of Energy Supply in Algerian Road Transport Sector Using Solar Roads Technology</t>
  </si>
  <si>
    <t>To investigate the potential integration of electric and fuel-cell vehicles supplied with electricity and/or hydrogen from solar road panels along the Algerian Est-Oust road, using GIS-based spatial analysis.</t>
  </si>
  <si>
    <t>Solar road panels on the Est-Oust road could produce over 804 GWh/year of electricity, yielding about 13,778 tons of hydrogen, saving over 41,000 liters of fossil fuel and reducing CO2 emissions by 216 tons per year.</t>
  </si>
  <si>
    <t>VPRS laboratory, University of Ouargla, Algeria</t>
  </si>
  <si>
    <t>https://doi.org/10.1016/j.egypro.2019.04.024</t>
  </si>
  <si>
    <t>S O Oladosu et al.</t>
  </si>
  <si>
    <t>GIS - FAHP</t>
  </si>
  <si>
    <t>GIS-Based Fuzzy AHP Approach for Solar Farm Site Suitability Analysis in Egor, Benin City, Nigeria</t>
  </si>
  <si>
    <t>To apply a GIS-based Fuzzy-AHP model to identify the most suitable locations for solar farm development in Egor LGA, Nigeria.</t>
  </si>
  <si>
    <t>Solar radiation and elevation were the most influential siting criteria, and about 39% of Egor's land area falls within High to Very High suitability categories, concentrated around Evbuotubu.</t>
  </si>
  <si>
    <t>Department of Geomatics, Faculty of Environmental Sciences, University of Benin, Edo State, Nigeria</t>
  </si>
  <si>
    <t>https://doi.org/10.33003/fjs-2025-0906-3725</t>
  </si>
  <si>
    <t>olushola.oladosu@uniben.edu</t>
  </si>
  <si>
    <t>M Mwanza and K Ulgen</t>
  </si>
  <si>
    <t>GIS-Based Assessment of Solar Energy Harvesting Sites and Electricity Generation Potential in Zambia</t>
  </si>
  <si>
    <t>To identify and map potential sites and available land areas suitable for solar energy harvesting in Zambia and assess the associated electricity generation potential using GIS-based restriction analysis.</t>
  </si>
  <si>
    <t>Zambia has 82,564.6 km2 (10.97%) of suitable land area for utility-scale solar PV, equivalent to 10,240.73 TWh/year of technical electricity generation potential using monocrystalline silicon technology.</t>
  </si>
  <si>
    <t>University of Zambia, Ege University Solar Energy Institute</t>
  </si>
  <si>
    <t>ZM, TR</t>
  </si>
  <si>
    <t>https://doi.org/10.1007/978-3-030-45106-6_60</t>
  </si>
  <si>
    <t>koray.ulgen@ege.edu.tr</t>
  </si>
  <si>
    <t>A Lake Temesgen and G Bekele</t>
  </si>
  <si>
    <t>GIS-based assessment of economically feasible off-grid mini-grids in Ethiopia</t>
  </si>
  <si>
    <t>To identify economically feasible sites for off-grid mini-grids (hydro, solar, wind) across Ethiopia using a GIS-based OnSSET framework, integrating resource, population, land cover, slope and grid proximity data. To calculate LCOE for candidate settlements under two grid-proximity scenarios (2.5 km and 25 km).</t>
  </si>
  <si>
    <t>Hydro mini-grids are the most cost-competitive option with LCOE of 0.09-0.16 $/kWh, followed by solar (0.15-0.22 $/kWh) and wind (0.12-1.75 $/kWh), collectively able to electrify millions of people under the two grid-proximity scenarios.</t>
  </si>
  <si>
    <t>Addis Ababa Institute of Technology, School of Electrical and Computer Engineering, Addis Ababa University, Addis Ababa, Ethiopia; Division of Energy, Technology, Department of Space, Earth, and Environment, Chalmers University of Technology, Gothenburg, Sweden</t>
  </si>
  <si>
    <t>ET,SE</t>
  </si>
  <si>
    <t>https://doi.org/10.1007/s43937-025-00073-9</t>
  </si>
  <si>
    <t>adugnaw@chalmers.se</t>
  </si>
  <si>
    <t>E.C. Chukwuma et al.</t>
  </si>
  <si>
    <t>GIS based</t>
  </si>
  <si>
    <t>GIS bio-waste assessment and suitability analysis for biogas power plant: A case study of Anambra state of Nigeria</t>
  </si>
  <si>
    <t>To identify suitable sites for biogas power plant installation in Anambra State, Nigeria, using GIS-based suitability analysis integrating economic, land use, and biomass resource factors.</t>
  </si>
  <si>
    <t>The most suitable sites for biogas plant siting were identified in Njikoka, Onitsha North, and Dunukofia LGAs, with annual bio-waste generation of 9,133,220 kg, 3,992,735 kg, and 6,909,450 kg respectively.</t>
  </si>
  <si>
    <t>Nnamdi Azikiwe University, Awka, Nigeria</t>
  </si>
  <si>
    <t>https://doi.org/10.1016/j.renene.2020.09.046</t>
  </si>
  <si>
    <t>ec.chukwuma@unizik.edu.ng</t>
  </si>
  <si>
    <t>D Messaoudi et al.</t>
  </si>
  <si>
    <t>GIS - MCDM - AHP</t>
  </si>
  <si>
    <t>GIS based multi-criteria decision making for solar hydrogen production sites selection in Algeria</t>
  </si>
  <si>
    <t>To develop a decision support system combining AHP and GIS to identify the most suitable sites for solar-powered hydrogen production installations in Algeria.</t>
  </si>
  <si>
    <t>0.49% of Algeria's land area is highly suitable for solar hydrogen production, while 60.75% has low suitability, mostly located in the south near roads and power lines.</t>
  </si>
  <si>
    <t>Universite Kasdi Merbah Ouargla</t>
  </si>
  <si>
    <t>https://doi.org/10.1016/j.ijhydene.2019.10.099</t>
  </si>
  <si>
    <t>messaoudi.djilali30@gmail.com</t>
  </si>
  <si>
    <t>D. saheb Koussa and M. Koussa</t>
  </si>
  <si>
    <t>GHGs (greenhouse gases) emission and economic analysis of a GCRES (grid-connected renewable energy system) in the arid region, Algeria</t>
  </si>
  <si>
    <t>To evaluate the economic and environmental (GHG emissions) performance of a grid-connected wind-PV-grid hybrid renewable energy system in two arid Algerian sites using HOMER simulation. To compare this system against a grid-only baseline in terms of cost, emissions and payback period.</t>
  </si>
  <si>
    <t>The GCRES reduces GHG emissions by 30% and 35%, and cost of energy by 81% and 76%, for In Salah and Adrar respectively, compared to a grid-only system.</t>
  </si>
  <si>
    <t>Centre de Developpement des Energies Renouvelables (CDER), Algeria</t>
  </si>
  <si>
    <t>https://doi.org/10.1016/j.energy.2016.02.103</t>
  </si>
  <si>
    <t>M R Elkadeem et al.</t>
  </si>
  <si>
    <t>GIS-OPA geospatial decision-making model</t>
  </si>
  <si>
    <t>Geospatial-assisted multi-criterion analysis of solar and wind power geographical-technical-economic potential assessment</t>
  </si>
  <si>
    <t>To develop a high-resolution GIS-based multi-criteria decision model to map and assess the geographical, technical, and economic potential of solar PV and onshore wind power plants in Egypt.</t>
  </si>
  <si>
    <t>Over half of Egypt's territory is suitable for PV and WT development, and using the top locations PV and WT could cover 32% and 50% of Egypt's projected electricity demand by 2030 at average LCOEs of 57.84 $/MWh and 32.36 $/MWh respectively.</t>
  </si>
  <si>
    <t>Tanta University, Kafrelsheikh University, University of Calabria, Wrocław University of Science and Technology, Mälardalen University</t>
  </si>
  <si>
    <t>EG, IT, PL, SE</t>
  </si>
  <si>
    <t>https://doi.org/10.1016/j.apenergy.2022.119532</t>
  </si>
  <si>
    <t>mohammad.elkadim@f-eng.tanta.edu.eg</t>
  </si>
  <si>
    <t>Manuel Enrique Salas Salazar</t>
  </si>
  <si>
    <t>OnStove-OnSSET</t>
  </si>
  <si>
    <t>Geospatial Tools for Energy Access</t>
  </si>
  <si>
    <t>To integrate electrification (OnSSET) and clean cooking (OnStove) planning models for Kenya and assess how integrated planning affects technology adoption and affordability.</t>
  </si>
  <si>
    <t>Integrated planning raises electricity adoption for cooking from 77% (without integration) to between 85 and 91% with integrated planning.</t>
  </si>
  <si>
    <t>2028</t>
  </si>
  <si>
    <t>mess@kth.se</t>
  </si>
  <si>
    <t>N.A. Mbufua et al.</t>
  </si>
  <si>
    <t>Geospatial parametric approach for identifying optimal sites for wind-solar hybrid energy systems</t>
  </si>
  <si>
    <t>To develop and apply a GIS-based multi-criteria decision algorithm integrating AHP, PROMETHEE, and TOPSIS to identify optimal sites for wind-solar hybrid renewable energy systems in the Koung-Khi sub-area of West Cameroon. To disaggregate 19 geospatial criteria into hydro-geomorphic, landscape-environment-topography, and socio-economic parameters for suitability assessment.</t>
  </si>
  <si>
    <t>The integrated APT (AHP+PROMETHEE+TOPSIS) model combining all three parameters shows more than 50% of the study area highly suitable for wind-solar hybrid systems, with unsuitable areas restricted to valleys and steep slopes.</t>
  </si>
  <si>
    <t>University Institute of Technology Fotso Victor of Bandjoun, University of Dschang</t>
  </si>
  <si>
    <t>https://doi.org/10.1016/j.rineng.2025.106448</t>
  </si>
  <si>
    <t>nyangersgis3000@gmail.com</t>
  </si>
  <si>
    <t>S Bimenyimana et al.</t>
  </si>
  <si>
    <t>Geospatial multi-criteria decision analysis (MCDA)</t>
  </si>
  <si>
    <t>Geospatial multi-criteria assessment of hydroelectric site suitability in the West African power pool</t>
  </si>
  <si>
    <t>BJ, BF, GH, GN, GW, CI, ML, NE, NG, GM, TG, SN, SL</t>
  </si>
  <si>
    <t>13</t>
  </si>
  <si>
    <t>To identify and map optimal sites for hydroelectric power generation within the West African Power Pool using a geospatial multi-criteria decision analysis framework integrating nine biophysical parameters.</t>
  </si>
  <si>
    <t>Most of the WAPP territory falls within Low to Moderate hydroelectric suitability, with high-suitability zones concentrated in Sierra Leone and coastal areas; validation against existing infrastructure confirmed model accuracy.</t>
  </si>
  <si>
    <t>Hello Renewables Ltd, Rwanda; Huaqiao University, China; African Centre of Excellence in Energy for Sustainable Development, University of Rwanda; Morayo College, Kenya</t>
  </si>
  <si>
    <t>RW, CN, KE</t>
  </si>
  <si>
    <t>https://doi.org/10.1177/27533735261435253</t>
  </si>
  <si>
    <t>s0785213122@gmail.com</t>
  </si>
  <si>
    <t>J.R.S. Doorga et al.</t>
  </si>
  <si>
    <t>Geospatial multi-criteria analysis for identifying optimum wind and solar sites in Africa: Towards effective power sector decarbonization</t>
  </si>
  <si>
    <t>ZA, EG, DZ, NE, TD, MA</t>
  </si>
  <si>
    <t>SAPP, EAPP, COMELEC, WAPP, CAPP</t>
  </si>
  <si>
    <t>To geolocate optimum sites across Africa for utility-scale grid-connected solar PV and onshore wind farms using a multi-criteria GIS approach, identifying countries with abundant renewable resources and high fossil fuel dependence for priority investment.</t>
  </si>
  <si>
    <t>Egypt is the most favorable country for solar PV investment and South Africa for wind investment, with wind farms in South Africa 16.7% cheaper than new coal plants and solar farms in Egypt 29.7% cheaper than combined-cycle gas turbines.</t>
  </si>
  <si>
    <t>School of Geography and the Environment, Environmental Change Institute, University of Oxford, Oxford, UK</t>
  </si>
  <si>
    <t>https://doi.org/10.1016/j.rser.2022.112107</t>
  </si>
  <si>
    <t>E Mulungo et al.</t>
  </si>
  <si>
    <t>Geospatial Modeling for Electrification Planning in the Democratic Republic of the Congo Using OnSSET</t>
  </si>
  <si>
    <t>To provide a spatiotemporal mapping of least-cost electrification technologies for the DRC and identify the optimal investment path to achieve 62% electricity access by 2030 while balancing emissions.</t>
  </si>
  <si>
    <t>Grid densification and PV-based mini-grids/SHS can electrify 62% of the population by 2030 for about $5.6-5.9 billion investment, leaving 38% still non-electrified.</t>
  </si>
  <si>
    <t>Centre d'Etude et de Recherches sur les Energies Renouvelables Kitsisa Khonde de Kinshasa (CERERK)</t>
  </si>
  <si>
    <t>https://doi.org/10.5281/zenodo.18502895</t>
  </si>
  <si>
    <t>eliseemulungo@gmail.com</t>
  </si>
  <si>
    <t>Boubou Bagré et al</t>
  </si>
  <si>
    <t>Geospatial estimation and projection of electricity demand in Burkina Faso for efficient and sustainable rural electrification</t>
  </si>
  <si>
    <t>To estimate geospatial, multisectoral electricity demand up to 2060 across residential, health, education, agriculture and productive sectors in Burkina Faso using the M-LED model, to support sustainable electrification planning under baseline, improved and ambitious scenarios.</t>
  </si>
  <si>
    <t>Total electricity demand including latent demand is projected to reach 11.4 TWh by 2030 under the baseline scenario, dominated by residential load, and could rise to 35.6 TWh by 2060, with the residential sector consistently the largest consumer.</t>
  </si>
  <si>
    <t>Université Joseph KI-ZERBO (Burkina Faso), Université Abdou Moumouni WASCAL-DRP CCE (Niger), IIASA (Austria), CMCC (Italy), Université Thomas SANKARA (Burkina Faso), Université Savoie Mont Blanc (France)</t>
  </si>
  <si>
    <t>BF, NE, AT, IT, FR</t>
  </si>
  <si>
    <t>https://doi.org/10.1088/2515-7620/ae256f</t>
  </si>
  <si>
    <t>bagre.b@edu.wascal.org</t>
  </si>
  <si>
    <t>Stella Mutai et al.</t>
  </si>
  <si>
    <t>Geospatial Electrification Scenario Modelling for Zambia Using OnSSET</t>
  </si>
  <si>
    <t>To identify and evaluate the most cost-effective and sustainable electrification pathway for achieving universal access to energy services in Zambia by 2030, comparing grid, mini-grid and stand-alone technology options.</t>
  </si>
  <si>
    <t>Scenario 1 (uncapped grid connections) achieves universal access with 169.95 MW additional capacity and $1,448.19 million investment, while Scenario 2 (capped grid connections) requires $1,373.42 million but relies more on solar home systems; Scenario 1 is deemed most effective given proximity of demand clusters to existing infrastructure.</t>
  </si>
  <si>
    <t>Energy Modelling Platform Africa (EMP-A)</t>
  </si>
  <si>
    <t>IT, UK, ZW, ZM</t>
  </si>
  <si>
    <t>https://doi.org/10.5281/zenodo.18501765</t>
  </si>
  <si>
    <t>siakweendabrian@gmail.com</t>
  </si>
  <si>
    <t>K.E. Okedu et al.</t>
  </si>
  <si>
    <t>Geographical information system based assessment of various renewable energy potentials in Nigeria</t>
  </si>
  <si>
    <t>To assess and map the potentials of solar, wind, biomass and small hydro renewable energy resources across Nigeria using ArcGIS-based geospatial analysis. To identify suitability areas for siting renewable energy power generating plants.</t>
  </si>
  <si>
    <t>Katsina state shows the highest solar potential (GHI 2191.8kWh/m2, PVOUT 1750.3kWh/kWp), Northern states show highest wind potentials, Benue state has highest biomass potential, and Yobe state has highest hydropower potential with 55 inland water sites.</t>
  </si>
  <si>
    <t>University of Port Harcourt, Victoria University, Nisantasi University</t>
  </si>
  <si>
    <t>NG, AU, TR</t>
  </si>
  <si>
    <t>https://doi.org/10.1016/j.egyr.2023.12.065</t>
  </si>
  <si>
    <t>kokedu@academic.mit.edu.au</t>
  </si>
  <si>
    <t>F Ouchani et al.</t>
  </si>
  <si>
    <t>AHP - GIS</t>
  </si>
  <si>
    <t>Geographic Information System-based Multi-Criteria Decision-Making analysis for assessing prospective locations of Pumped Hydro Energy Storage plants in Morocco: Towards efficient management of variable renewables</t>
  </si>
  <si>
    <t>To identify and rank prospective sites for pumped hydro energy storage plants in Morocco using GIS and AHP multi-criteria decision-making, considering conventional (T2) and seawater (T4) topologies.</t>
  </si>
  <si>
    <t>A total of 1606 potential PHES sites were identified in Morocco with over 36% deemed highly suitable, offering a total storage capacity of about 6862 GWh, mostly from the conventional T2 topology (72%).</t>
  </si>
  <si>
    <t>Mohammadia School of Engineers, Mohammed V University in Rabat; Green Energy Park (IRESEN, UM6P); Mohammed First University, Oujda</t>
  </si>
  <si>
    <t>https://doi.org/10.1016/j.est.2022.105751</t>
  </si>
  <si>
    <t>B C Oyinna and K E Okedu</t>
  </si>
  <si>
    <t>Geo-spatial Assessment of Small Hydro Potential in Abia State, South-Eastern Nigeria</t>
  </si>
  <si>
    <t>To conduct a geospatial suitability analysis using ArcGIS to identify locations in Abia State, Nigeria suitable for siting small hydropower plants based on waterlines, roads, and land use data.</t>
  </si>
  <si>
    <t>Osisioma Ngwa and Obingwa Local Government Areas were identified as most suitable for small hydropower siting, with weighted scores of 33-66 and 11-16 respectively.</t>
  </si>
  <si>
    <t>University of Port Harcourt (Nigeria), Victoria University (Australia)</t>
  </si>
  <si>
    <t>NG, AU</t>
  </si>
  <si>
    <t>https://doi.org/10.20508/ijsmartgrid.v7i4.316.g310</t>
  </si>
  <si>
    <t>M Bissiri et al.</t>
  </si>
  <si>
    <t>Generation capacity expansion planning with spatially-resolved electricity demand and increasing variable renewable energy supply: Perspectives from power pooling in West Africa</t>
  </si>
  <si>
    <t>BF, CI, GH, ML</t>
  </si>
  <si>
    <t>To model spatially- and temporally-resolved generation capacity expansion and dispatch for four West African Power Pool countries, testing whether the conservative 10% VRE cap and current transmission constraints are optimal. To assess how increasing VRE penetration and relaxed cross-border transmission could reshape traditional importer/exporter roles and enhance power pooling.</t>
  </si>
  <si>
    <t>The 10% conservative VRE share limit used in the WAPP Master Plan is not optimal for Burkina Faso and Mali, with optimal shares reaching 12.4%-40.9% of peak demand. Relaxing transmission constraints to double-circuit lines substantially reduces renewable spillage and enables bidirectional cross-border VRE trade.</t>
  </si>
  <si>
    <t>spatially-resolved demand, hourly VRE resolution, soft-linked capacity expansion and dispatch models, stochastic hydro/VRE representation, multi-node granularity</t>
  </si>
  <si>
    <t>limited to four of 14 WAPP countries, lack of detailed transmission and gas network modeling, no representation of forced outage rates beyond standard values</t>
  </si>
  <si>
    <t>University of Coimbra, INESC Coimbra, University of Aveiro, CeBER Coimbra, PSR Energy Consulting &amp; Analytics</t>
  </si>
  <si>
    <t>PT, BR</t>
  </si>
  <si>
    <t>https://doi.org/10.1016/j.apenergy.2024.123115</t>
  </si>
  <si>
    <t>uc2017280231@student.uc.pt</t>
  </si>
  <si>
    <t>D Keiner et al.</t>
  </si>
  <si>
    <t>Future role of wave power in Seychelles: A structured sensitivity analysis empowered by a novel EnergyPLAN-based optimisation tool</t>
  </si>
  <si>
    <t>To assess the future role of wave power in Seychelles' energy system for 2030 and 2050 using a novel EnergyPLAN-based optimisation add-on tool through structured sensitivity analysis of e-fuel import versus domestic production scenarios.</t>
  </si>
  <si>
    <t>Wave power plays a limited role due to relatively low yield, but by 2050 up to 500 MW of installed capacity can achieve lower or similar levelised cost of final energy compared to the reference scenario, aiding diversification of the power portfolio.</t>
  </si>
  <si>
    <t>fast and accurate optimisation, open-access tool, structured sensitivity analysis, combines EnergyPLAN simulation with linear optimisation, allows detailed technology screening</t>
  </si>
  <si>
    <t>only overnight transition analyses, no flexible conventional power plant operation, re-electrification limited to hydrogen, tool availability limited to Matlab users</t>
  </si>
  <si>
    <t>LUT University (Finland), University of Seychelles, James Michel Blue Economy Research Institute (Seychelles), Delft University of Technology (Netherlands)</t>
  </si>
  <si>
    <t>FI, SC, NL</t>
  </si>
  <si>
    <t>https://doi.org/10.1016/j.energy.2024.131905</t>
  </si>
  <si>
    <t>dominik.keiner@lut.fi</t>
  </si>
  <si>
    <t>B Silinto and N Bila</t>
  </si>
  <si>
    <t>Feasibility Study of Solar-Wind Hybrid Power System for Rural Electrification at the Estatuene Locality in Mozambique</t>
  </si>
  <si>
    <t>To study the feasibility of a solar-wind hybrid power system for rural electrification of the Estatuene locality in southern Mozambique. To determine the technical and economic viability of a hybrid PV-wind configuration compared with PV-only and wind-only systems.</t>
  </si>
  <si>
    <t>The hybrid PV-wind system (SC1) achieves the lowest levelized cost of electricity (0.34 $/kWh) compared to PV-only (0.37 $/kWh) and wind-only (0.82 $/kWh) systems, though it still requires significant subsidy for rural affordability.</t>
  </si>
  <si>
    <t>KTH Royal Institute of Technology, University Eduardo Mondlane</t>
  </si>
  <si>
    <t>https://www.diva-portal.org/smash/get/diva2:877768/FULLTEXT01.pdf</t>
  </si>
  <si>
    <t xml:space="preserve"> berino_s@inam.gov.mz</t>
  </si>
  <si>
    <t>S. Ladide et al.</t>
  </si>
  <si>
    <t>Flexible Design and Assessment of a Stand-Alone Hybrid Renewable Energy System: A Case Study Marrakech, Morocco</t>
  </si>
  <si>
    <t>To design and assess the techno-economic feasibility of a stand-alone hybrid renewable energy system combining PV, wind, diesel generator and batteries to supply electricity to a group of 50 typical houses in Marrakech, Morocco. To compare four hybrid configurations and perform sensitivity analysis on interest rate, load demand, and battery/PV sizing.</t>
  </si>
  <si>
    <t>The PV/Battery hybrid system is the most cost-effective configuration with a levelized cost of energy of 0.236 $/kWh, lower than PV/DG/battery, PV/Wind/battery and PV/Wind/DG/battery systems, and remains viable across interest rates from 7-10%.</t>
  </si>
  <si>
    <t>LGECOS Laboratory, National School of Applied Sciences Cadi Ayyad University Marrakech, Morocco; Faculty of Sciences and Techniques of Al Hoceima, Abdelmalek Essaadi University-Morocco; National School of Applied Sciences, Sidi Mohamed Ben Abdellah University Fès, Morocco; LaSTI Laboratory, National School of Applied Sciences of Khouribga</t>
  </si>
  <si>
    <t>https://www.researchgate.net/publication/359773019_Flexible_Design_and_Assessment_of_a_Stand-Alone_Hybrid_Renewable_Energy_System_A_Case_Study_Marrakech_Morocco</t>
  </si>
  <si>
    <t>Isaac Chitedze et al.</t>
  </si>
  <si>
    <t>Financial Modelling of Feed-In Tariff for Increasing Solar Photovoltaic Energy Portfolio in Malawi</t>
  </si>
  <si>
    <t>To determine, via financial modelling of the Kamuzu International Airport solar farm using RETScreen Expert, the feed-in tariff levels required under six policy scenarios to make solar PV investment financially viable in Malawi.</t>
  </si>
  <si>
    <t>The current Malawi FIT of USD0.20/kWh is unprofitable, requiring a minimum FIT of USD0.34/kWh with a 5% annual escalation over a ten-year payback to achieve a 10% IRR on equity.</t>
  </si>
  <si>
    <t>Mzuzu University, University of Ibadan, University of Nairobi</t>
  </si>
  <si>
    <t>MW, NG, KE</t>
  </si>
  <si>
    <t>https://doi.org/10.11648/j.jenr.20200901.13</t>
  </si>
  <si>
    <t>chitedze.i@mzuni.ac.mw</t>
  </si>
  <si>
    <t>K H. Alshoshan et al.</t>
  </si>
  <si>
    <t>Feasibility Study of Zero Energy Houses: Case Study of Magrun City - Libya</t>
  </si>
  <si>
    <t>To assess the feasibility of using wind energy with battery storage to supply the electricity demand of a self-sufficient off-grid house in Magrun city, Libya.</t>
  </si>
  <si>
    <t>A hybrid system of two 6kW wind turbines with battery storage can fully meet the house's 35 kWh/day demand, achieving an LCOE of $0.26/kWh and a 7-year payback period.</t>
  </si>
  <si>
    <t>Tajura Research Center, Libya; Center for Solar Energy Research and Studies, Tripoli, Libya; University of Tripoli, Libya</t>
  </si>
  <si>
    <t>https://doi.org/10.51646/jsesd.v7i2.41</t>
  </si>
  <si>
    <t>Karimah_2012@hotmail.com</t>
  </si>
  <si>
    <t>S Ghaem Sigarchian et al.</t>
  </si>
  <si>
    <t>Feasibility study of using a biogas engine as backup in a decentralized hybrid (PV/wind/battery) power generation system - Case study Kenya</t>
  </si>
  <si>
    <t>To assess the techno-economic viability of using a locally produced biogas engine versus a diesel engine as backup in a decentralized PV/wind/battery hybrid power system for a rural Kenyan village, and to compare these options with a diesel-only system and grid extension.</t>
  </si>
  <si>
    <t>The hybrid system with biogas backup achieves the lowest LCOE ($0.25/kWh), about 20% cheaper than diesel backup ($0.31/kWh), while saving 17 tons of CO2 per year.</t>
  </si>
  <si>
    <t>KTH Royal Institute of Technology, Sweden; Instituto Superior Tecnico, Universidade de Lisboa, Portugal</t>
  </si>
  <si>
    <t>SE, PT</t>
  </si>
  <si>
    <t>https://doi.org/10.1016/j.energy.2015.07.008</t>
  </si>
  <si>
    <t>G Bekele and G Tadesse</t>
  </si>
  <si>
    <t>Feasibility study of small Hydro/PV/Wind hybrid system for off-grid rural electrification in Ethiopia</t>
  </si>
  <si>
    <t>To assess the feasibility of a small Hydro/PV/Wind hybrid off-grid electric supply system for the remote Dejen district villages in Ethiopia using HOMER optimization. To determine the least-cost combination of hydro, wind, solar, diesel, and battery components at the Taba (B) site.</t>
  </si>
  <si>
    <t>The Hydro/Diesel/Battery system is the most cost-effective configuration with a 90% renewable fraction and 4% capacity shortage, achieving a levelized cost of energy as low as $0.101/kWh.</t>
  </si>
  <si>
    <t>https://doi.org/10.1016/j.apenergy.2011.11.059</t>
  </si>
  <si>
    <t>M Kebede and G Beyene</t>
  </si>
  <si>
    <t>Feasibility Study of PV-Wind-Fuel Cell Hybrid Power System for Electrification of a Rural Village in Ethiopia</t>
  </si>
  <si>
    <t>To assess the techno-economic feasibility of a PV-wind-fuel cell hybrid power system for electrifying the rural village of Nifasso in Ethiopia using HOMER.</t>
  </si>
  <si>
    <t>The optimal hybrid PV-wind-fuel cell system achieved a levelized COE of $0.313/kWh with 100% renewable fraction, outperforming previously studied PV-wind-Genset setups.</t>
  </si>
  <si>
    <t>Debre Berhan University, Addis Ababa University (AAiT)</t>
  </si>
  <si>
    <t>https://doi.org/10.1155/2018/4015354</t>
  </si>
  <si>
    <t>hailumikias@yahoo.com</t>
  </si>
  <si>
    <t>C Ezekwem and S Muthusamy</t>
  </si>
  <si>
    <t>Feasibility study of integrating the renewable energy system for increased electricity access: A case study of Choba community in Nigeria</t>
  </si>
  <si>
    <t>To assess the feasibility of integrating a grid-connected hybrid PVM/wind turbine renewable energy system to improve electricity access in the Choba community of Rivers State, Nigeria, using HOMER software.</t>
  </si>
  <si>
    <t>The optimal grid-connected hybrid PVM/wind turbine configuration achieves an NPC of $20.8 Million and LCOE of $0.0117/kWh, reducing energy cost by about 87% compared to the current Band D tariff.</t>
  </si>
  <si>
    <t>University of Port Harcourt, Nigeria; Kongu Engineering College, Tamil Nadu, India</t>
  </si>
  <si>
    <t>NG, IN</t>
  </si>
  <si>
    <t>https://doi.org/10.1016/j.sciaf.2023.e01781</t>
  </si>
  <si>
    <t>chidozie.ezekwem@uniport.edu.ng</t>
  </si>
  <si>
    <t>S Kheder-Haddouche et al.</t>
  </si>
  <si>
    <t>Feasibility Study of a Wind-Diesel Hybrid System in a Remote Site on Southern of Algeria</t>
  </si>
  <si>
    <t>To find the best combination of wind/diesel/battery hybrid renewable energy system for a remote off-grid community in the Timimoun region of Algeria. To evaluate techno-economic and emissions performance across different wind turbine configurations using HOMER.</t>
  </si>
  <si>
    <t>The wind/diesel/battery configuration with three 2.6 kW WES5 Tulipo turbines achieves the lowest cost of energy (0.569 $/kWh) and highest renewable fraction (86%), cutting CO2, CO and SO2 emissions by over 70% compared to a diesel-only system.</t>
  </si>
  <si>
    <t>Centre de Développement des Energies Renouvelables (CDER), Algiers, Algeria</t>
  </si>
  <si>
    <t>https://doi.org/10.54966/jreen.v1i1.1260</t>
  </si>
  <si>
    <t>s.kheder@cder.dz</t>
  </si>
  <si>
    <t>L Nzirorera and JP Shumbusho</t>
  </si>
  <si>
    <t>Feasibility study of Gisuma micro-hydropower plant (Rwanda)</t>
  </si>
  <si>
    <t>To assess the technical and financial feasibility of a 451 kW off-grid micro-hydropower plant on the Gisuma River in Gisagara District, Rwanda, for rural electrification.</t>
  </si>
  <si>
    <t>The Gisuma micro-hydropower project has a positive NPV of 545,940 CAD and a payback period of 10.1 years over a 35-year project life, confirming its financial feasibility.</t>
  </si>
  <si>
    <t>University of Gävle</t>
  </si>
  <si>
    <t>https://hig.diva-portal.org/smash/record.jsf?pid=diva2%3A792182&amp;dswid=-8555</t>
  </si>
  <si>
    <t>K Kusakana and H Vermaak</t>
  </si>
  <si>
    <t>Feasibility Study of Hydrokinetic Power for Energy Access in Rural South Africa</t>
  </si>
  <si>
    <t>To assess the feasibility of hydrokinetic power to supply electricity to rural and isolated loads in South Africa, comparing it against PV, diesel generator, and grid extension options.</t>
  </si>
  <si>
    <t>The hydrokinetic system had the lowest total net present cost ($16,713) and cost of energy ($0.387/kWh), making it the best supply option compared to PV and diesel generator.</t>
  </si>
  <si>
    <t>https://doi.org/10.2316/P.2012.768-071</t>
  </si>
  <si>
    <t>S Barakat et al.</t>
  </si>
  <si>
    <t>Feasibility Study of Grid Connected PV-Biomass Integrated Energy System in Egypt</t>
  </si>
  <si>
    <t>To design an optimal grid-connected PV-biomass integrated renewable energy system to meet the electricity demand of Monshaet Taher village in Egypt at lowest cost with reduced emissions.</t>
  </si>
  <si>
    <t>A grid-connected PV-biomass hybrid system with a biomass generator as the dominant source achieves a levelized cost of energy of $0.02/kWh and significantly lower emissions than grid-only supply.</t>
  </si>
  <si>
    <t>Beni-Suef University, Al-Baha University, Fayoum University</t>
  </si>
  <si>
    <t>EG,SA</t>
  </si>
  <si>
    <t>https://doi.org/10.1515/ijeeps-2016-0056</t>
  </si>
  <si>
    <t>Mohamed_227@hotmail.com</t>
  </si>
  <si>
    <t>R Naji El idrissi et al.</t>
  </si>
  <si>
    <t>Feasibility study of Grid connected Photovoltaic system for electricity generation with peak demand deficit</t>
  </si>
  <si>
    <t>To study the feasibility and viability of a grid-connected solar PV system for three consumer types in Rabat, Morocco, using a demand-side management strategy combined with HOMER simulation.</t>
  </si>
  <si>
    <t>PV generation covers 69.6-70.6% of daily electricity demand across residential, commercial and industrial areas while DSM reduces peak loads by 24-33%.</t>
  </si>
  <si>
    <t>Engineering for Smart and Sustainable Systems Research Center, Mohammadia School of Engineers, Mohammed V University, Rabat, Morocco</t>
  </si>
  <si>
    <t>https://doi.org/10.1109/ICDS47004.2019.8942358</t>
  </si>
  <si>
    <t>rajaanaji@research.emi.ac.ma</t>
  </si>
  <si>
    <t>S Bentouba and M Bourouis</t>
  </si>
  <si>
    <t>Feasibility study of a wind–photovoltaic hybrid power generation system for a remote area in the extreme south of Algeria</t>
  </si>
  <si>
    <t>To evaluate the technical and economic feasibility of a hybrid wind-PV-diesel power generation system to supply electricity to the remote off-grid town of Timiaouine in southern Algeria.</t>
  </si>
  <si>
    <t>A hybrid wind-PV-diesel configuration can supply 100% of Timiaouine's electricity demand at 0.176 US$/kWh with 96% renewable penetration, reducing CO2 emissions by 593.125 tons/year.</t>
  </si>
  <si>
    <t>University of Adrar, Universitat Rovira i Virgili</t>
  </si>
  <si>
    <t>DZ, ES</t>
  </si>
  <si>
    <t>https://doi.org/10.1016/j.applthermaleng.2015.12.014</t>
  </si>
  <si>
    <t>mahmoud.bourouis@urv.cat</t>
  </si>
  <si>
    <t>N.S.D. Ladu et al.</t>
  </si>
  <si>
    <t>Feasibility study of a standalone hybrid energy system to supply electricity to a rural community in South Sudan</t>
  </si>
  <si>
    <t>To assess the feasibility of standalone hybrid energy system configurations for electrifying Nyepo Payam, a rural community in South Sudan, while reducing fuel costs and emissions.</t>
  </si>
  <si>
    <t>The PV/DG/Battery configuration offers the lowest NPC and COE with a 22.94% return on investment and an 85% renewable fraction.</t>
  </si>
  <si>
    <t>Rumbek University of Science and Technology (South Sudan), Botswana International University of Science &amp; Technology (Botswana), King Fahd University of Petroleum and Minerals (Saudi Arabia), Fourah Bay College - University of Sierra Leone (Sierra Leone), Pan African University Institute of Water and Energy Sciences - PAUWES (Algeria)</t>
  </si>
  <si>
    <t>SS, BW, SA, SL, DZ</t>
  </si>
  <si>
    <t>https://doi.org/10.1016/j.sciaf.2022.e01157</t>
  </si>
  <si>
    <t>nyagongsantino19@gmail.com</t>
  </si>
  <si>
    <t>M Saad et al.</t>
  </si>
  <si>
    <t>Feasibility Study of a Small-Scale Grid-Connected PV Power Plants in Egypt; Case Study: New Valley Governorate</t>
  </si>
  <si>
    <t>To assess the technical, environmental, and economic feasibility of installing 50kW grid-connected PV power plants at five sites in the New Valley Governorate, Egypt.</t>
  </si>
  <si>
    <t>All five sites are economically feasible with positive NPV and BCR above 1, with Paris station offering the best financial performance including highest IRR (20.5%) and lowest payback period (5 years).</t>
  </si>
  <si>
    <t>Faculty of Engineering, Minia University, Minia, Egypt</t>
  </si>
  <si>
    <t>https://doi.org/10.14569/IJACSA.2021.0120673</t>
  </si>
  <si>
    <t>A Helal et al.</t>
  </si>
  <si>
    <t>Feasibility Study for Self-Sustained Wastewater Treatment Plants—Using Biogas CHP Fuel Cell, Micro-Turbine, PV and Wind Turbine Systems</t>
  </si>
  <si>
    <t>To design and economically evaluate a self-sustained renewable hybrid power system, combining biogas CHP (fuel cell and micro-turbine), PV and wind, for a small-scale rural wastewater treatment plant in Egypt. To determine the optimum system configuration and size that minimizes lifecycle cost while meeting emissions constraints.</t>
  </si>
  <si>
    <t>The best configuration couples PV and wind turbine systems to a DC bus alongside the FC-MT hybrid system, achieving the lowest net present cost of $3,682,842. Biogas-based CHP proves more economical than solar and wind energy, though battery storage remains a costly component.</t>
  </si>
  <si>
    <t>Arab Academy for Science and Technology, Alexandria, Egypt</t>
  </si>
  <si>
    <t>http://dx.doi.org/10.4236/sgre.2013.42028</t>
  </si>
  <si>
    <t>ahmed.helal@staff.aast.edu</t>
  </si>
  <si>
    <t>Tilahun Nigussie et al.</t>
  </si>
  <si>
    <t>Feasibility study for power generation using off-grid energy system from micro hydro-PV-diesel generator-battery for rural area of Ethiopia: The case of Melkey Hera village, Western Ethiopia</t>
  </si>
  <si>
    <t>To investigate the technical and economic feasibility of a micro hydro, PV, and diesel generator-battery hybrid power system for supplying electricity to Melka Hera village in western Ethiopia. To determine the optimum system configuration using HOMER software.</t>
  </si>
  <si>
    <t>The optimal hybrid system derives 79% of energy from hydropower, 20% from PV, and only 1% from diesel, achieving a cost of $0.133/kWh and a 99% renewable fraction.</t>
  </si>
  <si>
    <t>Addis Ababa University</t>
  </si>
  <si>
    <t>https://doi.org/10.3934/energy.2017.4.667</t>
  </si>
  <si>
    <t>tilahunnigussie2008@gmail.com</t>
  </si>
  <si>
    <t>G Bekele and B Palm</t>
  </si>
  <si>
    <t>Feasibility study for a standalone solar–wind-based hybrid energy system for application in Ethiopia</t>
  </si>
  <si>
    <t>To assess the feasibility and economic viability of a standalone solar-wind-diesel-battery hybrid system for a remote model community in Ethiopia. To identify least-cost system configurations and analyse sensitivity to wind speed, PV cost, and diesel price.</t>
  </si>
  <si>
    <t>The lowest-cost system is a generator-battery-converter setup with zero renewable contribution and NPC of $201,609, while a 51% renewable-fraction PV-wind-diesel-battery system raises NPC by only 19% to $239,756.</t>
  </si>
  <si>
    <t>Department of Energy Technology, KTH, Stockholm, Sweden</t>
  </si>
  <si>
    <t>https://doi.org/10.1016/j.apenergy.2009.06.006</t>
  </si>
  <si>
    <t>getachew@energy.kth.se</t>
  </si>
  <si>
    <t>A. Osalade et al.</t>
  </si>
  <si>
    <t>Feasibility Study and Techno-Economic Analysis of Solar PV-Biomass Hybrid Power System: A Case Study of Kajola Village, Nigeria</t>
  </si>
  <si>
    <t>To assess the techno-economic feasibility of an off-grid solar PV/biomass/diesel/battery hybrid power system for rural electrification of Kajola village, Nigeria.</t>
  </si>
  <si>
    <t>The optimal PV-biomass-battery configuration achieves a levelized cost of energy of $0.178/kWh with 100% renewable energy fraction and a payback period of 0.33 years.</t>
  </si>
  <si>
    <t>http://dx.doi.org/10.24018/ejenergy.2022.2.4.71</t>
  </si>
  <si>
    <t>osaladeaj gmail.com</t>
  </si>
  <si>
    <t>Ani Vincent Anayochukwu and Ani Emmanuel Onyeka</t>
  </si>
  <si>
    <t>Feasibility Study and Simulation of Optimal Power System for Off-Grid Voter Registration Centres</t>
  </si>
  <si>
    <t>To design and optimize a PV-battery energy system with energy management for powering off-grid voter registration centres in Nigeria.</t>
  </si>
  <si>
    <t>The most optimized PV-battery system for 2.3kWh/day consumption with 235W peak load consists of 0.9 kW solar PV array, 9 Hoppecke batteries and a 1kW DC/AC inverter.</t>
  </si>
  <si>
    <t>Department of Electronic Engineering, University of Nigeria, Nsukka; Department of Accountancy, University of Nigeria, Enugu campus</t>
  </si>
  <si>
    <t>https://izlik.org/JA45BC87JR</t>
  </si>
  <si>
    <t>vincent_ani@yahoo.com</t>
  </si>
  <si>
    <t>M.F. Elmorshedy et al.</t>
  </si>
  <si>
    <t>Feasibility study and performance analysis of microgrid with 100% hybrid renewables for a real agricultural irrigation application</t>
  </si>
  <si>
    <t>To perform a techno-economic simulation and sizing optimization of a proposed autonomous microgrid with 100% hybrid renewable (PV/WT/BAT/CONV) for a real agricultural irrigation area in Egypt, comparing it to four alternative power generation configurations.</t>
  </si>
  <si>
    <t>The optimal PV/WT/battery/converter hybrid microgrid achieves the lowest NPC ($194,017) and COE ($0.119/kWh) with negligible unmet load (0.098%) and 61.7% surplus energy, outperforming standalone PV, WT/BAT, and diesel alternatives.</t>
  </si>
  <si>
    <t>Tanta University, Prince Sultan University, Taif University, Kafrelsheikh University, Damanhour University</t>
  </si>
  <si>
    <t>https://doi.org/10.1016/j.seta.2022.102746</t>
  </si>
  <si>
    <t>mahmoud.elmorshedy@f-eng.tanta.edu.eg</t>
  </si>
  <si>
    <t>D. Saheb-Koussa et al.</t>
  </si>
  <si>
    <t>Feasibility Study and Optimization of an Hybrid System (Eolian- Photovoltaic - Diesel) with Provision of Electric Energy Completely Independent</t>
  </si>
  <si>
    <t>To perform a feasibility study and optimization of a stand-alone hybrid wind-photovoltaic-diesel system for a rural site in Adrar, Algeria using HOMER. To determine the levelized cost of electricity and environmental benefits compared to a diesel-only system.</t>
  </si>
  <si>
    <t>The optimal hybrid PV/wind/diesel/battery system costs $1.417/kWh compared to $0.47/kWh for diesel-only, but reduces CO2 emissions nearly fourfold from 16086 kg/year to 599 kg/year.</t>
  </si>
  <si>
    <t>Centre de développement des énergies renouvelables, Algiers, Algeria</t>
  </si>
  <si>
    <t>https://doi.org/10.4314/jfas.v2i1.8</t>
  </si>
  <si>
    <t>A EL Zerk et al.</t>
  </si>
  <si>
    <t>Feasibility study and optimization of a standalone hybrid system for remote area: A case study of High Atlas mountains in Morocco</t>
  </si>
  <si>
    <t>To assess the technical and economic feasibility of a standalone PV-wind-battery hybrid system for a remote village in the High Atlas mountains of Morocco using HOMER simulation.</t>
  </si>
  <si>
    <t>The optimal PV-wind-battery configuration achieves a cost of energy of 0.582 €/kWh, about seven times lower than a diesel-generator-based mini-grid costing 3.98 €/kWh.</t>
  </si>
  <si>
    <t>Mohammadia School of Engineers, Mohammed V University, Rabat, Morocco; Cadi Ayyad University, Marrakech, Morocco</t>
  </si>
  <si>
    <t>https://doi.org/10.1109/CIST.2018.8596413</t>
  </si>
  <si>
    <t>Abdallahelzerk@research.emi.ac.ma</t>
  </si>
  <si>
    <t>F Baghdadi et al.</t>
  </si>
  <si>
    <t>Feasibility study and energy conversion analysis of stand-alone hybrid renewable energy system</t>
  </si>
  <si>
    <t>To assess the feasibility and performance of a hybrid PV-Wind-Diesel-Battery stand-alone system for a remote site in Adrar, southern Algeria, and to develop an energy management model to maximize renewable use and minimize fossil fuel consumption.</t>
  </si>
  <si>
    <t>The optimized hybrid system supplies about 70% of demand from renewables, with wind providing 43% and PV 26% of total electricity, saving about 70% of fossil fuel compared to diesel-only generation.</t>
  </si>
  <si>
    <t>University of Mouloud Mammeri, Tiziouzou; University M'Hamed Bougara, Boumerdès; Development Center of Renewable Energies, Bouzareha</t>
  </si>
  <si>
    <t>https://doi.org/10.1016/j.enconman.2015.07.051</t>
  </si>
  <si>
    <t>fazi2020@yahoo.fr</t>
  </si>
  <si>
    <t>J.O. Oladigbolu et al.</t>
  </si>
  <si>
    <t>Feasibility Study and Comparative Analysis of Hybrid Renewable Power System for off-Grid Rural Electrification in a Typical Remote Village Located in Nigeria</t>
  </si>
  <si>
    <t>To assess the techno-economic and environmental feasibility of an optimal hybrid micro-hydro-photovoltaic-diesel-battery-wind power system for off-grid rural electrification in a remote Nigerian village. To compare this system against alternative configurations including diesel-only, PV/diesel/battery, PV/wind/diesel/battery, and hydro/wind/diesel/battery systems.</t>
  </si>
  <si>
    <t>The optimal hydro/PV/wind/diesel/battery system achieved a net present cost of $1.01m and cost of energy of $0.106/kWh with a renewable fraction of 77.4% and the lowest emissions among all configurations at 228,945 kg/year.</t>
  </si>
  <si>
    <t>Department of Electrical and Computer Engineering, King Abdulaziz University, Jeddah, Saudi Arabia</t>
  </si>
  <si>
    <t>https://doi.org/10.1109/ACCESS.2020.3024676</t>
  </si>
  <si>
    <t>C A Amlabu et al.</t>
  </si>
  <si>
    <t>Feasibility Optimization and Simulations of Hybrid Renewable Energy for Household Electrification in Nigeria</t>
  </si>
  <si>
    <t>To assess the techno-economic feasibility of four hybrid renewable energy system configurations for electrifying a rural community in Nigeria.</t>
  </si>
  <si>
    <t>The PV/battery/converter configuration is the most cost-effective, with NPC of $11,502 and COE of $0.216/kWh at 100% renewable fraction.</t>
  </si>
  <si>
    <t>Department of Electrical/Electronic Engineering Technology, Federal Polytechnic Nasarawa, Nasarawa State, Nigeria</t>
  </si>
  <si>
    <t>https://doi.org/10.62154/ajesre.2025.019.01021</t>
  </si>
  <si>
    <t>F Kumih and M Issahaku</t>
  </si>
  <si>
    <t>Feasibility of Rice Husk for Electricity Generation: A Case Study at Avnash Rice Mill</t>
  </si>
  <si>
    <t>To perform a techno-economic analysis of rice husk biomass for electricity generation at a rice mill in northern Ghana using HOMER simulation.</t>
  </si>
  <si>
    <t>A 1250 kW biomass generator system is the optimal solution with a COE of US$0.0703/kWh, far cheaper than the diesel generator base case at US$0.290/kWh.</t>
  </si>
  <si>
    <t>University for Development Studies, Tamale, Ghana</t>
  </si>
  <si>
    <t>https://doi.org/10.47740/609.UDSIJD6i</t>
  </si>
  <si>
    <t>kumihfelix1996@gmail.com</t>
  </si>
  <si>
    <t>Ö Merev</t>
  </si>
  <si>
    <t>Feasibility of PV-Based Islanded Microgrids for Affordable Electricity in Sub-Saharan Africa</t>
  </si>
  <si>
    <t>To assess the feasibility of a PV-based islanded microgrid in Burkina Faso as a means of providing affordable electricity to rural populations in Sub-Saharan Africa.</t>
  </si>
  <si>
    <t>A PV-only islanded microgrid with an optimized community load profile achieves a lowest cost of electricity of $0.136/kWh, well below Burkina Faso's average tariff of $0.240/kWh.</t>
  </si>
  <si>
    <t>Department of Electrical Engineering, İstanbul Technical University, Institute of Science Eng. &amp; Tech, İstanbul, Turkey</t>
  </si>
  <si>
    <t>https://doi.org/10.5152/tepes.2021.21020</t>
  </si>
  <si>
    <t>merev15@itu.edu.tr</t>
  </si>
  <si>
    <t>S.H. Badi et al.</t>
  </si>
  <si>
    <t>Feasibility of pumped hydro energy storage in arid climate using GIS and AHP: Libya as a case study</t>
  </si>
  <si>
    <t>To develop and apply an integrated GIS-AHP and MATLAB hydrological-hydraulic simulation framework for identifying and evaluating feasible Type 2 pumped hydro energy storage sites in Libya's arid climate. To quantify storage capacity, efficiency and levelized cost of storage under severe water scarcity constraints.</t>
  </si>
  <si>
    <t>Three sites (Ghan, Mejenean, Zaret) provide a combined 2.19 TWh storage capacity across 190 km2 of suitable terrain with 74-77% round-trip efficiency and competitive LCOS of $48.95-$62.11/MWh, demonstrating PHES viability under severe arid water constraints.</t>
  </si>
  <si>
    <t>Misurata University, Benghazi University</t>
  </si>
  <si>
    <t>https://doi.org/10.1016/j.esd.2026.101989</t>
  </si>
  <si>
    <t>m.1801001@eng.misuratau.edu.ly</t>
  </si>
  <si>
    <t>E.M. Nfah and J.M. Ngundam</t>
  </si>
  <si>
    <t>Feasibility of pico-hydro and photovoltaic hybrid power systems for remote villages in Cameroon</t>
  </si>
  <si>
    <t>To simulate pico-hydro and photovoltaic hybrid systems incorporating a biogas generator for the electrification of remote villages in Cameroon.</t>
  </si>
  <si>
    <t>A 5 kW pico-hydro/biogas/battery system produces electricity at 0.352 €/kWh with a breakeven grid distance of 12.9 km, while a 3 kWp PV/biogas/battery system costs 0.396 €/kWh with a breakeven distance of 15.2 km.</t>
  </si>
  <si>
    <t>University of Dschang, Cameroon; University of Yaounde I, Cameroon</t>
  </si>
  <si>
    <t>https://doi.org/10.1016/j.renene.2008.10.019</t>
  </si>
  <si>
    <t>em_nfah@yahoo.fr</t>
  </si>
  <si>
    <t>B.A.A. Yousef et al.</t>
  </si>
  <si>
    <t>Feasibility of integrated photovoltaic and mechanical storage systems for irrigation purposes in remote areas: Optimization, energy management, and multicriteria decision-making</t>
  </si>
  <si>
    <t>To assess the techno-economic and environmental feasibility of a hybrid PV, diesel generator, battery and flywheel storage system for irrigation pumping in a remote farm in Sudan, using HOMER simulation combined with multi-criteria decision-making to select the optimal configuration.</t>
  </si>
  <si>
    <t>Alternative A8, with a 750 kW diesel generator and combined load-following/cycle-charging management, is ranked best overall by TOPSIS, WASPAS and WSM/WPM methods, balancing cost and emissions better than the lowest-COE (A9) or lowest-emission (A4) options.</t>
  </si>
  <si>
    <t>University of Sharjah (UAE), Bahri University (Sudan), Prince Sattam bin Abdulaziz University (Saudi Arabia)</t>
  </si>
  <si>
    <t>AE, SD, SA</t>
  </si>
  <si>
    <t>https://doi.org/10.1016/j.csite.2022.102363</t>
  </si>
  <si>
    <t>byousef@sharjah.ac.ae</t>
  </si>
  <si>
    <t>N. M. Khattab et al.</t>
  </si>
  <si>
    <t>Feasibility of Hybrid Renewable Energy Water Pumping System for a Small Farm in Egypt</t>
  </si>
  <si>
    <t>To investigate the feasibility of small, decentralized hybrid PV/WT water pumping systems for irrigation by comparing different renewable and diesel configurations using economic optimization software.</t>
  </si>
  <si>
    <t>PV-only system has the lowest cost of energy (0.614 $/kWh) but higher capacity shortage, while adding diesel reduces shortage to near zero at higher cost.</t>
  </si>
  <si>
    <t>National Research Centre, Egypt</t>
  </si>
  <si>
    <t>https://www.researchgate.net/publication/309049396_Feasibility_of_hybrid_renewable_energy_water_pumping_system_for_a_small_farm_in_Egypt</t>
  </si>
  <si>
    <t>H. El-houari et al.</t>
  </si>
  <si>
    <t>Feasibility evaluation of a hybrid renewable power generation system for sustainable electricity supply in a Moroccan remote site</t>
  </si>
  <si>
    <t>To assess the technical and economic feasibility of various standalone hybrid renewable energy system configurations combining PV, wind and biomass to supply electricity to a remote Moroccan village. To identify the optimum configuration minimizing net present cost while meeting the local electric load.</t>
  </si>
  <si>
    <t>The optimal PV-Wind-Biomass-Battery configuration achieves the lowest cost of energy at 0.2 $/kWh and avoids 26.48 tons of CO2 annually compared to grid extension, and 28.8 tons compared to diesel generation.</t>
  </si>
  <si>
    <t>Ecole Superieure de Technologie de Fes (U.S.M.B.A), Ecole Normale Superieure de Fes (U.S.M.B.A), King Fahd University of Petroleum and Minerals, BITAM Konya NEU University, Universite de Pau et des Pays de L'Adour</t>
  </si>
  <si>
    <t>MA, SA, TR, FR</t>
  </si>
  <si>
    <t>https://doi.org/10.1016/j.jclepro.2020.123534</t>
  </si>
  <si>
    <t>haythamelhouari1@gmail.com</t>
  </si>
  <si>
    <t>Feasibility design, comparative evaluation, and energy consumption prediction of standalone hybrid energy system for rural electrification in Ghana using machine learning models</t>
  </si>
  <si>
    <t>To design and comparatively evaluate standalone hybrid energy system configurations (solar PV, diesel generator, battery storage) for rural electrification of Dupare village in Ghana, integrating machine learning-based energy consumption prediction into HOMER simulations, and to compare the optimal system against grid extension.</t>
  </si>
  <si>
    <t>The optimal hybrid system (112 kW SPV, 80 kW DG, 342 kWh battery storage, 54 kW converter) achieved the lowest LCOE of $0.0263/kWh and NPC of $244,937 with a 91.5% renewable fraction, and is more cost-effective than grid extension beyond a 7.5 km breakeven distance.</t>
  </si>
  <si>
    <t>Pan African University Institute of Water and Energy Sciences (Algeria), Bolgatanga Technical University (Ghana), Botswana International University of Science and Technology, Saveetha Institute of Medical and Technical Sciences (India), King Khalid University (Saudi Arabia), Periyar Maniammai Institute of Science and Technology (India), Bui Power Authority (Ghana), Rumbek University of Science and Technology (South Sudan)</t>
  </si>
  <si>
    <t>DZ, GH, BW, IN, SA, SS</t>
  </si>
  <si>
    <t>https://doi.org/10.1016/j.rineng.2025.104269</t>
  </si>
  <si>
    <t>A. Boutaghane et al.</t>
  </si>
  <si>
    <t>Feasibility and Sensitivity Analysis of an Off-Grid PV/Wind Hybrid Energy System Integrated with Green Hydrogen Production: A Case Study of Algeria</t>
  </si>
  <si>
    <t>To assess the techno-economic feasibility of off-grid PV/wind hybrid systems integrated with hydrogen production and a water-extraction subsystem across five representative Algerian regions, including a sensitivity analysis on renewable resources and capital costs.</t>
  </si>
  <si>
    <t>LCOE ranged from 0.514 to 0.868 $/kWh, LCOH from 8.31 to 12.4 $/kg, and NPC from 10.28 M$ to 17.7 M$ across the five regions, with strong sensitivity to solar, wind, and capital cost variations.</t>
  </si>
  <si>
    <t>LEREESI Laboratory, HNS-RE2SD, Algeria; Université Marie et Louis Pasteur, UTBM, France</t>
  </si>
  <si>
    <t>DZ, FR</t>
  </si>
  <si>
    <t>https://doi.org/10.3390/hydrogen6040103</t>
  </si>
  <si>
    <t>nadhir.lebaal@utbm.fr</t>
  </si>
  <si>
    <t>EO Nnaemeka et al.</t>
  </si>
  <si>
    <t>SolarGIS-pvPlanner</t>
  </si>
  <si>
    <t>Feasibility and Performance Analysis of Solar Energy Integration into National Grid for Improved Power Supply, Using Umuezerokam Community, Nigeria as a Case Study</t>
  </si>
  <si>
    <t>To assess the technical feasibility and performance of integrating a 750 kW grid-tied solar PV system into Nigeria's national grid at Umuezerokam community using SolarGIS-pvPlanner simulation.</t>
  </si>
  <si>
    <t>The 750 kW PV system can generate about 1.019 GWh annually, meeting the needs of over 300 households and improving daily electricity supply from 5-6 hours to about 11 hours.</t>
  </si>
  <si>
    <t>Department of Mechanical Engineering, Nnamdi Azikiwe University, Awka, Nigeria</t>
  </si>
  <si>
    <t>https://doi.org/10.11648/j.sjee.20251302.12</t>
  </si>
  <si>
    <t>on.ezenwa@unizik.edu.ng</t>
  </si>
  <si>
    <t>I Elsayed et al.</t>
  </si>
  <si>
    <t>Feasibility and optimal sizing analysis of hybrid PV/Wind powered seawater desalination system: A case study of four ports, Egypt</t>
  </si>
  <si>
    <t>To assess the feasibility and optimal sizing of hybrid PV/Wind powered seawater desalination systems at four Egyptian coastal ports using HOMER and a fuzzy-AHP multi-criteria decision framework.</t>
  </si>
  <si>
    <t>The hybrid PV/Wind/PH245 storage system (Case 3) is the most cost-effective configuration, with lowest NPC ($9,910,202), COE ($0.0873/kWh) and payback period (1.1 years) at Suez, and 100% renewable fraction.</t>
  </si>
  <si>
    <t>Al-Azhar University, Cairo, Egypt</t>
  </si>
  <si>
    <t>https://doi.org/10.1016/j.heliyon.2024.e40313</t>
  </si>
  <si>
    <t>Ibrahim.elsayed@suezcanal.gov.eg</t>
  </si>
  <si>
    <t>N Kefif et al.</t>
  </si>
  <si>
    <t>Feasibility and optimal operation of micro energy hybrid system (hydro/wind) in the rural valley region</t>
  </si>
  <si>
    <t>To determine the optimum design size for a hydro-wind hybrid energy system meeting electric load demand at three locations in the Yesser valley, Algeria, under varying water flow and wind speeds.</t>
  </si>
  <si>
    <t>The hydro/wind hybrid system meets the required load in all three valley locations, with cost decreasing as wind speed and water flow rate increase; the most cost-effective case (25.3 m3/s flow) costs 61,330.46 USD.</t>
  </si>
  <si>
    <t>University of Boumerdes (Algeria), Wuhan University of Technology (China), Urmia University (Iran), University of Sharjah (UAE), Sapienza University of Rome (Italy)</t>
  </si>
  <si>
    <t>DZ, CN, IR, AE, IT</t>
  </si>
  <si>
    <t>https://doi.org/10.1093/ijlct/ctab081</t>
  </si>
  <si>
    <t>m.hashemian@urmia.ac.ir</t>
  </si>
  <si>
    <t>W.Nguz Mbav et al.</t>
  </si>
  <si>
    <t>Feasibility and Cost Optimization Study of Landfill Gas to Energy Projects Based on a Western Cape Landfill Site in South Africa</t>
  </si>
  <si>
    <t>To assess the technical, economic, and environmental feasibility of a landfill gas to energy system using microturbine technology at the Bellville South landfill site via HOMER-based cost optimization.</t>
  </si>
  <si>
    <t>The stand-alone LFGTE microturbine system is technically and economically viable, showing a reasonable Net Present Cost and lower O&amp;M costs but a higher Cost of Energy.</t>
  </si>
  <si>
    <t>University of Cape Town, South Africa</t>
  </si>
  <si>
    <t>https://doi.org/10.1109/upec.2012.6398679</t>
  </si>
  <si>
    <t>jwilfriednguz@hotmail.fr</t>
  </si>
  <si>
    <t>A A Felix et al.</t>
  </si>
  <si>
    <t>Feasibility and Economic Assessment of a Hybrid Energy System for Bakori Area, Katsina in Nigeria</t>
  </si>
  <si>
    <t>To carry out a feasibility and economic assessment of a hybrid solar-wind-battery energy system for Bakori LGA in Katsina, Nigeria. To identify the least-cost configuration meeting residential and community electricity demand.</t>
  </si>
  <si>
    <t>The PV/Wind/Battery hybrid system is the most viable configuration with a Net Present Cost of ₦3.62M and annual generation of 1,423,132 kWh, outperforming other configurations in cost and output.</t>
  </si>
  <si>
    <t>Covenant University, Ota, Nigeria; Ekiti State University, Nigeria</t>
  </si>
  <si>
    <t>https://doi.org/10.32479/ijeep.14155</t>
  </si>
  <si>
    <t>elizabeth.amuta@covenantuniversity.edu.ng</t>
  </si>
  <si>
    <t>Y Kassem et al.</t>
  </si>
  <si>
    <t>Feasibility Analysis of the Wind Energy Potential in Libya using the RETScreen Expert</t>
  </si>
  <si>
    <t>To assess the wind energy potential of 22 locations in Libya and evaluate the techno-economic feasibility of 100 MW and 10 MW wind farms using RETScreen Expert.</t>
  </si>
  <si>
    <t>Darnah is the most promising site with the highest wind speed and WPD, and the EWT-DW 52 500 kW turbine proves economically viable with positive NPV and payback periods under 7 years across all locations.</t>
  </si>
  <si>
    <t>Near East University, Cyprus; High and Intermediate Institute of Agricultural Technology, Libya</t>
  </si>
  <si>
    <t>CY, LY</t>
  </si>
  <si>
    <t>https://doi.org/10.48084/etasr.6007</t>
  </si>
  <si>
    <t>yousseuf.kassem@neu.edu.tr</t>
  </si>
  <si>
    <t>F Odoi-Yorke et al.</t>
  </si>
  <si>
    <t>Feasibility analysis of solar PV/biogas hybrid energy system for rural electrification in Ghana</t>
  </si>
  <si>
    <t>To assess the techno-economic viability of hybridising solar PV and biogas to provide reliable and cost-effective electricity for a remote community in Ghana, comparing it against PV/diesel/battery and diesel-only systems.</t>
  </si>
  <si>
    <t>The optimal PV/biogas/battery system achieves an LCOE of 0.265 $/kWh, cheaper than PV/diesel/battery and diesel-only systems, and reduces CO2 emissions by 99.8% and 99.2% respectively.</t>
  </si>
  <si>
    <t>Cape Coast Technical University, Department of Renewable Energy Technology, Centre for Renewable Energy, Department of Mechanical Engineering</t>
  </si>
  <si>
    <t>https://doi.org/10.1080/23311916.2022.2034376</t>
  </si>
  <si>
    <t>fodoi-yorke@cctu.edu.gh</t>
  </si>
  <si>
    <t>Albert K. Awopone</t>
  </si>
  <si>
    <t>Feasibility analysis of off-grid hybrid energy system for rural electrification in Northern Ghana</t>
  </si>
  <si>
    <t>To assess the technical and economic feasibility of an off-grid PV/diesel/battery hybrid energy system for rural electrification in a community in northern Ghana using HOMER simulation.</t>
  </si>
  <si>
    <t>The PV/diesel/battery hybrid system (Case I) is the most cost-effective option with a COE of 0.399 $/kWh and NPC of $296,552, though grants and capital subsidies are needed to make the payback period attractive to investors.</t>
  </si>
  <si>
    <t>Akenten Appiah-Menka University of Skills Training and Entrepreneurial Development (AAMUSTED), Ghana</t>
  </si>
  <si>
    <t>https://doi.org/10.1080/23311916.2021.1981523</t>
  </si>
  <si>
    <t>aawopone@uew.edu.gh</t>
  </si>
  <si>
    <t>F.A.F.J. Dima et al.</t>
  </si>
  <si>
    <t>Feasibility Analysis of Biogas Production by Using GIS and Multicriteria Decision Aid Methods in the Central African Republic</t>
  </si>
  <si>
    <t>To identify the most suitable site for a large-scale biogas plant in Bangui using GIS and MCDA (ELECTRE TRI) methods, and to estimate its electricity production, waste treatment, and CO2 reduction potential.</t>
  </si>
  <si>
    <t>A 3.5 km2 site (Sakai I) was identified as most suitable for a large-scale biogas plant, capable of treating 20% of organic waste, covering 60% of the city's electricity demand, and reducing 946,200 kg CO2 equivalent annually.</t>
  </si>
  <si>
    <t>University of Science and Technology Beijing, Nanjing Academy of Resources and Ecology Sciences</t>
  </si>
  <si>
    <t>https://doi.org/10.3390/su142013418</t>
  </si>
  <si>
    <t>dima.francis@xs.ustb.edu.cn</t>
  </si>
  <si>
    <t>D E Babatunde et al.</t>
  </si>
  <si>
    <t>Feasibility analysis of an off-grid photovoltaic-battery energy system for a farm facility</t>
  </si>
  <si>
    <t>To evaluate the techno-economic and environmental feasibility of replacing diesel generators with a PV-battery energy system for a livestock farmhouse in Nigeria.</t>
  </si>
  <si>
    <t>A standalone PV/battery system achieves 48% savings in total net present cost and cost of energy over a diesel-only system, with zero emissions.</t>
  </si>
  <si>
    <t>Covenant University, Nigeria; University of Lagos, Nigeria; Oaks and Pearl Engineering Partners, Nigeria; AB-OLUS and Associates, Nigeria</t>
  </si>
  <si>
    <t>https://doi.org/10.11591/ijece.v10i3.pp2874-2883</t>
  </si>
  <si>
    <t>damilola.babatunde@covenantuniversity.edu.ng</t>
  </si>
  <si>
    <t>Emad M. Sayed et al.</t>
  </si>
  <si>
    <t>Feasibility Analysis and Techno-Economic Study for Green Energy System Connected to Unhealthy Grid</t>
  </si>
  <si>
    <t>To size and optimize a hybrid PV/wind/battery/grid energy system for a hospital in Hurghada, Egypt affected by unreliable grid supply. To determine the most cost-effective configuration minimizing net present cost and cost of energy.</t>
  </si>
  <si>
    <t>The optimal PV/Wind/Battery/Converter/Grid system achieves a cost of energy of $0.042/kWh and NPC of $3.76M, with a 77.4% renewable energy fraction and 74% CO2 emission reduction.</t>
  </si>
  <si>
    <t>Faculty of Engineering-Fayoum University-Fayoum, Egypt, Faculty of Engineering, Beni-Suef University, Beni-Suef, Egypt</t>
  </si>
  <si>
    <t>https://doi.org/10.1109/MEPCON63025.2024.10850253</t>
  </si>
  <si>
    <t>ems13@fayoum.edu.eg</t>
  </si>
  <si>
    <t>C Sundin</t>
  </si>
  <si>
    <t>Exploring the water-energy nexus in the Omo river basin: A first step toward the development of an integrated hydrological-OSeMOSYS energy model</t>
  </si>
  <si>
    <t>To explore the possibility of developing a coupled hydrological-electricity model linking Topkapi-ETH and OSeMOSYS for the Omo River basin in Ethiopia, feeding OSeMOSYS with varying water availability data and analysing electricity production responses.</t>
  </si>
  <si>
    <t>OSeMOSYS responds to varying water availability from Topkapi-ETH in its electricity production, but the modelled reservoir volumes did not match Topkapi-ETH's hydrological behaviour, with volumes often dropping to zero.</t>
  </si>
  <si>
    <t>national and basin-level integration, disaggregation of individual hydropower plants, ability to respond to varying water availability</t>
  </si>
  <si>
    <t>mismatch in hydrological volume representation, limited Topkapi-ETH simulation period (10 years), coarse time resolution matching, incomplete coupling</t>
  </si>
  <si>
    <t>KTH Royal Institute of Technology, Stockholm; ETH Zurich, Department of Hydrology and Water Resources Management</t>
  </si>
  <si>
    <t>SE, CH</t>
  </si>
  <si>
    <t>https://www.diva-portal.org/smash/get/diva2:1120666/FULLTEXT01.pdf</t>
  </si>
  <si>
    <t>Feasibility analysis and techno-economic design of grid-isolated hybrid renewable energy system for electrification of agriculture and irrigation area: A case study in Dongola, Sudan</t>
  </si>
  <si>
    <t>To assess the techno-economic feasibility of a grid-isolated hybrid renewable energy system for electrifying an agriculture and irrigation area in Dongola, Sudan. To identify the optimal hybridization configuration among PV, wind, diesel, battery and converter options with minimum net present cost and analyze sensitivity to resource and economic uncertainties.</t>
  </si>
  <si>
    <t>The PV-WT-DG1-DG2-battery-converter hybrid system is the optimal configuration, achieving a minimum NPC of 24.16 M$ and COE of 0.387 $/kWh, with a 39.94% ROI and about 95% reduction in emissions and fuel consumption compared to the diesel-only base case.</t>
  </si>
  <si>
    <t>Huazhong University of Science and Technology (China), Kafrelsheikh University (Egypt), Tanta University (Egypt)</t>
  </si>
  <si>
    <t>https://doi.org/10.1016/j.enconman.2019.06.085</t>
  </si>
  <si>
    <t>V A Ani and B Abubakar</t>
  </si>
  <si>
    <t>Feasibility Analysis and Simulation of Integrated Renewable Energy System for Power Generation: A Hypothetical Study of Rural Health Clinic</t>
  </si>
  <si>
    <t>To assess the feasibility of a stand-alone integrated PV/wind renewable energy system to meet the electricity demand of a hypothetical rural health clinic in Borno State, Nigeria.</t>
  </si>
  <si>
    <t>The optimal integrated PV/wind system (5 kW PV, 7.5 kW wind turbine, 24 batteries) generates 16,628 kWh/year, fully covering the clinic's demand with a total NPC of $137,139.</t>
  </si>
  <si>
    <t>University of Nigeria (UNN), Nsukka; Federal Ministry of Environment, Abuja</t>
  </si>
  <si>
    <t>https://doi.org/10.1155/2015/802036</t>
  </si>
  <si>
    <t>E.S. Bayu et al.</t>
  </si>
  <si>
    <t>Feasibility Analysis and Development of Stand-Alone Hybrid Power Generation System for Remote Areas: A Case Study of Ethiopian Rural Area</t>
  </si>
  <si>
    <t>To conduct a feasibility analysis and design of a standalone solar/wind/micro-hydro hybrid power system for Maji town, Ethiopia, and compare its cost with grid extension.</t>
  </si>
  <si>
    <t>The optimal hybrid solar/wind/micro-hydro system costs $4,377,731 (NPC) at $0.81/kWh, saving $17,808,000 compared to extending the national grid.</t>
  </si>
  <si>
    <t>Hawassa University (Ethiopia), Rajasthan Rajya Vidyut Prasaran Nigam Ltd. (India), Aalborg University (Denmark)</t>
  </si>
  <si>
    <t>ET, IN, DK</t>
  </si>
  <si>
    <t>https://doi.org/10.3390/wind2010005</t>
  </si>
  <si>
    <t>opmahela@gmail.com</t>
  </si>
  <si>
    <t>M.F. Agunyo et al.</t>
  </si>
  <si>
    <t>Exploring the Feasibility of Solar Mini-Grids for Island Communities in Uganda: A Case of Koome and Damba Islands</t>
  </si>
  <si>
    <t>To assess the technical, economic, and social feasibility of installing solar-diesel hybrid mini-grid systems on Koome Main and Damba Island in Uganda.</t>
  </si>
  <si>
    <t>Solar-diesel hybrid mini-grids of 650-950 kW (Koome) and 300-470 kW (Damba) are feasible with IRR of 14-19% and PBP of 4-7 years, though a 50% subsidy is needed to make domestic and institutional electricity affordable.</t>
  </si>
  <si>
    <t>Uganda Christian University, Neu-Ulm University of Applied Sciences, Uganda Management Institute</t>
  </si>
  <si>
    <t>UG, DE</t>
  </si>
  <si>
    <t>https://doi.org/10.4236/sgre.2026.174004</t>
  </si>
  <si>
    <t>magunyo@ucu.ac.ug</t>
  </si>
  <si>
    <t>M.O. Dioha and A. Kumar</t>
  </si>
  <si>
    <t>TIMES-Nigeria (TINIG)</t>
  </si>
  <si>
    <t>Exploring the energy system impacts of Nigeria's Nationally Determined Contributions and low-carbon transition to mid-century</t>
  </si>
  <si>
    <t>To assess the energy system impacts of Nigeria's NDC mitigation strategies and explore low-carbon transition pathways to 2050 using a TIMES-based model.</t>
  </si>
  <si>
    <t>Mitigation scenarios drive profound restructuring of the Nigerian energy system favouring solar PV deployment, with the residential sector offering the largest demand reduction potential and the power sector being the key focus for CO2 mitigation.</t>
  </si>
  <si>
    <t>integrated framework for analysing resource flow from extraction to end-use, detailed technological representation, user-defined constraints, ability to run numerous scenarios, widely used internationally allowing comparability</t>
  </si>
  <si>
    <t>limited available country data, no direct feedback between model and economy, data paucity for fragmented industries</t>
  </si>
  <si>
    <t>Department of Energy and Environment, TERI School of Advanced Studies, New Delhi, India</t>
  </si>
  <si>
    <t>https://doi.org/10.1016/j.enpol.2020.111703</t>
  </si>
  <si>
    <t>atul.kumar@terisas.ac.in</t>
  </si>
  <si>
    <t>E Omorogiuwa and E Ekiyor Martin Thompson</t>
  </si>
  <si>
    <t>Exploring Technically Feasible and Economically Viable Hybrid Renewable Energy Solution for Off-Grid Electricity Supply</t>
  </si>
  <si>
    <t>To identify a technically feasible and economically viable hybrid renewable energy solution for off-grid electricity supply to the remote village of Ofubu, Nigeria, using HOMER software. To compare the optimal off-grid hybrid system with conventional grid extension.</t>
  </si>
  <si>
    <t>A PV-diesel-battery hybrid system with 30kW PV, 8kW diesel generator, and battery storage is the least-cost option at N66.06/kWh, with solar PV supplying 91.4% of electricity.</t>
  </si>
  <si>
    <t>Department of Electrical Faculty of Engineering, University of Port Harcourt, Rivers State, Nigeria</t>
  </si>
  <si>
    <t>https://doi.org/10.21307/ijanmc-2021-012</t>
  </si>
  <si>
    <t>eseosa.omorogiuwa@uniport.edu.ng</t>
  </si>
  <si>
    <t>M Dioha and A Kumar</t>
  </si>
  <si>
    <t>Exploring sustainable energy transitions in sub-Saharan Africa residential sector: The case of Nigeria</t>
  </si>
  <si>
    <t>To develop a residential energy system model (TINIRES) for Nigeria and explore sustainable energy transition scenarios based on SDG 7 targets. To assess the impacts of these scenarios on energy demand and environmental emissions.</t>
  </si>
  <si>
    <t>Realising SDG 7 drastically reduces final energy demand of the residential sector, but switching to LPG for cooking increases CO2 emissions despite reducing air pollutants. Including externality costs makes electricity and biogas the most economically viable cooking options.</t>
  </si>
  <si>
    <t>detailed representation of rural and urban households, technology-rich bottom-up modelling, replicable approach for other SSA countries</t>
  </si>
  <si>
    <t>data scarcity for Nigeria, reliance on foreign data for emission factors, no socio-economic heterogeneity within households, does not capture cultural preferences</t>
  </si>
  <si>
    <t>TERI School of Advanced Studies, New Delhi, India</t>
  </si>
  <si>
    <t>https://doi.org/10.1016/j.rser.2019.109510</t>
  </si>
  <si>
    <t>Exploring Solar and Wind Energy as a Power Generation Source for Solving the Electricity Crisis in Libya</t>
  </si>
  <si>
    <t>To assess the economic and technical feasibility of small-scale (5kW) and large-scale (50MW) grid-connected solar PV and wind systems across nine regions of Libya using NASA meteorological data and RETScreen Expert software.</t>
  </si>
  <si>
    <t>Libya has significantly greater solar than wind energy potential, with Al Kufrah best suited for large-scale PV plants and Benghazi/Darnah best for wind farms; all proposed systems show positive NPV and are economically feasible.</t>
  </si>
  <si>
    <t>Near East University, Department of Mechanical Engineering; Near East University, Department of Civil Engineering</t>
  </si>
  <si>
    <t>https://doi.org/10.3390/en13143708</t>
  </si>
  <si>
    <t>Ekaba S. O. and Ekoko U. J.</t>
  </si>
  <si>
    <t>Exploring Rural Electrification Possibilities in Southern Nigeria</t>
  </si>
  <si>
    <t>To identify the best PV-diesel hybrid system configurations for three off-grid rural communities in Delta State, Nigeria, minimizing net present cost.</t>
  </si>
  <si>
    <t>The hybrid solar-diesel system was the most reliable, achieving renewable fractions of 88-95% and cutting CO2 emissions to 6-16% of diesel-only levels across the three communities.</t>
  </si>
  <si>
    <t>Admiralty University of Nigeria, Delta State Polytechnic</t>
  </si>
  <si>
    <t>https://doi.org/10.38124/ijisrt/26feb769</t>
  </si>
  <si>
    <t>A Sahlberg et al.</t>
  </si>
  <si>
    <t>Exploring long-term electrification pathway dynamics: a case study of Ethiopia</t>
  </si>
  <si>
    <t>To explore long-term electrification pathway dynamics for Ethiopia until 2070, examining the effects of optimal versus restricted grid expansion rates and the compatibility between off-grid and grid technologies over time.</t>
  </si>
  <si>
    <t>Under unrestricted grid rollout and low generation costs, grid extension and stand-alone PV dominate least-cost electrification, but restricted grid expansion or higher generation costs make mini-grids cost-competitive and important as transitional solutions, though incompatible technology transitions can raise investment costs by up to 53%.</t>
  </si>
  <si>
    <t>open source and reproducible, long-term time horizon beyond 2030, geospatial granularity, considers technology compatibility and transitional dynamics</t>
  </si>
  <si>
    <t>only residential demand considered, excludes agriculture/social/productive sectors, myopic optimization not fully forward-looking</t>
  </si>
  <si>
    <t>KTH Royal Institute of Technology, Addis Ababa University, University College London, Nantes Université</t>
  </si>
  <si>
    <t>SE, ET, GB, FR</t>
  </si>
  <si>
    <t>8.5-20%</t>
  </si>
  <si>
    <t>https://doi.org/10.1007/s43937-023-00014-4</t>
  </si>
  <si>
    <t>R Akpahou et al.</t>
  </si>
  <si>
    <t>OSeMOSYS-Gh</t>
  </si>
  <si>
    <t>Exploring Long-Term Clean Energy Transition Pathways in Ghana Using an Open-Source Optimization Approach</t>
  </si>
  <si>
    <t>To explore long-term clean energy transition pathways for Ghana using an open-source OSeMOSYS optimization model across four scenarios to meet renewable energy and net-zero targets by 2070.</t>
  </si>
  <si>
    <t>Alternative renewable and nuclear-based scenarios (GT, REW, NZ) achieve higher clean energy shares with cost savings of USD 11-15 billion compared to the Business as Usual case by 2070, with nuclear power playing a crucial role.</t>
  </si>
  <si>
    <t>open-source, transparent, replicable, low-cost, model validation performed, sensitivity analysis conducted, stakeholder engagement, U4RIA compliance</t>
  </si>
  <si>
    <t>limited data availability, no forecasting of demographic/economic factors, diesel transport not modelled, no CLEW nexus approach, no EV consumer behavior modelling</t>
  </si>
  <si>
    <t>Loughborough University STEER Centre (UK), Kwame Nkrumah University of Science and Technology (Ghana), Energy Commission of Ghana, Universidad Industrial de Santander (Colombia), Imperial College London (UK)</t>
  </si>
  <si>
    <t>GB, GH, CO</t>
  </si>
  <si>
    <t>https://doi.org/10.3390/en18133516</t>
  </si>
  <si>
    <t>I Kougias et al.</t>
  </si>
  <si>
    <t>Exploiting existing dams for solar PV system installations</t>
  </si>
  <si>
    <t>To develop a GIS-based methodology identifying first-rate dam sites in South Africa suitable for solar PV installation on the downstream face of existing dams, and estimate their energy production potential using PVGIS.</t>
  </si>
  <si>
    <t>Ten first-rate non-powered dams in South Africa were identified with a combined potential PV capacity of about 42 MWp producing roughly 70 GWh annually, with most sites achieving over 90% of optimal production.</t>
  </si>
  <si>
    <t>European Commission Joint Research Centre (DG-JRC), Institute for Energy and Transport, Ispra, Italy</t>
  </si>
  <si>
    <t>https://doi.org/10.1002/pip.2640</t>
  </si>
  <si>
    <t>Ioannis.Kougias@ec.europa.eu</t>
  </si>
  <si>
    <t>G Mahumane and P Mulder</t>
  </si>
  <si>
    <t>MOZLEAP</t>
  </si>
  <si>
    <t>Expanding versus greening? Long-term energy and emission transitions in Mozambique</t>
  </si>
  <si>
    <t>To develop a comprehensive scenario analysis of Mozambique's long-term energy and emissions transitions and to assess the impact of sustainable energy policies on these pathways.</t>
  </si>
  <si>
    <t>Energy production expands 4-8 fold by 2030 while consumption grows only ~50%, with sustainable supply-side policies delivering far larger cumulative emission reductions than demand-side policies, and even a full coal ban would not cause domestic electricity shortages.</t>
  </si>
  <si>
    <t>comprehensive scenario analysis, rich locally collected dataset, first integrated long-run energy model for Mozambique, links energy and emissions to export destination</t>
  </si>
  <si>
    <t>demand-side policies limited to marginal 1% changes, general policy documents lack quantitative targets, uncertainty in extractive project realization</t>
  </si>
  <si>
    <t>Eduardo Mondlane University, Vrije Universiteit Amsterdam</t>
  </si>
  <si>
    <t>MZ, NL</t>
  </si>
  <si>
    <t>https://doi.org/10.1016/j.enpol.2018.10.056</t>
  </si>
  <si>
    <t>p.mulder@vu.nl</t>
  </si>
  <si>
    <t>S Ohiare</t>
  </si>
  <si>
    <t>Expanding electricity access to all in Nigeria: a spatial planning and cost analysis</t>
  </si>
  <si>
    <t>To identify the least-cost electrification technology mix (grid, mini-grid, off-grid) and estimate the investment required to achieve universal electricity access in Nigeria by 2030.</t>
  </si>
  <si>
    <t>Grid expansion is the least-cost option for 98% of currently unelectrified communities, requiring an estimated US$34.5 billion investment to connect 28.5 million households by 2030.</t>
  </si>
  <si>
    <t>Nigerian Energy Support Programme (NESP), Deutsche Gesellschaft für Internationale Zusammenarbeit GmbH (GIZ), Abuja, Nigeria</t>
  </si>
  <si>
    <t>https://doi.org/10.1186/s13705-015-0037-9</t>
  </si>
  <si>
    <t>sanusiohiare@gmail.com</t>
  </si>
  <si>
    <t>D Bukari et al.</t>
  </si>
  <si>
    <t>Ex-post design, operations and financial cost-benefit analysis of mini-grids in Ghana: What can we learn?</t>
  </si>
  <si>
    <t>To analyse two existing mini-grid systems in Ghana focusing on design accuracy, operations and financial returns adequacy, and to examine the economic competitiveness of grid extension relative to the mini-grids.</t>
  </si>
  <si>
    <t>Both mini-grids were found to be oversized due to load over-estimation and grant influence, yet still faced reliability problems from altered operating decisions, and cost of electricity was far higher than applied tariffs making financial sustainability unattainable without tariff reform.</t>
  </si>
  <si>
    <t>Kwame Nkrumah University of Science and Technology, The Brew-Hammond Energy Centre, Norwegian University of Life Sciences Ås</t>
  </si>
  <si>
    <t>GH, NO</t>
  </si>
  <si>
    <t>https://doi.org/10.1016/j.esd.2022.04.009</t>
  </si>
  <si>
    <t>S Isihak et al.</t>
  </si>
  <si>
    <t>Evolution of GIS-based rural electrification planning models and an application of OnSSET in Nigeria</t>
  </si>
  <si>
    <t>To review the evolution of GIS-based rural electrification planning tools and demonstrate the application of OnSSET to identify the least-cost electrification technology options for Kaduna State, Nigeria.</t>
  </si>
  <si>
    <t>Mini-grid solar PV is the least-cost technology for about 50% of unelectrified settlements, requiring US$505.08 million investment and 252MW additional capacity to reach universal access by 2030.</t>
  </si>
  <si>
    <t>Institute for Energy and Sustainable Development, De Montfort University, United Kingdom; Sustainability, Policy, and Innovative, Development Research (SPIDER) Solutions Nigeria, Uyo, Nigeria</t>
  </si>
  <si>
    <t>GB, NG</t>
  </si>
  <si>
    <t>https://doi.org/10.1016/j.rset.2022.100019</t>
  </si>
  <si>
    <t>N Fields et al.</t>
  </si>
  <si>
    <t>Evidence-Based Policymaking: Insights and Recommendations for the Implementation of Clean Energy Transition Pathways for Kenya's Power Sector</t>
  </si>
  <si>
    <t>To model six clean energy transition scenarios for Kenya's power sector integrating national policies (Vision 2030, LCPDP) to assess generation mixes, production and costs. To derive policy recommendations for implementing a clean energy transition.</t>
  </si>
  <si>
    <t>A 90-100% renewable power mix is achievable under all scenarios by 2030, with wind overtaking hydropower in the long term, but energy efficiency measures reduce overall system costs while full renewable systems without EE are more expensive.</t>
  </si>
  <si>
    <t>open-source and accessible, replicable model, capacity-building potential, integrates multiple national policies, transparent methodology</t>
  </si>
  <si>
    <t>single technology aggregation per power source, does not include social/economic/political factors, excludes clean cooking/transport, limited national data availability</t>
  </si>
  <si>
    <t>Loughborough University; Imperial College London</t>
  </si>
  <si>
    <t>https://doi.org/10.3390/en16237904</t>
  </si>
  <si>
    <t>n.fields@lboro.ac.uk</t>
  </si>
  <si>
    <t>T. Adefarati and G.D Obikoya</t>
  </si>
  <si>
    <t>Evaluation of Wind Resources Potential and Economic Analysis of Wind Power Generation in South Africa</t>
  </si>
  <si>
    <t>To evaluate the wind resource potential and assess the economic feasibility of wind turbine installations at ten locations in South Africa using HOMER software.</t>
  </si>
  <si>
    <t>Cape Town, with a higher average wind speed of 6.39 m/s compared to Pretoria's 4.04 m/s, is found to be the most suitable location for wind turbine installation.</t>
  </si>
  <si>
    <t>University of Pretoria, South Africa; University of Delaware, USA</t>
  </si>
  <si>
    <t>ZA, US</t>
  </si>
  <si>
    <t>https://doi.org/10.4028/www.scientific.net/JERA.44.150</t>
  </si>
  <si>
    <t>au14459109@tuks.co.za</t>
  </si>
  <si>
    <t>Sydney Mutale et al.</t>
  </si>
  <si>
    <t>Evaluation of wind energy potential in Lunga District, Luapula Province, Zambia</t>
  </si>
  <si>
    <t>To evaluate the wind energy potential in Lunga District, Zambia, using site-specific wind data collected at multiple hub heights and to assess the feasibility of two wind farm scenarios for rural electrification.</t>
  </si>
  <si>
    <t>The Vestas V117-3.45 scenario at 116.5 m hub height yielded a P50 net energy output of 30.2 GWh/year with a 29.5% capacity factor, far exceeding the smaller Vergnet turbine scenario's 525.4 MWh/year.</t>
  </si>
  <si>
    <t>School of New Energy, North China Electric Power University, China; School of Engineering, University of Zambia, Zambia</t>
  </si>
  <si>
    <t>CN, ZM</t>
  </si>
  <si>
    <t>https://doi.org/10.1177/27533735241310244</t>
  </si>
  <si>
    <t>sydney.mutale@unza.zm</t>
  </si>
  <si>
    <t>S Marih et al.</t>
  </si>
  <si>
    <t>WasP - HOMER</t>
  </si>
  <si>
    <t>Evaluation of the Wind Potential and Optimal Design of a Wind Farm in the Arzew Industrial Zone in Western Algeria</t>
  </si>
  <si>
    <t>To assess the wind potential and design an optimal 10 MW wind farm configuration in the Arzew industrial zone of northwest Algeria, comparing four wind turbine technologies for cost-effectiveness and environmental performance.</t>
  </si>
  <si>
    <t>The PowerWind 56/900 kW turbine configuration produced the highest annual energy output at the lowest cost of $0.068/kWh with the least CO2 emissions among the four technologies compared.</t>
  </si>
  <si>
    <t>Abdelhamid Ibn Badis University, Mostaganem, Algeria</t>
  </si>
  <si>
    <t>https://doi.org/10.14710/ijred.9.2.177-187</t>
  </si>
  <si>
    <t>salah.marih@gmail.com</t>
  </si>
  <si>
    <t>I Bagayogo et al.</t>
  </si>
  <si>
    <t>Evaluation of the Solar Photovoltaic Potential for Electrification of Rural Areas off the National Grid in Mali</t>
  </si>
  <si>
    <t>To evaluate the solar photovoltaic potential for electrifying rural communes of Mali not connected to the national grid, using GIS and AHP to identify suitable sites.</t>
  </si>
  <si>
    <t>409 communes were identified as suitable, with an estimated technical solar potential of 4.25285E+11 MWh, far exceeding the electricity needs of these areas.</t>
  </si>
  <si>
    <t>University of Sciences, Techniques, and Technologies of Bamako</t>
  </si>
  <si>
    <t>https://doi.org/10.4236/cweee.2025.142005</t>
  </si>
  <si>
    <t>isbag557@gmail.com</t>
  </si>
  <si>
    <t>B. González-Díaz et al.</t>
  </si>
  <si>
    <t>Evaluation of the energy transition roadmaps in islands: Cape Verde Case Study</t>
  </si>
  <si>
    <t>To evaluate optimal energy transition pathways for achieving full decarbonization of Santiago Island, Cape Verde, using EnergyPLAN across Business-as-Usual, policy-driven, and optimal scenarios.</t>
  </si>
  <si>
    <t>The policy-driven and optimal scenarios are 85% and 90% cheaper than the Business-as-Usual scenario, while the optimal scenario achieves 96% renewable penetration with minimal fossil fuel use.</t>
  </si>
  <si>
    <t>hourly resolution, quick scenario modelling, sector integration, detailed cost and emissions outputs</t>
  </si>
  <si>
    <t>dependent on input data quality, deterministic formulation, may not capture real-world complexities, requires significant financial investment for implementation</t>
  </si>
  <si>
    <t>Universidad de La Laguna (ULL)</t>
  </si>
  <si>
    <t>https://doi.org/10.24084/reepqj25-360</t>
  </si>
  <si>
    <t>bgdiaz@ull.edu.es</t>
  </si>
  <si>
    <t>M Adda et al.</t>
  </si>
  <si>
    <t>Evaluation of Electricity Excess in Hybrid Energy System</t>
  </si>
  <si>
    <t>To evaluate the technical and economic performance of a wind-PV-diesel hybrid energy system with grid connection for a military campus in Tindouf, Algeria, focusing on electricity excess.</t>
  </si>
  <si>
    <t>Renewable energy integration reaches 97.3% (82% wind, 16% PV) but produces a large electricity excess of 59.2% due to inverter sizing limitations.</t>
  </si>
  <si>
    <t>Normale Science and Technology School Oran Algeria, Military Polytechnical School Bordj-El-Bahri Algiers Algeria, Energetic Department Boumerdes University Algeria, Polytechnical School El-Harrach Algiers Algeria</t>
  </si>
  <si>
    <t>https://doi.org/10.21275/SR22617055826</t>
  </si>
  <si>
    <t>benyssaad_y@yahoo.fr</t>
  </si>
  <si>
    <t>W S Ebhota and P Y Tabakov</t>
  </si>
  <si>
    <t>Evaluation of Critical Solar PV Meteorological and Performance Parameters of a Roof-Mounted Crystalline Solar PV System in Berea, Durban, South Africa</t>
  </si>
  <si>
    <t>To assess the solar PV potential and predict the performance of an 8-kWp rooftop grid-connected mono-crystalline PV system in Musgrave, Durban, South Africa using four PV design and simulation software applications.</t>
  </si>
  <si>
    <t>The average annual energy yield of the proposed 8-kWp system is about 13.06 MWh with an average performance ratio of 79%, of which around 34% is self-consumed and 86% fed into the grid.</t>
  </si>
  <si>
    <t>Durban University of Technology, South Africa</t>
  </si>
  <si>
    <t>https://doi.org/10.24840/2183-6493_008.002_0003</t>
  </si>
  <si>
    <t>ebhotawilliams1@gmail.com</t>
  </si>
  <si>
    <t>W Bensalmi et al.</t>
  </si>
  <si>
    <t>Evaluation of Algeria's energy potential: hybrid energy system analysis and sizing with HOMER pro.</t>
  </si>
  <si>
    <t>To size and evaluate hybrid PV/wind/battery energy systems for six regions of Algeria using HOMER Pro to minimize cost and improve reliability.</t>
  </si>
  <si>
    <t>Reliance on a single energy source raises system cost; the PV/WT/battery hybrid configuration achieved the lowest COE and unmet load across all six provinces studied.</t>
  </si>
  <si>
    <t>Constantine 1 University, Laboratoire Vision Artificielle et Automatique de Systèmes (LVAAS), Paris-Est Creteil University</t>
  </si>
  <si>
    <t>https://doi.org/10.1109/ICEEAC61226.2024.10576241</t>
  </si>
  <si>
    <t>walidbensalmi1@gmail.com</t>
  </si>
  <si>
    <t>Evaluation of a bioenergy resource of agricultural residues and municipal solid wastes in Benin</t>
  </si>
  <si>
    <t>To evaluate the bioenergy potential of agricultural residues and municipal solid waste in Benin and assess the feasibility of rural electrification through gasification using the BEFS RA tool and NPV/IRR financial analysis.</t>
  </si>
  <si>
    <t>Benin has a total bioenergy potential of 142.63 PJ/year in 2021, with agricultural residues (maize, cotton, cassava) contributing 98%, and gasification plants of 10-100 kW show positive NPV and IRR for all feedstocks.</t>
  </si>
  <si>
    <t>Kwame Nkrumah University of Science and Technology (KNUST), Ghana; Norwegian University of Life Sciences (NMBU), Norway</t>
  </si>
  <si>
    <t>https://doi.org/10.3934/energy.2024008</t>
  </si>
  <si>
    <t>A Ahmed and K Gidado</t>
  </si>
  <si>
    <t>Evaluating the potential of renewable energy technologies for buildings in Nigeria</t>
  </si>
  <si>
    <t>To evaluate the potential of solar PV systems for buildings in Nigeria using TRNSYS and RETScreen simulation tools across multiple locations.</t>
  </si>
  <si>
    <t>PV systems show significant potential as standalone applications in buildings, with power output increasing from South to North due to lower cloudiness.</t>
  </si>
  <si>
    <t>University of Brighton, UK</t>
  </si>
  <si>
    <t>https://www.arcom.ac.uk/-docs/proceedings/ar2008-1175-1182_Ahmed_and_Gidado.pdf</t>
  </si>
  <si>
    <t>aa1@brighton.ac.uk</t>
  </si>
  <si>
    <t>S Afonaa-Mensah et al.</t>
  </si>
  <si>
    <t>Evaluating the impact of industrial loads on the performance of solar PV/diesel hybrid renewable energy systems for rural electrification in Ghana</t>
  </si>
  <si>
    <t>To assess the impact of agro-processing industrial loads on the performance and cost-effectiveness of a solar PV/diesel/battery hybrid renewable energy system for rural electrification in Ghana, exploring changes in load factor and solar-load correlation.</t>
  </si>
  <si>
    <t>Integrating industrial loads improved the load factor and solar-load correlation, lowering LCOE, with the pure industrial load case achieving the lowest LCOE, but all cases remained substantially more expensive than the national grid tariff even under full capital subsidy.</t>
  </si>
  <si>
    <t>Takoradi Technical University, Cape Coast Technical University, Accra Technical University</t>
  </si>
  <si>
    <t>https://doi.org/10.1016/j.ecmx.2024.100525</t>
  </si>
  <si>
    <t>flavio.odoi-yorke@cctu.edu.gh</t>
  </si>
  <si>
    <t>S Fennane et al.</t>
  </si>
  <si>
    <t>Evaluating the feasibility of a photovoltaic-wind-diesel-battery hybrid microgrid for sustainable off-grid electrification in Dakhla, Morocco</t>
  </si>
  <si>
    <t>To assess the techno-economic feasibility of a PV-wind-diesel-battery hybrid microgrid for off-grid electrification in Dakhla, Morocco, using HOMER and comparing it with GA, PSO, and SA optimization algorithms.</t>
  </si>
  <si>
    <t>The PV-wind-diesel-battery configuration is the most cost-effective solution, achieving a net present cost of $829,380, a cost of energy of $0.160/kWh, and minimal CO2 emissions of 54.9 kg/year.</t>
  </si>
  <si>
    <t>Ibn Tofail University, Kenitra, Morocco</t>
  </si>
  <si>
    <t>https://doi.org/10.11591/ijece.v15i3.pp2655-2668</t>
  </si>
  <si>
    <t>sara.fennane@uit.ac.ma</t>
  </si>
  <si>
    <t>M A H Mondal et al.</t>
  </si>
  <si>
    <t>Ethiopian energy status and demand scenarios: Prospects to improve energy efficiency and mitigate GHG emissions</t>
  </si>
  <si>
    <t>To forecast Ethiopia's sector-wise energy demand to 2030 under a reference scenario and three alternative policy scenarios (improved cookstoves, efficient lighting, universal electrification) using the LEAP model. To assess implications for GHG emissions and sustainable development indicators.</t>
  </si>
  <si>
    <t>Total energy demand is projected to rise from 1358 PJ in 2012 to about 2120 PJ in 2030, with the improved cookstove scenario cutting GHG emissions by 5.8% by 2030 while universal electrification raises electricity demand to 27,321 GWh by 2030.</t>
  </si>
  <si>
    <t>flexible, easy to use, limited data requirements, considers full life cycle of energy sources, bottom-up household detail</t>
  </si>
  <si>
    <t>no economic optimization capacity, cannot do least-cost financial planning, limited to demand-side accounting, data quality limitations</t>
  </si>
  <si>
    <t>International Food Policy Research Institute (IFPRI), Washington DC, USA</t>
  </si>
  <si>
    <t>https://doi.org/10.1016/j.energy.2018.02.067</t>
  </si>
  <si>
    <t>S Davidsson and AK Hagberg</t>
  </si>
  <si>
    <t>Estimating Investment Needs for the Power Sector in the African Region</t>
  </si>
  <si>
    <t>EG, MG, MU, ZW</t>
  </si>
  <si>
    <t>To develop OSeMOSYS models of the power sectors of Egypt, Madagascar, Mauritius and Zimbabwe to estimate least-cost investments, technologies and fuels for 2010-2030, feeding an AfDB web application.</t>
  </si>
  <si>
    <t>Hydropower and coal steam plants dominate the least-cost electricity mixes in all four countries, while Egypt relies heavily on natural gas and Mauritius shows a large share of off-grid PV.</t>
  </si>
  <si>
    <t>free and open source, transparent code, shorter learning period, flexible modelling structure</t>
  </si>
  <si>
    <t>unreliable temporary data, no error margin evaluation, edge effects at end of modelling period, limited fuels and technologies, simplified transmission assumptions</t>
  </si>
  <si>
    <t>KTH School of Industrial Engineering and Management, Division of Energy System Analysis (KTH-dESA)</t>
  </si>
  <si>
    <t>African Development Bank</t>
  </si>
  <si>
    <t>https://www.diva-portal.org/smash/get/diva2:770120/FULLTEXT01.pdf</t>
  </si>
  <si>
    <t>Mark Amoah Nyasapoh et al.</t>
  </si>
  <si>
    <t>Estimation of CO2 Emissions of Fossil-Fueled Power Plants in Ghana: Message Analytical Model</t>
  </si>
  <si>
    <t>To estimate CO2 emissions from Ghana's fossil-fueled power plants using the MESSAGE model and to evaluate the impact of different fuel and technology options, including a 15% emission reduction scenario, on the electricity supply system to 2048.</t>
  </si>
  <si>
    <t>The 15% emission reduction scenario (EFES), driven by adding nuclear capacity, cuts CO2 emissions by about 4,142 kilotons (15%) and the generation emission factor by 69.92% relative to the business-as-usual case by 2048.</t>
  </si>
  <si>
    <t>2048</t>
  </si>
  <si>
    <t>widely used optimization tool, extensive application in national energy planning, used in IPCC and GEA assessments, flexible strategic options</t>
  </si>
  <si>
    <t>data on electricity demand not disclosed, high overnight cost of nuclear limits uptake</t>
  </si>
  <si>
    <t>Nuclear Power Institute, Ghana Atomic Energy Commission; Regional Centre for Energy and Environmental Sustainability (RCEES), University of Energy and Natural Resources; Ho Technical University</t>
  </si>
  <si>
    <t>IAEA, IRENA</t>
  </si>
  <si>
    <t>12%</t>
  </si>
  <si>
    <t>https://doi.org/10.1155/2022/5312895</t>
  </si>
  <si>
    <t>Estimating Investment Needs for the Power Sector in Africa 2023-2030</t>
  </si>
  <si>
    <t>To estimate the economic least-cost power sector investment needs across Africa from 2023 to 2030 required to achieve universal electricity access and meet growing demand without high-emissions lock-in, and to explore structural barriers and enablers of the energy transition.</t>
  </si>
  <si>
    <t>Africa needs about USD 454 billion (USD 64 billion per year) in power sector investment from 2023-2030, with 88% of the 182 GW net capacity expansion from variable renewables like wind and solar.</t>
  </si>
  <si>
    <t>open-source tool, hourly resolution over full calendar year, continental coverage, detailed technology representation, scenario analysis</t>
  </si>
  <si>
    <t>no detailed grid topology/power flow, simplified climate change assumptions, data uncertainty across countries, off-grid/mini-grid access modelled exogenously</t>
  </si>
  <si>
    <t>African Development Bank, COMESA, Multiconsult</t>
  </si>
  <si>
    <t>CI, ZM, NO</t>
  </si>
  <si>
    <t>African Development Bank, COMESA</t>
  </si>
  <si>
    <t>https://www.afdb.org/en/documents/estimating-investment-needs-power-sector-africa-2023-2030-africa-report</t>
  </si>
  <si>
    <t>R L Carvalho et al.</t>
  </si>
  <si>
    <t>Environmental Sustainability of Bioenergy Strategies in Western Kenya to Address Household Air Pollution</t>
  </si>
  <si>
    <t>To assess the life-cycle environmental sustainability of four biomass cooking transition strategies in Kisumu County, Kenya, using LEAP-derived energy projections combined with LCA.</t>
  </si>
  <si>
    <t>Biogas and pellet-fired gasifier cookstove scenarios reduce environmental impacts by over 90% relative to the business-as-usual scenario in 2035, outperforming improved cookstoves.</t>
  </si>
  <si>
    <t>integration of LEAP and LCA tools, dynamic LCA approach, detailed regional inventory data, multiple impact categories analyzed</t>
  </si>
  <si>
    <t>lack of socio-economic assessment, data gaps requiring proxies, no accounting for biodiversity/land-use change impacts</t>
  </si>
  <si>
    <t>Umeå University, University of Aveiro, Swedish University of Agricultural Sciences, Stockholm Environment Institute Africa Centre</t>
  </si>
  <si>
    <t>SE, PT, KE</t>
  </si>
  <si>
    <t>https://doi.org/10.3390/en13030719</t>
  </si>
  <si>
    <t>ricardo.teles@ua.pt</t>
  </si>
  <si>
    <t>O Halloufi et al.</t>
  </si>
  <si>
    <t>Environmental and economic analysis of harnessing solar energy in building: the case photovoltaic car park in Jijel</t>
  </si>
  <si>
    <t>To assess the environmental and economic impacts of a grid-connected rooftop building-integrated photovoltaic (BIPV) system installed on an automated parking structure in Jijel, Algeria.</t>
  </si>
  <si>
    <t>The 502 kWp PV system achieves an energy payback time of 3.4 years and a greenhouse gas payback time of 1.9 years, with an investment payback period of about 8.2 years and total annual savings near $37,586.</t>
  </si>
  <si>
    <t>Constantine 1 Frère Mentouri University, University of Mohamed Seddik Benyahia, Centre de Développement Des Energies Renouvelables (CDER), Debre Markos University</t>
  </si>
  <si>
    <t>DZ, ET</t>
  </si>
  <si>
    <t>https://doi.org/10.1007/s43621-025-01442-z</t>
  </si>
  <si>
    <t>halloufiouahid@univ-jijel.dz</t>
  </si>
  <si>
    <t>T Tesfay and M Kahsay</t>
  </si>
  <si>
    <t>GIS - AHP</t>
  </si>
  <si>
    <t>Enhancing Rural Electrification in Tigray: A Geospatial Approach to Hybrid Wind-Solar Site Selection</t>
  </si>
  <si>
    <t>To identify suitable sites for off-grid hybrid wind-solar power generation in the Tigray region of Ethiopia using GIS, AHP, and Monte Carlo simulation, and to estimate the levelized cost of energy for candidate battery-storage and wind-solar share configurations.</t>
  </si>
  <si>
    <t>Solar resources are far more abundant than wind for site suitability (6470 km2 highly suitable solar vs 76 km2 wind, 177 km2 hybrid); minimum LCOE of $0.23/kWh is achieved with 1-day battery storage, rising to $0.58/kWh with 3-day storage, with the discount rate and battery CAPEX dominating cost sensitivity.</t>
  </si>
  <si>
    <t>Ethiopian Institute of Technology—Mekelle (EiT—M), Mekelle University, Ethiopia; Department of Energy and Process Engineering, NTNU, Norway</t>
  </si>
  <si>
    <t>ET, NO</t>
  </si>
  <si>
    <t>https://doi.org/10.3390/en18215580</t>
  </si>
  <si>
    <t>tsige.gebregergs@mu.edu.et</t>
  </si>
  <si>
    <t>M Elwalaty and S Sow</t>
  </si>
  <si>
    <t>Enhancing Rural Electrification in Mauritania through Hybrid Energy Solutions: A Techno-Economic Analysis Using HOMER Software</t>
  </si>
  <si>
    <t>To identify optimal hybrid PV/diesel/battery system configurations for rural electrification in three Mauritanian villages using HOMER software based on LCOE and NPC.</t>
  </si>
  <si>
    <t>Hybrid PV/diesel/battery systems reduce the cost of electricity to about $0.3/kWh, roughly half the current cost of $0.66/kWh in isolated areas, with grid extension only economically favorable at distances greater than 28-40 km.</t>
  </si>
  <si>
    <t>University of Nouakchott (UN), Mauritania; Centre Internationale de Formation et de Recherche en Énergie Solaire (C.I.F.R.E.S), Ecole supérieure polytechnique-UCAD, Dakar, Sénégal</t>
  </si>
  <si>
    <t>MR, SN</t>
  </si>
  <si>
    <t>https://doi.org/10.4236/jpee.2025.133001</t>
  </si>
  <si>
    <t>A Kuhe et al.</t>
  </si>
  <si>
    <t>Enhancing energy security and cost efficiency in Nigerian higher institutions via hybrid renewable energy systems</t>
  </si>
  <si>
    <t>To design, simulate, and optimise a hybrid PV-diesel-battery energy system for a Nigerian College of Education to enhance energy reliability and reduce costs. To compare two dispatch strategies and assess economic and environmental performance via sensitivity analysis.</t>
  </si>
  <si>
    <t>The optimised hybrid PV-diesel-battery system with Cycle Charging dispatch achieves an NPC of $57.1 million and COE of $0.241/kWh versus $99.5 million and $0.419/kWh for diesel-only, with a 55% renewable fraction and 51% CO2 reduction.</t>
  </si>
  <si>
    <t>Joseph Sarwuan Tarka University Makurdi, College of Education Akwanga</t>
  </si>
  <si>
    <t>https://doi.org/10.1007/s44274-025-00350-3</t>
  </si>
  <si>
    <t>alphazenga@gmail.com</t>
  </si>
  <si>
    <t>I M Ibrahim et al.</t>
  </si>
  <si>
    <t>Enhancement of photovoltaic power farms using a new power prediction approach</t>
  </si>
  <si>
    <t>To develop and validate a new solar power prediction approach by combining transposition and decomposition models, and apply it to identify the best PV sites and design parameters in Egypt.</t>
  </si>
  <si>
    <t>Combining DIRINT and Perez models achieves the lowest relative error of 2.9% for annual energy prediction; the Red Sea region in Egypt shows the highest solar potential at 14.39 GWh/year, and single-axis tracking increases energy output by about 13.4% over fixed mounts.</t>
  </si>
  <si>
    <t>Arab Academy for Science, Technology and Maritime Transport, Alexandria, Egypt; California Polytechnic State University, San Luis Obispo, California</t>
  </si>
  <si>
    <t>EG, US</t>
  </si>
  <si>
    <t>https://doi.org/10.1002/er.7422</t>
  </si>
  <si>
    <t>a_samir@aast.edu</t>
  </si>
  <si>
    <t>Energy, Economic, Environment (3E) analysis of WT-PV-Battery autonomous hybrid power plants in climatically varying regions</t>
  </si>
  <si>
    <t>To conduct an energy, economic and environmental (3E) analysis of an autonomous wind-PV-battery hybrid renewable energy system across 24 climatically diverse Moroccan cities to identify optimal configurations and inform rural electrification policy.</t>
  </si>
  <si>
    <t>Eddakhla and Laayoune show the lowest levelized cost of energy (0.171-0.172 $/kWh), while PV-battery systems without wind are more cost-effective in nine cities with poor wind resources.</t>
  </si>
  <si>
    <t>Ecole Superieure de Technologie de Fes, U.S.M.B.A, Morocco; Laboratoire de Mathematiques, Modelisation en Physique Appliquee, Ecole Normale Superieure de Fes, Morocco; University of Sharjah, UAE; Universite de Pau et des Pays de l'Adour, France</t>
  </si>
  <si>
    <t>MA, AE, FR</t>
  </si>
  <si>
    <t>https://doi.org/10.1016/j.seta.2020.100961</t>
  </si>
  <si>
    <t>A S Momodu</t>
  </si>
  <si>
    <t>EP-LCD</t>
  </si>
  <si>
    <t>Energy Use: Electricity System in West Africa and Climate Change Impact</t>
  </si>
  <si>
    <t>BJ, BF, CI, GM, GH, GN, GW, LR, ML, NE, NG, SN, SL, TG</t>
  </si>
  <si>
    <t>14</t>
  </si>
  <si>
    <t>To develop a system dynamics model examining the nonlinear relationship between generation capacity adequacy and GHG emission reduction in the WAPP electricity system under low-carbon development pathways.</t>
  </si>
  <si>
    <t>Achieving low-carbon development in the WAPP through improved capacity and emission factors costs an estimated US$1.54 trillion over 50 years, with reduced emission factors (LCD Option 2) yielding the greatest emission cuts.</t>
  </si>
  <si>
    <t>2064</t>
  </si>
  <si>
    <t>Centre for Energy Research and Development, Obafemi Awolowo University, Nigeria</t>
  </si>
  <si>
    <t>https://dx.doi.org/10.5278/ijsepm.2017.14.3</t>
  </si>
  <si>
    <t>abiodunmomodu8@gmail.com</t>
  </si>
  <si>
    <t>H Beath</t>
  </si>
  <si>
    <t>Energy system modelling for pathways to achieving sustainable electricity access</t>
  </si>
  <si>
    <t>AO, BJ, BW, BF, BI, CM, CF, TD, CI, DJ, CD, GQ, ER, ET, GA, GM, GH, GN, GW, KE, LS, LR, MG, MW, ML, MR, MZ, NA, NE, NG, CG, RW, SN, SL, SO, ZA, SS, SD, TZ, TG, UG, ZM, ZW</t>
  </si>
  <si>
    <t>43</t>
  </si>
  <si>
    <t>To develop and apply open-source energy system and geospatial modelling tools to investigate economic pathways to sustainable electricity access, including hybrid mini-grid design in India and Rwanda and least-cost electrification planning across 43 Sub-Saharan African countries.</t>
  </si>
  <si>
    <t>Higher electricity demand levels necessitate greater investment in grid extension, while a financial penalty for unmet demand or a carbon price increases the share of off-grid solar in least-cost electrification pathways.</t>
  </si>
  <si>
    <t>Imperial College London, Department of Physics</t>
  </si>
  <si>
    <t>https://doi.org/10.25560/126586</t>
  </si>
  <si>
    <t>J Tomaschek et al.</t>
  </si>
  <si>
    <t>TIMES-GEECO</t>
  </si>
  <si>
    <t>Energy system modelling and GIS to build an Integrated Climate Protection Concept for Gauteng Province, South Africa</t>
  </si>
  <si>
    <t>To combine a transport emissions modelling tool (TEMT) with an energy system model (TIMES-GEECO) and GIS to assess GHG mitigation options for Gauteng's transport sector and support the Integrated Climate Protection Concept. To identify robust, cost-effective policy measures for reducing transport emissions under different climate mitigation scenarios.</t>
  </si>
  <si>
    <t>Under implemented policies, Gauteng's transport GHG emissions are projected to rise substantially by 2040, while alternative powertrains and biofuels can reduce emissions significantly, with spatial GIS analysis identifying pollution hot-spots concentrated in the Johannesburg CBD.</t>
  </si>
  <si>
    <t>combines energy system optimisation with GIS spatial visualisation, detailed technology representation, robust scenario analysis, integrates local emission factors</t>
  </si>
  <si>
    <t>requires extensive detailed data, uncertain emission standard assignment, does not cover educational/leisure travel demand, incomplete road network coverage</t>
  </si>
  <si>
    <t>Institute of Energy Economics and the Rational Use of Energy (IER), University of Stuttgart, Germany; TÜV Rheinland Immissionsschutz und Energiesysteme, Carbon Services, Cologne, Germany</t>
  </si>
  <si>
    <t>https://doi.org/10.1016/j.enpol.2015.10.041</t>
  </si>
  <si>
    <t>jan.tomaschek@ier.uni-stuttgart.de</t>
  </si>
  <si>
    <t>W Usher et al.</t>
  </si>
  <si>
    <t>OSeMOSYS-OnSSET soft-link</t>
  </si>
  <si>
    <t>Electrification Pathways for Ethiopia: Work Package 3: On-grid and Off-grid power sector planning- Modelling results from the soft-link of OnSSET and OSeMOSYS models</t>
  </si>
  <si>
    <t>To estimate the cost-optimal electricity supply mix of on-grid and off-grid technologies to satisfy Ethiopia's future electricity demand under five plausible scenarios.</t>
  </si>
  <si>
    <t>Hydroelectric power dominates supply before 2030 while non-hydro technologies become important afterward; off-grid technologies reduce electrification costs, and Ethiopia has strong potential to become a regional energy export hub.</t>
  </si>
  <si>
    <t>open-source tools, spatial and temporal integration via soft-linking, scenario-based exploration, freely available data and code</t>
  </si>
  <si>
    <t>climate vulnerability of hydropower dependence, uncertainty in biomass sustainability, risk of duplicate mini-grid investments</t>
  </si>
  <si>
    <t>SE, ET</t>
  </si>
  <si>
    <t>5%-20% (varies by scenario)</t>
  </si>
  <si>
    <t>https://doi.org/10.5281/zenodo.5046169</t>
  </si>
  <si>
    <t>B Frey and M Neubauer</t>
  </si>
  <si>
    <t>Energy Supply for Three Cities in Southern Africa</t>
  </si>
  <si>
    <t>2002</t>
  </si>
  <si>
    <t>MZ, TZ, ZM</t>
  </si>
  <si>
    <t>3</t>
  </si>
  <si>
    <t>To model the influences of urban charcoal and wood-fuel demand on woodlands in Maputo, Dar es Salaam and Lusaka, and to design strategies (improved kilns and stoves) that could ensure sustainable charcoal supply areas.</t>
  </si>
  <si>
    <t>Combining improved kilns and stoves can cut projected 2020 wood/charcoal demand by up to 60% in Dar es Salaam and 54% in Lusaka, but in Mozambique's savannah study area even combined strategies cannot prevent complete deforestation by around 2018.</t>
  </si>
  <si>
    <t>integrated energy-forest modelling, scenario and strategy comparison, avoids risks of real-system experiments, transparent RES structure, case manager for systematic comparison</t>
  </si>
  <si>
    <t>data gaps and estimated data, reliance on extrapolated growth rates, no monetary/cost calculations performed, limited disaggregation for Mozambique and Tanzania</t>
  </si>
  <si>
    <t>Institut für Energiewirtschaft und Rationelle Energieanwendung (IER), Universität Stuttgart</t>
  </si>
  <si>
    <t>https://doi.org/10.18419/opus-1565</t>
  </si>
  <si>
    <t>H Abid et al.</t>
  </si>
  <si>
    <t>Energy storage integration with solar PV for increased electricity access: A case study of Burkina Faso</t>
  </si>
  <si>
    <t>To perform a techno-economic feasibility analysis of solar PV integration with pumped hydro storage and Li-ion batteries for rural off-grid and urban grid-connected electrification cases in Burkina Faso. To identify the least-cost configuration and compare standalone systems with grid extension costs.</t>
  </si>
  <si>
    <t>Solar PV with pumped hydro storage is the least-cost configuration for both rural and urban cases, even including reservoir construction costs, while battery storage remains economically expensive due to high capital costs and short lifetime.</t>
  </si>
  <si>
    <t>KTH Royal Institute of Technology Stockholm, Sweden; Renetech AB, Sweden</t>
  </si>
  <si>
    <t>https://doi.org/10.1016/j.energy.2021.120656</t>
  </si>
  <si>
    <t>jagrutithakur.ec@gmail.com</t>
  </si>
  <si>
    <t>Benjamin Hodia Kibungu et al.</t>
  </si>
  <si>
    <t>Energy resource development in the DRC: A scenario planning for hydroelectric potential development by 2050 based on OSeMOSYS</t>
  </si>
  <si>
    <t>To develop a scenario-based energy planning model for the DRC using OSeMOSYS to assess the technical, economic and environmental impacts of a hydropower-centered scenario up to 2050.</t>
  </si>
  <si>
    <t>Installed capacity reaches 23 GW by 2050 under the HYDRO scenario, dominated by hydropower (83%), meeting 70% of demand from the residential sector while avoiding 1,229 Mt CO2 cumulatively, at a cost of about USD 100 billion.</t>
  </si>
  <si>
    <t>open and transparent code structure, easy to adapt, linear programming optimization, first application to DRC at this scale, detailed technology representation</t>
  </si>
  <si>
    <t>does not fully incorporate local infrastructure cost dynamics, does not model social acceptability issues, lacks green hydrogen/storage/waste-to-energy detail, climate change effects on hydro not modelled</t>
  </si>
  <si>
    <t>Regional Water School, University of Kinshasa, DR Congo; AUMT Brazzaville Campus, Republic of Congo; Institute of Applied Techniques, Kinshasa, DR Congo; Majmaah University, Saudi Arabia</t>
  </si>
  <si>
    <t>CD, CG, SA</t>
  </si>
  <si>
    <t>https://doi.org/10.61435/ijred.2025.61121</t>
  </si>
  <si>
    <t>benjamin.kibungu@crrebac.org</t>
  </si>
  <si>
    <t>I Pappis et al.</t>
  </si>
  <si>
    <t>Energy projections for African countries</t>
  </si>
  <si>
    <t>AO, BF, BI, BJ, BW, CD, CF, CG, CI, CM, DJ, DZ, EG, ER, ET, GA, GH, GM, GN, GQ, GW, KE, LR, LS, LY, MA, ML, MR, MW, MZ, NA, NE, NG, RW, SD, SL, SN, SO, SS, SZ, TD, TG, TN, TZ, UG, ZA, ZM, ZW</t>
  </si>
  <si>
    <t>To develop cost-optimal energy supply and power system expansion scenarios for 47 African countries from 2015 to 2065 using an extended TEMBA/OSeMOSYS model under Reference, 2.0°C and 1.5°C climate scenarios. To assess implications for capacity investments, water use, emissions and system costs.</t>
  </si>
  <si>
    <t>Power generation capacity must increase roughly 10-fold from 2015 to 2065 to meet demand, with renewables dominating investment while coal investment remains limited under climate-constrained scenarios; nuclear and CCS play growing roles under stricter decarbonisation targets.</t>
  </si>
  <si>
    <t>2065</t>
  </si>
  <si>
    <t>open source and reproducible, continental scope with 47 countries, detailed technology and trade representation, multiple climate scenarios, water-energy nexus tracking</t>
  </si>
  <si>
    <t>islands excluded due to data limitations, demands not disaggregated by sector, generic capacity factors used for hydro and old thermal plants due to data gaps, oil and coal trade kept constant rather than modelled</t>
  </si>
  <si>
    <t>KTH Royal Institute of Technology (Division of Energy Systems Analysis, KTH-dESA)</t>
  </si>
  <si>
    <t>https://doi.org/10.2760/678700</t>
  </si>
  <si>
    <t>Hrvoje.Medarac@ec.europa.eu</t>
  </si>
  <si>
    <t>A Micangeli et al.</t>
  </si>
  <si>
    <t>Energy Production Analysis and Optimization of Mini-Grid in Remote Areas: The Case Study of Habaswein, Kenya</t>
  </si>
  <si>
    <t>To evaluate the performance of the Habaswein off-grid hybrid power station and optimize the existing wind, PV-solar and diesel generation system to enhance reliability, performance and sustainability.</t>
  </si>
  <si>
    <t>A hybrid PV-battery-diesel configuration with optimized BESS reduces the cost of energy from 0.46 $/kWh to 0.253 $/kWh and cuts diesel consumption by over 90%, while a stochastic model confirms similar optimal sizing.</t>
  </si>
  <si>
    <t>University of Rome La Sapienza, Ministry of Energy and Petroleum of Kenya, Jomo Kenyatta University of Agriculture and Technology, Kenya Power and Lighting Company, Universitat de les Illes Balears, University of Pisa</t>
  </si>
  <si>
    <t>IT, KE, ES</t>
  </si>
  <si>
    <t>https://doi.org/10.3390/en10122041</t>
  </si>
  <si>
    <t>andrea.micangeli@uniroma1.it</t>
  </si>
  <si>
    <t>H Winkler</t>
  </si>
  <si>
    <t>Energy policies for sustainable development in South Africa</t>
  </si>
  <si>
    <t>To assess whether alternative energy policies can make South Africa's energy development more economically, socially and environmentally sustainable using the MARKAL model up to 2025.</t>
  </si>
  <si>
    <t>A combination of energy efficiency and renewable energy policies reduces total energy system costs by R16 billion and CO2 emissions by 770 Mt over 25 years compared to the reference case.</t>
  </si>
  <si>
    <t>rich in technologies, capable of including environmental constraints, provides scope for trade-off analysis, combines modelling with sustainable development indicators</t>
  </si>
  <si>
    <t>requires forceful implementation for efficiency gains, subsidies needed for poorer households, more detailed analysis required for coal tax option</t>
  </si>
  <si>
    <t>https://doi.org/10.1016/s0973-0826(08)60561-x</t>
  </si>
  <si>
    <t>Harald.Winkler@uct.ac.za</t>
  </si>
  <si>
    <t>Energy Planning for West African Power Pool with Geographical Explicit Representation of Variable Renewable Potential Sites</t>
  </si>
  <si>
    <t>BJ,BF,CI,GM,GH,GN,GW,LR,ML,NE,NG,SN,SL,TG</t>
  </si>
  <si>
    <t>To assess energy planning pathways for the West African Power Pool to 2040 using the Calliope model, exploring how renewable integration, storage deployment, and transmission strategies affect cost, security, and sustainability.</t>
  </si>
  <si>
    <t>Regional interconnection scenarios outperform autarkic ones in both cost and reliability, with storage investment costs for PHES dropping from $36.8 billion under autarky to $10 billion under interconnection.</t>
  </si>
  <si>
    <t>spatial clustering of renewable potential sites, realistic siting constraints, regional cooperation cost savings, validated clustering approach</t>
  </si>
  <si>
    <t>computational burden requiring clustering, geopolitical instability affecting feasibility, limited detail on financing mechanisms</t>
  </si>
  <si>
    <t>Department of Energy, Politecnico di Milano, Milano, Italy</t>
  </si>
  <si>
    <t>https://doi.org/10.18280/ijsdp.200938</t>
  </si>
  <si>
    <t>S Ghennou et al.</t>
  </si>
  <si>
    <t>Energy Optimization of a Purely Renewable Autonomous Micro-Grid to Supply a Tourist Region</t>
  </si>
  <si>
    <t>To evaluate the technical and economic feasibility of a 100% renewable PV-hydrogen (power-to-hydrogen-to-power) hybrid microgrid to supply an isolated tourist site in Kenadsa, Algeria.</t>
  </si>
  <si>
    <t>The optimal PV/fuel-cell/electrolyzer system (120 kW PV, 20 kW fuel cell, 70 kW electrolyzer, 20 kg hydrogen tank, 13.5 kW converter) achieves a 100% renewable fraction with an NPC of $1,029,499 and COE of $0.9025/kWh.</t>
  </si>
  <si>
    <t>Tahri Mohammed Bechar University, Algeria</t>
  </si>
  <si>
    <t>https://doi.org/10.18280/ejee.240105</t>
  </si>
  <si>
    <t>s_ghennou@yahoo.fr</t>
  </si>
  <si>
    <t>Ani Vincent Anayochukwu</t>
  </si>
  <si>
    <t>Energy Optimization Map for Off-Grid Health Clinics in Nigeria</t>
  </si>
  <si>
    <t>To develop an energy optimization map for off-grid rural health clinics in Nigeria by simulating and comparing hybrid PV/wind/diesel power system configurations across three climatic regions.</t>
  </si>
  <si>
    <t>PV/Diesel hybrid systems offer the least-cost option at all three locations, while PV/Wind/Diesel systems minimize emissions; the optimal choice varies by climatic region.</t>
  </si>
  <si>
    <t>University of Nigeria, Nsukka</t>
  </si>
  <si>
    <t>https://izlik.org/JA68WW38BM</t>
  </si>
  <si>
    <t>A Korkovelos</t>
  </si>
  <si>
    <t>Energy modelling to support subnational sustainable planning in developing countries: The case of Kakamega County in Kenya</t>
  </si>
  <si>
    <t>To develop a LEAP-based sub-national energy model for Kakamega County, Kenya, estimating current energy demand across six sectors, assessing renewable resource potential, and projecting demand and supply to 2030 under reference, productive-use and SE4ALL scenarios.</t>
  </si>
  <si>
    <t>The combined SE4ALL and productive-use scenarios raise household electrification to 70% by 2030 while keeping total energy demand near current levels (~5.8 TWh/year) and cutting emissions by 10.1% versus the reference case, with a positive net present value of 126.7 million USD.</t>
  </si>
  <si>
    <t>comprehensive bottom-up sectoral disaggregation, GIS-based renewable resource assessment, scenario comparison, integration of multi-tier energy access methodology</t>
  </si>
  <si>
    <t>reliance on literature-derived assumptions rather than field data, no informal economy representation in LEAP, limited disaggregation, lack of environmental loading for imported electricity in LEAP</t>
  </si>
  <si>
    <t>KTH Royal Institute of Technology, Department of Energy Systems Analysis</t>
  </si>
  <si>
    <t>https://www.diva-portal.org/smash/record.jsf?pid=diva2%3A852441&amp;dswid=926</t>
  </si>
  <si>
    <t>N Adgeh Ejigu</t>
  </si>
  <si>
    <t>Energy Modelling in Residential Houses: A Case Study of Single Family Houses in Bahir Dar City, Ethiopia</t>
  </si>
  <si>
    <t>To evaluate and model residential energy consumption in single family houses in Bahir Dar City, Ethiopia for cooking, water heating, lighting, television, and other appliances, projecting future consumption to 2030 under baseline and mitigation scenarios.</t>
  </si>
  <si>
    <t>Total residential energy consumption is projected to grow from about 330 GWh in 2014 to over 450 GWh by 2030 under business-as-usual, but stays below 350 GWh under the mitigation scenario due to efficiency improvements and fuel switching to electricity.</t>
  </si>
  <si>
    <t>detailed household survey with 350 samples, disaggregated end-use categories, use of LEAP for scenario forecasting, comparison with Sweden for context</t>
  </si>
  <si>
    <t>lack of consistent historical data, uncertainty in self-reported appliance consumption, no clear governmental policy to inform mitigation scenario, rural areas excluded</t>
  </si>
  <si>
    <t>KTH School of Industrial Engineering and Management, Bahir Dar University</t>
  </si>
  <si>
    <t>https://www.diva-portal.org/smash/record.jsf?pid=diva2%3A900564&amp;dswid=-9640</t>
  </si>
  <si>
    <t>Ahmad Garba Khaleel and Milindo Chakrabarti</t>
  </si>
  <si>
    <t>Energy modelling as a tool for curbing energy crisis and enhancing transition to sustainable energy system in Nigeria</t>
  </si>
  <si>
    <t>To compare NECAL2050's electricity demand and supply projections for Nigeria against alternative projections from MAED/MESSAGE, PwC, and load-forecast studies to assess whether the underlying economic assumptions reflect Nigeria's realities.</t>
  </si>
  <si>
    <t>NECAL2050 projects continued reliance on electricity imports and lower renewable shares by 2030, while the older MESSAGE-based projections show higher renewable shares and eliminate the demand-supply gap by 2020-2025, suggesting NECAL2050's assumptions are less sustainable.</t>
  </si>
  <si>
    <t>integrated demand-supply-emissions modelling, multiple scenario trajectories, fast scenario runtime, openness about model weaknesses</t>
  </si>
  <si>
    <t>does not capture economic feedback, unrealistic low coal cost assumption, no optimal pathway identified, weak rural sector representation, omission of agriculture role, underestimates renewable potential, overemphasized cooling demand</t>
  </si>
  <si>
    <t>Sharda University, Greater Noida, India; O.P. Jindal Global University, Sonipat, India; Research and Information System for Developing Countries, New Delhi, India</t>
  </si>
  <si>
    <t>Energy Commission of Nigeria (ECN)</t>
  </si>
  <si>
    <t>http://dx.doi.org/10.5278/ijsepm.2019.21.2</t>
  </si>
  <si>
    <t>2015017696.ahmad@dr.sharda.ac.in</t>
  </si>
  <si>
    <t>Abdisalan Moallim Hirsi et al.</t>
  </si>
  <si>
    <t>Energy Modelling and Analysis for Sustainable Energy System of Somalia</t>
  </si>
  <si>
    <t>To develop the first comprehensive LEAP-based energy model for Somalia's electricity sector under BAU, RET, and VTS scenarios to project demand, supply, emissions, and costs to 2050. To provide policy recommendations for a sustainable low-carbon energy transition.</t>
  </si>
  <si>
    <t>Electricity demand is projected to grow 13.62 times from 133.2 GWh in 2020 to 1814.2 GWh in 2050, and the Visionary Transition Scenario achieves net-zero CO2 emissions by 2050 with the lowest NPV cost.</t>
  </si>
  <si>
    <t>first comprehensive LEAP application for Somalia, flexible for data-scarce contexts, integrates demand and supply analysis, transparent and adaptable</t>
  </si>
  <si>
    <t>lack of historic time series data, data scarcity, institutional barriers, no unified grid</t>
  </si>
  <si>
    <t>Mehran University of Engineering and Technology Jamshoro, Mehran University of Engineering and Technology SZAB Khairpur Mir's, International University of Business Agriculture and Technology Dhaka</t>
  </si>
  <si>
    <t>PK,BD</t>
  </si>
  <si>
    <t>https://doi.org/10.1002/ese3.70371</t>
  </si>
  <si>
    <t>shouquat64@gmail.com</t>
  </si>
  <si>
    <t>N. Hassen</t>
  </si>
  <si>
    <t>Energy System Model for Mauritius</t>
  </si>
  <si>
    <t>To develop an OSeMOSYS-based least-cost capacity expansion model of Mauritius's electricity system to assess pathways for renewable energy targets, coal phase-out, and LNG introduction from 2023 to 2050.</t>
  </si>
  <si>
    <t>The model evaluates five scenarios ranging from business-as-usual with LNG introduction to accelerated renewable transition with coal phase-out by 2030, testing sensitivity to LNG price increases and declining storage/renewable costs.</t>
  </si>
  <si>
    <t>least-cost optimization, seasonal and daily time slices, detailed power plant inventory</t>
  </si>
  <si>
    <t>no hourly time slices, no battery storage modelling, low discount rate not accounting for currency/inflation risk</t>
  </si>
  <si>
    <t>University of Mauritius</t>
  </si>
  <si>
    <t>https://doi.org/10.5281/zenodo.18741127</t>
  </si>
  <si>
    <t>K Akom et al.</t>
  </si>
  <si>
    <t>Energy Framework and Policy Direction Guidelines: Ghana 2017–2050 Perspectives</t>
  </si>
  <si>
    <t>To develop an integrated energy planning framework for Ghana as a guideline for addressing energy challenges, promoting energy efficiency, CO2 emissions reduction, and renewable energy utilization from 2017 to 2050.</t>
  </si>
  <si>
    <t>The optimum framework forecasts 40% non-conventional renewable energy in Ghana's installed capacity by 2050, corresponding to about 40% CO2 emissions reduction.</t>
  </si>
  <si>
    <t>validated with historical data, low simulation error, comprehensive policy review across multiple countries</t>
  </si>
  <si>
    <t>no CO2 emission limitations modelled, reliance on historical demand trends, uncertain data accessibility</t>
  </si>
  <si>
    <t>University of Johannesburg, Kumasi Technical University, IEEE Computer Society SA Chapter, Aalborg University</t>
  </si>
  <si>
    <t>ZA, GH, DK</t>
  </si>
  <si>
    <t>https://doi.org/10.1109/ACCESS.2020.3018314</t>
  </si>
  <si>
    <t>kingsleyakom@yahoo.com</t>
  </si>
  <si>
    <t>P Díaz-Cuevas et al.</t>
  </si>
  <si>
    <t>MCDM -GIS</t>
  </si>
  <si>
    <t>Energy for the future: Planning and mapping renewable energy. The case of Algeria</t>
  </si>
  <si>
    <t>To assess, map and undertake a preliminary examination of Algeria's potential for setting individual or combined wind and photovoltaic solar farms using an open-access GIS-based MCDM locational model.</t>
  </si>
  <si>
    <t>97% of Algerian territory is unsuitable for wind and PV plants, yet 25,377 km2 show high wind potential, 13,485 km2 solar potential, and 11,199 km2 potential for both.</t>
  </si>
  <si>
    <t>University of Seville (Spain), Centre de Développement des Energies Renouvelables CDER (Algeria), Kingston University (United Kingdom)</t>
  </si>
  <si>
    <t>ES, DZ, GB</t>
  </si>
  <si>
    <t>https://doi.org/10.1016/j.seta.2021.101445</t>
  </si>
  <si>
    <t>pilard@us.es</t>
  </si>
  <si>
    <t>Omata David Omakoji et al.</t>
  </si>
  <si>
    <t>Energy Efficiency, Cost-Saving Opportunities and Nearly Zero Emissions Analysis in the Residential Sector</t>
  </si>
  <si>
    <t>GH, NG</t>
  </si>
  <si>
    <t>To evaluate energy efficiency, cost-saving opportunities and nearly zero emissions potential for residential appliances in Ghana and Nigeria, comparing energy-efficient and non-energy-efficient scenarios and their impact on renewable energy system design and cost.</t>
  </si>
  <si>
    <t>Solar PV and battery systems are financially viable in Ghana with a 10.3-year payback period, but not viable in Nigeria where payback takes 22 years under current tariffs.</t>
  </si>
  <si>
    <t>Kwame Nkrumah University of Science and Technology, Kumasi, Ghana</t>
  </si>
  <si>
    <t>https://doi.org/10.4028/p-lkc7on</t>
  </si>
  <si>
    <t>omatadavid.omakoji@gmail.com</t>
  </si>
  <si>
    <t>K Amega et al.</t>
  </si>
  <si>
    <t>LECSDPHAE</t>
  </si>
  <si>
    <t>Energy efficiency impact on urban residential's electricity consumption and carbon dioxide reduction: a case study of Lomé, Togo</t>
  </si>
  <si>
    <t>To model the energy efficiency impact on Lomé's residential electricity consumption and estimate the corresponding CO2 emissions reduction using system dynamics under three scenarios.</t>
  </si>
  <si>
    <t>Substituting inefficient appliances with efficient models can lead to electricity savings of 680 GWh and CO2 emission reductions of about 350 kt by 2050 under the extreme scenario.</t>
  </si>
  <si>
    <t>WASCAL, University Abdou Moumouni of Niamey; CERME, University of Lomé; Higher Colleges of Technology, Ras Al Khaimah UAE</t>
  </si>
  <si>
    <t>NE, TG, AE</t>
  </si>
  <si>
    <t>https://doi.org/10.1007/s12053-022-10044-x</t>
  </si>
  <si>
    <t>amega.k@edu.wascal.org</t>
  </si>
  <si>
    <t>M Senatla</t>
  </si>
  <si>
    <t>Energy demand projections and relevance of income dynamics in Gauteng's residential sector</t>
  </si>
  <si>
    <t>To model how income dynamics and household mobility across income categories affect long-run residential energy demand in Gauteng using LEAP under three economic and five energy demand scenarios.</t>
  </si>
  <si>
    <t>Electricity demand remains dominant across all scenarios, with ECO2 (higher share of high-income households) showing the highest energy demand, while Energy Efficiency and MEPS scenarios achieve the largest demand reductions.</t>
  </si>
  <si>
    <t>detailed household income categorisation, hierarchical LEAP structure, multiple economic and energy scenarios</t>
  </si>
  <si>
    <t>lack of panel income data, weak mobility forecast reliability due to only three data points</t>
  </si>
  <si>
    <t>Energy Research Centre, University of Cape Town, South Africa</t>
  </si>
  <si>
    <t>https://doi.org/10.17159/2413-3051/2011/v22i4a3227</t>
  </si>
  <si>
    <t>Eskemech Tewodros et al.</t>
  </si>
  <si>
    <t>Energy Demand Projections for Urban Household Cooking in Ethiopia from 2022-2050: a MAED-Based Approach</t>
  </si>
  <si>
    <t>To project urban household cooking energy demand in Ethiopia from 2022 to 2050 under BAU, modern biomass, and clean cooking scenarios using MAED. To assess the impact of shifting to clean cooking and modern biomass technologies on carbon emission reduction.</t>
  </si>
  <si>
    <t>BAU nearly doubles energy demand by 2050, while clean cooking reduces CO2 emissions from 6.16 to 1.714 million tons (70.8%) and modern biomass reduces them to 4.31 million tons (29.2%).</t>
  </si>
  <si>
    <t>scenario-based analysis, clear policy insights, CO2 emission quantification</t>
  </si>
  <si>
    <t>not linked to power system expansion planning, limited to cooking end-use</t>
  </si>
  <si>
    <t>Jimma University, Ethiopian Electric Utility</t>
  </si>
  <si>
    <t>https://doi.org/10.5281/zenodo.18482818</t>
  </si>
  <si>
    <t>jotekalkidan061@gmail.com</t>
  </si>
  <si>
    <t>M Howells et al.</t>
  </si>
  <si>
    <t>Energy Access and Electricity Planning</t>
  </si>
  <si>
    <t>To review energy planning methodologies and tools available for developing countries and demonstrate, through an Ethiopia case study, a combined OnSSET-OSeMOSYS approach to identify cost-optimal electrification and grid expansion strategies.</t>
  </si>
  <si>
    <t>Higher rural electrification targets favor grid and mini-grid deployment while lower targets shift toward stand-alone systems, and hydropower is projected to dominate Ethiopia's future generation mix with significant export potential by 2030.</t>
  </si>
  <si>
    <t>combines geospatial electrification and grid expansion planning, cost-optimal analysis, open source tools, reduces barriers to entry for developing country practitioners</t>
  </si>
  <si>
    <t>lack of adequate data, shortage of skilled human resources, models ill-adapted to developing countries, proprietary closed-source features, poor documentation</t>
  </si>
  <si>
    <t>Royal Institute of Technology, International Institute for Applied Systems Analysis, University College London</t>
  </si>
  <si>
    <t>SE, AT, GB</t>
  </si>
  <si>
    <t>The World Bank</t>
  </si>
  <si>
    <t>https://www.researchgate.net/publication/364380568_Energy_access_and_electricity_planning</t>
  </si>
  <si>
    <t>pubrights@worldbank.org</t>
  </si>
  <si>
    <t>Joan R Nkiriki</t>
  </si>
  <si>
    <t>Energy Access and Climate Mitigation: Impacts on Technology Choice, Emissions, and Costs in East Africa</t>
  </si>
  <si>
    <t>BI, CD, KE, RW, TZ, UG</t>
  </si>
  <si>
    <t>To develop an open-source Temoa East Africa energy system model and assess the impacts of different universal energy access definitions on least-cost technology choice, emissions, and costs across household access tiers under multiple socioeconomic and climate scenarios in six East African countries, while also modelling long-term land-based transport demand.</t>
  </si>
  <si>
    <t>Higher access tiers (Tier 3+) drive a shift toward natural gas and electricity while decentralized off-grid solar PV remains critical for rural electrification, and low-income East African countries are projected to see the largest growth in transport demand globally by 2050.</t>
  </si>
  <si>
    <t>open-source, high-resolution, technology-rich parameterization, multi-tier access representation, third-party replicability</t>
  </si>
  <si>
    <t>excludes industrial and agricultural sectors, data scarcity, no fuel cost curves, transport sector excluded from access analysis, limited CCS storage data</t>
  </si>
  <si>
    <t>Carnegie Mellon University, Engineering and Public Policy</t>
  </si>
  <si>
    <t>https://kilthub.cmu.edu/articles/thesis/Energy_Access_and_Climate_Mitigation_Impacts_on_Technology_Choice_Emissions_and_Costs_in_East_Africa/23563512/1</t>
  </si>
  <si>
    <t>W Ouled Amor et al.</t>
  </si>
  <si>
    <t>Energetic and Cost Analysis of Two Conversion Systems Connected To The Grid By Using Homer Pro</t>
  </si>
  <si>
    <t>To compare a wind turbine farm and a photovoltaic park connected to the grid for electrifying a village in the Sfax region, evaluating energy, economic and environmental performance. To select the optimal renewable configuration minimizing grid dependence and cost using HOMER Pro.</t>
  </si>
  <si>
    <t>Wind energy conversion system is the most favourable option, supplying 79% of consumed energy at a lower cost of 0.036 €/kWh and with fewer pollutant emissions than the photovoltaic park.</t>
  </si>
  <si>
    <t>National School of Engineering, University of Sfax, Tunisia</t>
  </si>
  <si>
    <t>https://dergipark.org.tr/en/download/article-file/148049</t>
  </si>
  <si>
    <t>oa.walid3@gmail.com</t>
  </si>
  <si>
    <t>F Lombardi et al.</t>
  </si>
  <si>
    <t>Enabling combined access to electricity and clean cooking with PV-microgrids: new evidences from a high-resolution model of cooking loads</t>
  </si>
  <si>
    <t>To investigate the techno-economic potential of a fully-renewable solar micro-grid ensuring integrated access to electricity and clean cooking through electric cooking, using high-resolution stochastic load profiles for two Tanzanian case studies.</t>
  </si>
  <si>
    <t>E-cooking proves cost-competitive with traditional cooking options, requiring only 17% additional capital investment in the community-service case, with LCCM ranging 0.16-0.70 USD/meal, more competitive than LPG.</t>
  </si>
  <si>
    <t>https://doi.org/10.1016/j.esd.2019.01.005</t>
  </si>
  <si>
    <t>francesco.lombardi@polimi.it</t>
  </si>
  <si>
    <t>O Krakau</t>
  </si>
  <si>
    <t>Electrification planning in Zimbabwe: A GIS-based approach</t>
  </si>
  <si>
    <t>To investigate optimal electrification pathways for Zimbabwe using the OnSSET tool in order to achieve universal electricity access by 2040. To identify the cost-optimal electricity generation mix and estimate total investment needs across multiple grid-cost, demand and diesel-price scenarios.</t>
  </si>
  <si>
    <t>The grid becomes more important as electricity consumption rises, while higher grid costs favour stand-alone and mini-grid technologies. Total investment costs range from 29.10 to 83.67 billion USD and added capacity from 494.42 to 2,769.27 MW across the eight scenarios.</t>
  </si>
  <si>
    <t>Division of Energy System Analysis, KTH Royal Institute of Technology, Stockholm</t>
  </si>
  <si>
    <t>https://www.diva-portal.org/smash/record.jsf?pid=diva2%3A944691&amp;dswid=8626</t>
  </si>
  <si>
    <t>I Pappis</t>
  </si>
  <si>
    <t>TEMBA (OSeMOSYS)</t>
  </si>
  <si>
    <t>Electrified Africa - Associated investments and costs</t>
  </si>
  <si>
    <t>AO, BF, BI, BJ, BW, CD, CF, CG, CI, CM, DJ, DZ, EG, ER, ET, GA, GH, GM, GN, GQ, GW, KE, LR, LS, LY, MA, ML, MR, MW, MZ, NA, NE, NG, RW, SD, SL, SN, SO, SZ, TD, TG, TN, TZ, UG, ZA, ZM, ZW</t>
  </si>
  <si>
    <t>47</t>
  </si>
  <si>
    <t>To assess the national investments and costs required to fully electrify Africa's un-electrified population by 2030 and meet the continent's electricity demand through 2050 under two grid-interconnection trade scenarios.</t>
  </si>
  <si>
    <t>An expanded cross-border electricity trading scheme (Enhanced scenario) reduces fuel costs by up to 12% and total costs by about 3%, mainly by exploiting Democratic Republic of Congo's hydro potential, while lowering electricity prices by around 5%.</t>
  </si>
  <si>
    <t>open source, low learning curve and time commitment, publicly available data and model, flexible model structure</t>
  </si>
  <si>
    <t>limited temporal resolution, no uncertainty/Monte Carlo analysis, CO2 emissions discrepancy needing sensitivity analysis, aggregated national assumptions</t>
  </si>
  <si>
    <t>KTH Royal Institute of Technology, Division of Energy Systems Analysis, Sweden</t>
  </si>
  <si>
    <t>https://doi.org/10.13140/rg.2.2.35222.91200</t>
  </si>
  <si>
    <t>F Kemausuor et al.</t>
  </si>
  <si>
    <t>Electrification planning using Network Planner tool: The case of Ghana</t>
  </si>
  <si>
    <t>To apply the Network Planner model to recommend least-cost electrification technology options (grid, mini-grid, off-grid) for 2600 un-electrified communities in Ghana over a 10-year planning horizon and estimate associated costs.</t>
  </si>
  <si>
    <t>Grid connection is the cost-optimal option for over 85% of un-electrified communities, with total electrification cost of US$696 million at 100% penetration by 2020.</t>
  </si>
  <si>
    <t>Kwame Nkrumah University of Science and Technology (KNUST), Ghana; Columbia University, USA</t>
  </si>
  <si>
    <t>GH, US</t>
  </si>
  <si>
    <t>https://doi.org/10.1016/j.esd.2013.12.009</t>
  </si>
  <si>
    <t>kemausuor@gmail.com</t>
  </si>
  <si>
    <t>B. Lwakatare et al.</t>
  </si>
  <si>
    <t>Electrification Planning for Off-Grid Communities in Sub-Saharan Africa: Advancing Energy Access</t>
  </si>
  <si>
    <t>To analyze the viability of expanding mini-grids or extending the existing grid to increase generation capacity and reduce energy poverty in Namibia's off-grid communities of Tsumkwe and Gam.</t>
  </si>
  <si>
    <t>Mini-grid capacity expansion proves more economically feasible than grid extension for both communities, with break-even grid extension distances of 68.87 km for Tsumkwe and 5.2 km for Gam, both shorter than the actual distances needed.</t>
  </si>
  <si>
    <t>Institute of new Energy Systems (InES), Technische Hochschule Ingolstadt (THI), Germany</t>
  </si>
  <si>
    <t>https://doi.org/10.3390/en17235994</t>
  </si>
  <si>
    <t>bertha.lwakatare@thi.de</t>
  </si>
  <si>
    <t>Electrification pathways for Tanzania: Implications for the economy and the environment</t>
  </si>
  <si>
    <t>To model alternative electrification scenarios for Tanzania and estimate their potential impact on the country's economy and environment using a joint OSeMOSYS-Input Output modelling approach.</t>
  </si>
  <si>
    <t>Expanding electricity access substantially boosts economic growth but also significantly increases carbon emissions, with full access by 2030 (E4A) leading to higher economy-wide emissions than business-as-usual despite similar electricity-sector-only emissions.</t>
  </si>
  <si>
    <t>combines technical and economic modelling, open-source data and code, geospatial demand characterization, novel on-grid/off-grid representation</t>
  </si>
  <si>
    <t>constant technology and final demand structure assumption, high sectoral aggregation of electricity technologies, cannot model dynamic transition to new optimum</t>
  </si>
  <si>
    <t>Politecnico di Milano; Utrecht University</t>
  </si>
  <si>
    <t>IT, NL</t>
  </si>
  <si>
    <t>https://doi.org/10.1016/j.jclepro.2020.121278</t>
  </si>
  <si>
    <t>Electrification of Sub-Saharan Africa through PV/hybrid mini-grids: Reducing the gap between current business models and on-site experience</t>
  </si>
  <si>
    <t>KE, GW</t>
  </si>
  <si>
    <t>EAPP, WAPP</t>
  </si>
  <si>
    <t>To provide a standardised, multi-dimensional cost breakdown of implemented PV/hybrid mini-grids in Sub-Saharan Africa and assess their social and environmental impacts.</t>
  </si>
  <si>
    <t>Larger PV/hybrid mini-grids (&gt;150 kWp) achieve capital costs of 4-6 EUR/Wp versus 8-14 EUR/Wp for smaller systems (&lt;50 kWp), with soft costs representing 25-35% of total installed costs.</t>
  </si>
  <si>
    <t>European Commission Joint Research Centre (JRC), TTA Trama TecnoAmbiental, UNEP DTU Partnership (Technical University Denmark)</t>
  </si>
  <si>
    <t>IT, ES, KE, DK</t>
  </si>
  <si>
    <t>https://doi.org/10.1016/j.rser.2018.04.018</t>
  </si>
  <si>
    <t>Ahmed M. Selim et al.</t>
  </si>
  <si>
    <t>Electrification of Egyptian army camps in remote areas using renewable energies: An Application of HOMER in New Valley</t>
  </si>
  <si>
    <t>To propose the optimum hybrid renewable energy system to supply electricity for Egyptian army camps (battalions) in remote border areas, using New Valley as a case study.</t>
  </si>
  <si>
    <t>The third scenario combining a diesel generator with PV panels and a wind turbine was the optimal solution, cutting costs by about 83% and eliminating diesel fuel use.</t>
  </si>
  <si>
    <t>Modern Academy for Engineering and Technology, Cairo, Egypt; Canadian International College (CIC), El Shiekh Zayed, Egypt</t>
  </si>
  <si>
    <t>https://doi.org/10.21608/EJMTC.2023.154846.1226</t>
  </si>
  <si>
    <t>ahmed.selim@eng.modern-academy.edu.eg</t>
  </si>
  <si>
    <t>O Bamisile et al.</t>
  </si>
  <si>
    <t>Electrification and renewable energy nexus in developing countries; an overarching analysis of hydrogen production and electric vehicles integrality in renewable energy penetration</t>
  </si>
  <si>
    <t>To model feasible hourly electricity generation pathways for Nigeria's 100% electrification by 2030, integrating renewable and fossil fuel technologies with hydrogen production and electric vehicles.</t>
  </si>
  <si>
    <t>The combination of natural gas, onshore wind, and solar PV is the most cost-effective feasible solution, while integrating hydrogen production and EVs helps maximize renewable electricity utilization and reduce carbon emissions.</t>
  </si>
  <si>
    <t>hourly time-step analysis, integration of RES and non-RES, hydrogen production and EV integration for RE maximization, comprehensive economic and environmental feasibility</t>
  </si>
  <si>
    <t>generation side only, transmission/distribution neglected, financial constraints not considered, constant load profile assumption</t>
  </si>
  <si>
    <t>University of Electronic Science and Technology of China, Middle East Technical University North Cyprus Campus, Cyprus International University, University of Yaounde I, Guangdong University of Petrochemical Technology, Chengdu University of Technology</t>
  </si>
  <si>
    <t>CN, TR, CM</t>
  </si>
  <si>
    <t>https://doi.org/10.1016/j.enconman.2021.114023</t>
  </si>
  <si>
    <t>hwong@uestc.edu.cn</t>
  </si>
  <si>
    <t>A McCluskey et al.</t>
  </si>
  <si>
    <t>Electricity trade impacts on regional power pools in Sub-Saharan Africa</t>
  </si>
  <si>
    <t>AO,BW,LS,MW,MZ,NA,ZA,SZ,ZM,ZW,BI,DJ,EG,ET,KE,RW,SD,SS,TZ,UG,BF,CI,GM,GH,GN,GW,LR,ML,NE,NG,SN,SL,TG,BJ,CM,CF,TD,CG,CD,GQ,GA</t>
  </si>
  <si>
    <t>41</t>
  </si>
  <si>
    <t>SAPP, EAPP, WAPP, CAPP</t>
  </si>
  <si>
    <t>To evaluate the impacts of three electricity trade scenarios among four African power pools using linked river-basin (WEAP) and regional power system expansion (RTEP) models. To assess how regional power trade affects hydropower use and new generation capacity needs.</t>
  </si>
  <si>
    <t>Allowing full trade eliminates wasted hydropower and cuts new generation capacity needs by about 29 GW compared to no trade. Minimum trade alone reduces new capacity needs by 19 GW.</t>
  </si>
  <si>
    <t>linking hydrological river-basin model with regional power system model, multi-country regional integration analysis, effective technical/economic representation of energy systems</t>
  </si>
  <si>
    <t>does not address political/institutional/national security issues, single climate scenario, no transmission siting representation, hydropower spill not fully optimized in some scenarios</t>
  </si>
  <si>
    <t>University of Colorado Boulder, Massachusetts Institute of Technology, National Renewable Energy Lab</t>
  </si>
  <si>
    <t>https://doi.org/10.1016/j.ref.2022.01.001</t>
  </si>
  <si>
    <t>alyssa.mccluskey@colorado.edu</t>
  </si>
  <si>
    <t>A Ålander</t>
  </si>
  <si>
    <t>Electricity Supply Solutions for an Educational Center in Tanzania</t>
  </si>
  <si>
    <t>To investigate off-grid electricity supply solutions for an educational center being built in Chonyonyo, Tanzania, and to explore further system optimization possibilities.</t>
  </si>
  <si>
    <t>A PV/diesel hybrid system of 26 kW PV, 5.5 kW diesel generator, 15 kW converter and 112 batteries was found optimal, with an LCOE of 0.264 €/kWh, and distributing DC night loads or stacking inverters could further reduce costs.</t>
  </si>
  <si>
    <t>Dalarna University, European Solar Engineering School</t>
  </si>
  <si>
    <t>https://www.diva-portal.org/smash/record.jsf?pid=diva2%3A643346&amp;dswid=6996</t>
  </si>
  <si>
    <t>R Spalding-Fecher et al.</t>
  </si>
  <si>
    <t>Electricity supply and demand scenarios for the Southern African power pool</t>
  </si>
  <si>
    <t>AO, BW, CD, LS, MW, MZ, NA, ZA, SZ, TZ, ZM, ZW</t>
  </si>
  <si>
    <t>12</t>
  </si>
  <si>
    <t>To analyse and provide long-term electricity supply and demand projections for the Southern African Power Pool (2010-2070) using internally consistent development scenarios and bottom-up demand analysis combined with least-cost supply optimisation.</t>
  </si>
  <si>
    <t>Total regional electricity demand and supply increase 8 to 14 times from 2010 to 2070, with the fuel mix shifting from coal toward hydro in the medium term and toward solar in the longer term, while the unit cost of generation remains stable across scenarios.</t>
  </si>
  <si>
    <t>bottom-up demand analysis, long time horizon, internally consistent scenarios, combines simulation and optimisation, user-friendly, free to public sector users</t>
  </si>
  <si>
    <t>no transmission optimisation, no dynamic transmission adjustment, no time-of-day trade granularity, hydropower based on historical river flow not climate change impacts</t>
  </si>
  <si>
    <t>Carbon Limits AS Oslo, Energy Research Centre University of Cape Town, Centre for Energy Environment Engineering Zambia, Stockholm Environment Institute-US Center, OneWorld Sustainable Investments, Eduardo Mondlane University, University College London, University of Zambia</t>
  </si>
  <si>
    <t>NO, ZA, ZM, US, GB, MZ</t>
  </si>
  <si>
    <t>https://doi.org/10.1016/j.enpol.2016.10.033</t>
  </si>
  <si>
    <t>randall.spaldingfecher@gmail.com</t>
  </si>
  <si>
    <t>H A Ibrahim and G Kirkil</t>
  </si>
  <si>
    <t>Electricity Demand and Supply Scenario Analysis for Nigeria Using Long Range Energy Alternatives Planning (LEAP)</t>
  </si>
  <si>
    <t>To project electricity demand and supply in Nigeria from 2010 to 2040 under three scenarios (BAU, EC, REN) using LEAP and compare them based on demand/supply, GHG emissions and costs.</t>
  </si>
  <si>
    <t>The Energy Conservation scenario offers the lowest costs and second-lowest emissions, making it the most realistic path, while the Renewable Energy scenario achieves the lowest GHG emissions but at highest capital cost.</t>
  </si>
  <si>
    <t>low data requirements, scenario comparison, covers demand supply emissions and cost</t>
  </si>
  <si>
    <t>Kadir Has University, Department of Industrial Engineering; Kadir Has University, Department of Energy Systems Engineering</t>
  </si>
  <si>
    <t>https://doi.org/10.9734/JSRR/2018/39719</t>
  </si>
  <si>
    <t>20161107001@stu.khas.edu.tr</t>
  </si>
  <si>
    <t>Meskerem Tadesse Gebre et al.</t>
  </si>
  <si>
    <t>Electricity demand analysis and forecasting: The case of GADA special economic zone</t>
  </si>
  <si>
    <t>To forecast and analyze the future power demand and supply needed for the newly constructed GADA Special Economic Zone in Ethiopia over a 15-year period under three scenarios. To assess whether onsite off-grid generation is needed to complement the national grid.</t>
  </si>
  <si>
    <t>Total power demand grows by 52.2% under the baseline scenario, 68% under the aggressive scenario, and 30.3% under the conservative scenario by 2040 compared to 2025. Onsite off-grid generation covering 25% of demand is needed to reduce pressure on the national grid, which alone would need to increase supply by 93.5% to 175.9% by 2040.</t>
  </si>
  <si>
    <t>bottom-up sectoral disaggregation, scenario-based analysis, considers both supply and demand sides, incorporates off-grid alternatives</t>
  </si>
  <si>
    <t>lack of historical data, assumptions and simplifications, uncertainty affecting forecast accuracy</t>
  </si>
  <si>
    <t>Adama Science and Technology University (Ethiopia), Seoul National University (South Korea), Addis Ababa Institute of Technology (Ethiopia)</t>
  </si>
  <si>
    <t>ET, KR</t>
  </si>
  <si>
    <t>https://doi.org/10.1016/j.heliyon.2024.e25364</t>
  </si>
  <si>
    <t>meskerem.tadesse@astu.edu.et</t>
  </si>
  <si>
    <t>M Senatla et al.</t>
  </si>
  <si>
    <t>Electricity capacity expansion plan for Lesotho – implications on energy policy</t>
  </si>
  <si>
    <t>To develop a research-based electricity capacity expansion plan for Lesotho focused on security of supply, determining the least-cost generation capacity needed to meet growing demand under two demand growth scenarios and three capacity investment cases.</t>
  </si>
  <si>
    <t>Investing in local generation, particularly large hydro, PV and pumped storage, guarantees long-term energy security and is cheaper than relying on imports, saving Lesotho up to M80 billion by 2050 compared to import reliance.</t>
  </si>
  <si>
    <t>captures variability of renewables via hourly profiles, considers reserve margin and reliability, compares multiple demand scenarios and capacity cases</t>
  </si>
  <si>
    <t>no co-optimisation of transmission and generation expansion, PLEXOS long-term planning does not give detailed dispatch insight into pumped hydro</t>
  </si>
  <si>
    <t>https://doi.org/10.1016/j.enpol.2018.06.003</t>
  </si>
  <si>
    <t>msenatla@gmail.com</t>
  </si>
  <si>
    <t>C. K. Amuzuvi et al.</t>
  </si>
  <si>
    <t>Electrical Energy Deficiency Solution Using Grid Connected Solar Photovoltaic System in Ghana - A Case Study at Accra East Region</t>
  </si>
  <si>
    <t>To assess electrical energy deficiency across customer sectors in the Accra East Region of Ghana and to design a grid-connected solar PV system to address the sector with the highest deficiency.</t>
  </si>
  <si>
    <t>The commercial sector showed the highest power deficiency at 8.3%, and grid-connected solar PV systems (34.4 kW and 3.4 kW) could generate significant savings for institutions and individual customers respectively.</t>
  </si>
  <si>
    <t>University of Mines and Technology (UMaT), Tarkwa Ghana; Architectural and Engineering Services limited (AESL), Accra, Ghana</t>
  </si>
  <si>
    <t>J.D. Ampah et al.</t>
  </si>
  <si>
    <t>Electric vehicles development in Sub-Saharan Africa: Performance assessment of standalone renewable energy systems for hydrogen refuelling and electricity charging stations (HRECS)</t>
  </si>
  <si>
    <t>To assess the technical, economic, and environmental feasibility of six standalone hybrid renewable energy system configurations for a hydrogen refuelling and electricity charging station (HRECS) serving 70 BEVs and 30 FCEVs in Accra, Ghana, ranked using CRITIC-PROMETHEE II multicriteria decision analysis.</t>
  </si>
  <si>
    <t>The biogas generator-photovoltaic hybrid system (Scenario D) was ranked most feasible, producing 3.9 GWh/yr of electricity and 55.6 tonnes/yr of hydrogen at an NPC of $6.53 million, LCOE of $0.52/kWh, LCOH of $9.09/kg, and payback period of ~8 years.</t>
  </si>
  <si>
    <t>Tianjin University, Ural Federal University, Cyprus International University, University of Liberia, Chengdu University of Technology</t>
  </si>
  <si>
    <t>CN, RU, TR, LR</t>
  </si>
  <si>
    <t>https://doi.org/10.1016/j.jclepro.2022.134238</t>
  </si>
  <si>
    <t>jeffampah@live.com</t>
  </si>
  <si>
    <t>I Lemba et al.</t>
  </si>
  <si>
    <t>Electric energy planning in Namibe, Angola: Inserting renewable energies in search of a sustainable energy mix</t>
  </si>
  <si>
    <t>To propose a sustainable energy mix for Namibe province, Angola, guaranteeing electricity supply security, environmental protection and sustainable socio-economic development through LEAP-based scenario simulation for 2014-2040.</t>
  </si>
  <si>
    <t>Scenario D, combining hydro, wind, solar PV, diesel and natural gas, is the most diversified and least costly, avoiding 386,550 tCO2eq of emissions compared to the base scenario in 2040.</t>
  </si>
  <si>
    <t>flexibility, ease of use, low data requirements, first study of its kind for Angola, replicable methodology</t>
  </si>
  <si>
    <t>data limitations, no breakdown of energy consumption by sector, lack of detailed economic analysis</t>
  </si>
  <si>
    <t>University of Namibe, Angola; University of Aveiro, Portugal</t>
  </si>
  <si>
    <t>AO, PT</t>
  </si>
  <si>
    <t>https://dx.doi.org/10.17159/2413-3051/2021/v32i4a9430</t>
  </si>
  <si>
    <t>mfdias@ua.pt</t>
  </si>
  <si>
    <t>M Traore et al.</t>
  </si>
  <si>
    <t>Effects of photovoltaic power plants connected to the grid from 2016 to 2022 in Senegal on carbon dioxide emissions</t>
  </si>
  <si>
    <t>To quantify the reduction in carbon dioxide emissions achieved by eight grid-connected photovoltaic power plants installed in Senegal between 2016 and 2022, accounting for meteorological effects on PV output.</t>
  </si>
  <si>
    <t>The eight PV plants inject 364.746 GWh per year (7294.920 GWh over 20 years) and reduce 314,411.1 tons of CO2 per year, totaling 62,288,222 tons over 20 years.</t>
  </si>
  <si>
    <t>University of Julius Nyéréré of Kankan (Guinea), Alioune Diop University of Bambey (Senegal), Université d'Abomey-Calavi (Benin)</t>
  </si>
  <si>
    <t>GN, SN, BJ</t>
  </si>
  <si>
    <t>https://doi.org/10.20448/arees.v12i1.6368</t>
  </si>
  <si>
    <t>mamadou.traore@uadb.edu.sn</t>
  </si>
  <si>
    <t>Effects of Global Horizontal Irradiance on Power Output of Hybrid Solar PV/Mini-hydro Renewable Energy System</t>
  </si>
  <si>
    <t>To evaluate the performance and cost of a hybrid solar PV/mini-hydropower system under different global horizontal irradiance conditions in Bamenda and Buea, Cameroon.</t>
  </si>
  <si>
    <t>The zone with higher global horizontal irradiance (Bamenda) achieves higher PV penetration and a lower levelized cost of energy (0.267 USD/kWh) than Buea (0.308 USD/kWh), despite similar overall system LCOE of 0.180 USD/kWh.</t>
  </si>
  <si>
    <t>University of Buea, Department of Electrical and Electronic Engineering, Cameroon</t>
  </si>
  <si>
    <t>https://doi.org/10.5281/zenodo.4781315</t>
  </si>
  <si>
    <t>M Mukhtar et al.</t>
  </si>
  <si>
    <t>Effect of Inadequate Electrification on Nigeria’s Economic Development and Environmental Sustainability</t>
  </si>
  <si>
    <t>To analyze the effect of electricity consumption on Nigeria's economic development and environmental sustainability using time-series regression models, and to assess the techno-economic feasibility of a 500-kW off-grid solar PV microgrid system across 12 locations in Nigeria.</t>
  </si>
  <si>
    <t>Electricity consumption is strongly positively correlated with GNI and negatively correlated with gross domestic savings, while solar PV installation is economically feasible in all 12 locations, with Gombe and Kaduna in northern Nigeria showing the shortest payback periods.</t>
  </si>
  <si>
    <t>Guangdong University of Petrochemical Technology, University of Electronic Science and Technology of China, University of Yaounde I, Augustine University, Federal University of Agriculture</t>
  </si>
  <si>
    <t>CN, CM, NG</t>
  </si>
  <si>
    <t>https://doi.org/10.3390/su13042229</t>
  </si>
  <si>
    <t>boomfem@hotmail.com</t>
  </si>
  <si>
    <t>A.A. Adesanya and J.M. Pearce</t>
  </si>
  <si>
    <t>Economic viability of captive off-grid solar photovoltaic and diesel hybrid energy systems for the Nigerian private sector</t>
  </si>
  <si>
    <t>To investigate the economic viability of solar PV and diesel hybrid off-grid energy systems for six private business sectors near Lagos, Nigeria currently reliant on captive diesel generation. To assess how adding battery storage affects the levelized cost of electricity, ROI, and payback periods.</t>
  </si>
  <si>
    <t>Solar PV and diesel hybrid systems are economically viable for all six business subsectors, with five of six having payback under a year and ROIs above 100%; adding battery storage further lowers LCOE and improves ROI up to 332%.</t>
  </si>
  <si>
    <t>Michigan Technological University, Aalto University</t>
  </si>
  <si>
    <t>US, FI</t>
  </si>
  <si>
    <t>https://doi.org/10.1016/j.rser.2019.109348</t>
  </si>
  <si>
    <t>pearce@mtu.edu</t>
  </si>
  <si>
    <t>Chu Donatus Iweh et al.</t>
  </si>
  <si>
    <t>Economic viability and environmental sustainability of a grid-connected solar PV plant in Yaounde - Cameroon using RETScreen expert</t>
  </si>
  <si>
    <t>To assess the economic viability and environmental sustainability of a 211.75 MW grid-connected solar PV plant in Yaounde, Cameroon using RETScreen Expert. To evaluate the effect of financial and technical parameters on capital cost, payback period, NPV and cost of energy.</t>
  </si>
  <si>
    <t>The solar PV project was economically viable with a cost of energy of $75.43/MWh, a benefit-cost ratio of 4.5, and a simple payback of 8.9 years. Project NPV is more sensitive to the initial capital cost than to the debt interest rate or grid electricity export rate.</t>
  </si>
  <si>
    <t>University of Energy and Natural Resources, Sunyani, Ghana; University of Buea, Cameroon</t>
  </si>
  <si>
    <t>https://doi.org/10.1080/23311916.2023.2185946</t>
  </si>
  <si>
    <t>B. Adebanji et al.</t>
  </si>
  <si>
    <t>Economic and Environmental Sustainability Assessment of Solar Photovoltaic Technology in Nigeria: Rural Electrification Perspective</t>
  </si>
  <si>
    <t>To assess the economic and environmental sustainability of a stand-alone solar PV system for rural electrification of Alare/Araromi village, Nigeria, using RETScreen software.</t>
  </si>
  <si>
    <t>The base case solar PV system is not economically viable, with a negative NPV of -$1,585,220 and BC-R of -0.78, but becomes viable (positive NPV of $8,295,699) with lower interest rates and start-up grants.</t>
  </si>
  <si>
    <t>Ekiti State University, Ado-Ekiti, Ekiti State, Nigeria</t>
  </si>
  <si>
    <t>https://doi.org/10.20508/ijsmartgrid.v7i2.282.g280</t>
  </si>
  <si>
    <t>P C Okonkwo et al.</t>
  </si>
  <si>
    <t>Economic evaluation of hybrid electrical systems for rural electrification: A case study of a rural community in Nigeria</t>
  </si>
  <si>
    <t>To assess the feasibility and economic viability of different hybrid electrical system configurations (PV/diesel/battery, PV/battery, and diesel-only) for electrifying the rural Umuejim Amorka community in Nigeria using HOMER software.</t>
  </si>
  <si>
    <t>The PV/battery hybrid system achieved the lowest net present cost and cost of energy, zero emissions, and the highest return on investment, making it the preferred option over diesel-based systems.</t>
  </si>
  <si>
    <t>Dhofar University, Sichuan University of Science and Engineering, Federal University of Technology Owerri, Suez University, Qatar University</t>
  </si>
  <si>
    <t>OM, CN, NG, EG, QA</t>
  </si>
  <si>
    <t>https://doi.org/10.1080/15435075.2021.1979982</t>
  </si>
  <si>
    <t>pokonkwo@du.edu.om</t>
  </si>
  <si>
    <t>Abba Lawan Bukar et al.</t>
  </si>
  <si>
    <t>Economic Assessment of a PV/Diesel/Battery Hybrid Energy System for a Non-Electrified Remote Village in Nigeria</t>
  </si>
  <si>
    <t>To assess the economic feasibility of PV/diesel/battery hybrid off-grid systems as an alternative to diesel generators for a non-electrified remote village in Nigeria. To compare three configurations (standalone diesel, hybrid without battery, hybrid with battery) using HOMER software.</t>
  </si>
  <si>
    <t>The standalone diesel system has the lowest cost of energy and net present cost, but the hybrid PV/diesel with battery (10 kW PV, 4 battery units) is recommended as best due to lower emissions despite slightly higher cost.</t>
  </si>
  <si>
    <t>University of Maiduguri, Ramat Polytechnic Maiduguri</t>
  </si>
  <si>
    <t>http://dx.doi.org/10.24018/ejers.2017.2.1.252</t>
  </si>
  <si>
    <t>A Youssef et al.</t>
  </si>
  <si>
    <t>Economic and Technical Evaluation of Hydrogen Storage in Hybrid Renewable Systems With Demand-Side Management: Upper Egypt Case Study</t>
  </si>
  <si>
    <t>To evaluate the techno-economic and environmental impacts of integrating hydrogen energy storage into a hybrid PV/wind/battery system with demand-side management for residential homes in Qena and Hurghada, Egypt.</t>
  </si>
  <si>
    <t>Adopting demand-side management yields the lowest net present cost for both cities ($798,614 in Qena and $646,046 in Hurghada) while increasing hydrogen production and virtually eliminating CO2 emissions compared to diesel generation.</t>
  </si>
  <si>
    <t>Department of Electrical Engineering, South Valley University, Qena, Egypt; Electrical Engineering Department, Faculty of Engineering, King Khalid University, Abha, Saudi Arabia</t>
  </si>
  <si>
    <t>https://doi.org/10.1109/ACCESS.2024.3428640</t>
  </si>
  <si>
    <t>A.yousaf@eng.svu.edu.eg</t>
  </si>
  <si>
    <t>L.P. Amaral et al.</t>
  </si>
  <si>
    <t>Economic and environmental assessment of renewable energy micro-systems in a developing country</t>
  </si>
  <si>
    <t>To assess the economic and environmental impacts of a decentralized electrification plan using renewable energy micro-systems for rural households in Santiago Island, Cape Verde, comparing it against grid-expansion and diesel-based scenarios.</t>
  </si>
  <si>
    <t>Decentralized off-grid renewable energy micro-systems achieve lower Net Present Cost and CO2 emissions than both a grid-connected renewable expansion scenario and a diesel power plant scenario.</t>
  </si>
  <si>
    <t>combines LEAP for national-level scenario planning with HOMER for detailed micro-system design, considers economic/technical/environmental criteria, includes sensitivity/uncertainty analysis via HOMER</t>
  </si>
  <si>
    <t>lack of local household load-profile data (used African house profile as proxy), small island case limits generalizability</t>
  </si>
  <si>
    <t>Department of Economics, Management and Industrial Engineering, University of Aveiro; Centre for Mechanical Technology and Automation (TEMA), University of Aveiro</t>
  </si>
  <si>
    <t>https://doi.org/10.1016/j.seta.2014.04.002</t>
  </si>
  <si>
    <t>lpgamaral@ua.pt</t>
  </si>
  <si>
    <t>D.Saheb-Koussa et al.</t>
  </si>
  <si>
    <t>Economic and environmental analysis for grid-connected hybrid photovoltaic-wind power system in the arid region</t>
  </si>
  <si>
    <t>To assess the economic and environmental performance of a grid-connected hybrid photovoltaic-wind power system compared to a standard grid in an arid region of Algeria.</t>
  </si>
  <si>
    <t>The optimized PV-wind-grid system achieves a 22% reduction in emissions and a renewable fraction of 22%, with NPC and COE nearly equal to those of the standard grid.</t>
  </si>
  <si>
    <t>Centre de Développment des Energies Renouvelable, Alger, Algérie; Laboratoire de Dispositif de Communication et de Conversion Photovoltaïque, E.N.P, Alger, Algérie</t>
  </si>
  <si>
    <t>https://doi.org/10.1016/j.egypro.2011.05.042</t>
  </si>
  <si>
    <t>N M Khattab et al.</t>
  </si>
  <si>
    <t>Economic Analysis of Stand-Alone Hybrid Wind/PV/Diesel Water Pumping System: A Case Study in Egypt</t>
  </si>
  <si>
    <t>To design and economically compare different stand-alone hybrid renewable energy configurations (PV, wind, diesel) for small farm water pumping and irrigation in Sinai, Egypt. To identify the optimum system configuration based on net present cost, cost of energy, and capacity shortage.</t>
  </si>
  <si>
    <t>PV-only configuration has the lowest NPC (22,523$) and COE (0.614$/kWh), while adding wind turbines increases costs due to low local wind speeds relative to turbine rated speed. Diesel-inclusive systems reduce capacity shortage to near zero but at higher overall NPC.</t>
  </si>
  <si>
    <t>http://dx.doi.org/10.5772/intechopen.89161</t>
  </si>
  <si>
    <t>essamahame@hotmail.com</t>
  </si>
  <si>
    <t>E. Mnyanghwalo et al.</t>
  </si>
  <si>
    <t>Economic Analysis of Islanded Microgrid: A Case Study of Kisiju Village - Coastal Region</t>
  </si>
  <si>
    <t>To perform an economic and reliability analysis of the solar PV microgrid installed at Kisiju village, comparing manual LCOE calculations with HOMER software simulation results.</t>
  </si>
  <si>
    <t>The Kisiju SPV microgrid operated at a loss for four years and its LCOE from HOMER simulation (TZS 673.9) was much higher than the manually calculated LCOE (TZS 423.53).</t>
  </si>
  <si>
    <t>Department of Electrical Engineering, College of Engineering and Technology, University of Dar es Salaam, TANZANIA</t>
  </si>
  <si>
    <t>https://doi.org/10.52339/tjet.v40i2.734</t>
  </si>
  <si>
    <t>justo.jack@udsm.ac.tz</t>
  </si>
  <si>
    <t>A Dosa et al.</t>
  </si>
  <si>
    <t>Economic Analysis and Modelling of a Hybrid Solar-Wind Diesel Power Generation System for Rural Electrification</t>
  </si>
  <si>
    <t>To assess the technical feasibility and economic viability of a solar-wind-diesel hybrid renewable energy system for electrifying an isolated coastal rural community in Nigeria using HOMER software.</t>
  </si>
  <si>
    <t>The optimal HRES configuration (20kW PV, wind turbines, 50kW diesel, batteries) achieves an NPC of N27,181,044 and LCOE of N71.676/kWh, cutting CO2 emissions by 97.1% compared to standalone diesel.</t>
  </si>
  <si>
    <t>Durban University of Technology, Federal University of Technology Akure, University of Lagos</t>
  </si>
  <si>
    <t>https://dx.doi.org/10.4314/gjss.v24i2.10</t>
  </si>
  <si>
    <t>dosbel@yahoo.com</t>
  </si>
  <si>
    <t>Samuel S. C. Thompson</t>
  </si>
  <si>
    <t>OSGEM</t>
  </si>
  <si>
    <t>Integrated Geospatial and Long-Term Electricity Planning for Universal Access and Decarbonization in Burkina Faso</t>
  </si>
  <si>
    <t>To assess least-cost electrification pathways for Burkina Faso developed with a geospatial, long-term energy model.</t>
  </si>
  <si>
    <t>The Balanced scenario achieves an optimal balance between expanding access, managing costs and reducing emissions; the Ambitious scenario requires the highest investments but delivers rapid electrification and the greatest emission reductions.</t>
  </si>
  <si>
    <t>open-source transparency, integration of geospatial and long-term planning, soft-linking framework, convenience</t>
  </si>
  <si>
    <t>data uncertainties, need for more granular modeling of demand and system reliability</t>
  </si>
  <si>
    <t>https://www.diva-portal.org/smash/record.jsf?pid=diva2%3A2012309&amp;dswid=7375</t>
  </si>
  <si>
    <t>ssth@kth.se</t>
  </si>
  <si>
    <t>A Berggren and S Österberg</t>
  </si>
  <si>
    <t>Kenya meeting the electricity demand of 2030 An assessment of how Kenya Vision 2030 and climate change impact the optimal electricity generation mix</t>
  </si>
  <si>
    <t>To assess how Kenya Vision 2030 demand and climate change affect the optimal electricity generation mix for Kenya in 2030, including household electrification split and hydropower impacts.</t>
  </si>
  <si>
    <t>Meeting Kenya Vision 2030 demand requires 106% higher investment than BAU and increases grid-connected households; extreme climate change reduces hydropower generation so 2% of electricity must be supplied by other sources in 2030.</t>
  </si>
  <si>
    <t>considers climate-land-energy-water nexus, compares demand scenarios, uses open source tools</t>
  </si>
  <si>
    <t>does not include a spatial analysis, short modelling period, WEAP model not recalibrated, excludes trade with neighbouring countries</t>
  </si>
  <si>
    <t>https://kth.diva-portal.org/smash/record.jsf?pid=diva2%3A1201920&amp;dswid=2940</t>
  </si>
  <si>
    <t>J Gachanja et al.</t>
  </si>
  <si>
    <t>KCERT 2050</t>
  </si>
  <si>
    <t>Kenya’s Low Carbon Futures: An Assessment Using the KCERT Model</t>
  </si>
  <si>
    <t>To investigate whether the KCERT 2050 model incorporates Kenya's emission mitigation policies and to demonstrate the technical viability of achieving a net-zero emissions pathway by 2050.</t>
  </si>
  <si>
    <t>Kenya's net-zero emissions target is technically feasible by 2050, requiring ambitious sustainable land use and waste management; transport and industry emissions decline substantially while land use becomes a carbon sink.</t>
  </si>
  <si>
    <t>Strathmore University, Imperial College London, Hasselt University, University of Brasilia</t>
  </si>
  <si>
    <t>KE, GB, BE, BR</t>
  </si>
  <si>
    <t>https://doi.org/10.3390/en16217459</t>
  </si>
  <si>
    <t>o.mwabonje@imperial.ac.uk</t>
  </si>
  <si>
    <t>D. W. Irungu et al.</t>
  </si>
  <si>
    <t>Kenya Power Sector Developnet Scenarios – Analysis Using Long Range Energy Alternative Planning System</t>
  </si>
  <si>
    <t>To analyse three power development scenarios in Kenya and compare their greenhouse gas emissions and cost implications using LEAP.</t>
  </si>
  <si>
    <t>The renewable scenario achieves the greatest GHG savings (6.2 million tonnes CO2eq) at $8.6/tCO2eq, while the reference least-cost plan has the highest emissions.</t>
  </si>
  <si>
    <t>scenario planning useful, compares cost and emissions</t>
  </si>
  <si>
    <t>Brenda Zabadiah Kiwelu et al.</t>
  </si>
  <si>
    <t>Kenya Electrification Pathways to 2030</t>
  </si>
  <si>
    <t>To assess grid-first and least-cost pathways to universal electricity access in Kenya by 2030 and prioritize investments.</t>
  </si>
  <si>
    <t>Least-cost scenario requires USD 4.07 billion and serves 13.40 million off-grid; grid-first costs USD 4.39 billion with lower emissions.</t>
  </si>
  <si>
    <t>Sustainable energy for all, The World Bank group</t>
  </si>
  <si>
    <t>https://doi.org/10.5281/zenodo.18510531</t>
  </si>
  <si>
    <t>brendazk@unops.org</t>
  </si>
  <si>
    <t>Mustapha Mukhtar et al.</t>
  </si>
  <si>
    <t>Juxtaposing Sub-Sahara Africa’s energy poverty and renewable energy potential</t>
  </si>
  <si>
    <t>ET, KE, ML, MZ, NE, NG, RW, SD, TD, TZ, UG, ZA</t>
  </si>
  <si>
    <t>EAPP, WAPP, SAPP, CAPP</t>
  </si>
  <si>
    <t>To determine RE electricity generation capacities, economic costs, and supply strategies required to balance projected future electricity demand in Sub-Saharan Africa via a proposed central grid.</t>
  </si>
  <si>
    <t>The cheapest investment cost is $298 billion for the hybrid with import power scenario; integrating existing/fossil power systems with RE reduces emissions by 56.6% and 61.8% by 2030 and 2040 respectively.</t>
  </si>
  <si>
    <t>novel central grid proposal, hourly time-step analysis, considers multiple RE technologies and storage, validated against literature</t>
  </si>
  <si>
    <t>EnergyPLAN limitation of 7 locations, pumped hydro input limitation, constant load profile, financial constraints neglected</t>
  </si>
  <si>
    <t>Guangdong University of Petrochemical Technology, Cyprus International University, Near East University, Chengdu University of Technology, University of Electronic Science and Technology of China, Chrisland University, University of Sharjah</t>
  </si>
  <si>
    <t>CN, TR, NG, AE</t>
  </si>
  <si>
    <t>https://doi.org/10.1038/s41598-023-38642-4</t>
  </si>
  <si>
    <t>Boomfem@hotmail.com</t>
  </si>
  <si>
    <t>Amr A. Youssef et al.</t>
  </si>
  <si>
    <t>Islanded green energy system optimal analysis using PV, wind, biomass, and battery resources with various economic criteria</t>
  </si>
  <si>
    <t>To design an efficient islanded hybrid renewable energy system for an international school in New Cairo, Egypt, and identify the most cost-effective configuration among PV, wind, biomass, and battery combinations.</t>
  </si>
  <si>
    <t>PV/wind/biomass with lithium-ion batteries is the optimal system, with NPC of $6.23 million and LCOE of $0.382/kWh, and requires only two batteries versus 2784 lead-acid batteries.</t>
  </si>
  <si>
    <t>Benha University, Al-Baha University, Beni-Suef University, Future University in Egypt</t>
  </si>
  <si>
    <t>https://doi.org/10.1016/j.rineng.2023.101321</t>
  </si>
  <si>
    <t>Sulaiman O. Fadlallah et al.</t>
  </si>
  <si>
    <t>Is this the right time for Sudan to replace diesel-powered generator systems with wind turbines?</t>
  </si>
  <si>
    <t>To assess the techno-economic viability of wind energy systems in Sudan by identifying optimal wind turbine type and best locations, and to quantify cost savings and avoided emissions compared to diesel generators.</t>
  </si>
  <si>
    <t>Wind turbines (Enercon E-138 EP3) at Wawa, Dongola, Karima, Wadi Halfa, and Al-Goled can reduce energy cost by US$0.91317/kWh and avoid nearly 49 million kg/year of pollutants compared to diesel generators.</t>
  </si>
  <si>
    <t>University of Huddersfield, United Kingdom; Auckland University of Technology, New Zealand</t>
  </si>
  <si>
    <t>GB, NZ</t>
  </si>
  <si>
    <t>https://doi.org/10.1016/j.renene.2021.08.018</t>
  </si>
  <si>
    <t>sulaiman.fadlallah@aut.ac.nz</t>
  </si>
  <si>
    <t>A. S. Oladeji et al.</t>
  </si>
  <si>
    <t>INVESTIGATION OF SMALL HYDROPOWER POTENTIAL OF RIVER OSHIN IN KWARA STATE, NORTH CENTRAL, NIGERIA</t>
  </si>
  <si>
    <t>To assess the small hydropower potential of River Oshin in Kwara State, Nigeria and estimate the electricity that could serve nearby off-grid rural communities.</t>
  </si>
  <si>
    <t>The river has a mini hydropower potential of 363.36 kW, annual energy generation of 2,624,482.08 kWh, and a capacity factor of 0.83, sufficient to meet present and future electricity needs of the three rural communities.</t>
  </si>
  <si>
    <t>National Centre for Hydropower Research and Development, University of Ilorin, Ilorin, Nigeria; Advanced Power and Green Energy Research Group, Department of Electrical and Electronics Engineering, University of Ilorin, Ilorin, Nigeria; Kwara State University, Malete, Nigeria</t>
  </si>
  <si>
    <t>https://www.ajol.info/index.php/azojete/article/view/243819</t>
  </si>
  <si>
    <t>akinsun3k@yahoo.co.uk</t>
  </si>
  <si>
    <t>M Khalil and I Dincer</t>
  </si>
  <si>
    <t>Investigation of a community-based clean energy system holistically with renewable and hydrogen energy options for better sustainable development</t>
  </si>
  <si>
    <t>To develop and assess a novel community-based integrated energy system using solar and geothermal energy with hydrogen production, providing electricity, heating, hot water, fresh water, and biogas for three communities in Kenya, the US, and Australia.</t>
  </si>
  <si>
    <t>The proposed system achieves geothermal energy and exergy efficiencies of 65.15% and 63.54% respectively, with annual hydrogen production capacities of 235 tons, 216 tons, and 313 tons for the three communities.</t>
  </si>
  <si>
    <t>Clean Energy Research Laboratory (CERL), Faculty of Engineering and Applied Science, Ontario Tech University, Oshawa, Ontario, Canada</t>
  </si>
  <si>
    <t>https://doi.org/10.1016/j.jclepro.2024.140895</t>
  </si>
  <si>
    <t>Muarij.Khalil@ontariotechu.ca</t>
  </si>
  <si>
    <t>O S Omorogiuwa et al.</t>
  </si>
  <si>
    <t>Investigating the Performance of Solar System Using Simulation in Nigeria</t>
  </si>
  <si>
    <t>To assess the performance of a solar-powered system for a sustainable solar city in Nigeria, comparing sites and technologies using PVsyst and Simulink simulations.</t>
  </si>
  <si>
    <t>Jos has the highest global irradiation (2151.5 kWh/m²) among Kaduna, Jos, and Maiduguri; MPPT charge controllers, si-mono PV modules, and lithium-ion batteries are identified as the most efficient technology choices.</t>
  </si>
  <si>
    <t>Department of Electrical and Electronics Engineering, University of Benin, Benin City, Nigeria</t>
  </si>
  <si>
    <t>https://doi.org/10.5281/zenodo.14317417</t>
  </si>
  <si>
    <t>sam@uniben.edu</t>
  </si>
  <si>
    <t>U.A. Dodo et al.</t>
  </si>
  <si>
    <t>Investigating the influence of erratic grid on stationary battery energy storage technologies in hybrid power systems: Techno-environ-economic perspectives</t>
  </si>
  <si>
    <t>To assess the techno-economic and environmental performance of four battery storage technologies in a grid-connected hybrid renewable energy system supplying Baze University, Nigeria, under erratic grid conditions.</t>
  </si>
  <si>
    <t>Vanadium redox flow battery (VRB) gave the lowest net present cost ($6.33M), levelized cost of energy ($0.0722/kWh), and CO2 emissions (21,754 kg/yr), outperforming lithium-ion, lead-acid, and nickel-iron batteries.</t>
  </si>
  <si>
    <t>Baze University, Cardiff Metropolitan University, University of Hail, Najran University, Near East University, King Fahd University of Petroleum &amp; Minerals</t>
  </si>
  <si>
    <t>NG, GB, SA, TR</t>
  </si>
  <si>
    <t>https://doi.org/10.1016/j.energy.2024.132140</t>
  </si>
  <si>
    <t>usman.dodo@bazeuniversity.edu.ng; sani.abba@kfupm.edu.sa</t>
  </si>
  <si>
    <t>M O Dioha and N V Emodi</t>
  </si>
  <si>
    <t>Investigating the Impacts of Energy Access Scenarios in the Nigerian Household Sector by 2030</t>
  </si>
  <si>
    <t>To assess the impacts of different energy access scenarios on Nigerian household energy consumption, CO2 emissions and local air pollutant emissions by 2030.</t>
  </si>
  <si>
    <t>Achieving 100% modern energy access by 2030 would reduce final energy demand by around 845 PJ (52.4% vs baseline) and local air pollutants, but increase CO2 emissions by 16.7 MtCO2 compared to baseline unless unsustainable biomass harvesting is considered.</t>
  </si>
  <si>
    <t>introduces one of the earliest case studies in Nigeria that quantitatively analyses the impacts of the UN SE4ALL initiative, considers non-renewability of biomass</t>
  </si>
  <si>
    <t>no data yet and no well recognised approach for calculating the sustainability of biomass consumption in Nigeria, only kerosene lanterns and electric bulbs modelled to simplify analysis</t>
  </si>
  <si>
    <t>TERI School of Advanced Studies, India; James Cook University, Australia</t>
  </si>
  <si>
    <t>IN, AU</t>
  </si>
  <si>
    <t>https://doi.org/10.3390/resources8030127</t>
  </si>
  <si>
    <t>Investigating grid-connected green power systems’ energy storage solutions in the event of frequent blackouts</t>
  </si>
  <si>
    <t>To assess the techno-economic feasibility of grid-connected PV/battery systems using five battery technologies for a school in El Dabaa, Egypt under frequent grid outages.</t>
  </si>
  <si>
    <t>At 250 outages/year the PV/zinc-bromine flow battery system is optimal, at 500-1000 and 3000 PV/nickel-iron, and at 2000 PV/lithium-ion; renewable fraction reaches 72.0-77.4% and investment duration has little effect.</t>
  </si>
  <si>
    <t>Faculty of Engineering, Beni-Suef University, Beni-Suef, Egypt, Faculty of Engineering, Cairo University, Giza, Egypt</t>
  </si>
  <si>
    <t>https://doi.org/10.1016/j.egyr.2022.03.201</t>
  </si>
  <si>
    <t>shimaabara@yahoo.com</t>
  </si>
  <si>
    <t>J Oosthuizen et al.</t>
  </si>
  <si>
    <t>WeCaGEM</t>
  </si>
  <si>
    <t>Investigating a green economy transition of the electricity sector in the Western Cape Province of South Africa: A system dynamics approach</t>
  </si>
  <si>
    <t>To investigate the investment requirements to transform the electricity sector in the Western Cape Province of South Africa towards a green economy using a system dynamics approach.</t>
  </si>
  <si>
    <t>Continuing current policies increases the demand-supply gap and carbon emissions without growing employment; strategic green economy investments improve renewable share, reduce emissions, and create jobs, especially with localisation.</t>
  </si>
  <si>
    <t>Stellenbosch University</t>
  </si>
  <si>
    <t>http://dx.doi.org/10.7166/27-4-1522</t>
  </si>
  <si>
    <t>acb@sun.ac.za</t>
  </si>
  <si>
    <t>Gilberto Mahumane and Peter Mulder</t>
  </si>
  <si>
    <t>Introducing MOZLEAP: An integrated long-run scenario model of the emerging energy sector of Mozambique</t>
  </si>
  <si>
    <t>To introduce MOZLEAP, an integrated long-run scenario model, and assess the impact of natural resource exploration on energy supply, demand, infrastructure, and economic growth in Mozambique to 2030.</t>
  </si>
  <si>
    <t>Primary energy production is projected to increase at least six-fold by 2030, about ten times expected energy demand growth, making Mozambique a leading natural gas and coal producer; electrification unlikely to exceed 45%.</t>
  </si>
  <si>
    <t>first integrated long-run scenario model for Mozambique, locally collected energy statistics, project-by-project supply detail, embedded biomass and transport models</t>
  </si>
  <si>
    <t>intentionally fairly simple and straightforward assumptions; energy efficiency improvements left for future research</t>
  </si>
  <si>
    <t>Eduardo Mondlane University, Maputo, Mozambique; VU University, Amsterdam, The Netherlands</t>
  </si>
  <si>
    <t>https://doi.org/10.1016/j.eneco.2016.08.010</t>
  </si>
  <si>
    <t>O Babatunde and O Olanrewaju</t>
  </si>
  <si>
    <t>Integration of solar PV, fuel cell, and hydrogen storage systems for sustainable desalination: techno-economic and multi-criteria decision-making analysis</t>
  </si>
  <si>
    <t>To assess the techno-economic, environmental, and reliability performance of solar PV/fuel cell/battery/electrolyzer/hydrogen storage systems for powering seawater desalination plants in four South African coastal locations and rank alternatives using multi-criteria decision-making.</t>
  </si>
  <si>
    <t>Alexandra Bay emerged as the optimal location with lowest total net present cost ($122,742), levelized cost of energy ($0.242/kWh), levelized cost of water ($0.796/m3), and 100% essential load reliability, while fuel cell capacity factors remained low (0.38–0.84%), suggesting battery storage alone may suffice.</t>
  </si>
  <si>
    <t>Durban University of Technology</t>
  </si>
  <si>
    <t>https://doi.org/10.1016/j.ecmx.2025.101498</t>
  </si>
  <si>
    <t>babatundeom@ieee.org</t>
  </si>
  <si>
    <t>H Kumba et al.</t>
  </si>
  <si>
    <t>Integration of Renewable Energy Technologies for Sustainable Development in South Africa: A Focus on Grid-Connected PV Systems</t>
  </si>
  <si>
    <t>To assess the techno-economic feasibility and optimize the design of a grid-connected photovoltaic system in Lephalale, South Africa and evaluate its environmental impact.</t>
  </si>
  <si>
    <t>Grid-connected PV is feasible; Scenario A (30° tilt, 3819 modules) produces 1720 MWh/year with lower installation cost and a payback of about 1.3 years.</t>
  </si>
  <si>
    <t>Durban University of Technology, Midlands State University</t>
  </si>
  <si>
    <t>ZA, ZW</t>
  </si>
  <si>
    <t>https://doi.org/10.3390/en17122823</t>
  </si>
  <si>
    <t>22176504@dut4life.ac.za</t>
  </si>
  <si>
    <t>R Agadi et al.</t>
  </si>
  <si>
    <t>Integration of renewable energy resources into the water-energy-food nexus–Modeling a demand side management approach and application to a microgrid farm in Morocco</t>
  </si>
  <si>
    <t>To model the water-energy-food nexus of an off-grid farm in Morocco using AnyMOD and CropWat, and compare irrigation timing scenarios to optimize renewable energy and water supply.</t>
  </si>
  <si>
    <t>A smart microgrid optimizing irrigation timing around solar availability yields 39% lower system costs than fixed daytime irrigation and requires minimal battery storage.</t>
  </si>
  <si>
    <t>Technical University of Berlin, German Institute for Economic Research (DIW Berlin)</t>
  </si>
  <si>
    <t>https://doi.org/10.3389/frevc.2023.1200703</t>
  </si>
  <si>
    <t>rea@wip.tu-berlin.de</t>
  </si>
  <si>
    <t>Yassine Bouroumeid et al.</t>
  </si>
  <si>
    <t>Integration of photovoltaic systems in Algeria's building electrical network: technical and financial analysis</t>
  </si>
  <si>
    <t>To assess the technical and financial feasibility of a grid-connected photovoltaic system on a university parking lot in Sidi Bel Abbès, Algeria, comparing grid-only and grid-plus-PV scenarios.</t>
  </si>
  <si>
    <t>The grid-plus-PV hybrid system becomes more profitable than grid-only after about a decade, yielding significant savings over 25 years.</t>
  </si>
  <si>
    <t>ICEPS Laboratory, Djillali Liabes University of Sidi-Bel-Abbes; APELEC Laboratory, Djillali Liabes University of Sidi-Bel-Abbes</t>
  </si>
  <si>
    <t>https://doi.org/10.54021/seesv5n1-087</t>
  </si>
  <si>
    <t>bouroumeid.yassine@yahoo.com</t>
  </si>
  <si>
    <t>Integration of Microgrids and Electric Vehicle Technologies in the National Grid as the Key Enabler to the Sustainable Development for Rwanda</t>
  </si>
  <si>
    <t>To assess the economic impact of integrating a grid-connected solar PV microgrid with storage and a managed EV charging station in Rwanda.</t>
  </si>
  <si>
    <t>The proposed system reduces net present cost from $1,715,610 to -$15,480,080 and LCOE from $0.259/kWh to -$0.103/kWh, with annual savings of $1.73 million.</t>
  </si>
  <si>
    <t>Huaqiao University, Africa Centre of Excellence in Energy for Sustainable Development, University of Rwanda, School of Education, University of Rwanda, Fujian Province Key Laboratory of Automotive Electronics and Electric Drive, Fujian University of Technology, Department of Climate Change Observatory Secretariat, Ministry of Education, Kigali, Rwanda, School of Electrical Engineering and Automation, Tianjin Polytechnic University, Kenya Industrial Research and Development Institute, Hello Renewables Ltd.</t>
  </si>
  <si>
    <t>CN, RW, KE</t>
  </si>
  <si>
    <t>https://doi.org/10.1155/2021/9928551</t>
  </si>
  <si>
    <t>wch@hqu.edu.cn</t>
  </si>
  <si>
    <t>M.D. Sklar-Chik et al.</t>
  </si>
  <si>
    <t>INTEGRATION COSTS OF RENEWABLE ENERGY TECHNOLOGIES IN FUTURE ENERGY GENERATION SCENARIOS</t>
  </si>
  <si>
    <t>To assess the integration costs of renewable energy technologies in future energy generation scenarios for South Africa using a PLEXOS bottom-up hourly simulation.</t>
  </si>
  <si>
    <t>System costs for 2030 were R0.39/kWh in the base case and R0.48/kWh in the constrained case, and sensitivity analysis showed the demand forecast was the largest contributor to cost changes.</t>
  </si>
  <si>
    <t>integrates all simulation phases, day-ahead dispatch and forecasting functionality, bottom-up simulation modelling</t>
  </si>
  <si>
    <t>single node model with no grid infrastructure, small-scale projects excluded, no maintenance events, detailed solar and wind resource data not used</t>
  </si>
  <si>
    <t>Energy Exemplar LLC, Stellenbosch University, Victoria University of Wellington</t>
  </si>
  <si>
    <t>US, ZA, NZ</t>
  </si>
  <si>
    <t>https://doi.org/10.7166/29-2-1801</t>
  </si>
  <si>
    <t>mark.sklar.chik@gmail.com</t>
  </si>
  <si>
    <t>M Brenna et al.</t>
  </si>
  <si>
    <t>Integration and Optimization of Renewables and Storages for Rural Electrification</t>
  </si>
  <si>
    <t>To assess optimal configurations of renewables and storage for a rural microgrid in Abiy Addi, Ethiopia, minimizing cost and ensuring reliability.</t>
  </si>
  <si>
    <t>PV-Wind-Hydro-Battery is the optimal 100% renewable microgrid configuration with a levelized cost of energy of $0.09/kWh and net present cost of $7,011,074.</t>
  </si>
  <si>
    <t>https://doi.org/10.3390/su8100982</t>
  </si>
  <si>
    <t>michela.longo@polimi.it</t>
  </si>
  <si>
    <t>Samuel Effiom et al.</t>
  </si>
  <si>
    <t>Integrating sustainable wind power into Nigeria’s energy system: an analysis of excess electricity, CO2 emissions reduction, and fuel demand implications</t>
  </si>
  <si>
    <t>To assess the integration of sustainable wind power into Nigeria's energy system, focusing on effects on excess electricity, CO2 emissions reduction, and fuel demand under different regulatory scenarios.</t>
  </si>
  <si>
    <t>Increasing wind power capacity with heat pump integration reduces CO2 emissions by about 28% and fuel demand by up to 65% by 2050, while eliminating excess electricity under flexible regulation.</t>
  </si>
  <si>
    <t>system flexibility, CO2 emissions reduction, fuel demand reduction, wind energy integration, heat pump integration</t>
  </si>
  <si>
    <t>increase in CEEP without regulations</t>
  </si>
  <si>
    <t>University of Cross River State, Calabar, Nigeria, University of Calabar, Calabar, Nigeria, University of Portharcourt, Portharcourt, Nigeria, University of Florida, USA</t>
  </si>
  <si>
    <t>https://doi.org/10.55670/fpll.fusus.3.2.2</t>
  </si>
  <si>
    <t>samueloliver@unicross.edu.ng</t>
  </si>
  <si>
    <t>Isaka J. Mwakitalima et al.</t>
  </si>
  <si>
    <t>Integrating Solar Photovoltaic Power Source and Biogas Energy-Based System for Increasing Access to Electricity in Rural Areas of Tanzania</t>
  </si>
  <si>
    <t>To assess the techno-economic viability of an off-grid hybrid solar PV-biogas-battery system for supplying electricity to Simboya village in Mbeya, Tanzania, and to compare it with PV-diesel and diesel-only options.</t>
  </si>
  <si>
    <t>The hybrid PV-biogas-battery system has the lowest NPC of $106,383.50 and LCOE of $0.1109/kWh among the three configurations, with negligible GHG emissions; the grey wolf optimization further reduces NPC to $85,106.80 and LCOE to $0.0887/kWh.</t>
  </si>
  <si>
    <t>Department of Electrical Engineering, Delhi Technological University, Delhi, India, Department of Electrical and Power Engineering, Mbeya University of Science and Technology, Mbeya, Tanzania</t>
  </si>
  <si>
    <t>IN, TZ</t>
  </si>
  <si>
    <t>https://doi.org/10.1155/2023/7950699</t>
  </si>
  <si>
    <t>mwakitalimaisaka0@gmail.com</t>
  </si>
  <si>
    <t>Alpha A. Ndah et al.</t>
  </si>
  <si>
    <t>Integrating Solar and Biomass Energy for Sustainable Off-Grid Power Solutions in Adadu Community, Nasarawa State, Nigeria</t>
  </si>
  <si>
    <t>To assess the techno-economic feasibility of integrating solar and biomass energy into an off-grid hybrid renewable energy system for rural electrification in Adadu community, Nigeria.</t>
  </si>
  <si>
    <t>The optimal hybrid system with PV, biomass, and ABB-M1 battery achieves a net present cost of $1.97 million, cost of energy of $0.0467/kWh, and 100% renewable fraction with minimal CO2 emissions.</t>
  </si>
  <si>
    <t>Joseph Sarwuan Tarka University, Federal Polytechnic Nasarawa, Federal Polytechnic Idah</t>
  </si>
  <si>
    <t>https://doi.org/10.7759/s44388-024-00001-y</t>
  </si>
  <si>
    <t>Nuhu Caleb Amulah</t>
  </si>
  <si>
    <t>Integrating Renewable Energy into Nigeria’s Energy Supply Mix</t>
  </si>
  <si>
    <t>To develop and validate a 2017 reference energy system model for Nigeria and explore 2030 and 2050 renewable energy scenarios using EnergyPLAN.</t>
  </si>
  <si>
    <t>Renewable energy share in electricity production can increase from 20.2% in 2017 to 37.88% in 2030 and 71.20% in 2050.</t>
  </si>
  <si>
    <t>Department of Mechanical Engineering, Faculty of Engineering, University of Maiduguri</t>
  </si>
  <si>
    <t>https://doi.org/10.21622/RESD.2022.08.1.011</t>
  </si>
  <si>
    <t>amulahn@unimaid.edu.ng</t>
  </si>
  <si>
    <t>A Barbieri and M Daddi</t>
  </si>
  <si>
    <t>Integrating Hydrological Constraints for Hydropower in Energy Models: The case study of the Zambezi River Basin in the Southern African Power Pool</t>
  </si>
  <si>
    <t>To integrate hydrological constraints for hydropower into an energy model of the Southern African Power Pool using Calliope, and evaluate impacts on production under different hydrological scenarios.</t>
  </si>
  <si>
    <t>Calliope_hydro reduces hydropower overestimation; for Zimbabwe 1998, its hydro share was 28% versus 59% in Calliope_base, close to the observed 29%.</t>
  </si>
  <si>
    <t>improved hydropower characterization, capturing reservoir dynamics, high spatial and temporal resolution</t>
  </si>
  <si>
    <t>imperfect spillage modelling, external loop convergence not always achieved, high computational effort</t>
  </si>
  <si>
    <t>https://doi.org/10.5194/egusphere-egu2020-11722</t>
  </si>
  <si>
    <t>Anteneh G Dagnachew et al.</t>
  </si>
  <si>
    <t>IMAGE-TIMER and MESSAGE-Access</t>
  </si>
  <si>
    <t>Integrating energy access, efficiency and renewable energy policies in sub-Saharan Africa: a model-based analysis</t>
  </si>
  <si>
    <t>AO, BF, BI, BJ, BW, CD, CF, CG, CI, CM, CV, DJ, ER, ET, GA, GH, GM, GN, GQ, GW, KE, KM, LR, LS, MG, ML, MR, MU, MW, MZ, NA, NE, NG, RW, SC, SD, SL, SN, SO, SS, ST, SZ, TD, TG, TZ, UG, ZA, ZM, ZW</t>
  </si>
  <si>
    <t>49</t>
  </si>
  <si>
    <t>To explore the synergies and trade-offs between universal access to clean and modern energy, higher energy efficiency, and increased renewable energy deployment in sub-Saharan Africa.</t>
  </si>
  <si>
    <t>Integrating the three SDG7 targets could reduce residential final energy consumption by up to 25%, cut annual residential emissions by a third, and lower energy-related investments by up to 30% relative to pursuing universal access alone.</t>
  </si>
  <si>
    <t>captures uncertainties from distinct model structures and data</t>
  </si>
  <si>
    <t>does not consider productive uses or other sectors; does not address institutional, governance or financial barriers; limited reliable data on end-use energy</t>
  </si>
  <si>
    <t>PBL Netherlands Environmental Assessment Agency, Copernicus Institute of Sustainable Development, Utrecht University, International Institute for Applied Systems Analysis (IIASA)</t>
  </si>
  <si>
    <t>NL, AT</t>
  </si>
  <si>
    <t>https://doi.org/10.1088/1748-9326/abcbb9</t>
  </si>
  <si>
    <t>Anteneh.dagnachew@pbl.nl</t>
  </si>
  <si>
    <t>J.O. Eko and M.C. Paul</t>
  </si>
  <si>
    <t>Integrated Sustainable Energy for Sub-Saharan Africa: A Case Study of Machinga Boma in Malawi</t>
  </si>
  <si>
    <t>To assess the techno-economic performance of off-grid integrated solar, wind, and diesel hybrid systems for electrifying the Machinga Boma community in Malawi.</t>
  </si>
  <si>
    <t>The PV/diesel/battery system with 750 kWp PV, 460 kW diesel generator, and 3000 kWh battery is the most optimal configuration, with a cost of energy of $0.339/kWh and 87.6% renewable fraction.</t>
  </si>
  <si>
    <t>James Watt School of Engineering, University of Glasgow, Glasgow G12 8QQ, UK</t>
  </si>
  <si>
    <t>https://doi.org/10.3390/en14196330</t>
  </si>
  <si>
    <t>Manosh.Paul@glasgow.ac.uk</t>
  </si>
  <si>
    <t>Babak Khavari et al.</t>
  </si>
  <si>
    <t>OnSSET and OnStove</t>
  </si>
  <si>
    <t>Integrated geospatial modelling for the achievement of universal energy access in Kenya</t>
  </si>
  <si>
    <t>To assess integrated planning for universal electricity and clean cooking access in Kenya by soft-linking OnSSET and OnStove.</t>
  </si>
  <si>
    <t>Integrated planning increases grid connections from 62% to 72% and raises investment needs from 3.3 to 4.5 billion USD while increasing electric cooking adoption to 85-91%.</t>
  </si>
  <si>
    <t>KTH Royal Institute of Technology, Strathmore University, Nuvoni Centre for Innovation Research, World Resources Institute, Clean Cooking Alliance, University of Oxford</t>
  </si>
  <si>
    <t>SE, KE, US, GB</t>
  </si>
  <si>
    <t>https://doi.org/10.1038/s44406-025-00017-1</t>
  </si>
  <si>
    <t>Uchenna Godswill Onu et al.</t>
  </si>
  <si>
    <t>Integrated design of photovoltaic power generation plant with pumped hydro storage system and irrigation facility at the Uhuelem-Amoncha African community</t>
  </si>
  <si>
    <t>To design an integrated photovoltaic power generation plant with pumped hydro storage and irrigation for the Uhuelem-Amoncha community in Nigeria and to assess its technical and economic feasibility using HOMER.</t>
  </si>
  <si>
    <t>The PV-pumped hydro system with 98.4 kW PV, two 245 kWh pumped hydro units, and 20.8 kW converter achieves a net present cost of US$194,385, cost of energy of US$0.129/kWh, and power supply probability of 99.9%, while also providing irrigation water.</t>
  </si>
  <si>
    <t>Institute of Electrical Systems and Energy, Federal University of Itajubá, Brazil</t>
  </si>
  <si>
    <t>https://doi.org/10.1016/j.renene.2022.08.059</t>
  </si>
  <si>
    <t>uchmangod@gmail.com</t>
  </si>
  <si>
    <t>M. A. Nyasapoh et al.</t>
  </si>
  <si>
    <t>INTEGRATED ASSESSMENT OF NUCLEAR-RENEWABLE HYBRID ENERGY SYSTEMS: A PATHWAY TO SUSTAINABLE AND RESILIENT INDUSTRIAL ELECTRIFICATION IN GHANA</t>
  </si>
  <si>
    <t>To assess the feasibility and economic viability of a nuclear-renewable hybrid energy system for sustainable industrial electrification in Ghana.</t>
  </si>
  <si>
    <t>The hybrid system achieves an LCOE of $0.1846/kWh, 34% lower than Ghana's grid tariff, and reduces CO2 emissions by 15,824,965 kg annually.</t>
  </si>
  <si>
    <t>University of Energy and Natural Resources, Ghana Atomic Energy Commission, University of Ghana, Wadi Alshatti University, Islamic University of Gaza, Imperial College London</t>
  </si>
  <si>
    <t>GH, LY, PS, GB</t>
  </si>
  <si>
    <t>https://doi.org/10.26437/ajar.v11i2.969</t>
  </si>
  <si>
    <t>mark.nyasapoh.stu@uenr.edu.gh</t>
  </si>
  <si>
    <t>D Kofi et al.</t>
  </si>
  <si>
    <t>RETSceen</t>
  </si>
  <si>
    <t>Innovative design of grid connected solar/diesel hybrid system using RETScreen software</t>
  </si>
  <si>
    <t>To assess the techno-economic feasibility of a grid-connected solar PV/diesel hybrid system for a warehouse in Accra, Ghana using RETScreen and HOMER.</t>
  </si>
  <si>
    <t>The hybrid system reduces GHG emissions by 78% and achieves a payback period of 4.6 years, with a levelized cost of electricity of $0.076/kWh, significantly cheaper than grid electricity.</t>
  </si>
  <si>
    <t>Regional Maritime University, Accra Technical University, University of Ghana, University of Cape-Coast</t>
  </si>
  <si>
    <t>https://doi.org/10.1088/1755-1315/1042/1/012018</t>
  </si>
  <si>
    <t>acakpovia@gmail.com</t>
  </si>
  <si>
    <t>G Baccouche et al.</t>
  </si>
  <si>
    <t>Influence of initial capital on optimal sizing of grid-connected photovoltaic system: A case study in Tunisia</t>
  </si>
  <si>
    <t>To assess the influence of initial capital constraints on the optimal sizing and economic-environmental performance of a grid-connected photovoltaic system in Sousse, Tunisia.</t>
  </si>
  <si>
    <t>Self-consumption (0% grid sales) becomes economically optimal when initial investment exceeds TND 8 million, achieving a COE of 0.130 TND/kWh and reducing CO2 emissions to 1490 kg/year.</t>
  </si>
  <si>
    <t>University of Monastir, University of Sousse, University of Tunis El Manar, King Saud University, University of Picardie Jules Verne</t>
  </si>
  <si>
    <t>TN,SA,FR</t>
  </si>
  <si>
    <t>https://doi.org/10.1016/j.energy.2025.137445</t>
  </si>
  <si>
    <t>gaithbaccouche@yahoo.fr</t>
  </si>
  <si>
    <t>Ioannis Pappis et al.</t>
  </si>
  <si>
    <t>Influence of Electrification Pathways in the Electricity Sector of Ethiopia—Policy Implications Linking Spatial Electrification Analysis and Medium to Long-Term Energy Planning</t>
  </si>
  <si>
    <t>To assess the influence of electrification pathways on Ethiopia's electricity sector by soft-linking spatial electrification analysis (OnSSET) and medium to long-term energy planning (OSeMOSYS) under three scenarios.</t>
  </si>
  <si>
    <t>Ethiopia needs to diversify its power generation system to achieve universal access and cover future electricity needs, with grid supplying 65% of newly electrified population by 2025 and electricity exports increasing to 17 TWh by 2065.</t>
  </si>
  <si>
    <t>open-source, geographically explicit, co-developed with local stakeholders, transparency</t>
  </si>
  <si>
    <t>deterministic, uncertainty not examined, environmental and socio-economic impacts not considered, economy-wide interactions not accounted</t>
  </si>
  <si>
    <t>KTH Royal Institute of Technology, Addis Ababa University, University College London, Loughborough University, Imperial College London</t>
  </si>
  <si>
    <t>SE, ET, GB</t>
  </si>
  <si>
    <t>10% (New Policy), 20% (Slow Down), 8.5% (Big Business)</t>
  </si>
  <si>
    <t>https://doi.org/10.3390/en14041209</t>
  </si>
  <si>
    <t>R Segurado et al.</t>
  </si>
  <si>
    <t>Increasing the penetration of renewable energy resources in S. Vicente, Cape Verde</t>
  </si>
  <si>
    <t>To analyse scenarios for increasing renewable energy penetration in the electricity and water supply systems of S. Vicente Island, Cape Verde, using H2RES with wind, pumped hydro and desalination.</t>
  </si>
  <si>
    <t>Renewable sources can provide more than 30% of yearly electricity (up to 71% with 100% hourly intermittent penetration), and wind-powered desalination can supply over 50% of water demand.</t>
  </si>
  <si>
    <t>important and stable wind resources, Mont Verde suitable for pumped hydro, integrated energy-water approach increases efficiency</t>
  </si>
  <si>
    <t>scenarios need environmental and financial analysis, reservoir sites and wind turbine locations must be examined</t>
  </si>
  <si>
    <t>Department of Mechanical Engineering, Instituto Superior Técnico, Lisbon, Portugal; Department of Energy, Power Engineering and Environment, Faculty of Mechanical Engineering and Naval Architecture, University of Zagreb, Zagreb, Croatia</t>
  </si>
  <si>
    <t>PT, HR</t>
  </si>
  <si>
    <t>https://doi.org/10.1016/j.apenergy.2010.07.005</t>
  </si>
  <si>
    <t>raquelsegurado@ist.utl.pt</t>
  </si>
  <si>
    <t>Nandi Moksnes et al.</t>
  </si>
  <si>
    <t>GEOSeMOSYS</t>
  </si>
  <si>
    <t>Increasing spatial and temporal resolution in energy system optimisation model – The case of Kenya</t>
  </si>
  <si>
    <t>To increase spatial and temporal resolution in an energy system optimisation model and apply it to Kenya to assess cost-optimal techno-economic solutions for universal electricity access.</t>
  </si>
  <si>
    <t>In the reference scenario, the optimal supply option for the unelectrified population is PV panels with batteries, while high-demand scenarios shift to grid and mini-grid; planned power plants are oversupplied.</t>
  </si>
  <si>
    <t>high spatial resolution, simultaneously models decentralised and centralised supply, open-source and open-access data, provides marginal cost insights, captures trade-offs between supply options</t>
  </si>
  <si>
    <t>coarse spatial resolution, LP allows continuous variables leading to unrealistic small installations, no power flow modelling, long computational time, electrification algorithm hard to validate, no reserve margin</t>
  </si>
  <si>
    <t>KTH Royal Institute of Technology, Sweden, Loughborough University, UK, Imperial College London, UK</t>
  </si>
  <si>
    <t>SE, GB</t>
  </si>
  <si>
    <t>https://doi.org/10.1016/j.esr.2023.101263</t>
  </si>
  <si>
    <t>Mohamed Hamdi et al.</t>
  </si>
  <si>
    <t>Incorporating operational constraints into long-term energy planning: The case of the Egyptian power system under high share of renewables</t>
  </si>
  <si>
    <t>To assess the short-term operational feasibility of Egypt's power system under high renewable penetration, validating the long-term plan up to 2040 using PLEXOS unit commitment and economic dispatch.</t>
  </si>
  <si>
    <t>By 2040, 69.5% of electricity can come from renewables (excluding hydro) with average short-run marginal cost of 7.8 USD/MWh, but traditional generators face excessive cycling; operational adjustments reduce renewable curtailment to 1.2%.</t>
  </si>
  <si>
    <t>widely available software tools, updated real data from Egyptian grid operator, first detailed operational study</t>
  </si>
  <si>
    <t>copper plate transmission assumption, deterministic approach for hydro, P50 exceedance probabilities, no climate change effects</t>
  </si>
  <si>
    <t>Mechanical Power Engineering Department, Faculty of Engineering, Zagazig University, Zagazig, Egypt</t>
  </si>
  <si>
    <t>https://doi.org/10.1016/j.energy.2024.131619</t>
  </si>
  <si>
    <t>mhamdyi@zu.edu.eg</t>
  </si>
  <si>
    <t>A.A. Velásquez et al.</t>
  </si>
  <si>
    <t>Improving vaccination access through off-grid electrification: An assessment in Ghana</t>
  </si>
  <si>
    <t>To develop an integrated methodology combining geospatial analysis, energy system modelling, and multi-criteria analysis to identify off-grid healthcare facilities in Ghana and determine cost-effective electrification strategies.</t>
  </si>
  <si>
    <t>PV-battery-diesel hybrid systems have two to three times lower LCOE and up to 30 times lower CO2 emissions than diesel-only systems, and electrifying 184 off-grid healthcare facilities would improve healthcare access for nearly one million people.</t>
  </si>
  <si>
    <t>Reiner Lemoine Institut, Arizona State University</t>
  </si>
  <si>
    <t>DE, US</t>
  </si>
  <si>
    <t>https://doi.org/10.1016/j.esd.2025.101794</t>
  </si>
  <si>
    <t>avia.linke@rl-institut.de</t>
  </si>
  <si>
    <t>D Yamegueu et al.</t>
  </si>
  <si>
    <t>Improving the performance of PV/diesel microgrids via integration of a battery energy storage system: the case of Bilgo village in Burkina Faso</t>
  </si>
  <si>
    <t>To assess the techno-economic and environmental performance of integrating battery storage into an existing PV/diesel microgrid in Bilgo village, Burkina Faso.</t>
  </si>
  <si>
    <t>The PV/diesel/battery configuration is optimal with the lowest LCOE of US$0.524/kWh and reduces CO2 emissions by about 30% compared to diesel-only.</t>
  </si>
  <si>
    <t>Institut International d’Ingénierie de l’Eau et de l’Environnement (2iE), Burkina Faso; Pan-African University Institute for Water and Energy Sciences (PAUWES), Algeria; FasoBiogaz, Burkina Faso</t>
  </si>
  <si>
    <t>BF, DZ</t>
  </si>
  <si>
    <t>https://doi.org/10.1186/s13705-024-00480-1</t>
  </si>
  <si>
    <t>daniel.yamegueu@2ie-edu.org</t>
  </si>
  <si>
    <t>F Tonini et al.</t>
  </si>
  <si>
    <t>System Dynamics</t>
  </si>
  <si>
    <t>Improving Sustainable Access to Electricity in Rural Tanzania: A System Dynamics Approach to the Matembwe Village</t>
  </si>
  <si>
    <t>To assess the impact of complementary activities (microcredit, capacity building, exogenously financed IGAs, and MVC demand) on rural electrification and socio-economic development in Matembwe village, Tanzania, using a system dynamics model.</t>
  </si>
  <si>
    <t>Microcredit increases electricity connections by 17% and average income by 69%; MVC demand raises income by 22%, while other complementary actions have negligible effects.</t>
  </si>
  <si>
    <t>Politecnico di Milano, CEFA Onlus</t>
  </si>
  <si>
    <t>https://doi.org/10.3390/en15051902</t>
  </si>
  <si>
    <t>francesco.tonini@polimi.it</t>
  </si>
  <si>
    <t>G. Sengi and E. Ntagwirumugara</t>
  </si>
  <si>
    <t>Improving reliability of the power distribution system in Goma (DRC) using solar distributed generation</t>
  </si>
  <si>
    <t>To evaluate the reliability of Goma's power distribution system and design and assess the techno-economic feasibility of solar distributed generation to improve reliability.</t>
  </si>
  <si>
    <t>Solar distributed generation improves system reliability by up to 76%, reducing SAIFI from 364.878 to 12.247 and SAIDI from 1478.7 to 37.067, and the investment is economically feasible for most feeders.</t>
  </si>
  <si>
    <t>University of Rwanda, Sapientia Catholic University</t>
  </si>
  <si>
    <t>RW, CD</t>
  </si>
  <si>
    <t>https://dx.doi.org/10.17159/2413-3051/2021/v32i4a11207</t>
  </si>
  <si>
    <t>gislsengi@gmail.com</t>
  </si>
  <si>
    <t>Paxis Marques João Roque et al.</t>
  </si>
  <si>
    <t>Improvement of Stand-Alone Solar PV Systems in the Maputo Region by Adapting Necessary Parameters</t>
  </si>
  <si>
    <t>To evaluate the influence of installation and operation parameters on the power output of stand-alone solar PV systems in the Maputo region and to optimize tilt, azimuth and ventilation for improved performance.</t>
  </si>
  <si>
    <t>Optimal tilt is 23±2° and azimuth 11±1°; optimal gap between module and roof is 0.2 m. Backside temperature below 20°C maximises output, with LCOE 15.40 ¢/kWh (37% below utility tariff).</t>
  </si>
  <si>
    <t>https://doi.org/10.3390/en14144357</t>
  </si>
  <si>
    <t>paxis@uem.mz</t>
  </si>
  <si>
    <t>C Okereke et al.</t>
  </si>
  <si>
    <t>Implications of the power sector emissions on the deep decarbonisation of Nigeria: evaluating long-term model based scenarios</t>
  </si>
  <si>
    <t>To assess the implications of the power sector's emissions on Nigeria's net-zero goal by 2060 under three scenarios modelled in LEAP, assuming universal energy access by 2030.</t>
  </si>
  <si>
    <t>Nigeria can reduce power sector emissions from 112.5 MMT CO2-eq to 0.5, 0.1, and 0.1 MMT in CPS, GES, and RES by 2060 while achieving universal access, but requires 398, 250, or 347 GW capacity and major solar or CCS deployment.</t>
  </si>
  <si>
    <t>first of its kind</t>
  </si>
  <si>
    <t>School of Policy Studies, University of Bristol, UK, Department of Mechanical Engineering, Faculty of Engineering, Delta State University, Nigeria, Energy and Thermofluid Research Group, Department of Mechanical Engineering, University of Port Harcourt, Nigeria, Center for Climate Change and Development, Alex Ekwueme Federal University Ndufu Alike Ikwo, Nigeria, Grantham Research Institute on Climate Change and The Environment, London School of Economics, UK</t>
  </si>
  <si>
    <t>https://doi.org/10.1007/s10584-025-04074-4</t>
  </si>
  <si>
    <t>kowebor@delsu.edu.ng</t>
  </si>
  <si>
    <t>L Bouseba and A Chaker</t>
  </si>
  <si>
    <t>Implementing of a grid-connected PV energy system in building with medium consumption: A techno- economic case study</t>
  </si>
  <si>
    <t>To assess the technical and economic feasibility of optimally sizing a grid-connected PV system for a medium-consumption building in Constantine, Algeria.</t>
  </si>
  <si>
    <t>The optimal grid-connected PV system without storage supplies 81.3% of the institute's electricity demand at an NPC of $748,413 and COE of $0.0894/kWh, cutting CO2 emissions by 68%.</t>
  </si>
  <si>
    <t>Energy Physics Laboratory, Department of Physics, University of Mentouri Brothers Constantine1, Constantine, Algeria</t>
  </si>
  <si>
    <t>https://doi.org/10.1016/j.enbuild.2024.114929</t>
  </si>
  <si>
    <t>louizabouseba@gmail.com</t>
  </si>
  <si>
    <t>Santos Kihwele</t>
  </si>
  <si>
    <t>Implementation of a carbon-neutral PV+BESS system - A case study of KNAUF gypsum Tanzania</t>
  </si>
  <si>
    <t>To assess the techno-economic feasibility of a 2.966 MWp PV and 2 MW/8 MWh BESS system at KNAUF Gypsum Tanzania to reduce emissions, lower energy costs, and enhance reliability.</t>
  </si>
  <si>
    <t>The PV+BESS solution reduces the energy-related carbon footprint to 64% and cuts annual energy costs by 65%, achieving a 6-year payback period, meeting 52% of factory demand.</t>
  </si>
  <si>
    <t>Department of Electrical Engineering, College of Engineering and Technology, University of Dar es Salaam, Tanzania</t>
  </si>
  <si>
    <t>https://doi.org/10.65085/2507-7961.1104</t>
  </si>
  <si>
    <t>A Dhakouani et al.</t>
  </si>
  <si>
    <t>Impacts of energy efficiency policies on the integration of renewable energy</t>
  </si>
  <si>
    <t>To assess how a planned decrease in power system reliability, via peak clipping as scheduled outages, could enable higher renewable energy integration in Tunisia's power system.</t>
  </si>
  <si>
    <t>Decreasing system reliability from 99% to 97% cuts total costs by $0.12–0.14 billion over 2010–2030, making a 30% renewable scenario cost-competitive with business-as-usual; wind and centralized PV dominate investments.</t>
  </si>
  <si>
    <t>open-source, accessible, flexible long-term optimization</t>
  </si>
  <si>
    <t>not demand-oriented, simulation time increases with more time slices</t>
  </si>
  <si>
    <t>Université de Tunis El Manar, Ecole Nationale d'Ingénieurs de Tunis</t>
  </si>
  <si>
    <t>https://doi.org/10.1016/j.enpol.2019.110922</t>
  </si>
  <si>
    <t>essia.znouda@enit.utm.tn</t>
  </si>
  <si>
    <t>Joseph Pemndje et al.</t>
  </si>
  <si>
    <t>Impact of Using Renewable Energy on the Cost of Electricity and Environment in Northern Cameroon</t>
  </si>
  <si>
    <t>To assess and compare the cost of energy, renewable fraction, and emissions of hybrid PV-wind-diesel-battery systems for four off-grid facilities in Northern Cameroon over 25 years.</t>
  </si>
  <si>
    <t>Hybrid renewable systems achieve low COE of $0.412–0.467/kWh, renewable fractions above 80%, and about seven times lower GHG emissions than diesel-only operation.</t>
  </si>
  <si>
    <t>Local Materials Promotion Authority/MIPROMALO, Wind Energy Research Laboratory (WERL), Université du Québec à Rimouski, IUT Fotso Victor of Bandjoun, University of Dschang</t>
  </si>
  <si>
    <t>CM, CA</t>
  </si>
  <si>
    <t>https://doi.org/10.30501/jree.2016.70098</t>
  </si>
  <si>
    <t>joseph.pemndje@gmail.com</t>
  </si>
  <si>
    <t>A. Benallal et al.</t>
  </si>
  <si>
    <t>Impact of Capacity Shortage on The Feasibility of PV-Wind Hybrid Systems in Africa</t>
  </si>
  <si>
    <t>To assess the techno-economic feasibility of a PV-wind hybrid system with capacity shortage for a Saharan village in Algeria using HOMER.</t>
  </si>
  <si>
    <t>Allowing 0.5% capacity shortage reduced total system cost and energy cost by 18% while causing only 123 hours of outage per year.</t>
  </si>
  <si>
    <t>Wind Energy Laboratory, University of Quebec At Rimouski; Department of Electronics, University of Blida 1</t>
  </si>
  <si>
    <t>CA, DZ</t>
  </si>
  <si>
    <t>http://dx.doi.org/10.24018/ejenergy.2022.2.3.63</t>
  </si>
  <si>
    <t>benallal.abdellah@hotmail.com</t>
  </si>
  <si>
    <t>M Missoum et al.</t>
  </si>
  <si>
    <t>TRNSYS and HOMER</t>
  </si>
  <si>
    <t>Impact of a grid-connected PV system application in a bioclimatic house toward the zero energy status in the north of Algeria</t>
  </si>
  <si>
    <t>To estimate energy performance of a bioclimatic house equipped with solar heating and investigate its conversion into a zero energy house using grid-connected PV in north Algeria.</t>
  </si>
  <si>
    <t>Conversion to zero energy house is feasible, but return on investment is 35 years due high solar costs and low conventional energy prices.</t>
  </si>
  <si>
    <t>https://doi.org/10.1016/j.enbuild.2016.07.005</t>
  </si>
  <si>
    <t>missoum1976@hotmail.fr</t>
  </si>
  <si>
    <t>Abiodun Suleiman Momodu et al.</t>
  </si>
  <si>
    <t>Electricity Planning-Low-Carbon Development</t>
  </si>
  <si>
    <t>Low-carbon development strategy for the West African electricity system: preliminary assessment using System dynamics approach</t>
  </si>
  <si>
    <t>To develop a System Dynamics model to assess low-carbon development strategies for the West African Power Pool electricity system and identify key policy leverage points.</t>
  </si>
  <si>
    <t>Four high leverage points were identified for policy intervention: capacity factor, emission factor, time to adjust capacity, and expectation formation, which can guide policies on resource mix and investment.</t>
  </si>
  <si>
    <t>Obafemi Awolowo University,Kwame Nkrumah University of Science and Technology,University College London</t>
  </si>
  <si>
    <t>NG,GH,GB</t>
  </si>
  <si>
    <t>https://doi.org/10.1186/s13705-017-0113-4</t>
  </si>
  <si>
    <t>Musonye, X.S. et al.</t>
  </si>
  <si>
    <t>Low-Carbon Development Strategies for Power Generation Expansion in Sub-Saharan Africa: Insights from an Optimisation-Based Analysis for Kenya</t>
  </si>
  <si>
    <t>To assess the implication of three low-carbon policy instruments (carbon tax, renewable portfolio standard, and renewable subsidies) on Kenya’s power generation expansion from 2020 to 2050.</t>
  </si>
  <si>
    <t>A hybrid scenario combining a carbon tax and renewable energy subsidies emerges as the most effective and cost-efficient pathway for Kenya to meet its NDC emission reduction targets by 2050.</t>
  </si>
  <si>
    <t>high level of detail, ability to derive optimal solutions, using time slices for seasons and different times of the day</t>
  </si>
  <si>
    <t>does not consider financial limitations, power export and off-grid generation not considered, does not account for storage, does not account for short-term operational constraints</t>
  </si>
  <si>
    <t>Reykjavik University, GRÓ-Geothermal Training Program, Kenya Electricity Generating Company, University of Iceland</t>
  </si>
  <si>
    <t>IS, KE</t>
  </si>
  <si>
    <t>carbon tax, renewable energy subsidies</t>
  </si>
  <si>
    <t>https://doi.org/10.3390/en18051049</t>
  </si>
  <si>
    <t>hlynur@ru.is</t>
  </si>
  <si>
    <t>Babajide Epe Shari et al.</t>
  </si>
  <si>
    <t>Low Carbon Transition of Residential Electricity Consumption in Nigeria: A System Dynamics Modeling Approach</t>
  </si>
  <si>
    <t>To analyze the effects of prepaid electricity metering and the replacement of inefficient appliances on residential electricity consumption, energy savings, and carbon emissions in Nigeria.</t>
  </si>
  <si>
    <t>The availability of prepaid meters and efficient appliances motivates electricity saving behaviors and can reduce carbon emissions by 45% by 2050. Changes in electricity tariffs influence demand but not consumption due to supply insufficiencies.</t>
  </si>
  <si>
    <t>West African Science Service Centre on Climate Change and Adapted Land Use, Université Abdou Moumouni, Higher Colleges of Technology, Centre for Energy Research and Development, Obafemi Awolowo University</t>
  </si>
  <si>
    <t>NE, NG</t>
  </si>
  <si>
    <t>https://doi.org/10.11648/j.ijepe.20200901.12</t>
  </si>
  <si>
    <t>babadjide.s@edu.wascal.org</t>
  </si>
  <si>
    <t>Moses s Bass and Lopez-Agüera, A</t>
  </si>
  <si>
    <t>LONGTERM OPTIMIZATION MODEL FOR THE GAMBIA’S ENERGY TRANSITION</t>
  </si>
  <si>
    <t>To model The Gambia's long-term energy transition to provide insights on its capacity expansion planning and net-zero ambition.</t>
  </si>
  <si>
    <t>Under the official roadmap scenario, renewables account for only 11% of electricity generation by 2050. A 'new scenario' with high renewable penetration reduces CO2 emissions by 71% but is 29% more expensive.</t>
  </si>
  <si>
    <t>open-source energy modelling tool, longer time horizon</t>
  </si>
  <si>
    <t>assumption of the demand growth rate, technology costs assumed to remain constant</t>
  </si>
  <si>
    <t>Santiago de Compostela University</t>
  </si>
  <si>
    <t>https://doi.org/10.24084/repqj21.412</t>
  </si>
  <si>
    <t>mosess.bass@rai.usc.es</t>
  </si>
  <si>
    <t>Adugnaw Lake Temesgen et al.</t>
  </si>
  <si>
    <t>Long-term spatially explicit electricity demand scenarios for rural electrification: The case of Ethiopia</t>
  </si>
  <si>
    <t>To project long-term, spatially explicit electricity demand for households, productive users, and community institutions in Ethiopia, and to assess the impact of rising temperatures on this demand.</t>
  </si>
  <si>
    <t>National electricity demand could increase by 176-285% by 2050, with significant spatial variations. While rising temperatures increase national demand by only 0.53%, local demand in hotter regions could rise by up to 22.6%.</t>
  </si>
  <si>
    <t>Addis Ababa University,Chalmers University of Technology</t>
  </si>
  <si>
    <t>https://doi.org/10.1016/j.esr.2025.101931</t>
  </si>
  <si>
    <t>adugenetlake@gmail.com</t>
  </si>
  <si>
    <t>Md Alam Hossain Mondal and Claudia Ringler</t>
  </si>
  <si>
    <t>Long-term optimization of regional power sector development: Potential for cooperation in the Eastern Nile region?</t>
  </si>
  <si>
    <t>EG,ET,SD</t>
  </si>
  <si>
    <t>To assess the potential of regional electricity trading in the Eastern Nile Basin (Egypt, Ethiopia, Sudan) and identify least-cost development strategies for the power sector up to 2050.</t>
  </si>
  <si>
    <t>Regional electricity trading scenarios outperform scenarios without trade, lowering total system costs by 4.5% to 7.2%. Pursuing energy trade can help achieve energy security and climate mitigation goals at the lowest cost.</t>
  </si>
  <si>
    <t>Daffodil International University, International Food Policy Research Institute (IFPRI)</t>
  </si>
  <si>
    <t>BD,US</t>
  </si>
  <si>
    <t>https://doi.org/10.1016/j.energy.2020.117703</t>
  </si>
  <si>
    <t>a.mondal-nsf@cgiar.org</t>
  </si>
  <si>
    <t>Moussa Kanté et al.</t>
  </si>
  <si>
    <t>Long-term optimization of hydro &amp; solar power electricity generation in the Taoussa area of Mali using the MESSAGE model</t>
  </si>
  <si>
    <t>To determine the least-cost, optimal electricity supply mix for the Taoussa area in northern Mali by balancing electricity demand with sustainable generation options under three scenarios.</t>
  </si>
  <si>
    <t>The optimal power strategy requires annual generation to be 1.02 times greater than demand, with annual increases between 8.13% and 12.56% depending on the scenario. Solar PV provides the largest share of future capacity, reaching up to 66% in the High Scenario.</t>
  </si>
  <si>
    <t>improved representation of electricity demands, handles load curves</t>
  </si>
  <si>
    <t>intermittency of renewables not fully addressed, no energy storage</t>
  </si>
  <si>
    <t>Tianjin University, Abderhamane Baba Touré National School of Engineers, University of Bamako, Vocational School of Soumangourou KANTÉ</t>
  </si>
  <si>
    <t>CN,ML</t>
  </si>
  <si>
    <t>https://doi.org/10.1016/j.egyr.2022.11.183</t>
  </si>
  <si>
    <t>liyangtju@tju.edu.cn</t>
  </si>
  <si>
    <t>Yibeltal T. Wassie and Erik O. Ahlgren</t>
  </si>
  <si>
    <t>Long-term optimal capacity expansion planning for an operating off-grid PV mini-grid in rural Africa under different demand evolution scenarios</t>
  </si>
  <si>
    <t>To determine the long-term optimal capacity expansion for an overloaded off-grid PV mini-grid in Ethiopia under different demand growth scenarios, considering cost, reliability, and techno-economic performance trade-offs.</t>
  </si>
  <si>
    <t>Capacity expansion supporting productive use demand is the most cost-effective and reliable path, reducing the Levelized Cost of Electricity (LCOE) by 67%, but is not financially viable under current tariffs and still leaves 6% of load unmet.</t>
  </si>
  <si>
    <t>Chalmers University of Technology</t>
  </si>
  <si>
    <t>https://doi.org/10.1016/j.esd.2023.101305</t>
  </si>
  <si>
    <t>Long-term least-cost geospatial electrification planning to bridge the electricity access gap: the case of Ethiopia</t>
  </si>
  <si>
    <t>To develop a long-term, settlement-level electrification plan for Ethiopia using geospatial analysis to identify the least-cost mix of grid extension, mini-grids, and standalone systems under various scenarios.</t>
  </si>
  <si>
    <t>Under a low grid generation cost scenario, grid extension is the least-cost option for over 82% of the population by 2030. However, under a high grid cost scenario, mini-grids become competitive for about 26% of the population by 2050.</t>
  </si>
  <si>
    <t>Addis Ababa University, Addis Ababa Institute of Technology, School of Electrical and Computer Engineering, Chalmers University of Technology; Department of Space, Earth, and Environment; Division of Energy, Technology</t>
  </si>
  <si>
    <t>https://doi.org/10.1088/2634-4505/ae5556</t>
  </si>
  <si>
    <t>Fields, N. et al.</t>
  </si>
  <si>
    <t>Long-Term Forecasting: A MAED Application for Sierra Leone’s Electricity Demand (2023–2050)</t>
  </si>
  <si>
    <t>To generate long-term electricity demand forecasts for Sierra Leone from 2023 to 2050 under three different socio-economic scenarios.</t>
  </si>
  <si>
    <t>By 2050, electricity demand is projected to increase to 7.32 PJ under a baseline scenario, 5.53 PJ under a low-demand scenario, and 12.23 PJ under a high-demand scenario.</t>
  </si>
  <si>
    <t>flexible, free, open-sourced, capacity building potential, overcomes barriers for developing countries</t>
  </si>
  <si>
    <t>difficulty representing external shocks, data reliability is a barrier, simplified methodology</t>
  </si>
  <si>
    <t>Loughborough University, Ministry of Energy, Government of Sierra Leone, Foreign, Commonwealth and Development Office, Imperial College London</t>
  </si>
  <si>
    <t>GB, SL</t>
  </si>
  <si>
    <t>https://doi.org/10.3390/en17122878</t>
  </si>
  <si>
    <t>Conteh, F. et al.</t>
  </si>
  <si>
    <t>Long-Term Forecast of Sierra Leone’s Energy Supply and Demand (2019–2040): A LEAP Model Application for Sustainable Power Generation System</t>
  </si>
  <si>
    <t>To assess Sierra Leone's long-term energy supply and demand from 2019 to 2040 using three scenarios to inform sustainable power system development.</t>
  </si>
  <si>
    <t>The 'High' scenario, with significant renewable energy penetration, reduces production costs by 67.15% and CO2 emissions by 51.8% compared to the business-as-usual 'Base' case.</t>
  </si>
  <si>
    <t>University of the Ryukyus, National Institute of Technology Sasebo College, Enerzinx India Private Limited, Clemson University, Western Carolina University, Fourah Bay College University of Sierra Leone, Aswan University</t>
  </si>
  <si>
    <t>JP,IN,US,SL,EG</t>
  </si>
  <si>
    <t>https://doi.org/10.3390/su151511838</t>
  </si>
  <si>
    <t>contehfoday1979@gmail.com</t>
  </si>
  <si>
    <t>Dawit Habtu Gebremeskel et al.</t>
  </si>
  <si>
    <t>Long-term evolution of energy and electricity demand forecasting: The case of Ethiopia</t>
  </si>
  <si>
    <t>To forecast the long-term energy and electricity demand in Ethiopia up to 2050 using six different scenarios, and to assess the effect of introducing energy efficiency policies.</t>
  </si>
  <si>
    <t>Energy demand will increase significantly by 2050, with electricity demand growing strongly in all scenarios. Energy efficiency policies are crucial for managing this growth, and a shift from biomass to clean fuels could substantially reduce GHG emissions.</t>
  </si>
  <si>
    <t>Addis Ababa Institute of Technology, Addis Ababa University, Chalmers University of Technology</t>
  </si>
  <si>
    <t>https://doi.org/10.1016/j.esr.2021.100671</t>
  </si>
  <si>
    <t>Gibson, A. et al.</t>
  </si>
  <si>
    <t>Long-Term Energy System Modelling for a Clean Energy Transition in Egypt’s Energy Sector</t>
  </si>
  <si>
    <t>To model six scenarios investigating the impact of upscaling renewable energy technologies (RETs) in Egypt's energy system to identify required technologies and policies for a clean energy transition.</t>
  </si>
  <si>
    <t>Solar PV and onshore wind are key technologies to be upscaled for Egypt's clean energy transition. The optimal renewable target is IRENA's suggestion of 53% of electricity from renewables by 2030.</t>
  </si>
  <si>
    <t>accessibility, transparency, open-source</t>
  </si>
  <si>
    <t>climate system variations not represented, inaccurate cost projections for energy efficiency</t>
  </si>
  <si>
    <t>Centre for Environmental Policy, Imperial College London, Centre for Sustainable Transitions: Energy, Environment and Resilience (STEER), Loughborough University</t>
  </si>
  <si>
    <t>https://doi.org/10.3390/en17102397</t>
  </si>
  <si>
    <t>annagibson2222@gmail.com</t>
  </si>
  <si>
    <t>Ashraf El Haddad</t>
  </si>
  <si>
    <t>Long-term Energy Demand and Carbon-Neutrality Pathways for Egypt</t>
  </si>
  <si>
    <t>To develop a comprehensive, long-range integrated energy system model for Egypt to assess carbon-neutrality pathways under six structured transition scenarios.</t>
  </si>
  <si>
    <t>Achieving carbon neutrality requires a combined approach of both supply-side renewable expansion and demand-side efficiency measures, as neither strategy is sufficient on its own.</t>
  </si>
  <si>
    <t>First Integrated Model,Structured Framework,Long-Range Analysis,Transferable Methodology</t>
  </si>
  <si>
    <t>University of Seoul</t>
  </si>
  <si>
    <t>https://doi.org/10.5194/egusphere-egu26-6927</t>
  </si>
  <si>
    <t>ashraf@uos.ac.kr</t>
  </si>
  <si>
    <t>Dawodu M.O. et al.</t>
  </si>
  <si>
    <t>War Strategy Optimization</t>
  </si>
  <si>
    <t>Life Cycle Cost Evaluation of Hybrid Power System at Peak Load Scenario, Using War Strategy Optimization</t>
  </si>
  <si>
    <t>To perform an economic evaluation and optimal sizing of a hybrid power system for two remote communities in Nigeria using a novel War Strategy Optimization (WSO) algorithm and benchmark it against HOMER.</t>
  </si>
  <si>
    <t>The developed War Strategy Optimization (WSO) algorithm resulted in a hybrid power system design with a lower Life Cycle Cost (LCC) and zero Loss of Load Probability (LLP) compared to the design optimized by HOMER.</t>
  </si>
  <si>
    <t>Lagos State University of Science and Technology, Ikorodu, Ladoke Akintola University of Technology, Ogbomoso</t>
  </si>
  <si>
    <t>https://doi.org/10.35629/5252-0612108119</t>
  </si>
  <si>
    <t>Anaïs Matthey-Junod et al.</t>
  </si>
  <si>
    <t>Leaving no aspect of sustainability behind: A framework for designing sustainable energy interventions applied to refugee camps</t>
  </si>
  <si>
    <t>To present a novel framework for the holistic planning of sustainable energy projects in displacement settings and to apply it to the design of a solar mini-grid for a refugee camp in Djibouti.</t>
  </si>
  <si>
    <t>A solar mini-grid owned by a private company under a Power Purchase Agreement (PPA) with humanitarian organizations can be a sustainable solution, but requires a 78% start-up grant to be profitable within three years and attractive to investors.</t>
  </si>
  <si>
    <t>Ecole Polytechnique Fédérale de Lausanne (EPFL), Imperial College London, United Nations Institute for Training and Research (UNITAR)</t>
  </si>
  <si>
    <t>CH, GB</t>
  </si>
  <si>
    <t>https://doi.org/10.1016/j.erss.2022.102636</t>
  </si>
  <si>
    <t>klaus.schonenberger@epfl.ch</t>
  </si>
  <si>
    <t>Adama Sarr et al.</t>
  </si>
  <si>
    <t>Least-cost electrification pathways for Senegal by 2030: A nationwide analysis using open-source spatial electrification tool (OnSSET)</t>
  </si>
  <si>
    <t>To conduct a nationwide, spatially explicit assessment of least-cost electrification pathways for Senegal by 2030 using the OnSSET model.</t>
  </si>
  <si>
    <t>Grid extension is the least-cost option for 93.7% of the population, while solar mini-grids and stand-alone systems are optimal for 0.7% and 5.6% respectively. The total investment required to achieve universal access by 2030 is estimated at USD 269.8 million.</t>
  </si>
  <si>
    <t>Laboratoire Eau, Energie, Environnement et Procédés Industriels (LE3PI), Ecole Supérieure Polytechnique, Cheikh Anta Diop University of Dakar,Department of Energy, Systems, Territory and Construction Engineering, University of Pisa,Centre de Test des Systèmes Solaires (CT2S) of Dakar</t>
  </si>
  <si>
    <t>SN,IT</t>
  </si>
  <si>
    <t>https://doi.org/10.1016/j.nexus.2025.100621</t>
  </si>
  <si>
    <t>sarr.adama@esp.sn</t>
  </si>
  <si>
    <t>Amanda Nilsson and Ingrid Johansson</t>
  </si>
  <si>
    <t>Laying foundation for energy policy making in Uganda by indicating the energy flow</t>
  </si>
  <si>
    <t>To support Ugandan policymakers in developing a sustainable energy system by modelling future energy flows and identifying the least-cost electricity generation mix under different scenarios.</t>
  </si>
  <si>
    <t>The least-cost energy mix involves utilizing all of Uganda's hydropower potential, supplemented by a large installed capacity of natural gas from national reserves.</t>
  </si>
  <si>
    <t>easily accessible, customizable</t>
  </si>
  <si>
    <t>lack of correct data, assumed data, insecurity of projections</t>
  </si>
  <si>
    <t>KTH School of Industrial Engineering and Management</t>
  </si>
  <si>
    <t>http://www.diva-portal.org/smash/get/diva2:822301/FULLTEXT01.pdf</t>
  </si>
  <si>
    <t>amanil@kth.se</t>
  </si>
  <si>
    <t>A. Dahani et al.</t>
  </si>
  <si>
    <t>Land Suitability Analysis for Green Ammonia Unit Implementation in Morocco Using the Geographical Information System–Analytic Hierarchy Process Approach</t>
  </si>
  <si>
    <t>To identify the most promising locations in Morocco for hosting a green ammonia unit using a GIS-based multi-criteria analysis, and to simulate and assess the levelized cost of ammonia for selected sites.</t>
  </si>
  <si>
    <t>The levelized cost of ammonia (LCOA) for highly suitable sites ranges from 646 USD/t to 687 USD/t, with Dakhla identified as the location with the lowest cost. A sensitivity analysis shows the LCOA could potentially reach 548 USD/t.</t>
  </si>
  <si>
    <t>Ecole Nationale Supérieure des Mines de Rabat, Anhalt University of Applied Sciences</t>
  </si>
  <si>
    <t>MA,DE</t>
  </si>
  <si>
    <t>https://doi.org/10.3390/pr12091991</t>
  </si>
  <si>
    <t>a.dahani@enim.ac.ma</t>
  </si>
  <si>
    <t>B C Oyinna and M O Ukoba</t>
  </si>
  <si>
    <t>Geographical Information System Based Assessment of Small Hydropower Potential in South-Eastern Nigeria: A Case Study of Abia State</t>
  </si>
  <si>
    <t>To assess small hydropower potential sites in Abia State, South-Eastern Nigeria using GIS-based spatial analysis of water bodies, land use and terrain data.</t>
  </si>
  <si>
    <t>Osisioma Ngwa and Obingwa Local Government areas were identified as suitable sites for run-off-river small hydropower schemes, with weighted suitability scores between 33-66.</t>
  </si>
  <si>
    <t>Offshore Technology Institute, University of Port Harcourt; Department of Mechanical Engineering, University of Port Harcourt</t>
  </si>
  <si>
    <t>https://doi.org/10.4028/p-A0RoUM</t>
  </si>
  <si>
    <t>benneth.oyinna@earetuniport.com.ng</t>
  </si>
  <si>
    <t>B Sweerts et al.</t>
  </si>
  <si>
    <t>Financial de-risking to unlock Africa's renewable energy potential</t>
  </si>
  <si>
    <t>DZ,AO,BJ,BF,CV,TD,CG,DJ,EG,ER,ET,GM,GN,KE,LS,MW,MR,MA,NE,NG,SN,SC,SO,ZA,TZ,TN,UG,ZW</t>
  </si>
  <si>
    <t>46</t>
  </si>
  <si>
    <t>COMELEC, SAPP, WAPP, CAPP, EAPP</t>
  </si>
  <si>
    <t>To assess how differences in the cost of capital affect the levelized cost of renewable versus fossil electricity generation across 46 African countries, and to model the long-term implications of financial de-risking scenarios on Africa's power sector using the TIAM-ECN energy system model.</t>
  </si>
  <si>
    <t>Financial de-risking scenarios substantially lower the cost of capital and allow solar PV to reach 10-15% of total African electricity generation by 2050 even without climate policy, at lower overall system costs than a uniform-WACC baseline.</t>
  </si>
  <si>
    <t>technology-rich IAM, incorporates country- and technology-specific financing scenarios, novel financial de-risking modelling, large country coverage (46 countries)</t>
  </si>
  <si>
    <t>lack of empirical validation databases, generalized WACC assumptions in conventional IAMs, limited coverage of financial parameter databases for developing countries</t>
  </si>
  <si>
    <t>University of Amsterdam (IBED), Energy research Centre of the Netherlands (ECN-TNO), Johns Hopkins University SAIS, University of Amsterdam (HIMS)</t>
  </si>
  <si>
    <t>8-32%</t>
  </si>
  <si>
    <t>financial de-risking via development finance institutions, Green Climate Fund concessional/sub-market interest rates, and national policy support (NDCs)</t>
  </si>
  <si>
    <t>https://doi.org/10.1016/j.rser.2018.11.039</t>
  </si>
  <si>
    <t>A Tesfa</t>
  </si>
  <si>
    <t>Feasibility Study of Off-Grid Hybrid Systems: Mini-Hydro, PV and Wind for Rural Electrification in Ethiopia</t>
  </si>
  <si>
    <t>To conduct a feasibility study of a small-hydro, wind and photovoltaic hybrid off-grid system to supply electricity to Asofe and Filagenet villages in Mojana Wodera district and compare its cost to grid extension.</t>
  </si>
  <si>
    <t>The optimal 100% renewable hybrid system combines mini-hydro (82%) and wind (18%) at a cost of energy of $0.056/kWh, with solar PV found not promising for the site. Off-grid supply is far cheaper than grid extension from the 82 km distant substation.</t>
  </si>
  <si>
    <t>Addis Ababa University, Addis Ababa Institute of Technology, Energy Center</t>
  </si>
  <si>
    <t>https://etd.aau.edu.et/items/3164cada-3920-488d-8982-f9e6fcd18224</t>
  </si>
  <si>
    <t>Ismail Kimuli et al.</t>
  </si>
  <si>
    <t>KAMPALA-TIMES</t>
  </si>
  <si>
    <t>Electrifying boda-boda transportation with battery-swapping: a techno-economic and grid-aware rollout for Kampala Metropolis</t>
  </si>
  <si>
    <t>To develop an integrated techno-economic and grid-aware framework for electrifying motorcycle taxi fleets in Kampala, evaluating battery-swapping infrastructure rollout.</t>
  </si>
  <si>
    <t>A hybrid deployment strategy combining battery swapping with tariff-optimized charging is the most cost-effective, reducing operating costs by 28-35% while maintaining grid stability within existing feeder capacity.</t>
  </si>
  <si>
    <t>integrated grid-aware techno-economic framework, explicit incorporation of feeder-level constraints, coupling of transport and input-output models, randomized controlled trial for financing</t>
  </si>
  <si>
    <t>incomplete representation of informal mobility routes, simplified outage dynamics, uncertainty in long-term battery aging, risks to policy continuity, informal connections not included</t>
  </si>
  <si>
    <t>Makerere University, Makerere University Business School</t>
  </si>
  <si>
    <t>lease-to-own, pay-as-you-ride</t>
  </si>
  <si>
    <t>https://doi.org/10.1016/j.ecmx.2026.101648</t>
  </si>
  <si>
    <t>73kimuli.ug@gmail.com</t>
  </si>
  <si>
    <t>Nathalie Spittler et al.</t>
  </si>
  <si>
    <t>System dynamics model</t>
  </si>
  <si>
    <t>Implications of renewable resource dynamics for energy system planning: The case of geothermal and hydropower in Kenya</t>
  </si>
  <si>
    <t>To assess the implications of hydro and geothermal resource dynamics for short- and long-term electricity system planning in Kenya.</t>
  </si>
  <si>
    <t>When geothermal and hydro resource dynamics are considered, higher installed capacity is required in the long-term to compensate for production losses, leading to higher electricity generation costs.</t>
  </si>
  <si>
    <t>University of Iceland, DNV GL, CERDI, University of Clermont Auvergne</t>
  </si>
  <si>
    <t>IS, NO, FR</t>
  </si>
  <si>
    <t>https://doi.org/10.1016/j.enpol.2020.111985</t>
  </si>
  <si>
    <t>nathalie@spittler.at</t>
  </si>
  <si>
    <t>EnergyPlan</t>
  </si>
  <si>
    <t>ENPEP-BALANCE</t>
  </si>
  <si>
    <t>PVsol</t>
  </si>
  <si>
    <t>STEMM</t>
  </si>
  <si>
    <t>NEPLAN</t>
  </si>
  <si>
    <t>HOGA</t>
  </si>
  <si>
    <t>Onsset</t>
  </si>
  <si>
    <t>PV-ON</t>
  </si>
  <si>
    <t>EPM</t>
  </si>
  <si>
    <t>PREVOS-DZ</t>
  </si>
  <si>
    <t>Spark!</t>
  </si>
  <si>
    <t>DECO2</t>
  </si>
  <si>
    <t>MADE-II</t>
  </si>
  <si>
    <t>DigSILENT PowerFactory</t>
  </si>
  <si>
    <t>GAP</t>
  </si>
  <si>
    <t>GENeSYS-MOD</t>
  </si>
  <si>
    <t>openTEPES</t>
  </si>
  <si>
    <t>Plan4RES</t>
  </si>
  <si>
    <t>BUENAS</t>
  </si>
  <si>
    <t>MESSAGEix</t>
  </si>
  <si>
    <t>PROGRESS</t>
  </si>
  <si>
    <t>IHOGA</t>
  </si>
  <si>
    <t>PyPSA-Earth</t>
  </si>
  <si>
    <t>GLAES</t>
  </si>
  <si>
    <t>IEA Mobility Model</t>
  </si>
  <si>
    <t>OpenSolar</t>
  </si>
  <si>
    <t>windPRO</t>
  </si>
  <si>
    <t>O.A. Odetoye et al.</t>
  </si>
  <si>
    <t>Multi-year techno-economic assessment of proposed zero-emission hybrid community microgrid in Nigeria using HOMER</t>
  </si>
  <si>
    <t>To conduct a multi-year techno-economic assessment of a proposed zero-emission hybrid microgrid for a rural community in Nigeria, comparing it to a diesel-based alternative.</t>
  </si>
  <si>
    <t>The proposed renewable microgrid (PV, CSP, hydro, battery) is economically superior to a diesel-only system, with a Net Present Cost of $55.7 million versus $408 million and a Levelized Cost of Electricity of $0.26/kWh versus $1.01/kWh over 25 years.</t>
  </si>
  <si>
    <t>Department of Electrical and Information Engineering, Landmark University Omu-Aran, Kwara State, Nigeria</t>
  </si>
  <si>
    <t>https://doi.org/10.1016/j.heliyon.2023.e19189</t>
  </si>
  <si>
    <t>olulope.paul@lmu.edu.ng</t>
  </si>
  <si>
    <t>Fahad Maoulida et al.</t>
  </si>
  <si>
    <t>Numerical Modeling and Technico-Economic Analysis of a Hybrid Energy Production System for Self-Consumption: Case of Rural Area in the Comoros</t>
  </si>
  <si>
    <t>To conduct a detailed analysis and optimization of a hybrid diesel and renewable energy system to meet the electricity demand of a remote village in the Comoros.</t>
  </si>
  <si>
    <t>The optimal system combines 1500 kW PV, a 10 kW wind turbine, a 50 kW diesel generator, and battery storage, achieving 99.2% renewable energy production at a cost of $0.1871/kWh.</t>
  </si>
  <si>
    <t>University of Lorraine, University of Comoros, University of Mayotte, University Ibn Zohr BP</t>
  </si>
  <si>
    <t>FR,KM,MA</t>
  </si>
  <si>
    <t>https://doi.org/10.4236/jpee.2024.125002</t>
  </si>
  <si>
    <t>Suleiman Bello and Muyiwa Michael Orosun</t>
  </si>
  <si>
    <t>Nigeria’s sustainable energy future: NECAL 2050 simulations of low carbon pathways</t>
  </si>
  <si>
    <t>To assess six low-carbon development scenarios for Nigeria's energy system up to 2050, evaluating their effectiveness in reducing greenhouse gas emissions and improving air quality.</t>
  </si>
  <si>
    <t>Scenarios featuring high deployment of renewables, energy efficiency, and bioenergy can reduce greenhouse gas emissions by up to 55% and improve air quality by up to 76% compared to business-as-usual.</t>
  </si>
  <si>
    <t>Umaru Musa Yar’adua University Katsina, University of Ilorin, Institute of Environmental Radioactivity, Fukushima University</t>
  </si>
  <si>
    <t>NG, JP</t>
  </si>
  <si>
    <t>https://doi.org/10.1007/s10668-025-06687-2</t>
  </si>
  <si>
    <t>r466@ipc.fukushima-u.ac.jp</t>
  </si>
  <si>
    <t>Abubakar Sadiq Aliyu et al.</t>
  </si>
  <si>
    <t>Nigeria electricity crisis: Power generation capacity expansion and environmental ramiﬁcations</t>
  </si>
  <si>
    <t>To simulate Nigeria's electricity generation system and future expansion plans up to 2030 under three different demand scenarios, and to investigate the associated environmental impacts.</t>
  </si>
  <si>
    <t>Under the government's expansion plans, Nigeria's power generation capacity is projected to grow significantly by 2030, but this will lead to a substantial increase in greenhouse gas emissions, with the Global Warming Potential potentially tripling or more depending on the demand scenario.</t>
  </si>
  <si>
    <t>Univeristi Teknologi Malaysia,Nasarawa State University Kefﬁ</t>
  </si>
  <si>
    <t>https://doi.org/10.1016/j.energy.2013.09.011</t>
  </si>
  <si>
    <t>sadiqulkafawi4real@yahoo.co.uk</t>
  </si>
  <si>
    <t>M.N. Edoo and Robert T.F. Ah King</t>
  </si>
  <si>
    <t>New insights into the technical challenges of the Mauritius long term energy strategy</t>
  </si>
  <si>
    <t>To model the Mauritian energy system using the EnergyPLAN software to identify technical challenges in achieving the 35% renewable electricity target by 2025.</t>
  </si>
  <si>
    <t>Achieving the 35% renewable target with high solar PV requires the power system to operate at high non-synchronous generation (NSG) limits (up to 80%), while AC-coupled battery storage is economically unviable for reducing curtailment.</t>
  </si>
  <si>
    <t>high temporal resolution</t>
  </si>
  <si>
    <t>6%</t>
  </si>
  <si>
    <t>https://doi.org/10.1016/j.energy.2020.116975</t>
  </si>
  <si>
    <t>Navigating Renewable Energy Transition Challenges for a Sustainable Energy Future in Ghana</t>
  </si>
  <si>
    <t>To evaluate the feasibility of Ghana achieving its 10% renewable energy target by 2030 and beyond, and to identify challenges and solutions for its energy transition.</t>
  </si>
  <si>
    <t>Ghana is projected to fall significantly short of its renewable energy targets, with actual penetration reaching only 4.77%, far below the 10% goal, due to the continued dominance of fossil fuels.</t>
  </si>
  <si>
    <t>University of Energy and Natural Resources (UENR), Ghana Atomic Energy Commission, University of Ghana–Legon, Ontario Tech University, Wadi Alshatti University, Islamic University of Gaza, Cape Coast Technical University, Imperial college London</t>
  </si>
  <si>
    <t>GH, CA, LY, PS, GB</t>
  </si>
  <si>
    <t>https://doi.org/10.51646/jsesd.v14i1.479</t>
  </si>
  <si>
    <t>MESSAGE-SPLAT</t>
  </si>
  <si>
    <t>Navigating the Energy Transition: The Impact of Delayed Hydroelectric Projects on the Democratic Republic of the Congo’s Energy System based on MESSAGE-SPLAT tools</t>
  </si>
  <si>
    <t>To analyze the consequences of delaying the INGA III hydroelectric project on the Democratic Republic of the Congo's energy system, particularly regarding capacity expansion, energy mix, emissions, and costs.</t>
  </si>
  <si>
    <t>Delaying the INGA III project to 2035 creates an energy deficit, requiring an additional 510 MW of natural gas capacity and increasing the fossil fuel share in the energy mix, which raises CO2 emissions and system costs.</t>
  </si>
  <si>
    <t>static fuel prices, hydrological variability, lack of regional interconnection modelling</t>
  </si>
  <si>
    <t>University of Kinshasa, SNEL SA</t>
  </si>
  <si>
    <t>SNEL SA</t>
  </si>
  <si>
    <t>https://doi.org/10.1088/1742-6596/3195/1/012009</t>
  </si>
  <si>
    <t>Multipurpose renewable energy resources based hybrid energy system for remote community in northern Ghana</t>
  </si>
  <si>
    <t>To examine the economic feasibility of a solar PV and biodiesel hybrid energy system for meeting the electricity and water needs of a remote community in Ghana.</t>
  </si>
  <si>
    <t>The system is not competitive with the grid without subsidies, with an LCOE of $0.76/kWh, but becomes viable with 100% grant financing, which reduces the LCOE to $0.20/kWh.</t>
  </si>
  <si>
    <t>Norwegian University of Life Sciences Ås, Kwame Nkrumah University of Science and Technology, University of Ontario Institute of Technology, SUNRIT Engineering and Consulting Services Inc.</t>
  </si>
  <si>
    <t>NO,GH,CA</t>
  </si>
  <si>
    <t>https://doi.org/10.1016/j.seta.2017.02.011</t>
  </si>
  <si>
    <t>M. O. Ukoba et al.</t>
  </si>
  <si>
    <t>GIS model</t>
  </si>
  <si>
    <t>Multicriteria GIS-based assessment of biomass energy potentials in Nigeria</t>
  </si>
  <si>
    <t>To assess the biomass energy potential from crop and forest residues in Nigeria and identify the most suitable locations for biomass plants using a multicriteria GIS-based approach.</t>
  </si>
  <si>
    <t>The northern regions of Nigeria have the highest potential for crop and forest residue generation. The most suitable sites for biomass plants are located in the northern states, including Niger, Zamfara, FCT, Nassarawa, Kano, Kebbi, Kaduna, and Borno.</t>
  </si>
  <si>
    <t>University of Port Harcourt, Victoria University, Istinye University, Delta State University</t>
  </si>
  <si>
    <t>https://doi.org/10.3389/fbioe.2024.1329878</t>
  </si>
  <si>
    <t>Hamza El Hafdaoui et al.</t>
  </si>
  <si>
    <t>Multi-scenario optimization of future energy mix for strategic energy planning in Morocco</t>
  </si>
  <si>
    <t>To determine the cost-optimal, spatially feasible, and emission-consistent configuration of Morocco's future energy system under varying policy ambitions and to quantify the trade-offs between economic, environmental, and spatial goals.</t>
  </si>
  <si>
    <t>Achieving a Net Zero Emissions (NZE) pathway by 2050 requires full decarbonization, approximately 70 GW of renewable capacity, and significant green hydrogen production (347,200 TJ/year), representing a substantial increase in investment and land use compared to a Business-as-Usual scenario.</t>
  </si>
  <si>
    <t>first fully integrated multi-scenario optimization framework, hybrid LEAP-NEMO optimization architecture, jointly minimizes net present system cost and GHG emissions</t>
  </si>
  <si>
    <t>data are subject to uncertainty, institutional and regulatory constraints, spatial land allocation may face conflicts, approximates hourly renewable variability</t>
  </si>
  <si>
    <t>Al Akhawayn University, Green Energy Park, Sidi Mohamed Ben Abdellah University</t>
  </si>
  <si>
    <t>4.0-6.0%</t>
  </si>
  <si>
    <t>https://doi.org/10.1016/j.ref.2026.100828</t>
  </si>
  <si>
    <t>h.elhafdaoui@aui.ma</t>
  </si>
  <si>
    <t>Sidahmed Sidi Habib et al.</t>
  </si>
  <si>
    <t>Multi-objective optimization and feasibility analysis of integrated biogas–solar energy systems for rural electrification</t>
  </si>
  <si>
    <t>To optimize and evaluate the techno-economic and environmental feasibility of on-grid and off-grid photovoltaic-biogas hybrid systems for electrification in Rosso, Mauritania.</t>
  </si>
  <si>
    <t>The on-grid PV-biogas system is the most cost-effective configuration, achieving an LCOE of $0.041/kWh, which optimization algorithms further reduced to $0.036/kWh. The off-grid system is also viable with an LCOE of $0.128/kWh.</t>
  </si>
  <si>
    <t>Kumamoto University, Green University of Bangladesh, FEU Institute of Technology, Termez University of Economics and Service, Mamun University, Tashkent State University of Economics, Alfraganus University, Urgench State University, University of Gabès, Applied Science Private University, Jadara University, VSB-Technical University of Ostrava</t>
  </si>
  <si>
    <t>JP, BD, PH, UZ, TN, JO, CZ</t>
  </si>
  <si>
    <t>https://doi.org/10.1016/j.rineng.2025.107086</t>
  </si>
  <si>
    <t>mdashrafulislam3210@gmail.com</t>
  </si>
  <si>
    <t>Saida Makhlouﬁ et al.</t>
  </si>
  <si>
    <t>Multi-objective cuckoo search algorithm for optimized pathways for 75 % renewable electricity mix by 2050 in Algeria</t>
  </si>
  <si>
    <t>To develop a long-term vision for Algeria's electricity mix and explore strategic pathways to achieve a 75% renewable electricity share by 2050.</t>
  </si>
  <si>
    <t>Achieving a 75% renewable electricity share by 2050 is technically feasible but requires significant investment, including 238 GW of total installed renewable capacity.</t>
  </si>
  <si>
    <t>efficiency and simplicity of multi-objective cuckoo search algorithm</t>
  </si>
  <si>
    <t>does not consider grid topology, optimal location of generation units is not addressed</t>
  </si>
  <si>
    <t>Centre de Developpement des Energies Renouvelable, CDER,Energy and Climate Change Expert</t>
  </si>
  <si>
    <t>DZ,GB</t>
  </si>
  <si>
    <t>https://doi.org/10.1016/j.renene.2021.10.088</t>
  </si>
  <si>
    <t>s.makhlouﬁ@cder.dz</t>
  </si>
  <si>
    <t>Ronak Mehta et al.</t>
  </si>
  <si>
    <t>Multi-Nodal Energy Systems Modelling Scenarios of South Africa’s Power Sector</t>
  </si>
  <si>
    <t>To model South Africa’s 2031 power system under various scenarios of renewable energy allocation, transmission expansion, and battery storage to assess system flexibility and transmission bottlenecks.</t>
  </si>
  <si>
    <t>Strategic renewable energy allocation, transmission expansion, and increased battery storage capacity can significantly increase the renewable energy share, reduce CO2 emissions, and eliminate load shedding in South Africa's 2031 power system.</t>
  </si>
  <si>
    <t>2031</t>
  </si>
  <si>
    <t>Department of Electrical Engineering University of Cape Town, Energy Systems Research Group University of Cape Town</t>
  </si>
  <si>
    <t>https://doi.org/10.1109/SAUPEC57889.2023.10057721</t>
  </si>
  <si>
    <t>mhtron001@myuct.ac.za</t>
  </si>
  <si>
    <t>Multi-criteria assessment of hybrid renewable energy systems for Nigeria’s coastline communities</t>
  </si>
  <si>
    <t>To determine the optimal sustainable and environment-friendly hybrid energy system for Nigeria's coastline communities using a multi-criteria assessment.</t>
  </si>
  <si>
    <t>The most promising hybrid energy system is a diesel-PV-wind configuration, which has a cost of electricity of 0.787 $/kWh and can reduce CO2 emissions by 48.5% compared to a diesel-battery system.</t>
  </si>
  <si>
    <t>University of Port Harcourt, Kwame Nkrumah University of Science and Technology</t>
  </si>
  <si>
    <t>NG, GH</t>
  </si>
  <si>
    <t>https://doi.org/10.1186/s13705-016-0092-x</t>
  </si>
  <si>
    <t>Multi-Attribute Decision-Making Approach for a Cost-Effective and Sustainable Energy System Considering Weight Assignment Analysis</t>
  </si>
  <si>
    <t>To design and rank cost-effective and sustainable hybrid renewable energy systems for electrifying the Banana Islands in Sierra Leone using a dual-flow optimization method.</t>
  </si>
  <si>
    <t>The PV-wind-biogas-battery system is the optimal configuration, with a net present cost of $487,247 and a cost of energy of $0.211/kWh, proving superior to the existing diesel-only system.</t>
  </si>
  <si>
    <t>University of the Ryukyus, University Putra Malaysia (UPM), Fuji Electric Co., Ltd., SASTRA Deemed University</t>
  </si>
  <si>
    <t>JP, MY, IN</t>
  </si>
  <si>
    <t>https://doi.org/10.3390/su13105615</t>
  </si>
  <si>
    <t>James D. S. Cullis et al.</t>
  </si>
  <si>
    <t>SATIM-W</t>
  </si>
  <si>
    <t>Modelling the water energy nexus: should variability in water supply impact on decision making for future energy supply options?</t>
  </si>
  <si>
    <t>To incorporate regional water availability and supply costs into a national energy model for South Africa to assess the impact on the optimal future energy mix.</t>
  </si>
  <si>
    <t>Including regional water supply costs makes dry-cooling for new coal power plants the preferred option and increases the share of renewables in the optimal energy mix, cutting cumulative water consumption for the power sector by 77%.</t>
  </si>
  <si>
    <t>integrated water-energy modelling, regionally disaggregated</t>
  </si>
  <si>
    <t>does not include externalities, does not include impacts on water quality</t>
  </si>
  <si>
    <t>Aurecon, Energy Research Centre, University of Cape Town, Water Global Practice, World Bank Group</t>
  </si>
  <si>
    <t>World Bank Group</t>
  </si>
  <si>
    <t>https://doi.org/10.5194/piahs-376-3-2018</t>
  </si>
  <si>
    <t>james.cullis@aurecongroup.com</t>
  </si>
  <si>
    <t>Melikamu Mulat and Solomon Kebede</t>
  </si>
  <si>
    <t>Modelling the potential alternative pathways for the transition to clean cooking for the Residential sector in Ethiopia</t>
  </si>
  <si>
    <t>To model alternative pathways for the transition to clean cooking in Ethiopia's residential sector and to assess the role of LPG as a transition fuel towards full electrification.</t>
  </si>
  <si>
    <t>The model demonstrates a significant shift from traditional biomass to clean cooking technologies, with LPG serving as a crucial transitional fuel before electric cooking becomes dominant by 2050 under strong policy support.</t>
  </si>
  <si>
    <t>optimistic projections, unrealistically rapid technology shifts</t>
  </si>
  <si>
    <t>Jimma university, Energy Modelling Platform Ethiopia (EMP-E)</t>
  </si>
  <si>
    <t>https://doi.org/10.5281/zenodo.18487526</t>
  </si>
  <si>
    <t>melikamu.mulat@ju.edu.et</t>
  </si>
  <si>
    <t>Margaret Ntangenoi Letiyan et al.</t>
  </si>
  <si>
    <t>Modelling the Impact of Solar Power Expansion on Generation Costs in Kenya</t>
  </si>
  <si>
    <t>To evaluate the impact of utility-scale solar PV expansion on electricity costs in Kenya, with a focus on both cost and sustainability.</t>
  </si>
  <si>
    <t>While solar PV expansion contributes to decarbonising Kenya's electricity mix, it increases annual investment obligations and total system costs, highlighting a trade-off between sustainability and cost minimisation.</t>
  </si>
  <si>
    <t>accessibility, simplicity, transparency, modular structure</t>
  </si>
  <si>
    <t>simplified representation, not a simulation model, inaccurate curtailment and reserve margins</t>
  </si>
  <si>
    <t>University of Nairobi, Durban University of Technology</t>
  </si>
  <si>
    <t>KE,ZA</t>
  </si>
  <si>
    <t>https://doi.org/10.3390/en19020296</t>
  </si>
  <si>
    <t>mletiyan@gmail.com</t>
  </si>
  <si>
    <t>Michael O. Dioha</t>
  </si>
  <si>
    <t>Modelling the Impact of Nigeria Household Energy Policies on Energy Consumption and CO2 Emissions</t>
  </si>
  <si>
    <t>To analyse the effect of Nigeria's household energy policies on final energy demand and CO2 emissions up to 2050, comparing a reference scenario with a policy implementation scenario.</t>
  </si>
  <si>
    <t>While Nigeria's household energy policies can reduce energy demand by up to 61% by 2030, they are ineffective for climate change mitigation, as the shift from traditional biomass to LPG would increase CO2 emissions by 170% compared to the reference case.</t>
  </si>
  <si>
    <t>non-availability of data</t>
  </si>
  <si>
    <t>TERI School of Advanced Studies</t>
  </si>
  <si>
    <t>https://doi.org/10.4186/ej.2018.22.6.1</t>
  </si>
  <si>
    <t>F Jalkenäs and M Mizgalewicz</t>
  </si>
  <si>
    <t>Modelling resources to supply Ethiopia with renewable electricity by 2030</t>
  </si>
  <si>
    <t>To identify the least-cost energy mix for Ethiopia that ensures universal electricity access and no carbon emissions by 2030, and to quantify the necessary investments to achieve SDG 7.</t>
  </si>
  <si>
    <t>Solar and wind power dominate the electricity production mix in all scenarios by 2030, enabling universal electricity access and the elimination of carbon dioxide emissions by 2022 in most scenarios.</t>
  </si>
  <si>
    <t>data scarcity, transmission and distribution losses not included, bug in model code, electricity only</t>
  </si>
  <si>
    <t>Royal Institute of Technology</t>
  </si>
  <si>
    <t>https://www.diva-portal.org/smash/record.jsf?dswid=4042&amp;pid=diva2%3A1139315&amp;c=1&amp;searchType=SIMPLE&amp;language=en&amp;query=Modelling+resources+to+supply+Ethiopia+with+renewable+electricity+by+2030&amp;af=%5B%5D&amp;aq=%5B%5B%5D%5D&amp;aq2=%5B%5B%5D%5D&amp;aqe=%5B%5D&amp;noOfRows=50&amp;sortOrder=author_sort_asc&amp;sortOrder2=title_sort_asc&amp;onlyFullText=false&amp;sf=all</t>
  </si>
  <si>
    <t>georgios.avgerinopoulos@desa.kth.se</t>
  </si>
  <si>
    <t>A. Fall and C. A. Mbodji</t>
  </si>
  <si>
    <t>LEAP, ENPEP-BALANCE, MoCES</t>
  </si>
  <si>
    <t>Modelling Sustainable Energy Transition for Cities: Case Studies of LEAP, ENPEP-BALANCE, and MoCES</t>
  </si>
  <si>
    <t>To compare how different energy modelling software (LEAP, ENPEP-BALANCE, MoCES) and their underlying approaches affect the computed results for a future energy system for the city of Dakar.</t>
  </si>
  <si>
    <t>The choice of modelling software significantly affects the resulting energy mix and system cost. LEAP produces the most secure but expensive scenario using only domestic resources, ENPEP finds the cheapest but less secure option including imports, and MoCES provides a balance between the two.</t>
  </si>
  <si>
    <t>integrates complexity of agents' rationales</t>
  </si>
  <si>
    <t>abstraction of relevant energy parameters, absence of flexibility in integrating different agent rationales</t>
  </si>
  <si>
    <t>Energy Economics Group TU Wien, Vienna, Austria,Laboratoire Electronique, Informatique, Télécommunications et Energies Renouvelables, Gaston Berger University, Saint-Louis, Senegal</t>
  </si>
  <si>
    <t>AT,SN</t>
  </si>
  <si>
    <t>https://doi.org/10.1007/978-3-030-68410-5_9</t>
  </si>
  <si>
    <t>Jacob Dalder et al.</t>
  </si>
  <si>
    <t>Modelling Policy Pathways to Maximise Renewable Energy Growth and Investment in the Democratic Republic of the Congo Using OSeMOSYS (Open Source Energy Modelling System)</t>
  </si>
  <si>
    <t>To generate, evaluate, and recommend national policies for the government of the DRC to boost growth and investment in renewable energy generation through 2065.</t>
  </si>
  <si>
    <t>Policy pathways including a 70% fossil fuel tax result in the lowest net costs and the highest share of renewables (over 90%), while hydropower plays a minimal role in all future scenarios.</t>
  </si>
  <si>
    <t>original approach, practical for a LMIC government, data retrievability, model reusability, repeatability, reconstructability, interoperability, auditability</t>
  </si>
  <si>
    <t>out-of-date data, single source for demand projection, conducted by foreign scholars</t>
  </si>
  <si>
    <t>Imperial College London, Loughborough University</t>
  </si>
  <si>
    <t>16% capital cost reduction (subsidy) applied to all RETs</t>
  </si>
  <si>
    <t>https://doi.org/10.3390/en17020342</t>
  </si>
  <si>
    <t>jjd121@ic.ac.uk</t>
  </si>
  <si>
    <t>Nwachukwu Councillor Olokotor</t>
  </si>
  <si>
    <t>Modelling Pathways to Energy Transition in Nigeria Using OSeMOSYS (Open-Source Energy Modelling System)</t>
  </si>
  <si>
    <t>To analyze cost-effective pathways for Nigeria's energy transition and achievement of energy security under different policy scenarios.</t>
  </si>
  <si>
    <t>To increase energy security in the most cost-effective way, Nigeria needs to increase its share of variable renewable energy, particularly solar PV and geothermal, alongside continued investment in hydropower.</t>
  </si>
  <si>
    <t>data estimated from previous studies, no consolidated data on renewable potential, does not consider domestic indigenous resources, does not assess energy efficiency</t>
  </si>
  <si>
    <t>University of Port Harcourt</t>
  </si>
  <si>
    <t>https://doi.org/10.37745/ijepr.13/vol12n13848</t>
  </si>
  <si>
    <t>Odeh J.A et al.</t>
  </si>
  <si>
    <t>Modelling of Hybrid Renewable Energy System For Oron Local Government Area Electrification</t>
  </si>
  <si>
    <t>To design a reliable and efficient hybrid renewable energy system using photovoltaics and wind turbines for the electrification of Oron communities in Nigeria.</t>
  </si>
  <si>
    <t>A hybrid system comprising 20 wind turbines, 88,715 solar panels, batteries, and converters is a viable solution to meet the 11.1 MW peak load and provide stable electrification for Oron communities.</t>
  </si>
  <si>
    <t>Maritime Academy of Nigeria, Michael Okpara University of Agriculture</t>
  </si>
  <si>
    <t>https://doi.org/10.18535/ijecs/v15i03.5442</t>
  </si>
  <si>
    <t>Fabio Riva et al.</t>
  </si>
  <si>
    <t>Modelling long-term electricity load demand for rural electrification planning</t>
  </si>
  <si>
    <t>To model the fundamental dynamics and variables that determine the evolution of electricity demand in rural settings, using a system dynamics approach calibrated with a case study in Tanzania.</t>
  </si>
  <si>
    <t>The system dynamics model successfully represents the main dynamics of electricity demand evolution in a rural context, finding that the cost of electricity connections is a more significant driver for diffusion than awareness of its benefits.</t>
  </si>
  <si>
    <t>Department of Energy Politecnico di Milano, CEFA Onlus</t>
  </si>
  <si>
    <t>https://doi.org/10.1109/ptc.2019.8810727</t>
  </si>
  <si>
    <t>Baraka Kichonge et al.</t>
  </si>
  <si>
    <t>Modelling energy supply options for electricity generations in Tanzania</t>
  </si>
  <si>
    <t>To determine the least-cost optimal energy supply options for Tanzania's electricity sector from 2010 to 2040 under different economic and weather scenarios.</t>
  </si>
  <si>
    <t>Hydro, coal, natural gas, and geothermal are the dominant least-cost options for electricity generation, while solar and wind technologies are not competitive and require specific policy support for significant penetration.</t>
  </si>
  <si>
    <t>Nelson Mandela African Institution of Science and Technology,College of Engineering and Technology, University of Dar es Salaam</t>
  </si>
  <si>
    <t>http://dx.doi.org/10.17159/2413-3051/2015/v26i3a2128</t>
  </si>
  <si>
    <t>José Luis Díez Rodríguez et al.</t>
  </si>
  <si>
    <t>Modelling and simulation of the energy system in Morocco in 2035</t>
  </si>
  <si>
    <t>To simulate and optimize the Moroccan energy system for 2035 to determine the optimal energy mix and share of renewable energy based on cost, CO2 emissions, and energy trade.</t>
  </si>
  <si>
    <t>The most favorable scenario for Morocco's 2035 energy system involves approximately 70% installed renewable capacity with long-term electricity storage, which minimizes costs and CO2 emissions while maximizing exports.</t>
  </si>
  <si>
    <t>weights given to each variable influence the solution</t>
  </si>
  <si>
    <t>DTU Engineering Technology, Technical University of Denmark, Green Energy Park (UM6P/IRESEN)</t>
  </si>
  <si>
    <t>DK, MA</t>
  </si>
  <si>
    <t>https://doi.org/10.1109/IREC64614.2025.10926762</t>
  </si>
  <si>
    <t>s226789@student.dtu.dk</t>
  </si>
  <si>
    <t>Bachirou Bogno et al.</t>
  </si>
  <si>
    <t>Modelling and Optimization of Hydroelectric Power Plants in Cameroon for the Development of the Green Energy Market in Neighboring Countries Using Homer Software</t>
  </si>
  <si>
    <t>CM,TD,GA,NG</t>
  </si>
  <si>
    <t>CAPP, WAPP</t>
  </si>
  <si>
    <t>To conduct a techno-economic analysis of a hybrid renewable energy system in Cameroon designed to meet energy demand in Cameroon, Chad, Gabon, and Nigeria.</t>
  </si>
  <si>
    <t>An optimal hybrid system comprising 33.12 kW hydro, 54.45 kW wind, and an 80 kWh battery is proposed, with a Net Present Cost of $12,536.458 and a Levelized Cost of Energy of $0.457/kWh.</t>
  </si>
  <si>
    <t>Université de Garoua, Garoua, Cameroon,Université de Lorraine, CentraleSupelec, Metz, France,University of Maroua, Maroua, Cameroon</t>
  </si>
  <si>
    <t>CM,FR</t>
  </si>
  <si>
    <t>https://doi.org/10.4236/sgre.2024.1510014</t>
  </si>
  <si>
    <t>kidmokaoga@gmail.com</t>
  </si>
  <si>
    <t>Brendan Ifeany Ekwueme et al.</t>
  </si>
  <si>
    <t>Modelling and Optimisation of Integrated Renewable Energy Conversion Technologies with Dual Energy Storage for an Island</t>
  </si>
  <si>
    <t>To model and optimize an integrated renewable energy system with dual battery and hydrogen storage to satisfy the energy demand of Patani Island, Nigeria.</t>
  </si>
  <si>
    <t>An optimized hybrid system of PV (0.218 MW), wind (236 MW), and biomass (0.100 MW) with dual storage can meet 89% of the energy demand for Patani Island at a levelized cost of energy of $0.321/kWh.</t>
  </si>
  <si>
    <t>https://doi.org/10.21926/jept.2601005</t>
  </si>
  <si>
    <t>brendan_ekwueme@uniport.edu.ng</t>
  </si>
  <si>
    <t>Bachir Melzi et al.</t>
  </si>
  <si>
    <t>Modelling and Optimal Design of Hybrid Power System Photovoltaic/Solid Oxide Fuel Cell for a Mediterranean City</t>
  </si>
  <si>
    <t>To model and optimally design a hybrid photovoltaic/solid oxide fuel cell (PV-SOFC) power system to meet the electricity demand of Bou-Zedjar city in Algeria.</t>
  </si>
  <si>
    <t>The optimized PV-SOFC hybrid system, with 8.733 MW of PV and 0.5 MW of SOFC, can meet the 500 kW peak load of Bou-Zedjar city at a total net present cost of $3,266,865, proving to be a suitable replacement for diesel generators.</t>
  </si>
  <si>
    <t>Wuhan University of Technology, M’hamed Bougara University, University of Sharjah, National Cheng Kung University</t>
  </si>
  <si>
    <t>CN,DZ,AE,TW</t>
  </si>
  <si>
    <t>https://doi.org/10.32604/EE.2021.017270</t>
  </si>
  <si>
    <t>massad@sharjah.ac.ae</t>
  </si>
  <si>
    <t>Eunice C. Nnajia et al.</t>
  </si>
  <si>
    <t>Modelling and management of smart microgrid for rural electriﬁcation in sub-saharan Africa: The case of Nigeria</t>
  </si>
  <si>
    <t>To examine the potential of a smart microgrid for off-grid rural electrification in Nigeria by designing, sizing, and simulating a PV-battery-diesel system for ten rural communities.</t>
  </si>
  <si>
    <t>A PV-battery-diesel microgrid combined with energy-efficient LED bulbs is the most suitable configuration, having 56% to 81% lower Net Present Cost (NPC) than a diesel-only system with incandescent bulbs.</t>
  </si>
  <si>
    <t>University of Edinburgh, Federal University of Agriculture, Makurdi, TERI School of Advanced Studies, Tshwane University of Technology, Nigeria Atomic Energy Commission</t>
  </si>
  <si>
    <t>GB, NG, IN, ZA</t>
  </si>
  <si>
    <t>https://doi.org/10.1016/j.tej.2019.106672</t>
  </si>
  <si>
    <t>ewimdr@tut.ac.za</t>
  </si>
  <si>
    <t>Abdallah Adil Awad Bashir and Mustafa Özbey</t>
  </si>
  <si>
    <t>Modelling and analysis of an 80-MW parabolic trough concentrated solar power plant in Sudan</t>
  </si>
  <si>
    <t>To investigate the technical and economic feasibility of a hypothetical 80-MW parabolic trough concentrated solar power plant in Sudan.</t>
  </si>
  <si>
    <t>The proposed 80-MW CSP plant in Wadi Halfa is technically and economically feasible, capable of generating 281.145 GWh annually at a levelized cost of electricity of 0.155 $/kWh.</t>
  </si>
  <si>
    <t>Ondokuz Mayis Universitesi</t>
  </si>
  <si>
    <t>https://doi.org/10.1093/ce/zkac032</t>
  </si>
  <si>
    <t>abduadil159@gmail.com</t>
  </si>
  <si>
    <t>Ibim Sofimieari et al.</t>
  </si>
  <si>
    <t>Modelling and analysis of a PV/wind/diesel hybrid standalone microgrid for rural electrification in Nigeria</t>
  </si>
  <si>
    <t>To model and analyse a PV/Wind/Diesel hybrid system for a small remote community in Kaduna State, northern Nigeria, to determine the most cost-effective configuration.</t>
  </si>
  <si>
    <t>The PV/Diesel system with battery is the most cost-effective configuration with a Net Present Cost of $379,914 and a Levelized Cost of Energy of $0.4868/kWh.</t>
  </si>
  <si>
    <t>Universiti Teknologi Malaysia, University of Port Harcourt, Ahmdu Bello University</t>
  </si>
  <si>
    <t>https://doi.org/10.11591/eei.v8i4.1608</t>
  </si>
  <si>
    <t>iesofimieari2@gmail.com</t>
  </si>
  <si>
    <t>Lydia Muriuki et al.</t>
  </si>
  <si>
    <t>Modeling, simulation and techno-economic evaluation of a micro-grid system based on steam gasification of organic municipal solid waste</t>
  </si>
  <si>
    <t>To model the steam gasification of organic municipal solid waste from Nairobi, Kenya, and to evaluate the techno-economic feasibility of a resulting 60 kW micro-grid power plant.</t>
  </si>
  <si>
    <t>A 60 kW micro-grid using steam gasification of organic MSW is financially feasible, with an LCoE of 0.155 $/kWh and an NPV of $1.43 M, while being 99% more carbon neutral than the Kenyan grid.</t>
  </si>
  <si>
    <t>Multimedia University of Kenya, Technical University of Applied Sciences Amberg-Weiden (OTH-AW), Kenyatta University</t>
  </si>
  <si>
    <t>KE, DE</t>
  </si>
  <si>
    <t>https://doi.org/10.1016/j.enconman.2023.117813</t>
  </si>
  <si>
    <t>dwekesa@mmu.ac.ke</t>
  </si>
  <si>
    <t>Kamilia Boucenna et al.</t>
  </si>
  <si>
    <t>Modeling, Optimization, and Techno-Economic Assessment of a Hybrid System Composed of Photovoltaic-Wind-Fuel Cell and Battery Bank</t>
  </si>
  <si>
    <t>To conduct a techno-economic assessment and optimize the design of an off-grid hybrid renewable energy system to supply electricity to the University of Skikda, Algeria.</t>
  </si>
  <si>
    <t>The optimal system consists of a wind turbine, solar panels, a battery bank, and a fuel cell, producing electricity at a levelized cost of 0.193 €/kWh.</t>
  </si>
  <si>
    <t>University of 20 Août 1955 - Skikda, University of Souk Ahras</t>
  </si>
  <si>
    <t>https://doi.org/10.18280/jesa.560104</t>
  </si>
  <si>
    <t>t.sebbagh@univ-skikda.dz</t>
  </si>
  <si>
    <t>Tefera Mekonnen et al.</t>
  </si>
  <si>
    <t>Modeling, Analysis and Optimization of Grid-Integrated and Islanded Solar PV Systems for the Ethiopian Residential Sector: Considering an Emerging Utility Tariff Plan for 2021 and Beyond</t>
  </si>
  <si>
    <t>To analyze the techno-economic viability, modeling, and optimization of grid-tied and islanded solar PV systems for a residential load in Mekelle City, Ethiopia, considering the country's proposed 2021 utility tariff plan.</t>
  </si>
  <si>
    <t>The cost of energy for a grid/PV system is approximately 12% lower than the utility grid tariff. An islanded PV/battery system is projected to become cheaper than the grid tariff after 2029, or after 2023 if annual grid tariff escalations are considered.</t>
  </si>
  <si>
    <t>TH Köln (University of Applied Science),Jimma University</t>
  </si>
  <si>
    <t>DE,ET</t>
  </si>
  <si>
    <t>https://doi.org/10.3390/en14113360</t>
  </si>
  <si>
    <t>mtefee@gmail.com</t>
  </si>
  <si>
    <t>Lemya Bentoumia and Adel Miles</t>
  </si>
  <si>
    <t>Modeling solar and hydrogen-based electricity generation in the Algerian Sahara with HOMER Pro</t>
  </si>
  <si>
    <t>To design and model a solar-hydrogen hybrid energy system to supply off-grid electricity in the Illizi region of Algeria and determine its annual production.</t>
  </si>
  <si>
    <t>A solar-hydrogen hybrid system is technically feasible for off-grid supply in the Illizi region, with solar PV providing 98.8% of the annual 95,791 kWh generation and hydrogen serving a minor backup role.</t>
  </si>
  <si>
    <t>University Frères Mentouri-Constantine 1</t>
  </si>
  <si>
    <t>https://doi.org/10.18844/wjer.v15i2.9917</t>
  </si>
  <si>
    <t>adel.miles@umc.edu.dz</t>
  </si>
  <si>
    <t>Hamagham Peter Ishaku and Quadri Yinka Quadri</t>
  </si>
  <si>
    <t>Modeling renewable energy integration for Nigeria’s 2030 electricity target using EnergyPLAN</t>
  </si>
  <si>
    <t>To model and compare different scenarios for integrating renewable energy sources into Nigeria's power system to meet its 2030 target of 30 GW capacity with a 30% renewable share.</t>
  </si>
  <si>
    <t>A scenario integrating natural gas with solar PV, wind, hydropower, and biomass is optimal, providing the lowest CO₂ emissions (8.97 Mt/yr) and a 26.4% renewable energy share, enhancing grid stability and energy security.</t>
  </si>
  <si>
    <t>system-wide, hourly simulations, sector integration, policy-testing</t>
  </si>
  <si>
    <t>inconsistently applied regulations, restricted access to affordable financing, infrastructure bottlenecks, antiquated transmission network</t>
  </si>
  <si>
    <t>University of Kyrenia, Cyprus International University</t>
  </si>
  <si>
    <t>13%</t>
  </si>
  <si>
    <t>https://doi.org/10.30521/jes.1598604</t>
  </si>
  <si>
    <t>peterishaku66@gmail.com</t>
  </si>
  <si>
    <t>Youssef Kassem and M. Hamid Ali Abdalla</t>
  </si>
  <si>
    <t>Modeling predictive suitability to identify the potential of wind and solar energy as a driver of sustainable development in the Red Sea state, Sudan</t>
  </si>
  <si>
    <t>To investigate the potential and economic viability of small-scale, grid-connected wind and solar PV systems for buildings in the Red Sea state of Sudan.</t>
  </si>
  <si>
    <t>Small-scale vertical axis wind turbines and rooftop PV systems are technically and economically viable options for power generation in the Red Sea state, with energy production costs ranging from 0.010-0.087 $/kWh for wind and 0.036-0.049 $/kWh for PV.</t>
  </si>
  <si>
    <t>Near East University</t>
  </si>
  <si>
    <t>https://doi.org/10.1007/s11356-022-19062-9</t>
  </si>
  <si>
    <t>Kehinde Oke et al.</t>
  </si>
  <si>
    <t>MODELING OF A HYBRID ENERGY SYSTEM INTEGRATED WITH AN INTERMITTENT POWER GRID IN DEVELOPING COUNTRIES</t>
  </si>
  <si>
    <t>To model and optimize a hybrid energy system, including solar PV, wind, and a diesel generator, integrated with an unreliable grid for a neighborhood in Lagos, Nigeria.</t>
  </si>
  <si>
    <t>A hybrid system combining solar PV and a backup generator with the intermittent grid is the optimal configuration based on the cost of energy and reduced generator operating hours.</t>
  </si>
  <si>
    <t>Tennessee State University</t>
  </si>
  <si>
    <t>https://doi.org/10.1115/IMECE2014-37084</t>
  </si>
  <si>
    <t>Azemeraw Tadesse Mengistu</t>
  </si>
  <si>
    <t>Modeling and Analysis of Long-Term Shifts in Bioenergy Use-With Special Reference to Ethiopia: Improving Sustainable Development</t>
  </si>
  <si>
    <t>To investigate the long-term shifts in bioenergy use in Ethiopia by formulating alternative scenarios and to evaluate the expected economic, social, and environmental implications of these shifts.</t>
  </si>
  <si>
    <t>Under a high shift scenario, by 2030, Ethiopia could save 65 million tons of wood, reduce GHG emissions by 46 million tons of CO2e, and save 674 million USD in foreign currency through a transition to modern bioenergy.</t>
  </si>
  <si>
    <t>unaddressed uncertainties, adoption rate, management efficiency, supply chain management</t>
  </si>
  <si>
    <t>KTH Royal Institute of Technology, Stockholm Environment Institute</t>
  </si>
  <si>
    <t>https://www.diva-portal.org/smash/record.jsf?dswid=-9103&amp;pid=diva2%3A652857&amp;c=1&amp;searchType=SIMPLE&amp;language=en&amp;query=Modeling+and+Analysis+of+Long-Term+Shifts+in+Bioenergy+Use-With+Special+Reference+to+Ethiopia%3A+Improving+Sustainable+Development&amp;af=%5B%5D&amp;aq=%5B%5B%5D%5D&amp;aq2=%5B%5B%5D%5D&amp;aqe=%5B%5D&amp;noOfRows=50&amp;sortOrder=author_sort_asc&amp;sortOrder2=title_sort_asc&amp;onlyFullText=false&amp;sf=all</t>
  </si>
  <si>
    <t>A.B. Muhammad et al.</t>
  </si>
  <si>
    <t>MODELING AND SIMULATION OF WIND-SOLAR HYBRID ENERGY SYSTEM FOR POWER SUPPLY TO FACULTY OF ENGINEERING TEACHING WORKSHOP IN UNIVERSITY OF MAIDUGURI</t>
  </si>
  <si>
    <t>To model and simulate a wind-solar hybrid energy system to supply power to the Faculty of Engineering Teaching Workshop at the University of Maiduguri.</t>
  </si>
  <si>
    <t>The most economically feasible off-grid system consists of a 25kW wind turbine, a 60kW PV panel, 80 batteries, and a 100kW inverter, delivering energy at a cost of $0.201/kWh.</t>
  </si>
  <si>
    <t>University of Maiduguri</t>
  </si>
  <si>
    <t>https://doi.org/10.15623/ijret.2016.0505042</t>
  </si>
  <si>
    <t>Ahmed Aisa et al.</t>
  </si>
  <si>
    <t>Modeling and simulation of a hybrid power system for Hospital in Sabratha, Libya via HOMER software</t>
  </si>
  <si>
    <t>To assess the feasibility of powering a general hospital in Sabratha, Libya, with a solar-wind hybrid power plant.</t>
  </si>
  <si>
    <t>The optimal hybrid system achieves an 81% renewable energy fraction, with a resulting cost of energy of $0.182/kWh.</t>
  </si>
  <si>
    <t>Department of Mechanical Engineering, College of Engineer, Zawia University, Libya</t>
  </si>
  <si>
    <t>https://doi.org/10.1109/MI-STA54861.2022.9837516</t>
  </si>
  <si>
    <t>a.aisa@zu.edu.ly</t>
  </si>
  <si>
    <t>Okwe Gerald. I et al.</t>
  </si>
  <si>
    <t>Modeling and Performance Assessment of 6mw Net-Metered Grid Tied Photovoltaic System for Owerri Metropolis</t>
  </si>
  <si>
    <t>To model and assess the technical and financial performance of a 6MW grid-tied, net-metered photovoltaic system for Owerri metropolis as an alternative energy supply.</t>
  </si>
  <si>
    <t>The proposed 6MW PV system is technically viable for Owerri, with a performance ratio of 76.1% and an annual yield of 1,098 kWh/kWp, and would save 11,688 kg/year of CO2 emissions. The project has an amortization period of 18.14 years.</t>
  </si>
  <si>
    <t>Centre for Energy Research and Development, University of Nigeria Nsukka, Federal University of Technology Owerri, Federal Poly Nekede</t>
  </si>
  <si>
    <t>https://doi.org/10.1088/1755-1315/730/1/012014</t>
  </si>
  <si>
    <t>ogbaotumgbo@gmail.com</t>
  </si>
  <si>
    <t>Mohammed Benattalah et al.</t>
  </si>
  <si>
    <t>Modeling and performance analysis of a 5MW grid-connected photovoltaic power plant in the hot region of in Salah, Algeria</t>
  </si>
  <si>
    <t>To evaluate the performance of a 5MW grid-connected photovoltaic power plant in the In Salah region of southern Algeria using PVsyst simulation software.</t>
  </si>
  <si>
    <t>The 5MW PV plant generates 7,603,339 kWh of energy annually with a performance ratio of 81.7%, which is considered average compared to other plants in Algeria and internationally.</t>
  </si>
  <si>
    <t>Faculty of Sciences and Technology, University of Tamanghasset</t>
  </si>
  <si>
    <t>https://doi.org/10.54021/seesv5n1-170</t>
  </si>
  <si>
    <t>benatallah.mohammed50@gmail.com</t>
  </si>
  <si>
    <t>Timothy Oluwaseun Araoye et al.</t>
  </si>
  <si>
    <t>Modeling and optimization of hybrid microgrid energy system: a case study of University of Abuja, Nigeria</t>
  </si>
  <si>
    <t>To model and optimize a hybrid microgrid energy system using PV, wind, diesel, and battery resources for electricity generation at the University of Abuja, Nigeria.</t>
  </si>
  <si>
    <t>A hybrid system of PV, wind, diesel, converter, and battery provides the lowest cost of energy (COE) at $0.1616/kWh and a net present cost (NPC) of $1,795,026, with PV contributing 81% of the total electricity generated.</t>
  </si>
  <si>
    <t>University of Nigeria, Nsukka, Nigeria, University of Abuja, Abuja, Nigeria, Enugu State University of Science and Technology, Enugu, Nigeria</t>
  </si>
  <si>
    <t>https://doi.org/10.11591/ijpeds.v14.i2.pp1201-1209</t>
  </si>
  <si>
    <t>timothy.araoye@unn.edu.ng</t>
  </si>
  <si>
    <t>Atanda K. Raji and Doudou N. Luta</t>
  </si>
  <si>
    <t>Modeling and Optimization of a Community Microgrid Components</t>
  </si>
  <si>
    <t>To model and optimize the component sizes of a community microgrid for a housing estate in Cape Town, assessing its technical and economic feasibility against a grid-connected option.</t>
  </si>
  <si>
    <t>The off-grid community microgrid is more cost-effective than grid extension only if the distance to the grid is greater than 130.84 km.</t>
  </si>
  <si>
    <t>https://doi.org/10.1016/j.egypro.2018.11.103</t>
  </si>
  <si>
    <t>rajia@cput.ac.za</t>
  </si>
  <si>
    <t>Ramia Ouederni et al.</t>
  </si>
  <si>
    <t>Modeling and Cost Optimization of an Islanded Virtual Power Plant: Case Study of Tunisia</t>
  </si>
  <si>
    <t>To determine the optimal sizing and configuration of an islanded virtual power plant for Djerba Island, Tunisia, by comparing six different technology combinations based on cost and economic criteria.</t>
  </si>
  <si>
    <t>The optimal system configuration, combining PV, wind, biomass, hydro, tidal, and battery storage, achieves a levelized cost of energy of $0.403/kWh and a net present cost of $314,846, with a 100% renewable fraction.</t>
  </si>
  <si>
    <t>National Institute of Applied Sciences and Technology</t>
  </si>
  <si>
    <t>https://doi.org/10.5152/tepes.2022.22024</t>
  </si>
  <si>
    <t>bechir.bouaziz@isimg.tn</t>
  </si>
  <si>
    <t>Enoch Asante et al.</t>
  </si>
  <si>
    <t>Modeling and assessment of the techno-economic analysis of biogas and its potential for the generation of electricity from water hyacinth biomass</t>
  </si>
  <si>
    <t>To conduct a technical and economic assessment of generating biogas from water hyacinth biomass and its subsequent use for electricity production in Ghana.</t>
  </si>
  <si>
    <t>Generating electricity from water hyacinth via anaerobic digestion in Ghana is financially feasible, with a positive net present value (NPV) of $8.9 million, a simple payback of 5.5 years, and an equity payback of 11.3 years.</t>
  </si>
  <si>
    <t>Koforidua Technical University, Kwame Nkrumah University of Science and Technology</t>
  </si>
  <si>
    <t>https://doi.org/10.1186/s44147-024-00431-9</t>
  </si>
  <si>
    <t>enoch.asante@ktu.edu.gh</t>
  </si>
  <si>
    <t>Ahmed Hassan A. El-Sayed et al.</t>
  </si>
  <si>
    <t>Modeling alternative scenarios for Egypt 2050 energy mix based on LEAP analysis</t>
  </si>
  <si>
    <t>To analyze alternative scenarios for Egypt's electricity generation and consumption mix up to 2050, balancing economic and environmental considerations.</t>
  </si>
  <si>
    <t>High renewable energy scenarios result in the lowest long-term production cost and CO2 emissions, providing economic benefits and enhanced energy security.</t>
  </si>
  <si>
    <t>ability for energy modeling on both local and global scale,ability to analyze the effect of all pollutants</t>
  </si>
  <si>
    <t>does not require any data about the energy transmission lines</t>
  </si>
  <si>
    <t>Cairo University,Anglia Ruskin University (ARU)</t>
  </si>
  <si>
    <t>EG,GB</t>
  </si>
  <si>
    <t>https://doi.org/10.1016/j.energy.2023.126615</t>
  </si>
  <si>
    <t>a.hassan2013@eng.cu.edu.eg</t>
  </si>
  <si>
    <t>Filipos Kefelegn and Siraye Abirham</t>
  </si>
  <si>
    <t>Modeling a fully electrified passenger Transport System In Ethiopia by 2050</t>
  </si>
  <si>
    <t>To model the full electrification of Ethiopia's passenger transport system by 2050 and to quantify the resulting electricity demand and CO2 emissions compared to a business-as-usual scenario.</t>
  </si>
  <si>
    <t>Full electrification of passenger transport by 2050 significantly reduces CO2 emissions but requires higher annualized investment costs, shifting expenditure from fuel imports to electricity system investments.</t>
  </si>
  <si>
    <t>Requires more detailed fleet and infrastructure data, grid integration and storage not assessed, multi-modal transport not included, socio-economic impacts not analyzed</t>
  </si>
  <si>
    <t>Energy Modelling Platform Ethiopia (EMP-E), Jimma University</t>
  </si>
  <si>
    <t>https://doi.org/10.5281/zenodo.18483476</t>
  </si>
  <si>
    <t>fke2030@gmail.com</t>
  </si>
  <si>
    <t>Andrea Cabanero et al.</t>
  </si>
  <si>
    <t>Mini-Grids for the Sustainable Electriﬁcation of Rural Areas in Sub-Saharan Africa: Assessing the Potential of KeyMaker Models</t>
  </si>
  <si>
    <t>To assess the potential of a new business model, the KeyMaker Model, to reduce grant requirements for financing solar hybrid mini-grids by leveraging the value added from local agro-processing.</t>
  </si>
  <si>
    <t>A well-selected KeyMaker Model, such as cocoa bean processing, can substantially reduce the grant requirement for mini-grid projects, in one case by 68 percentage points from 82% to 18% of total project cost.</t>
  </si>
  <si>
    <t>Technische Universität Berlin, RWTH Aachen University, INENSUS GmbH</t>
  </si>
  <si>
    <t>https://doi.org/10.3390/en13236350</t>
  </si>
  <si>
    <t>lnolting@eonerc.rwth-aachen.de</t>
  </si>
  <si>
    <t>Nathaniel J. Williams</t>
  </si>
  <si>
    <t>Microgrid Utilities for Rural Electrification in East Africa: Challenges and Opportunities</t>
  </si>
  <si>
    <t>RW, TZ</t>
  </si>
  <si>
    <t>To develop modeling tools to identify, quantify, and mitigate the primary sources of investment risk for private microgrid utilities in East Africa.</t>
  </si>
  <si>
    <t>The most important drivers of risk are fuel prices, foreign exchange rates, and electricity demand, with demand uncertainty being more critical for solar-heavy systems and fuel prices for diesel-heavy systems.</t>
  </si>
  <si>
    <t>Carnegie Mellon University</t>
  </si>
  <si>
    <t>https://doi.org/10.1184/r1/6720584</t>
  </si>
  <si>
    <t>Jan Tomaschek</t>
  </si>
  <si>
    <t>Marginal abatement cost curves for policy recommendation – A method for energy system analysis</t>
  </si>
  <si>
    <t>To demonstrate a method for deriving marginal abatement cost curves for the transport sector's well-to-wheel GHG emissions and to identify cost-efficient GHG reduction strategies for Gauteng province.</t>
  </si>
  <si>
    <t>The transport sector is not the primary sector for cost-efficient GHG emission reductions; initial efforts should focus on decarbonizing electricity supply and replacing coal-to-liquid synthetic fuels.</t>
  </si>
  <si>
    <t>consistent view, interlinkages between measures, inter-temporal aspects</t>
  </si>
  <si>
    <t>model type applied, sectoral and technology details, assumptions taken for energy carrier prices, discount rate</t>
  </si>
  <si>
    <t>Institute of Energy Economics and the Rational Use of Energy (IER) University of Stuttgart</t>
  </si>
  <si>
    <t>https://doi.org/10.1016/j.enpol.2015.05.021</t>
  </si>
  <si>
    <t>Maria Cristina Pinto et al.</t>
  </si>
  <si>
    <t>AHP-GIS</t>
  </si>
  <si>
    <t>Mapping the suitability of North Africa for green hydrogen production: an application of a multi-criteria spatial decision support system combining GIS and AHP for Tunisia</t>
  </si>
  <si>
    <t>To develop and apply a multi-criteria spatial decision support system to map the land suitability for solar-based green hydrogen production in Tunisia, incorporating techno-economic, social, environmental, and geopolitical criteria.</t>
  </si>
  <si>
    <t>The majority of Tunisia's land area is moderately or highly suitable for solar-based green hydrogen production, with the most favorable areas being a trade-off between resource availability and socio-economic or geopolitical factors.</t>
  </si>
  <si>
    <t>Politecnico di Torino, Research on Energy System (RSE)</t>
  </si>
  <si>
    <t>https://doi.org/10.1186/s13705-025-00512-4</t>
  </si>
  <si>
    <t>mariacristina.pinto@polito.it</t>
  </si>
  <si>
    <t>Maghreb’s renewable power future for climate mitigation: insights from the TIMES-MAGe model</t>
  </si>
  <si>
    <t>TN,MA,DZ</t>
  </si>
  <si>
    <t>To assess renewable energy targets, decarbonization feasibility, and the value of regional electricity trade for the power systems of Tunisia, Morocco, and Algeria through 2050.</t>
  </si>
  <si>
    <t>All three Maghreb countries can exceed their renewable electricity targets, with onshore wind and solar PV comprising over 90% of capacity. Full decarbonization requires €17 billion and 28 GW of storage, while regional electricity trade enables significant cost savings, reducing Algeria's investment needs by 18%.</t>
  </si>
  <si>
    <t>replicable, regionally integrated energy modeling approach, decision-support tool, integrating national NDCs and LT-LEDS</t>
  </si>
  <si>
    <t>no empirical validation, socioeconomic and employment impacts not captured, data inconsistencies, limited to the power sector, sector coupling excluded</t>
  </si>
  <si>
    <t>CENSE – Centre for Environmental and Sustainability Research, Energy and Climate &amp; CHANGE - Global Change and Sustainability Institute, NOVA School of Science and Technology, NOVA University Lisbon,Institute of Chemical and Energy Engineering, University of Natural Resources and Life Sciences, Vienna</t>
  </si>
  <si>
    <t>https://doi.org/10.1016/j.esr.2025.101918</t>
  </si>
  <si>
    <t>Tibebu Ababu and Aregaahegn Asaro</t>
  </si>
  <si>
    <t>MAED-Based Analysis of Rural Household Cooking Energy Demand in Ethiopia</t>
  </si>
  <si>
    <t>To determine the extent to which improved cooking technologies and fuel switching can reduce traditional biomass dependence in rural Ethiopia.</t>
  </si>
  <si>
    <t>A high-ambition transition to electric and clean cooking technologies can reduce final energy demand for cooking by 62.4% and total emissions by 81.3% by 2053 compared to a business-as-usual scenario.</t>
  </si>
  <si>
    <t>2053</t>
  </si>
  <si>
    <t>Ministry of Energy, Ethiopia</t>
  </si>
  <si>
    <t>https://doi.org/10.5281/zenodo.18482785</t>
  </si>
  <si>
    <t>tibebuababu2016@gemail.com</t>
  </si>
  <si>
    <t>Macro Economics of Virtual Power Plant for Rural Areas of Botswana</t>
  </si>
  <si>
    <t>To study the microeconomic benefits of a virtual power plant as an energy solution for rural areas in Botswana.</t>
  </si>
  <si>
    <t>A solar PV-based virtual power plant is an economically feasible and viable project for rural Botswana, offering a high return on investment and positive cash flow over its lifetime, benefiting both the prosumer and the VPP operator.</t>
  </si>
  <si>
    <t>25</t>
  </si>
  <si>
    <t>Grant Thornton, Botswana, Amity University Rajasthan, India, Botswana International University of Science and Technology, Botswana, Botho University, Botswana</t>
  </si>
  <si>
    <t>BW, IN</t>
  </si>
  <si>
    <t>https://doi.org/10.32479/ijeep.9602</t>
  </si>
  <si>
    <t>Giacomo Falchetta et al.</t>
  </si>
  <si>
    <t>M-LED: Multi-sectoral Latent Electricity Demand Assessment for Energy Access Planning</t>
  </si>
  <si>
    <t>To introduce and apply a geospatial platform (M-LED) for estimating multi-sectoral, bottom-up latent electricity demand to improve energy access planning.</t>
  </si>
  <si>
    <t>Including non-residential sectors (healthcare, education, commercial, agriculture) more than doubles the estimated latent electricity demand compared to residential-only assessments, particularly in rural areas.</t>
  </si>
  <si>
    <t>Fondazione Eni Enrico Mattei (FEEM), Cattolica University, Politecnico di Milano, European Commission, Joint Research Centre (JRC), John Hopkins University SAIS, Sciences Po PSIA</t>
  </si>
  <si>
    <t>IT, FR</t>
  </si>
  <si>
    <t>https://doi.org/10.2139/ssrn.3700858</t>
  </si>
  <si>
    <t>giacomo.falchetta@feem.it</t>
  </si>
  <si>
    <t>Karima Mahmoud et al.</t>
  </si>
  <si>
    <t>Optimizing green hydrogen integration in grid-connected hybrid renewable systems: Techno-economic and sensitivity analysis in hot desert environments</t>
  </si>
  <si>
    <t>To investigate the techno-economic feasibility and environmental sustainability of a grid-connected hybrid renewable energy system (PV/WT/FC) in Kabertane, Algeria, to meet a 1 MWh daily load.</t>
  </si>
  <si>
    <t>The optimal system is a grid-connected PV/WT/Fuel Cell configuration, achieving a 92.2% renewable fraction with a Cost of Energy of 0.127 $/kWh and a payback period of 2.36 years.</t>
  </si>
  <si>
    <t>University of Tamanghasset, Umm Al-Qura University, Jadara University, University of Gab`es, VSB-Technical University of Ostrava, Taif University, Industrial Technical Institute-Mataria Technical College, Chitkara University</t>
  </si>
  <si>
    <t>DZ, SA, JO, TN, CZ, EG, IN</t>
  </si>
  <si>
    <t>https://doi.org/10.1016/j.rineng.2026.110109</t>
  </si>
  <si>
    <t>aymen.flah@enig.u-gabes.tn</t>
  </si>
  <si>
    <t>Ahmed Souissi</t>
  </si>
  <si>
    <t>Optimum utilization of grid-connected renewable energy sources using multi-year module in Tunisia</t>
  </si>
  <si>
    <t>To conduct a techno-economic analysis of grid-connected PV-wind systems for residential loads in 26 Tunisian cities and provide reference data for investment decisions.</t>
  </si>
  <si>
    <t>Wind energy is more profitable and competitive than PV in northern and central Tunisia, while PV systems have greater potential in the southern regions. The economic benefit of the projects is realized within 11 to 16 years.</t>
  </si>
  <si>
    <t>Unit of Research ERCO, INSAT</t>
  </si>
  <si>
    <t>https://doi.org/10.1016/j.aej.2020.12.029</t>
  </si>
  <si>
    <t>ahmed_souissi@ymail.com</t>
  </si>
  <si>
    <t>Mohamed M. Torad et al.</t>
  </si>
  <si>
    <t>Optimum sizing of hybrid renewable energy system with biomass backup of Egypt’s Western Desert</t>
  </si>
  <si>
    <t>To determine the optimal design of an off-grid hybrid microgrid (PV, wind, battery, biomass) to meet the year-round power demands of a remote area in Egypt.</t>
  </si>
  <si>
    <t>The optimal system configuration, comprising a 1,749 kW PV system, 30 kW wind turbine, and a 460 kW biomass generator, achieves a low cost of energy of $0.118/kWh while meeting all electrical loads.</t>
  </si>
  <si>
    <t>Al-Azhar University, Minia University</t>
  </si>
  <si>
    <t>https://doi.org/10.1016/j.asej.2025.103402</t>
  </si>
  <si>
    <t>Mtorad@gmail.com</t>
  </si>
  <si>
    <t>Abdulfatai Olatunji Yakub et al.</t>
  </si>
  <si>
    <t>Optimizing the performance of hybrid renewable energy systems to accelerate a sustainable energy transition in Nigeria: A case study of a rural healthcare centre in Kano</t>
  </si>
  <si>
    <t>To model and design an affordable hybrid energy system (HES) for a rural healthcare centre in northern Nigeria and conduct a techno-economic analysis of its viability.</t>
  </si>
  <si>
    <t>The PV-Diesel hybrid energy system is the most suitable option for the healthcare center, with a payback period of 1.3 years, annual savings of $30,583, and a gross annual GHG emission reduction of 75.3 tCO2.</t>
  </si>
  <si>
    <t>Institute for Global Climate Change and Energy, Department of Energy Convergence and Climate Change, Department of Convergence &amp; Fusion System Engineering, Kyungpook National University, Daegu, 41566, South Korea</t>
  </si>
  <si>
    <t>https://doi.org/10.1016/j.esr.2022.100906</t>
  </si>
  <si>
    <t>Yakubabdulfatai1@gmail.com</t>
  </si>
  <si>
    <t>Kangaji, L.M. et al.</t>
  </si>
  <si>
    <t>Optimizing Sustainability Offshore Hybrid Tidal-Wind Energy Storage Systems for an Off-Grid Coastal City in South Africa</t>
  </si>
  <si>
    <t>To design and optimize a sustainable offshore hybrid wind-tidal energy system with storage and diesel backup for an off-grid coastal community in South Africa.</t>
  </si>
  <si>
    <t>A hybrid system with one wind turbine, five tidal turbines, and a diesel generator is the most effective configuration, increasing the renewable energy fraction and lowering the net present cost.</t>
  </si>
  <si>
    <t>Cape Peninsula University of Cape Town</t>
  </si>
  <si>
    <t>https://doi.org/10.3390/su16219139</t>
  </si>
  <si>
    <t>Rasha Elazab et al.</t>
  </si>
  <si>
    <t>LOP</t>
  </si>
  <si>
    <t>Optimizing stand-alone microgrids with lagrange multiplier technique: A cost-effective and sustainable solution for rural electrification</t>
  </si>
  <si>
    <t>To develop and validate a Lagrange multiplier optimization algorithm for optimally sizing and planning stand-alone microgrids in remote areas, benchmarking it against HOMER software.</t>
  </si>
  <si>
    <t>The proposed Lagrange multiplier optimization technique achieves up to 22% lower net present costs and 13% lower cost of electricity compared to HOMER for sizing stand-alone microgrids, along with significant environmental benefits.</t>
  </si>
  <si>
    <t>Helwan University</t>
  </si>
  <si>
    <t>https://doi.org/10.1016/j.fraope.2024.100199</t>
  </si>
  <si>
    <t>r_m_elazab@h-eng.helwan.edu.eg</t>
  </si>
  <si>
    <t>Katundu Imasiku et al.</t>
  </si>
  <si>
    <t>Optimizing Spatial Input Data for Techno-Economic Modeling of Least-Cost Electrification Pathways in Zambia</t>
  </si>
  <si>
    <t>To model and propose cost-effective pathways for achieving 100% electrification in Zambia by 2030 by improving the accuracy of spatial input data, specifically population clusters and grid networks.</t>
  </si>
  <si>
    <t>Improving spatial data accuracy leads to a 10% decrease in required grid extension investments, offset by a proportional increase in standalone solar systems, while achieving 100% electrification by 2030 at a nearly identical total investment cost.</t>
  </si>
  <si>
    <t>Georgia Institute of Technology, University of Cape Town</t>
  </si>
  <si>
    <t>US, ZA</t>
  </si>
  <si>
    <t>https://doi.org/10.13044/j.sdewes.d13.0549</t>
  </si>
  <si>
    <t>kimasiku3@gatech.edu</t>
  </si>
  <si>
    <t>Anthony Chitete</t>
  </si>
  <si>
    <t>Optimizing Renewable Energy to Meet Malawi’s Electricity Demand</t>
  </si>
  <si>
    <t>To identify the least-cost and reliable renewable energy mix for meeting Malawi’s electricity demand by assessing the role of renewable energy and battery storage under alternative development pathways.</t>
  </si>
  <si>
    <t>Scaling up solar PV to 1.5–2.0 GW by 2040, supported by 300–500 MW of battery storage, can reduce system emissions by over 60% and lower generation costs, but requires a coordinated renewables-plus-storage strategy.</t>
  </si>
  <si>
    <t>does not explicitly account for barriers such as administrative hurdles or land availability, overly ambitious BESS capacity increase</t>
  </si>
  <si>
    <t>Energy Modelling Platform–Africa (EMP-A)</t>
  </si>
  <si>
    <t>https://doi.org/10.5281/zenodo.18499321</t>
  </si>
  <si>
    <t>chiteteanthony@gmail.com</t>
  </si>
  <si>
    <t>K Sithole et al.</t>
  </si>
  <si>
    <t>Optimizing Off-Grid Solar Photovoltaic Systems for Rural Communities: A Case Study of Ketane Village, Lesotho</t>
  </si>
  <si>
    <t>To conduct a techno-economic design and optimization of a standalone solar PV system for the remote Ketane village in Lesotho, proposing a cost-optimized and reliable solution.</t>
  </si>
  <si>
    <t>An optimized 84.15 kW PV array with a 28.8 kWh battery bank can reliably meet the community's load with a 100% renewable fraction, achieving an LCOE of LSL 3.85/kWh and a payback period of 7.01 years.</t>
  </si>
  <si>
    <t>Department of electrical and smart systems engineering, University of South Africa</t>
  </si>
  <si>
    <t>https://doi.org/10.12732/ijam.v39i1s.1668</t>
  </si>
  <si>
    <t>yokwaxp@unisa.ac.za</t>
  </si>
  <si>
    <t>Anouar Makhoukh et al.</t>
  </si>
  <si>
    <t>Optimizing oﬀ-grid energy solutions: a hybrid approach leveraging solar, wind, and biomass for sustainable development</t>
  </si>
  <si>
    <t>To design and assess the techno-economic and environmental viability of an off-grid hybrid solar, wind, and biomass energy system for rural electrification in a mountainous region of Morocco.</t>
  </si>
  <si>
    <t>The optimized hybrid solar-wind-biomass system with battery and hydrogen storage can achieve 100% renewable self-sufficiency for the studied region at a levelized cost of energy of $0.02386/kWh, significantly reducing GHG emissions by over 99%.</t>
  </si>
  <si>
    <t>CPS2E Laboratory, National Higher School of Mines of Rabat</t>
  </si>
  <si>
    <t>https://doi.org/10.1016/j.gloei.2025.05.008</t>
  </si>
  <si>
    <t>makhoukh.anouar@gmail.com</t>
  </si>
  <si>
    <t>Optimizing Hybrid Renewable Energy Systems for Rural Electrification: A Case Study of Selected Villages in Kwara State, Nigeria</t>
  </si>
  <si>
    <t>To determine the optimal size and configuration of a stand-alone small hydro-solar PV-storage hybrid system for electrifying three off-grid villages in Kwara State, Nigeria.</t>
  </si>
  <si>
    <t>The optimal system configuration is a small hydropower-solar PV system with a flywheel energy storage system (FESS), which has a lower Net Present Cost ($524,940) and LCOE ($0.23/kWh) than a comparable system using battery storage.</t>
  </si>
  <si>
    <t>National Centre for Hydropower Research and Development, University of Ilorin, Nigeria., Department of Electrical and Electronic Engineering, Redeemer’s University, Ede, Osun, Nigeria., Agricultural and Rural Management Training Institute, Ilorin, Nigeria.</t>
  </si>
  <si>
    <t>http://dx.doi.org/10.4314/njtd.v21i3.2359</t>
  </si>
  <si>
    <t>atilolaolubunmi@gmail.com</t>
  </si>
  <si>
    <t>Beni-Suef University, Fayoum University</t>
  </si>
  <si>
    <t>M. B. Shafik et al.</t>
  </si>
  <si>
    <t>Optimizing Energy Savings and Operation of Active Distribution Networks Utilizing Hybrid Energy Resources and Soft Open Points: Case Study in Sohag, Egypt</t>
  </si>
  <si>
    <t>To develop a co-simulation framework for the techno-economic planning and optimal operation of an active distribution network in Sohag, Egypt, integrating hybrid renewable energy resources and Soft Open Points.</t>
  </si>
  <si>
    <t>A hybrid grid-connected system (PV/Wind/Diesel) provides the most cost-effective plan for Sohag, reducing NPC by 16% and emissions by 35.6%. Optimal operation with Soft Open Points further reduces system losses by 57% and improves the voltage profile.</t>
  </si>
  <si>
    <t>Wuhan University,Kafrelsheikh University</t>
  </si>
  <si>
    <t>CN,EG</t>
  </si>
  <si>
    <t>https://doi.org/10.1109/ACCESS.2020.2966909</t>
  </si>
  <si>
    <t>mohamed.shafeeq@eng.kfs.edu.eg</t>
  </si>
  <si>
    <t>Mohamed Benayad et al.</t>
  </si>
  <si>
    <t>Optimizing electric vehicle charging infrastructure powered by photovoltaics: A geospatial and multi-criteria analysis for sustainable urban mobility</t>
  </si>
  <si>
    <t>To develop and apply an integrated, data-driven planning framework for optimizing the deployment of solar-powered electric vehicle charging stations at an urban scale, using a combination of geospatial analysis, multi-criteria decision-making, and techno-economic evaluation.</t>
  </si>
  <si>
    <t>The analysis identified 36 suitable areas in Benguerir totaling 58,107 m², sufficient for installing 148 charging stations, which far exceeds the 10 stations required for 50 EVs. This transition could achieve a net annual CO2 emission reduction of 54.75 tonnes, a 44.4% decrease compared to conventional vehicles.</t>
  </si>
  <si>
    <t>Hassan II University,Green Energy Park (GEP),Al Akhawayn University,National School of Architecture</t>
  </si>
  <si>
    <t>https://doi.org/10.1016/j.rineng.2025.106456</t>
  </si>
  <si>
    <t>Med.benayad98@gmail.com</t>
  </si>
  <si>
    <t>Chukwuma Leonard Azimoh and Charles Mbohwa</t>
  </si>
  <si>
    <t>Optimized Solution for Increasing Electricity Access with Mini-Grid Technology in Nigeria</t>
  </si>
  <si>
    <t>To explore optimal renewable energy solutions for mini-grids at eleven locations in Nigeria to increase electricity access.</t>
  </si>
  <si>
    <t>Southern and middle belt regions of Nigeria are more suited for grid extension, while northern locations are more favorable for mini-grid implementation. Wind technology contributes significantly in the north, while solar dominates in the south.</t>
  </si>
  <si>
    <t>https://doi.org/10.5539/jsd.v12n1p156</t>
  </si>
  <si>
    <t>lcazimoh@gmail.com</t>
  </si>
  <si>
    <t>Muntasir Elhaj et al.</t>
  </si>
  <si>
    <t>Optimized Design of a Stand-Alone Hybrid PV/Wind/Diesel Energy System for Sustainable Development in Sudan: Minimizing Costs and Carbon Emissions</t>
  </si>
  <si>
    <t>To design an optimized stand-alone hybrid PV/wind/diesel energy system for a site in Southern Sudan, with the goal of minimizing the levelized cost of energy and carbon emissions.</t>
  </si>
  <si>
    <t>The optimized hybrid system reduces the cost of energy by 29% and greenhouse gas emissions by 51.4% compared to a diesel-only system.</t>
  </si>
  <si>
    <t>University of Wyoming, Al Mughtaribeen University, University Tenaga Nasioanl, Bashayer Pipeline Company</t>
  </si>
  <si>
    <t>US, SD, MY</t>
  </si>
  <si>
    <t>https://doi.org/10.1109/ICPEE64457.2024.10949874</t>
  </si>
  <si>
    <t>monty8085@hotmail.com</t>
  </si>
  <si>
    <t>Maoulida, F. et al.</t>
  </si>
  <si>
    <t>Optimization Study of the Electrical Microgrid for a Hybrid PV–Wind–Diesel–Storage System in an Island Environment</t>
  </si>
  <si>
    <t>To investigate the techno-economic optimization of a hybrid microgrid designed to supply electricity to a rural village in Grande Comore.</t>
  </si>
  <si>
    <t>The optimal configuration consists solely of PV and battery storage, meeting 100% of electricity demand with a levelized cost of energy (LCOE) of 0.563 USD/kWh and zero greenhouse gas emissions.</t>
  </si>
  <si>
    <t>Université Le Havre Normandie, LERMAB—Laboratoire d’Études et de Recherches sur le Matériau Bois, INRAE, Université de Lorraine, LEMA—Laboratoire d’Énergie et Mécanique Appliquée, Faculté des Sciences et Techniques, Université des Comores, IREMIS—Institut de Recherche sur l’Enseignement des Mathématiques, de l’Informatique et des Sciences, Université de Mayotte</t>
  </si>
  <si>
    <t>FR, KM</t>
  </si>
  <si>
    <t>https://doi.org/10.3390/solar5030039</t>
  </si>
  <si>
    <t>fahad.maoulida@univ-lehavre.fr</t>
  </si>
  <si>
    <t>Amy Nabiliou et al.</t>
  </si>
  <si>
    <t>custom LP model</t>
  </si>
  <si>
    <t>Optimization of the sizing of hybrid wind, solar photovoltaic, biodiesel and storage systems using the integer linear programming method.</t>
  </si>
  <si>
    <t>To develop and validate an optimization program for sizing hybrid energy systems (wind, solar, biodiesel, storage) for isolated sites using integer linear programming.</t>
  </si>
  <si>
    <t>The developed integer linear programming model provides a valid sizing for a hybrid system at a 3% lower total net cost ($871,095) compared to HOMER ($898,372), validating the model's accuracy.</t>
  </si>
  <si>
    <t>Ecole Nationale Supérieure d’Ingénieurs (ENSI), University of Lome, LAboratoire de Recherche en Sciences de l’Ingénieur (LARSI), Ecole Nationale Supérieure d’Ingénieurs (ENSI), University of Lome</t>
  </si>
  <si>
    <t>https://doi.org/10.21474/IJAR01/9290</t>
  </si>
  <si>
    <t>Negasa Muleta et al.</t>
  </si>
  <si>
    <t>Optimization of Micro Hydro Electric Power with Solar PV and Diesel Generator Supply System: A case study</t>
  </si>
  <si>
    <t>To conduct a reliability analysis and optimize a micro-hydroelectric power system combined with solar PV and a diesel generator for a rural village in Ethiopia.</t>
  </si>
  <si>
    <t>The optimal and most economical system to supply the village load is a combination of 7kW hydropower, 5kW solar PV, a 5kW diesel generator, 8 batteries, and a 6kW converter.</t>
  </si>
  <si>
    <t>Dire Dawa Institute of Technology, Dire Dawa University</t>
  </si>
  <si>
    <t>https://doi.org/10.31695/IJASRE.2018.32999</t>
  </si>
  <si>
    <t>Joseph Uchenna Ezekwugo et al.</t>
  </si>
  <si>
    <t>Optimization of Integrated Energy Systems in a Developing Economy using Technology</t>
  </si>
  <si>
    <t>To optimize the integrated energy system of Nigeria from 2020-2050, evaluating a technology application scenario against a baseline to reduce energy demand and GHG emissions.</t>
  </si>
  <si>
    <t>Applying technology can reduce Nigeria's energy demand by 70.6% and GHG emissions by 64.8% by 2050 compared to a baseline scenario.</t>
  </si>
  <si>
    <t>robustness, addresses data dearth, accounts for rural energy demand</t>
  </si>
  <si>
    <t>unavailability of data</t>
  </si>
  <si>
    <t>https://doi.org/10.3844/ajebasp.2022.1.11</t>
  </si>
  <si>
    <t>juezekwugo@yahoo.com</t>
  </si>
  <si>
    <t>Arthur M. Omari</t>
  </si>
  <si>
    <t>Optimization of Hybrid Wind and Solar Power Generator at Izazi, Tanzania</t>
  </si>
  <si>
    <t>To design and optimize a cost-effective hybrid solar PV and wind turbine power system with battery storage to supply electricity to Izazi village.</t>
  </si>
  <si>
    <t>A hybrid system combining solar PV, wind turbines, and battery storage is the most reliable and optimal configuration to meet the electricity demand of Izazi village, generating an annual excess of 32,561 kWh.</t>
  </si>
  <si>
    <t>https://doi.org/10.9734/JENRR/2021/v9i330232</t>
  </si>
  <si>
    <t>mngoma2003@hotmail.com</t>
  </si>
  <si>
    <t>Muniru Olajide Okelola et al.</t>
  </si>
  <si>
    <t>Optimization of Hybrid Renewable Energy Systems for Sustainable Rural Electrification in Kwara State, Nigeria: A Techno-Economic and Environmental Assessment</t>
  </si>
  <si>
    <t>To design and optimize hybrid renewable energy systems for three off-grid communities in Kwara State, Nigeria, and to assess their techno-economic and environmental performance.</t>
  </si>
  <si>
    <t>Community-specific solar-biomass and solar-wind hybrid systems provide reliable, cost-effective, and sustainable electrification pathways for rural Nigeria, with payback periods of 3.2–3.5 years and GHG emission reductions of 63-70%.</t>
  </si>
  <si>
    <t>Ladoke Akintola University of Technology, Ogbomoso, Nigeria, National Centre for Agricultural Mechanization, Ilorin, Nigeria</t>
  </si>
  <si>
    <t>https://doi.org/10.9734/jerr/2025/v27i111684</t>
  </si>
  <si>
    <t>oyedokun.j@ncam.gov.ng</t>
  </si>
  <si>
    <t>Maklewa Agoundedemba et al.</t>
  </si>
  <si>
    <t>Optimization of Hybrid Renewable Energy System Incorporating Solar Tower With Thermal Energy Storage, PV and Battery Storage for Enhanced Energy Flexibility and Reliability</t>
  </si>
  <si>
    <t>To optimize a hybrid renewable energy system (CSP/TES, PV/BESS) in North Togo by minimizing the levelized cost of energy and maximizing the net present value.</t>
  </si>
  <si>
    <t>The optimized hybrid system is financially viable with a competitive LCOE of $0.14/kWh, a robust IRR of 14.87%, and achieves significant environmental benefits by saving 25,816 tons of CO2 annually.</t>
  </si>
  <si>
    <t>Kenyatta University, Korea Institute of Energy Research, University of Science and Technology</t>
  </si>
  <si>
    <t>KE,KR</t>
  </si>
  <si>
    <t>https://doi.org/10.52825/solarpaces.v3i.2290</t>
  </si>
  <si>
    <t>ckkim@kier.re.kr</t>
  </si>
  <si>
    <t>Ekpo, Andifiok Aloysius and Nelson Ogbogu</t>
  </si>
  <si>
    <t>Optimization of Hybrid Energy Systems for Rural Electrification</t>
  </si>
  <si>
    <t>To determine the most suitable hybrid energy system option to optimally meet the energy demand of a rural community in Nigeria, considering economic and environmental impacts.</t>
  </si>
  <si>
    <t>The optimal system for the Ikot Inyang community is a hybrid of a 50kW diesel generator, 50kW of wind (5 turbines), 134kW of solar PV, and batteries. This configuration achieves a renewable fraction of 84.8% at a Levelized Cost of Energy of $0.228/kWh.</t>
  </si>
  <si>
    <t>https://doi.org/10.7753/ijsea1005.1003</t>
  </si>
  <si>
    <t>Optimization of Hybrid Biogas-Solar Energy Systems for Sustainable Power Generation in Mauritania</t>
  </si>
  <si>
    <t>To assess the feasibility and optimize the integration of biogas and solar photovoltaic (PV) systems for on-grid and off-grid electricity generation in Rosso, Mauritania, using HOMER software and advanced optimization algorithms.</t>
  </si>
  <si>
    <t>An on-grid hybrid biogas-PV system is the most economically viable option with a Levelized Cost of Energy (LCOE) of $0.041/kWh. The off-grid system is environmentally superior with lower emissions but has a higher LCOE of $0.128/kWh.</t>
  </si>
  <si>
    <t>Kumamoto University, SRKR Engineering College (A), Mamun University Khiva, Tashkent State University of Economy, Green University of Bangladesh</t>
  </si>
  <si>
    <t>JP, IN, UZ, BD</t>
  </si>
  <si>
    <t>https://doi.org/10.1109/PIICON63519.2024.10995045</t>
  </si>
  <si>
    <t>sidahmed23719@gmail.com</t>
  </si>
  <si>
    <t>Ahmed Abdel-Hameed et al.</t>
  </si>
  <si>
    <t>Optimization of Electricity Generation Technologies to Reduce Carbon Dioxide Emissions in Egypt</t>
  </si>
  <si>
    <t>To evaluate the optimal choice of electricity generation technology for Egypt under various scenarios, including CO2 emission limits and constraints on natural gas production, based on the goals of Egyptian Vision 2030.</t>
  </si>
  <si>
    <t>Nuclear and natural gas power plants are the optimal long-term electricity supply sources for Egypt. Under scenarios with CO2 emission constraints, nuclear power becomes the best alternative to meet future electricity demand.</t>
  </si>
  <si>
    <t>8.75%</t>
  </si>
  <si>
    <t>https://doi.org/10.3390/app11188788</t>
  </si>
  <si>
    <t>I. B. Ramdhane et al.</t>
  </si>
  <si>
    <t>Optimization of electrical production of a hybrid system (solar, diesel and storage) pilot using HOMER in Biret, Southern Coast of Mauritania</t>
  </si>
  <si>
    <t>To optimize a solar-diesel-storage hybrid system for electricity production in the village of Biret, Mauritania, using HOMER software to find the most economical configuration.</t>
  </si>
  <si>
    <t>Photovoltaic systems coupled with a storage system are the most economical and optimal choice for electricity production in Biret. In Sahelian countries, this configuration is economically superior to diesel-based generation, especially as diesel prices rise.</t>
  </si>
  <si>
    <t>Laboratory of Electronic, Computing, Telecommunication and Renewable Energies (LEITER), UGB, Saint-Louis, Senegal., Applied Research Laboratory for Renewable Energies (LRAER), University of Science, Technology and Medicine, Nouakchott, Mauritania., Laboratory of Semiconductor and Solar Energy (LASES), Faculty of Science and Technology, Cheikh Anta Diop University, Dakar, Senegal.</t>
  </si>
  <si>
    <t>SN, MR</t>
  </si>
  <si>
    <t>https://doi.org/10.5897/IJPS2017.4632</t>
  </si>
  <si>
    <t>smailr814.sr@gmail.com</t>
  </si>
  <si>
    <t>Omorogiuwa Eseosa and Ekiyor Martin Thompson</t>
  </si>
  <si>
    <t>Optimization Of Distributed Hybrid Renewable Energy Resources In Power Network: Study Of Madangho---Escravos</t>
  </si>
  <si>
    <t>To design and assess the techno-economic feasibility of a distributed hybrid renewable energy system to provide a reliable, cost-effective, and clean power supply for the remote Madangho community in Nigeria.</t>
  </si>
  <si>
    <t>A hybrid system of solar PV, wind turbines, and a diesel generator is technically and economically feasible, achieving a 99.6% renewable fraction and significantly reducing harmful emissions compared to a diesel-only system.</t>
  </si>
  <si>
    <t>http://www.ijeas.org</t>
  </si>
  <si>
    <t>https://doi.org/10.31873/ijeas.5.8.19</t>
  </si>
  <si>
    <t>Usman Alhaji Dodo et al.</t>
  </si>
  <si>
    <t>Optimization of an Autonomous Hybrid Power System for an Academic Institution</t>
  </si>
  <si>
    <t>To conduct a techno-economic analysis of a standalone diesel generator versus a hybrid solar PV-DG-battery system to provide a sustainable power supply for Baze University in Abuja, Nigeria.</t>
  </si>
  <si>
    <t>The hybrid solar PV-DG-battery system is the most suitable technology, with a 50% lower net present cost and 90% lower CO2 emissions compared to a standalone diesel generator system.</t>
  </si>
  <si>
    <t>Baze University Abuja, Nigeria, University of Abuja, Nigeria, The Federal Polytechnic, Nigeria</t>
  </si>
  <si>
    <t>https://doi.org/10.24018/ejers.2020.5.10.2157</t>
  </si>
  <si>
    <t>T. Tahri et al.</t>
  </si>
  <si>
    <t>Optimization of a Hybrid Wind-Pv-Diesel Standalone System: Case Chlef, Algeria</t>
  </si>
  <si>
    <t>To optimize a hybrid wind/solar/diesel standalone power system for a village in Algeria to assess its technical and economic feasibility.</t>
  </si>
  <si>
    <t>A hybrid wind-PV-diesel system with 54% renewable energy penetration is the optimal technical and economic choice to meet the village's energy requirements, avoiding 62 tons of GHG emissions annually.</t>
  </si>
  <si>
    <t>Hassiba Benbouali University</t>
  </si>
  <si>
    <t>https://doi.org/10.5281/zenodo.1070149</t>
  </si>
  <si>
    <t>t.tahri@univ-chlef.dz</t>
  </si>
  <si>
    <t>Optimization of a Hybrid Off-Grid Solar PV—Hydro Power Systems for Rural Electrification in Cameroon</t>
  </si>
  <si>
    <t>To optimize the design and minimize the cost of a hybrid solar PV-hydro-battery off-grid system for a rural community in Cameroon.</t>
  </si>
  <si>
    <t>An optimized off-grid system with 32.2 kW hydro and 3 kW solar PV can supply electricity at an LCOE of $0.0453/kWh. Increasing hydropower capacity significantly reduces costs and the need for battery storage.</t>
  </si>
  <si>
    <t>Laboratoire d’´Energ´etique et de M´ecanique Appliqu´ees (LEMA), Ecole Polytechnique d’Abomey-Calavi, Universit´e d’Abomey-Calavi, Department of Electrical and Electronic Engineering, University of Buea</t>
  </si>
  <si>
    <t>BJ, CM</t>
  </si>
  <si>
    <t>https://doi.org/10.1155/2024/4199455</t>
  </si>
  <si>
    <t>Rwanda Energy Group</t>
  </si>
  <si>
    <t>RWANDA LEAST COST POWER DEVELOPMENT PLAN (LCPDP) 2019 – 2040</t>
  </si>
  <si>
    <t>To develop a least-cost generation expansion plan for Rwanda's electricity system to meet forecasted demand while optimizing tariff affordability.</t>
  </si>
  <si>
    <t>The least-cost development path involves power trade, specifically importing power in 2019 to avoid expensive diesel generation and exporting surplus power until 2025, leading to potential savings of 28.6 MUSD.</t>
  </si>
  <si>
    <t>modelling seasonal supply alternatives</t>
  </si>
  <si>
    <t>climate change impacts not conducted, limited river inflow data</t>
  </si>
  <si>
    <t>Ministry of Infrastructure, Rwanda Energy Group</t>
  </si>
  <si>
    <t>https://www.mininfra.gov.rw/index.php?eID=dumpFile&amp;t=f&amp;f=15687&amp;token=661a807cfbc25e0c855046ab90118f4958fbff53</t>
  </si>
  <si>
    <t xml:space="preserve">info@reg.rw </t>
  </si>
  <si>
    <t>Lambe Mutalub Adesina et al.</t>
  </si>
  <si>
    <t>Optimization and techno-economic analysis of hybrid renewable systems in Nigeria</t>
  </si>
  <si>
    <t>To design and optimize a hybrid renewable energy system for the Elenjere community in Nigeria to enhance energy reliability, minimize costs, and integrate local socioeconomic realities into system planning.</t>
  </si>
  <si>
    <t>The optimal PV/Wind/Battery/Diesel hybrid system achieves a levelized cost of energy of $0.455/kWh with 86.2% renewable penetration, significantly reducing diesel dependency for the community.</t>
  </si>
  <si>
    <t>Kwara State University, University of Ilorin, University of Johannesburg</t>
  </si>
  <si>
    <t>https://doi.org/10.12928/TELKOMNIKA.v24i1.27499</t>
  </si>
  <si>
    <t>jamiulawal9557@gmail.com</t>
  </si>
  <si>
    <t>Jado, A. et al.</t>
  </si>
  <si>
    <t>Optimization and Sensitivity Analysis of Standalone PV-Wind-Biomass-Battery Hybrid Systems for Sustainable Agricultural Electrification in Remote Areas</t>
  </si>
  <si>
    <t>To conduct a techno-economic feasibility analysis and identify the optimal design of a hybrid renewable energy system (PV, wind, biomass, battery) for electrifying a remote poultry and livestock farm in Egypt.</t>
  </si>
  <si>
    <t>A hybrid system combining PV, wind, biomass, and batteries is the most economical configuration, with a net present cost of $9.62 million and a levelized cost of energy of $0.716/kWh. Solar PV provides the majority (82%) of the electricity.</t>
  </si>
  <si>
    <t>Mansoura University, Technical University of Berlin, Zhejiang University</t>
  </si>
  <si>
    <t>EG, DE, CN</t>
  </si>
  <si>
    <t>https://doi.org/10.21608/jssae.2025.379482.1283</t>
  </si>
  <si>
    <t>Jado@mans.edu.eg</t>
  </si>
  <si>
    <t>Norddine Oubouch et al.</t>
  </si>
  <si>
    <t>Optimization and design to catalyze sustainable energy in Morocco’s Eastern Sahara: A hybrid energy system of PV/Wind/PHS for rural electrification</t>
  </si>
  <si>
    <t>To conduct a techno-economic assessment and optimization of a hybrid PV/Wind/Pumped Hydro Storage system for rural electrification in a village in Morocco.</t>
  </si>
  <si>
    <t>A hybrid PV/Wind/Pumped Hydro Storage system is the most cost-effective configuration for electrifying the studied village, achieving a low cost of energy of $0.03831/kWh.</t>
  </si>
  <si>
    <t>Laboratoire Commande, Pilotage et Surveillance en Energie Electriques (CPS2E), Ecole nationale supérieure des mines de Rabat</t>
  </si>
  <si>
    <t>https://doi.org/10.1016/j.cles.2024.100141</t>
  </si>
  <si>
    <t>nourddin.oubouch@gmail.com</t>
  </si>
  <si>
    <t>Optimization and design of hybrid power system using HOMER pro and integrated CRITIC-PROMETHEE II approaches</t>
  </si>
  <si>
    <t>To conduct a techno-economic analysis of a hybrid system for a school in Malawi to ensure electricity reliability, reduce bills, and lower grid demand.</t>
  </si>
  <si>
    <t>The most viable hybrid system for the school combines the grid, biogas from human excreta, and solar PV, achieving a levelized cost of electricity of $0.095/kWh, which is lower than the national grid tariff.</t>
  </si>
  <si>
    <t>Malawi University of Science and Technology</t>
  </si>
  <si>
    <t>https://doi.org/10.1016/j.grets.2022.100005</t>
  </si>
  <si>
    <t>Kiﬂom Gebrehiwot et al.</t>
  </si>
  <si>
    <t>Optimization and cost-benefit assessment of hybrid power systems for off-grid rural electrification in Ethiopia</t>
  </si>
  <si>
    <t>To assess the potential of a hybrid power system and identify the optimal least-cost configuration for electrifying a remote rural village in Ethiopia.</t>
  </si>
  <si>
    <t>A hybrid system combining a 20 kW PV array, three 3 kW wind turbines, a 5 kW diesel generator, and batteries is the most economic and reliable option, with a levelized cost of electricity of $0.207/kWh.</t>
  </si>
  <si>
    <t>Research &amp; Development Directorate, Ministry of Water, Irrigation and Electricity, Addis Ababa, Ethiopia b International Food Policy Research Institute (IFPRI), 1201 Eye Street, NW, Washington DC, 20005, USA c Department of Electrical and Electronic Engineering, Daffodil International University (DIU), Dhaka, Bangladesh</t>
  </si>
  <si>
    <t>ET,US,BD</t>
  </si>
  <si>
    <t>https://doi.org/10.1016/j.energy.2019.04.095</t>
  </si>
  <si>
    <t>Ibrahim Seidu et al.</t>
  </si>
  <si>
    <t>Optimization and Cost Evaluation of an Autonomous Hybrid Renewable Energy System for Electrifying Rural Areas in Nigeria</t>
  </si>
  <si>
    <t>To evaluate the techno-economic and environmental performance of different autonomous hybrid renewable energy system configurations for rural electrification in Auchi, Nigeria.</t>
  </si>
  <si>
    <t>The PV-WT-Battery configuration is the optimal solution, providing reliable, cost-effective, and zero-emission electricity at a Cost of Energy (COE) of $0.0850/kWh.</t>
  </si>
  <si>
    <t>Ahmadu Bello University, Edo State University, Jubail Industrial College, Edinburgh Napier University, University Sultan Zainal Abidin</t>
  </si>
  <si>
    <t>NG, SA, GB, MY</t>
  </si>
  <si>
    <t>https://doi.org/10.1002/ese3.70532</t>
  </si>
  <si>
    <t>Hamatwi et al.</t>
  </si>
  <si>
    <t>Optimisation of a Hybrid PV-Diesel System for Rural Application: The Case of Oluundje Village, Namibia</t>
  </si>
  <si>
    <t>To model, simulate, and optimize a PV-Diesel hybrid system to provide off-grid electricity access for Oluundje village in Namibia.</t>
  </si>
  <si>
    <t>A PV-diesel hybrid system is more cost-effective and environmentally friendly for electrifying the remote village than a diesel-only system, due to lower long-term costs and reduced emissions.</t>
  </si>
  <si>
    <t>University of Namibia, Durban University of Technology</t>
  </si>
  <si>
    <t>NA, ZA</t>
  </si>
  <si>
    <t>https://www.researchgate.net/publication/313477718_Optimisation_of_a_Hybrid_PV-Diesel_System_for_Rural_Application_The_Case_of_Oluundje_Village_Namibia</t>
  </si>
  <si>
    <t>ehamatwi@unam.na</t>
  </si>
  <si>
    <t>Mampuya Nzita André et al.</t>
  </si>
  <si>
    <t>Optimization of energy forecasts in Boma: study of PSO and Leap-Nemo algorithms (2023-2053)</t>
  </si>
  <si>
    <t>To develop an energy demand forecasting model for the city of Boma using PSO and LEAP-Nemo algorithms to optimize energy production through 2053.</t>
  </si>
  <si>
    <t>The PSO model tends to overestimate energy demand, whereas the LEAP-based BALU scenario provides more realistic and consistent forecasts.</t>
  </si>
  <si>
    <t>high correlation coefficient</t>
  </si>
  <si>
    <t>overestimation of energy demand, significant average error</t>
  </si>
  <si>
    <t>University of Kinshasa (UNIKIN),President Joseph Kasa-Vubu University,Higher Institute of Applied Techniques,University of Quebec in Abitibi-Temiscamingue</t>
  </si>
  <si>
    <t>CD,CA</t>
  </si>
  <si>
    <t>https://doi.org/10.59228/rcst.025.v4.i4.205</t>
  </si>
  <si>
    <t>simmlicem57@gmail.com</t>
  </si>
  <si>
    <t>M Asare-Addo</t>
  </si>
  <si>
    <t>Geospatial AHP multi-criteria approach</t>
  </si>
  <si>
    <t>Optimal techno-economic potential and site evaluation for solar PV and CSP systems in Ghana. A geospatial AHP multi-criteria approach</t>
  </si>
  <si>
    <t>To assess the techno-economic potential and site suitability for utility-scale solar PV and CSP technologies in Ghana using a combined geospatial and multi-criteria decision-making approach.</t>
  </si>
  <si>
    <t>About 85% of Ghana's total land area is suitable for solar energy deployment, with a potential generation capacity of 68,622 TWh/year from utility-scale PV and 23,452 TWh/year from CSP systems.</t>
  </si>
  <si>
    <t>Europa-Universität Flensburg</t>
  </si>
  <si>
    <t>https://doi.org/10.1016/j.ref.2022.03.007</t>
  </si>
  <si>
    <t>mary.asare-addo@studierende.uni-flensburg.de</t>
  </si>
  <si>
    <t>Ouassima Boqtob et al.</t>
  </si>
  <si>
    <t>Optimal sizing of grid connected microgrid in Morocco using Homer Pro</t>
  </si>
  <si>
    <t>To optimize the sizing of a grid-connected microgrid for a rural community in Morocco based on technical and economic analysis.</t>
  </si>
  <si>
    <t>The optimal microgrid configuration combines PV, wind, diesel, and battery storage, achieving a 51.4% renewable fraction at the lowest Net Present Cost.</t>
  </si>
  <si>
    <t>The Signals, Systems and Components Laboratory, FST Sidi Mohamed Ben Abdellah University</t>
  </si>
  <si>
    <t>https://doi.org/10.1109/wits.2019.8723790</t>
  </si>
  <si>
    <t>ouassima.boqtob@usmba.ac.ma</t>
  </si>
  <si>
    <t>Benallal Abdellah and Cheggaga Nawel</t>
  </si>
  <si>
    <t>Optimal Sizing of a Pv-Wind Hybrid System Using Measured and Generated Database</t>
  </si>
  <si>
    <t>To optimize a completely autonomous PV-wind hybrid system for an isolated village in Algeria and to assess the techno-economic effects of wind turbine height on the system's sizing.</t>
  </si>
  <si>
    <t>Using measured wind speed data at the actual turbine height is preferable for accurate sizing. Extrapolating wind data from a lower altitude is more accurate than ignoring the height effect but remains less precise than direct measurement.</t>
  </si>
  <si>
    <t>USDB, Blida, Algeria</t>
  </si>
  <si>
    <t>https://doi.org/10.46657/ajresd.2021.3.1.4</t>
  </si>
  <si>
    <t>Saleeb, H. et al.</t>
  </si>
  <si>
    <t>Optimal Sizing and Techno-Economic Feasibility of Hybrid Microgrid</t>
  </si>
  <si>
    <t>To assess the techno-economic feasibility of a hybrid PV-battery-hydrogen microgrid for a university campus in Egypt and to determine its optimal component sizing.</t>
  </si>
  <si>
    <t>The proposed hybrid microgrid system achieves cost savings of 20–30% over 20 years compared to conventional grid supply, with a payback period of 8–10 years, while also reducing carbon emissions.</t>
  </si>
  <si>
    <t>Sohag University, American University of the Middle East, South Valley University</t>
  </si>
  <si>
    <t>EG, KW</t>
  </si>
  <si>
    <t>https://doi.org/10.3390/pr13041209</t>
  </si>
  <si>
    <t>hedra_mahfouz@techedu.sohag.edu.eg</t>
  </si>
  <si>
    <t>Teketay Mulu Beza et al.</t>
  </si>
  <si>
    <t>Optimal Sizing and Techno-Economic Analysis of Minigrid Hybrid Renewable Energy System for Tourist Destination Islands of Lake Tana, Ethiopia</t>
  </si>
  <si>
    <t>To assess the techno-economic feasibility of a minigrid renewable energy system for electrifying Kibran Gabriel island in Ethiopia.</t>
  </si>
  <si>
    <t>A hybrid PV/diesel/battery system is the most economically feasible option, with a levelized cost of energy of USD 0.175/kWh and a renewable fraction of 86.4%, reducing pollutant emissions by 86.5% compared to a stand-alone diesel system.</t>
  </si>
  <si>
    <t>National Taiwan University of Science and Technology, Bahir Dar University</t>
  </si>
  <si>
    <t>TW, ET</t>
  </si>
  <si>
    <t>https://doi.org/10.3390/app11157085</t>
  </si>
  <si>
    <t>cckuo@mail.ntust.edu.tw</t>
  </si>
  <si>
    <t>Godfred Tay et al.</t>
  </si>
  <si>
    <t>Optimal sizing and techno-economic analysis of a hybrid solar PV/wind/diesel generator system</t>
  </si>
  <si>
    <t>To assess the techno-economic viability of a hybrid solar PV, wind, and diesel generator system to power a telecommunication base station, a tourism center, and a community clinic in Avuto, Ghana.</t>
  </si>
  <si>
    <t>The optimal hybrid system (58.8 kW PV, 7x3 kW wind turbines, 10 kW diesel generator) achieves a levelized cost of energy of 0.39 US$/kWh and reduces emissions by 55% compared to a diesel-only system.</t>
  </si>
  <si>
    <t>Regional Maritime University, Accra, Ghana, Accra Technical University, Accra, Ghana, University of Cape-Coast, Cape-Coast, Ghana, University of Ghana, Accra, Ghana</t>
  </si>
  <si>
    <t>https://doi.org/10.1088/1755-1315/1042/1/012014</t>
  </si>
  <si>
    <t>patrickadjei1@gmail.com</t>
  </si>
  <si>
    <t>Ninet Mohamed Ahmed et al.</t>
  </si>
  <si>
    <t>Optimal Sizing and Economical Analysis of PV-Wind Hybrid Power System for Water Irrigation using Genetic Algorithm</t>
  </si>
  <si>
    <t>To determine the optimal configuration and cost-effectiveness of three renewable power systems (standalone PV, standalone wind, and PV-wind hybrid) for an irrigation and household load in two locations in Sinai, Egypt.</t>
  </si>
  <si>
    <t>The optimal configurations are a hybrid PV-wind system for the Abu-Rudies location and a standalone PV system for the El-Arish location, with Net Present Costs of $37,433 and $35,450 respectively.</t>
  </si>
  <si>
    <t>Electronics Research Institute</t>
  </si>
  <si>
    <t>https://doi.org/10.11591/ijece.v7i4.pp1797-1814</t>
  </si>
  <si>
    <t>ninet@eri.sci.eg</t>
  </si>
  <si>
    <t>Optimal site selection for utility-scale solar PV projects using a RETscreen-AHP-TOPSIS framework: application to the southern Cameroon</t>
  </si>
  <si>
    <t>To develop and apply a hybrid RETScreen-AHP-TOPSIS framework to select the optimal site for a utility-scale solar PV project in southern Cameroon by integrating technical, economic, and environmental criteria.</t>
  </si>
  <si>
    <t>Baffousam is identified as the optimal location for a utility-scale solar PV project due to its higher solar potential, favorable land use, and proximity to the grid.</t>
  </si>
  <si>
    <t>Makerere University,University of Buea</t>
  </si>
  <si>
    <t>UG,CM</t>
  </si>
  <si>
    <t>https://doi.org/10.1186/s40807-025-00166-y</t>
  </si>
  <si>
    <t>Hegazy Rezk et al.</t>
  </si>
  <si>
    <t>Optimal Selection of Hybrid Renewable Energy System Using Multi-Criteria Decision-Making Algorithms</t>
  </si>
  <si>
    <t>To identify the optimal hybrid renewable energy system to supply a water pumping and desalination load in an isolated region in Al-Minya, Egypt, using multi-criteria decision-making models.</t>
  </si>
  <si>
    <t>The optimal option is a hybrid PV-DG-Battery system with a 5 kW diesel generator, an RO-500 desalination unit, and a load-following control strategy, achieving a cost of energy of 0.077 $/kWh and reducing CO2 emissions by 113,939 kg/year compared to a diesel-only system.</t>
  </si>
  <si>
    <t>Prince Sattam Bin Abdulaziz University, Minia University, Ufa Federal Research Centre of the Russian Academy of Sciences, King Fahd University of Petroleum &amp; Minerals, Assiut University</t>
  </si>
  <si>
    <t>SA, EG, RU</t>
  </si>
  <si>
    <t>https://doi.org/10.32604/cmc.2021.015895</t>
  </si>
  <si>
    <t>mujahed@kfupm.edu.sa</t>
  </si>
  <si>
    <t>Chidozie Ezekwem et al.</t>
  </si>
  <si>
    <t>Optimal selection and design of grid-connected hybrid renewable energy system in three selected communities of Rivers State</t>
  </si>
  <si>
    <t>To perform a techno-economic analysis of a grid-connected hybrid renewable energy system to improve electricity reliability for three rural communities in Rivers State, Nigeria.</t>
  </si>
  <si>
    <t>A grid-connected PV system is the optimal configuration for all three communities, reducing the cost of energy from the grid's $0.08625/kWh to as low as $0.0181/kWh.</t>
  </si>
  <si>
    <t>University of Port Harcourt, Kongu Engineering College</t>
  </si>
  <si>
    <t>https://doi.org/10.1016/j.sciaf.2024.e02305</t>
  </si>
  <si>
    <t>Abenezer Bekele et al.</t>
  </si>
  <si>
    <t>Optimal planning and sizing of microgrid cluster for performance enhancement</t>
  </si>
  <si>
    <t>To optimally size microgrids for three Ethiopian villages using a multi-tier framework, analyze the techno-economic performance of clustering them, and assess the feasibility of grid extension.</t>
  </si>
  <si>
    <t>Clustering microgrids reduces required PV and battery capacity and lowers the cost of energy compared to standalone systems, despite higher initial interconnection costs. Grid extension was not economically feasible.</t>
  </si>
  <si>
    <t>Hawassa University, Huanjiang Laboratory, Zhejiang University, Aalborg University</t>
  </si>
  <si>
    <t>ET, CN, DK</t>
  </si>
  <si>
    <t>https://doi.org/10.1038/s41598-024-75906-z</t>
  </si>
  <si>
    <t>baseem.khan04@gmail.com</t>
  </si>
  <si>
    <t>L. Olatomiwa et al.</t>
  </si>
  <si>
    <t>Optimal Planning and Deployment of Hybrid Renewable Energy to Rural Healthcare Facilities in Nigeria</t>
  </si>
  <si>
    <t>To design and optimize grid-tied hybrid renewable energy systems to ensure a reliable power supply for rural healthcare facilities in Nigeria.</t>
  </si>
  <si>
    <t>The optimal system configuration for all six sites is a grid-tied PV/wind/diesel/battery system, achieving high renewable energy fractions (85-95%) and significantly lower costs of energy compared to diesel-grid systems.</t>
  </si>
  <si>
    <t>Federal University of Technology, Minna, University of Johannesburg</t>
  </si>
  <si>
    <t>NG,ZA</t>
  </si>
  <si>
    <t>https://doi.org/10.3390/en16217259</t>
  </si>
  <si>
    <t>Charles Ofori et al.</t>
  </si>
  <si>
    <t>Optimal Mini-grid for Rural Electrification: A Case Study of Sekoukou-Niger</t>
  </si>
  <si>
    <t>To analyze the techno-economic feasibility of a hybrid mini-grid system for rural electrification in the village of Sekoukou, Niger, and to identify the optimal system configuration.</t>
  </si>
  <si>
    <t>The most optimal mini-grid configuration is a generator-photovoltaic hybrid system with a levelized cost of energy (LCOE) of $0.271. A load shifting approach can further reduce the LCOE to $0.177.</t>
  </si>
  <si>
    <t>Auckland University of Technology, University of Mines and Technology</t>
  </si>
  <si>
    <t>NZ, GH</t>
  </si>
  <si>
    <t>https://doi.org/10.25077/jnte.v11n3.1053.2022</t>
  </si>
  <si>
    <t>ocharlesx@gmail.com</t>
  </si>
  <si>
    <t>J. G. Akinbomi et al.</t>
  </si>
  <si>
    <t>Optimal Microgrid Power Supply System for Nigerian Detached Communities: Environmental Impact and Energy Cost Criteria</t>
  </si>
  <si>
    <t>To identify an optimal microgrid power supply strategy for detached communities in Nigeria that minimizes adverse environmental impacts and costs compared to the current strategy.</t>
  </si>
  <si>
    <t>Microgrids combining solar PV, grid connection, and battery storage are the most environmentally friendly and cost-effective option for on-grid detached communities. For off-grid communities, a combination of diesel generators, solar PV, and battery storage is suitable.</t>
  </si>
  <si>
    <t>Lagos State University, Tennessee State University</t>
  </si>
  <si>
    <t>https://doi.org/10.4314/njt.v40i3.15</t>
  </si>
  <si>
    <t>julius.akinbomi@lasu.edu.ng</t>
  </si>
  <si>
    <t>E.O. Diemuodeke et al.</t>
  </si>
  <si>
    <t>Optimal mapping of hybrid renewable energy systems for locations using multi-criteria decision-making algorithm</t>
  </si>
  <si>
    <t>To determine the optimal hybrid renewable energy system configuration for households in six locations in Nigeria's South-South zone using a multi-criteria approach.</t>
  </si>
  <si>
    <t>The optimal system is a Diesel-PV-Wind-Battery hybrid for Benin-city, Yenagoa, and Port Harcourt, and a PV-Wind-Battery system for Warri, Uyo, and Calabar. The levelized cost of energy ranges from $0.459 to $0.562/kWh.</t>
  </si>
  <si>
    <t>University of Port Harcourt, Kwame Nkrumah University of Science and Technology, University College London</t>
  </si>
  <si>
    <t>https://doi.org/10.1016/j.renene.2018.11.055</t>
  </si>
  <si>
    <t>Amevi Acakpovi et al.</t>
  </si>
  <si>
    <t>Optimal Hybrid Renewable Energy System: A Comparative Study of Wind/Hydrogen/Fuel-Cell and Wind/Battery Storage</t>
  </si>
  <si>
    <t>To perform a techno-economic comparison of two hybrid renewable energy systems (wind/hydrogen/fuel-cell and wind/battery storage) for a rural community in Ghana and identify the optimal solution based on cost, capacity, and emissions.</t>
  </si>
  <si>
    <t>The traditional wind/battery system has a clear economic advantage over the wind/hydrogen/fuel-cell system, demonstrating the lowest Net Present Cost (NPC) and Levelized Cost of Electricity (COE) over the 25-year project lifespan.</t>
  </si>
  <si>
    <t>University of Johannesburg, Regional Maritime University, Accra Technical University</t>
  </si>
  <si>
    <t>ZA, GH</t>
  </si>
  <si>
    <t>https://doi.org/10.1155/2020/1756503</t>
  </si>
  <si>
    <t>E.O. Diemuodeke and I.M. Okorho</t>
  </si>
  <si>
    <t>Optimal Hybrid PV-Battery-Diese Generator Energy System for the Oil Producing Communities in Niger-Delta, Nigeria: A Case Study</t>
  </si>
  <si>
    <t>To determine the optimal configuration and design of a hybrid PV-battery-diesel generator system to power households in a remote oil-producing community in Nigeria.</t>
  </si>
  <si>
    <t>The optimal system consists of 0.8kW PV panels, a 1.5kW diesel generator, and 25 batteries, achieving a cost of energy of 0.781 US$/kWh and reducing CO2 emissions by 25.72% compared to a diesel-only system.</t>
  </si>
  <si>
    <t>University of Port Harcourt, Cranfield University</t>
  </si>
  <si>
    <t>NG,GB</t>
  </si>
  <si>
    <t>https://doi.org/10.1080/21563306.2016.11744003</t>
  </si>
  <si>
    <t>Maimuna Drammeh et al.</t>
  </si>
  <si>
    <t>Optimal energy management system for a community microgrid: A case study from the Gambia</t>
  </si>
  <si>
    <t>To investigate the technical, economic, and environmental feasibility of a hybrid microgrid system for the rural community of Kantong Kunda in The Gambia.</t>
  </si>
  <si>
    <t>A hybrid microgrid with 79.8 kW solar PV, a 60 kW diesel generator, and 374 batteries is the most practical option, delivering electricity at an LCOE of $0.08527/kWh, which is significantly lower than the national grid tariff.</t>
  </si>
  <si>
    <t>Pan African University of Water and Energy Sciences (PAUWES), Botswana International University of Science and Technology, Saveetha School of Engineering, Saveetha Institute of Medical and Technical Sciences, Saveetha University, Periyar Maniammai Institute of Science &amp; Technology, SRM Institute of Science and Technology, Vellore Institute of Technology, Kongu Engineering College</t>
  </si>
  <si>
    <t>DZ, BW, IN</t>
  </si>
  <si>
    <t>https://doi.org/10.1016/j.jup.2025.102132</t>
  </si>
  <si>
    <t>maimunadrammeh10@gmail.com</t>
  </si>
  <si>
    <t>M Kabe et al.</t>
  </si>
  <si>
    <t>Optimal Electrification Using Renewable Energies: Microgrid Installation Model with Combined Mixture k-Means Clustering Algorithm, Mixed Integer Linear Programming, and Onsset Method</t>
  </si>
  <si>
    <t>To propose a multi-step model for optimal microgrid installation and planning for off-grid areas, combining clustering for location, MILP for sizing and resource selection, and a spatial tool for national electrification strategy, using Togo as a case study.</t>
  </si>
  <si>
    <t>For a 40 kW microgrid, the optimal resource mix is 80% solar, 7.5% wind, and 12.5% battery systems. For national electrification in Togo, achieving universal access requires a mix of hybrid PV mini-grids and stand-alone systems, with long-term investment estimated at $2.6 billion for 1 GW capacity.</t>
  </si>
  <si>
    <t>University of Lome, National Renewable Energy Laboratory, Ecole Polytechnique de Lomé</t>
  </si>
  <si>
    <t>TG, US</t>
  </si>
  <si>
    <t>https://doi.org/10.3390/en17123022</t>
  </si>
  <si>
    <t>danielkabe2@gmail.com, bokoviyao@gmail.com</t>
  </si>
  <si>
    <t>Olumuyiwa Oludare Fagbohun et al.</t>
  </si>
  <si>
    <t>Optimal Design of Independent Mini Hydro-photovoltaic-battery-diesel Hybrid Power System for Erin-ijesha Water Fall, Nigeria</t>
  </si>
  <si>
    <t>To design an optimal and reliable independent mini hydro-photovoltaic-battery-diesel hybrid power system for a rural community in Nigeria.</t>
  </si>
  <si>
    <t>A mini-hydro-photovoltaic-battery combination is the most cost-effective option with a Cost of Energy (COE) of $0.218/kWh, which is more expensive than grid electricity but suitable for areas where grid extension is infeasible.</t>
  </si>
  <si>
    <t>Ekiti State University</t>
  </si>
  <si>
    <t>https://doi.org/10.9734/JERR/2018/v1i19760</t>
  </si>
  <si>
    <t>olumuyiwafagbohun@gmail.com</t>
  </si>
  <si>
    <t>M. Osman et al.</t>
  </si>
  <si>
    <t>OPTIMAL DESIGN OF HYBRID ENERGY SYSTEM DRIVES SMALL-SCALE REVERSE OSMOSIS DESALINATION PLANT</t>
  </si>
  <si>
    <t>To determine the optimal design of a hybrid energy system to power a small-scale reverse osmosis desalination plant in Nakhl city, Egypt.</t>
  </si>
  <si>
    <t>A hybrid PV/diesel system with storage batteries is the optimal configuration, achieving the lowest net present cost and cost of energy while reducing CO2 emissions compared to a diesel-only system.</t>
  </si>
  <si>
    <t>Zagazig University, Ryukyus University</t>
  </si>
  <si>
    <t>https://doi.org/10.18488/journal.13.2019.81.48.61</t>
  </si>
  <si>
    <t>m.aatallah@zu.edu.eg</t>
  </si>
  <si>
    <t>Yonas Tibebu Mekonnen et al.</t>
  </si>
  <si>
    <t>Optimal design of a photovoltaic–diesel–battery hybrid renewable energy system for sustainable off-grid electrification of a village in Ethiopia</t>
  </si>
  <si>
    <t>To design and optimize a PV-diesel-battery hybrid system for off-grid electrification of a rural village in Ethiopia, minimizing cost and emissions.</t>
  </si>
  <si>
    <t>A PV-diesel-battery hybrid system with an 84% renewable fraction is the most cost-effective solution, significantly reducing fuel consumption and CO₂ emissions compared to a diesel-only system.</t>
  </si>
  <si>
    <t>Debre Tabor University, WOLLO University, Saveetha Engineering College, New Horizon College of Engineering, St Xavier’s Catholic College of Engineering</t>
  </si>
  <si>
    <t>ET, IN</t>
  </si>
  <si>
    <t>https://doi.org/10.1186/s42162-026-00625-w</t>
  </si>
  <si>
    <t>haiterlenina@gmail.com</t>
  </si>
  <si>
    <t>Jamiu Omotayo Oladigbolu et al.</t>
  </si>
  <si>
    <t>Optimal Design of a Hybrid PV Solar/Micro-Hydro/Diesel/Battery Energy System for a Remote Rural Village under Tropical Climate Conditions</t>
  </si>
  <si>
    <t>To examine the techno-economic and environmental performance of different hybrid PV/hydro/diesel/battery systems for off-grid electrification of a rural Nigerian village.</t>
  </si>
  <si>
    <t>A hybrid PV/hydro/diesel system with battery storage is the most economically optimal solution, with a net present cost of $963,431 and a cost of energy of $0.112/kWh.</t>
  </si>
  <si>
    <t>King Abdul-Aziz University</t>
  </si>
  <si>
    <t>https://doi.org/10.3390/electronics9091491</t>
  </si>
  <si>
    <t>Marwa MALLEK et al.</t>
  </si>
  <si>
    <t>Optimal design of a hybrid photovoltaic–wind power system with the national grid using HOMER: A case study in Kerkennah, Tunisia</t>
  </si>
  <si>
    <t>To optimize hybrid energy system models combining solar PV, wind, and the national grid for a desalination plant in Kerkennah, Tunisia, to reduce electricity production costs and greenhouse gas emissions.</t>
  </si>
  <si>
    <t>A hybrid system of PV, wind, batteries, and a grid connection is the most economically optimal configuration, reducing the levelized cost of energy to £ 0.149/kWh compared to the grid tariff of £ 0.251/kWh.</t>
  </si>
  <si>
    <t>OLID Laboratory, ISGIS, Higher Institute of Industrial Management of Sfax, ENIS Computer Engineering and Applied Mathematics</t>
  </si>
  <si>
    <t>https://doi.org/10.1109/DASA54658.2022.9765310</t>
  </si>
  <si>
    <t>marwa.mallek@fsegs.rnu.tn</t>
  </si>
  <si>
    <t>Abdullahi Mohamed Samatar et al.</t>
  </si>
  <si>
    <t>Optimal design of a hybrid energy system considering techno‑economic factors for off‑grid electrification in remote areas</t>
  </si>
  <si>
    <t>To investigate the techno-economic feasibility and optimal design of a hybrid PV-diesel-battery system for off-grid electrification in a remote region of Somalia.</t>
  </si>
  <si>
    <t>A hybrid PV/DG/BESS system is the most dependable and economically viable configuration for rural electrification, resulting in a net present cost of $129,679 and a levelized cost of energy of $0.180/kWh.</t>
  </si>
  <si>
    <t>University Malaya, Hormuud University, Swinburne University of Technology, Presidency University, University of Hail</t>
  </si>
  <si>
    <t>MY, SO, AU, IN, SA</t>
  </si>
  <si>
    <t>https://doi.org/10.1007/s10098-024-02939-3</t>
  </si>
  <si>
    <t>samatar@um.edu.my; samatar.hp@gmail.com</t>
  </si>
  <si>
    <t>Divine Khan Ngwashi et al.</t>
  </si>
  <si>
    <t>Optimal design and sizing of a multi-microgrids system: Case study of Goma in The Democratic Republic of the Congo</t>
  </si>
  <si>
    <t>To investigate the influence of interconnecting multiple microgrids on system reliability and techno-economic benefits through optimal design and sizing for the town of Goma.</t>
  </si>
  <si>
    <t>The interconnection of several microgrids can produce a more stable and reliable system. When connected to a private grid, a system incorporating PV can be sold to the grid with a payback period of approximately seven years.</t>
  </si>
  <si>
    <t>Faculty of Engineering and Technology, University of Buea</t>
  </si>
  <si>
    <t>https://doi.org/10.1016/j.sciaf.2023.e01913</t>
  </si>
  <si>
    <t>ngwashi.divine@ubuea.cm</t>
  </si>
  <si>
    <t>Optimal design and sensitivity analysis of distributed biomass-based hybrid renewable energy systems for rural electriﬁcation: Case study of different photovoltaic/wind/ battery-integrated options in Babadam, northern Cameroon</t>
  </si>
  <si>
    <t>To model, simulate, and optimize two distributed biomass-based hybrid renewable energy systems (using anaerobic digestion or gasification) to meet the electricity needs of the remote community of Babadam in northern Cameroon.</t>
  </si>
  <si>
    <t>The gasifier-integrated system (PV/syngas generator/battery) is the most cost-effective option, with a cost of energy (COE) of $0.319/kWh. Integrating a syngas generator reduces the COE by 40% compared to a PV/Wind/Battery system.</t>
  </si>
  <si>
    <t>University of Yaoundé I, University of Douala, University of Buea, Cyprus International University, Brandenburg University of Technology, University of Bamenda</t>
  </si>
  <si>
    <t>CM, CY, DE</t>
  </si>
  <si>
    <t>https://doi.org/10.1049/rpg2.12266</t>
  </si>
  <si>
    <t>nasser.yimen@polytechnique.cm</t>
  </si>
  <si>
    <t>Thani R. Said et al.</t>
  </si>
  <si>
    <t>Optimal design and analysis of a grid‐connected hybrid renewable energy system using HOMER Pro: A case study of Tumbatu Island, Zanzibar</t>
  </si>
  <si>
    <t>To improve the voltage profile on Tumbatu Island's high-voltage transmission line by designing an optimal grid-connected hybrid renewable energy system.</t>
  </si>
  <si>
    <t>Integrating solar PV and wind turbines with the grid improves the high-voltage line's voltage profile from 29.6 kV to 31.23 kV. This hybrid system is the most economically viable option with a net present cost of $4,003,851.</t>
  </si>
  <si>
    <t>The Nelson Mandela African Institution of Science and Technology (NM‐AIST), Arusha Technical College</t>
  </si>
  <si>
    <t>https://doi.org/10.1002/ese3.1735</t>
  </si>
  <si>
    <t>thomas.kivevele@nm-aist.ac.tz</t>
  </si>
  <si>
    <t>Yaouba et al.</t>
  </si>
  <si>
    <t>Optimal Decision-Making on Hybrid Off-Grid Energy Systems for Rural and Remote Areas Electrification in the Northern Cameroon</t>
  </si>
  <si>
    <t>To compare ten different standalone hybrid energy systems for rural electrification in northern Cameroon and identify the optimal configuration based on economic and environmental criteria.</t>
  </si>
  <si>
    <t>The PV/DG/battery system is the most cost-effective option, with a cost of energy between $0.359/kWh and $0.394/kWh. Environmentally, the PV/Battery and PV/wind/Battery systems are superior with zero CO2 emissions.</t>
  </si>
  <si>
    <t>Research Centre for Renewable Energy, Institute of Geological and Mining Research, University of Maroua, Higher National School of Mines and Petroleum Industries, Higher Teacher Training Technical College of Sarh, School of Geology and Mining Engineering, University of Ngaound´er´e</t>
  </si>
  <si>
    <t>CM, TD</t>
  </si>
  <si>
    <t>https://doi.org/10.1155/2022/5316520</t>
  </si>
  <si>
    <t>rubenziebafalama@gmail.com</t>
  </si>
  <si>
    <t>Lanre Olatomiwa</t>
  </si>
  <si>
    <t>Optimal configuration assessments of hybrid renewable power supply for rural healthcare facilities</t>
  </si>
  <si>
    <t>To assess the optimal configurations of hybrid renewable energy systems for powering rural health clinics in three different locations in Nigeria.</t>
  </si>
  <si>
    <t>A hybrid PV/wind/diesel/battery system is the most cost-effective configuration for rural health clinics in Maiduguri and Enugu, while a PV/diesel/battery system is optimal for Iseyin. All optimal configurations are superior to a conventional diesel stand-alone system.</t>
  </si>
  <si>
    <t>Federal University of Technology, Minna</t>
  </si>
  <si>
    <t>https://doi.org/10.1016/j.egyr.2016.06.001</t>
  </si>
  <si>
    <t>Gordon Rae and Gareth Erfort</t>
  </si>
  <si>
    <t>GIS methodology</t>
  </si>
  <si>
    <t>Offshore wind energy – South Africa’s untapped resource</t>
  </si>
  <si>
    <t>To estimate the offshore wind energy resource available within South Africa’s exclusive economic zone (EEZ) under four scenarios and to identify the most suitable locations for wind farm development using a GIS-based multi-criteria evaluation.</t>
  </si>
  <si>
    <t>South Africa has an annual offshore wind energy potential of 44.52 TWh in shallow waters (&lt;50m) and 2,387.08 TWh in deep waters (&lt;1000m), which could theoretically supply 15% and 800% of the country's annual electricity demand, respectively. The most suitable development regions identified are Richards Bay, KwaDukuza, Durban, and Struis Bay.</t>
  </si>
  <si>
    <t>https://dx.doi.org/10.17159/2413-3051/2020/v31i4a7940</t>
  </si>
  <si>
    <t>gordonrae95@gmail.com</t>
  </si>
  <si>
    <t>Hamza Bahri et al.</t>
  </si>
  <si>
    <t>Optimal configuration and techno-economic analysis of hybrid photovoltaic/PEM fuel cell power system</t>
  </si>
  <si>
    <t>To design and optimize a hybrid PV/PEM fuel cell power system to supply a cell tower in Ouanougha, Algeria, and perform a techno-economic analysis.</t>
  </si>
  <si>
    <t>The optimal system configuration consists of a 12 kW PV array and a 7 kW PEMFC with 8 batteries, achieving a levelized cost of energy of 0.259 $/kWh and a total net present cost of $64,384.</t>
  </si>
  <si>
    <t>Mohamed Boudiaf University of Msila, Ferhat Abbas University Setif 1, Prince Sattam Bin Abdulaziz University, Minia University</t>
  </si>
  <si>
    <t>DZ, SA, EG</t>
  </si>
  <si>
    <t>https://doi.org/10.14447/jnmes.v25i2.a05</t>
  </si>
  <si>
    <t>a.harrag@univ-setif.dz</t>
  </si>
  <si>
    <t>Mohamed Osman Atallah et al.</t>
  </si>
  <si>
    <t>Operation of conventional and unconventional energy sources to drive a reverse osmosis desalination plant in Sinai Peninsula, Egypt</t>
  </si>
  <si>
    <t>To determine the optimal technical and economic configuration of an off-grid hybrid energy system to power a reverse osmosis desalination plant in Nakhl, Egypt.</t>
  </si>
  <si>
    <t>The optimal configuration is a hybrid PV/diesel/battery system, consisting of 160 kW PV, a 50 kW diesel generator, and 19 strings of batteries, achieving the lowest cost of energy ($0.107/kWh) and net present cost ($502,662).</t>
  </si>
  <si>
    <t>https://doi.org/10.1016/j.renene.2019.05.138</t>
  </si>
  <si>
    <t>Joel Yongoua Nana and Michael O Dioha</t>
  </si>
  <si>
    <t>On the role of interconnected mini-grids in net-zero emissions electricity system: insights from Nigeria</t>
  </si>
  <si>
    <t>To explore the techno-economic implications of deploying interconnected mini-grids (IMGs) in Nigeria's electricity system under different net-zero emissions scenarios and demand projections.</t>
  </si>
  <si>
    <t>Interconnected mini-grids (IMGs) can reduce system costs, minimize stranded assets, and decrease reliance on negative emissions technologies like CCS in Nigeria's net-zero electricity system.</t>
  </si>
  <si>
    <t>interconnection costs not included, low sub-annual time resolution, aggregated hydropower representation, no explicit reserve margin, no spatial distribution of renewables</t>
  </si>
  <si>
    <t>University of Cape Town, Clean Air Task Force, Sustainable Energy Africa</t>
  </si>
  <si>
    <t>https://doi.org/10.1088/1748-9326/ad259f</t>
  </si>
  <si>
    <t>joel@sustainable.org.za, michael@dioha.us</t>
  </si>
  <si>
    <t>Elodie Kelly et al.</t>
  </si>
  <si>
    <t>Off grid PV/Diesel/Wind/Batteries energy system options for the electrification of isolated regions of Chad</t>
  </si>
  <si>
    <t>To propose reliable off-grid hybrid energy system options for the electrification of 16 isolated regions in Chad.</t>
  </si>
  <si>
    <t>Optimal off-grid systems are PV/Battery, PV/Diesel/Battery, and PV/Wind/Diesel/Battery, with a cost of energy (COE) ranging from 0.367 to 0.529 US$/kWh, which is profitable for some sites compared to the national production cost.</t>
  </si>
  <si>
    <t>URISIE, University Institute of Technology Fotso Victor, University of Dschang, UR2MSP, Department of Physics, University of Dschang</t>
  </si>
  <si>
    <t>https://doi.org/10.1016/j.heliyon.2023.e13906</t>
  </si>
  <si>
    <t>kellyelodie68@gmail.com</t>
  </si>
  <si>
    <t>Matthew Little and Richard Blanchard</t>
  </si>
  <si>
    <t>Pre-feasibility methodology to compare productive uses of energy supplied by stand-alone solar photovoltaic systems: A Tanzanian case study</t>
  </si>
  <si>
    <t>To present a standardized methodology for assessing the technical and economic feasibility of stand-alone solar PV systems for various productive uses of energy, using Tanzania as a case study.</t>
  </si>
  <si>
    <t>Stand-alone solar PV systems for barbershops, tailors, mobile carpenters, drip-feed irrigation, and fishing lights represent the lowest-risk and most profitable productive use of energy applications for implementation in Tanzania.</t>
  </si>
  <si>
    <t>Loughborough University The Wolfson School of Mechanical Electrical and Manufacturing Engineering</t>
  </si>
  <si>
    <t>https://doi.org/10.1016/j.esd.2022.08.018</t>
  </si>
  <si>
    <t>m.e.little@lboro.ac.uk</t>
  </si>
  <si>
    <t>Maximilian Parzen et al.</t>
  </si>
  <si>
    <t>PyPSA-Earth. A new global open energy system optimization model demonstrated in Africa</t>
  </si>
  <si>
    <t>To introduce PyPSA-Earth, a new open-source global energy system model, and demonstrate its capabilities through data validation for Africa and a 2060 net-zero planning study for Nigeria.</t>
  </si>
  <si>
    <t>An optimized 2060 net-zero power system for Nigeria can be supplied mostly by solar energy (256.9 GW) and battery storage (67.9 GW), with an average marginal price (51 €/MWh) potentially lower than the 2020 system.</t>
  </si>
  <si>
    <t>open-source, high spatial and temporal resolution, modular, reproducible, flexible</t>
  </si>
  <si>
    <t>Missing network topology data, Missing demand time series, Imprecise global data, Missing technologies</t>
  </si>
  <si>
    <t>University of Edinburgh, Fraunhofer Research Institution for Energy Infrastructures and Geothermal Systems IEG, Justus-Liebig-University Gießen, Karlsruhe Institute of Technology, University of Pisa, Technische Universität Berlin, University of Applied Sciences (OTH) Regensburg</t>
  </si>
  <si>
    <t>GB, DE, RU, IT</t>
  </si>
  <si>
    <t>https://doi.org/10.1016/j.apenergy.2023.121096</t>
  </si>
  <si>
    <t>max.parzen@ed.ac.uk</t>
  </si>
  <si>
    <t>Mohammed Sadeq and Sameh Abdellatif</t>
  </si>
  <si>
    <t>PV-ON: An online/bilingual PV sizing tool for grid-connected system, case studies in Egypt</t>
  </si>
  <si>
    <t>To develop and validate a free, online, bilingual techno-economic pre-sizing tool for grid-connected PV systems, using case studies in Egypt.</t>
  </si>
  <si>
    <t>The developed online tool, PV-ON, provides accurate techno-economic pre-sizing for grid-connected PV systems, with a mismatch error of 1% to 6% compared to the commercial software PVsyst.</t>
  </si>
  <si>
    <t>The British University in Egypt (BUE), Solar Installer Company</t>
  </si>
  <si>
    <t>https://doi.org/10.1002/2050-7038.12910</t>
  </si>
  <si>
    <t>sameh.osama@bue.edu.eg</t>
  </si>
  <si>
    <t>Noralden Mohamed Bauid and Md Mizanur Rahman</t>
  </si>
  <si>
    <t>Providing electricity access for unelectrified people in remote areas: demonstrated to a case study in Libya</t>
  </si>
  <si>
    <t>To plan and assess the techno-economic feasibility of providing electricity to the rural village of Enttelat in Libya using renewable energy sources, and to identify the most cost-effective technology options.</t>
  </si>
  <si>
    <t>A hybrid system of PV solar panels and a wind turbine was identified as the most viable option, with a cost of energy (COE) of 0.1801 LYD/kWh. This system was chosen over a cheaper PV-diesel hybrid due to its lower capacity shortage.</t>
  </si>
  <si>
    <t>University Technology Malaysia</t>
  </si>
  <si>
    <t>https://doi.org/10.54279/mijeec.v4i2.247735</t>
  </si>
  <si>
    <t>noor_bauid@yahoo.co.uk</t>
  </si>
  <si>
    <t>MARKO MILETIC et al.</t>
  </si>
  <si>
    <t>Prospects of Renewable Energy for the New City of El Alamein, Egypt: An Energy System Model using OSeMOSYS to obtain the most cost-efficient electricity production mix</t>
  </si>
  <si>
    <t>To model the most cost-efficient electricity production mix for the new city of El Alamein, Egypt, for the period 2020-2040 under different renewable energy scenarios.</t>
  </si>
  <si>
    <t>The scenario where 50% of electricity was produced from renewables in 2040 was the most cost-efficient option and also the most cost-efficient at reducing emissions. Solar PV was the most cost-efficient renewable technology.</t>
  </si>
  <si>
    <t>only considered electricity, isolated unit, oversimplified approach</t>
  </si>
  <si>
    <t>KTH Royal Institute of Technology, Pharos University</t>
  </si>
  <si>
    <t>SE, EG</t>
  </si>
  <si>
    <t>http://kth.diva-portal.org/smash/record.jsf?pid=diva2:1331971</t>
  </si>
  <si>
    <t>Adrian Stone et al.</t>
  </si>
  <si>
    <t>Providing a foundation for road transport energy demand analysis: A vehicle parc model for South Africa</t>
  </si>
  <si>
    <t>To develop and calibrate a detailed bottom-up vehicle parc model for South Africa for the period 2000-2014, in order to provide robust inputs on transport energy demand for a national energy systems model (SATIM).</t>
  </si>
  <si>
    <t>The model shows a steady dieselisation of the light vehicle fleet and very slow improvement in fuel economy. Gasoline consumption has dropped since 2011, likely due to lower vehicle activity driven by economic factors rather than efficiency gains.</t>
  </si>
  <si>
    <t>data-rich picture, longer historical window for calibration, more granular detail on heavy commercial vehicles</t>
  </si>
  <si>
    <t>poor data quality, sparse metadata, sparse activity data, uncertainty in sectoral diesel use</t>
  </si>
  <si>
    <t>Sustainable Energy Africa, The Energy Research Centre, University of Cape Town, Mott Macdonald, South African National Energy Development Institute</t>
  </si>
  <si>
    <t>Department of Environmental Affairs, Department of Energy</t>
  </si>
  <si>
    <t>https://doi.org/10.17159/2413-3051/2018/v29i2a2774</t>
  </si>
  <si>
    <t>adrian@sustainable.org.za</t>
  </si>
  <si>
    <t>Y. Himri et al.</t>
  </si>
  <si>
    <t>Prospects of Wind Farm Development in Algeria</t>
  </si>
  <si>
    <t>To assess the energy output and economic feasibility of developing 30 MW wind farms at three sites in Algeria.</t>
  </si>
  <si>
    <t>A 30 MW wind farm using 30 wind turbines of 1 MW rated power each is the most economically feasible configuration for all three sites studied, with the Adrar site showing the highest potential.</t>
  </si>
  <si>
    <t>Electricity and Gas National Enterprise (Sonelgaz), University of Sciences and Technology of Oran, University of Béchar</t>
  </si>
  <si>
    <t>https://doi.org/10.3844/ajessp.2008.589.594</t>
  </si>
  <si>
    <t>Francis Kemausuor et al.</t>
  </si>
  <si>
    <t>Prospects for bioenergy use in Ghana using Long-range Energy Alternatives Planning model</t>
  </si>
  <si>
    <t>To explore the extent to which future energy scenarios in Ghana could rely on modern biomass energy and to determine the possible impacts on GHG emissions and fuel substitution.</t>
  </si>
  <si>
    <t>Introducing bioenergy into Ghana's energy mix could reduce GHG emissions by approximately 6 million tonnes of CO2e by 2030, a 14% reduction compared to a business-as-usual scenario. However, producing the required ethanol from first-generation crops would necessitate dedicating over 580,000 ha of agricultural land.</t>
  </si>
  <si>
    <t>user friendly, scenario-based, integrated with energy-environment model building tool, includes a Technology and Environment Database (TED), flexible with regards to data availability, low initial data requirement, free to use for developing country researchers</t>
  </si>
  <si>
    <t>detailed economic analysis outside of scope</t>
  </si>
  <si>
    <t>Department of Agricultural Engineering, Kwame Nkrumah University of Science and Technology, The Energy Center, Kwame Nkrumah University of Science and Technology, UNEP DTU Partnership, Technical University of Denmark (DTU)</t>
  </si>
  <si>
    <t>GH,DK</t>
  </si>
  <si>
    <t>https://doi.org/10.1016/j.energy.2015.08.104</t>
  </si>
  <si>
    <t>Tom Remy and Debabrata Chattopadhyay</t>
  </si>
  <si>
    <t>Promoting better economics, renewables and CO2 reduction through trade: A case study for the Eastern Africa Power Pool</t>
  </si>
  <si>
    <t>BI,CD,DJ,EG,ER,ET,KE,LY,RW,SD,SS,TZ,UG</t>
  </si>
  <si>
    <t>EAPP, SAPP, COMELEC</t>
  </si>
  <si>
    <t>To assess the economic and CO2 emission reduction benefits of different levels of regional power trade integration in the Eastern Africa Power Pool.</t>
  </si>
  <si>
    <t>Increased regional power trade offers significant benefits, with a 'Shallow' integration yielding $7.6 billion in savings and a 'Tight' integration with regional optimization yielding $18.6 billion.</t>
  </si>
  <si>
    <t>flexibility to capture specific policy constraints</t>
  </si>
  <si>
    <t>does not model off-grid solutions</t>
  </si>
  <si>
    <t>The World Bank,University of Queensland</t>
  </si>
  <si>
    <t>US,AU</t>
  </si>
  <si>
    <t>https://doi.org/10.1016/j.esd.2020.05.006</t>
  </si>
  <si>
    <t>dchattopadhyay@worldbank.org</t>
  </si>
  <si>
    <t>Salisu Isihak et al.</t>
  </si>
  <si>
    <t>Prioritizing projects in rural electrification planning: Integrating MAUT with OnSSET</t>
  </si>
  <si>
    <t>To determine the least-cost technology options, investment requirement, and capacity needed for electrifying all unelectrified communities in Sokoto State, Nigeria, and to prioritize these communities to maximize socio-economic benefits.</t>
  </si>
  <si>
    <t>Mini-grid PV is the least-cost electrification option for about 90% of unelectrified settlements in Sokoto State, requiring a total investment of US$231.4 million to achieve universal access.</t>
  </si>
  <si>
    <t>NNPC Retail Ltd, De Montfort University, SPIDER Solutions Nigeria</t>
  </si>
  <si>
    <t>https://doi.org/10.1016/j.esr.2025.101807</t>
  </si>
  <si>
    <t>Khadir M.T. et al.</t>
  </si>
  <si>
    <t>PREVOS-DZ: A Short-Mid Term Algerian Electric Load Forecasting Software</t>
  </si>
  <si>
    <t>To design and implement a software tool, PREVOS-DZ, for short and mid-term electricity demand forecasting in Algeria using multiple regression and artificial neural networks to support daily production planning.</t>
  </si>
  <si>
    <t>Artificial Neural Network (ANN) models generally outperform traditional Multiple Linear Regression (MLR) models for short-term load forecasting, particularly when specialized models are used for different seasons or day types.</t>
  </si>
  <si>
    <t>Laboratoire de Gestion Electronique de Document University Badji Mokhtar Annaba, Opérateur Système</t>
  </si>
  <si>
    <t>https://doi.org/10.1109/cagre.2019.8713319</t>
  </si>
  <si>
    <t>khadir@labged.net</t>
  </si>
  <si>
    <t>Mamadou Seck and Ange-Lionel Toba</t>
  </si>
  <si>
    <t>Powering West Africa: modelling sustainable long-term electricity planning</t>
  </si>
  <si>
    <t>BF,CI,GM,GH,GN,GW,LR,ML,NE,NG,SN,SL,TG,BJ</t>
  </si>
  <si>
    <t>To analyze and compare alternative long-term electricity grid development strategies for West Africa using a generative, path-dependent modelling approach.</t>
  </si>
  <si>
    <t>A grid development strategy focused on building local renewable generation capacity is more effective for improving reliability and sustainability than one focused primarily on transmission interconnections.</t>
  </si>
  <si>
    <t>long-term planning and real-time grid simulation, detailed and abstract for fast execution</t>
  </si>
  <si>
    <t>no forced/planned outages, simple transportation model for transmission</t>
  </si>
  <si>
    <t>Old Dominion University</t>
  </si>
  <si>
    <t>https://doi.org/10.1504/ijcis.2019.100430</t>
  </si>
  <si>
    <t>mseck@odu.edu</t>
  </si>
  <si>
    <t>Cristian Giovanni Colombo et al.</t>
  </si>
  <si>
    <t>Powering future urban transport: a renewable-based electrification model for public transit–A Mediterranean case study</t>
  </si>
  <si>
    <t>To propose a scalable methodology for decarbonizing public transport systems by electrifying services with PV-based microgrids and storage, demonstrated with a case study in Alexandria, Egypt.</t>
  </si>
  <si>
    <t>Modeling two PV-integrated depots (12.143 MW and 8.873 MW) in Alexandria shows they can power the entire electric transit service, saving 17,544 tons of CO2 annually.</t>
  </si>
  <si>
    <t>https://doi.org/10.1016/j.energy.2025.139375</t>
  </si>
  <si>
    <t>cristiangiovanni.colombo@polimi.it</t>
  </si>
  <si>
    <t>Ayobami Solomon Oyewo et al.</t>
  </si>
  <si>
    <t>Power-to-X Economy: Green e-hydrogen, e-fuels, e-chemicals, and e-materials opportunities in Africa</t>
  </si>
  <si>
    <t>MA,LY,TN,DZ,EG,MR,SN,SL,GM,GW,CV,GN,LR,ML,BJ,CI,BF,TG,GH,NE,NG,SD,ER,ET,DJ,SO,KE,UG,TZ,RW,BI,TD,ST,CG,GQ,GA,CM,CF,CD,AO,NA,BW,LS,MW,MZ,ZM,ZW,SZ,ZA,SC,MU,MG,KM</t>
  </si>
  <si>
    <t>53</t>
  </si>
  <si>
    <t>COMELEC, EAPP, WAPP, CAPP, SAPP</t>
  </si>
  <si>
    <t>To assess the techno-economic potential of Power-to-X products (e-fuels, e-chemicals, e-materials) in Africa for both domestic demand and export to Europe, using a long-term energy system model.</t>
  </si>
  <si>
    <t>Africa has significant potential to export low-cost Power-to-X products like e-ammonia, e-methanol, and e-steel to Europe, driven by cheap solar PV. However, direct hydrogen trade is unlikely due to high transport costs.</t>
  </si>
  <si>
    <t>multi-technology,multi-sector,multi-scenario,hourly sequential temporal resolution</t>
  </si>
  <si>
    <t>fixed shipping costs,transportation costs may be underestimated,existing infrastructure not considered,costs based on regional average LCOE</t>
  </si>
  <si>
    <t>School of Energy Systems, LUT University</t>
  </si>
  <si>
    <t>https://doi.org/10.1016/j.egyr.2024.08.011</t>
  </si>
  <si>
    <t>solomon.oyewo@lut.fi</t>
  </si>
  <si>
    <t>Bala-Geidam M. et al.</t>
  </si>
  <si>
    <t>Power Grid Corridor Modelling for Efficient Electricity Distribution in Communities of Damaturu Nigeria Using GIS</t>
  </si>
  <si>
    <t>To map and evaluate existing electricity substations and model optimal locations for new distribution sources in Damaturu, Nigeria, using GIS.</t>
  </si>
  <si>
    <t>Out of 32 communities, 10 were on the national grid. Location-allocation analysis identified 8 of these as optimal, least-cost distribution centers to serve the wider area.</t>
  </si>
  <si>
    <t>Yobe State College of Agriculture Gujba, Yobe State University Damaturu, Abubakar TafawaBalewa University Bauchi</t>
  </si>
  <si>
    <t>https://doi.org/10.31695/IJASRE.2019.33154</t>
  </si>
  <si>
    <t>Joel Placide Kouer and P. Meukam</t>
  </si>
  <si>
    <t>Power generation scenarios for Cameroon: Valorisation of biomass for the reduction of electricity transmission and the mitigation of greenhouse gas emissions by 2050</t>
  </si>
  <si>
    <t>To model power generation scenarios for Cameroon's three interconnected networks, focusing on biomass valorization to reduce GHG emissions and electricity transmission losses.</t>
  </si>
  <si>
    <t>Replacing some thermal oil power plants with biomass plants can avoid 462 kt of CO2eq in the South Interconnected Network and 14 kt of CO2eq in the East Interconnected Network over the planning period.</t>
  </si>
  <si>
    <t>fuel supply logistics, transport costs</t>
  </si>
  <si>
    <t>University of Yaoundé I Cameroon, National Advanced School of Engineering</t>
  </si>
  <si>
    <t>https://doi.org/10.1016/j.psep.2023.10.022</t>
  </si>
  <si>
    <t>pierre_meukam@polytechnique.cm</t>
  </si>
  <si>
    <t>Power generation expansion pathways: A policy analysis of the Cameroon power system</t>
  </si>
  <si>
    <t>To analyze the implications of sustainable policies on Cameroon's least-cost electricity generation expansion pathways and evaluate the evolution of the generation mix, costs, and emissions.</t>
  </si>
  <si>
    <t>Reducing power losses offers the most significant benefits, with potential capacity savings up to 44% and economic benefits up to 25% compared to the business-as-usual scenario.</t>
  </si>
  <si>
    <t>first of its kind being done in the nation,incorporates both off and on grid generation</t>
  </si>
  <si>
    <t>genset capacity not considered,implementation costs not considered,rely on parametric and structural assumptions,inconsideration of the rebound effect</t>
  </si>
  <si>
    <t>Regional Center for Energy and Environmental Sustainability (RCEES),University of Energy and Natural Resources (UENR),University of Piraeus</t>
  </si>
  <si>
    <t>GH,GR</t>
  </si>
  <si>
    <t>https://doi.org/10.1016/j.esr.2022.101004</t>
  </si>
  <si>
    <t>F. Fodhil et al.</t>
  </si>
  <si>
    <t>particle swarm optimization comparison with Homer</t>
  </si>
  <si>
    <t>Potential, optimization and sensitivity analysis of photovoltaic-diesel-battery hybrid energy system for rural electriﬁcation in Algeria</t>
  </si>
  <si>
    <t>To optimize and evaluate a hybrid PV-diesel-battery system for rural electrification in a remote Algerian village, minimizing total system cost, unmet load, and CO2 emissions.</t>
  </si>
  <si>
    <t>The optimal system supplies the load with no unmet demand at a cost of energy of 0.38 $/kWh with a 93% renewable fraction. The custom PSO-based optimization approach was found to be more cost-effective with higher PV penetration than HOMER.</t>
  </si>
  <si>
    <t>Universite Saad Dahlab Blida 1, Centre de Developpement des Energies Renouvelables</t>
  </si>
  <si>
    <t>https://doi.org/10.1016/j.energy.2018.12.049</t>
  </si>
  <si>
    <t>fadfod1@yahoo.fr</t>
  </si>
  <si>
    <t>Elsadic Salim and Amar Abobkr Amar</t>
  </si>
  <si>
    <t>Potential of Renewable Energy Resources in Aljofra - Libya</t>
  </si>
  <si>
    <t>To assess the technical and economic feasibility of utility-scale renewable energy technologies in the Aljofra region of Libya and identify the most cost-effective option.</t>
  </si>
  <si>
    <t>Solar trough technology is the most economical option for utility-scale electricity generation in Aljofra, with a minimum LCOE of 8 ₡US/kWh.</t>
  </si>
  <si>
    <t>Sebha University, Higher institute of Sciences and Technology</t>
  </si>
  <si>
    <t>https://doi.org/10.5281/zenodo.18630540</t>
  </si>
  <si>
    <t>Emmanuel Yeboah Asuamah et al.</t>
  </si>
  <si>
    <t>Potential of meeting electricity needs of off-grid community with mini-grid solar systems</t>
  </si>
  <si>
    <t>To evaluate the feasibility and financial viability of a solar mini-grid to meet the electricity needs of the off-grid community of Nkrankrom in Ghana.</t>
  </si>
  <si>
    <t>A solar PV/Battery/Converter mini-grid is the most cost-effective configuration, with a Levelized Cost of Energy of $0.107/kWh, which is lower than the grid tariff of $0.124/kWh.</t>
  </si>
  <si>
    <t>Regional Centre for Energy and Environmental Sustainability, School of Engineering, University of Energy and Natural Resources (UENR), University of Piraeus</t>
  </si>
  <si>
    <t>https://doi.org/10.1016/j.sciaf.2020.e00675</t>
  </si>
  <si>
    <t>amuel.gyamﬁ@uenr.edu.gh</t>
  </si>
  <si>
    <t>Khalil Abdulfattah Glaisaa et al.</t>
  </si>
  <si>
    <t>Potential of Hybrid System Powering School in Libya</t>
  </si>
  <si>
    <t>To conduct a techno-economic analysis of a hybrid renewable power system for a school in Misurata, Libya, to determine the most feasible configuration.</t>
  </si>
  <si>
    <t>A hybrid PV/wind turbine/diesel generator/battery system is the most economically feasible solution across a range of scenarios for renewable resource availability and fuel prices.</t>
  </si>
  <si>
    <t>Misurata university, The college of industrial technology</t>
  </si>
  <si>
    <t>https://doi.org/10.1016/j.egypro.2014.10.132</t>
  </si>
  <si>
    <t>kglaisa@yahoo.com</t>
  </si>
  <si>
    <t>O. Cedric et al.</t>
  </si>
  <si>
    <t>Potential of Accelerated Integration of Solar Electrification in Kenya’s Energy System</t>
  </si>
  <si>
    <t>To determine the impact of high solar PV penetration on system operations and production costs in the Kenyan electricity system under a business-as-usual and an accelerated future scenario.</t>
  </si>
  <si>
    <t>Large-scale solar PV integration in Kenya is feasible, with potential to increase its share to 39.56% of total generation. This would reduce CO2-equivalent emissions from 0.134 Mt to 0.021 Mt.</t>
  </si>
  <si>
    <t>distribution and transmission losses not considered</t>
  </si>
  <si>
    <t>Nanjing Agricultural University, Moi University</t>
  </si>
  <si>
    <t>CN, KE</t>
  </si>
  <si>
    <t>https://doi.org/10.22044/rera.2023.13298.1229</t>
  </si>
  <si>
    <t>cokinda@mmust.ac.ke</t>
  </si>
  <si>
    <t>Isaka J Mwakitalima et al.</t>
  </si>
  <si>
    <t>Potential of a Nonperennial Tributary Integrated with Solar Energy for Rural Electrification: A Case Study of Ikukwa Village in Tanzania</t>
  </si>
  <si>
    <t>To evaluate the potential of a micro-hydro/solar PV hybrid system with battery storage for rural electrification in Ikukwa Village, Tanzania, and to optimize its design using HOMER and AI techniques.</t>
  </si>
  <si>
    <t>A micro-hydro/solar PV hybrid system is economically feasible for electrifying the village. AI-based optimization algorithms (PSO, GWO, GWO-PSOHD) achieve significantly lower Net Present Costs and Costs of Energy compared to HOMER.</t>
  </si>
  <si>
    <t>Delhi Technological University, Mbeya University of Science and Technology</t>
  </si>
  <si>
    <t>https://doi.org/10.1155/2022/1172050</t>
  </si>
  <si>
    <t>Godfred Obrempong Addai et al.</t>
  </si>
  <si>
    <t>SWAT, RETScreen</t>
  </si>
  <si>
    <t>Potential for small hydropower development in the Tano River Basin of Ghana using SWAT and RETScreen</t>
  </si>
  <si>
    <t>To evaluate the potential for small hydropower development in Ghana's Tano River Basin by integrating hydrological modelling (SWAT) with techno-economic and emissions analysis (RETScreen).</t>
  </si>
  <si>
    <t>The Tano River Basin has significant small hydropower potential, with 24 identified sites. The most economically viable sites (HP9, HP11, HP14) have Net Present Values over $175 million and can save over 66,000 tons of CO2 annually.</t>
  </si>
  <si>
    <t>University of Energy and Natural Resources (UENR), Cologne University of Applied Sciences, Swiss Federal Institute of Technology (ETH Zurich)</t>
  </si>
  <si>
    <t>GH, DE, CH</t>
  </si>
  <si>
    <t>https://doi.org/10.1016/j.esd.2025.101720</t>
  </si>
  <si>
    <t>godfred.addai.stu@uenr.edu.gh</t>
  </si>
  <si>
    <t>Jean de Dieu K. Hakizimana et al.</t>
  </si>
  <si>
    <t>Potential for peat-to-power usage in Rwanda and associated implications</t>
  </si>
  <si>
    <t>To formulate a medium- to long-term electricity supply strategy for Rwanda, assessing the optimal use of national resources, particularly peat-to-power technology.</t>
  </si>
  <si>
    <t>Peat-to-power technology is a cost-competitive option for Rwanda's electricity system, helping to phase out expensive oil thermal power and contributing over 25% of the total electricity share throughout the study period.</t>
  </si>
  <si>
    <t>Ajou University, Korea District Heating Corp., Korea Institute of Energy Research</t>
  </si>
  <si>
    <t>https://doi.org/10.1016/j.esr.2016.04.001</t>
  </si>
  <si>
    <t>htkim@ajou.ac.kr</t>
  </si>
  <si>
    <t>Mark Howells et al.</t>
  </si>
  <si>
    <t>Potential Climate Change Risks to Meeting Zimbabwe’s NDC Goals and How to Become Resilient</t>
  </si>
  <si>
    <t>To evaluate the climate change risks to Zimbabwe's NDC targets and assess adaptation pathways to enhance resilience.</t>
  </si>
  <si>
    <t>A 'clean adaptation' pathway with renewables and energy efficiency allows Zimbabwe to meet its NDC targets resiliently, but requires significant market and policy changes.</t>
  </si>
  <si>
    <t>U4RIA compliance, open-source model</t>
  </si>
  <si>
    <t>Limited climate runs, Limited scenario calibration, Regional market design is not considered</t>
  </si>
  <si>
    <t>Loughborough University, Imperial College London, Industrial Economics, Incorporated, Massachusetts Institute of Technology, World Bank Group</t>
  </si>
  <si>
    <t>GB, US</t>
  </si>
  <si>
    <t>https://doi.org/10.3390/en14185827</t>
  </si>
  <si>
    <t>M.I.Howells@lboro.ac.uk</t>
  </si>
  <si>
    <t>O. D. OHIJEAGBON and Oluseyi. O AJAYI</t>
  </si>
  <si>
    <t>Potential and economic viability of standalone hybrid systems for a rural community of Sokoto, North-west Nigeria</t>
  </si>
  <si>
    <t>To assess the potential and economic viability of standalone and hybrid energy systems (PV, wind, diesel) for an off-grid rural community in Sokoto, Nigeria.</t>
  </si>
  <si>
    <t>The standalone wind system (WSS) is the most economically optimal option with a levelised cost of energy of $0.15/kWh, which is competitive with grid electricity and 410% better than a diesel-only system.</t>
  </si>
  <si>
    <t>Mechanical Engineering Department, University of Lagos, Mechanical Engineering Department, Covenant University</t>
  </si>
  <si>
    <t>https://doi.org/10.1007/s11708-014-0304-z</t>
  </si>
  <si>
    <t>Vikas Menghwani et al.</t>
  </si>
  <si>
    <t>Planning with justice: Using spatial modelling to incorporate justice in electricity pricing – The case of Tanzania</t>
  </si>
  <si>
    <t>To develop and demonstrate a methodology using a geospatial electrification model to explore justice and fairness in electricity pricing for universal electrification in Tanzania, considering equality and equity scenarios.</t>
  </si>
  <si>
    <t>The equity-based pricing approach benefits a larger portion of the population and costs significantly less per capita than a uniform equality-based pricing approach, although it is more complex to implement.</t>
  </si>
  <si>
    <t>University of British Columbia, KTH Royal Institute of Technology, Loughborough University, Imperial College, World Resources Institute</t>
  </si>
  <si>
    <t>CA, SE, UK, US</t>
  </si>
  <si>
    <t>https://doi.org/10.1016/j.apenergy.2020.114749</t>
  </si>
  <si>
    <t>vikas.m@alumni.ubc.ca</t>
  </si>
  <si>
    <t>Kevin Ummel and Charles Fant</t>
  </si>
  <si>
    <t>Planning for large-scale wind and solar power in South Africa: Identifying cost-effective deployment strategies through spatiotemporal modelling</t>
  </si>
  <si>
    <t>To demonstrate how spatiotemporal modelling can identify cost-effective deployment strategies for wind and solar power in South Africa's 2040 power system.</t>
  </si>
  <si>
    <t>Optimizing the spatial location and technology mix of wind and solar power can significantly reduce the cost of CO2 abatement, with potential reductions from $26.5 to $15.7 per tCO2.</t>
  </si>
  <si>
    <t>Center for Global Development, Massachusetts Institute of Technology</t>
  </si>
  <si>
    <t>https://doi.org/10.35188/UNU-WIDER/2014/842-1</t>
  </si>
  <si>
    <t>kevinummel@gmail.com</t>
  </si>
  <si>
    <t>Samuel Bimenyimana et al.</t>
  </si>
  <si>
    <t>Photovoltaic Solar Technologies: Solution to Affordable, Sustainable, and Reliable Energy Access for All in Rwanda</t>
  </si>
  <si>
    <t>To model and optimize affordable, sustainable, and reliable photovoltaic solar energy solutions for both off-grid and on-grid users in Rwanda using HOMER.</t>
  </si>
  <si>
    <t>The levelized cost of energy (LCOE) for the modelled solar PV systems is significantly lower (33.9% to 67.5%) than the normal electricity tariff in Rwanda, making them affordable solutions.</t>
  </si>
  <si>
    <t>State Key Laboratory of Reliability and Intelligence of Electrical Equipment, School of Electrical Engineering, Hebei University of Technology, University of Rwanda, African Centre of Excellence in Energy for Sustainable Development, Fujian University of Technology, Electrical Engineering, Hello Renewables Ltd</t>
  </si>
  <si>
    <t>CN, RW</t>
  </si>
  <si>
    <t>https://doi.org/10.1155/2019/5984206</t>
  </si>
  <si>
    <t>Bibi Nabilah Hassen et al.</t>
  </si>
  <si>
    <t>Phasing-out of coal from the energy system in Mauritius</t>
  </si>
  <si>
    <t>To investigate the potential energy mix required to phase out coal from the electricity system in Mauritius by 2030, analyzing various scenarios with different levels of renewable energy investment.</t>
  </si>
  <si>
    <t>Phasing out coal requires significant investment (over 2.5 billion USD) in a mix of solar, wind, waste-to-energy, and biomass technologies, which can reduce emissions by over 70% by 2040.</t>
  </si>
  <si>
    <t>open-source energy modelling tool, open-source data</t>
  </si>
  <si>
    <t>controversial perception of forest biomass use</t>
  </si>
  <si>
    <t>University of Mauritius, PIMENT Laboratory, Department of Building Sciences and Environment, University of La Réunion</t>
  </si>
  <si>
    <t>MU, FR</t>
  </si>
  <si>
    <t>https://doi.org/10.1016/j.esr.2023.101068</t>
  </si>
  <si>
    <t>bibi.hassen2@umail.uom.ac.mu</t>
  </si>
  <si>
    <t>Kalyankolo Umaru et al.</t>
  </si>
  <si>
    <t>Performance Optimisation of Hybrid Renewable Systems for Remote Off-Grid Electrification</t>
  </si>
  <si>
    <t>To model, simulate, and optimize a hybrid renewable energy system for off-grid electrification of a remote community in Uganda, comparing different configurations to find the most cost-effective and reliable solution.</t>
  </si>
  <si>
    <t>A hybrid system combining solar PV, wind, and a diesel generator is the optimal configuration, providing the lowest Net Present Cost (NPC) and Levelized Cost of Energy (LCOE) while meeting the full electricity demand without any unmet load.</t>
  </si>
  <si>
    <t>Muni University, International University of East Africa (IUEA)</t>
  </si>
  <si>
    <t>https://doi.org/10.36079/lamintang.ijortas-0801.988</t>
  </si>
  <si>
    <t>u.kalyankolo@muni.ac.ug</t>
  </si>
  <si>
    <t>Umar Muhammad Kangiwa et al.</t>
  </si>
  <si>
    <t>Performance Investigation of Wind/Photovoltaic/Fuel cell Hybrid Energy System for Stand-alone Power Supply</t>
  </si>
  <si>
    <t>To investigate the techno-economic performance of different wind, solar, and fuel cell hybrid energy systems for stand-alone power supply in Nigeria.</t>
  </si>
  <si>
    <t>A wind-battery-fuel cell hybrid system is the most economically viable and technically feasible configuration for stand-alone power supply, with a cost of energy of $1.229/kWh.</t>
  </si>
  <si>
    <t>Department of Physics, Kebbi State University of Science and Technology Aliero</t>
  </si>
  <si>
    <t>https://doi.org/10.36347/sjet.2024.v12i01.002</t>
  </si>
  <si>
    <t>Abdalftah Hamed ALI and Atabak NAJAFI</t>
  </si>
  <si>
    <t>PERFORMANCE INVESTIGATION OF A 5 MW PHOTOVOLTAIC SYSTEM: ALFASHIR SUDAN</t>
  </si>
  <si>
    <t>To analyze the operational performance and economic feasibility of a 5MW grid-connected photovoltaic plant in Alfashir, Sudan, by comparing two years of operational data with simulation results.</t>
  </si>
  <si>
    <t>Actual annual energy generation (average 5,863 MWh) was significantly lower than the simulated potential (10,580 MWh), resulting in a 15-year equity payback period.</t>
  </si>
  <si>
    <t>Eskişehir Osmangazi University</t>
  </si>
  <si>
    <t>https://doi.org/10.31796/ogummf.1388751</t>
  </si>
  <si>
    <t>ataberk.najafi@ogu.edu.tr</t>
  </si>
  <si>
    <t>Hicham Kadraoui</t>
  </si>
  <si>
    <t>Performance Evaluation of the Andasol-1 Solar Power Plant in Algerian Climatic Conditions</t>
  </si>
  <si>
    <t>To evaluate the operational efficiency and economic performance of the Andasol-1 concentrated solar power plant design in three different desert locations in Algeria.</t>
  </si>
  <si>
    <t>The Tamanrasset region is the most suitable area for the deployment of the Andasol-1 power plant.</t>
  </si>
  <si>
    <t>University of Abou Bakr Belkaid</t>
  </si>
  <si>
    <t>https://doi.org/10.55549/epstem.1259</t>
  </si>
  <si>
    <t>Badara Mbow et al.</t>
  </si>
  <si>
    <t>PERFORMANCE EVALUATION OF A500 KWP SOLAR PHOTOVOLTAIC POWER PLANT CONNECTED TO GRID USING PVSYST SOFTWARE, IN LAMBAYE AREA, SENEGAL</t>
  </si>
  <si>
    <t>To evaluate the performance and feasibility of a 500 kWp grid-connected solar photovoltaic power plant to supply power to villages in Lambaye, Senegal.</t>
  </si>
  <si>
    <t>The 500 kWp solar PV system can inject 820.07 MWh/year into the grid with a high performance ratio of 82.24%, confirming its feasibility.</t>
  </si>
  <si>
    <t>Research Team in Renewable Energies, Materials and Lasers, Department of Physics Alioune Diop University Bambey, Senegal</t>
  </si>
  <si>
    <t>https://doi.org/10.21474/IJAR01/21689</t>
  </si>
  <si>
    <t>Cheikh Saliou Toure et al.</t>
  </si>
  <si>
    <t>PERFORMANCE EVALUATION OF A 67.2 KWP SI-POLY PHOTOVOLTAIC SYSTEM CONNECTED TO THE GRID USING PVSYST TOOL</t>
  </si>
  <si>
    <t>To evaluate the performance and assess the feasibility of a 67.2 kWp grid-connected photovoltaic system to supply electricity to the Alioune DIOP University of Bambey, Senegal.</t>
  </si>
  <si>
    <t>The proposed 67.2 kWp system can inject 108.98 MWh of energy into the grid annually, with an average performance ratio of 81.5%.</t>
  </si>
  <si>
    <t>Renewable Energies, Materials and Laser (ERML), Alioune DIOP University</t>
  </si>
  <si>
    <t>https://doi.org/10.21474/IJAR01/19134</t>
  </si>
  <si>
    <t>Said Bentouba et al.</t>
  </si>
  <si>
    <t>Performance assessment of a 20 MW photovoltaic power plant in a hot climate using real data and simulation tools</t>
  </si>
  <si>
    <t>To evaluate the performance of HOMER Pro and RETScreen Expert in predicting the energy output of a 20 MW grid-connected PV plant in Algeria by comparing simulations to 26 months of operational data.</t>
  </si>
  <si>
    <t>HOMER Pro predicted the plant's annual energy output with a -5.1% error, proving more accurate than RETScreen Expert (+14% error). High ambient temperatures significantly reduced the performance of the polycrystalline silicon panels, causing a 40% drop in output during summer.</t>
  </si>
  <si>
    <t>Western Norway University of Applied Sciences, Universitat Rovira i Virgili, University of Quebec at Trois-Rivieres</t>
  </si>
  <si>
    <t>NO, ES, CA</t>
  </si>
  <si>
    <t>https://doi.org/10.1016/j.egyr.2021.10.082</t>
  </si>
  <si>
    <t>sben@hvl.no</t>
  </si>
  <si>
    <t>PERFORMANCE ASSESSMENT AND OPTIMIZATION OF A MICRO-HYDROPOWER PLANT: CASE OF KIGWENA IN BURUNDI</t>
  </si>
  <si>
    <t>To identify a cost-effective and reliable hybrid power system to upgrade the Kigwena micro-hydropower plant and compensate for supply intermittencies.</t>
  </si>
  <si>
    <t>The most techno-economically viable option to upgrade the plant is a hybrid system combining the existing micro-hydro with solar PV and a grid connection, achieving a Levelized Cost of Energy of US$ 0.0334/kWh.</t>
  </si>
  <si>
    <t>University of Burundi, ULB, University of Johannesburg, University of Zimbabwe</t>
  </si>
  <si>
    <t>BI, BE, ZA, ZW</t>
  </si>
  <si>
    <t>https://papers.ssrn.com/sol3/papers.cfm?abstract_id=3734915</t>
  </si>
  <si>
    <t>tawanda.mushiri@gmail.com</t>
  </si>
  <si>
    <t>Performance analysis of hybrid off-grid renewable energy systems for sustainable rural electrification</t>
  </si>
  <si>
    <t>To evaluate the techno-economic and environmental viability of a hybrid renewable energy system (PV/WT/DG/BESS) for supplying sustainable power to a rural community in Somalia.</t>
  </si>
  <si>
    <t>The PV/WT/DG/BESS hybrid system is the most techno-economically superior configuration, achieving the lowest net present cost ($96,899.16) and levelized cost of energy ($0.090/kWh).</t>
  </si>
  <si>
    <t>Universiti Malaya, Hormuud University, Swinburne University of Technology, Presidency University, University of Leicester, University of Hail</t>
  </si>
  <si>
    <t>MY, SO, AU, IN, GB, SA</t>
  </si>
  <si>
    <t>https://doi.org/10.1016/j.ecmx.2024.100780</t>
  </si>
  <si>
    <t>samatar.hp@gmail.com</t>
  </si>
  <si>
    <t>Mostafa M. Ibrahim et al.</t>
  </si>
  <si>
    <t>Performance analysis of a stand-alone hybrid energy system for desalination unit in Egypt</t>
  </si>
  <si>
    <t>To assess the techno-economic performance of two off-grid hybrid energy system configurations (PV-wind-diesel-battery and PV-hydrokinetic-diesel-battery) for a small desalination unit in Egypt.</t>
  </si>
  <si>
    <t>A hybrid system including a hydrokinetic turbine, PV, diesel, and battery provides the lowest cost of electricity (0.1216 $/kWh) and desalinated water (0.56 $/m3) compared to a system using a wind turbine instead of a hydrokinetic turbine.</t>
  </si>
  <si>
    <t>Mechanical Power Engineering Department, Faculty of Engineering, Zagazig University</t>
  </si>
  <si>
    <t>https://doi.org/10.1016/j.enconman.2020.112941</t>
  </si>
  <si>
    <t>dr.moustafa48@gmail.com</t>
  </si>
  <si>
    <t>Cartland, R. et al.</t>
  </si>
  <si>
    <t>Performance Analysis of a Hybrid of Solar Photovoltaic, Genset, and Hydro of a Rural-Based Power Mini-Grid: Case Study of Kisiizi Hydro Power Mini-Grid, Uganda.</t>
  </si>
  <si>
    <t>To analyze the performance of an existing hydropower mini-grid in Uganda and to model and assess hybrid system options to improve its reliability and economic viability.</t>
  </si>
  <si>
    <t>Implementing the proposed hybrid system would reduce daily fuel consumption from 222 to 23.2 liters and average annual emissions from 82.5 to 8.3 kg, while increasing system reliability.</t>
  </si>
  <si>
    <t>University of Rwanda, Kyambogo University</t>
  </si>
  <si>
    <t>RW, UG</t>
  </si>
  <si>
    <t>https://doi.org/10.3390/pr11010175</t>
  </si>
  <si>
    <t>cartland.richard@gmail.com</t>
  </si>
  <si>
    <t>Viktor Paul Müller et al.</t>
  </si>
  <si>
    <t>Paving the way: Analysing energy transition pathways and green hydrogen exports in developing countries – The case of Algeria</t>
  </si>
  <si>
    <t>To investigate how different levels of ambition in hydrogen exports, energy efficiency, and fuel switching affect Algeria's final energy demand and power sector expansion until 2050.</t>
  </si>
  <si>
    <t>A fully renewable electricity system by 2050 is unlikely without appropriate policy measures due to very low natural gas prices. Energy efficiency is a key factor to mitigate CO2 emissions and reduce domestic electricity demand, which could instead be used for hydrogen production.</t>
  </si>
  <si>
    <t>reproducibility, openly available data, open source solver</t>
  </si>
  <si>
    <t>nuclear power excluded, freshwater availability for H2 not integrated, blue hydrogen not considered</t>
  </si>
  <si>
    <t>Fraunhofer Institute for Systems and Innovation Research ISI,Copernicus Institute of Sustainable Development, Utrecht University,PBL Netherlands Environmental Assessment Agency</t>
  </si>
  <si>
    <t>DE,NL</t>
  </si>
  <si>
    <t>https://doi.org/10.1016/j.ijhydene.2024.04.153</t>
  </si>
  <si>
    <t>viktor.paul.mueller@isi.fraunhofer.de</t>
  </si>
  <si>
    <t>Nazeefah U. Edoo et al.</t>
  </si>
  <si>
    <t>Pathways to decarbonise the power sector in Mauritius</t>
  </si>
  <si>
    <t>To explore long-term decarbonisation pathways for the power sector in Mauritius by developing a techno-economic optimisation model to support policy decisions in national electricity grid planning.</t>
  </si>
  <si>
    <t>Achieving net-zero emissions by 2050 requires the deployment of Negative Emission Technologies (NETs), as phasing out coal and using renewables is insufficient. Full electrification of the passenger vehicle fleet is not feasible with the current planned generation portfolio.</t>
  </si>
  <si>
    <t>open-source, robust optimisation capability, comprehensive scenario-based analysis, user-friendly Excel-based interface</t>
  </si>
  <si>
    <t>detailed power grid simulations not in scope, battery energy storage outside scope, transport sector not explicitly modelled</t>
  </si>
  <si>
    <t>University of Surrey, Chevening Scholar, Ministry of Financial Services and Economic Planning</t>
  </si>
  <si>
    <t>GB, MU</t>
  </si>
  <si>
    <t>https://doi.org/10.1016/j.esr.2025.101930</t>
  </si>
  <si>
    <t>m.short@surrey.ac.uk</t>
  </si>
  <si>
    <t>LUT Energy System Transition model</t>
  </si>
  <si>
    <t>Pathways to a fully sustainable electricity supply for Nigeria in the mid-term future</t>
  </si>
  <si>
    <t>To explore a cost-optimised transition pathway towards a 100% renewable energy based power system for Nigeria by 2050, covering the power, industrial gas, and desalination sectors.</t>
  </si>
  <si>
    <t>A 100% renewable energy system, dominated by solar PV and batteries, is the most competitive and least-cost electricity option for Nigeria by 2050, with the levelised cost of electricity declining from 54 €/MWh in 2015 to 46 €/MWh in 2050.</t>
  </si>
  <si>
    <t>full hourly resolution</t>
  </si>
  <si>
    <t>Lappeenranta University of Technology</t>
  </si>
  <si>
    <t>https://doi.org/10.1016/j.enconman.2018.10.036</t>
  </si>
  <si>
    <t>Pathways to 100% Electriﬁcation in East Africa by 2030</t>
  </si>
  <si>
    <t>BI,KE,MW,MZ,RW,TZ,UG</t>
  </si>
  <si>
    <t>To develop least-cost pathways for achieving universal electricity access in East Africa by 2030 and to assess the required investments and capacity additions under different consumption tiers and grid generation mix scenarios.</t>
  </si>
  <si>
    <t>Achieving universal electricity access by 2030 requires a median investment of $57 billion for basic consumption or $110 billion for moderate consumption. This implies median capacity additions of 12.2 GW, with on-grid solutions dominating investment but mini-grids playing a significant role.</t>
  </si>
  <si>
    <t>FEEM - Fondazione Eni Enrico Mattei, Cattolica University, SciencesPo - Paris School of International Affairs, The Johns Hopkins University – SAIS Europe, Bruegel</t>
  </si>
  <si>
    <t>IT,FR,BE</t>
  </si>
  <si>
    <t>https://doi.org/10.5547/01956574.41.3.gfal</t>
  </si>
  <si>
    <t>Theophilus Nii Odai Mensah et al.</t>
  </si>
  <si>
    <t>Pathway for a fully renewable power sector of Africa by 2050: Emphasising on flexible generation from biomass</t>
  </si>
  <si>
    <t>To investigate the role and impact of sustainable biomass in a least-cost, fully renewable power sector transition for Africa by 2050.</t>
  </si>
  <si>
    <t>Including sustainable biomass in the power sector reduces the levelised cost of electricity by 10.2%, total installed capacity by 8.4%, and required storage output by 47.1% by 2050 compared to a scenario without it.</t>
  </si>
  <si>
    <t>hierarchical approach to reduce complexity</t>
  </si>
  <si>
    <t>e-methane leakage not accounted for, waste handling costs not factored in</t>
  </si>
  <si>
    <t>https://doi.org/10.1016/j.renene.2024.121198</t>
  </si>
  <si>
    <t>theophilus.mensah@lut.fi</t>
  </si>
  <si>
    <t>B Z Taye et al.</t>
  </si>
  <si>
    <t>Rural electrification planning using Geographic Information System (GIS)</t>
  </si>
  <si>
    <t>To identify suitable rural electrification options — solar PV, wind, or grid extension — for four districts of Ethiopia's South Gondar Zone using GIS multi-criteria analysis weighted by AHP.</t>
  </si>
  <si>
    <t>Of the 5,226 km² study area, 2,898 km² suits solar, 2,836 km² wind and only 802 km² (15%) grid extension, making solar the best option across most of the Zone.</t>
  </si>
  <si>
    <t>Bahir Dar University Institute of Technology, Ethiopia</t>
  </si>
  <si>
    <t>https://doi.org/10.1080/23311916.2020.1836730</t>
  </si>
  <si>
    <t>biniyam_zemene@yahoo.com</t>
  </si>
  <si>
    <t>J. M. Hansen and G. A. Xydis</t>
  </si>
  <si>
    <t>Rural electrification in Kenya: a useful case for remote areas in sub-Saharan Africa</t>
  </si>
  <si>
    <t>To identify the most cost-effective hybrid off-grid power configuration for electrifying the remote village of Korr in Northern Kenya, using HOMER Pro simulation and optimisation of PV, wind, diesel and battery options.</t>
  </si>
  <si>
    <t>A PV–wind–diesel–battery mini-grid best meets the 5592 kWh/day demand, giving a cost of energy of $0.314/kWh, a net present cost of about $10.8 million and a 74% renewable share.</t>
  </si>
  <si>
    <t>Department of Business Development and Technology, Centre for Energy Technologies, Aarhus University</t>
  </si>
  <si>
    <t>https://doi.org/10.1007/s12053-018-9756-z</t>
  </si>
  <si>
    <t>gxydis@gmail.com</t>
  </si>
  <si>
    <t>F Ahjum et al.</t>
  </si>
  <si>
    <t>Road transport vehicles in South Africa towards 2050: Factors influencing technology choice and implications for fuel supply</t>
  </si>
  <si>
    <t>To model South African road transport technology and fuel choices to 2050 under uncertain oil prices, vehicle costs and carbon budgets, and to assess the resulting energy supply and emissions implications.</t>
  </si>
  <si>
    <t>If electric vehicles reach purchase-cost parity, they could take about 80% of new private and light freight vehicle sales by 2045, with electricity supplying ~30% of transport fuel and halving transport emissions to 30 MtCO2eq; hydrogen fuel cells dominate heavy freight and public transport, meeting up to 70% of that demand.</t>
  </si>
  <si>
    <t>rich technological database, integrated full-sector energy modelling, holistic assessment of technology, emissions and fuel supply</t>
  </si>
  <si>
    <t>no distributed solar-PV with storage, lacks granular temporal demand profile for EV charging behaviour, does not capture historic short-run supply-demand shocks</t>
  </si>
  <si>
    <t>Energy Research Centre, University of Cape Town; Sustainable Energy Africa</t>
  </si>
  <si>
    <t>http://dx.doi.org/10.17159/2413-3051/2018/v29i3a5596</t>
  </si>
  <si>
    <t>mf.ahjum@uct.ac.za</t>
  </si>
  <si>
    <t>Chuks Emu</t>
  </si>
  <si>
    <t>RETScreen-based Techno-economic Study of Wave Energy Potential in Bonny Island, Nigeria</t>
  </si>
  <si>
    <t>To assess the techno-economic feasibility of a 30 MW wave energy farm at Bonny Island, Nigeria, using 39 years of nearshore and offshore wave data analysed in RETScreen.</t>
  </si>
  <si>
    <t>Offshore waves (8–35 MW extractable) far outperform nearshore (0.25–0.6 MW), yielding 2,146,200 MWh/year at $0.11/kWh with 928,413 tCO2 avoided, a 10.5-year payback and NPV of about $171.9 million.</t>
  </si>
  <si>
    <t>Department of Electrical Engineering, Rivers State University, Nkpolu-Oroworukwo, Port-Harcourt, Nigeria</t>
  </si>
  <si>
    <t>https://doi.org/10.9734/jenrr/2025/v17i7431</t>
  </si>
  <si>
    <t>emu.chuks@gmail.com</t>
  </si>
  <si>
    <t>E Yeboah Osei and E Osei Essandoh</t>
  </si>
  <si>
    <t>RET Screen Assessment of Utility Scale Wind Power Generation Based on Historical Wind Speed Data-the Case of Mankoadze in the Central Region of Ghana</t>
  </si>
  <si>
    <t>To assess the technical and financial viability of a 50 MW grid-connected wind farm at Mankoadze, Ghana, using RETScreen and historical wind speed data, and to determine the minimum feed-in-tariff needed under different subsidy scenarios.</t>
  </si>
  <si>
    <t>The farm would generate 121.7 GWh/year at a 27.8% capacity factor for about $117 million, needing a feed-in-tariff of $0.15/kWh with no subsidy, falling to $0.10 and $0.06/kWh at 40% and 80% capital subsidy. Only the 80% subsidy case beats Ghana's current bulk supply tariff of $0.08/kWh.</t>
  </si>
  <si>
    <t>Kumasi Polytechnic, Ghana; Kwame Nkrumah University of Science and Technology, Ghana</t>
  </si>
  <si>
    <t>https://doi.org/10.19026/rjaset.7.838</t>
  </si>
  <si>
    <t>S Tesema and G Bekele</t>
  </si>
  <si>
    <t>Resource assessment and optimization study of efficient type hybrid power system for electrification of Rural District in Ethiopia</t>
  </si>
  <si>
    <t>To assess solar and wind resources at Werder district in Ethiopia's Somali region and to determine, via HOMER simulation, whether a stand-alone PV/wind/diesel hybrid is technically and economically preferable to a diesel-only plant or national grid extension.</t>
  </si>
  <si>
    <t>A PV/wind/diesel/battery hybrid delivers electricity at about US$0.11/kWh with 92-94% renewable share, versus US$0.329/kWh for diesel-only and US$0.996/kWh for grid extension; grid extension only competes within about 65 km, while the village lies 576 km away. Adding a boiler thermal load absorbs surplus generation and raises system efficiency.</t>
  </si>
  <si>
    <t>Arba Minch University, Addis Ababa University</t>
  </si>
  <si>
    <t>https://doi.org/10.11648/j.ijepe.20140306.16</t>
  </si>
  <si>
    <t>samuel.tesema@amu.edu.et</t>
  </si>
  <si>
    <t>T. Aissi et al.</t>
  </si>
  <si>
    <t>Resilient Hybrid Energy Architecture with Low CO2 Emission: Study of Agadir and Al Hoceima Cities in Morocco</t>
  </si>
  <si>
    <t>To design and evaluate a resilient grid-connected hybrid PV–generator–battery architecture for two seismically active Moroccan cities, Agadir and Al Hoceima, using HOMER Grid with outage sensitivity, and to compare costs and avoided CO2 emissions.</t>
  </si>
  <si>
    <t>The least-cost configuration for a 22 kW residential load was a 1 kWh Li-ion battery, 2.8 kW fuel generator and ~1.7 kW PV (NPC ~€30,300, LCOE ~€0.28/kWh, payback 7.3 years in Agadir vs 8 in Al Hoceima). Dropping the generator (PV/storage/grid) cuts emissions by about 3,759 kg CO2/year but raises NPC to €41,121.</t>
  </si>
  <si>
    <t>Laboratory of Engineering Sciences for Energy, National Engineering School of Applied Sciences, Chouaib Doukkali University of El Jadida, Morocco</t>
  </si>
  <si>
    <t>https://doi.org/10.20508/ijrer.v15i2.14845.g9053</t>
  </si>
  <si>
    <t>aissi.t@ucd.ac.ma</t>
  </si>
  <si>
    <t>C.L. Azimoh et al.</t>
  </si>
  <si>
    <t>Replicability and scalability of mini-grid solution to rural electrification programs in sub-Saharan Africa</t>
  </si>
  <si>
    <t>To identify the success factors and sustainability challenges of an operating solar-diesel hybrid mini-grid in Tsumkwe, Namibia, and to draw lessons for rural electrification elsewhere in sub-Saharan Africa.</t>
  </si>
  <si>
    <t>The system has survived because it built on an existing paying customer base, used prepaid metering with a progressive tariff, pre-commissioning energy efficiency measures (~34% load cut) and strict maintenance, backed by government subsidy; solar supplies 46% of the 807 MWh/yr generated, cutting electricity cost from US$0.60 to US$0.51/kWh, though diesel still drives 64% of net present cost.</t>
  </si>
  <si>
    <t>University of Johannesburg, Malardalen University</t>
  </si>
  <si>
    <t>ZA, SE</t>
  </si>
  <si>
    <t>https://doi.org/10.1016/j.renene.2017.01.017</t>
  </si>
  <si>
    <t>Jacob Manyuon Deng et al.</t>
  </si>
  <si>
    <t>Renewable Energy-Based Solutions for Decentralized Electrification: Demand Assessment and Multi-Tier Framework Approach</t>
  </si>
  <si>
    <t>To assess energy demand and design an optimised hybrid renewable system (solar PV, wind, battery, diesel) for decentralised off-grid electrification of Doleib Hill village, South Sudan, using the Multi-Tier Framework and HOMER Pro.</t>
  </si>
  <si>
    <t>The PV/wind/battery/generator hybrid is the least-cost option, delivering electricity at $0.276/kWh with a 36.5% ROI, 42.1% IRR and payback in about 2.3 years, while wind supplies roughly 798,800 kWh/yr and displaces most diesel use.</t>
  </si>
  <si>
    <t>University of Rwanda, University of Eldoret</t>
  </si>
  <si>
    <t>https://doi.org/10.32604/ee.2025.063398</t>
  </si>
  <si>
    <t>jdeng@nilebasin.org</t>
  </si>
  <si>
    <t>Renewable Energy Sources Microgrid Design for Rural Area in South Africa</t>
  </si>
  <si>
    <t>To compare a renewable-energy microgrid with national grid extension for electrifying uMhlabuyalingana Local Municipality, South Africa's least electrified municipality, using HOMER simulation, optimisation and sensitivity analysis.</t>
  </si>
  <si>
    <t>A PV-plus-battery microgrid is the least-cost configuration at $0.378/kWh with 100% renewable penetration and zero emissions, versus $0.328/kWh grid power at 8.9 kg/person CO2. Its 34 km breakeven distance is far below the ~150 km of powerline grid extension would require, making the microgrid the cheaper option.</t>
  </si>
  <si>
    <t>University of Johannesburg, Dept. of Electrical &amp; Electronics Engineering Science</t>
  </si>
  <si>
    <t>https://doi.org/10.1109/ISGT.2014.6816378</t>
  </si>
  <si>
    <t>mlonge@uj.ac.za</t>
  </si>
  <si>
    <t>K.R. Kamil et al.</t>
  </si>
  <si>
    <t>Renewable Energy Resources Hybridization as an Efficient and Cost-Effective Alternative for Electrification</t>
  </si>
  <si>
    <t>To size and simulate a hybrid solar PV, wind and micro-hydro system in HOMER for 51 rural households in Chanchaga, Niger State, and to compare the cost-effectiveness of the individual and combined configurations.</t>
  </si>
  <si>
    <t>The three-source hybrid produces 149,319 kWh/yr against a demand of 126,027 kWh/yr, with micro-hydro supplying 62%, PV 31% and wind only 7%. A micro-hydro plus solar pairing alone (138,585 kWh/yr) already covers demand at better cost than adding wind turbines.</t>
  </si>
  <si>
    <t>University of East London, University of Ilorin, Nigerian Building and Road Research Institute (NBRRI), Solar Force Nigeria Limited</t>
  </si>
  <si>
    <t>http://dx.doi.org/10.4314/njtd.v18i3.2</t>
  </si>
  <si>
    <t>kehinde.kamil@nbrri.gov.ng</t>
  </si>
  <si>
    <t>JF Akinbami</t>
  </si>
  <si>
    <t>Renewable Energy Resources and Technologies in Nigeria: Present Situation, Future Prospects and Policy Framework</t>
  </si>
  <si>
    <t>To model Nigeria's future energy supply system with MARKAL in order to assess the prospects for renewable energy resources and technologies under least-cost and CO2-constrained conditions, and to identify barriers and policy options.</t>
  </si>
  <si>
    <t>Under a least-cost objective alone, large hydro is the only commercial renewable technology entering the electricity mix; small hydro and solar PV appear only when CO2 constraints are imposed, with large hydro still dominating due to economies of scale.</t>
  </si>
  <si>
    <t>1990</t>
  </si>
  <si>
    <t>widely used nation-wide energy model, technology-rich representation, multiple scenario analysis, CO2 mitigation ranking</t>
  </si>
  <si>
    <t>not a predictive model, may not represent non-linear future of renewables, based on IPCC default emission factors due to lack of national data</t>
  </si>
  <si>
    <t>Centre for Energy Research and Development, Obafemi Awolowo University, Ile-Ife, Nigeria</t>
  </si>
  <si>
    <t>https://doi.org/10.1023/A:1011387516838</t>
  </si>
  <si>
    <t>jakinbam@energy.cerd.oauife.edu.ng</t>
  </si>
  <si>
    <t>R. C. Kiiza et al.</t>
  </si>
  <si>
    <t>Renewable Energy Potential Assessment for Improving Electric Power Availability in Urban Area: A Case of Msigani Ward in Ubungo Municipal, Tanzania</t>
  </si>
  <si>
    <t>To assess solar and wind resource potential and model a grid-connected hybrid system for improving power availability in Msigani ward, Ubungo Municipality, Tanzania, using HOMER Pro and 12 years of NASA weather data.</t>
  </si>
  <si>
    <t>Wind supplies about 74% of generation and the optimal PV-wind-grid hybrid costs USD 14.2 million NPC at $0.0399/kWh (TZS 93.3), far below the residential tariff of TZS 350/kWh, with surplus energy exported to the grid in some months.</t>
  </si>
  <si>
    <t>Dar es Salaam Institute of Technology, TANESCO Limited</t>
  </si>
  <si>
    <t>https://doi.org/10.52339/tjet.v42i3.956</t>
  </si>
  <si>
    <t>respicious.clemence@dit.ac.tz</t>
  </si>
  <si>
    <t>Renewable Energy in Nigeria: The Challenges and Opportunities in Mountainous and Riverine Regions</t>
  </si>
  <si>
    <t>To review the challenges and opportunities for renewable energy in Nigeria, and to design and optimise an off-grid micro power system of biomass, small hydro and solar PV for an un-electrified mountainous/riverine community using HOMER.</t>
  </si>
  <si>
    <t>The optimal biomass-hydro-PV configuration meets the 195 kWh/day, 20 kW peak demand with zero fuel cost, a net present cost of about $1.83 million and very low emissions, with biomass supplying most of the generation.</t>
  </si>
  <si>
    <t>University of Port Harcourt, Nigeria</t>
  </si>
  <si>
    <t>https://dergipark.org.tr/en/download/article-file/148108</t>
  </si>
  <si>
    <t>kenokedu@yahoo.com</t>
  </si>
  <si>
    <t>M Bah</t>
  </si>
  <si>
    <t>OSeMOSYS (MUIO)</t>
  </si>
  <si>
    <t>Renewable Energy Future for Sierra Leone: Systems Modeling for Energy Security and Sustainability</t>
  </si>
  <si>
    <t>To model long-term renewable energy pathways for Sierra Leone using OSeMOSYS (MUIO 5.3), comparing a business-as-usual fossil-import trajectory with a renewable transition scenario for energy security and sustainability.</t>
  </si>
  <si>
    <t>The Renewable Transition pathway raises renewables to roughly 55-60% of generation by 2039 (versus under 35% in BAU) and could cut energy import dependence by up to 60% by 2040, at lower cost than continued fossil reliance.</t>
  </si>
  <si>
    <t>open-source and free to use, transparent framework, comprehensive scenario analysis, incorporates temporal resolution for resource variability</t>
  </si>
  <si>
    <t>assumes perfect foresight and ideal competition, limited data availability, does not address climate/resource variability in depth</t>
  </si>
  <si>
    <t>Fourah Bay College, University of Sierra Leone</t>
  </si>
  <si>
    <t>https://www.carijournals.org</t>
  </si>
  <si>
    <t>Renewable energy and electricity incapacitation in sub-Sahara Africa: Analysis of a 100% renewable electrification in Chad</t>
  </si>
  <si>
    <t>To model pathways for 100% renewable electrification of Chad using EnergyPLAN, testing single and hybrid renewable technologies against estimated demand for 2030, 2040 and 2050, within an overview of energy poverty and renewable potential in sub-Saharan Africa.</t>
  </si>
  <si>
    <t>Biomass power plants are the only option with no critical excess electricity production, and need the smallest capacities (270 MW in 2030, 650 MW in 2040, 1600 MW in 2050). Solar PV and wind alone cannot deliver 100% supply and require pumped hydro storage.</t>
  </si>
  <si>
    <t>hourly-timestep analysis, validated tool used in prior African studies, multiple feasible scenarios tested</t>
  </si>
  <si>
    <t>does not analyze economics or biofuel supply feasibility, CEEP issues in some scenarios, no policy analysis</t>
  </si>
  <si>
    <t>Chengdu University of Technology, University of Electronic Science and Technology of China, Cyprus International University, Kingston University London</t>
  </si>
  <si>
    <t>CN, CY, GB</t>
  </si>
  <si>
    <t>https://doi.org/10.1016/j.egyr.2023.05.049</t>
  </si>
  <si>
    <t>leejian@uestc.edu.cn</t>
  </si>
  <si>
    <t>A.B. Esan et al.</t>
  </si>
  <si>
    <t>Reliability assessments of an islanded hybrid PV-diesel-battery system for a typical rural community in Nigeria</t>
  </si>
  <si>
    <t>To design and cost-optimise an islanded PV–diesel–battery mini-grid for the rural Nigerian village of Lade II, and to validate its generation reliability using a capacity outage probability table alongside HOMER results.</t>
  </si>
  <si>
    <t>The optimal mix (1.5 MW PV, 350 kW diesel, 1200 batteries) costs $4.91 million NPC at $0.396/kWh and cuts pollutant emissions ~97% versus diesel-only, with very low reliability risk (LOLP 5.76×10⁻⁸, LOLE 5.05×10⁻⁴ hr/yr, ELL 0.025 W).</t>
  </si>
  <si>
    <t>Department of Electrical &amp; Information Engineering, Landmark University, Omu-Aran, Nigeria; Department of Electrical &amp; Information Engineering, Covenant University, Ota, Nigeria</t>
  </si>
  <si>
    <t>https://doi.org/10.1016/j.heliyon.2019.e01632</t>
  </si>
  <si>
    <t>O Nkuriyingoma and E Özdemir</t>
  </si>
  <si>
    <t>Reliability Analysis of Electricity Grid Integrated With PV System and BESS at Distribution Level: A Case Study of Ntongwe and Gatumba Feeders at Rwanda's Electricity Network</t>
  </si>
  <si>
    <t>To assess how integrating solar PV plants with battery storage at the distribution level affects the reliability of Rwanda's electricity grid, using the Gatumba and Ntongwe feeders as a case study modelled in DigSILENT PowerFactory and PV*SOL.</t>
  </si>
  <si>
    <t>Adding PV plus BESS cut system average interruption frequency by 71.6% and interruption duration by 95.5% (84.3% for customer average duration), with PV self-sufficiency reaching about 82% at the 150% consumption ratio.</t>
  </si>
  <si>
    <t>Kocaeli University, University of Rwanda</t>
  </si>
  <si>
    <t>TR, RW</t>
  </si>
  <si>
    <t>https://doi.org/10.1002/eng2.70307</t>
  </si>
  <si>
    <t>nkuliyobas@gmail.com</t>
  </si>
  <si>
    <t>David Osigwar Okomol et al.</t>
  </si>
  <si>
    <t>Sustainable Energy Planning Based on the Electrical Grid and Green Energy Transition in Kenya between 2019-2030</t>
  </si>
  <si>
    <t>To develop a sustainable energy plan for Kenya to guide national and county governments in achieving 100% energy access and a green energy transition for the period 2019-2030.</t>
  </si>
  <si>
    <t>Kenya's abundant wind and solar resources offer significant opportunities for various applications, including developing new mini-grids and using PV and wind systems to supplement isolated grids.</t>
  </si>
  <si>
    <t>mobility of populations, lack of technical know-how, high costs of installation &amp; maintenance, inadequate financing, theft &amp; vandalism</t>
  </si>
  <si>
    <t>Mount Kenya University, Jomo Kenyatta University of Agriculture and Technology, Moi University</t>
  </si>
  <si>
    <t>https://doi.org/10.1109/ICSCGE53744.2021.9654364</t>
  </si>
  <si>
    <t>dokomol523@gmail.com</t>
  </si>
  <si>
    <t>Fabio Riva and Emanuela Colombo</t>
  </si>
  <si>
    <t>System dynamics</t>
  </si>
  <si>
    <t>System-dynamics modelling of the electricity-development nexus in rural electriﬁcation based on a Tanzanian case study</t>
  </si>
  <si>
    <t>To formulate and calibrate a system-dynamics simulation model to provide a robust framework for policy testing on the electricity-development nexus and for generating long-term projections of rural electricity demand.</t>
  </si>
  <si>
    <t>Electricity access fosters local socio-economic changes, such as income growth, which in turn supports the growth of electricity demand through a positive feedback loop.</t>
  </si>
  <si>
    <t>https://doi.org/10.1016/j.esd.2020.04.001</t>
  </si>
  <si>
    <t>fabio.riva@polimi.it</t>
  </si>
  <si>
    <t>Kumbuso Joshua Nyoni et al.</t>
  </si>
  <si>
    <t>System Studies to Assess Preparedness of the Zambian Electrical Grid for the Energy Transition Through Integration of Large-Scale Variable Renewable Energy Sources</t>
  </si>
  <si>
    <t>To conduct steady state and dynamic stability studies for the Zambian power grid to assess its preparedness for large-scale variable renewable energy integration for 2025 and 2030.</t>
  </si>
  <si>
    <t>Integrating large-scale VRE by 2025 is technically feasible, keeping transmission line loading and voltages within limits under N-1 conditions, although system inertia is reduced by up to 68.5%.</t>
  </si>
  <si>
    <t>University of Edinburgh, Zambian Electric Mobility and Innovation Alliance (ZEMIA)</t>
  </si>
  <si>
    <t>GB, ZM</t>
  </si>
  <si>
    <t>https://doi.org/10.33140/jeee.02.02.11</t>
  </si>
  <si>
    <t>J.G Nanfuka and R. Oosthuizen</t>
  </si>
  <si>
    <t>SYSTEM DYNAMICS MODELLING OF THE WATER-ENERGY NEXUS IN SOUTH AFRICA: A CASE OF THE INKOMATI-USUTHU WATER MANAGEMENT AREA</t>
  </si>
  <si>
    <t>To model the interconnections of the water-energy nexus in the Inkomati-Usuthu Water Management Area of South Africa using system dynamics, exploring the impacts of population growth and economic indicators on resource allocation.</t>
  </si>
  <si>
    <t>In the face of climate change and freshwater stress, prioritizing water allocation is crucial, as coal-powered energy generation, agriculture, and population growth place heavy demands on limited water resources.</t>
  </si>
  <si>
    <t>University of Valladolid, University of Pretoria</t>
  </si>
  <si>
    <t>ES, ZA</t>
  </si>
  <si>
    <t>http://dx.doi.org/10.7166/34-3-2946</t>
  </si>
  <si>
    <t>rudolph.oosthuizen@up.ac.za</t>
  </si>
  <si>
    <t>Marius Esdras Tokpassi et al.</t>
  </si>
  <si>
    <t>System dynamics model for sustainable energy transition in the Republic of Benin</t>
  </si>
  <si>
    <t>To develop a system dynamics model to investigate sustainable energy transition pathways for the residential electricity sector in Benin.</t>
  </si>
  <si>
    <t>Combining energy efficiency gains (30%), increased renewable energy share (45.4%), and reduced transmission losses (to 10%) can almost eliminate the electricity supply-demand gap by 2063.</t>
  </si>
  <si>
    <t>2063</t>
  </si>
  <si>
    <t>Pan African University, Institute of Water and Energy Sciences, University of Tlemcen, Nigeria Maritime University, Mewar International University, Covenant University, University of Johannesburg, University of Lom´e</t>
  </si>
  <si>
    <t>DZ, NG, ZA, TG</t>
  </si>
  <si>
    <t>https://doi.org/10.1016/j.esd.2026.102016</t>
  </si>
  <si>
    <t>marius.tokpassi@student.pauwes.dz</t>
  </si>
  <si>
    <t>Michael Uzoamaka Emezirinwune et al.</t>
  </si>
  <si>
    <t>Synergizing hybrid renewable energy systems and sustainable agriculture for rural development in Nigeria</t>
  </si>
  <si>
    <t>To examine the relationship between Hybrid Renewable Energy Systems (HRES) and sustainable agriculture in Nigeria and to assess the techno-economic feasibility of powering a farm facility with HRES.</t>
  </si>
  <si>
    <t>A hybrid system of solar PV, wind, and biogas is a cost-effective and environmentally beneficial solution for powering rural farm facilities in Nigeria, with a levelized cost of energy of $0.26/kWh and a discounted payback of 7.22 years.</t>
  </si>
  <si>
    <t>Federal University of Agriculture, Abeokuta</t>
  </si>
  <si>
    <t>https://doi.org/10.1016/j.prime.2024.100492</t>
  </si>
  <si>
    <t>michaelemezirinwune@yahoo.com</t>
  </si>
  <si>
    <t>James Katende and Kenneth J. Matovu</t>
  </si>
  <si>
    <t>Sustainable water pumping using hybrid renewable energy sources</t>
  </si>
  <si>
    <t>To assess the techno-economic feasibility and sustainability of using hybrid renewable energy systems (HRES) to power borehole pump stations in Namibia.</t>
  </si>
  <si>
    <t>The proposed optimal hybrid renewable energy system is economically feasible, with a levelized cost of energy (USD 0.0929/kWh) significantly lower than the utility's tariff (USD 0.283/kWh) and a payback period of 4.17 years.</t>
  </si>
  <si>
    <t>Pan African University-Institute of Water and Energy Sciences (PAUWES), Covenant University, University of Johannesburg, Institut International d’Ingénierie de l’Eau et de l’Environnement (2iE)</t>
  </si>
  <si>
    <t>DZ, NG, ZA, BF</t>
  </si>
  <si>
    <t>https://doi.org/10.1051/e3sconf/202668401010</t>
  </si>
  <si>
    <t>Sustainable urban transportation planning: Integrating an electriﬁed metro system into Kampala metropolis</t>
  </si>
  <si>
    <t>To analyze Kampala's urban transportation system, including energy consumption and emissions, and to assess various decarbonization strategies, including an electrified metro, to inform sustainable policy development.</t>
  </si>
  <si>
    <t>The Carbon Reduction Target (CRT) scenario, featuring an electrified metro system as the backbone of a mass rapid transit network, is the most effective pathway for sustainable urban mobility, achieving significant carbon emission reductions.</t>
  </si>
  <si>
    <t>pioneering contribution, integrates TIMES-VEDA with Schwartz scenario planning, innovative transportation solutions</t>
  </si>
  <si>
    <t>data accuracy and comprehensiveness, inherent model assumptions and simplifications</t>
  </si>
  <si>
    <t>Mechanical Engineering Department, Makerere University, Kampala, Uganda,Department of Entrepreneurship, Makerere University Business School, Uganda,Department of Business Administration, Makerere University College of Business and Management Sciences (COBAMS), Uganda,Makerere University Business School, Uganda</t>
  </si>
  <si>
    <t>https://doi.org/10.1016/j.multra.2025.100220</t>
  </si>
  <si>
    <t>Sustainable siting and design optimization of hybrid renewable energy system: A geospatial multi-criteria analysis</t>
  </si>
  <si>
    <t>To develop a decision-making framework for site suitability and optimal design of hybrid renewable energy systems for rural electrification in Kenya.</t>
  </si>
  <si>
    <t>A hybrid solar/wind/diesel/battery system is the most sustainable and economical solution for supplying a representative rural village, with a net present cost of $2.6M and energy cost of $0.28/kWh.</t>
  </si>
  <si>
    <t>Huazhong University of Science and Technology, Kafrelsheikh University, Mälardalen University, Tanta University</t>
  </si>
  <si>
    <t>CN, EG, SE</t>
  </si>
  <si>
    <t>https://doi.org/10.1016/j.apenergy.2021.117071</t>
  </si>
  <si>
    <t>Ayoub Rahmouni et al.</t>
  </si>
  <si>
    <t>Sustainable modernization of rural agricultural power systems in North Africa via optimal renewable microgrid design</t>
  </si>
  <si>
    <t>To present an integrated methodology for the design, sizing, and experimental validation of a renewable microgrid for an isolated agricultural farm in rural Morocco, including techno-economic optimization and environmental assessment.</t>
  </si>
  <si>
    <t>An AC-coupled microgrid architecture provides a 2.1% efficiency gain over a DC configuration, reduces CO2 emissions by 98%, and achieves estimated savings of €26,000 over 25 years compared to the conventional fossil-fuel system.</t>
  </si>
  <si>
    <t>National School of Applied Sciences, Universit´e Mohammed Premier, International University of Rabat</t>
  </si>
  <si>
    <t>https://doi.org/10.1016/j.rineng.2026.109238</t>
  </si>
  <si>
    <t>rahmouni.ayoub442@gmail.com</t>
  </si>
  <si>
    <t>Alice Chibulu Luo</t>
  </si>
  <si>
    <t>Sustainable Energy Use in Dar es Salaam: Current Trends, Future Scenarios, and Policy Options</t>
  </si>
  <si>
    <t>To estimate changes in residential energy use and GHG emissions in Dar es Salaam from 2015 to 2050, identify key drivers, and assess institutional and societal factors constraining low-carbon development.</t>
  </si>
  <si>
    <t>Residential GHG emissions in Dar es Salaam could increase between 4 and 24-fold by 2050, with significant variations in energy use at the sub-city level driven by cooking fuel choices, wealth, and transport modes.</t>
  </si>
  <si>
    <t>Scope 3 emissions not included</t>
  </si>
  <si>
    <t>University of Toronto</t>
  </si>
  <si>
    <t>http://central.bac-lac.gc.ca/.redirect?app=damspub&amp;id=22a606ac-4799-4934-bcc8-298c9c82cb65</t>
  </si>
  <si>
    <t>Abraham Rasheed Adeyemi</t>
  </si>
  <si>
    <t>Sustainable Energy Planning and Modelling for Global South: A Case Study of the Federal Republic of Nigeria.</t>
  </si>
  <si>
    <t>To review methodological approaches, tools, and techniques for sustainable energy planning and policy formulation in the Global South, with a focus on Nigeria.</t>
  </si>
  <si>
    <t>Existing energy models are often inadequate for challenges in the Global South, facing limitations from data unavailability, parameter ambiguity, and uncertainty, highlighting a need for more detailed and appropriate planning tools.</t>
  </si>
  <si>
    <t>SEAD Research Group, Glasgow Caledonian University</t>
  </si>
  <si>
    <t>https://doi.org/10.22624/AIMS/ACCRACROSSBORDER2023V2P8</t>
  </si>
  <si>
    <t>abrahamRasheed.Adeyemi@gcu.ac.uk</t>
  </si>
  <si>
    <t>Joseph Yakubu Oricha et al.</t>
  </si>
  <si>
    <t>Sustainable Energy for Financial Inclusion: Optimising Hybrid Energy Systems in Underserved Regions</t>
  </si>
  <si>
    <t>To assess the potential of a hybrid solar PV-diesel generator system to enhance energy reliability and cost-effectiveness for rural cash centres in Nigeria, thereby supporting financial inclusion.</t>
  </si>
  <si>
    <t>A hybrid PV-battery-diesel generator system is the optimal configuration, achieving an 85% renewable fraction and reducing diesel consumption by 88% at the lowest net present cost and cost of energy compared to diesel-only or PV-battery systems.</t>
  </si>
  <si>
    <t>Department of Electrical &amp; Electronics Engineering, Federal University Oye Ekiti</t>
  </si>
  <si>
    <t>https://doi.org/10.1007/s40998-025-00922-2</t>
  </si>
  <si>
    <t>shereefdeen.sanni@fuoye.edu.ng</t>
  </si>
  <si>
    <t>Serena N. Patel et al.</t>
  </si>
  <si>
    <t>Sustainable and Socially Resilient Minigrid Franchise Model for an Urban Informal Settlement in Kenya</t>
  </si>
  <si>
    <t>To assess the techno-economic feasibility of expanding a hybrid minigrid in an urban informal settlement in Kenya and to propose a community-based franchise business model for its operation.</t>
  </si>
  <si>
    <t>Optimal minigrid expansion can decrease the levelized cost of energy by 60%, achieving costs lower than prevailing utility rates, and a proposed community franchise model can support local employment.</t>
  </si>
  <si>
    <t>University of California, Berkeley, US, Kibera Town Center, Human Needs Project, Nairobi, Kenya</t>
  </si>
  <si>
    <t>US, KE</t>
  </si>
  <si>
    <t>https://doi.org/10.5547/2160-5890.11.1.spat</t>
  </si>
  <si>
    <t>isa.ferrall@berkeley.edu</t>
  </si>
  <si>
    <t>Diana Neves et al.</t>
  </si>
  <si>
    <t>Sustainable and inclusive energy solutions in refugee camps: Developing a modelling approach for energy demand and alternative renewable power supply</t>
  </si>
  <si>
    <t>To develop an energy demand modelling framework for refugee camps and to perform a techno-economic analysis of alternative renewable power and cooking supply technologies for the Mantapala refugee camp in Zambia.</t>
  </si>
  <si>
    <t>Hybrid renewable energy systems are technically and economically viable, reducing energy costs by up to 50% with paybacks under five years. A PV-biogas-battery system is the most cost-effective, with a cost of energy of 0.186 $/kWh and a payback of 2.4 years.</t>
  </si>
  <si>
    <t>IN+ Centre for Innovation, Technology and Policy Research, Instituto Superior Tecnico, Universidade de Lisboa, Associação para o desenvolvimento do Instituto Superior Tecnico, Universidade de Lisboa</t>
  </si>
  <si>
    <t>https://doi.org/10.1016/j.jclepro.2021.126745</t>
  </si>
  <si>
    <t>diana.neves@tecnico.ulisboa.pt</t>
  </si>
  <si>
    <t>Clement Malanda et al.</t>
  </si>
  <si>
    <t>Sustainability Evaluation of Hybrid Renewable Electrification Alternatives in Malawi’s Villages Using a Multi-Criteria Approach</t>
  </si>
  <si>
    <t>To evaluate the sustainability of five hybrid renewable energy systems and identify the most suitable option for electrifying three villages in Malawi using a multi-criteria approach.</t>
  </si>
  <si>
    <t>The most suitable system for Chigunda village is a PV-Wind-Battery configuration, while for Mdyaka and Kadzuwa villages, a PV-Battery system is best. Diesel generator options were not preferred in any location.</t>
  </si>
  <si>
    <t>Moi University, Africa Center of Excellence in Phytochemicals, Textiles and Renewable Energy, Malawi University of Science and Technology, Mzuzu University</t>
  </si>
  <si>
    <t>KE,MW</t>
  </si>
  <si>
    <t>https://doi.org/10.5923/j.ep.20201001.02</t>
  </si>
  <si>
    <t>clementhmalanda7@gmail.com</t>
  </si>
  <si>
    <t>MERCÈ LABORDENA</t>
  </si>
  <si>
    <t>CSP Site Suitability Model</t>
  </si>
  <si>
    <t>Super Grids in Africa - Could they release the economic potential of concentrating solar power?</t>
  </si>
  <si>
    <t>NG,CD,SD,AO,CI,ZA,KE,TZ,SN,GH,CM,BF,ML,ZW,MZ,ZM,SO,CG,NE,LR</t>
  </si>
  <si>
    <t>20</t>
  </si>
  <si>
    <t>WAPP, SAPP, EAPP, CAPP</t>
  </si>
  <si>
    <t>To investigate the potential for concentrating solar power (CSP) in Sub-Saharan Africa to supply growing urban demand centers through a cross-system electricity transmission mechanism, known as a Super Grid.</t>
  </si>
  <si>
    <t>Major Sub-Saharan African metropolises can benefit from distant concentrating solar power (CSP) that is economically competitive with coal-based generation. A Super Grid approach is important to realize this least-cost potential.</t>
  </si>
  <si>
    <t>Royal Institute of Technology, International Institute for Applied Systems Analysis</t>
  </si>
  <si>
    <t>SE,AT</t>
  </si>
  <si>
    <t>https://kth.diva-portal.org/smash/get/diva2:651389/FULLTEXT01.pdf</t>
  </si>
  <si>
    <t>Fitsum Bekele Tilahun et al.</t>
  </si>
  <si>
    <t>Supply optimization based on society’s cost of electricity and a calibrated demand model for future renewable energy transition in Niger</t>
  </si>
  <si>
    <t>To project future electricity demand in Niger based on population, urbanization, and industrialization factors, and to determine an optimal supply mix of conventional and renewable sources to meet that demand.</t>
  </si>
  <si>
    <t>An optimal grid mix for Niger in 2030, based on the society's cost of electricity (SCOE), would consist of 44% hydro, 23% PV, 19% coal, and 14% diesel, reducing GHG emissions by 11-16% compared to a least-cost optimization.</t>
  </si>
  <si>
    <t>TH Köln (University of Applied Science), Addis Ababa University</t>
  </si>
  <si>
    <t>https://doi.org/10.1186/s13705-019-0217-0</t>
  </si>
  <si>
    <t>ramchandra.bhandari@th-koeln.de</t>
  </si>
  <si>
    <t>Mika Paul Ibrahim et al.</t>
  </si>
  <si>
    <t>GIS-based</t>
  </si>
  <si>
    <t>Suitability and Socio-Economic Analysis of Hybrid Renewable Energy Systems Deployment in Rural Areas of Abuja, Nigeria</t>
  </si>
  <si>
    <t>To conduct a geospatial suitability analysis to identify optimal locations for deploying Hybrid Renewable Energy Systems (HRES) in the rural communities of Abuja, Nigeria.</t>
  </si>
  <si>
    <t>Bwari, Gwagwalada, and the Abuja Municipal Area Council are the most promising locations for hybrid renewable energy system deployment, based on a geospatial analysis of solar, wind, and biomass resources.</t>
  </si>
  <si>
    <t>Emerald Energy Institute, University of Port Harcourt, Center for Power Systems Studies, University of Port Harcourt</t>
  </si>
  <si>
    <t>https://doi.org/10.38124/ijisrt/25may2218</t>
  </si>
  <si>
    <t>Bernard Bali Tamegue et al.</t>
  </si>
  <si>
    <t>Study of the Sensitivity of a Hybrid PV/Wind/Diesel/Battery System in the Sahelian Town of Mongo (Chad)</t>
  </si>
  <si>
    <t>To assess the technical, economic, and environmental feasibility of a hybrid PV/wind/diesel/battery system for rural electrification in Mongo, Chad, and to identify the optimal configuration.</t>
  </si>
  <si>
    <t>The PV solution coupled with batteries provides the lowest cost of energy ($0.185/kWh) and net present value ($9,839), with a 99.7% renewable fraction and zero CO2 emissions.</t>
  </si>
  <si>
    <t>University of Adam Barka d’Abeche, National Advanced School of Maritime and Ocean Science and Technology (Nasmost), University of Ebolowa, University of Yaounde 1</t>
  </si>
  <si>
    <t>TD, CM</t>
  </si>
  <si>
    <t>https://doi.org/10.18280/jesa.581011</t>
  </si>
  <si>
    <t>campusromo@yahoo.fr</t>
  </si>
  <si>
    <t>Samir M. Dawoud and Xiangning Lin</t>
  </si>
  <si>
    <t>Study of Hybrid PV-Wind Energy System to Isolated Micro-grid</t>
  </si>
  <si>
    <t>To investigate the optimal combination of PV, wind, and battery systems to supply electricity to an isolated rural area in Egypt.</t>
  </si>
  <si>
    <t>The optimal hybrid PV-wind-battery system has the lowest cost of energy (COE) at 0.138 $/kWh, which is significantly lower than standalone PV or wind systems.</t>
  </si>
  <si>
    <t>Huazhong University of Science and Technology, Tanta University</t>
  </si>
  <si>
    <t>https://doi.org/10.11591/telkomnika.v16i2.8916</t>
  </si>
  <si>
    <t>engsamirdawoud@yahoo.com</t>
  </si>
  <si>
    <t>Dahmani Aissa and Rachid Abdessemed</t>
  </si>
  <si>
    <t>Study of Applying a Hybrid Standalone Wind-Photovoltaic Generation System</t>
  </si>
  <si>
    <t>To study the application of a hybrid wind/photovoltaic system to supply a community in southern Algeria and determine its economic feasibility.</t>
  </si>
  <si>
    <t>An optimized system with an acceptable capacity shortage of 1.5% can supply the community at a levelized cost of energy of $0.199/kWh.</t>
  </si>
  <si>
    <t>Department of Electrical Engineering, Batna University</t>
  </si>
  <si>
    <t>https://doi.org/10.2298/SJEE1503333A</t>
  </si>
  <si>
    <t>aissa.dahman@gmail.com</t>
  </si>
  <si>
    <t>Maamar Laidi et al.</t>
  </si>
  <si>
    <t>Study of a Solar PV-Wind-Battery Hybrid Power System for a Remotely Located Region in the Southern Algerian Sahara: Case of Refrigeration</t>
  </si>
  <si>
    <t>To design an optimal solar PV-wind-diesel hybrid power system to meet the refrigeration needs of a small, remote military base in the southern Algerian Sahara.</t>
  </si>
  <si>
    <t>A hybrid system with 47% renewable penetration (43% wind, 9% solar) and 47% gasoline generator contribution was the most economical option, with a cost of energy (COE) of 0.533 US$/kWh.</t>
  </si>
  <si>
    <t>Solar Equipment Development Unit (UDES) of Bou Ismail Tipasa, LMBPT, Dr. Yahia Fares University of Médéa</t>
  </si>
  <si>
    <t>https://doi.org/10.6000/1929-6002.2012.01.01.4</t>
  </si>
  <si>
    <t>maamarw@yahoo.fr</t>
  </si>
  <si>
    <t>Getachew Bekele</t>
  </si>
  <si>
    <t>STUDY INTO THE POTENTIAL AND FEASIBILITY OF A STANDALONE SOLAR-WIND HYBRID ELECTRIC ENERGY SUPPLY SYSTEM For Application in Ethiopia</t>
  </si>
  <si>
    <t>To investigate the feasibility of supplying electricity from a standalone solar-wind hybrid energy system to remote communities in Ethiopia.</t>
  </si>
  <si>
    <t>A generator-only system is the most cost-effective option with a Net Present Cost (NPC) of $201,609, but a hybrid PV-wind-generator system with a 51% renewable fraction is feasible for an 8% higher cost (NPC of $239,756).</t>
  </si>
  <si>
    <t>Royal Institute of Technology, KTH</t>
  </si>
  <si>
    <t>https://kth.diva-portal.org/smash/get/diva2:282919/FULLTEXT01.pdf</t>
  </si>
  <si>
    <t>Jules Yao Koffi et al.</t>
  </si>
  <si>
    <t>Study and Optimization of a Hybrid Power Generation System to Power Kalakala, a Remote Locality in Northern Côte d'Ivoire</t>
  </si>
  <si>
    <t>To determine the optimal combination of components for a PV-Diesel-Battery hybrid system to produce electricity at the lowest cost for the remote locality of Kalakala.</t>
  </si>
  <si>
    <t>The optimal hybrid system provides electricity at €0.373/kWh, which is cheaper than diesel-only (€0.608/kWh) or PV-battery (€0.466/kWh) systems, and reduces CO2 emissions by 60% compared to the diesel-only option.</t>
  </si>
  <si>
    <t>Institut National Polytechnique Félix Houphouët Boigny, Université Félix Houphouët Boigny</t>
  </si>
  <si>
    <t>https://doi.org/10.14710/ijred.2022.38492</t>
  </si>
  <si>
    <t>blaise.koua@univ-fhb.edu.ci</t>
  </si>
  <si>
    <t>Romain Akpahou et al.</t>
  </si>
  <si>
    <t>Strategizing towards sustainable energy planning: Modeling the mix of future generation technologies for 2050 in Benin</t>
  </si>
  <si>
    <t>To investigate and model different energy mix scenarios for Benin to achieve its renewable energy integration targets for 2025, 2030, and 2050.</t>
  </si>
  <si>
    <t>The government's 100% RE target by 2050 is overly ambitious. A more feasible scenario is 50% RE integration by 2050, which can be achieved with a mix of 563 MW NG, 125 MW PV, 200 MW wind, 600 MW hydro, and 60 MW CSP, reducing CO2 emissions by 50% without generating critical excess electricity.</t>
  </si>
  <si>
    <t>Kwame Nkrumah University of Science and Technology (KNUST), Cape Coast Technical University</t>
  </si>
  <si>
    <t>https://doi.org/10.1016/j.rset.2024.100079</t>
  </si>
  <si>
    <t>Georgios Avgerinopoulos</t>
  </si>
  <si>
    <t>OSeMOSYS, LEAP, MESSAGE</t>
  </si>
  <si>
    <t>Strategic energy systems analysis: Possible pathways for the transition of electricity sector in Tanzania</t>
  </si>
  <si>
    <t>To identify optimal expansion pathways for the transition of the electricity sector in Tanzania by creating and comparing nine scenarios based on different production pathways and demand projections using three different modeling tools.</t>
  </si>
  <si>
    <t>Hydropower is the dominant energy source across all scenarios for the expansion of Tanzania's electricity sector.</t>
  </si>
  <si>
    <t>OSeMOSYS: open source, transparency, expandability; LEAP: versatile with units, wide fuel database; MESSAGE: fastest in optimization, controls more variables</t>
  </si>
  <si>
    <t>ANSWER-OSeMOSYS: low flexibility with units; LEAP: complicated data import, optimization limitations; MESSAGE: unstable with some units</t>
  </si>
  <si>
    <t>https://www.diva-portal.org/smash/get/diva2:683492/FULLTEXT01.pdf</t>
  </si>
  <si>
    <t>gav@kth.se</t>
  </si>
  <si>
    <t>Juan Pablo Carvallo</t>
  </si>
  <si>
    <t>SWITCH, GAP</t>
  </si>
  <si>
    <t>Strategic Planning for Universal Electricity Access</t>
  </si>
  <si>
    <t>To develop and apply a framework using capacity expansion models to assess cost-effective strategies for expanding electricity access in Kenya, jointly considering centralized, distributed, and off-grid resources.</t>
  </si>
  <si>
    <t>Hybrid systems pairing grid connections with distributed energy resources (DER) are the preferred, lowest-cost mode for electricity expansion, offering 15-20% savings. Kenya's power system can transition to ~90% renewable capacity based on geothermal and wind.</t>
  </si>
  <si>
    <t>joint assessment of distributed and utility-scale resources, novel planning model (GAP), high spatial and temporal resolution</t>
  </si>
  <si>
    <t>need for better load forecasting tools, simplified transmission representation, no intra-hourly assessment, no demand response</t>
  </si>
  <si>
    <t>University of California, Berkeley</t>
  </si>
  <si>
    <t>differentiated discount rates for DER</t>
  </si>
  <si>
    <t>https://escholarship.org/uc/item/2qh8d0ng</t>
  </si>
  <si>
    <t>Ioannis Pappis</t>
  </si>
  <si>
    <t>Strategic low-cost energy investment opportunities and challenges towards achieving universal electricity access (SDG7) in forty-eight African nations</t>
  </si>
  <si>
    <t>AO,BF,BI,BJ,BW,CD,CF,CG,CI,CM,DJ,DZ,EG,ER,ET,GA,GH,GM,GN,GQ,GW,KE,LR,LS,LY,MA,ML,MR,MW,MZ,NA,NE,NG,RW,SD,SL,SN,SO,SS,SZ,TD,TG,TN,TZ,UG,ZA,ZM,ZW</t>
  </si>
  <si>
    <t>To identify least-cost power generation investment options for forty-eight African nations to achieve universal electricity access by 2030 and to assess the associated socio-economic and environmental implications.</t>
  </si>
  <si>
    <t>To achieve universal electricity access by 2030, power generation capacity needs to increase by 211-302 GW. Natural gas will be the dominant fossil fuel, while decreasing costs will lead solar to overtake hydropower. The transition can create 6.9 to 9.6 million direct jobs.</t>
  </si>
  <si>
    <t>open-source,geospatial data integration,continental scope</t>
  </si>
  <si>
    <t>limited time resolution,generic hydro capacity factors,no explicit reserve margin,implicit battery storage modelling</t>
  </si>
  <si>
    <t>KTH—Royal Institute of Technology</t>
  </si>
  <si>
    <t>https://doi.org/10.1088/2634-4505/ac7900</t>
  </si>
  <si>
    <t>Alemshet Ayele Admasu</t>
  </si>
  <si>
    <t>SOLAR PV BASED RURAL ELECTRIFICATION IN REMA RURAL VILLAGE</t>
  </si>
  <si>
    <t>To evaluate the socio-economic, environmental, and sustainability aspects of solar PV for rural electrification, using the Rema village in Ethiopia as a case study.</t>
  </si>
  <si>
    <t>Decentralised PV-based rural electrification improved livelihoods, quality of life, and public services in Rema village, but high initial investment costs and a lack of technical skills are major barriers to sustainability.</t>
  </si>
  <si>
    <t>Royal Institute of Technology (KTH)</t>
  </si>
  <si>
    <t>https://www.diva-portal.org/smash/get/diva2:420710/FULLTEXT01.pdf</t>
  </si>
  <si>
    <t>Stochastic behaviour of Ghana power grid with massive electro-mobility penetration</t>
  </si>
  <si>
    <t>To determine the stochastic behavior of Ghana's power grid with massive electro-mobility penetration and to assess the associated emission reduction potential.</t>
  </si>
  <si>
    <t>Massive EV penetration will overload local distribution transformers, though transmission lines can handle the load. EVs can significantly reduce emissions to 62.8 gCO2/km compared to 198.8 gCO2/km for conventional vehicles.</t>
  </si>
  <si>
    <t>Sunyani Technical University, University of Energy and Natural Resources (UENR), Northern Electricity Distribution Company (NEDCo), Cenpower Company Limited</t>
  </si>
  <si>
    <t>https://doi.org/10.1016/j.sciaf.2024.e02497</t>
  </si>
  <si>
    <t>emmanuel.yeboah@uenr.edu.gh</t>
  </si>
  <si>
    <t>Ali Mostafaeipour et al.</t>
  </si>
  <si>
    <t>Statistical evaluation of using the new generation of wind turbines in South Africa</t>
  </si>
  <si>
    <t>To perform a techno-economic and environmental analysis of using different small-scale wind turbines for residential electricity supply in various South African cities.</t>
  </si>
  <si>
    <t>East London was identified as the most suitable city for household-scale wind turbines, while Bloemfontein was the most unsuitable.</t>
  </si>
  <si>
    <t>Duy Tan University, Prince of Songkla University, Islamic Azad University, Allameh Tabataba’i University, Sharif University of Technology, Al-Farabi Kazakh National University, Australian College of Kuwait, University of Johannesburg, University of Zambia</t>
  </si>
  <si>
    <t>VN, TH, IR, KZ, KW, ZA, ZM</t>
  </si>
  <si>
    <t>https://doi.org/10.1016/j.egyr.2020.09.035</t>
  </si>
  <si>
    <t>kuaanan.t@psu.ac.th</t>
  </si>
  <si>
    <t>B. Afif et al.</t>
  </si>
  <si>
    <t>Standalone hybrid power system using homer software optimal case sizing of ferraguig (North West of Algeria)</t>
  </si>
  <si>
    <t>To assess the technical, economic, and environmental viability of a standalone hybrid power system for a school in Ferraguig, Algeria, compared to diesel-only and grid extension options.</t>
  </si>
  <si>
    <t>A hybrid PV-diesel-battery system is the most cost-effective solution for electrifying the site, with a levelized cost of energy of $0.243/kWh. The PV generator provides 90% of the total energy produced.</t>
  </si>
  <si>
    <t>University of Mustapha Stambouli, University of Boumerdes, SCAMRE Laboratory</t>
  </si>
  <si>
    <t>https://doi.org/10.11591/ijape.v8.i3.pp287-298</t>
  </si>
  <si>
    <t>b.merabet@univ-mascara.dz</t>
  </si>
  <si>
    <t>Kuo-Chi Chang et al.</t>
  </si>
  <si>
    <t>Standalone and Minigrid-Connected Solar Energy Systems for Rural Application in Rwanda: An In Situ Study</t>
  </si>
  <si>
    <t>To develop and compare cost-effective standalone and microgrid solar PV systems for powering rural households in Rwanda.</t>
  </si>
  <si>
    <t>A standalone PV system for an individual household is more cost-effective, with a lower Levelized Cost of Energy (LCOE), than a microgrid PV system for supplying a rural community in Rwanda.</t>
  </si>
  <si>
    <t>Yu Da University of Science and Technology, North Borneo University College, Fujian University of Technology, University of Rwanda, Carnegie Mellon University Africa, Fuzhou University, Huaqiao University, Hello Renewables Ltd.</t>
  </si>
  <si>
    <t>TW, MY, CN, RW</t>
  </si>
  <si>
    <t>https://doi.org/10.1155/2021/1211953</t>
  </si>
  <si>
    <t>albertchangxuite@gmail.com, hagumanoel@gmail.com</t>
  </si>
  <si>
    <t>Kanchi Gashaw et al.</t>
  </si>
  <si>
    <t>Specification of the Eastern Africa Case Studies</t>
  </si>
  <si>
    <t>BI, CD, EG, ET, KE, LY, RW, SD, TZ, UG, DJ, ER, SO, SS</t>
  </si>
  <si>
    <t>To define the methodologies, assumptions, and objectives for energy system modelling case studies in Ethiopia, Kenya, Uganda, and the EAPP region to guide energy system planning.</t>
  </si>
  <si>
    <t>To lay the groundwork for implementing energy modelling case studies by defining detailed specifications for analyses in Ethiopia, Kenya, Uganda, and the EAPP region.</t>
  </si>
  <si>
    <t>Veritas Consulting, Ministry of Water and Energy, Addis Ababa University, Makerere University, Strathmore University, Eastern Africa Power Pool, Comillas, FEEM, SINTEF</t>
  </si>
  <si>
    <t>ET, UG, KE, ES, IT, NO</t>
  </si>
  <si>
    <t>https://doi.org/10.5281/zenodo.18888176</t>
  </si>
  <si>
    <t>Cheikh Mouhamed Fadel KEBE et al.</t>
  </si>
  <si>
    <t>Specification of the Western Africa Case Studies</t>
  </si>
  <si>
    <t>To specify the scope, methodology, and scenarios for a set of case studies analyzing decarbonization pathways, energy access, and system reliability for the West African Power Pool (WAPP) region, with detailed analyses for Senegal and Ghana.</t>
  </si>
  <si>
    <t>To identify optimal decarbonization pathways for the WAPP region by balancing system costs, emissions reductions, and reliability, and to propose strategies for achieving universal energy access through grid extension and mini-grids.</t>
  </si>
  <si>
    <t>Centre de test de systemes solaires (CT2S),West African Power Pool (WAPP),Ecole Polytechnique Federale Lausane,Electricité de France (EDF),Tu-Berlin,SINTEF</t>
  </si>
  <si>
    <t>SN,CH,FR,DE,NO</t>
  </si>
  <si>
    <t>West African Power Pool (WAPP)</t>
  </si>
  <si>
    <t>https://doi.org/10.5281/zenodo.18888032</t>
  </si>
  <si>
    <t>Y. Halimi et al.</t>
  </si>
  <si>
    <t>Spatially-optimized photovoltaic site selection in Algeria: Assessing solar potential using high-resolution data, GIS, and multicriteria analysis</t>
  </si>
  <si>
    <t>To identify the most suitable sites for off-grid PV facilities in Algeria using a combination of GIS analysis, multi-criteria decision-making, and off-site measurements.</t>
  </si>
  <si>
    <t>Algeria can be classified into seven suitability grades for PV installation, with 'Somewhat suitable' areas covering the largest portion (36.4%) and 'Extremely suitable' sites covering the smallest (0.25%), located mainly in the Southeast.</t>
  </si>
  <si>
    <t>University of Abou Bekr Belkaid, University of Ben Youssef Ben Khadda, MDN</t>
  </si>
  <si>
    <t>https://doi.org/10.1016/j.enconman.2024.119176</t>
  </si>
  <si>
    <t>yasmine.halimi@univ-tlemcen.dz</t>
  </si>
  <si>
    <t>Dimitrios Mentis</t>
  </si>
  <si>
    <t>Spatially explicit electrification modelling insights: Applications, benefits, limitations and an open tool for geospatial electrification modelling</t>
  </si>
  <si>
    <t>NG, ET</t>
  </si>
  <si>
    <t>WAPP, EAPP</t>
  </si>
  <si>
    <t>To develop and apply an open-source geospatial electrification toolkit to determine the least-cost technology mix for achieving universal access to electricity in developing countries.</t>
  </si>
  <si>
    <t>Energy system models should incorporate the geographic dimension of energy-related parameters, as these are fundamental in determining the optimal energy system for a region, particularly the choice between grid and off-grid solutions.</t>
  </si>
  <si>
    <t>https://www.diva-portal.org/smash/get/diva2:1098505/FULLTEXT01.pdf</t>
  </si>
  <si>
    <t>Francis Oloo et al.</t>
  </si>
  <si>
    <t>Spatial Modelling of Solar Energy Potential in Kenya</t>
  </si>
  <si>
    <t>To assess the potential of photovoltaic solar energy in Kenya by modelling high-resolution solar radiation surfaces using GIS methods.</t>
  </si>
  <si>
    <t>Approximately 70% of Kenya's land area has an annual solar energy potential above 5 kWh/m2/day.</t>
  </si>
  <si>
    <t>University of Salzburg</t>
  </si>
  <si>
    <t>https://doi.org/10.5278/ijsepm.2015.6.3</t>
  </si>
  <si>
    <t>oloofrank@gmail.com</t>
  </si>
  <si>
    <t>Jay Rovisham Singh Doorga et al.</t>
  </si>
  <si>
    <t>Spatial modelling and policy evaluation of the offshore wind potential for a small oceanic island: the case of Mauritius</t>
  </si>
  <si>
    <t>To identify optimal sites for offshore wind farm placement in Mauritius using a multi-criteria spatial model incorporating technical, social, economic, and ecological factors.</t>
  </si>
  <si>
    <t>The North-Eastern offshore region is the most promising site, with a potential annual electricity generation of 1650 GWh at a levelized cost of $163/MWh, making it cost-competitive with heavy fuel oil.</t>
  </si>
  <si>
    <t>Université Des Mascareignes</t>
  </si>
  <si>
    <t>https://doi.org/10.1007/s40095-022-00554-w</t>
  </si>
  <si>
    <t>jdoorga@udm.ac.mu</t>
  </si>
  <si>
    <t>Hala A. Effat</t>
  </si>
  <si>
    <t>Spatial Multi-Criteria Evaluation</t>
  </si>
  <si>
    <t>Spatial Modeling of Optimum Zones for Wind Farms Using Remote Sensing and Geographic Information System, Application in the Red Sea, Egypt</t>
  </si>
  <si>
    <t>To identify and map appropriate zones for wind energy farms in the Red Sea Governorate, Egypt, using a GIS-based multi-criteria evaluation model.</t>
  </si>
  <si>
    <t>The model identified 706 sq. km of ideal zones (83%-100% suitability) and 3781 sq. km of highly suitable zones (66%-83% suitability) for wind farms along the northern Red Sea shoreline.</t>
  </si>
  <si>
    <t>National Authority for Remote Sensing and Space Sciences (NARSS)</t>
  </si>
  <si>
    <t>https://doi.org/10.4236/jgis.2014.64032</t>
  </si>
  <si>
    <t>heffat@narss.sci.eg</t>
  </si>
  <si>
    <t>Shaimaa Magdy Habib et al.</t>
  </si>
  <si>
    <t>Spatial modeling for the optimum site selection of solar photovoltaics power plant in the northwest coast of Egypt</t>
  </si>
  <si>
    <t>To identify the most suitable locations for establishing photovoltaic (PV) power plants in the northwest coast of Egypt using an integrated GIS and multi-criteria decision making approach.</t>
  </si>
  <si>
    <t>Approximately 24.9% (261.17 km²) of the study area is identified as most or highly suitable for deploying photovoltaic (PV) power plants.</t>
  </si>
  <si>
    <t>National Authority for Remote Sensing and Space Sciences (NARSS), Cairo University</t>
  </si>
  <si>
    <t>https://doi.org/10.1016/j.rsase.2020.100313</t>
  </si>
  <si>
    <t>shimaamagdy928@gmail.com</t>
  </si>
  <si>
    <t>Abdullahi, A. H. et al.</t>
  </si>
  <si>
    <t>Spatial Analysis of Site Suitability for Solar Photovoltaic Plants in Kaduna Metropolis, Kaduna State, Nigeria</t>
  </si>
  <si>
    <t>To analyze suitable sites for solar photovoltaic plants in Kaduna metropolis using geospatial techniques and multi-criteria analysis.</t>
  </si>
  <si>
    <t>Five optimum sites for solar PV plants were identified in Kaduna metropolis, with potential energy output ranging from 1453.08 to 1459.37 kWh/m²/year.</t>
  </si>
  <si>
    <t>Department of Geography and Environmental Management, Ahmadu Bello University, Zaria, Department of Environmental Management, Kaduna State University, Kaduna</t>
  </si>
  <si>
    <t>https://doi.org/10.57233/ijsgs.v10i4.742</t>
  </si>
  <si>
    <t>ahmadhamzaabdul@gmail.com</t>
  </si>
  <si>
    <t>Stephane de la Rue du Can et al.</t>
  </si>
  <si>
    <t>EDR</t>
  </si>
  <si>
    <t>South Africa’s Appliance Energy Efficiency Standards and Labeling Program Impact Assessment</t>
  </si>
  <si>
    <t>To estimate the energy savings achievable by South Africa’s Standards and Labeling (S&amp;L) program for residential appliances under different policy scenarios.</t>
  </si>
  <si>
    <t>Implementing international best practice standards could reduce residential electricity consumption by 17% in 2040, with the cost of saving 1 kWh being 100 times less than the cost of supplying it.</t>
  </si>
  <si>
    <t>provides a best estimate of residential electricity savings potential, provides a solid basis for future projection</t>
  </si>
  <si>
    <t>dependent on data collected, not comprehensive, not calibrated to top-down estimates</t>
  </si>
  <si>
    <t>Lawrence Berkeley National Laboratory (LBNL), Department of Mineral Resources and Energy (DMRE), Stockholm Environment Institute (SEI), South African National Energy Development Institute (SANEDI), United Nations Development Programme (UNDP)</t>
  </si>
  <si>
    <t>US, ZA, SE</t>
  </si>
  <si>
    <t>Department of Mineral Resources and Energy (DMRE), South African National Energy Development Institute (SANEDI)</t>
  </si>
  <si>
    <t>https://coilink.org/20.500.12592/99lz03p</t>
  </si>
  <si>
    <t>Orthofer CL et al.</t>
  </si>
  <si>
    <t>South Africa After Paris—Fracking Its Way to the NDCs?</t>
  </si>
  <si>
    <t>To analyze the role of shale gas in South Africa's energy system and its potential contribution to meeting the country's NDC emission targets under different cost and climate policy scenarios.</t>
  </si>
  <si>
    <t>Shale gas is only economically competitive if extraction costs are below 3 USD/GJ. If available at low cost, it displaces coal under weak climate policy but competes with and displaces zero-carbon renewables under stronger climate policies, potentially increasing emissions compared to a no-shale gas scenario.</t>
  </si>
  <si>
    <t>computationally lean, wide range scenario analysis, entire energy supply chain, transparency</t>
  </si>
  <si>
    <t>energy system emissions only, single node representation, no transport infrastructure, exogenous trade</t>
  </si>
  <si>
    <t>International Institute for Applied Systems Analysis, Technical University of Munich</t>
  </si>
  <si>
    <t>AT, DE</t>
  </si>
  <si>
    <t>https://doi.org/10.3389/fenrg.2019.00020</t>
  </si>
  <si>
    <t>clara.orthofer@tum.de</t>
  </si>
  <si>
    <t>Brahim Belmahdi and Abdelmajid El Bouardia</t>
  </si>
  <si>
    <t>Solar Potential Assessment using PVsyst Software in the Northern Zone of Morocco</t>
  </si>
  <si>
    <t>To model and simulate a 1 MW grid-connected photovoltaic plant in northern Morocco using PVsyst software to evaluate its performance and compare solar energy production across four different sites.</t>
  </si>
  <si>
    <t>A fixed-tilt panel configuration performs better than a seasonal adjustment tilt, achieving a performance ratio of 77.3%. The study confirms that northern Morocco has significant solar potential.</t>
  </si>
  <si>
    <t>ETEE, Abdelmalek Essaadi University, Faculty of Science, Tetuan, Morocco</t>
  </si>
  <si>
    <t>https://doi.org/10.1016/j.promfg.2020.03.104</t>
  </si>
  <si>
    <t>belmahdi.brahim@gmail.com</t>
  </si>
  <si>
    <t>Youssef Kassem et al.</t>
  </si>
  <si>
    <t>Solar Energy Potential and Feasibility Study of a 10MW Grid-connected Solar Plant in Libya</t>
  </si>
  <si>
    <t>To investigate the feasibility of a 10MW grid-connected PV power plant across 22 locations in Libya and to identify the most suitable sites for future installation.</t>
  </si>
  <si>
    <t>Al Kufrah and Murzuq are the best locations for future PV power plant installations based on annual energy generation and economic parameters. The cost of electricity is lowest in Al Kufrah at $0.06564/kWh.</t>
  </si>
  <si>
    <t>https://doi.org/10.48084/etasr.3607</t>
  </si>
  <si>
    <t>Salaheldin Hassabelgabo Abdelrazig Ibrahim and Osama Mohammed Elmardi Suleiman Khayal</t>
  </si>
  <si>
    <t>SOLAR ENERGY POTENTIAL AND ASSESSMENT OF CSP PLANT ACCOUNTING FOR SUSTAINABILITY IN SUDAN</t>
  </si>
  <si>
    <t>To assess the potential and performance of a concentrated solar power (CSP) plant for electricity production in the River Nile State of Sudan, considering the energy-food-water-land nexus.</t>
  </si>
  <si>
    <t>The Abu Hamad locality has the highest potential for a 100 MW CSP plant, which could generate 389 GWh annually, reduce CO2 emissions by 76 million cubic meters, and save 31 million cubic meters of natural gas.</t>
  </si>
  <si>
    <t>Department of Mechanical Engineering, Faculty of Engineering and Technology, Nile Valley University</t>
  </si>
  <si>
    <t>https://doi.org/10.33564/IJEAST.2020.v05i07.003</t>
  </si>
  <si>
    <t>T.R. Ayodele et al.</t>
  </si>
  <si>
    <t>GIS Based</t>
  </si>
  <si>
    <t>Solar energy harvesting on building’s rooftops: A case of a Nigeria cosmopolitan city</t>
  </si>
  <si>
    <t>To investigate the potential of rooftop solar PV systems for electricity generation in the city of Ibadan by determining the available rooftop area for PV deployment.</t>
  </si>
  <si>
    <t>The available rooftop area for PV deployment in Ibadan is 7.54 sq km, which could support a maximum installation capacity of 1734.8 MWp and generate approximately 6.67 TWh of electricity annually.</t>
  </si>
  <si>
    <t>University of Ibadan</t>
  </si>
  <si>
    <t>https://doi.org/10.1016/j.ref.2021.06.001</t>
  </si>
  <si>
    <t>tayodele2001@yahoo.com</t>
  </si>
  <si>
    <t>Matteo V. Rocco et al.</t>
  </si>
  <si>
    <t>Soft-linking bottom-up energy models with top-down input-output models to assess the environmental impact of future energy scenarios</t>
  </si>
  <si>
    <t>To propose and apply a soft-linked modelling approach, combining a bottom-up energy model (OSeMOSYS) with a top-down Input-Output model, to assess the economy-wide environmental implications of future electricity production scenarios in Egypt.</t>
  </si>
  <si>
    <t>Decarbonizing Egypt's power sector alone is insufficient to reduce total national GHG emissions, as the growth in emissions from the industrial, services, and transportation sectors outweighs the savings achieved in power generation.</t>
  </si>
  <si>
    <t>suited for application in DCs, based on open-source models, provides comprehensive and informative insights</t>
  </si>
  <si>
    <t>heuristic disaggregation method, assumptions on missing data, static technology for non-energy sectors</t>
  </si>
  <si>
    <t>Department of Energy, Politecnico di Milano, The America University in Cairo (AUC)</t>
  </si>
  <si>
    <t>IT, EG</t>
  </si>
  <si>
    <t>https://doi.org/10.18280/mmc_c.790307</t>
  </si>
  <si>
    <t>Nkiruka Ifunanya Avila</t>
  </si>
  <si>
    <t>Socio-Technical Innovation for a Low Carbon Energy Future</t>
  </si>
  <si>
    <t>NG,KE</t>
  </si>
  <si>
    <t>To develop a novel open-access capacity expansion model (PROGRESS) for data-scarce environments and to analyze cost-optimized, low-carbon electricity generation pathways for Nigeria and Kenya.</t>
  </si>
  <si>
    <t>Nigeria's official Vision 30:30:30 energy policy over-relies on natural gas and underestimates the role of solar energy. Lower-cost, cost-optimized expansion pathways exist that do not require coal or nuclear power.</t>
  </si>
  <si>
    <t>low data requirements, open-access</t>
  </si>
  <si>
    <t>no production cost modeling, no unit commitment, no transmission/distribution network model, single node</t>
  </si>
  <si>
    <t>7%, 10%, 13%</t>
  </si>
  <si>
    <t>https://core.ac.uk/outputs/484279313/?source=1&amp;algorithmId=15&amp;similarToDoc=oai%3Aorca.cardiff.ac.uk%3A92433&amp;similarToDocKey=OAI&amp;recSetID=47adcf80-7ed7-4321-bef2-a818076ca2f8&amp;position=4&amp;recommendation_type=same_repo&amp;otherRecs=227093014%2C641686022%2C650080563%2C484279313%2C148918216</t>
  </si>
  <si>
    <t>Fabien Mukundufite et al.</t>
  </si>
  <si>
    <t>Smart Micro Grid Energy System Management Based on Optimum Running Cost for Rural Communities in Rwanda</t>
  </si>
  <si>
    <t>To determine the optimal configuration and cost of a smart microgrid to supply Remera village in Rwanda.</t>
  </si>
  <si>
    <t>A microgrid composed of PV, a diesel generator, and batteries is the most viable solution. Without subsidies, the levelized cost of electricity (COE) is $1.31/kWh, but with subsidies covering capital and O&amp;M costs, it can drop to a competitive $0.186/kWh.</t>
  </si>
  <si>
    <t>University of Rwanda, University of Dar es Salaam</t>
  </si>
  <si>
    <t>https://doi.org/10.32604/ee.2024.051398</t>
  </si>
  <si>
    <t>f.mukundufite@ur.ac.rw</t>
  </si>
  <si>
    <t>Benameur Afif et al.</t>
  </si>
  <si>
    <t>Sizing of Optimal Case of Standalone Hybrid Power System Using Homer Software</t>
  </si>
  <si>
    <t>To assess the technological feasibility and economic viability of a hybrid PV/fuel electrification system for a school in a remote area of Algeria.</t>
  </si>
  <si>
    <t>The optimal hybrid system configuration produces 96% of its electricity from solar PV and 4% from a fuel generator, with PV accounting for 57.35% of the total system cost.</t>
  </si>
  <si>
    <t>E.N.P Oran, University of Boumerdes</t>
  </si>
  <si>
    <t>https://doi.org/10.15866/ireaco.v10i1.10450</t>
  </si>
  <si>
    <t>afifafif22@yahoo.fr</t>
  </si>
  <si>
    <t>Seddik Baala et al.</t>
  </si>
  <si>
    <t>Sizing Design a Hybrid PV-Wind System with Battery Storage using IHOGA Simulator</t>
  </si>
  <si>
    <t>To determine the optimal techno-economic design of a standalone hybrid PV-wind-battery system for an isolated area in Adrar, Algeria.</t>
  </si>
  <si>
    <t>The optimal system configuration results in a Levelized Cost of Energy (LCOE) of 0.12 $/kWh, which is competitive and economically sound compared to grid extension for the remote area.</t>
  </si>
  <si>
    <t>University of Adrar, Algeria, University of Mohamed Boudiaf Oran, Algeria</t>
  </si>
  <si>
    <t>https://doi.org/10.54966/jreen.v1i1.1511</t>
  </si>
  <si>
    <t>seddik.baala@univ-adrar.edu.dz</t>
  </si>
  <si>
    <t>Boudraham Salima et al.</t>
  </si>
  <si>
    <t>Sizing and simulation of a photovoltaic installation at the Al-Hoceima desalination plant</t>
  </si>
  <si>
    <t>To design, size, and simulate a photovoltaic system to supply a portion of the energy for the Al-Hoceima desalination plant in Morocco, and to conduct an accompanying economic and environmental analysis.</t>
  </si>
  <si>
    <t>The installation of a 1284 kWp photovoltaic system can reduce the total energy consumption of the Al-Hoceima desalination plant by approximately 10%, with an economic payback period of 5.58 years.</t>
  </si>
  <si>
    <t>Mohammed V University in Rabat, Northern Border University</t>
  </si>
  <si>
    <t>https://doi.org/10.1016/j.dwt.2025.101171</t>
  </si>
  <si>
    <t>jamal.mabrouki@um5r.ac.ma</t>
  </si>
  <si>
    <t>Ammari Chouaiba et al.</t>
  </si>
  <si>
    <t>Sizing and Optimization for Hybrid Central in South Algeria Based on Three Different Generators</t>
  </si>
  <si>
    <t>To determine the optimal size and configuration of a hybrid power system (PV, wind, diesel, battery) to supply electricity to an isolated village in southern Algeria.</t>
  </si>
  <si>
    <t>The optimal system configuration includes 2.5 MW of solar PV, two wind turbines, a 1.4 MW diesel generator, and a 2.4 MWh battery storage system. A system with battery storage is more efficient and cleaner than one without.</t>
  </si>
  <si>
    <t>University of Adrar</t>
  </si>
  <si>
    <t>https://doi.org/10.14710/ijred.6.3.263-272</t>
  </si>
  <si>
    <t>ammari@univ-adrar.dz</t>
  </si>
  <si>
    <t>Cherechi Ndukwe and Tariq Iqbal</t>
  </si>
  <si>
    <t>Sizing and dynamic modelling and simulation of a standalone PV based DC microgrid with battery storage system for a remote community in Nigeria</t>
  </si>
  <si>
    <t>To design and simulate a standalone PV-based DC microgrid with battery storage to provide electricity for a remote community in Nigeria.</t>
  </si>
  <si>
    <t>An optimal system comprising a 1,000kW PV array, a 630kW diesel generator, and a battery storage system can meet the community's 3.16 MWh/day energy demand with an 88.6% renewable energy fraction.</t>
  </si>
  <si>
    <t>Memorial University</t>
  </si>
  <si>
    <t>https://doi.org/10.30521/jes.544710</t>
  </si>
  <si>
    <t>cindukwe@mun.ca</t>
  </si>
  <si>
    <t>Abraham Hizkiel Nebey et al.</t>
  </si>
  <si>
    <t>Site Suitability Analysis of Solar PV Power Generation in South Gondar, Amhara Region</t>
  </si>
  <si>
    <t>To identify the most suitable sites for solar PV power generation in the South Gondar Zone of Ethiopia using a GIS-based multi-criteria decision analysis.</t>
  </si>
  <si>
    <t>The western and southwestern parts of the South Gondar Zone are most suitable for solar PV development, with 86.5% of the total study area being suitable to some degree.</t>
  </si>
  <si>
    <t>Faculty of Electrical and Computer Engineering, Bahir Dar University Institute of Technology</t>
  </si>
  <si>
    <t>https://doi.org/10.1155/2020/3519257</t>
  </si>
  <si>
    <t>Fahd Amjad et al.</t>
  </si>
  <si>
    <t>Site location and allocation decision for onshore wind farms, using spatial multi-criteria analysis and density-based clustering. A techno-economic-environmental assessment, Ghana</t>
  </si>
  <si>
    <t>To identify and rank optimal sites for onshore wind farms in Ghana using a hybrid spatial multi-criteria and clustering approach, and to assess their techno-economic viability.</t>
  </si>
  <si>
    <t>The analysis identifies 14 high-potential geographical clusters for wind farm development. Techno-economic assessment shows a minimum LCOE of 0.21 $/kWh, with the best site having a payback period of 4.3 years.</t>
  </si>
  <si>
    <t>Iqra University Islamabad Campus, Ural Federal University, Centre of Excellence for CPEC, Quaid-e-Azam University</t>
  </si>
  <si>
    <t>PK, RU</t>
  </si>
  <si>
    <t>https://doi.org/10.1016/j.seta.2021.101503</t>
  </si>
  <si>
    <t>agyekum@urfu.ru</t>
  </si>
  <si>
    <t>N.E. Choukri et al.</t>
  </si>
  <si>
    <t>Simulation, Optimization, and Techno-Economic Assessment of 100% Off-Grid Hybrid Renewable Energy Systems for Rural Electrification in Eastern Morocco</t>
  </si>
  <si>
    <t>To design and optimize various off-grid hybrid renewable energy systems for rural electrification in eastern Morocco, comparing 15 different technology configurations incorporating photovoltaics, wind, concentrating solar power, biomass, and batteries.</t>
  </si>
  <si>
    <t>The most cost-effective system for rural electrification is a PV and battery configuration (48.8 kW PV, 213 batteries), achieving a low Levelized Cost of Energy (LCOE) of 0.184 USD/kWh and reducing CO2 emissions by 81.7 tons per year.</t>
  </si>
  <si>
    <t>Mohammed 1st University, Centre de Recherche de l’École des Hautes Études d’Ingénierie</t>
  </si>
  <si>
    <t>https://doi.org/10.3390/pr13092801</t>
  </si>
  <si>
    <t>Djohra SAHEB-KOUSSA et al.</t>
  </si>
  <si>
    <t>SIMULATION OF PV/WIND/ DIESEL HYBRID POWER SYSTEMS FOR RURAL ELECTRIFICATION IN ALGERIA</t>
  </si>
  <si>
    <t>To simulate and size a PV/Wind/Diesel hybrid system with battery storage for rural electrification in Algeria, comparing costs and emissions for single- and multi-home configurations.</t>
  </si>
  <si>
    <t>Hybrid renewable systems reduce emissions by over 90% compared to diesel-only generation, and electrifying a cluster of 20 homes is more cost-effective per kWh than electrifying a single home.</t>
  </si>
  <si>
    <t>Centre de Développement des Energies Renouvelables, CDER, Laboratoire de Recherche en Electrotechnique-LRE, Ecole Nationale Polytechnique, ENP</t>
  </si>
  <si>
    <t>https://doi.org/10.4229/28THEUPVSEC2013-5CV.3.21</t>
  </si>
  <si>
    <t>E.M. Nfah et al.</t>
  </si>
  <si>
    <t>Simulation of off-grid generation options for remote villages in Cameroon</t>
  </si>
  <si>
    <t>To simulate and compare the costs of different off-grid hybrid power systems (micro-hydro/PV with LPG/diesel backup) for rural electrification in Cameroon.</t>
  </si>
  <si>
    <t>Micro-hydro/LPG hybrid systems are the cheapest option (0.296 €/kWh) for southern Cameroon, while PV/LPG hybrid systems are the cheapest option (0.576 €/kWh) for northern Cameroon.</t>
  </si>
  <si>
    <t>I.U.T. Fotso Victor, University of Dschang, School of Engineering, University of Yaounde I, ISET e.V.</t>
  </si>
  <si>
    <t>CM,DE</t>
  </si>
  <si>
    <t>https://doi.org/10.1016/j.renene.2007.05.045</t>
  </si>
  <si>
    <t>Babalola Abayomi Danlami et al.</t>
  </si>
  <si>
    <t>Simulation of a Hybrid Power Generation System (A Case Study of Oke Eda, Akure, Ondo State, Nigeria)</t>
  </si>
  <si>
    <t>To design and simulate a hybrid solar PV and diesel generator system to provide reliable power for the Oke Eda community in Akure, Nigeria, supplementing the unreliable grid supply.</t>
  </si>
  <si>
    <t>The optimal hybrid system to supplement power for the Oke Eda community consists of a 0.453 kW PV array, a 520 kW diesel generator, a 12 kW converter, and 350 batteries.</t>
  </si>
  <si>
    <t>Federal Polytechnic, Ile-Oluji</t>
  </si>
  <si>
    <t>https://doi.org/10.11648/j.ajme.20190502.14</t>
  </si>
  <si>
    <t>abababalola@fedpolel.edu.ng</t>
  </si>
  <si>
    <t>Leboli Z. Thamae</t>
  </si>
  <si>
    <t>Simulation and Optimization of Renewable Energy Hybrid Power System for Semonkong, Lesotho</t>
  </si>
  <si>
    <t>To model, simulate, and optimize a renewable energy hybrid power system for the remote town of Semonkong, Lesotho, to determine the optimal configuration with the minimum levelized cost of electricity.</t>
  </si>
  <si>
    <t>A full hydro/wind/PV/diesel/battery hybrid system can reduce the levelized cost of electricity by 40% to US$0.289/kWh with a 98% renewable energy fraction, compared to the existing hydro/diesel system, though a diesel generator remains necessary for reliability.</t>
  </si>
  <si>
    <t>Department of Physics and Electronics, National University of Lesotho,Energy Research Centre (ERC), National University of Lesotho</t>
  </si>
  <si>
    <t>https://doi.org/10.1007/978-3-319-93438-9_9</t>
  </si>
  <si>
    <t>zl.thamae@nul.ls; thamae@gmail.com</t>
  </si>
  <si>
    <t>Brahim Belmahdi and Abdelmajid El Bouardi</t>
  </si>
  <si>
    <t>Simulation and Optimization of Microgrid Distributed Generation: a Case Study of University Abdelmalek Essaâdi in Morocco</t>
  </si>
  <si>
    <t>To simulate and optimize a grid-connected PV and battery storage microgrid for the Abdelmalek Essaâdi University in Morocco to determine the most economically feasible configuration.</t>
  </si>
  <si>
    <t>The most economically feasible microgrid configuration, including PV, battery storage, a converter, and grid connection, has a levelized cost of electricity (COE) of 0.187 $/kWh and a net present cost (NPC) of $9.41 million.</t>
  </si>
  <si>
    <t>Abdelmalek Essaâdi University</t>
  </si>
  <si>
    <t>https://doi.org/10.1016/j.promfg.2020.03.105</t>
  </si>
  <si>
    <t>Fotsing Metegam Isabelle Flora et al.</t>
  </si>
  <si>
    <t>Selection Wind Farm Sites Based on GIS Using a Boolean Method: Evaluation of the Case of Cameroon</t>
  </si>
  <si>
    <t>To identify suitable sites for wind farm installation in Cameroon using a GIS-based Boolean method, considering climatic, geographical, economic, and environmental criteria.</t>
  </si>
  <si>
    <t>The most favorable sites for wind farms are located in the northern part of Cameroon, particularly in the Far North and North regions. The total suitable area for wind farm development is approximately 10,344 km², representing 2.22% of the country's land area.</t>
  </si>
  <si>
    <t>University of Yaounde 1, University of Dschang, National Higher Polytechnic School</t>
  </si>
  <si>
    <t>https://doi.org/10.4236/jpee.2021.91001</t>
  </si>
  <si>
    <t>fotsing85@yahoo.fr</t>
  </si>
  <si>
    <t>Jeremiah Uriah Richard and Godwill Tamunobiekiri Pepple</t>
  </si>
  <si>
    <t>Selecting optimal site for solar photovoltaic plant in Ikwerre L.G.A., Rivers State, Nigeria</t>
  </si>
  <si>
    <t>To select an optimal site for the installation of a solar photovoltaic system in Ikwerre L.G.A., Nigeria, using multi-criteria analysis and remote sensing data.</t>
  </si>
  <si>
    <t>Three optimal sites for a solar photovoltaic plant were identified in the northern part of the study area, characterized by high solar radiation, road access, and distance from built-up areas.</t>
  </si>
  <si>
    <t>Office of the Surveyor General, Moscow Road, Port Harcourt, Nigeria,Department of Surveying &amp;Geoinformatics Rivers State University, Port Harcourt, Nigeria</t>
  </si>
  <si>
    <t>https://doi.org/10.30574/gjeta.2020.5.2.0102</t>
  </si>
  <si>
    <t>Cynthia Omondi et al.</t>
  </si>
  <si>
    <t>Scenarios for universal electricity access with spatial changes in urbanisation: The case of Kenya</t>
  </si>
  <si>
    <t>To explore least-cost electrification scenarios for universal access in Kenya, incorporating the impact of urbanisation on electricity demand.</t>
  </si>
  <si>
    <t>Electrification scenarios that prioritize off-grid and stand-alone solutions require significantly lower investment ($1.8 billion) compared to scenarios focused on grid extension ($8.1 billion).</t>
  </si>
  <si>
    <t>Kenyatta University, Politecnico di Milano, Delft University of Technology</t>
  </si>
  <si>
    <t>KE, IT, NL</t>
  </si>
  <si>
    <t>https://doi.org/10.1016/j.esr.2025.102015</t>
  </si>
  <si>
    <t>e.abraham@tudelft.nl</t>
  </si>
  <si>
    <t>Mosisa Debebe et al.</t>
  </si>
  <si>
    <t>Scenario-Based Modeling of Electricity Demand for Cooking in Ethiopia’s Residential Sector Using the OSeMOSYS Model</t>
  </si>
  <si>
    <t>To identify the most effective pathways for Ethiopia's residential sector to transition to clean cooking and electrification, and to assess how renewable energy can meet future household energy demand.</t>
  </si>
  <si>
    <t>Combining clean cooking expansion with renewable-based electrification provides the greatest health, access, and sustainability benefits, while also potentially lowering long-term system costs.</t>
  </si>
  <si>
    <t>data on household cooking fuel use, health and environmental impact costs not included, regional disaggregation needs refinement</t>
  </si>
  <si>
    <t>https://doi.org/10.5281/zenodo.18483308</t>
  </si>
  <si>
    <t>mosisadebebe68@gmail.com</t>
  </si>
  <si>
    <t>Derval Olivier Toukama et al.</t>
  </si>
  <si>
    <t>Scenario modelling of sustainable electricity pathways in Côte d’Ivoire: an open-source system framework</t>
  </si>
  <si>
    <t>To develop and apply an open, reproducible electricity system modelling framework for Côte d’Ivoire to assess long-term generation expansion, dispatch, and system costs under different policy scenarios.</t>
  </si>
  <si>
    <t>Solar photovoltaics are the dominant expansion technology across all scenarios. Deep decarbonisation is technically feasible by 2050 but requires substantial investment in renewable capacity and flexibility from dispatchable biomass and battery storage.</t>
  </si>
  <si>
    <t>open-source, reproducible, spatially explicit, transparent integration of international and national data</t>
  </si>
  <si>
    <t>single historical weather year, simplified hydropower representation, exogenous biomass constraints, electricity-only sector focus, no financial risk premiums</t>
  </si>
  <si>
    <t>Hochschule Niederrhein, Hochschule Düsseldorf</t>
  </si>
  <si>
    <t>7.1%</t>
  </si>
  <si>
    <t>http://doi.org/10.54337/ijsepm.11265</t>
  </si>
  <si>
    <t>derval2kam@gmail.com</t>
  </si>
  <si>
    <t>Maganizo Kruger Nyasulu</t>
  </si>
  <si>
    <t>Scenario Evaluation of Malawi Energy Policy: LEAP System Modelling Projections from 2008 to 2063</t>
  </si>
  <si>
    <t>To evaluate potential energy pathways for Malawi by comparing three policy scenarios (national policy, SE4ALL, and business-as-usual) using the LEAP model to inform long-term energy planning.</t>
  </si>
  <si>
    <t>Biomass remains a critical energy source beyond 2030 in both the national policy and SE4ALL scenarios, indicating that the SDG 7 target will not be achieved. Energy demand is projected to grow beyond available generation capacity.</t>
  </si>
  <si>
    <t>integrated scenario-based modelling, requires limited initial data, data visualization</t>
  </si>
  <si>
    <t>secondary data, data gaps, data complemented with aggregates from other countries</t>
  </si>
  <si>
    <t>Uppsala University</t>
  </si>
  <si>
    <t>http://www.diva-portal.org/smash/record.jsf?pid=diva2:1272777</t>
  </si>
  <si>
    <t>Scaling up the electricity access and addressing best strategies for a sustainable operation of an existing solar PV mini-grid: A case study of Mavumira village in Mozambique</t>
  </si>
  <si>
    <t>To determine the optimal system configuration for scaling up an existing solar PV mini-grid in a Mozambican village and to assess the key factors influencing its long-term sustainability.</t>
  </si>
  <si>
    <t>A hybrid solar PV/diesel/battery system is the most cost-effective option for scaling up the mini-grid, with a levelized cost of electricity (LCOE) of $0.47/kWh. The project's sustainability is strong on social and economic dimensions but weak on technical and institutional aspects like power reliability and local governance.</t>
  </si>
  <si>
    <t>University of Groningen, Eduardo Mondlane University, Tshwane University of Technology, ECN part of TNO Energy Transition</t>
  </si>
  <si>
    <t>NL, MZ, ZA</t>
  </si>
  <si>
    <t>https://doi.org/10.1016/j.esd.2022.11.012</t>
  </si>
  <si>
    <t>Nwankwo et al.</t>
  </si>
  <si>
    <t>Scenario analysis of cooking fuel choices and CO2 emission reduction for bioenergy assessment in rural South-East Nigeria</t>
  </si>
  <si>
    <t>To conduct a scenario-based analysis to quantify CO₂ emission abatement potentials from shifts in cooking fuel types and to assess the viability of bioenergy integration in rural South-East Nigeria.</t>
  </si>
  <si>
    <t>Transitioning to modern bioenergy and cleaner fuels can significantly reduce cooking energy demand, but an overdependence on biogas could paradoxically yield more emissions than some traditional biomass, suggesting a proportional mix of fuels is essential.</t>
  </si>
  <si>
    <t>energy modelling methodology in areas with significant data dearth</t>
  </si>
  <si>
    <t>data quality and availability, technical and institutional barriers, oversimplification of behavioural or socio-economic dynamics</t>
  </si>
  <si>
    <t>West African Science Service Center on Climate Change and Adapted Land Uses (WASCAL) Graduate Research Program in Climate Change and Energy (GRP-CCE), Abdou Moumouni University, University of Port Harcourt, Technology Park, University of Energy and Natural Resources</t>
  </si>
  <si>
    <t>NE, NG, GH</t>
  </si>
  <si>
    <t>https://doi.org/10.1007/s43937-025-00119-y</t>
  </si>
  <si>
    <t>nnennasmails@yahoo.com</t>
  </si>
  <si>
    <t>Ghanem A. et al.</t>
  </si>
  <si>
    <t>Would climate change pose a challenge to meeting wind targets? A GIS-based approach to unravel impacts and identify suitable sites in Egypt</t>
  </si>
  <si>
    <t>To assess the impact of climate change on wind power potential in Egypt and to identify suitable sites for future wind farm development using a GIS-based multi-criteria analysis.</t>
  </si>
  <si>
    <t>Climate change is projected to have a slight adverse impact on Egypt's wind power potential, with a 1% decrease in areas with high wind power density. The Suez Gulf region remains the most suitable location for wind projects, with potential for expansion to the Red Sea Coast and Sinai.</t>
  </si>
  <si>
    <t>Department of Environmental Studies, Institute of Graduate Studies and Research, University of Alexandria</t>
  </si>
  <si>
    <t>https://doi.org/10.24057/2071-9388-2025-3669</t>
  </si>
  <si>
    <t>azza.ghanem@alexu.edu.eg</t>
  </si>
  <si>
    <t>Oluseyi O. Ajayi et al.</t>
  </si>
  <si>
    <t>Wind Power Mapping and NPV of Embedded Generation Systems in Nigeria</t>
  </si>
  <si>
    <t>To assess the potential and economic viability of standalone wind energy systems for embedded generation to supply electricity to small off-grid rural communities across Nigeria.</t>
  </si>
  <si>
    <t>Of the 40 meteorological sites studied, 62.5% are suitable for utility-scale standalone wind energy systems, with northern regions showing the highest potential for economically viable projects.</t>
  </si>
  <si>
    <t>Covenant University, University of Lagos</t>
  </si>
  <si>
    <t>https://doi.org/10.5281/zenodo.1124036</t>
  </si>
  <si>
    <t>Fares Meziane et al.</t>
  </si>
  <si>
    <t>Wind flow simulation and characteristics prediction using WAsP software for energy planning over the region of Hassi R’mel</t>
  </si>
  <si>
    <t>To characterize the wind potential of the Hassi R’mel region in Algeria and predict wind characteristics at specific sites for potential large-scale energy and hydrogen production.</t>
  </si>
  <si>
    <t>The Hassi R’mel region has significant wind potential, with an annual mean wind speed of 6.73 m/s at 10m. The Hassi R'mel site offers the highest energy production (12.41 GWh/yr), while the Bellil site offers the lowest energy cost (5.06 c$/kWh) with a different turbine.</t>
  </si>
  <si>
    <t>URMPE/MESO, University M’Hamed Bougara, Centre de Développement des Energies Renouvelables, University Ziane Achour</t>
  </si>
  <si>
    <t>https://doi.org/10.1080/15435075.2021.1875470</t>
  </si>
  <si>
    <t>fares.meziane1981@gmail.com</t>
  </si>
  <si>
    <t>Fabio Riva</t>
  </si>
  <si>
    <t>When complexity turns into local prosperity: A system dynamics approach to meeting the challenges of the rural electricity-development nexus</t>
  </si>
  <si>
    <t>To quantitatively assess the main dynamics, variables, and policies characterizing the electricity-development nexus in order to derive guidelines for future rural electrification actions in sub-Saharan Africa.</t>
  </si>
  <si>
    <t>The most fundamental determinants of the electricity-development nexus are market operations, farming trade, population, and household economics. Successful electrification requires complementary activities such as access to micro-credit, affordable tariffs, and high power reliability.</t>
  </si>
  <si>
    <t>https://doi.org/10.1016/j.esd.2020.10.009</t>
  </si>
  <si>
    <t>Kassahun Y. Kebede</t>
  </si>
  <si>
    <t>HOMER, RETScreen</t>
  </si>
  <si>
    <t>Viability study of grid-connected solar PV system in Ethiopia</t>
  </si>
  <si>
    <t>To explore the potential of grid-connected solar PV power generation in Ethiopia and conduct a technical and economic viability study of a 5 MW plant in the Addis Ababa area.</t>
  </si>
  <si>
    <t>A 5 MW grid-connected solar PV system in Addis Ababa is economically viable but not sufficiently attractive for commercial investors without incentive mechanisms like a feed-in tariff.</t>
  </si>
  <si>
    <t>Ritsumeikan University</t>
  </si>
  <si>
    <t>https://doi.org/10.1016/j.seta.2015.02.003</t>
  </si>
  <si>
    <t>ykassahun@gmail.com, gr0141pf@ed.ritsumei.ac.jp</t>
  </si>
  <si>
    <t>Shimaa Barakat et al.</t>
  </si>
  <si>
    <t>Viability Study of Grid Connected PV/Wind/Biomass Hybrid Energy System for a Small Village in Egypt</t>
  </si>
  <si>
    <t>To design an optimal and economic renewable energy system to supply the electricity needs of Monshaet Taher village in Egypt.</t>
  </si>
  <si>
    <t>A grid-connected hybrid PV/wind/biomass system is more economical and environmentally superior to a grid-only system, achieving a levelized cost of energy of $0.000/kWh and significantly reducing CO2 emissions.</t>
  </si>
  <si>
    <t>https://doi.org/10.1109/MEPCON.2016.7836909</t>
  </si>
  <si>
    <t>Muyiwa S. Adaramola</t>
  </si>
  <si>
    <t>Viability of grid-connected solar PV energy system in Jos, Nigeria</t>
  </si>
  <si>
    <t>To investigate the techno-economic viability of a solar PV-grid connected energy system in a location in north-east Nigeria.</t>
  </si>
  <si>
    <t>A grid-connected 80 kW solar PV system in Jos is economically viable, generating electricity at a levelized cost of $0.103/kWh, with solar PV contributing 40.4% of the total generation.</t>
  </si>
  <si>
    <t>Department of Ecology and Natural Resource Management, Faculty of Environmental Science and Technology, Norwegian University of Life Sciences</t>
  </si>
  <si>
    <t>https://doi.org/10.1016/j.ijepes.2014.03.015</t>
  </si>
  <si>
    <t>M. S. Okundamiya and O. Omorogiuwa</t>
  </si>
  <si>
    <t>Viability of a Photovoltaic-Diesel-Battery Hybrid Power System in Nigeria</t>
  </si>
  <si>
    <t>To investigate the viability of a photovoltaic-diesel-battery hybrid system for electricity generation in Nigeria and to determine its economic, technical, and environmental benefits under different climatic conditions.</t>
  </si>
  <si>
    <t>The use of a PV-diesel-battery system in Nigeria can provide significant cost savings, ranging from 21% to 61% depending on the region, and reduce CO2 emissions by over 90% compared to diesel-only systems, without compromising reliability.</t>
  </si>
  <si>
    <t>Ambrose Alli University</t>
  </si>
  <si>
    <t>https://doi.org/10.5829/idosi.ijee.2015.06.01.03</t>
  </si>
  <si>
    <t>msokundamiya@aauekpoma.edu.ng</t>
  </si>
  <si>
    <t>Caroline van Dongen et al.</t>
  </si>
  <si>
    <t>Valuation of Pumped Storage in Capacity Expansion Planning—A South African Case Study</t>
  </si>
  <si>
    <t>To investigate why pumped storage was excluded from South Africa's national energy plan by analyzing the impact of ancillary service valuation and input cost assumptions.</t>
  </si>
  <si>
    <t>Using more representative cost assumptions for pumped storage, instead of those from a single over-budget project, shows that it is a cost-effective option that could double its capacity in the optimal energy mix by 2030, displacing a significant amount of gas turbine capacity.</t>
  </si>
  <si>
    <t>uncertainties associated with input cost assumptions, net future value calculations</t>
  </si>
  <si>
    <t>8.2%</t>
  </si>
  <si>
    <t>amortized loan</t>
  </si>
  <si>
    <t>https://doi.org/10.3390/en14216999</t>
  </si>
  <si>
    <t>amaris_dalton@sun.ac.za</t>
  </si>
  <si>
    <t>Abdulhameed Babatunde Owolabi et al.</t>
  </si>
  <si>
    <t>Validating the techno-economic and environmental sustainability of solar PV technology in Nigeria using RETScreen Experts to assess its viability</t>
  </si>
  <si>
    <t>To assess the techno-economic and environmental viability of installing a 6 MW grid-connected solar PV system in six states of Northeastern Nigeria to create a roadmap for attracting investors.</t>
  </si>
  <si>
    <t>All selected locations in Northeastern Nigeria are recommended for solar PV projects. Yobe state is identified as the best site due to its high solar radiation, leading to the highest energy export, a payback period of 13.6 years, and the maximum GHG emission reduction.</t>
  </si>
  <si>
    <t>Kyungpook National University</t>
  </si>
  <si>
    <t>https://doi.org/10.1016/j.seta.2019.100542</t>
  </si>
  <si>
    <t>Gama Ali et al.</t>
  </si>
  <si>
    <t>Using HOMER software to investigate, size and apply renewable energy sources in a convention center in Sabratha, Libya.</t>
  </si>
  <si>
    <t>To determine the optimal configuration and size of a standalone hybrid power system for a convention center in Sabratha, Libya.</t>
  </si>
  <si>
    <t>The optimal configuration is a wind/diesel/battery system with the lowest Net Present Cost, but this option also has the highest emissions, creating a trade-off between cost and environmental impact.</t>
  </si>
  <si>
    <t>Dalhousie University</t>
  </si>
  <si>
    <t>https://doi.org/10.1109/ICECCE52056.2021.9514156</t>
  </si>
  <si>
    <t>Gama.Ali@Dal.Ca</t>
  </si>
  <si>
    <t>Nalini Sooknanan Pillay et al.</t>
  </si>
  <si>
    <t>eMobiSim</t>
  </si>
  <si>
    <t>Using a System Dynamics Modelling Process to Determine the Impact of eCar, eBus and eTruck Market Penetration on Carbon Emissions in South Africa</t>
  </si>
  <si>
    <t>To quantify the impacts of electric vehicle market penetration on carbon emissions in the transport and electricity sectors in South Africa, considering global EV trends and the country's economic structure.</t>
  </si>
  <si>
    <t>Under a high EV penetration scenario, transport sector emissions decrease by 12.33% while electricity sector emissions increase by 4.32%, resulting in a net national reduction. Even with a coal-heavy grid, EV adoption reduces overall carbon emissions.</t>
  </si>
  <si>
    <t>Eskom SOC, Stellenbosch University, Victoria University of Wellington</t>
  </si>
  <si>
    <t>ZA, NZ</t>
  </si>
  <si>
    <t>https://doi.org/10.3390/en13030575</t>
  </si>
  <si>
    <t>Pillayna@eskom.co.za</t>
  </si>
  <si>
    <t>M. Gebremicael et al.</t>
  </si>
  <si>
    <t>Use of System Dynamics for Studying a Restructured West African Power Pool</t>
  </si>
  <si>
    <t>To apply system dynamics models to understand the expected pattern of investment in the proposed West African Power Pool (WAPP).</t>
  </si>
  <si>
    <t>Interconnection between countries clearly impacts local system prices and new construction investments, but significant regional variations in both will persist.</t>
  </si>
  <si>
    <t>Washington State University, University of Tennessee</t>
  </si>
  <si>
    <t>https://doi.org/10.1109/pes.2009.5275368</t>
  </si>
  <si>
    <t>mengs_merhai@wsu.edu</t>
  </si>
  <si>
    <t>Nandi Moksnes</t>
  </si>
  <si>
    <t>CLEWS modelling</t>
  </si>
  <si>
    <t>UN Sustainable development goals from a Climate Land Energy and Water perspective for Kenya</t>
  </si>
  <si>
    <t>To analyse how Kenya can achieve its Sustainable Development Goals for climate, land, energy, and water using an integrated resource planning (CLEWs) framework.</t>
  </si>
  <si>
    <t>The least-cost electricity mix for universal access by 2030 is dominated by geothermal and natural gas. Significant pressure points emerge in water access and irrigation plans for the Tana catchment, with unmet demand in upstream areas.</t>
  </si>
  <si>
    <t>Exclusion of electricity trade</t>
  </si>
  <si>
    <t>KTH Industrial Engineering and Management</t>
  </si>
  <si>
    <t>http://kth.diva-portal.org/smash/record.jsf?pid=diva2:946269</t>
  </si>
  <si>
    <t>Sassi Rekik and Souheil El Alimi</t>
  </si>
  <si>
    <t>SWARA-DEMATEL-GIS</t>
  </si>
  <si>
    <t>Unlocking renewable energy potential: A case study of solar and wind site selection in the Kasserine region, central‐western Tunisia</t>
  </si>
  <si>
    <t>To determine the most suitable locations for large-scale solar photovoltaic and wind energy systems in the Kasserine region of Tunisia using a GIS-based multi-criteria decision-making approach.</t>
  </si>
  <si>
    <t>The Kasserine region has significant potential, with 467.6 km² identified as most suitable for solar PV and 635 km² for wind farms. An additional 349 km² are suitable for hybrid solar-wind systems.</t>
  </si>
  <si>
    <t>Laboratory of Thermal and Energy Systems Studies (LESTE), National Engineering School of Monastir, University of Monastir</t>
  </si>
  <si>
    <t>https://doi.org/10.1002/ese3.1650</t>
  </si>
  <si>
    <t>souheil.elalimi@gmail.com</t>
  </si>
  <si>
    <t>Henrik Lund et al.</t>
  </si>
  <si>
    <t>EnergyPLAN, H2RES</t>
  </si>
  <si>
    <t>Two energy system analysis models: A comparison of methodologies and results</t>
  </si>
  <si>
    <t>To compare the methodologies and results of two energy system analysis models, EnergyPLAN and H2RES, by applying them to the same case study of an island energy system.</t>
  </si>
  <si>
    <t>The two models, despite different focuses, produce very similar results when conducting a technical analysis of an electricity supply system, demonstrating potential for mutual improvement and validation.</t>
  </si>
  <si>
    <t>hour-by-hour calculations, analysis of systems with high shares of fluctuating renewables</t>
  </si>
  <si>
    <t>Aalborg University, University of Zagreb, Instituto Superior Te´cnico</t>
  </si>
  <si>
    <t>DK, PT</t>
  </si>
  <si>
    <t>https://doi.org/10.1016/j.energy.2006.10.014</t>
  </si>
  <si>
    <t>Lund@plan.aau.dk</t>
  </si>
  <si>
    <t>LUT Model</t>
  </si>
  <si>
    <t>Transition towards decarbonised power systems and its socio-economic impacts in West Africa</t>
  </si>
  <si>
    <t>BJ,BF,CV,CI,GM,GH,GN,GW,LR,ML,NE,NG,SN,SL,TG</t>
  </si>
  <si>
    <t>15</t>
  </si>
  <si>
    <t>To determine the least-cost, decarbonised power system pathways for the 15 ECOWAS member states from 2015 to 2050, considering various policy constraints.</t>
  </si>
  <si>
    <t>A fully renewable-based power system is the least-cost, least-GHG emitting, and most job-rich option for West Africa, with solar PV supplying 81-85% of electricity demand by 2050.</t>
  </si>
  <si>
    <t>https://doi.org/10.1016/j.renene.2020.03.085</t>
  </si>
  <si>
    <t>Henerica Tazvinga et al.</t>
  </si>
  <si>
    <t>Towards sustainable energy system options for improving energy access in Southern Africa</t>
  </si>
  <si>
    <t>To present and assess sustainable hybrid energy system options for increasing energy access and improving livelihoods in rural Sub-Saharan Africa, using a case study in Zimbabwe.</t>
  </si>
  <si>
    <t>A hybrid system comprising 5 kW PV, a 2.5 kW diesel generator, and a 2.4 kWh battery is the most cost-effective option for an off-grid rural community, with a cost of energy of USD 0.428/kWh.</t>
  </si>
  <si>
    <t>South African Weather Service, University of Johannesburg, Council for Scientific and Industrial Research</t>
  </si>
  <si>
    <t>https://doi.org/10.17159/2413-3051/2020/v31i1a6504</t>
  </si>
  <si>
    <t>henerica.tazvinga@weathersa.co.za</t>
  </si>
  <si>
    <t>Augustine Sadiq Okoh and Eyene Okpanachi</t>
  </si>
  <si>
    <t>Transcending energy transition complexities in building a carbon-neutral economy: The case of Nigeria</t>
  </si>
  <si>
    <t>To evaluate Nigeria's progress towards a carbon-neutral economy, identify barriers to the energy transition, and determine equitable pathways for decarbonization.</t>
  </si>
  <si>
    <t>The transition to a low-carbon economy is hindered by institutional inertia and inconsistent policies favouring fossil fuels. Accelerating carbon neutralization requires integrating all energy systems, particularly modern bioenergy and natural gas.</t>
  </si>
  <si>
    <t>Benue State University,University of South Wales</t>
  </si>
  <si>
    <t>https://doi.org/10.1016/j.cles.2023.100069</t>
  </si>
  <si>
    <t>sadiqok4u@yahoo.com</t>
  </si>
  <si>
    <t>Anteneh G. Dagnachew et al.</t>
  </si>
  <si>
    <t>IMAGE-TIMER</t>
  </si>
  <si>
    <t>Trade-oﬀs and synergies between universal electricity access and climate change mitigation in Sub-Saharan Africa</t>
  </si>
  <si>
    <t>AO, BF, BI, BJ, BW, CD, CF, CG, CI, CM, DJ, ER, ET, GA, GH, GM, GN, GQ, GW, KE, LR, LS, MG, ML, MR, MW, MZ, NA, NE, NG, RW, SD, SL, SN, SO, SS, SZ, TD, TG, TZ, UG, ZA, ZM, ZW</t>
  </si>
  <si>
    <t>44</t>
  </si>
  <si>
    <t>To analyze the key synergies and trade-offs between improving electricity access and climate mitigation in Sub-Saharan Africa.</t>
  </si>
  <si>
    <t>Achieving universal electricity access requires an annual investment of $27–33 billion until 2030. Climate policies can reduce this investment need by 20% through energy efficiency improvements, while the associated increase in CO2 emissions is negligible on a global scale.</t>
  </si>
  <si>
    <t>combines detailed electrification model with an IAM, assesses different consumption levels for urban/rural and income layers, uses high-resolution data</t>
  </si>
  <si>
    <t>large uncertainties in projections, aggregated regional data for some inputs, assumption of 100% grid connection in 2010, terrain roughness not addressed</t>
  </si>
  <si>
    <t>PBL Netherlands Environmental Assessment Agency, Copernicus Institute of Sustainable Development, Utrecht University</t>
  </si>
  <si>
    <t>https://doi.org/10.1016/j.enpol.2017.12.023</t>
  </si>
  <si>
    <t>Behrang Moradi et al.</t>
  </si>
  <si>
    <t>Towards resilient energy decisions: Integrating scenario-based weighting and Monte Carlo sensitivity in hybrid renewable system selection in Algeria</t>
  </si>
  <si>
    <t>To develop and apply a comprehensive framework combining techno-economic simulation and multi-criteria decision-making to evaluate and rank hybrid renewable energy systems for two distinct regions in Algeria.</t>
  </si>
  <si>
    <t>A fully solar-based system in Tamanrasset is the superior option in five out of six policy scenarios, proving more robustly optimal than a wind/diesel system in Adrar across economic, environmental, and social criteria.</t>
  </si>
  <si>
    <t>Islamic Azad University, Tehran, Iran, Islamic Azad University, Shahrekord, Iran, University of El Oued 39000. El Oued, Algeria</t>
  </si>
  <si>
    <t>IR, DZ</t>
  </si>
  <si>
    <t>https://doi.org/10.1016/j.rineng.2025.107020</t>
  </si>
  <si>
    <t>mehdi.jahangiri@iau.ac.ir</t>
  </si>
  <si>
    <t>Etiebet A. Udo et al.</t>
  </si>
  <si>
    <t>Towards Decarbonized Rural Electrification: Viability of a Renewable Hybrid Microgrid in Ibiaku Ikot Oku, Nigeria</t>
  </si>
  <si>
    <t>To conduct a techno-economic analysis and optimisation of a hybrid renewable microgrid for a rural community in Nigeria, assessing its viability and identifying the optimal configuration.</t>
  </si>
  <si>
    <t>The optimal PV–Wind–Diesel–Battery configuration is the most techno-economically viable option, achieving a Levelized Cost of Energy (LCOE) of US$0.197/kWh and a renewable fraction of 78.2%.</t>
  </si>
  <si>
    <t>University of Uyo</t>
  </si>
  <si>
    <t>https://doi.org/10.9734/jerr/2026/v28i31816</t>
  </si>
  <si>
    <t>ethiebet@yahoo.com</t>
  </si>
  <si>
    <t>M. A. Almaktar</t>
  </si>
  <si>
    <t>Towards an extensive exploitation of solar PV technology in Libya: Legislative, economic and environmental considerations</t>
  </si>
  <si>
    <t>To investigate the role of Feed-in Tariffs (FiT) in promoting investment in residential solar PV systems in Libya through a techno-economic and environmental analysis.</t>
  </si>
  <si>
    <t>A Feed-in Tariff (FiT) is vital for making residential solar PV investments profitable in Libya. The most favorable scenario yields a profit of LD 57,872 over the project lifetime with a FiT of 1 LD/kWh.</t>
  </si>
  <si>
    <t>Department of Electrical Power Technology, College of Electrical and Electronics Technology (CEET)</t>
  </si>
  <si>
    <t>https://doi.org/10.37376/ljst.v7i2.2289</t>
  </si>
  <si>
    <t>almokhtar@ceet.edu.ly</t>
  </si>
  <si>
    <t>Josephine Kaviti Musango and Andrea M. Bassi</t>
  </si>
  <si>
    <t>GUHET</t>
  </si>
  <si>
    <t>Towards a Systemic Assessment of Gendered Energy Transition in Urban Households</t>
  </si>
  <si>
    <t>To assess the gendered measures and the economic and socio-environmental effects of policy interventions, such as energy subsidies and efficiency measures, that promote urban household energy transition.</t>
  </si>
  <si>
    <t>Energy subsidy policies increase total energy consumption and can lead to negative socio-environmental impacts that worsen inequality. In contrast, energy efficiency policies reduce consumption of all fuel types and decrease associated negative impacts like health costs and emissions.</t>
  </si>
  <si>
    <t>https://doi.org/10.3390/en14217251</t>
  </si>
  <si>
    <t>jmusango@sun.ac.za</t>
  </si>
  <si>
    <t>El-Sayed, Marwa Adel et al.</t>
  </si>
  <si>
    <t>TOWARDS A FOSSIL FREE ENERGY PRODUCTION USING GIS MULTI-CRITERIA DECISION-MAKING SUPPORT TOOL</t>
  </si>
  <si>
    <t>To identify potential investment zones for solar and wind energy production in the Sinai Peninsula using a GIS-based multi-criteria decision-making approach.</t>
  </si>
  <si>
    <t>The analysis identified that 36% of the Sinai Peninsula is suitable for developing solar farms and 4% for wind farms. After accounting for other development needs, the net suitable area can produce up to 8.8 million MWh/year from solar and 249.4 MWh/year from wind.</t>
  </si>
  <si>
    <t>The British University in Egypt, Malmo University, Salford University</t>
  </si>
  <si>
    <t>EG, SE, GB</t>
  </si>
  <si>
    <t>https://www.researchgate.net/publication/323771774_TOWARDS_A_FOSSIL_FREE_ENERGY_PRODUCTION_USING_GIS_MULTI-CRITERIA_DECISION-MAKING_SUPPORT_TOOL</t>
  </si>
  <si>
    <t>Marwa.adel@bue.edu.eg</t>
  </si>
  <si>
    <t>Dominic Samoita et al.</t>
  </si>
  <si>
    <t>Towards 100% Renewable Energy: Incrementing Solar Electrification in Kenya</t>
  </si>
  <si>
    <t>To evaluate the techno-economic feasibility of optimizing grid-connected solar PV in Kenya's electricity system.</t>
  </si>
  <si>
    <t>It is technically and economically feasible to increase solar PV capacity to 4,601 MW, representing 32% of total generation, at a lower total annual system cost (970 MEUR) compared to the reference scenario (1246 MEUR).</t>
  </si>
  <si>
    <t>cost effectiveness, CO2 emissions reduction, reliability improvements, security of Kenya’s power system</t>
  </si>
  <si>
    <t>voltage and frequency stability not analyzed, energy storage not included</t>
  </si>
  <si>
    <t>Moi University, Aalborg University</t>
  </si>
  <si>
    <t>KE, DK</t>
  </si>
  <si>
    <t>https://doi.org/10.7176/JETP/14-3-03</t>
  </si>
  <si>
    <t>dsamoita@gmail.com</t>
  </si>
  <si>
    <t>Bachirou Djibo Boubé et al.</t>
  </si>
  <si>
    <t>Geospatial evaluation of solar potential for hydrogen production site suitability: GIS-MCDA approach for off-grid and utility or large-scale systems over Niger</t>
  </si>
  <si>
    <t>To develop a geospatial multi-criteria framework to assess site suitability for solar-based hydrogen production in Niger, considering off-grid, utility, and large-scale systems.</t>
  </si>
  <si>
    <t>Approximately 68% of Niger's territory is eligible for solar hydrogen systems. Suitability analysis identifies specific areas for off-grid, grid-connected, and large-scale export systems, with over 54% of eligible land being strongly suitable for large-scale export using desalinated water.</t>
  </si>
  <si>
    <t>Abdou Moumouni University, TH K¨oln (University of Applied Sciences)</t>
  </si>
  <si>
    <t>https://doi.org/10.1016/j.egyr.2025.01.032</t>
  </si>
  <si>
    <t>djibo.bachirou06@gmail.com</t>
  </si>
  <si>
    <t>Mebratu Adamu Assegie</t>
  </si>
  <si>
    <t>The Techno-Economic Feasibility Analysis of Integrating Wind Power Pumped Hydro-Storage System to the Existing Hydroelectric Power Plants in Ethiopia (Case of the Koka Hydropower Plant)</t>
  </si>
  <si>
    <t>To analyze the techno-economic feasibility of integrating a wind-powered pumped hydro storage system with the Koka Hydropower Plant in Ethiopia to enhance its reservoir volume and efficiency.</t>
  </si>
  <si>
    <t>Integrating a wind-powered pumped hydro storage system is the best solution for the energy security of existing hydropower plants in Ethiopia. It is more profitable than using either grid power or diesel generators for pumping water.</t>
  </si>
  <si>
    <t>https://doi.org/10.20372/nadre/5039</t>
  </si>
  <si>
    <t>Katia D.S. Gomes et al.</t>
  </si>
  <si>
    <t>The role of transport sector integration in achieving high shares of renewable energy in African islands: The case of Santiago, Cabo Verde</t>
  </si>
  <si>
    <t>To assess the role of electric vehicles (EVs) and vehicle-to-grid (V2G) services in facilitating high renewable energy integration in the energy system of Santiago Island, Cabo Verde.</t>
  </si>
  <si>
    <t>Vehicle-to-grid (V2G) services can significantly increase renewable energy penetration, making a fully renewable power system with a high share of electric vehicles technically and economically feasible by 2050.</t>
  </si>
  <si>
    <t>first high-resolution modelling, hourly-resolved analysis, assessment of short and long-term policy implications</t>
  </si>
  <si>
    <t>assumes same demand curve shape, assumes existing grid infrastructure is sufficient, simplified PHS operation, focuses on private BEVs, battery degradation not considered</t>
  </si>
  <si>
    <t>RWTH Aachen University</t>
  </si>
  <si>
    <t>https://doi.org/10.1016/j.energy.2025.137868</t>
  </si>
  <si>
    <t>dos.santos.gomes@controlling.rwth-aachen.de</t>
  </si>
  <si>
    <t>I. Lima et al.</t>
  </si>
  <si>
    <t>The Role of Pumped Storage in the Integration of Renewable Energies: Planning the Expansion of Electricity Generation on Santiago Island, Cabo Verde</t>
  </si>
  <si>
    <t>To evaluate the impact of integrating renewable energy and storage solutions, particularly pumped storage, into Santiago Island’s power system by modeling future scenarios for 2030.</t>
  </si>
  <si>
    <t>Pumped storage is crucial for enabling higher renewable energy penetration. A scenario combining renewable expansion with energy efficiency measures achieves the highest renewable share (46.1%), the greatest emissions reduction, and lower system costs.</t>
  </si>
  <si>
    <t>suitable for energy planning</t>
  </si>
  <si>
    <t>inability to simulate pumped storage in both charge and discharge modes simultaneously, battery simulation limited to optimized scenarios</t>
  </si>
  <si>
    <t>University of La Laguna, University of Cabo Verde</t>
  </si>
  <si>
    <t>ES, CV</t>
  </si>
  <si>
    <t>https://doi.org/10.24084/reepqj25-385</t>
  </si>
  <si>
    <t>alu0101693545@ull.edu.es</t>
  </si>
  <si>
    <t>Alexandros Korkovelos et al.</t>
  </si>
  <si>
    <t>The Role of Open Access Data in Geospatial Electriﬁcation Planning and the Achievement of SDG7. An OnSSET-Based Case Study for Malawi</t>
  </si>
  <si>
    <t>To illustrate the role of open access data and models in electrification planning by developing an electrification investment scenario for Malawi using the OnSSET toolkit.</t>
  </si>
  <si>
    <t>Off-grid PV is the least-cost electrification option for 67.4% of Malawians, while grid extension can connect 32.6% of the population by 2030, at a total cost of $1.83 billion.</t>
  </si>
  <si>
    <t>KTH Royal Institute of Technology, The World Bank Group</t>
  </si>
  <si>
    <t>SE, US</t>
  </si>
  <si>
    <t>https://doi.org/10.3390/en12071395</t>
  </si>
  <si>
    <t>alekor@kth.se</t>
  </si>
  <si>
    <t>Yasser Fathi Nassar et al.</t>
  </si>
  <si>
    <t>The role of hybrid renewable energy systems in covering power shortages in public electricity grid: An economic, environmental and technical optimization analysis</t>
  </si>
  <si>
    <t>To determine the optimal size of a grid-connected hybrid renewable energy system (PV, wind, PHS) to cover Libya's national electricity shortage.</t>
  </si>
  <si>
    <t>The optimal system to cover Libya's electricity deficit consists of 6000 MW of PV, 385 MW of wind, and 762,161 MWh of pumped hydro storage, achieving a levelized cost of electricity of $132.1/MWh.</t>
  </si>
  <si>
    <t>Wadi Alshatti University, Islamic University of Gaza, Imperial College London</t>
  </si>
  <si>
    <t>LY, PS, GB</t>
  </si>
  <si>
    <t>https://doi.org/10.1016/j.est.2024.115224</t>
  </si>
  <si>
    <t>RE4AFAGRI platform</t>
  </si>
  <si>
    <t>The role of agriculture for achieving renewable energy-centered sustainable development objectives in rural Africa</t>
  </si>
  <si>
    <t>To assess the role of agricultural water and energy demand in shaping infrastructure and investment requirements for achieving rural sustainable development objectives in Zambia.</t>
  </si>
  <si>
    <t>Scenarios with greater ambition in expanding irrigation and agricultural productivity lead to improved diffusion and economic feasibility of infrastructure for universal energy access, particularly for off-grid systems.</t>
  </si>
  <si>
    <t>integrated modelling, explicit focus on Nexus interlinkages, multi-level, open-source</t>
  </si>
  <si>
    <t>no dynamic representation of river flow and storage, upstream-downstream responses not factored in, uncertainty in parameter space not fully characterized</t>
  </si>
  <si>
    <t>International Institute for Applied Systems Analysis (IIASA), Centro Euro-Mediterraneo Sui Cambiamenti Climatici, RFF-CMCC European Institute on Economics and the Environment, University of Cape Town (UCT), Dipartimento di Ingegneria dell’Ambiente, del Territorio e delle Infrastructure, Politecnico di Torino, TFE Africa, HEAS AG, School of Engineering, University of Zambia</t>
  </si>
  <si>
    <t>AT, IT, ZA, CH, ZM</t>
  </si>
  <si>
    <t>https://doi.org/10.1016/j.envdev.2024.101098</t>
  </si>
  <si>
    <t>falchetta@iiasa.ac.at</t>
  </si>
  <si>
    <t>K.E. Enongene et al.</t>
  </si>
  <si>
    <t>The potential of solar photovoltaic systems for residential homes in Lagos city of Nigeria</t>
  </si>
  <si>
    <t>To assess the technical, economic, and environmental potential of solar PV systems for different residential building types in the Lagos Metropolitan Area of Nigeria.</t>
  </si>
  <si>
    <t>Solar PV systems are technically feasible for residential buildings in Lagos, with an LCOE ranging from $0.398 to $0.743/kWh. This makes them economically viable compared to diesel generators but more expensive than grid electricity. These systems could reduce annual GHG emissions by 63.2% compared to the grid.</t>
  </si>
  <si>
    <t>FOKABS INC, Oxford Brookes University, Kogi State University, Akanu Ibiam Federal Polytechnic Unwana, University of Nigeria Nsukka</t>
  </si>
  <si>
    <t>CA,GB,NG</t>
  </si>
  <si>
    <t>https://doi.org/10.1016/j.jenvman.2019.04.039</t>
  </si>
  <si>
    <t>enongenekevin@yahoo.com</t>
  </si>
  <si>
    <t>Korbinian Götz et al.</t>
  </si>
  <si>
    <t>The potential of electric agriculture and mobility for the least-cost rural electrification strategy in Sub-Saharan Africa</t>
  </si>
  <si>
    <t>NG,TD</t>
  </si>
  <si>
    <t>To quantify the impact of electric vehicles (EVs) and electric tractors (ETs) on least-cost rural electrification strategies in Nigeria and Chad.</t>
  </si>
  <si>
    <t>Integrating electric vehicles (EVs) and electric tractors (ETs) can lower the levelized cost of electricity (LCOE) in Nigeria by an average of 54% and 49% respectively. In Chad, this integration makes mini-grids the least-cost supply option for 60% of the newly connected population.</t>
  </si>
  <si>
    <t>Technical University of Munich, School of Engineering &amp; Design, Department of Mobility Systems Engineering, Institute of Automotive Technology</t>
  </si>
  <si>
    <t>https://doi.org/10.1016/j.esd.2024.101581</t>
  </si>
  <si>
    <t>korbinian.goetz@tum.de</t>
  </si>
  <si>
    <t>Remember Samu et al.</t>
  </si>
  <si>
    <t>The potential and economic viability of wind farms in Zimbabwe</t>
  </si>
  <si>
    <t>To analyze the economic viability and potential of grid-connected 10 MW wind farms in 28 locations across Zimbabwe.</t>
  </si>
  <si>
    <t>The energy production cost for 10 MW wind farms ranges from US$77.23/MWh to US$129.46/MWh, indicating that all 28 sites studied are profitable and feasible for investment.</t>
  </si>
  <si>
    <t>Murdoch University, Middle East Technical University Northern, Victoria University</t>
  </si>
  <si>
    <t>AU, TR</t>
  </si>
  <si>
    <t>https://doi.org/10.1080/15435075.2019.1671424</t>
  </si>
  <si>
    <t>cagil.ozansoy@vu.edu.au</t>
  </si>
  <si>
    <t>Samuel Asumadu-Sarkodie and Phebe Asantewaa Owusu</t>
  </si>
  <si>
    <t>The potential and economic viability of wind farms in Ghana</t>
  </si>
  <si>
    <t>To evaluate the potential and economic feasibility of wind farm projects at 11 locations in Ghana.</t>
  </si>
  <si>
    <t>Five of the eleven studied locations in Ghana are profitable for wind farm development, with energy production costs lower than the regional average.</t>
  </si>
  <si>
    <t>Middle East Technical University, Northern Cyprus Campus</t>
  </si>
  <si>
    <t>https://doi.org/10.1080/15567036.2015.1122680</t>
  </si>
  <si>
    <t>samuel.sarkodie@metu.edu.tr</t>
  </si>
  <si>
    <t>Jeffrey Dankwa Ampah et al.</t>
  </si>
  <si>
    <t>The overarching role of electric vehicles, power‑to‑hydrogen, and pumped hydro storage technologies in maximizing renewable energy integration and power generation in Sub-Saharan Africa</t>
  </si>
  <si>
    <t>To assess pathways for decarbonizing Ghana's energy sector by maximizing renewable energy penetration through the integration of electric vehicles, power-to-hydrogen, and pumped hydro storage.</t>
  </si>
  <si>
    <t>A high renewable energy penetration scenario for 2030, integrating EVs, P2H, and PHS, can increase solar and wind's share in electricity production to 26.5% and 30.9% respectively, while reducing total annual system costs by 12% and CO2 emissions by over 22% compared to the business-as-usual scenario.</t>
  </si>
  <si>
    <t>Tianjin University, Cyprus International University, Ural Federal University, University of Liberia, Chengdu University of Technology</t>
  </si>
  <si>
    <t>CN, TR, RU, LR</t>
  </si>
  <si>
    <t>https://doi.org/10.1016/j.est.2023.107602</t>
  </si>
  <si>
    <t>boomfem@cdut.edu.cn, haifengliu@tju.edu.cn</t>
  </si>
  <si>
    <t>Francis I Ibitoye</t>
  </si>
  <si>
    <t>The millennium development goals and household energy requirements in Nigeria</t>
  </si>
  <si>
    <t>To analyze household energy requirements in Nigeria up to 2020 by comparing a reference scenario with a scenario where the Millennium Development Goals for energy access and living conditions are met.</t>
  </si>
  <si>
    <t>To achieve the Millennium Development Goals, household electricity consumption would need to increase by 41% and the use of modern cooking fuels would more than double by 2020, reducing fuelwood consumption but increasing cumulative non-biogenic CO2 emissions by 56%.</t>
  </si>
  <si>
    <t>Centre for Energy Research and Development, Obafemi Awolowo University</t>
  </si>
  <si>
    <t>https://doi.org/10.1186/2193-1801-2-529</t>
  </si>
  <si>
    <t>fibitoye@cerd.gov.ng</t>
  </si>
  <si>
    <t>Ariane Millot et al.</t>
  </si>
  <si>
    <t>OSeMOSYS-FlexTool</t>
  </si>
  <si>
    <t>The map behind the roadmap—Introducing a geospatial energy model for utility-scale solar and wind power buildout in Kenya</t>
  </si>
  <si>
    <t>To introduce and apply a combined geospatial capacity expansion and dispatch optimization model to analyze the drivers of utility-scale solar and wind power buildout in Kenya.</t>
  </si>
  <si>
    <t>The optimal site selection for solar and wind power is a non-trivial function of resource strength, grid expansion costs, and temporal generation profiles, not just capacity factors alone.</t>
  </si>
  <si>
    <t>highly replicable, explicit geospatial dimension, open-source workflows</t>
  </si>
  <si>
    <t>islanded system assumption, static grid expansion cost, on-grid only</t>
  </si>
  <si>
    <t>Imperial College London, University College London, The Centre for Global Equality, University of Cambridge, Strathmore University, Energy and Petroleum Regulatory Authority (EPRA), World Resources Institute (WRI), Vrije Universiteit Brussel (VUB)</t>
  </si>
  <si>
    <t>UK, KE, ET, BE</t>
  </si>
  <si>
    <t>Kenyan Ministry of Energy and Petroleum</t>
  </si>
  <si>
    <t>https://doi.org/10.1016/j.crsus.2024.100222</t>
  </si>
  <si>
    <t>p.lubello@ucl.ac.uk</t>
  </si>
  <si>
    <t>The M-LED platform: advancing electricity demand assessment for communities living in energy poverty</t>
  </si>
  <si>
    <t>To introduce the M-LED platform for granular, multi-sectoral electricity demand estimation in energy-poor communities and to demonstrate its application for a national case study in Kenya.</t>
  </si>
  <si>
    <t>Accounting for non-residential sectors (healthcare, education, commercial, and agriculture) more than doubles the estimated yearly potential electricity demand compared to a residential-only assessment, with non-residential uses accounting for approximately 53% of the total.</t>
  </si>
  <si>
    <t>Fondazione Eni Enrico Mattei (FEEM), Free University of Bozen-Bolzano, Politecnico di Milano, European Commission, Joint Research Centre (JRC), John Hopkins University SAIS, Sciences Po PSIA</t>
  </si>
  <si>
    <t>IT, US, FR</t>
  </si>
  <si>
    <t>https://doi.org/10.1088/1748-9326/ac0cab</t>
  </si>
  <si>
    <t>Mokhtar Hosny Akl and Sherif Ahmed Sheta</t>
  </si>
  <si>
    <t>The Integration of Stand Alone Photovoltaic Systems in the Development of the Residential Buildings in Al Burullus Graduates Villages</t>
  </si>
  <si>
    <t>To develop a reliable stand-alone photovoltaic (SAPV) system for a self-sufficient economic housing prototype in the Al-Burullus Graduates Villages in Egypt.</t>
  </si>
  <si>
    <t>A 4.56 kWp stand-alone PV system, consisting of 76 modules and a battery bank, can supply 96.9% of the annual electricity demand for a modified residential unit.</t>
  </si>
  <si>
    <t>Faculty of Engineering - Mansoura University</t>
  </si>
  <si>
    <t>https://doi.org/10.58491/2735-4202.3104</t>
  </si>
  <si>
    <t>mokhtarakl@mans.edu.eg</t>
  </si>
  <si>
    <t>B.A. Brand</t>
  </si>
  <si>
    <t>The integration of renewable energies into the electricity systems of North Africa</t>
  </si>
  <si>
    <t>MA,DZ,TN,LY,EG</t>
  </si>
  <si>
    <t>COMELEC, EAPP</t>
  </si>
  <si>
    <t>To analyze the cost-efficient integration of renewable electricity sources into the North African electricity systems, assessing impacts on the conventional power system, transmission infrastructure, and technology choices.</t>
  </si>
  <si>
    <t>Cost-efficient renewable integration requires prioritizing wind and PV over more expensive CSP at low penetration levels. Transnational cooperation via interconnectors is crucial for realizing significant economic benefits.</t>
  </si>
  <si>
    <t>Universiteit Utrecht,Institute of Energy Economics at the University of Cologne (EWI),Wuppertal Institute for Climate, Environment and Energy</t>
  </si>
  <si>
    <t>NL,DE</t>
  </si>
  <si>
    <t>https://dspace.library.uu.nl/handle/1874/308493</t>
  </si>
  <si>
    <t>Stuart Daniel James et al.</t>
  </si>
  <si>
    <t>The hybrid renewable energy community approach (HyRECA): Synergising electricity access with bush encroachment mitigation in rural Southern Africa</t>
  </si>
  <si>
    <t>To assess the economic feasibility of hybrid renewable energy systems using encroacher bush biomass for rural electrification in Southern Africa, determine affordable electricity access tiers, and quantify the potential for bush encroachment mitigation.</t>
  </si>
  <si>
    <t>PV/biomass/battery systems are the most cost-effective solution for off-grid communities (LCOE 0.246 $/kWh), achieving 100% renewable energy. In grid-connected contexts, PV/diesel/grid combinations are cheaper (LCOE 0.117 $/kWh) but result in higher CO2 emissions.</t>
  </si>
  <si>
    <t>ECRI, Deggendorf Institute of Technology, ENS, Technical University of Munich, ORI, University of Botswana, School for Climate Studies, Stellenbosch University, Faculty of Sciences, Botswana International University of Science &amp; Technology, HySON – Institut für Angewandte Wasserstoffforschung Sonneberg gGmbH, InES, Technische Hochschule Ingolstadt</t>
  </si>
  <si>
    <t>DE, BW, ZA</t>
  </si>
  <si>
    <t>https://doi.org/10.1016/j.rset.2025.100136</t>
  </si>
  <si>
    <t>stuart.james@th-deg.de</t>
  </si>
  <si>
    <t>T.M. Tawfik et al.</t>
  </si>
  <si>
    <t>The Environmental and Economic Benefits of a Hybrid Renewable Energy System Considering Demand Side Management</t>
  </si>
  <si>
    <t>To conduct a techno-enviro-economic evaluation of a hybrid renewable energy system, with and without demand-side management, to supply a research farm in Egypt.</t>
  </si>
  <si>
    <t>Implementing demand-side management (DSM) reduces the net present cost (NPC) by 14.8%, cost of energy (COE) by 14%, and CO2 emissions by 25% for the optimal hybrid system.</t>
  </si>
  <si>
    <t>National Research Centre (NRC), Benha University</t>
  </si>
  <si>
    <t>https://doi.org/10.20508/ijrer.v12i2.12998.g8459</t>
  </si>
  <si>
    <t>Tawfik_mohamed1410@yahoo.com</t>
  </si>
  <si>
    <t>World Bank</t>
  </si>
  <si>
    <t>Sami Kamel and Carol Dahl</t>
  </si>
  <si>
    <t>The economics of hybrid power systems for sustainable desert agriculture in Egypt</t>
  </si>
  <si>
    <t>To analyze the economics of renewable energy technologies for remote agricultural applications in Egypt and compare hybrid power systems with the incumbent diesel-only generation technology.</t>
  </si>
  <si>
    <t>Hybrid power systems are less costly than diesel-only generation from a net present cost perspective, even when accounting for high diesel fuel price subsidies.</t>
  </si>
  <si>
    <t>UNEP Risoe Center, Risoe National Laboratory, Colorado School of Mines</t>
  </si>
  <si>
    <t>DK, US</t>
  </si>
  <si>
    <t>https://doi.org/10.1016/j.energy.2004.02.004</t>
  </si>
  <si>
    <t>sami.kamel@risoe.dk</t>
  </si>
  <si>
    <t>SH. A. Salem et al.</t>
  </si>
  <si>
    <t>The Economic Sizing of Hybrid Energy System and Reducing GHG Emissions for Drive a Small RO Plant in NRC Noubarya Farm, Egypt</t>
  </si>
  <si>
    <t>To design and determine the optimal techno-economic and environmental sizing for a hybrid renewable energy system to power a small-scale reverse osmosis desalination plant in Egypt.</t>
  </si>
  <si>
    <t>The optimal hybrid power system configuration is PV/Wind/Diesel/Battery, with a levelized cost of energy of $0.274/kWh and a renewable fraction of 87.1%.</t>
  </si>
  <si>
    <t>National Research Centre,Combustion and Energy Technology Lab, Mechanical Engineering Department, Shoubra Faculty of Engineering, Benha University</t>
  </si>
  <si>
    <t>https://doi.org/10.21608/jisse.2025.347669.1101</t>
  </si>
  <si>
    <t>e_shymaasalem@yahoo.com</t>
  </si>
  <si>
    <t>Ramadan R. Ahmed and Gabrel A. Mehoub</t>
  </si>
  <si>
    <t>The economic and environmental impact of feeding a school with renewable energy</t>
  </si>
  <si>
    <t>To design and simulate a renewable energy system using wind and solar energy for a high school in Gharyan, Libya, and to study its technical, economic, and environmental impacts.</t>
  </si>
  <si>
    <t>The most cost-effective system is a hybrid PV/wind/battery configuration with a 10% capacity shortage, achieving a cost of energy of $0.432/kWh and reducing CO2 emissions by 25,093 kg per year.</t>
  </si>
  <si>
    <t>Higher Institute of Science and Technology</t>
  </si>
  <si>
    <t>https://doi.org/10.62341/rrgm2728</t>
  </si>
  <si>
    <t>r_rajab2003@hinstitute-bcv.edu.ly</t>
  </si>
  <si>
    <t>Adimchinobi Asiegbu et al.</t>
  </si>
  <si>
    <t>The design and analysis of an advanced hybrid renewable energy microgrid for Cyangugu Remote rural community in Rwanda using Homer Pro</t>
  </si>
  <si>
    <t>To design and analyze an optimal hybrid renewable energy microgrid for the Cyangugu rural community in Rwanda to provide access to modern, clean, and reliable energy.</t>
  </si>
  <si>
    <t>A microgrid combining hydrokinetics, hydro-energy, and battery storage is the most cost-effective configuration, with a simple payback period of 2.6 years. Wind energy is not a recommended source for this location due to low and unpredictable output.</t>
  </si>
  <si>
    <t>https://doi.org/10.1201/9781003496724-22</t>
  </si>
  <si>
    <t>Florian Egli et al.</t>
  </si>
  <si>
    <t>The cost of electrifying all households in 40 Sub-Saharan African countries by 2030</t>
  </si>
  <si>
    <t>AO,BF,BI,BJ,BW,CD,CF,CG,CM,ER,ET,GA,GH,GM,GN,GQ,GW,KE,LR,LS,MG,MR,MW,MZ,NA,NE,NG,RW,SD,SN,SO,SS,SZ,TD,TG,TZ,UG,ZA,ZM,ZW</t>
  </si>
  <si>
    <t>40</t>
  </si>
  <si>
    <t>To estimate granular and spatially explicit levelized costs of electricity and costs per person per day for electrifying all households in 40 Sub-Saharan African countries by 2030.</t>
  </si>
  <si>
    <t>Solar-powered mini-grids and standalone systems drastically lower the cost of electrifying remote and high-cost areas. On average, least-cost electrification in Sub-Saharan Africa at Tier 3 can be provided at 14c USD/kWh or 7c USD per person per day.</t>
  </si>
  <si>
    <t>ETH Zurich, University College London, Kigali Collaborative Research Center, Massachusetts Institute of Technology, Princeton University</t>
  </si>
  <si>
    <t>CH,GB,RW,US</t>
  </si>
  <si>
    <t>https://doi.org/10.1038/s41467-023-40612-3</t>
  </si>
  <si>
    <t>florian.egli@gess.ethz.ch</t>
  </si>
  <si>
    <t>S. R. Joseph et al.</t>
  </si>
  <si>
    <t>The Contribution of Nuclear and Other Low Carbon Electricity Generation Technologies towards Nigeria’s Carbon Neutrality Journey</t>
  </si>
  <si>
    <t>To model Nigeria's energy supply needs and assess the contribution of nuclear and other low-carbon technologies towards achieving carbon neutrality targets.</t>
  </si>
  <si>
    <t>Nuclear and hydropower are the primary alternatives for future electricity production to achieve carbon neutrality, suppressing fossil fuel generation under a CO2 emission constraint.</t>
  </si>
  <si>
    <t>Nigerian Nuclear Regulatory Authority (NNRA) Abuja., Nigerian Television Authority, Yola.</t>
  </si>
  <si>
    <t>11.5%</t>
  </si>
  <si>
    <t>https://doi.org/10.4314/dujopas.v8i2a.13</t>
  </si>
  <si>
    <t>sojareuben@gmail.com</t>
  </si>
  <si>
    <t>Sarah Golobish et al.</t>
  </si>
  <si>
    <t>The Burden of the Broken Grid: Modelling power-sector reliability to support low carbon development in Nigeria</t>
  </si>
  <si>
    <t>To explore the impacts of improved power plant availability on alternative development pathways for Nigeria's power sector and its ability to meet climate commitments.</t>
  </si>
  <si>
    <t>Improving power plant reliability nearly halves total system costs and emissions. Nigeria cannot meet its 2021 Nationally Determined Contributions (NDCs) without such improvements.</t>
  </si>
  <si>
    <t>limited access to Nigeria-specific data,simplification of the geographic complexity of the grid,focused solely on the power system</t>
  </si>
  <si>
    <t>Imperial College London,Loughborough University</t>
  </si>
  <si>
    <t>https://doi.org/10.1016/j.esr.2025.101784</t>
  </si>
  <si>
    <t>R.Yeganyan1@lboro.ac.uk</t>
  </si>
  <si>
    <t>Rasaki T. James et al.</t>
  </si>
  <si>
    <t>Systems Thinking System Dynamics (ST/SD)</t>
  </si>
  <si>
    <t>The Application of Systems Thinking System Dynamics (ST/SD) Tool to Analyse Oil and Gas Operations Environmental Sustainability Issues in the Niger Delta Region of Nigeria</t>
  </si>
  <si>
    <t>To apply the Systems Thinking System Dynamics (ST/SD) tool to analyse environmental sustainability issues resulting from oil and gas operations in the Niger Delta region of Nigeria.</t>
  </si>
  <si>
    <t>Oil and gas operations in the Niger Delta lead to severe environmental degradation, negatively impacting livelihoods and public health, with gas flaring causing a high incidence of respiratory problems among residents.</t>
  </si>
  <si>
    <t>Glasgow Caledonian University, London</t>
  </si>
  <si>
    <t>https://doi.org/10.22624/AIMS/ACCRACROSSBORDER2023V2P1</t>
  </si>
  <si>
    <t>RrasakiTanimowo.James@gcu.ac.uk</t>
  </si>
  <si>
    <t>Abdullahi Abubakar Mas’ud</t>
  </si>
  <si>
    <t>The Application of Homer Optimization Software to Investigate the Prospects of Hybrid Renewable Energy System in Rural Communities of Sokoto in Nigeria</t>
  </si>
  <si>
    <t>To investigate the prospects and cost-effectiveness of a standalone PV/wind hybrid system for rural communities in Sokoto, Nigeria.</t>
  </si>
  <si>
    <t>A standalone PV/wind system is feasible for rural communities in Sokoto, with an initial capital cost of $249,910.24 and a payback period of 5 years, providing a 100% pollution-free energy system.</t>
  </si>
  <si>
    <t>Jubail Industrial College</t>
  </si>
  <si>
    <t>https://doi.org/10.11591/ijece.v7i2.pp596-603</t>
  </si>
  <si>
    <t>A. A. Umar et al.</t>
  </si>
  <si>
    <t>Techo-Economic Optimization of Hybrid Renewable Energy Resources for Electrical Power Generation: A Case Study Jibia General Hospital</t>
  </si>
  <si>
    <t>To conduct a techno-economic optimization for a standalone hybrid PV, Wind, and Battery renewable energy system to supply power to the Jibia General Hospital in Katsina State, Nigeria.</t>
  </si>
  <si>
    <t>The hybrid PV/Wind/Battery configuration was found to be the most economically viable option, with a Levelized Cost of Energy (LCOE) of ₦29.48/kWh, which is lower than standalone PV/Battery (₦44.14/kWh) or Wind/Battery (₦29.63/kWh) systems.</t>
  </si>
  <si>
    <t>Ahmadu Bello University, Zaria, Nigeria, Jubail Industrial College, Royal Commission for Jubail and Yanbu, Saudi Arabia</t>
  </si>
  <si>
    <t>NG, SA</t>
  </si>
  <si>
    <t>https://doi.org/10.5455/nje.2023.30.01.08</t>
  </si>
  <si>
    <t>umaraa@abu.edu.ng</t>
  </si>
  <si>
    <t>Michael O Dioha et al.</t>
  </si>
  <si>
    <t>Technology options and optimal pathways to a net-zero electricity system in Nigeria across different timelines</t>
  </si>
  <si>
    <t>To explore the optimal technology mix and costs for achieving a net-zero electricity system in Nigeria across different timelines (2050, 2060, and 2070), considering restrictions on firm low-carbon technologies.</t>
  </si>
  <si>
    <t>Solar power is a pivotal component in all net-zero scenarios, but firm low-carbon technologies like nuclear are vital for cost-effective transitions. The total system cost is consistently lower in net-zero scenarios compared to business-as-usual, despite higher initial investments.</t>
  </si>
  <si>
    <t>technology-rich, bottom-up, systematic approach to uncertainty</t>
  </si>
  <si>
    <t>stylized, national level modeling, operational constraints not explicitly considered, lack of Nigeria-specific data</t>
  </si>
  <si>
    <t>Clean Air Task Force, Pan-Atlantic University</t>
  </si>
  <si>
    <t>US, NG</t>
  </si>
  <si>
    <t>https://doi.org/10.1088/2516-1083/ae2bd7</t>
  </si>
  <si>
    <t>mdioha@catf.us, michael@dioha.us</t>
  </si>
  <si>
    <t>Harald Winkler et al.</t>
  </si>
  <si>
    <t>Technology learning for renewable energy: Implications for South Africa’s long-term mitigation scenarios</t>
  </si>
  <si>
    <t>To analyze the impact of technology learning on the cost-effectiveness of renewable energy for climate change mitigation in South Africa's electricity sector.</t>
  </si>
  <si>
    <t>Including technology learning assumptions dramatically reduces the mitigation costs of renewable energy, turning a 27% renewable electricity scenario from a cost into a net saving, and reducing the cost of a 50% scenario to near zero.</t>
  </si>
  <si>
    <t>identifies most cost-effective technology solutions</t>
  </si>
  <si>
    <t>lack of data to apply technology learning to all technologies</t>
  </si>
  <si>
    <t>Energy Research Centre, University of Cape Town, PJ Carew Consulting</t>
  </si>
  <si>
    <t>Department of Environmental Affairs and Tourism</t>
  </si>
  <si>
    <t>3%, 10%, 15%</t>
  </si>
  <si>
    <t>https://doi.org/10.1016/j.enpol.2009.06.062</t>
  </si>
  <si>
    <t>Latif Bukari Rashid et al.</t>
  </si>
  <si>
    <t>Technoeconomic Feasibility of Renewable Energy Systems for Sporting Stadiums</t>
  </si>
  <si>
    <t>To investigate the technoeconomic feasibility and environmental benefits of integrating solar and wind energy systems into six stadiums in Côte d’Ivoire for the 2024 AFCON.</t>
  </si>
  <si>
    <t>Hybrid solar-wind systems for the stadiums are economically viable, with payback periods under 2 years and high internal rates of return, and can cumulatively reduce annual CO2 emissions by 6,518.25 metric tonnes.</t>
  </si>
  <si>
    <t>Department of Renewable Energy Engineering, University of Mines and Technology</t>
  </si>
  <si>
    <t>https://doi.org/10.1155/er/9701161</t>
  </si>
  <si>
    <t>rn-lbrashid5519@st.umat.edu.gh</t>
  </si>
  <si>
    <t>David Caulker et al.</t>
  </si>
  <si>
    <t>Technoeconomic Assessment and Robust Validation of Hydropower Expansion Pathways under Deep Uncertainty: A Case Study of the Expansion of Bumbuna Hydroelectric Power in Sierra Leone</t>
  </si>
  <si>
    <t>To evaluate resilient hydropower expansion strategies for Sierra Leone's power sector by integrating a techno-economic optimization model (OSeMOSYS) with a Robust Decision Making (RDM) framework to assess pathways under deep uncertainty.</t>
  </si>
  <si>
    <t>Hydropower expansion scenarios that include the Yiben reservoir achieve nearly 100% renewable generation by 2030, deliver lower system costs, and demonstrate robustness across a wide range of uncertain futures.</t>
  </si>
  <si>
    <t>integration of optimization model with Robust Decision Making, systematic validation under deep uncertainty, enhanced credibility and policy relevance</t>
  </si>
  <si>
    <t>captures only direct combustion-based emissions, excludes lifecycle emissions, assumes centralized decision-maker, assumes perfect foresight</t>
  </si>
  <si>
    <t>University of Sierra Leone, Loughborough University, Imperial College London, Universidad Industrial de Satander, Foreign Commonwealth and Development Office</t>
  </si>
  <si>
    <t>SL,GB,CO</t>
  </si>
  <si>
    <t>https://doi.org/10.33774/coe-2026-lcrh3</t>
  </si>
  <si>
    <t>Techno-environmental optimal sizing and dynamic behavior of a hybrid system feeding a large-scale SWRO desalination system: The case of Djerba Island, Tunisia</t>
  </si>
  <si>
    <t>To determine the optimal technical, economic, and environmental architecture of a hybrid renewable energy system to power a large-scale desalination plant on Djerba Island, Tunisia.</t>
  </si>
  <si>
    <t>The optimal on-grid system consists of 60.513 MWp of solar PV and 13.64 MW of wind turbines with battery storage, reducing the cost of desalinated water from 0.585 $/m3 to 0.414 $/m3.</t>
  </si>
  <si>
    <t>Energy and Thermal Systems Laboratory, National Engineering School of Monastir, Monastir, Tunisia, Laboratory of Thermal Processes, Research and Technologies Centre of Energy, Tunis, Tunisia</t>
  </si>
  <si>
    <t>https://doi.org/10.1177/01445987241285463</t>
  </si>
  <si>
    <t>hmdimohamed@gmail.com</t>
  </si>
  <si>
    <t>Michael I. Ekpoh et al.</t>
  </si>
  <si>
    <t>Techno-Economics Analysis of an Off-Grid Hybrid Power System for Rural Areas in Nigeria</t>
  </si>
  <si>
    <t>To analyze the techno-economic viability of an off-grid hybrid power system for the Uzere community in Delta State, Nigeria.</t>
  </si>
  <si>
    <t>An optimized hybrid system combining gas generators, solar PV, and battery storage yields a Levelized Cost of Energy (LCOE) of ₦120.48/kWh and reduces CO2 emissions by 30% compared to a gas-only system.</t>
  </si>
  <si>
    <t>Delta State University</t>
  </si>
  <si>
    <t>https://doi.org/10.61448/jerisd32251</t>
  </si>
  <si>
    <t>maimykekpoh@gmail.com</t>
  </si>
  <si>
    <t>Techno-economical study of hybrid power system for a remote village in Algeria</t>
  </si>
  <si>
    <t>To assess the techno-economic feasibility of a wind-diesel hybrid system for a remote village in Algeria.</t>
  </si>
  <si>
    <t>A wind-diesel hybrid system becomes economically feasible at a wind speed of 5.48 m/s or more and a fuel price of 0.162$/L or more.</t>
  </si>
  <si>
    <t>Electricity &amp; Gas National Enterprise (Sonelgaz), University of Sciences and Technology of Oran, University of Be´char</t>
  </si>
  <si>
    <t>https://doi.org/10.1016/j.energy.2008.01.016</t>
  </si>
  <si>
    <t>y_himri@yahoo.com</t>
  </si>
  <si>
    <t>Riyadh Bouddou et al.</t>
  </si>
  <si>
    <t>Techno-economic-environmental optimization of grid-connected hybrid microgrid integrating renewable and geothermal resources in Naama, Algeria</t>
  </si>
  <si>
    <t>To conduct a techno-economic and environmental optimization of a grid-connected hybrid microgrid in Naama, Algeria, to supply combined electrical and thermal loads.</t>
  </si>
  <si>
    <t>The optimized hybrid microgrid with geothermal CHP (Scenario C) performed best, achieving a Net Present Cost of 4.19 M€ and an LCOE of 0.0854 €/kWh, representing savings of 76.2% and 72.9% respectively compared to the fossil-fuel-only baseline.</t>
  </si>
  <si>
    <t>University Centre of Naama, Afe Babalola University, University of Oran, University of Setif 1, Saveetha Institute of Medical and Technical Sciences</t>
  </si>
  <si>
    <t>DZ,NG,IN</t>
  </si>
  <si>
    <t>https://doi.org/10.1016/j.ecmx.2025.101512</t>
  </si>
  <si>
    <t>bouddou@cuniv-naama.dz</t>
  </si>
  <si>
    <t>I.F IKECHUKWU and P. CHIBUEZE</t>
  </si>
  <si>
    <t>Techno-Economic Viability Assessment of Standalone Solar PV System for Rural Electric Power Supply</t>
  </si>
  <si>
    <t>To assess the techno-economic viability of a standalone solar PV system to provide reliable power for a university department in Umudike, Nigeria.</t>
  </si>
  <si>
    <t>A 78.2 kW standalone PV system with battery storage is the optimal solution to meet the 180 kWh/d electricity demand of the university department, with a net present cost of $442,683 and a levelized cost of energy of $0.829/kWh.</t>
  </si>
  <si>
    <t>Michael Okpara University of Agriculture, Umudike, Abia State, Nigeria</t>
  </si>
  <si>
    <t>https://dx.doi.org/10.4314/jasem.v26i2.17</t>
  </si>
  <si>
    <t>ikechukwuijeoma7@gmail.com</t>
  </si>
  <si>
    <t>Kwame Anane-Fenin et al.</t>
  </si>
  <si>
    <t>Techno-economic viability and environmental sustainability of a grid-connected solar PV system for small and medium scale businesses in Cape Coast–Ghana using RETScreen expert</t>
  </si>
  <si>
    <t>To assess the techno-economic and environmental viability of grid-connected solar PV systems for small and medium-sized businesses in Cape Coast, Ghana.</t>
  </si>
  <si>
    <t>Grid-connected solar PV systems for SMEs in Cape Coast are not financially viable under current conditions, with payback periods of 17.8-20.3 years and negative Net Present Values.</t>
  </si>
  <si>
    <t>Cape Coast Technical University, Kwame Nkrumah University of Science and Technology, University of South Africa, Albert Ludwigs Universit€at Freiburg</t>
  </si>
  <si>
    <t>GH, ZA, DE</t>
  </si>
  <si>
    <t>https://doi.org/10.1080/23311916.2025.2532010</t>
  </si>
  <si>
    <t>kwame.anane-fenin@cctu.edu.gh</t>
  </si>
  <si>
    <t>Caroline Bastholm and Frank Fiedler</t>
  </si>
  <si>
    <t>Techno-economic study of the impact of blackouts on the viability of connecting an oﬀ-grid PV-diesel hybrid system in Tanzania to the national power grid</t>
  </si>
  <si>
    <t>To evaluate the economic viability of different options for an existing off-grid PV-diesel micro-grid in Tanzania when the national grid becomes available, considering the impact of grid blackouts.</t>
  </si>
  <si>
    <t>With a reliable grid, connecting the micro-grid offers few benefits. However, with frequent blackouts, it is economically beneficial to maintain the existing system, with the optimal configuration depending on the load level and blackout duration.</t>
  </si>
  <si>
    <t>Dalarna University</t>
  </si>
  <si>
    <t>https://doi.org/10.1016/j.enconman.2018.05.107</t>
  </si>
  <si>
    <t>caroline.bastholm@du.se</t>
  </si>
  <si>
    <t>Elegeonye, H.I. et al.</t>
  </si>
  <si>
    <t>Techno-Economic Optimization of Mini-Grid Systems in Nigeria: A Case Study of a PV–Battery–Diesel Hybrid System</t>
  </si>
  <si>
    <t>To analyze the technical, economic, and environmental feasibility of an existing PV-battery-diesel hybrid mini-grid system in a rural Nigerian community.</t>
  </si>
  <si>
    <t>The hybrid mini-grid system is economically feasible with a four-year payback period and environmentally viable, achieving a 92.9% reduction in GHG emissions compared to the business-as-usual scenario.</t>
  </si>
  <si>
    <t>Pan African University (PAUWES), Kyungpook National University, Covenant University, University of Johannesburg</t>
  </si>
  <si>
    <t>DZ, NG, ZA</t>
  </si>
  <si>
    <t>https://doi.org/10.3390/en16124645</t>
  </si>
  <si>
    <t>Techno-economic optimization of hydrogen-based hybrid renewable energy systems for rural electrification in sub-Saharan Africa: Case study of a photovoltaic/wind/hydrogen system in Dargalla, Cameroon</t>
  </si>
  <si>
    <t>To design and analyze an optimized photovoltaic/wind/hydrogen hybrid system to meet the electricity needs of the rural community of Dargalla, Cameroon, including agricultural loads.</t>
  </si>
  <si>
    <t>The optimal PV/wind/hydrogen system for Dargalla has a net present cost of USD 138,202 and a cost of energy of USD 0.443/kWh. Such systems are most viable in areas with high wind speeds.</t>
  </si>
  <si>
    <t>https://doi.org/10.1016/j.esr.2025.101974</t>
  </si>
  <si>
    <t>Messana M’oboun T.C.V. et al.</t>
  </si>
  <si>
    <t>Techno-Economic Optimization of Hybrid Renewable Energy Systems (HRESs) and Feasibility Study on Replacing Diesel and Photovoltaic Systems with Hydrogen for Electrical and Small Deferrable Loads: Case Study of Cameroon</t>
  </si>
  <si>
    <t>To determine the optimal hybrid energy system for off-grid households in Cameroon and to assess the feasibility of transitioning to green hydrogen by substituting polluting energy sources.</t>
  </si>
  <si>
    <t>Replacing diesel generators with hydrogen generators is environmentally beneficial, reducing energy-related expenses by a factor of 2.1 and fuel mass by 2.7. However, the cost-effectiveness of hydrogen systems is highly dependent on favorable customs duties.</t>
  </si>
  <si>
    <t>National Advanced School of Engineering, University of Yaounde I,National Institute of Cartography,Department of Physics, University of Yaounde I</t>
  </si>
  <si>
    <t>https://doi.org/10.3390/hydrogen6040090</t>
  </si>
  <si>
    <t>pestalazypouth12@gmail.com,pnnouck@yahoo.com</t>
  </si>
  <si>
    <t>Techno-economic optimization of hybrid renewable electriﬁcation systems for Malawi’s rural villages</t>
  </si>
  <si>
    <t>To design and assess the techno-economic feasibility of hybrid renewable energy systems for electrifying three off-grid villages in Malawi.</t>
  </si>
  <si>
    <t>The optimal system configurations were PV-wind-battery for Chigunda village and PV-battery for Mdyaka and Kadzuwa villages. However, all systems were found to be economically infeasible as their cost of energy was significantly higher than the national electricity tariff.</t>
  </si>
  <si>
    <t>Moi University, Malawi University of Science and Technology, Mzuzu University</t>
  </si>
  <si>
    <t>https://doi.org/10.1080/23311916.2021.1910112</t>
  </si>
  <si>
    <t>Makhubele, W.J. et al.</t>
  </si>
  <si>
    <t>Techno-Economic Optimization of a Grid-Tied PV/Battery System in Johannesburg’s Subtropical Highland Climate</t>
  </si>
  <si>
    <t>To investigate the techno-economic feasibility of a grid-connected hybrid PV and battery storage system for a commercial facility in Johannesburg.</t>
  </si>
  <si>
    <t>The optimal grid-tied PV/battery system reduces annual utility costs by over 97% (from $39,229 to $897) and has a simple payback period of less than two years.</t>
  </si>
  <si>
    <t>https://doi.org/10.3390/su17146383</t>
  </si>
  <si>
    <t>bonginkosit@uj.ac.za</t>
  </si>
  <si>
    <t>Aban Ayik et al.</t>
  </si>
  <si>
    <t>Techno-economic Modeling of Stand-Alone Solar Photovoltaic Systems: A case Scenario from South Sudan</t>
  </si>
  <si>
    <t>To assess the technical feasibility and economic viability of a stand-alone solar PV system compared to a diesel generator for commercial and community use in rural South Sudan.</t>
  </si>
  <si>
    <t>Stand-alone PV systems are technically feasible and economically viable in rural South Sudan. At a diesel price of $2/liter, the PV system's LCOE is 62% lower than a diesel generator, with an 11% ROI and a 5.5-year payback period.</t>
  </si>
  <si>
    <t>University of Rwanda,University of KwaZulu-Natal,ETH Zurich</t>
  </si>
  <si>
    <t>RW,ZA,CH</t>
  </si>
  <si>
    <t>https://doi.org/10.23919/saiee.2024.10520213</t>
  </si>
  <si>
    <t>ayik218014527@stud.ur.ac.rw</t>
  </si>
  <si>
    <t>Ugochukwu O. N. Ezeanyanwu et al.</t>
  </si>
  <si>
    <t>Techno-Economic Modeling of Hybrid PV/Wind/Biomass Microgrid Renewable Energy Systems Using Load Following Dispatch Method</t>
  </si>
  <si>
    <t>To determine the optimal sizes and techno-economic feasibility of hybrid PV/wind/biomass microgrids for 40 rural and semi-urban locations across Nigeria.</t>
  </si>
  <si>
    <t>Nigeria has ample renewable energy resources (solar, wind, biomass) to meet the minimum electricity demand for the 40 locations considered, with a resulting cost of energy between 0.00196 and 0.0231 USD/kWh.</t>
  </si>
  <si>
    <t>2033</t>
  </si>
  <si>
    <t>Africa Centre of Excellence for Sustainable Power and Energy Development, University of Nigeria, Nsukka, Nigeria, Department of Mechanical Engineering, University of Nigeria, Nsukka, Nigeria, Department of Mechanical Engineering Sciences, University of Johannesburg, Johannesburg, South Africa</t>
  </si>
  <si>
    <t>https://doi.org/10.4028/p-NwE7xK</t>
  </si>
  <si>
    <t>samuel.enibe@unn.edu.ng</t>
  </si>
  <si>
    <t>Techno-economic modeling and optimal sizing of autonomous hybrid microgrid renewable energy system for rural electrification sustainability using HOMER and grasshopper optimization algorithm</t>
  </si>
  <si>
    <t>To determine the optimal configuration and size of an autonomous hybrid microgrid for rural electrification in Nsukka, Nigeria, by comparing techno-economic results from HOMER Pro and a Grasshopper Optimization Algorithm.</t>
  </si>
  <si>
    <t>A Biogas/Diesel configuration is the most economical option. The Grasshopper Optimization Algorithm (GOA) identifies a more cost-effective solution, with a lower Cost of Energy ($0.01783/kWh) and Net Present Cost, than HOMER.</t>
  </si>
  <si>
    <t>University of Nigeria, Nsukka, University of Abuja, De Montfont University</t>
  </si>
  <si>
    <t>https://doi.org/10.1016/j.renene.2024.120712</t>
  </si>
  <si>
    <t>Gildas Fosso Tajouo et al.</t>
  </si>
  <si>
    <t>Techno-economic investigation of an environmentally friendly small-scale solar tracker-based PV/wind/Battery hybrid system for off-grid rural electrification in the mount bamboutos, Cameroon</t>
  </si>
  <si>
    <t>To conduct a techno-economic analysis of a small-scale PV/Wind/Battery hybrid system for off-grid rural electrification in Mbouda, Cameroon, and to compare the performance and cost-effectiveness of six different solar tracking techniques.</t>
  </si>
  <si>
    <t>The dual-axis solar tracking system provides the maximum power production (7-31% more than fixed panels) and results in the lowest Levelized Cost of Energy (LCOE) and Net Present Cost (NPC) compared to other tracking methods. Increasing wind turbine hub height also significantly increases power generation.</t>
  </si>
  <si>
    <t>University of Dschang, University of Douala</t>
  </si>
  <si>
    <t>https://doi.org/10.1016/j.esr.2023.101107</t>
  </si>
  <si>
    <t>fpascalin20022003@yahoo.fr</t>
  </si>
  <si>
    <t>Aikaterini Anastasopoulou et al.</t>
  </si>
  <si>
    <t>Techno-Economic Feasibility Study of Renewable Power Systems for a Small-Scale Plasma-Assisted Nitric Acid Plant in Africa</t>
  </si>
  <si>
    <t>KE, ZA</t>
  </si>
  <si>
    <t>To conduct a techno-economic feasibility study of renewable electricity supply for a small-scale plasma-assisted nitric acid plant in Kenya and South Africa.</t>
  </si>
  <si>
    <t>For both Kenya and South Africa, a hybrid solar/wind power system is the most economically optimal solution for powering the nitric acid plant, outperforming standalone solar or wind systems based on Net Present Cost.</t>
  </si>
  <si>
    <t>Eindhoven University of Technology, University of Cambridge, African Development Bank Group, Evonik Technology &amp; Infrastructure GmbH</t>
  </si>
  <si>
    <t>NL, GB, CI, DE</t>
  </si>
  <si>
    <t>https://doi.org/10.3390/pr4040054</t>
  </si>
  <si>
    <t>v.hessel@tue.nl</t>
  </si>
  <si>
    <t>Hanane Benchraa et al.</t>
  </si>
  <si>
    <t>Techno-economic feasibility study of a hybrid Biomass/PV/Diesel/Battery system for powering the village of Imlil in High Atlas of Morocco</t>
  </si>
  <si>
    <t>To conduct a techno-economic feasibility analysis of different hybrid energy systems (Biomass/PV/Diesel/Battery) to meet the electricity and heat needs of the rural village of Imlil, Morocco.</t>
  </si>
  <si>
    <t>Grid extension is the most expensive and therefore excluded option for electrifying the village. Hybrid renewable systems are the most economically feasible and environmentally friendly solution, with scenarios including PV modules showing reduced wood consumption.</t>
  </si>
  <si>
    <t>Mohammadia School of Engineers, Ecole Nationale Supérieure des Mines de Rabat</t>
  </si>
  <si>
    <t>https://doi.org/10.1109/irec.2018.8362541</t>
  </si>
  <si>
    <t>hanane.benchraa@gmail.com</t>
  </si>
  <si>
    <t>Zelalem Girma</t>
  </si>
  <si>
    <t>Techno-Economic Feasibility of Small Scale Hydropower in Ethiopia: The Case of the Kulfo River, in Southern Ethiopia</t>
  </si>
  <si>
    <t>To assess the techno-economic feasibility of a grid-connected small scale hydropower plant on the Kulfo River in southern Ethiopia.</t>
  </si>
  <si>
    <t>The construction of a small scale hydropower plant on the Kulfo River is technically and economically feasible, with a cost of energy of $0.028/kWh, a simple payback period of 12.4 years, and an internal rate of return of 12.9%.</t>
  </si>
  <si>
    <t>Arba Minch University, University of Kassel</t>
  </si>
  <si>
    <t>ET, DE</t>
  </si>
  <si>
    <t>https://doi.org/10.1155/2016/8037892</t>
  </si>
  <si>
    <t>zelalem.girma@amu.edu.et</t>
  </si>
  <si>
    <t>Amupolo, A. et al.</t>
  </si>
  <si>
    <t>Techno-Economic Feasibility of Off-Grid Renewable Energy Electriﬁcation Schemes: A Case Study of an Informal Settlement in Namibia</t>
  </si>
  <si>
    <t>To conduct a techno-economic comparison of off-grid electrification schemes, including solar home systems and microgrids, for an informal settlement in Namibia to identify the most feasible and least-cost energy system.</t>
  </si>
  <si>
    <t>A hybrid system of solar PV, a diesel generator, and batteries offers the lowest cost for both solar home systems and microgrids. A microgrid is recommended over individual systems for its superior control, scalability, and reliability.</t>
  </si>
  <si>
    <t>Namibia University of Science and Technology, University of Stuttgart, Nelson Mandela University</t>
  </si>
  <si>
    <t>NA, DE, ZA</t>
  </si>
  <si>
    <t>https://doi.org/10.3390/en15124235</t>
  </si>
  <si>
    <t>ashigwedha@nust.na</t>
  </si>
  <si>
    <t>L. Olatomiwa and S. Mekhilef</t>
  </si>
  <si>
    <t>Techno-economic Feasibility of Hybrid Renewable Energy System for Rural Health Centre (RHC): The Wayward for Quality Health Delivery</t>
  </si>
  <si>
    <t>To evaluate the techno-economic feasibility of a hybrid renewable energy system for an off-grid rural health clinic in northern Nigeria.</t>
  </si>
  <si>
    <t>A hybrid system of a 3kW PV array, 2.5kW diesel generator, and 16 batteries is the optimal configuration, providing electricity at a cost ($0.530/kWh) three times lower than a diesel-only system.</t>
  </si>
  <si>
    <t>University of Malaya, Federal University of Technology</t>
  </si>
  <si>
    <t>https://doi.org/10.1109/ICECEN.2015.7448208</t>
  </si>
  <si>
    <t>Pascalin Tiam Kapen et al.</t>
  </si>
  <si>
    <t>Techno-economic feasibility of a PV/battery/fuel cell/electrolyzer/biogas hybrid system for energy and hydrogen production in the far north region of cameroon by using HOMER pro</t>
  </si>
  <si>
    <t>To investigate the techno-economic feasibility of two hybrid system scenarios (PV/Fuel Cell/Electrolyzer/Biogas and PV/Battery/Fuel Cell/Electrolyzer/Biogas) for energy and hydrogen production in Maroua, Cameroon.</t>
  </si>
  <si>
    <t>The hybrid system including a battery bank is more cost-effective, with a levelized cost of energy as low as US$ 0.071/kWh, compared to the system using only hydrogen for storage.</t>
  </si>
  <si>
    <t>University of Dschang, Centre Béninois de La Recherche Scientifique et L’Innovation, Laboratoire de Thermique et Energie de Nantes</t>
  </si>
  <si>
    <t>CM, BJ, FR</t>
  </si>
  <si>
    <t>https://doi.org/10.1016/j.esr.2022.100988</t>
  </si>
  <si>
    <t>Victor T. Achirgbenda et al.</t>
  </si>
  <si>
    <t>Techno-economic feasibility assessment of a solar-biomass-diesel energy system for a remote rural health facility in Nigeria</t>
  </si>
  <si>
    <t>To assess the techno-economic feasibility of a solar-biomass-diesel hybrid system for a remote rural hospital in Nigeria and compare it to a diesel-only system.</t>
  </si>
  <si>
    <t>The optimal solar-biomass-diesel hybrid system is technically viable and economically sensible, with a net present cost of ₦718.3 million compared to ₦9.49 billion for a diesel-only system, and a payback period of less than one year.</t>
  </si>
  <si>
    <t>Federal University of Agriculture, Makurdi</t>
  </si>
  <si>
    <t>https://doi.org/10.1080/15567036.2020.1813848</t>
  </si>
  <si>
    <t>moseskuhe74@gmail.com</t>
  </si>
  <si>
    <t>Techno-Economic Feasibility Assessment for the promotion of Grid-Connected Rooftop PV Systems in Botswana: A Case Study</t>
  </si>
  <si>
    <t>To investigate the solar energy potential and evaluate the techno-economic viability of a 5kW grid-connected rooftop PV system in three regions of Botswana.</t>
  </si>
  <si>
    <t>Grid-connected rooftop PV systems are economically viable in all three studied locations, with poly-Si technology offering higher energy production and lower electricity costs than mono-Si technology.</t>
  </si>
  <si>
    <t>https://doi.org/10.48084/etasr.5668</t>
  </si>
  <si>
    <t>Jackson G. White et al.</t>
  </si>
  <si>
    <t>Techno-economic feasibility assessment and performance analysis of standalone solar photo voltaic-biomass hybrid system with optimized storage: a case study—Grand Bassa, Liberia</t>
  </si>
  <si>
    <t>To evaluate the techno-economic feasibility and performance of a standalone solar PV-biomass hybrid energy system for a rural community in Liberia.</t>
  </si>
  <si>
    <t>A hybrid system with a biomass gasifier, solar PV, and battery storage is the most feasible option, delivering power at an LCOE of $0.29/kWh and reducing CO2 emissions by 99.99% compared to alternatives.</t>
  </si>
  <si>
    <t>The Pan African University of Water and Energy Sciences (PAUWES), Botswana International University of Science and Technology, Saveetha School of Engineering, Rumbek University of Science and Technology, Periyar Maniammai Institute of Science &amp; Technology, Vellore Institute of Technology</t>
  </si>
  <si>
    <t>DZ,BW,IN,SS</t>
  </si>
  <si>
    <t>https://doi.org/10.3389/fenrg.2024.1326558</t>
  </si>
  <si>
    <t>Sara El Hassani et al.</t>
  </si>
  <si>
    <t>Techno-economic feasibility and performance analysis of an islanded hybrid renewable energy system with hydrogen storage in Morocco</t>
  </si>
  <si>
    <t>To assess the techno-economic feasibility and performance of an islanded hybrid renewable energy system with hydrogen storage for a settlement in Dakhla, Morocco.</t>
  </si>
  <si>
    <t>The proposed hybrid wind/fuel cell/diesel system is financially viable, achieving a levelized cost of energy of $0.0701/kWh and a renewable fraction of 44.57%.</t>
  </si>
  <si>
    <t>Mohammed 1st University, Bern University of Applied Sciences, Al-Baha University, University of Tunis El-Manar, Universidad Carlos III de Madrid</t>
  </si>
  <si>
    <t>MA, CH, SA, TN, ES</t>
  </si>
  <si>
    <t>https://doi.org/10.1016/j.est.2023.107853</t>
  </si>
  <si>
    <t>saraelhassani7@gmail.com</t>
  </si>
  <si>
    <t>Kalkidan Tesfaye and Lars Neumann</t>
  </si>
  <si>
    <t>TECHNO-ECONOMIC FEASIBILITY AND OPTIMIZATION OF OFF-GRID HYBRID RENEWABLE ENERGY SYSTEMS FOR RURAL ELECTRIFICATION IN ETHIOPIA</t>
  </si>
  <si>
    <t>To assess the techno-economic feasibility and optimal configuration of off-grid hybrid renewable energy systems for rural electrification in Ethiopia.</t>
  </si>
  <si>
    <t>Optimized hybrid renewable energy systems (PV-Wind-Battery or PV-Battery) are more cost-effective and reliable than diesel-only systems for rural Ethiopia, with a Levelized Cost of Electricity (LCOE) ranging from $0.25 to $0.45 USD/kWh.</t>
  </si>
  <si>
    <t>Bahir Dar University, TU Wien (Vienna University of Technology)</t>
  </si>
  <si>
    <t>ET, AT</t>
  </si>
  <si>
    <t>https://doi.org/10.55640/ijrgse-v02i06-03</t>
  </si>
  <si>
    <t>Satnam Singh Virdy et al.</t>
  </si>
  <si>
    <t>Techno-economic feasibility analysis of hybrid renewable energy system for off-grid African communities: Insights from a Zambian case study</t>
  </si>
  <si>
    <t>To optimize the design and configuration of a hybrid renewable energy system for an off-grid rural community in Zambia, considering technical, economic, and environmental performance.</t>
  </si>
  <si>
    <t>A hybrid system with a 445W PV panel and a lithium-ion battery under a load-following strategy is the most cost-effective and environmentally beneficial option, with a lifetime cost of USD 3.857 million and an LCOE of 0.1522 USD/kWh.</t>
  </si>
  <si>
    <t>University of Zambia, Indian Institute of Technology Roorkee, Malnad College of Engineering, King Mongkut’s University of Technology Thonburi, Center of Excellence on Energy Technology and Environment</t>
  </si>
  <si>
    <t>ZM, IN, TH</t>
  </si>
  <si>
    <t>https://doi.org/10.61435/ijred.2026.61421</t>
  </si>
  <si>
    <t>shabbir.ghe@kmutt.ac.th</t>
  </si>
  <si>
    <t>Salisu S. et al.</t>
  </si>
  <si>
    <t>Techno-Economic Feasibility Analysis of an Off-grid Hybrid Energy System for Rural Electrification in Nigeria</t>
  </si>
  <si>
    <t>To conduct a techno-economic feasibility analysis of an off-grid hybrid solar-wind-battery-diesel system to supply electricity to a rural secondary school in Nigeria.</t>
  </si>
  <si>
    <t>The optimal configuration is a hybrid solar PV-battery system, with a Net Present Cost of $18,161 and a Cost of Energy of $0.233/kWh.</t>
  </si>
  <si>
    <t>Universiti Teknologi Malaysia, Ahmadu Bello University, University of Ilorin</t>
  </si>
  <si>
    <t>https://www.researchgate.net/publication/332652177_Techno-Economic_Feasibility_Analysis_of_an_Off-grid_Hybrid_Energy_System_for_Rural_Electrification_in_Nigeria</t>
  </si>
  <si>
    <t>s.salisu@live.com</t>
  </si>
  <si>
    <t>Amaha Kidanu Atsbeha and Gebrekiros Gebreyesus Gebremariam</t>
  </si>
  <si>
    <t>Techno-Economic Feasibility Analysis of an Off-Grid Solar-Wind-Battery Hybrid Renewable Energy System for the Kara Adishuho Community, Northern Ethiopia</t>
  </si>
  <si>
    <t>To evaluate the techno-economic feasibility of an off-grid solar-wind-battery hybrid renewable energy system for the Kara Adishuho community in northern Ethiopia.</t>
  </si>
  <si>
    <t>The optimal hybrid system consists of 103 kW solar PV, four 3 kW wind turbines, and 224 batteries, achieving a cost of energy of $0.137/kWh, making it the most cost-effective configuration.</t>
  </si>
  <si>
    <t>Raya University</t>
  </si>
  <si>
    <t>https://doi.org/10.53941/rset.2026.100003</t>
  </si>
  <si>
    <t>amahakidanu12@gmail.com</t>
  </si>
  <si>
    <t>Martin Sankoh et al.</t>
  </si>
  <si>
    <t>Techno-Economic Feasibility Analysis of a Solar Photovoltaic Hybrid System for Rural Electrification in Sierra Leone for Zero Carbon Emission</t>
  </si>
  <si>
    <t>To conduct a comparative techno-economic analysis of four off-grid mini-grid power generation options (Diesel only, PV/Diesel, PV/Battery, and PV/Diesel/Battery) to determine the most feasible system for a rural village in Sierra Leone.</t>
  </si>
  <si>
    <t>The hybrid PV/Diesel/Battery system is the most optimal solution, with the lowest Net Present Cost ($152,491) and Levelized Cost of Electricity ($0.336/kWh) over a 25-year project lifetime, while achieving a renewable energy fraction of 87%.</t>
  </si>
  <si>
    <t>Fourah Bay College, University of Sierra Leone, University of Sciences, Techniques and Technologies of Bamako, Botswana International University of Science and Technology, Rumbek University of Science and Technology</t>
  </si>
  <si>
    <t>SL, ML, BW, SS</t>
  </si>
  <si>
    <t>https://doi.org/10.1155/2022/6349229</t>
  </si>
  <si>
    <t>sankohmartinsidi@gmail.com</t>
  </si>
  <si>
    <t>John Akpaduado and Joseph Oyekale</t>
  </si>
  <si>
    <t>TECHNO-ECONOMIC FEASIBILITY ANALYSIS OF A LARGE-SCALE PARABOLIC TROUGH THERMAL POWER PLANT IN EFFURUN-WARRI, NIGERIA</t>
  </si>
  <si>
    <t>To assess the techno-economic viability of a 25 MW parabolic trough CSP plant for the climatic conditions of Effurun-Warri, Southern Nigeria.</t>
  </si>
  <si>
    <t>The proposed 25 MW CSP plant is technically feasible with a 35.4% capacity factor, but economically unviable due to a high LCOE of 11.87 ₵/kWh and a negative NPV.</t>
  </si>
  <si>
    <t>Department of Mechanical Engineering, Federal University of Petroleum Resources Effurun</t>
  </si>
  <si>
    <t>https://doi.org/10.55088/ijesg.1234523</t>
  </si>
  <si>
    <t>johnakpoduado909@gmail.com</t>
  </si>
  <si>
    <t>Techno-economic feasibility analysis of a hybrid wind-PV-diesel energy system for Kiltu village, Oromia, Ethiopia using HOMER pro</t>
  </si>
  <si>
    <t>To evaluate the feasibility and cost-effectiveness of a hybrid energy system combining solar, wind, and diesel to provide a sustainable electricity supply for Kiltu Village, Ethiopia.</t>
  </si>
  <si>
    <t>A PV-diesel-battery-converter system is the most efficient configuration, with a levelized cost of electricity of $0.326/kWh and a net present cost of $1.42 million, reducing CO2 emissions by 49.16% compared to diesel-only systems.</t>
  </si>
  <si>
    <t>Wollo University, Addis Ababa University, Wolkite University</t>
  </si>
  <si>
    <t>https://doi.org/10.1088/2515-7620/add242</t>
  </si>
  <si>
    <t>argawtegenu3@gmail.com</t>
  </si>
  <si>
    <t>Asif Raza et al.</t>
  </si>
  <si>
    <t>Techno-economic feasibility analysis of a hybrid off grid AC-DC microgrid to support a health clinic</t>
  </si>
  <si>
    <t>To conduct a techno-economic design and feasibility analysis of a hybrid off-grid microgrid to power a rural health clinic in Aswan, Egypt, comparing four different system configurations.</t>
  </si>
  <si>
    <t>A hybrid system with a wind turbine, diesel generator, PV, battery, and converter (WT/DG/PV/BAT/Conv) provides the most efficient techno-economic solution, achieving the lowest net present cost of $51.76k and a cost of electricity of $0.107/kWh.</t>
  </si>
  <si>
    <t>NingboTech University, Zhejiang University, NFC Institute of Engineering and Technology (IET), University of Electronic Science and Technology of China, Aswan University, The Benazir Bhutto Shaheed University of Technology and Skill Development, Zhejiang Qiaoshi Intelligent Industry Co. Ltd.</t>
  </si>
  <si>
    <t>CN, PK, EG</t>
  </si>
  <si>
    <t>https://doi.org/10.1016/j.asej.2025.103888</t>
  </si>
  <si>
    <t>zhjiangee06@163.com</t>
  </si>
  <si>
    <t>Abdulkadir ADAMU and Usman Alhaji DODO</t>
  </si>
  <si>
    <t>Techno-economic Evaluation of Grid-connected Hybrid Energy System Based on Run-of-River and Solar Energy Plants for Sustainable Electrification of a Rural Community</t>
  </si>
  <si>
    <t>To perform a techno-economic evaluation of a grid-connected hybrid solar and run-of-river power system to supply a rural community in Nigeria, complementing an unreliable grid.</t>
  </si>
  <si>
    <t>The optimal grid-connected hybrid system, comprising a 98.1 kW micro-hydro turbine, 100 kW solar panels, and 704 battery strings, achieves a levelized cost of energy (LCOE) of $0.06053/kWh.</t>
  </si>
  <si>
    <t>Baze University</t>
  </si>
  <si>
    <t>https://doi.org/10.53982/ajerd.2025.0802.01-j</t>
  </si>
  <si>
    <t>S.L. Gbadamosi et al.</t>
  </si>
  <si>
    <t>Techno-Economic Evaluation of a Hybrid Energy System for an Educational Institution: A Case Study</t>
  </si>
  <si>
    <t>To evaluate the technical, economic, and environmental benefits of a hybrid renewable energy system for an educational institution in Nigeria.</t>
  </si>
  <si>
    <t>The optimal system configuration is a grid-tied solar PV and battery system, which reduces the cost of energy by 45% and CO2 emissions by 32.09%.</t>
  </si>
  <si>
    <t>University of Johannesburg, Afe Babalola University, Havilla University</t>
  </si>
  <si>
    <t>https://doi.org/10.3390/en15155606</t>
  </si>
  <si>
    <t>gbadamosiadeolu@gmail.com</t>
  </si>
  <si>
    <t>Godfred Atinkum et al.</t>
  </si>
  <si>
    <t>Techno-Economic Design and Sensitivity Analysis of a DC Microgrid for a Remote Community: A Case Study in Ghana</t>
  </si>
  <si>
    <t>To design an optimal renewable-energy-based microgrid for a remote island community in Ghana and to assess its techno-economic performance and robustness through sensitivity analysis.</t>
  </si>
  <si>
    <t>The optimal system is a hybrid of 102 kW solar PV, 24.3 kW wind, a 30 kW diesel generator, and a 289 kWh battery, achieving a 98.6% renewable fraction at a levelized cost of energy (LCOE) of $0.09812.</t>
  </si>
  <si>
    <t>Department of Electrical and Computer Engineering, Memorial University of Newfoundland</t>
  </si>
  <si>
    <t>https://doi.org/10.37256/jeee.4120256509</t>
  </si>
  <si>
    <t>godredatinkum14@gmail.com</t>
  </si>
  <si>
    <t>Mazibuko, T. et al.</t>
  </si>
  <si>
    <t>Techno-Economic Design and Optimization of Hybrid Energy Systems</t>
  </si>
  <si>
    <t>To evaluate the economic and technical feasibility of investing in renewable energy projects by modelling and optimizing hybrid energy systems for low-income households in South Africa.</t>
  </si>
  <si>
    <t>A grid-connected system with 90 kW of wind generation is the most cost-effective configuration, exhibiting the lowest net present cost and levelized cost of energy among all alternatives considered.</t>
  </si>
  <si>
    <t>https://doi.org/10.3390/en17164176</t>
  </si>
  <si>
    <t>kayodea@dut.ac.za</t>
  </si>
  <si>
    <t>Mohamed Dekkiche et al.</t>
  </si>
  <si>
    <t>Techno-economic comparative study of grid-connected PV/reformer/FC hybrid systems with distinct solar tracking systems</t>
  </si>
  <si>
    <t>To analyze and compare the techno-economic performance of a grid-connected PV/Reformer/Fuel-Cell hybrid system using different solar tracking techniques for a location in Chlef, Algeria.</t>
  </si>
  <si>
    <t>A grid-connected hybrid PV/Reformer/Fuel-Cell system with a Vertical Single Axis Tracker (VSAT) provides the best economic performance, with the lowest Net Present Cost and Cost of Energy.</t>
  </si>
  <si>
    <t>Hassiba Benbouali University, Laboratory of Electrical Engineering and Renewable Energy LGEER, University of Hertfordshire</t>
  </si>
  <si>
    <t>DZ, GB</t>
  </si>
  <si>
    <t>https://doi.org/10.1016/j.ecmx.2023.100360</t>
  </si>
  <si>
    <t>Adamu Mengesha Yebi</t>
  </si>
  <si>
    <t>Techno-economic Assessment of Wind Energy to Supply the Demand of Electricity for a Residential Community in Ethiopia</t>
  </si>
  <si>
    <t>To investigate the techno-economic viability of a wind energy system to supply electricity and heat for a residential community in Ethiopia.</t>
  </si>
  <si>
    <t>A hybrid system with two Fuhrlander100 wind turbines, a 53 kW diesel generator, and battery storage is the most cost-effective solution, delivering electricity at a cost of $0.344/kWh.</t>
  </si>
  <si>
    <t>https://www.diva-portal.org/smash/get/diva2:442988/FULLTEXT01.pdf</t>
  </si>
  <si>
    <t>Katche, M.L. et al.</t>
  </si>
  <si>
    <t>Techno-Economic Assessment of Solar–Grid–Battery Hybrid Energy Systems for Grid-Connected University Campuses in Kenya</t>
  </si>
  <si>
    <t>To assess the techno-economic feasibility of using a grid-connected solar PV hybrid system to reduce electricity costs for a university campus in Kenya.</t>
  </si>
  <si>
    <t>The optimal system is a solar PV/grid configuration without battery storage, which reduces the annual electricity bill by 83.94% and achieves a levelized cost of energy of KSH 8.78/kWh.</t>
  </si>
  <si>
    <t>Moi University, University of Buea, Norwegian University of Life Sciences</t>
  </si>
  <si>
    <t>KE, CM, NO</t>
  </si>
  <si>
    <t>https://doi.org/10.3390/electricity5010004</t>
  </si>
  <si>
    <t>Bignon Stéphanie Nounagnon et al.</t>
  </si>
  <si>
    <t>Techno-Economic Assessment of Solar Photovoltaic for Agro-Processing in Rural Africa: Evidence from Shea Butter Processing Facility</t>
  </si>
  <si>
    <t>To explore the technical and economic feasibility of using solar PV technology to sustain a mechanical screw press-based shea butter processing plant in Burkina Faso.</t>
  </si>
  <si>
    <t>Extending plant operations to eleven months a year makes solar PV systems economically viable. The grid/PV/battery configuration is the optimal solution with the lowest LCOE (0.246 USD/kWh), and the standalone PV/battery system is also profitable (0.292 USD/kWh).</t>
  </si>
  <si>
    <t>Institut International D’Ingénierie de l’Eau et de l’Environnement (2iE), University of Hohenheim</t>
  </si>
  <si>
    <t>BF, DE</t>
  </si>
  <si>
    <t>https://doi.org/10.3390/en19092163</t>
  </si>
  <si>
    <t>stephanie.nounagnon@2ie-edu.org</t>
  </si>
  <si>
    <t>Ajayi, Oluseyi. O et al.</t>
  </si>
  <si>
    <t>Techno-Economic Assessment of Renewable Hybrid Systems for Rural Electrification and Distributed Generation in Selected Sites across Nigeria</t>
  </si>
  <si>
    <t>To assess the potential and economic feasibility of solar, wind, and hybrid renewable energy systems for rural electrification and distributed generation in six sites across Nigeria.</t>
  </si>
  <si>
    <t>Wind standalone systems are the most economically feasible option for power generation in the studied rural communities, with costs ranging from $0.129/kWh to $0.327/kWh.</t>
  </si>
  <si>
    <t>Covenant University, Ota, Nigeria, University of Lagos, Akoka, Lagos, Nigeria</t>
  </si>
  <si>
    <t>https://doi.org/10.5171/2015.124767</t>
  </si>
  <si>
    <t>Ikopbo Mary et al.</t>
  </si>
  <si>
    <t>Techno-Economic Assessment of Distributed Generation in Nigeria’s Low Voltage Distribution Network</t>
  </si>
  <si>
    <t>To conduct a techno-economic assessment of integrating a flexible, hybrid energy mix at the household level in Nigeria to improve power supply reliability and bridge energy gaps from grid outages.</t>
  </si>
  <si>
    <t>The proposed hybrid system has a significantly lower levelized cost of energy ($0.0282/kWh) compared to the base system ($0.130/kWh) and generates revenue by selling excess power to the grid under a net metering policy.</t>
  </si>
  <si>
    <t>https://doi.org/10.9734/JERR/2023/v25i121055</t>
  </si>
  <si>
    <t>kufremudofia@uniuyo.edu.ng</t>
  </si>
  <si>
    <t>Flavio Odoi-Yorke et al.</t>
  </si>
  <si>
    <t>Techno-economic assessment of centralised solar PV deployment in Burkina Faso: Pathways for electricity generation, green hydrogen, and ammonia fertiliser production</t>
  </si>
  <si>
    <t>To perform a comprehensive techno-economic analysis of a 100 MW centralised solar PV power plant in Burkina Faso, investigating its potential for grid electricity supply, green hydrogen production, and ammonia synthesis.</t>
  </si>
  <si>
    <t>The levelized cost of electricity (LCOE) from the proposed 100 MW solar plant (0.089-0.095 USD/kWh) is significantly lower than existing tariffs, while the levelized cost of hydrogen (LCOH) is 5.21-5.52 USD/kg at full plant utilization.</t>
  </si>
  <si>
    <t>Cape Coast Technical University, Takoradi Technical University</t>
  </si>
  <si>
    <t>https://doi.org/10.1177/27533735251394262</t>
  </si>
  <si>
    <t>ﬂavio.odoi-yorke@cctu.edu.gh</t>
  </si>
  <si>
    <t>Techno-economic assessment of a utility-scale wind power plant in Ghana</t>
  </si>
  <si>
    <t>To evaluate suitable wind turbines for a site in Ghana and assess the techno-economic viability of a 10 MW utility-scale wind power plant.</t>
  </si>
  <si>
    <t>A 10 MW wind power plant in Adafoah would generate about 19.1 GWh of electricity annually, with a levelized cost of energy of US$0.143/kWh, which is not lucrative without a feed-in tariff higher than US$0.15/kWh.</t>
  </si>
  <si>
    <t>Cape Coast Technical University</t>
  </si>
  <si>
    <t>https://doi.org/10.1016/j.ecmx.2023.100375</t>
  </si>
  <si>
    <t>Techno-economic assessment of a central grid-connected wind farm in Ghana using RETScreen® Expert</t>
  </si>
  <si>
    <t>To assess the technical and financial viability of a 50 MW utility-scale wind farm at four coastal locations in Ghana to provide information for potential investors.</t>
  </si>
  <si>
    <t>A potential utility-scale wind project is financially viable at all four locations studied, indicated by positive Net Present Values (NPVs).</t>
  </si>
  <si>
    <t>Koforidua Technical University, University of Cape Coast</t>
  </si>
  <si>
    <t>https://doi.org/10.1016/j.heliyon.2023.e12902</t>
  </si>
  <si>
    <t>Samuel.asamoah@ktu.edu.gh</t>
  </si>
  <si>
    <t>Mushafau Oshundairo and Joseph Oyekale</t>
  </si>
  <si>
    <t>TECHNO-ECONOMIC ASSESSMENT OF A 25 MW SOLAR PHOTOVOLTAIC SYSTEM FOR ELECTRICITY GENERATION IN EFFURUN-WARRI, NIGERIA</t>
  </si>
  <si>
    <t>To assess the techno-economic feasibility of a 25 MW solar PV system for electricity generation in Effurun-Warri, Nigeria.</t>
  </si>
  <si>
    <t>The proposed 25 MW PV plant is not profitable, with a negative net present value and a levelized cost of electricity 85% higher than the current price.</t>
  </si>
  <si>
    <t>https://doi.org/10.29081/jesr.v28i2.008</t>
  </si>
  <si>
    <t>oyekale.oyetola@fupre.edu.ng</t>
  </si>
  <si>
    <t>Omrane Derhy et al.</t>
  </si>
  <si>
    <t>Techno-economic assessment and modeling of green hydrogen production using renewable energy: a case study of Moroccan regions</t>
  </si>
  <si>
    <t>To design an optimal system capable of continuously producing 7.28 kg/h of renewable hydrogen for biofuel upgrading across four Moroccan regions and validate its feasibility.</t>
  </si>
  <si>
    <t>The Dakhla–Oued Ed-Dahab region is the most favorable location, achieving the lowest Levelized Cost of Hydrogen (LCOH) of 5.42 $/kg.</t>
  </si>
  <si>
    <t>Research Institute on Solar Energy and New Energies (IRESEN), Morocco</t>
  </si>
  <si>
    <t>https://doi.org/10.1016/j.ecmx.2026.101893</t>
  </si>
  <si>
    <t>bouanou@iresen.org</t>
  </si>
  <si>
    <t>Techno-Economic and Sensitivity Analyses for an Optimal Hybrid Power System Which Is Adaptable and Eﬀective for Rural Electriﬁcation: A Case Study of Nigeria</t>
  </si>
  <si>
    <t>To determine an optimal, adaptable hybrid power system configuration for a rural village in Nigeria, capable of operating effectively in both on-grid and off-grid modes.</t>
  </si>
  <si>
    <t>The optimal system configuration consists of a 54 kW PV system, a 12 kW diesel generator, a 484 kWh battery bank, and a 21 kW converter, with a cost of electricity between $0.1/kWh and $0.218/kWh.</t>
  </si>
  <si>
    <t>https://doi.org/10.3390/su11184959</t>
  </si>
  <si>
    <t>SALISU, L et al.</t>
  </si>
  <si>
    <t>Techno-Economic and Life Cycle Analysis of Energy Generation Using Concentrated Solar Power (CSP) Technology in Sokoto State. Nigeria</t>
  </si>
  <si>
    <t>To conduct a techno-economic and life cycle analysis of three different Concentrated Solar Power (CSP) technologies for deployment in Sokoto State, Nigeria.</t>
  </si>
  <si>
    <t>The Solar Tower CSP technology is the most favored for adoption in the study site due to its superior techno-economic performance.</t>
  </si>
  <si>
    <t>Umaru M. Yar’adua University, Bayero University</t>
  </si>
  <si>
    <t>https://dx.doi.org/10.4314/jasem.v23i5.1</t>
  </si>
  <si>
    <t>aaadamu.mec@buk.edu.ng</t>
  </si>
  <si>
    <t>Tolulope O. Akinbulire et al.</t>
  </si>
  <si>
    <t>Techno-economic and environmental evaluation of demand side management techniques for rural electriﬁcation in Ibadan, Nigeria</t>
  </si>
  <si>
    <t>To evaluate the techno-economic and environmental benefits of applying demand-side management (DSM) before sizing a hybrid energy system for a rural community in Nigeria.</t>
  </si>
  <si>
    <t>Applying demand-side management (DSM) reduced the daily load by 56.8%, resulting in a more economical and environmentally friendly PV/Battery hybrid system with a 100% renewable fraction and a lower net present cost compared to the non-DSM PV/Diesel/Battery system.</t>
  </si>
  <si>
    <t>Department of Electrical/Electronic Engineering, University of Lagos</t>
  </si>
  <si>
    <t>https://doi.org/10.1007/s40095-014-0132-2</t>
  </si>
  <si>
    <t>Mohammed Okoe Alhassan et al.</t>
  </si>
  <si>
    <t>Techno-economic and environmental estimation assessment of floating solar PV power generation on Akosombo dam reservoir in Ghana</t>
  </si>
  <si>
    <t>To conduct a techno-economic and environmental feasibility analysis of a 420 MWp floating solar PV plant on the Akosombo dam reservoir in Ghana.</t>
  </si>
  <si>
    <t>A 420 MWp floating PV plant on the Akosombo reservoir is feasible, with an LCOE of US$ 0.10/kWh, a 12-year payback period, and annual GHG emission reductions of 308,904.5 tCO2.</t>
  </si>
  <si>
    <t>Takoradi Technical University, Kwame Nkrumah University of Science and Technology, The Brew-Hammond Energy Center, University of Energy and Natural Resources, Regional Centre of Energy and Environmental Sustainability (RCEES)</t>
  </si>
  <si>
    <t>https://doi.org/10.1016/j.egyr.2023.09.073</t>
  </si>
  <si>
    <t>Albert K. Awoponea et al.</t>
  </si>
  <si>
    <t>Techno-economic and environmental analysis of power generation expansion plan of Ghana</t>
  </si>
  <si>
    <t>To examine Ghana's current electricity generation expansion plan and compare it with alternative pathways featuring higher renewable energy penetration.</t>
  </si>
  <si>
    <t>Following a renewable energy expansion path could yield economic benefits of 0.5–13.23% for Ghana, depending on fuel price and technology cost developments.</t>
  </si>
  <si>
    <t>key assumptions used in the model, uncertainty in future fossil fuel prices, investment costs are site-specific</t>
  </si>
  <si>
    <t>Brunel University London, University of Education, Winneba</t>
  </si>
  <si>
    <t>GB, GH</t>
  </si>
  <si>
    <t>https://doi.org/10.1016/j.enpol.2017.01.034</t>
  </si>
  <si>
    <t>John Abban and Albert Awopone</t>
  </si>
  <si>
    <t>Techno-Economic and Environmental Analysis of Energy Scenarios in Ghana</t>
  </si>
  <si>
    <t>To evaluate and project techno-economic and environmental energy scenarios for Ghana from 2018 to 2048, assessing the viability and sustainability of renewable energy sources.</t>
  </si>
  <si>
    <t>Developing Ghana's power system with a high deployment of renewable energy technologies could save 1.3 million tons of CO2 and 4.0 billion U.S. dollars by 2048.</t>
  </si>
  <si>
    <t>demand projection may be underestimated</t>
  </si>
  <si>
    <t>https://doi.org/10.4236/sgre.2021.126006</t>
  </si>
  <si>
    <t>abbanjohn34@gmail.com</t>
  </si>
  <si>
    <t>Ditiro Setlhaolo et al.</t>
  </si>
  <si>
    <t>Techno-Economic and Environmental Analysis of a Grid-Tied Solar PV System for an Institution of Higher Learning Using PVSyst: Case of the University of Botswana</t>
  </si>
  <si>
    <t>To design and simulate a grid-tied solar PV system for a university building in Botswana, assessing its technical performance, economic viability, and potential for CO2 emission reductions.</t>
  </si>
  <si>
    <t>The proposed 289 kWp rooftop PV system can generate 480 MWh/year, achieve an annual energy bill reduction of 32%, and has a discounted payback period of 8.63 years.</t>
  </si>
  <si>
    <t>University of Botswana, Department of Electrical Engineering, Faculty of Engineering &amp; Technology</t>
  </si>
  <si>
    <t>https://doi.org/10.32628/IJSRST24114204</t>
  </si>
  <si>
    <t>Techno-economic and environmental analysis of a fully renewable hybrid energy system for sustainable power infrastructure advancement</t>
  </si>
  <si>
    <t>To evaluate the feasibility and performance of a hybrid renewable energy system (HRES) designed to meet the energy demands of Hobyo Seaport, Somalia, through a detailed techno-economic and environmental analysis.</t>
  </si>
  <si>
    <t>The PV/WT/PHES configuration is the most efficient solution, achieving a 100% renewable energy fraction, a levelized cost of electricity of $0.03845/kWh, and mitigating 1,029 tons of CO2 annually.</t>
  </si>
  <si>
    <t>Hormuud University, Universiti Malaya, Swinburne University of Technology, University of Hail</t>
  </si>
  <si>
    <t>SO, MY, AU, SA</t>
  </si>
  <si>
    <t>https://doi.org/10.1038/s41598-025-96401-z</t>
  </si>
  <si>
    <t>samatar@hu.edu.so</t>
  </si>
  <si>
    <t>Mohamed A. Abdelrahman et al.</t>
  </si>
  <si>
    <t>Techno-economic analysis to develop the first wind farm in the Egyptian western desert at Elkharga Oasis</t>
  </si>
  <si>
    <t>To conduct a techno-economic analysis for a proposed 50 MW wind farm at Elkharga Oasis, Egypt, identifying the optimal turbine model and layout to minimize the levelized cost of electricity.</t>
  </si>
  <si>
    <t>The proposed 50 MW wind farm is technically and economically viable, capable of generating electricity at a levelized cost as low as $28.15/MWh, which is over 50% cheaper than the current utility tariff in Egypt.</t>
  </si>
  <si>
    <t>Faculty of Engineering, Helwan University</t>
  </si>
  <si>
    <t>https://doi.org/10.1093/ce/zkac006</t>
  </si>
  <si>
    <t>m.nrea2010@yahoo.com</t>
  </si>
  <si>
    <t>Sandile Mtolo et al.</t>
  </si>
  <si>
    <t>Techno‐Economic Analysis of Solar‐Wind Hybrid Systems for Green Hydrogen Production in South Africa, KwaZulu‐Natal Province</t>
  </si>
  <si>
    <t>To assess the techno-economic feasibility of producing green hydrogen from a hybrid solar-wind battery system using seawater electrolysis in KwaZulu-Natal, South Africa.</t>
  </si>
  <si>
    <t>A hybrid solar-wind battery system is the most effective configuration, achieving a levelized cost of hydrogen (LCOH) of $8.94/kg and producing 45.8 tons/year, outperforming standalone systems.</t>
  </si>
  <si>
    <t>https://doi.org/10.1002/ese3.70257</t>
  </si>
  <si>
    <t>21960172@dut4life.ac.za, emmanuelk@dut.ac.za, ektetteh34@gmail.com</t>
  </si>
  <si>
    <t>Techno-economic analysis of solar energy system for electriﬁcation of rural school in Southern Ethiopia</t>
  </si>
  <si>
    <t>To examine the techno-economic and environmental feasibility of a PV/diesel/battery hybrid energy system for electrifying a remote rural school in southern Ethiopia.</t>
  </si>
  <si>
    <t>A hybrid system with a 7.5 kW PV array, a 7.3 kW diesel generator, and 11 batteries is the most feasible and cost-effective option, with a Net Present Cost of $32,019 and a Cost of Energy of $0.254/kWh.</t>
  </si>
  <si>
    <t>Wolaita Sodo University, Addis Ababa University, Wollo University, Wolkite University</t>
  </si>
  <si>
    <t>https://doi.org/10.1080/23311916.2021.2021838</t>
  </si>
  <si>
    <t>nateibenti@gmail.com</t>
  </si>
  <si>
    <t>Salamah O. Ihfedah et al.</t>
  </si>
  <si>
    <t>Techno-Economic Analysis of Solar Energy Developing Technologies in Libyan Residential Communities</t>
  </si>
  <si>
    <t>To assess the techno-economic viability of integrating grid-connected solar PV systems in Libyan residential communities under different load scenarios.</t>
  </si>
  <si>
    <t>Large PV systems serving high loads are more practical, achieving a financial cost return in 6.2 years, compared to systems for low and medium loads.</t>
  </si>
  <si>
    <t>Higher Institute of Science and Technology, Tamzawa – Al shati, Libya., Faculty of Engineering, University of Sebha, Sebha, Libya., Natural Resources Faculty, Al-Jufrah University -Soknah-Libya.</t>
  </si>
  <si>
    <t>https://doi.org/10.51646/jsesd.v14iFICTS-2024.447</t>
  </si>
  <si>
    <t>ahfidah1983@gmail.com</t>
  </si>
  <si>
    <t>N. Bashir and B. Modu</t>
  </si>
  <si>
    <t>Techno-Economic Analysis of Off-grid Renewable Energy Systems for Rural Electrification in North-eastern Nigeria</t>
  </si>
  <si>
    <t>To conduct a techno-economic analysis of five different off-grid power system models for rural electrification in a village in North-eastern Nigeria.</t>
  </si>
  <si>
    <t>A PV/diesel hybrid system with battery storage is the most cost-effective power system for the village, being up to 38% cheaper than a diesel-only system and cutting emissions by 36%.</t>
  </si>
  <si>
    <t>Power Equipment &amp; Electrical Machinery Development Institute, Universiti Teknologi Malaysia, University of Maiduguri</t>
  </si>
  <si>
    <t>NG,MY</t>
  </si>
  <si>
    <t>nour@naseni.org</t>
  </si>
  <si>
    <t>Enock Mulenga et al.</t>
  </si>
  <si>
    <t>Techno-economic analysis of off-grid PV-Diesel power generation system for rural electrification: A case study of Chilubi district in Zambia</t>
  </si>
  <si>
    <t>To explore the techno-economic feasibility and viability of a PV-Diesel hybrid system for rural electrification in Chilubi district, Zambia.</t>
  </si>
  <si>
    <t>Operating diesel generators as a stand-alone system is not economically sustainable due to a high LCoE. A 100% photovoltaic (PV) system with battery storage provides the lowest LCoE.</t>
  </si>
  <si>
    <t>Luleå University of Technology, University of Gävle, The Copperbelt University, ZESCO Limited</t>
  </si>
  <si>
    <t>SE, ZM</t>
  </si>
  <si>
    <t>https://doi.org/10.1016/j.renene.2022.12.112</t>
  </si>
  <si>
    <t>alan.kabanshi@hig.se</t>
  </si>
  <si>
    <t>Kanzumba Kusakana</t>
  </si>
  <si>
    <t>Techno-economic analysis of off-grid hydrokinetic-based hybrid energy systems for onshore/remote area in South Africa</t>
  </si>
  <si>
    <t>To investigate the techno-economic potential of hydrokinetic-based hybrid systems for providing low-cost, sustainable electricity to isolated loads in rural South Africa.</t>
  </si>
  <si>
    <t>Hybrid systems incorporating hydrokinetic modules have lower net present costs and costs of energy compared to all other supply options, making them the most cost-effective solution for the studied off-grid loads.</t>
  </si>
  <si>
    <t>Central University of Technology</t>
  </si>
  <si>
    <t>https://doi.org/10.1016/j.energy.2014.01.100</t>
  </si>
  <si>
    <t>Abiy Mekonnen et al.</t>
  </si>
  <si>
    <t>Techno-Economic Analysis of Off-Grid Hybrid Renewable Energy System for Ethiopian Rural Electrification</t>
  </si>
  <si>
    <t>To conduct a techno-economic analysis of off-grid hybrid renewable energy systems for rural electrification in Ethiopia, identifying optimal system configurations for different locations.</t>
  </si>
  <si>
    <t>A PV/Micro-Hydro/battery hybrid system is the most cost-efficient option ($0.043/kWh) for locations with good hydro resources. In areas with good solar and wind, a PV/wind/battery system is viable ($0.122/kWh), and a diesel generator can be added for reliability ($0.14/kWh).</t>
  </si>
  <si>
    <t>https://doi.org/10.5772/geet.20240030</t>
  </si>
  <si>
    <t>B. Modu et al.</t>
  </si>
  <si>
    <t>TECHNO-ECONOMIC ANALYSIS OF OFF-GRID HYBRID PV-DIESEL-BATTERY SYSTEM IN KATSINA STATE, NIGERIA</t>
  </si>
  <si>
    <t>To conduct a techno-economic analysis of different off-grid hybrid PV-diesel-battery system configurations to supply electricity to five houses in Katsina, Nigeria, and identify the optimal system.</t>
  </si>
  <si>
    <t>A hybrid PV-diesel-battery system is the optimal configuration, with a cost of energy of $0.432/kWh and a net present cost of $589,442. This system is more economical than standalone diesel, standalone PV, or a PV-diesel system without batteries.</t>
  </si>
  <si>
    <t>University of Maiduguri, Federal Airports Authority of Nigeria</t>
  </si>
  <si>
    <t>https://www.academia.edu/93371275/Techno_Economic_Analysis_of_Off_Grid_Hybrid_PV_Diesel_Battery_System_in_Katsina_State_Nigeria</t>
  </si>
  <si>
    <t>engrbb05@hotmail.com</t>
  </si>
  <si>
    <t>Reem Abdelkareem et al.</t>
  </si>
  <si>
    <t>Techno-economic Analysis of Hybrid Renewable Energy Systems Considering Demand Side Management</t>
  </si>
  <si>
    <t>To analyze the technical and economic feasibility of a hybrid renewable energy system with demand-side management for rural electrification in two locations in Egypt.</t>
  </si>
  <si>
    <t>Implementing demand-side management (DSM) with a hybrid renewable energy system is the most cost-effective option, reducing the net present cost by 23.9% in Qena and 23.8% in the Red Sea governorate compared to a hybrid system without DSM.</t>
  </si>
  <si>
    <t>South Valley University, King Khalid University</t>
  </si>
  <si>
    <t>https://doi.org/10.21608/SVUSRC.2024.250110.1162</t>
  </si>
  <si>
    <t>reem882015@gmail.com</t>
  </si>
  <si>
    <t>IKRAM EL HAJI et al.</t>
  </si>
  <si>
    <t>Techno-economic Analysis of Hybrid Renewable Energy System for Hydrogen Production in the Demnate Region of Morocco</t>
  </si>
  <si>
    <t>To investigate the techno-economic feasibility of an off-grid hybrid renewable energy system with hydrogen storage for electrifying three rural villages in Morocco.</t>
  </si>
  <si>
    <t>Two off-grid hybrid systems (PV-Genset and PV-Wind-Genset) with hydrogen storage are technically feasible, with LCOEs of $1.56/kWh and $1.57/kWh respectively.</t>
  </si>
  <si>
    <t>Power Electronics and System Control Lab, Higher National School of Mines</t>
  </si>
  <si>
    <t>https://doi.org/10.37394/232016.2024.19.28</t>
  </si>
  <si>
    <t>Onesmas Gumisiriza et al.</t>
  </si>
  <si>
    <t>Techno-Economic Analysis of Hybrid Renewable Energy System for a Rural Community Health Centre in Uganda</t>
  </si>
  <si>
    <t>To develop an optimally sized, cost-effective hybrid power system for a rural health centre in Uganda.</t>
  </si>
  <si>
    <t>A solar PV/diesel generator/battery system is the most appropriate optimal configuration, with a Net Present Cost of $27,427 and a Levelized Cost of Electricity of $0.265/kWh.</t>
  </si>
  <si>
    <t>Pan African University-Institute of Water and Energy Sciences –including Climate Change (PAUWES), Covenant University, The Energy and Environment Research Group (TEERG), Mechanical Engineering Department, Covenant University, University of Johannesburg, Institut International d’Ingénierie de l’Eau et de l’Environnement (2iE)</t>
  </si>
  <si>
    <t>https://doi.org/10.1051/e3sconf/202668403008</t>
  </si>
  <si>
    <t>ikenna.ekpe@covenantuniversity.edu.ng</t>
  </si>
  <si>
    <t>Saheed Ayodeji Adetoro et al.</t>
  </si>
  <si>
    <t>Techno-economic Analysis of Hybrid Energy System Connected to an Unreliable Grid: A Case Study of a Rural Community in Nigeria</t>
  </si>
  <si>
    <t>To determine the optimal configuration of a grid-connected hybrid renewable energy system for a rural community in Nigeria to minimize the net present cost and improve power supply reliability.</t>
  </si>
  <si>
    <t>Incorporating solar PV and battery storage into the existing grid and diesel generator system reduces the net present cost by 32.3% and decreases annual diesel fuel usage by 48.9%.</t>
  </si>
  <si>
    <t>Federal Polytechnic Bida, Federal University of Technology Minna</t>
  </si>
  <si>
    <t>https://doi.org/10.1109/NIGERCON54645.2022.9803128</t>
  </si>
  <si>
    <t>adetoroayo@fedpolybida.edu.ng</t>
  </si>
  <si>
    <t>Tefera Mekonnen Azerefegn et al.</t>
  </si>
  <si>
    <t>Techno-economic analysis of grid-integrated PV/wind systems for electricity reliability enhancement in Ethiopian industrial park</t>
  </si>
  <si>
    <t>To examine the techno-economic feasibility of integrating PV/wind power systems with an existing unreliable grid and diesel generator system to enhance electricity reliability for industrial parks in three regions of Ethiopia.</t>
  </si>
  <si>
    <t>Grid/diesel/PV/battery systems were found to be the best supply option for all three industrial park regions based on technical, economic, and environmental considerations, reducing CO2 emissions by 42-45% compared to the existing grid/diesel system.</t>
  </si>
  <si>
    <t>Institute for Technology and Resources Management in the Tropics and Subtropics (ITT), TH Köln (University of Applied Science), Jimma University, Institute of Technology</t>
  </si>
  <si>
    <t>https://doi.org/10.1016/j.scs.2019.101915</t>
  </si>
  <si>
    <t>Mostafa E. Elshebiny et al.</t>
  </si>
  <si>
    <t>Techno-Economic Analysis of Grid-Connected PV Power Plants in Different Zones of Egypt</t>
  </si>
  <si>
    <t>To conduct a techno-economic and environmental analysis of grid-connected PV systems in different zones of Egypt, comparing a small-scale 1.4 kW system with a large-scale 1 MW system to assess feasibility and attract investment.</t>
  </si>
  <si>
    <t>A 1.4 kW grid-connected PV system in Dokii has a payback period of 6.4 years. For a 1 MW system, Sohag is the most economically feasible location due to high solar resources, resulting in lower energy costs and a shorter payback period of 5.4 years.</t>
  </si>
  <si>
    <t>Menoufia University, Egypt, National Research Centre, Solar Energy Department, Egypt</t>
  </si>
  <si>
    <t>https://doi.org/10.21608/erjm.2024.285916.1327</t>
  </si>
  <si>
    <t>ayabalat08@gmail.com</t>
  </si>
  <si>
    <t>Hamza Abid</t>
  </si>
  <si>
    <t>Techno-economic analysis of energy storage integration for solar PV in Burkina Faso</t>
  </si>
  <si>
    <t>To determine the techno-economic feasibility of combining solar PV with pumped hydro storage and electric batteries for both off-grid rural and grid-connected urban electricity access in Burkina Faso.</t>
  </si>
  <si>
    <t>Adding grid-connected solar PV can reduce the cost of energy by half. For off-grid systems, PV with pumped hydro storage is the optimal configuration if reservoirs are geographically available.</t>
  </si>
  <si>
    <t>https://www.diva-portal.org/smash/get/diva2:1369220/FULLTEXT01.pdf</t>
  </si>
  <si>
    <t>S. Chahi et al.</t>
  </si>
  <si>
    <t>Techno-economic analysis of energy micro-grids with hydrogen storage and fuel cell in Moroccan farming systems</t>
  </si>
  <si>
    <t>To evaluate the techno-economic performance of hybrid renewable microgrids with hydrogen storage and fuel cells for two pilot farms in Morocco, and to assess community-scale applications.</t>
  </si>
  <si>
    <t>Community-networked hydrogen microgrids are more cost-effective than individual farm systems, reducing the Levelized Cost of Energy (LCOE) by over 50% and enhancing component utilization, energy resilience, and cost-effectiveness.</t>
  </si>
  <si>
    <t>International University of Rabat, Mohammed V University, Marie et Louis Pasteur University, Green Energy Park (IRESEN, UM6P)</t>
  </si>
  <si>
    <t>https://doi.org/10.1016/j.sciaf.2025.e03087</t>
  </si>
  <si>
    <t>sarah.chahi@uir.ac.ma</t>
  </si>
  <si>
    <t>Techno-economic analysis of a utility-scale grid-tied solar photovoltaic system in Benin republic</t>
  </si>
  <si>
    <t>To evaluate the techno-economic viability of installing a 10.0 MW utility-scale grid-tied solar PV system in seven cities in Benin and inform stakeholders on making such projects attractive for investment.</t>
  </si>
  <si>
    <t>Without revenues or subsidies, the project is unattractive, with a levelized cost of energy (LCOE) ranging from 0.110 to 0.128 USD/kWh. The project becomes economically viable at a feed-in tariff of 0.10 USD/kWh or higher.</t>
  </si>
  <si>
    <t>Department of Mechanical Engineering, Kwame Nkrumah University of Science and Technology, Department of Renewable Energy Technology, Cape Coast Technical University</t>
  </si>
  <si>
    <t>https://doi.org/10.1016/j.clet.2023.100633</t>
  </si>
  <si>
    <t>Abdellah El-Maaroufi et al.</t>
  </si>
  <si>
    <t>Techno-economic analysis of a PV/WT/biomass off-grid hybrid power system for rural electrification in northern Morocco using HOMER</t>
  </si>
  <si>
    <t>To design and conduct a techno-economic evaluation of an optimal off-grid hybrid energy system incorporating solar, wind, and biomass for rural electrification in Zoumi's circle, Morocco.</t>
  </si>
  <si>
    <t>The optimal configuration is a PV/Wind/Biomass/Battery system, which proves to be the most cost-effective option with a cost of energy of $0.125/kWh and a net present cost of $8.29 million.</t>
  </si>
  <si>
    <t>Mohammed V University in Rabat</t>
  </si>
  <si>
    <t>https://doi.org/10.1016/j.renene.2024.120904</t>
  </si>
  <si>
    <t>abdellah10elmaaroufi@gmail.com</t>
  </si>
  <si>
    <t>Nkuriyingoma O et al.</t>
  </si>
  <si>
    <t>Techno-economic analysis of a PV system with a battery energy storage system for small households: A case study in Rwanda</t>
  </si>
  <si>
    <t>To conduct a techno-economic analysis of a grid-connected solar PV system with battery storage designed to supply a small residential community in Rwanda.</t>
  </si>
  <si>
    <t>A 57.33 kWp PV system with an 89.2 kWh battery can supply the community load with a self-sufficiency of 64.38%, demonstrating technical and economic feasibility with a 9.65-year amortization period.</t>
  </si>
  <si>
    <t>https://doi.org/10.3389/fenrg.2022.957564</t>
  </si>
  <si>
    <t>Martin Ansong et al.</t>
  </si>
  <si>
    <t>Techno-economic analysis of a hybrid system to power a mine in an oﬀ-grid area in Ghana</t>
  </si>
  <si>
    <t>To perform a technical and economic feasibility study of a hybrid renewable energy system to power an off-grid mine in Ghana.</t>
  </si>
  <si>
    <t>A hybrid system with 50 MW solar PV, 15 MW fuel cell, batteries, and a 20 MW diesel generator is the most techno-economically viable option, yielding a levelized cost of energy of US$0.212/kWh under specific cost reduction assumptions.</t>
  </si>
  <si>
    <t>The Energy Centre, Kwame Nkrumah University of Science and Technology, Norwegian University of Life Sciences</t>
  </si>
  <si>
    <t>GH,NO</t>
  </si>
  <si>
    <t>https://doi.org/10.1016/j.seta.2017.09.001</t>
  </si>
  <si>
    <t>ldmensah.coe@knust.edu.gh</t>
  </si>
  <si>
    <t>Brigitte Astrid Medjo Nouadje et al.</t>
  </si>
  <si>
    <t>Techno-economic analysis of a grid/fuel cell/PV/electrolyzer system for hydrogen and electricity production in the countries of African and Malagasy council for higher education (CAMES)</t>
  </si>
  <si>
    <t>BJ,BF,BI,CM,CF,CG,CI,GA,GN,GW,GQ,MG,ML,NE,CD,RW,SN,TD,TG</t>
  </si>
  <si>
    <t>19</t>
  </si>
  <si>
    <t>WAPP, EAPP, CAPP, SAPP</t>
  </si>
  <si>
    <t>To conduct a techno-economic analysis of a grid-connected PV/fuel cell/electrolyzer hybrid system for hydrogen and electricity production in communities across the 19 CAMES member countries.</t>
  </si>
  <si>
    <t>The levelized cost of energy (LCOE) varies from US$ 0.238/kWh in Madagascar to US$ 0.344/kWh in Gabon, while the levelized cost of hydrogen (LCOH) ranges from US$ 1.84/kg in Madagascar to US$ 2.17/kg in Gabon and Equatorial Guinea.</t>
  </si>
  <si>
    <t>University of Dschang, Thermics and Energy Laboratory of Nantes, IRITESE</t>
  </si>
  <si>
    <t>CM,FR,BJ</t>
  </si>
  <si>
    <t>https://doi.org/10.1016/j.esr.2024.101392</t>
  </si>
  <si>
    <t>medjobrigitte@yahoo.fr</t>
  </si>
  <si>
    <t>Suzan Abdelhady et al.</t>
  </si>
  <si>
    <t>Techno-Economic Analysis for the Optimal Design of a National Network of Agro-Energy Biomass Power Plants in Egypt</t>
  </si>
  <si>
    <t>To assess the potential of agricultural biomass for electricity production in Egypt and to design an optimal national network of biomass power plants to maximize profit.</t>
  </si>
  <si>
    <t>An optimal network of 5 biomass power plants, each with a 460 MW capacity, should be established in Egypt. This network could generate 15,297 GWh of electricity and achieve an annual profit of $698.56 million.</t>
  </si>
  <si>
    <t>Fayoum University, Cairo University</t>
  </si>
  <si>
    <t>https://doi.org/10.3390/en14113063</t>
  </si>
  <si>
    <t>suzan.abdelhady@fayoum.edu.eg</t>
  </si>
  <si>
    <t>Noure elhouda Choukri et al.</t>
  </si>
  <si>
    <t>Techno-economic analysis for a 100% renewable hybrid energy systems integration in a research facility in Morocco</t>
  </si>
  <si>
    <t>To assess the optimal design of a hybrid renewable energy system to achieve a 100% renewable energy supply for a research institute in Morocco.</t>
  </si>
  <si>
    <t>The optimal system is a PV/Biomass/Battery combination, providing the lowest Levelized Cost of Energy (LCOE) at $0.333/kWh and achieving a 100% renewable supply for the research facility.</t>
  </si>
  <si>
    <t>Mohammed 1st, University, Centre de Recherche de l’E´ cole des Hautes E´ tudes d’Inge´ nierie</t>
  </si>
  <si>
    <t>https://doi.org/10.1016/j.isci.2025.113132</t>
  </si>
  <si>
    <t>M. C. Mukeshimana et al.</t>
  </si>
  <si>
    <t>Techno-economic analysis and viability assessment of concentrating solar power under climatic conditions of Rwanda</t>
  </si>
  <si>
    <t>To perform a techno-economic analysis of concentrating solar power (CSP) in Rwanda by modelling two technologies (solar tower and parabolic trough) and to evaluate their viability.</t>
  </si>
  <si>
    <t>Optimized parabolic trough power plants (PTPP) achieve a lower LCOE (10.51 ¢/kWh) than solar tower power plants (STPP) (11.33 ¢/kWh) in Rwanda. The economic feasibility is highly sensitive to financing conditions like interest and discount rates.</t>
  </si>
  <si>
    <t>North China Electric Power University, University of Rwanda</t>
  </si>
  <si>
    <t>https://doi.org/10.1007/s42108-021-00161-1</t>
  </si>
  <si>
    <t>muclairese@hotmail.com</t>
  </si>
  <si>
    <t>Samir M. Dawoud</t>
  </si>
  <si>
    <t>Techno-Economic Evaluation of Hybrid Energy Isolated Micro-Grids for Rural Areas in Four Zones of Egypt</t>
  </si>
  <si>
    <t>To conduct a techno-economic evaluation of hybrid isolated micro-grids for rural electrification in four different zones of Egypt, identifying the optimal system configuration.</t>
  </si>
  <si>
    <t>A hybrid SPV/wind/diesel/battery system is the optimal configuration for all four rural areas studied, offering a significantly lower Levelized Cost of Energy (LCOE) and CO2 emissions compared to a standalone diesel system.</t>
  </si>
  <si>
    <t>Department of Electrical Power and Machine Engineering, Faculty of Engineering, Tanta University, Tanta, Egypt</t>
  </si>
  <si>
    <t>https://doi.org/10.21608/jaet.2021.39959.1034</t>
  </si>
  <si>
    <t>sameer_dawood@f-eng.tanta.edu.eg</t>
  </si>
  <si>
    <t>Technical, economical, and environmental optimization analysis of the hybrid energy system on Djerba Island</t>
  </si>
  <si>
    <t>To provide a technical, economic, and environmental assessment of a hybrid renewable energy system for Djerba Island, Tunisia.</t>
  </si>
  <si>
    <t>The optimal hybrid system configuration resulted in a net present cost of $240,282, a levelized cost of energy of $0.308/kWh, and reduced CO2 emissions to 617 kg/year.</t>
  </si>
  <si>
    <t>Computer Laboratory for Electrical Systems, National Institute of Applied Sciences and Technology (INSAT), University of Carthage</t>
  </si>
  <si>
    <t>https://doi.org/10.1109/ICAIGE62696.2024.10776735</t>
  </si>
  <si>
    <t>Reagan Jean Jacques Molu et al.</t>
  </si>
  <si>
    <t>Technical, economic, and environmental evaluation of a grid-connected hybrid PV/biogas generator/battery microgrid system</t>
  </si>
  <si>
    <t>To conduct a techno-economic and environmental analysis of a grid-connected hybrid PV/biogas/battery microgrid for a university campus in Cameroon, comparing it to a conventional grid/diesel system.</t>
  </si>
  <si>
    <t>The proposed hybrid PV/biogas system is significantly more cost-effective, with a Levelized Cost of Energy (LCOE) of $0.07563/kWh compared to $0.1597/kWh for the conventional system, and reduces CO2 emissions by nearly 50%.</t>
  </si>
  <si>
    <t>University Institute of Technology of Douala, University of Douala, ENSET University of Douala</t>
  </si>
  <si>
    <t>https://doi.org/10.1016/j.esr.2025.101819</t>
  </si>
  <si>
    <t>reaganmolu@gmail.com</t>
  </si>
  <si>
    <t>Kelvin Nkalo Ukoima et al.</t>
  </si>
  <si>
    <t>Technical, economic and environmental assessment and optimization of four hybrid renewable energy models for rural electrification</t>
  </si>
  <si>
    <t>To assess the technical, economic, and environmental feasibility of four different off-grid hybrid renewable energy system models for electrifying the rural town of Okorobo-Ile in Nigeria.</t>
  </si>
  <si>
    <t>A hybrid system comprising 166 kW PV panels, 3 wind turbines, and 29 batteries is the most cost-effective configuration, with a net present cost of $615,664.95 and a cost of energy of $0.158/kWh.</t>
  </si>
  <si>
    <t>Michael Okpara University of Agriculture, Tshwane University of Technology, Cape Peninsula University of Tech.</t>
  </si>
  <si>
    <t>https://doi.org/10.1016/j.solcom.2024.100087</t>
  </si>
  <si>
    <t>Mebarka Bayoud et al.</t>
  </si>
  <si>
    <t>Technical-economic performance of fuel cell integration in autonomous hybrid systems</t>
  </si>
  <si>
    <t>To evaluate the technical and economic viability of integrating a fuel cell into autonomous hybrid systems for an isolated community in Algeria by comparing four different system configurations.</t>
  </si>
  <si>
    <t>The optimal configuration is a PV/Battery/Diesel Generator/Fuel Cell system, which reduces energy surplus to 4.05%, minimizes unmet load to 0.012%, and achieves a high renewable fraction of 84.5% with significant economic benefits.</t>
  </si>
  <si>
    <t>Badji Mokhtar - Annaba University, University of Djelfa</t>
  </si>
  <si>
    <t>https://doi.org/10.11591/eei.v14i3.8683</t>
  </si>
  <si>
    <t>mebarka.bayoud@univ-annaba.dz</t>
  </si>
  <si>
    <t>GIS-MCDM approach</t>
  </si>
  <si>
    <t>Technical potential appraisal and optimal site screening comparing AHP and fuzzy AHP methods for large-scale CSP plants: A GIS-MCDM approach in Morocco</t>
  </si>
  <si>
    <t>To assess the technical potential for Concentrating Solar Power (CSP) in Morocco and to identify optimal sites for large-scale plants by comparing AHP and Fuzzy AHP multi-criteria decision-making methods.</t>
  </si>
  <si>
    <t>Morocco has a significant technical potential for Concentrating Solar Power (CSP) of 21,100.32 TWh/year, with the southern regions of Laâyoune-Sakia El Hamra and Dakhla-Oued Ed-Dahab having the highest potential.</t>
  </si>
  <si>
    <t>Green Energy Park (UM6P/ IRESEN), Mohammadia School of Engineers, Mohammed V University in Rabat</t>
  </si>
  <si>
    <t>https://doi.org/10.1016/j.seta.2024.103877</t>
  </si>
  <si>
    <t>jbaihi@greenenergypark.ma</t>
  </si>
  <si>
    <t>P. Asigri et al.</t>
  </si>
  <si>
    <t>Technical Performance of Grid-Connected Rooftop Solar PVs</t>
  </si>
  <si>
    <t>To analyze the technical performance of grid-connected rooftop solar PV systems in five locations in Ghana and assess their feasibility.</t>
  </si>
  <si>
    <t>Grid-connected rooftop PV systems are technically feasible across all five studied locations in Ghana, with an average performance ratio of 79.7%. Northern sites show higher energy yields due to greater solar irradiation but also higher losses from elevated temperatures.</t>
  </si>
  <si>
    <t>Department of Electrical and Electronic Engineering, Kwame Nkrumah University of Science and Technology</t>
  </si>
  <si>
    <t>https://doi.org/10.47238/ijeca.v8i2.223</t>
  </si>
  <si>
    <t>asigripeter@gmail.com</t>
  </si>
  <si>
    <t>Isabelle Flora Fotsing Metegam et al.</t>
  </si>
  <si>
    <t>GIS-AHP multi-criteria</t>
  </si>
  <si>
    <t>Technical and geographic potential analysis for large-scale wind energy production using a GIS-AHP multi-criteria in Cameroon</t>
  </si>
  <si>
    <t>To evaluate the technical and geographical potential for large-scale, grid-connected wind farm sites in Cameroon using a GIS-based multi-criteria analysis.</t>
  </si>
  <si>
    <t>Approximately 57.6% of Cameroon's surface area is suitable for onshore, grid-connected wind farms, representing a theoretical potential of around 1,560 GW.</t>
  </si>
  <si>
    <t>University of Yaounde I, University of Dschang, University of Bangui</t>
  </si>
  <si>
    <t>CM, CF</t>
  </si>
  <si>
    <t>https://doi.org/10.1016/j.rineng.2024.102765</t>
  </si>
  <si>
    <t>Coban, H.H. et al.</t>
  </si>
  <si>
    <t>Technical and Economical Investigation of a Centralized and Decentralized Hybrid Renewable Energy System in Cadaado, Somalia</t>
  </si>
  <si>
    <t>To investigate the technical and economic feasibility of on-grid and off-grid hybrid wind-solar power systems for electricity generation in Cadaado, Somalia.</t>
  </si>
  <si>
    <t>The on-grid hybrid system is more economically favorable than the off-grid system, primarily due to revenue from selling excess electricity to the grid. The levelized cost of energy for the optimal off-grid system is 0.108 USD/kWh.</t>
  </si>
  <si>
    <t>Ardahan University, University of Gujrat, Future University in Egypt</t>
  </si>
  <si>
    <t>TR,PK,EG</t>
  </si>
  <si>
    <t>https://doi.org/10.3390/pr10040667</t>
  </si>
  <si>
    <t>Abdelmadjid RECIOUI and Fatma Zohra DEKHANDJI</t>
  </si>
  <si>
    <t>Technical and Economic Feasibility Study of a Hybrid Hydrogen-based Renewable Energy System</t>
  </si>
  <si>
    <t>To construct and optimize an autonomous hybrid renewable power plant to supply electricity for an isolated drilling location in Adrar, Algeria, comparing systems with and without hydrogen storage.</t>
  </si>
  <si>
    <t>A hybrid system with battery storage (DG/PV/WT/LI) is the most cost-effective configuration, with a lower Net Present Cost and Cost of Energy compared to a similar system using hydrogen storage.</t>
  </si>
  <si>
    <t>Laboratory of Signals and Systems, Institute of Electrical and Electronic Engineering, University M’hamed Bougara of Boumerdes</t>
  </si>
  <si>
    <t>https://doi.org/10.51485/ajss.v8i2.195</t>
  </si>
  <si>
    <t>Fabian Eze et al.</t>
  </si>
  <si>
    <t>Technical and economic feasibility assessment of hybrid renewable energy system at Kenyan institutional building: A case study</t>
  </si>
  <si>
    <t>To determine and propose an optimal grid-tied hybrid renewable energy system to supply stable, inexpensive, and dependable electricity to the School of Engineering, University of Nairobi.</t>
  </si>
  <si>
    <t>A grid-tied PV/Diesel system is the optimal configuration, reducing grid power purchases by approximately 77% and the electricity bill by approximately 84%, with a Cost of Energy of Ksh 7.89/kWh.</t>
  </si>
  <si>
    <t>University of Nairobi, University of Portland, Wichita State University</t>
  </si>
  <si>
    <t>https://doi.org/10.1016/j.seta.2021.101939</t>
  </si>
  <si>
    <t>fabianchidubem@students.uonbi.ac.ke</t>
  </si>
  <si>
    <t>Peter Maliro et al.</t>
  </si>
  <si>
    <t>Technical and economic feasibility assessment for a solar PV mini-grid for Matekenya village</t>
  </si>
  <si>
    <t>To assess the technical and economic feasibility of supplying electricity to Matekenya village in Malawi using a solar PV mini-grid.</t>
  </si>
  <si>
    <t>The project is economically feasible, with an optimized Levelized Cost of Energy of $0.074/kWh, which is below the national feed-in tariff of $0.10/kWh.</t>
  </si>
  <si>
    <t>Pan African University Institute for Water and Energy Sciences Including Climate Change, University of Sciences, Techniques and Technologies of Bamako, Botswana International University of Science and Technology</t>
  </si>
  <si>
    <t>DZ, ML, BW</t>
  </si>
  <si>
    <t>https://doi.org/10.1080/23311916.2022.2110707</t>
  </si>
  <si>
    <t>maliropeter@gmail.com</t>
  </si>
  <si>
    <t>Technical and Economic Assessment of solar PV/diesel Hybrid Power System for Rural School Electrification in Ethiopia</t>
  </si>
  <si>
    <t>To analyze the technical and economic viability of a PV/Diesel hybrid system for rural school electrification in Ethiopia and compare it with a standalone diesel generator system.</t>
  </si>
  <si>
    <t>The solar PV system with generator backup is more cost-effective and environmentally friendly than a conventional diesel generator alone, with a payback period of 2.09 years.</t>
  </si>
  <si>
    <t>https://izlik.org/JA76DC97DP</t>
  </si>
  <si>
    <t>Samuel O. Effiom et al.</t>
  </si>
  <si>
    <t>Technical and economic appraisal for harnessing a proposed hybrid energy system nexus for power generation and CO2 mitigation in Cross River State Nigeria</t>
  </si>
  <si>
    <t>To conduct a technical and economic appraisal of a proposed hybrid energy system nexus, including solar, wind, battery, and a hydrogen fuel cell, for power generation and CO2 mitigation in Cross River State, Nigeria.</t>
  </si>
  <si>
    <t>The proposed hybrid energy system is technically and economically viable, with a Levelized Cost of Energy (LCOE) of $0.89/kWh and achieving net-zero carbon emissions. The system is dominated by solar PV, which accounts for 89.4% of the annual electricity production.</t>
  </si>
  <si>
    <t>University of Cross River State, University of Calabar</t>
  </si>
  <si>
    <t>https://doi.org/10.31763/aet.v2i2.1075</t>
  </si>
  <si>
    <t>Samaila Buda and I. N. Umar</t>
  </si>
  <si>
    <t>Technical and Economic Analysis of Hybrid Solar PV-Wind Mini-grid Power System for Sokoto Energy Research Center (SERC)</t>
  </si>
  <si>
    <t>To conduct a techno-economic analysis of a hybrid solar-wind mini-grid system for the Sokoto Energy Research Centre (SERC) in Nigeria.</t>
  </si>
  <si>
    <t>The optimal hybrid system for the research center consists of a 99.6 kW PV array and a 25 kW wind turbine, achieving a 100% renewable fraction with a Levelized Cost of Electricity (LCOE) of ₦125.48/kWh.</t>
  </si>
  <si>
    <t>Sokoto Energy Research Center, Usman Danfodiyo University Sokoto, Ar-rahmaniya College of Health Science and Technology</t>
  </si>
  <si>
    <t>https://doi.org/10.57233/ijsgs.v11i4.997</t>
  </si>
  <si>
    <t>budasamaila@gmail.com</t>
  </si>
  <si>
    <t>Andrew Marquard et al.</t>
  </si>
  <si>
    <t>SATIMGE</t>
  </si>
  <si>
    <t>Technical Analysis to support the update of South Africa’s First NDC’s mitigation target ranges</t>
  </si>
  <si>
    <t>To provide an evidence base for updating South Africa's NDC mitigation targets for 2025 and 2030 by assessing likely GHG emissions pathways under different economic growth and policy implementation scenarios.</t>
  </si>
  <si>
    <t>South Africa can considerably reduce its NDC target upper ranges for 2025 and 2030. The electricity sector is the key driver for this mitigation, constituting 83% of the overall reduction resulting from the full implementation of planned policies.</t>
  </si>
  <si>
    <t>other uncertainties not considered, only assesses planned policies and measures, assumes least-cost investment choices in absence of policies</t>
  </si>
  <si>
    <t>Department of Fisheries, Forestry and Environment</t>
  </si>
  <si>
    <t>https://doi.org/10.25375/uct.16691950</t>
  </si>
  <si>
    <t>Karlberg, L. et al.</t>
  </si>
  <si>
    <t>Tackling Complexity: Understanding the Food-Energy-Environment Nexus in Ethiopia’s Lake Tana Sub-basin</t>
  </si>
  <si>
    <t>To evaluate and compare the impacts of alternative development trajectories for agriculture, energy, and the environment in Ethiopia's Lake Tana Sub-basin, accounting for cross-sectoral interlinkages and competing resource use.</t>
  </si>
  <si>
    <t>Agricultural transformation and energy transition are interdependent and competitive for water and biomass resources. The region faces a water scarcity dilemma between irrigation, hydropower, and lake levels, and has reached a 'biomass ceiling' where demand for food, fodder, and fuel matches or exceeds sustainable supply.</t>
  </si>
  <si>
    <t>illustrate system-wide and cross-sectoral outcomes, validation of scenario assumptions, mutual learning</t>
  </si>
  <si>
    <t>economics not included, climate change projections not incorporated, barriers to implementation not defined</t>
  </si>
  <si>
    <t>Stockholm Environment Institute, Bahir Dar University, Addis Ababa University, GFA Consulting Group</t>
  </si>
  <si>
    <t>SE, US, GB, KE, ET, DE</t>
  </si>
  <si>
    <t>https://www.water-alternatives.org/index.php/all-abs/273-a8-1-6/file</t>
  </si>
  <si>
    <t>louise.karlberg@sei-international.org</t>
  </si>
  <si>
    <t>Optimizing Technical and Economic Aspects of Off-Grid Hybrid Renewable Systems: A Case Study of Manoka Island, Cameroon</t>
  </si>
  <si>
    <t>To identify the most cost-effective and reliable hybrid renewable energy system configuration to meet the electricity needs of three off-grid communities on Manoka Island, Cameroon. To evaluate technical, environmental and economic performance of PV/wind/battery systems combined with diesel, biogas or fuel-cell backup using HOMER.</t>
  </si>
  <si>
    <t>Scenario 3 (PV/wind turbine/fuel cell/biogas/battery) is the most cost-effective configuration, with a levelized cost of energy of $0.1981/kWh, NPV of $2,209,741, IRR of 9.09%, ROI of 6.19% and a payback period of 8.76 years, with zero unmet load.</t>
  </si>
  <si>
    <t>University of Douala (Cameroon), University of Haute-Alsace (France), Edith Cowan University (Australia), Future University in Egypt, Umm Al-Qura University (Saudi Arabia), Taif University (Saudi Arabia)</t>
  </si>
  <si>
    <t>CM, FR, AU, EG, SA</t>
  </si>
  <si>
    <t>https://doi.org/10.1109/ACCESS.2023.3332693</t>
  </si>
  <si>
    <t>coc_min</t>
  </si>
  <si>
    <t>coc_max</t>
  </si>
  <si>
    <t>coc_type</t>
  </si>
  <si>
    <t>Ad hoc GIS-based spatial analysis</t>
  </si>
  <si>
    <t>LoadProGen</t>
  </si>
  <si>
    <t>Anything Modelling framework</t>
  </si>
  <si>
    <t>TU Berlin</t>
  </si>
  <si>
    <t>Bioenergy and Food Security Rapid Appraisal</t>
  </si>
  <si>
    <t>FAO</t>
  </si>
  <si>
    <t>free</t>
  </si>
  <si>
    <t>Bottom-Up Energy Analysis System</t>
  </si>
  <si>
    <t>LBNL</t>
  </si>
  <si>
    <t>Continuous Lifetime Optimisation of Variable Electricity Resources</t>
  </si>
  <si>
    <t>Energy and Power Evaluation Program (BALANCE module)</t>
  </si>
  <si>
    <t>Argonne National Laboratory / IAEA</t>
  </si>
  <si>
    <t>Electricity Planning Model</t>
  </si>
  <si>
    <t>Global Energy System Model</t>
  </si>
  <si>
    <t>TU Berlin / DIW Berlin</t>
  </si>
  <si>
    <t>Geospatial green hydrogen cost model</t>
  </si>
  <si>
    <t>Geospatial Land Availability for Energy Systems</t>
  </si>
  <si>
    <t>Forschungszentrum Julich</t>
  </si>
  <si>
    <t>H2RES energy planning model for islands and isolated regions</t>
  </si>
  <si>
    <t>University of Zagreb (FSB)</t>
  </si>
  <si>
    <t>internal</t>
  </si>
  <si>
    <t>IEA Mobility Model (MoMo)</t>
  </si>
  <si>
    <t>IEA</t>
  </si>
  <si>
    <t>Integrated Model to Assess the Global Environment (energy module TIMER)</t>
  </si>
  <si>
    <t>PBL Netherlands Environmental Assessment Agency</t>
  </si>
  <si>
    <t>Kenya Carbon Emission Reduction Tool</t>
  </si>
  <si>
    <t>Load Profile Generator</t>
  </si>
  <si>
    <t>Multi-sectoral Latent Electricity Demand</t>
  </si>
  <si>
    <t>FEEM / Politecnico di Milano</t>
  </si>
  <si>
    <t>Modular Energy System Analysis and Planning</t>
  </si>
  <si>
    <t>Seven2one</t>
  </si>
  <si>
    <t>commercial</t>
  </si>
  <si>
    <t>NEPLAN power system analysis</t>
  </si>
  <si>
    <t>NEPLAN AG</t>
  </si>
  <si>
    <t>NREL Levelized Cost of Energy Calculator</t>
  </si>
  <si>
    <t>Columbia University (Modi Research Group)</t>
  </si>
  <si>
    <t>Reiner Lemoine Institut</t>
  </si>
  <si>
    <t>OnStove geospatial clean cooking tool</t>
  </si>
  <si>
    <t>Open Distribution System Simulator</t>
  </si>
  <si>
    <t>EPRI</t>
  </si>
  <si>
    <t>PSR</t>
  </si>
  <si>
    <t>Valentin Software</t>
  </si>
  <si>
    <t>EU</t>
  </si>
  <si>
    <t>Plan4RES consortium (H2020)</t>
  </si>
  <si>
    <t>First Solar</t>
  </si>
  <si>
    <t>Renewable Energy to Africa (RE2nAF) tool</t>
  </si>
  <si>
    <t>European Commission JRC</t>
  </si>
  <si>
    <t>Stochastic Dual Dynamic Programming (SDDP)</t>
  </si>
  <si>
    <t>Politecnico di Torino</t>
  </si>
  <si>
    <t>EMD International</t>
  </si>
  <si>
    <t>Open Generation, Storage and Transmission Operation and Expansion Planning Model</t>
  </si>
  <si>
    <t>Universidad Pontificia Comillas (IIT)</t>
  </si>
  <si>
    <t>Methodological family: ad hoc multi-criteria or resource mapping built on generic GIS platforms (ArcGIS, QGIS). Not a tool.</t>
  </si>
  <si>
    <t>Methodological family: custom system dynamics models built in dedicated environments (Vensim, Stella, Powersim, AnyLogic). Not a tool.</t>
  </si>
  <si>
    <t>time_horizon</t>
  </si>
  <si>
    <t>data_intensity</t>
  </si>
  <si>
    <t>info_source</t>
  </si>
  <si>
    <t>info_date</t>
  </si>
  <si>
    <t>on_request</t>
  </si>
  <si>
    <t>medium_term,long_term</t>
  </si>
  <si>
    <t>subnational,national,regional</t>
  </si>
  <si>
    <t>official: https://www.sei.org/about-sei/press-room/leap-globally-popular-software-for-energy-climate-mitigation-and-air-pollution-planning-to-be-offered-free-to-an-additional-54-countries/ ; pricing: https://www.ccacoalition.org/projects/guidelines-and-tools-leap-ibc-national-planning ; documentation: https://www.unescap.org/sites/default/d8files/event-documents/New%20Developments%20with%20LEAP_The%20Low%20Emissions%20Analysis%20Platform%20-%20Charles%20Heaps%20SEI.pdf</t>
  </si>
  <si>
    <t>https://www.researchgate.net/publication/328661183_Techno-Economic_Analysis_of_Off-grid_Renewable_Energy_Systems_for_Rural_Electrification_in_Northeastern_Nigeria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</si>
</sst>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quot;€&quot;#,##0"/>
    <numFmt numFmtId="166" formatCode="0.0%"/>
  </numFmts>
  <fonts count="32">
    <font>
      <sz val="11"/>
      <color theme="1"/>
      <name val="Aptos Narrow"/>
      <family val="2"/>
      <scheme val="minor"/>
    </font>
    <font>
      <u/>
      <sz val="11"/>
      <color theme="10"/>
      <name val="Aptos Narrow"/>
      <family val="2"/>
      <scheme val="minor"/>
    </font>
    <font>
      <sz val="14"/>
      <color theme="1"/>
      <name val="Aptos Narrow"/>
      <scheme val="minor"/>
    </font>
    <font>
      <sz val="14"/>
      <color rgb="FF000000"/>
      <name val="Aptos Narrow"/>
      <scheme val="minor"/>
    </font>
    <font>
      <sz val="11"/>
      <color theme="1"/>
      <name val="Aptos Narrow"/>
      <scheme val="minor"/>
    </font>
    <font>
      <b/>
      <sz val="11"/>
      <color theme="1"/>
      <name val="Aptos Narrow"/>
      <family val="2"/>
      <scheme val="minor"/>
    </font>
    <font>
      <sz val="14"/>
      <color theme="1"/>
      <name val="Aptos Narrow"/>
      <family val="2"/>
      <scheme val="minor"/>
    </font>
    <font>
      <u/>
      <sz val="14"/>
      <color theme="10"/>
      <name val="Aptos Narrow"/>
      <family val="2"/>
      <scheme val="minor"/>
    </font>
    <font>
      <sz val="14"/>
      <color rgb="FF000000"/>
      <name val="Aptos Narrow"/>
      <family val="2"/>
      <scheme val="minor"/>
    </font>
    <font>
      <b/>
      <sz val="14"/>
      <color rgb="FF000000"/>
      <name val="Aptos Narrow"/>
      <family val="2"/>
      <scheme val="minor"/>
    </font>
    <font>
      <b/>
      <sz val="12"/>
      <color theme="1"/>
      <name val="Aptos Narrow"/>
      <family val="2"/>
      <scheme val="minor"/>
    </font>
    <font>
      <sz val="11"/>
      <color theme="1"/>
      <name val="Aptos Narrow"/>
      <family val="2"/>
      <scheme val="minor"/>
    </font>
    <font>
      <b/>
      <sz val="18"/>
      <color rgb="FFFFFFFF"/>
      <name val="Aptos Narrow"/>
      <family val="2"/>
      <scheme val="minor"/>
    </font>
    <font>
      <sz val="18"/>
      <color theme="1"/>
      <name val="Aptos Narrow"/>
      <family val="2"/>
      <scheme val="minor"/>
    </font>
    <font>
      <sz val="8"/>
      <name val="Aptos Narrow"/>
      <family val="2"/>
      <scheme val="minor"/>
    </font>
    <font>
      <b/>
      <sz val="10"/>
      <color rgb="FFFFFFFF"/>
      <name val="Calibri"/>
      <family val="2"/>
    </font>
    <font>
      <b/>
      <sz val="11"/>
      <color rgb="FFFFFFFF"/>
      <name val="Aptos Narrow"/>
      <family val="2"/>
      <scheme val="minor"/>
    </font>
    <font>
      <b/>
      <sz val="12"/>
      <color rgb="FFFFFFFF"/>
      <name val="Arial"/>
      <family val="2"/>
    </font>
    <font>
      <sz val="12"/>
      <color theme="1"/>
      <name val="Aptos Narrow"/>
      <family val="2"/>
      <scheme val="minor"/>
    </font>
    <font>
      <sz val="12"/>
      <color rgb="FF000000"/>
      <name val="Aptos Narrow"/>
      <family val="2"/>
      <scheme val="minor"/>
    </font>
    <font>
      <b/>
      <sz val="11"/>
      <color rgb="FFFFFFFF"/>
      <name val="Aptos Narrow"/>
      <scheme val="minor"/>
    </font>
    <font>
      <b/>
      <sz val="11"/>
      <color theme="1"/>
      <name val="Aptos Narrow"/>
      <scheme val="minor"/>
    </font>
    <font>
      <b/>
      <sz val="11"/>
      <color rgb="FF000000"/>
      <name val="Aptos Narrow"/>
      <scheme val="minor"/>
    </font>
    <font>
      <sz val="11"/>
      <color rgb="FF000000"/>
      <name val="Aptos Narrow"/>
    </font>
    <font>
      <sz val="11"/>
      <color rgb="FF242424"/>
      <name val="Aptos Narrow"/>
      <family val="2"/>
      <charset val="1"/>
    </font>
    <font>
      <b/>
      <sz val="12"/>
      <color rgb="FF313F50"/>
      <name val="Inherit"/>
    </font>
    <font>
      <sz val="12"/>
      <color rgb="FF212529"/>
      <name val="Inherit"/>
    </font>
    <font>
      <sz val="11"/>
      <name val="Aptos Narrow"/>
      <family val="2"/>
      <scheme val="minor"/>
    </font>
    <font>
      <u/>
      <sz val="11"/>
      <name val="Aptos Narrow"/>
      <family val="2"/>
      <scheme val="minor"/>
    </font>
    <font>
      <b/>
      <sz val="11"/>
      <color theme="0"/>
      <name val="Calibri"/>
      <family val="2"/>
    </font>
    <font>
      <sz val="10"/>
      <color rgb="FF000000"/>
      <name val="Tahoma"/>
      <family val="2"/>
    </font>
    <font>
      <b/>
      <sz val="10"/>
      <color rgb="FF000000"/>
      <name val="Tahoma"/>
      <family val="2"/>
    </font>
  </fonts>
  <fills count="9">
    <fill>
      <patternFill patternType="none"/>
    </fill>
    <fill>
      <patternFill patternType="gray125"/>
    </fill>
    <fill>
      <patternFill patternType="solid">
        <fgColor rgb="FF4472C4"/>
        <bgColor indexed="64"/>
      </patternFill>
    </fill>
    <fill>
      <patternFill patternType="solid">
        <fgColor rgb="FF70AD47"/>
        <bgColor rgb="FF70AD47"/>
      </patternFill>
    </fill>
    <fill>
      <patternFill patternType="solid">
        <fgColor theme="3" tint="0.749992370372631"/>
        <bgColor indexed="64"/>
      </patternFill>
    </fill>
    <fill>
      <patternFill patternType="solid">
        <fgColor rgb="FF1F4E79"/>
        <bgColor indexed="64"/>
      </patternFill>
    </fill>
    <fill>
      <patternFill patternType="solid">
        <fgColor rgb="FFFFFFFF"/>
        <bgColor indexed="64"/>
      </patternFill>
    </fill>
    <fill>
      <patternFill patternType="solid">
        <fgColor rgb="FFECEDF1"/>
        <bgColor indexed="64"/>
      </patternFill>
    </fill>
    <fill>
      <patternFill patternType="solid">
        <fgColor theme="4"/>
        <bgColor indexed="64"/>
      </patternFill>
    </fill>
  </fills>
  <borders count="28">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diagonal/>
    </border>
    <border>
      <left/>
      <right style="thin">
        <color auto="1"/>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style="thin">
        <color rgb="FF000000"/>
      </left>
      <right/>
      <top style="thin">
        <color rgb="FF000000"/>
      </top>
      <bottom/>
      <diagonal/>
    </border>
    <border>
      <left style="medium">
        <color rgb="FFDEE2E6"/>
      </left>
      <right style="medium">
        <color rgb="FFDEE2E6"/>
      </right>
      <top style="medium">
        <color rgb="FFDEE2E6"/>
      </top>
      <bottom style="medium">
        <color rgb="FFDEE2E6"/>
      </bottom>
      <diagonal/>
    </border>
    <border>
      <left/>
      <right style="medium">
        <color rgb="FFDEE2E6"/>
      </right>
      <top style="medium">
        <color rgb="FFDEE2E6"/>
      </top>
      <bottom style="medium">
        <color rgb="FFDEE2E6"/>
      </bottom>
      <diagonal/>
    </border>
    <border>
      <left style="medium">
        <color rgb="FFDEE2E6"/>
      </left>
      <right/>
      <top style="medium">
        <color rgb="FFDEE2E6"/>
      </top>
      <bottom style="medium">
        <color rgb="FFDEE2E6"/>
      </bottom>
      <diagonal/>
    </border>
    <border>
      <left/>
      <right style="medium">
        <color rgb="FFD0D4D8"/>
      </right>
      <top/>
      <bottom style="medium">
        <color rgb="FFD0D4D8"/>
      </bottom>
      <diagonal/>
    </border>
    <border>
      <left style="medium">
        <color rgb="FFD0D4D8"/>
      </left>
      <right style="medium">
        <color rgb="FFD0D4D8"/>
      </right>
      <top/>
      <bottom style="medium">
        <color rgb="FFD0D4D8"/>
      </bottom>
      <diagonal/>
    </border>
    <border>
      <left style="medium">
        <color rgb="FFD0D4D8"/>
      </left>
      <right/>
      <top/>
      <bottom style="medium">
        <color rgb="FFD0D4D8"/>
      </bottom>
      <diagonal/>
    </border>
    <border>
      <left/>
      <right style="medium">
        <color rgb="FFDEE2E6"/>
      </right>
      <top style="medium">
        <color rgb="FFDEE2E6"/>
      </top>
      <bottom/>
      <diagonal/>
    </border>
    <border>
      <left style="medium">
        <color rgb="FFDEE2E6"/>
      </left>
      <right style="medium">
        <color rgb="FFDEE2E6"/>
      </right>
      <top style="medium">
        <color rgb="FFDEE2E6"/>
      </top>
      <bottom/>
      <diagonal/>
    </border>
    <border>
      <left style="medium">
        <color rgb="FFDEE2E6"/>
      </left>
      <right/>
      <top style="medium">
        <color rgb="FFDEE2E6"/>
      </top>
      <bottom/>
      <diagonal/>
    </border>
    <border>
      <left style="thin">
        <color auto="1"/>
      </left>
      <right/>
      <top style="thin">
        <color auto="1"/>
      </top>
      <bottom style="thin">
        <color auto="1"/>
      </bottom>
      <diagonal/>
    </border>
    <border>
      <left/>
      <right style="thin">
        <color rgb="FF000000"/>
      </right>
      <top style="thin">
        <color rgb="FF000000"/>
      </top>
      <bottom/>
      <diagonal/>
    </border>
  </borders>
  <cellStyleXfs count="3">
    <xf numFmtId="0" fontId="0" fillId="0" borderId="0"/>
    <xf numFmtId="9" fontId="11" fillId="0" borderId="0" applyFont="0" applyFill="0" applyBorder="0" applyAlignment="0" applyProtection="0"/>
    <xf numFmtId="0" fontId="1" fillId="0" borderId="0" applyNumberFormat="0" applyFill="0" applyBorder="0" applyAlignment="0" applyProtection="0"/>
  </cellStyleXfs>
  <cellXfs count="116">
    <xf numFmtId="0" fontId="0" fillId="0" borderId="0" xfId="0"/>
    <xf numFmtId="0" fontId="2" fillId="0" borderId="0" xfId="0" applyFont="1"/>
    <xf numFmtId="0" fontId="3" fillId="0" borderId="0" xfId="0" applyFont="1"/>
    <xf numFmtId="0" fontId="4" fillId="0" borderId="0" xfId="0" applyFont="1" applyAlignment="1">
      <alignment horizontal="center" vertical="center"/>
    </xf>
    <xf numFmtId="0" fontId="4" fillId="0" borderId="0" xfId="0" applyFont="1"/>
    <xf numFmtId="9" fontId="0" fillId="0" borderId="0" xfId="0" applyNumberFormat="1"/>
    <xf numFmtId="0" fontId="0" fillId="0" borderId="1" xfId="0" applyBorder="1"/>
    <xf numFmtId="0" fontId="5" fillId="0" borderId="1" xfId="0" applyFont="1" applyBorder="1"/>
    <xf numFmtId="0" fontId="6" fillId="0" borderId="1" xfId="0" applyFont="1" applyBorder="1" applyAlignment="1">
      <alignment horizontal="center" vertical="center" wrapText="1"/>
    </xf>
    <xf numFmtId="0" fontId="7" fillId="0" borderId="1" xfId="2" applyFont="1" applyBorder="1" applyAlignment="1">
      <alignment horizontal="center" vertical="center" wrapText="1"/>
    </xf>
    <xf numFmtId="0" fontId="7" fillId="0" borderId="4" xfId="2" applyFont="1" applyBorder="1" applyAlignment="1">
      <alignment horizontal="center" vertical="center" wrapText="1"/>
    </xf>
    <xf numFmtId="0" fontId="8" fillId="0" borderId="1" xfId="0" applyFont="1" applyBorder="1" applyAlignment="1">
      <alignment horizontal="center" vertical="center" wrapText="1"/>
    </xf>
    <xf numFmtId="0" fontId="8" fillId="0" borderId="1" xfId="0" applyFont="1" applyBorder="1" applyAlignment="1">
      <alignment horizontal="center" vertical="center"/>
    </xf>
    <xf numFmtId="0" fontId="6" fillId="0" borderId="1" xfId="0" applyFont="1" applyBorder="1" applyAlignment="1">
      <alignment horizontal="center" vertical="center"/>
    </xf>
    <xf numFmtId="0" fontId="7" fillId="0" borderId="5" xfId="2" applyFont="1" applyBorder="1" applyAlignment="1">
      <alignment horizontal="center" vertical="center" wrapText="1"/>
    </xf>
    <xf numFmtId="0" fontId="0" fillId="0" borderId="0" xfId="0" applyAlignment="1">
      <alignment vertical="center" wrapText="1"/>
    </xf>
    <xf numFmtId="0" fontId="10" fillId="0" borderId="6" xfId="0" applyFont="1" applyBorder="1" applyAlignment="1">
      <alignment horizontal="center" wrapText="1"/>
    </xf>
    <xf numFmtId="0" fontId="10" fillId="0" borderId="6" xfId="0" applyFont="1" applyBorder="1" applyAlignment="1">
      <alignment horizontal="center" vertical="center" wrapText="1"/>
    </xf>
    <xf numFmtId="0" fontId="0" fillId="0" borderId="0" xfId="0" applyAlignment="1">
      <alignment horizontal="center" vertical="center"/>
    </xf>
    <xf numFmtId="0" fontId="0" fillId="0" borderId="6" xfId="0" applyBorder="1" applyAlignment="1">
      <alignment horizontal="center" vertical="center"/>
    </xf>
    <xf numFmtId="0" fontId="10" fillId="0" borderId="0" xfId="0" applyFont="1" applyAlignment="1">
      <alignment wrapText="1"/>
    </xf>
    <xf numFmtId="0" fontId="0" fillId="0" borderId="6" xfId="0" applyBorder="1"/>
    <xf numFmtId="0" fontId="1" fillId="0" borderId="1" xfId="2" applyBorder="1" applyAlignment="1">
      <alignment horizontal="center" vertical="center" wrapText="1"/>
    </xf>
    <xf numFmtId="0" fontId="0" fillId="0" borderId="0" xfId="0" applyAlignment="1">
      <alignment wrapText="1"/>
    </xf>
    <xf numFmtId="0" fontId="7" fillId="0" borderId="1" xfId="2" applyFont="1" applyFill="1" applyBorder="1" applyAlignment="1">
      <alignment horizontal="center" vertical="center" wrapText="1"/>
    </xf>
    <xf numFmtId="0" fontId="6" fillId="4" borderId="1" xfId="0" applyFont="1" applyFill="1" applyBorder="1" applyAlignment="1">
      <alignment horizontal="center" vertical="center" wrapText="1"/>
    </xf>
    <xf numFmtId="0" fontId="8" fillId="4" borderId="1" xfId="0" applyFont="1" applyFill="1" applyBorder="1" applyAlignment="1">
      <alignment horizontal="center" vertical="center" wrapText="1"/>
    </xf>
    <xf numFmtId="0" fontId="7" fillId="4" borderId="1" xfId="2" applyFont="1" applyFill="1" applyBorder="1" applyAlignment="1">
      <alignment horizontal="center" vertical="center" wrapText="1"/>
    </xf>
    <xf numFmtId="0" fontId="2" fillId="4" borderId="0" xfId="0" applyFont="1" applyFill="1"/>
    <xf numFmtId="0" fontId="12" fillId="2" borderId="3" xfId="0" applyFont="1" applyFill="1" applyBorder="1" applyAlignment="1">
      <alignment horizontal="center" vertical="center" wrapText="1"/>
    </xf>
    <xf numFmtId="0" fontId="12" fillId="2" borderId="2" xfId="0" applyFont="1" applyFill="1" applyBorder="1" applyAlignment="1">
      <alignment horizontal="center" vertical="center" wrapText="1"/>
    </xf>
    <xf numFmtId="0" fontId="13" fillId="0" borderId="0" xfId="0" applyFont="1"/>
    <xf numFmtId="0" fontId="0" fillId="0" borderId="0" xfId="0" applyAlignment="1">
      <alignment vertical="center"/>
    </xf>
    <xf numFmtId="9" fontId="0" fillId="0" borderId="0" xfId="1" applyFont="1" applyBorder="1"/>
    <xf numFmtId="9" fontId="0" fillId="0" borderId="0" xfId="1" applyFont="1"/>
    <xf numFmtId="0" fontId="6" fillId="0" borderId="0" xfId="0" applyFont="1" applyAlignment="1">
      <alignment vertical="center" wrapText="1"/>
    </xf>
    <xf numFmtId="0" fontId="6" fillId="0" borderId="0" xfId="0" applyFont="1" applyAlignment="1">
      <alignment horizontal="center" vertical="center" wrapText="1"/>
    </xf>
    <xf numFmtId="0" fontId="16" fillId="5" borderId="0" xfId="0" applyFont="1" applyFill="1" applyAlignment="1">
      <alignment horizontal="center"/>
    </xf>
    <xf numFmtId="0" fontId="18" fillId="0" borderId="0" xfId="0" applyFont="1" applyAlignment="1">
      <alignment vertical="center" wrapText="1"/>
    </xf>
    <xf numFmtId="0" fontId="19" fillId="0" borderId="0" xfId="0" applyFont="1" applyAlignment="1">
      <alignment vertical="center" wrapText="1"/>
    </xf>
    <xf numFmtId="0" fontId="18" fillId="4" borderId="0" xfId="0" applyFont="1" applyFill="1" applyAlignment="1">
      <alignment vertical="center" wrapText="1"/>
    </xf>
    <xf numFmtId="0" fontId="21" fillId="0" borderId="6" xfId="0" applyFont="1" applyBorder="1" applyAlignment="1">
      <alignment horizontal="center" vertical="center" wrapText="1"/>
    </xf>
    <xf numFmtId="0" fontId="4" fillId="0" borderId="1" xfId="0" applyFont="1" applyBorder="1" applyAlignment="1">
      <alignment horizontal="center" vertical="center" wrapText="1"/>
    </xf>
    <xf numFmtId="0" fontId="4" fillId="0" borderId="6" xfId="0" applyFont="1" applyBorder="1" applyAlignment="1">
      <alignment horizontal="center" vertical="center" wrapText="1"/>
    </xf>
    <xf numFmtId="0" fontId="4" fillId="0" borderId="0" xfId="0" applyFont="1" applyAlignment="1">
      <alignment horizontal="center" vertical="center" wrapText="1"/>
    </xf>
    <xf numFmtId="0" fontId="22" fillId="0" borderId="6" xfId="0" applyFont="1" applyBorder="1" applyAlignment="1">
      <alignment horizontal="center" vertical="center" wrapText="1"/>
    </xf>
    <xf numFmtId="0" fontId="21" fillId="0" borderId="7" xfId="0" applyFont="1" applyBorder="1" applyAlignment="1">
      <alignment horizontal="center" vertical="center" wrapText="1"/>
    </xf>
    <xf numFmtId="0" fontId="22" fillId="0" borderId="7" xfId="0" applyFont="1" applyBorder="1" applyAlignment="1">
      <alignment horizontal="center" vertical="center" wrapText="1"/>
    </xf>
    <xf numFmtId="0" fontId="20" fillId="3" borderId="8" xfId="0" applyFont="1" applyFill="1" applyBorder="1" applyAlignment="1">
      <alignment horizontal="center" vertical="center" wrapText="1"/>
    </xf>
    <xf numFmtId="0" fontId="20" fillId="3" borderId="9" xfId="0" applyFont="1" applyFill="1" applyBorder="1" applyAlignment="1">
      <alignment horizontal="center" vertical="center" wrapText="1"/>
    </xf>
    <xf numFmtId="0" fontId="21" fillId="0" borderId="10" xfId="0" applyFont="1" applyBorder="1" applyAlignment="1">
      <alignment horizontal="center" vertical="center" wrapText="1"/>
    </xf>
    <xf numFmtId="0" fontId="4" fillId="0" borderId="11" xfId="0" applyFont="1" applyBorder="1" applyAlignment="1">
      <alignment horizontal="center" vertical="center" wrapText="1"/>
    </xf>
    <xf numFmtId="0" fontId="23" fillId="0" borderId="0" xfId="0" applyFont="1" applyAlignment="1">
      <alignment horizontal="center" vertical="center" wrapText="1"/>
    </xf>
    <xf numFmtId="0" fontId="21" fillId="0" borderId="0" xfId="0" applyFont="1" applyAlignment="1">
      <alignment horizontal="center" vertical="center" wrapText="1"/>
    </xf>
    <xf numFmtId="49" fontId="0" fillId="0" borderId="0" xfId="0" applyNumberFormat="1" applyAlignment="1">
      <alignment horizontal="center" vertical="center"/>
    </xf>
    <xf numFmtId="0" fontId="17" fillId="2" borderId="14" xfId="0" applyFont="1" applyFill="1" applyBorder="1" applyAlignment="1">
      <alignment horizontal="center" vertical="center" wrapText="1"/>
    </xf>
    <xf numFmtId="0" fontId="17" fillId="2" borderId="4" xfId="0" applyFont="1" applyFill="1" applyBorder="1" applyAlignment="1">
      <alignment horizontal="center" vertical="center" wrapText="1"/>
    </xf>
    <xf numFmtId="0" fontId="17" fillId="2" borderId="15" xfId="0" applyFont="1" applyFill="1" applyBorder="1" applyAlignment="1">
      <alignment horizontal="center" vertical="center" wrapText="1"/>
    </xf>
    <xf numFmtId="0" fontId="24" fillId="0" borderId="0" xfId="0" applyFont="1" applyAlignment="1">
      <alignment horizontal="center" vertical="center"/>
    </xf>
    <xf numFmtId="0" fontId="0" fillId="0" borderId="0" xfId="0" applyAlignment="1">
      <alignment horizontal="center"/>
    </xf>
    <xf numFmtId="0" fontId="26" fillId="6" borderId="18" xfId="0" applyFont="1" applyFill="1" applyBorder="1" applyAlignment="1">
      <alignment horizontal="center" vertical="center" wrapText="1"/>
    </xf>
    <xf numFmtId="0" fontId="26" fillId="6" borderId="17" xfId="0" applyFont="1" applyFill="1" applyBorder="1" applyAlignment="1">
      <alignment horizontal="center" vertical="center" wrapText="1"/>
    </xf>
    <xf numFmtId="0" fontId="26" fillId="6" borderId="19" xfId="0" applyFont="1" applyFill="1" applyBorder="1" applyAlignment="1">
      <alignment horizontal="center" vertical="center" wrapText="1"/>
    </xf>
    <xf numFmtId="0" fontId="26" fillId="6" borderId="23" xfId="0" applyFont="1" applyFill="1" applyBorder="1" applyAlignment="1">
      <alignment horizontal="center" vertical="center" wrapText="1"/>
    </xf>
    <xf numFmtId="0" fontId="26" fillId="6" borderId="24" xfId="0" applyFont="1" applyFill="1" applyBorder="1" applyAlignment="1">
      <alignment horizontal="center" vertical="center" wrapText="1"/>
    </xf>
    <xf numFmtId="0" fontId="26" fillId="6" borderId="25" xfId="0" applyFont="1" applyFill="1" applyBorder="1" applyAlignment="1">
      <alignment horizontal="center" vertical="center" wrapText="1"/>
    </xf>
    <xf numFmtId="0" fontId="25" fillId="7" borderId="20" xfId="0" applyFont="1" applyFill="1" applyBorder="1" applyAlignment="1">
      <alignment horizontal="center" vertical="center" wrapText="1"/>
    </xf>
    <xf numFmtId="0" fontId="25" fillId="7" borderId="21" xfId="0" applyFont="1" applyFill="1" applyBorder="1" applyAlignment="1">
      <alignment horizontal="center" vertical="center" wrapText="1"/>
    </xf>
    <xf numFmtId="0" fontId="25" fillId="7" borderId="22" xfId="0" applyFont="1" applyFill="1" applyBorder="1" applyAlignment="1">
      <alignment horizontal="center" vertical="center" wrapText="1"/>
    </xf>
    <xf numFmtId="164" fontId="0" fillId="0" borderId="0" xfId="0" applyNumberFormat="1" applyAlignment="1">
      <alignment horizontal="center"/>
    </xf>
    <xf numFmtId="0" fontId="27" fillId="0" borderId="12" xfId="0" applyFont="1" applyBorder="1" applyAlignment="1">
      <alignment horizontal="center" vertical="center" wrapText="1"/>
    </xf>
    <xf numFmtId="0" fontId="27" fillId="0" borderId="1" xfId="0" applyFont="1" applyBorder="1" applyAlignment="1">
      <alignment horizontal="center" vertical="center" wrapText="1"/>
    </xf>
    <xf numFmtId="0" fontId="28" fillId="0" borderId="1" xfId="2" applyFont="1" applyBorder="1" applyAlignment="1">
      <alignment horizontal="center" vertical="center" wrapText="1"/>
    </xf>
    <xf numFmtId="0" fontId="27" fillId="0" borderId="13" xfId="0" applyFont="1" applyBorder="1" applyAlignment="1">
      <alignment horizontal="center" vertical="center" wrapText="1"/>
    </xf>
    <xf numFmtId="9" fontId="27" fillId="0" borderId="1" xfId="0" applyNumberFormat="1" applyFont="1" applyBorder="1" applyAlignment="1">
      <alignment horizontal="center" vertical="center" wrapText="1"/>
    </xf>
    <xf numFmtId="0" fontId="27" fillId="0" borderId="16" xfId="0" applyFont="1" applyBorder="1" applyAlignment="1">
      <alignment horizontal="center" vertical="center" wrapText="1"/>
    </xf>
    <xf numFmtId="0" fontId="28" fillId="0" borderId="13" xfId="2" applyFont="1" applyBorder="1" applyAlignment="1">
      <alignment horizontal="center" vertical="center" wrapText="1"/>
    </xf>
    <xf numFmtId="0" fontId="27" fillId="0" borderId="6" xfId="0" applyFont="1" applyBorder="1" applyAlignment="1">
      <alignment horizontal="center" vertical="center" wrapText="1"/>
    </xf>
    <xf numFmtId="0" fontId="27" fillId="0" borderId="15" xfId="0" applyFont="1" applyBorder="1" applyAlignment="1">
      <alignment horizontal="center" vertical="center" wrapText="1"/>
    </xf>
    <xf numFmtId="166" fontId="27" fillId="0" borderId="1" xfId="0" applyNumberFormat="1" applyFont="1" applyBorder="1" applyAlignment="1">
      <alignment horizontal="center" vertical="center" wrapText="1"/>
    </xf>
    <xf numFmtId="0" fontId="27" fillId="0" borderId="0" xfId="0" applyFont="1" applyAlignment="1">
      <alignment horizontal="center" vertical="center" wrapText="1"/>
    </xf>
    <xf numFmtId="0" fontId="27" fillId="0" borderId="5" xfId="0" applyFont="1" applyBorder="1" applyAlignment="1">
      <alignment horizontal="center" vertical="center" wrapText="1"/>
    </xf>
    <xf numFmtId="0" fontId="28" fillId="0" borderId="5" xfId="2" applyFont="1" applyBorder="1" applyAlignment="1">
      <alignment horizontal="center" vertical="center" wrapText="1"/>
    </xf>
    <xf numFmtId="0" fontId="28" fillId="0" borderId="16" xfId="2" applyFont="1" applyBorder="1" applyAlignment="1">
      <alignment horizontal="center" vertical="center" wrapText="1"/>
    </xf>
    <xf numFmtId="0" fontId="27" fillId="0" borderId="11" xfId="0" applyFont="1" applyBorder="1" applyAlignment="1">
      <alignment horizontal="center" vertical="center" wrapText="1"/>
    </xf>
    <xf numFmtId="9" fontId="27" fillId="0" borderId="6" xfId="0" applyNumberFormat="1" applyFont="1" applyBorder="1" applyAlignment="1">
      <alignment horizontal="center" vertical="center" wrapText="1"/>
    </xf>
    <xf numFmtId="0" fontId="28" fillId="0" borderId="6" xfId="2" applyFont="1" applyBorder="1" applyAlignment="1">
      <alignment horizontal="center" vertical="center" wrapText="1"/>
    </xf>
    <xf numFmtId="0" fontId="28" fillId="0" borderId="26" xfId="2" applyFont="1" applyBorder="1" applyAlignment="1">
      <alignment horizontal="center" vertical="center" wrapText="1"/>
    </xf>
    <xf numFmtId="0" fontId="28" fillId="0" borderId="6" xfId="0" applyFont="1" applyBorder="1" applyAlignment="1">
      <alignment horizontal="center" vertical="center" wrapText="1"/>
    </xf>
    <xf numFmtId="0" fontId="27" fillId="0" borderId="26" xfId="0" applyFont="1" applyBorder="1" applyAlignment="1">
      <alignment horizontal="center" vertical="center" wrapText="1"/>
    </xf>
    <xf numFmtId="0" fontId="27" fillId="0" borderId="27" xfId="0" applyFont="1" applyBorder="1" applyAlignment="1">
      <alignment horizontal="center" vertical="center" wrapText="1"/>
    </xf>
    <xf numFmtId="0" fontId="1" fillId="0" borderId="5" xfId="2" applyBorder="1" applyAlignment="1">
      <alignment horizontal="center" vertical="center" wrapText="1"/>
    </xf>
    <xf numFmtId="0" fontId="1" fillId="0" borderId="16" xfId="2" applyBorder="1" applyAlignment="1">
      <alignment horizontal="center" vertical="center" wrapText="1"/>
    </xf>
    <xf numFmtId="0" fontId="1" fillId="0" borderId="13" xfId="2" applyBorder="1" applyAlignment="1">
      <alignment horizontal="center" vertical="center" wrapText="1"/>
    </xf>
    <xf numFmtId="10" fontId="27" fillId="0" borderId="1" xfId="0" applyNumberFormat="1" applyFont="1" applyBorder="1" applyAlignment="1">
      <alignment horizontal="center" vertical="center" wrapText="1"/>
    </xf>
    <xf numFmtId="0" fontId="27" fillId="0" borderId="1" xfId="2" applyFont="1" applyBorder="1" applyAlignment="1">
      <alignment horizontal="center" vertical="center" wrapText="1"/>
    </xf>
    <xf numFmtId="0" fontId="15" fillId="8" borderId="0" xfId="0" applyFont="1" applyFill="1" applyAlignment="1">
      <alignment horizontal="center"/>
    </xf>
    <xf numFmtId="0" fontId="0" fillId="8" borderId="0" xfId="0" applyFill="1"/>
    <xf numFmtId="0" fontId="29" fillId="8" borderId="0" xfId="0" applyFont="1" applyFill="1"/>
    <xf numFmtId="2" fontId="0" fillId="0" borderId="0" xfId="0" applyNumberFormat="1" applyAlignment="1">
      <alignment horizontal="center"/>
    </xf>
    <xf numFmtId="1" fontId="0" fillId="0" borderId="0" xfId="0" applyNumberFormat="1" applyAlignment="1">
      <alignment horizontal="center"/>
    </xf>
    <xf numFmtId="0" fontId="16" fillId="0" borderId="1" xfId="0" applyFont="1" applyBorder="1" applyAlignment="1">
      <alignment horizontal="center" vertical="center" wrapText="1"/>
    </xf>
    <xf numFmtId="1" fontId="0" fillId="0" borderId="0" xfId="0" applyNumberFormat="1" applyAlignment="1">
      <alignment horizontal="center" vertical="center" wrapText="1"/>
    </xf>
    <xf numFmtId="0" fontId="0" fillId="0" borderId="1" xfId="0" applyBorder="1" applyAlignment="1">
      <alignment horizontal="center" vertical="center" wrapText="1"/>
    </xf>
    <xf numFmtId="0" fontId="0" fillId="0" borderId="5" xfId="0" applyBorder="1" applyAlignment="1">
      <alignment horizontal="center" vertical="center" wrapText="1"/>
    </xf>
    <xf numFmtId="0" fontId="0" fillId="0" borderId="0" xfId="0" applyAlignment="1">
      <alignment horizontal="center" vertical="center" wrapText="1"/>
    </xf>
    <xf numFmtId="0" fontId="16" fillId="0" borderId="12" xfId="0" applyFont="1" applyBorder="1" applyAlignment="1">
      <alignment horizontal="center" vertical="center" wrapText="1"/>
    </xf>
    <xf numFmtId="0" fontId="16" fillId="0" borderId="0" xfId="0" applyFont="1" applyAlignment="1">
      <alignment horizontal="center" vertical="center" wrapText="1"/>
    </xf>
    <xf numFmtId="0" fontId="0" fillId="0" borderId="12" xfId="0" applyBorder="1" applyAlignment="1">
      <alignment horizontal="center" vertical="center" wrapText="1"/>
    </xf>
    <xf numFmtId="165" fontId="0" fillId="0" borderId="1" xfId="0" applyNumberFormat="1" applyBorder="1" applyAlignment="1">
      <alignment horizontal="center" vertical="center" wrapText="1"/>
    </xf>
    <xf numFmtId="1" fontId="0" fillId="0" borderId="1" xfId="0" applyNumberFormat="1" applyBorder="1" applyAlignment="1">
      <alignment horizontal="center" vertical="center" wrapText="1"/>
    </xf>
    <xf numFmtId="0" fontId="0" fillId="0" borderId="27" xfId="0" applyBorder="1" applyAlignment="1">
      <alignment horizontal="center" vertical="center" wrapText="1"/>
    </xf>
    <xf numFmtId="165" fontId="0" fillId="0" borderId="5" xfId="0" applyNumberFormat="1" applyBorder="1" applyAlignment="1">
      <alignment horizontal="center" vertical="center" wrapText="1"/>
    </xf>
    <xf numFmtId="1" fontId="0" fillId="0" borderId="5" xfId="0" applyNumberFormat="1" applyBorder="1" applyAlignment="1">
      <alignment horizontal="center" vertical="center" wrapText="1"/>
    </xf>
    <xf numFmtId="0" fontId="0" fillId="0" borderId="0" xfId="0" applyAlignment="1">
      <alignment horizontal="center" vertical="center"/>
    </xf>
    <xf numFmtId="0" fontId="1" fillId="0" borderId="6" xfId="2" applyBorder="1" applyAlignment="1">
      <alignment horizontal="center" vertical="center" wrapText="1"/>
    </xf>
  </cellXfs>
  <cellStyles count="3">
    <cellStyle name="Hyperlink" xfId="2" xr:uid="{00000000-000B-0000-0000-000008000000}"/>
    <cellStyle name="Normal" xfId="0" builtinId="0"/>
    <cellStyle name="Per cent" xfId="1" builtinId="5"/>
  </cellStyles>
  <dxfs count="155">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4"/>
        <color theme="1"/>
        <name val="Aptos Narrow"/>
        <family val="2"/>
        <scheme val="minor"/>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strike val="0"/>
        <outline val="0"/>
        <shadow val="0"/>
        <vertAlign val="baseline"/>
        <sz val="14"/>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border outline="0">
        <left style="thin">
          <color auto="1"/>
        </left>
        <top style="thin">
          <color auto="1"/>
        </top>
        <bottom style="thin">
          <color auto="1"/>
        </bottom>
      </border>
    </dxf>
    <dxf>
      <font>
        <strike val="0"/>
        <outline val="0"/>
        <shadow val="0"/>
        <vertAlign val="baseline"/>
        <sz val="14"/>
        <name val="Aptos Narrow"/>
        <family val="2"/>
        <scheme val="minor"/>
      </font>
      <alignment horizontal="center" vertical="center" textRotation="0" wrapText="1" indent="0" justifyLastLine="0" shrinkToFit="0" readingOrder="0"/>
    </dxf>
    <dxf>
      <font>
        <b/>
        <i val="0"/>
        <strike val="0"/>
        <condense val="0"/>
        <extend val="0"/>
        <outline val="0"/>
        <shadow val="0"/>
        <u val="none"/>
        <vertAlign val="baseline"/>
        <sz val="18"/>
        <color rgb="FFFFFFFF"/>
        <name val="Aptos Narrow"/>
        <scheme val="minor"/>
      </font>
      <fill>
        <patternFill patternType="solid">
          <fgColor indexed="64"/>
          <bgColor rgb="FF4472C4"/>
        </patternFill>
      </fill>
      <alignment horizontal="center" vertical="center" textRotation="0" wrapText="1" indent="0" justifyLastLine="0" shrinkToFit="0" readingOrder="0"/>
      <border diagonalUp="0" diagonalDown="0">
        <left style="thin">
          <color auto="1"/>
        </left>
        <right style="thin">
          <color auto="1"/>
        </right>
        <top/>
        <bottom/>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ptos Narrow"/>
        <scheme val="minor"/>
      </font>
      <alignment horizontal="center" vertical="center" wrapText="1"/>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ttom style="thin">
          <color indexed="64"/>
        </bottom>
      </border>
    </dxf>
    <dxf>
      <font>
        <b val="0"/>
        <i val="0"/>
        <strike val="0"/>
        <condense val="0"/>
        <extend val="0"/>
        <outline val="0"/>
        <shadow val="0"/>
        <u val="none"/>
        <vertAlign val="baseline"/>
        <sz val="11"/>
        <color theme="1"/>
        <name val="Aptos Narrow"/>
        <scheme val="minor"/>
      </font>
      <alignment horizontal="center"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rgb="FFFFFFFF"/>
        <name val="Aptos Narrow"/>
        <scheme val="minor"/>
      </font>
      <fill>
        <patternFill patternType="solid">
          <fgColor rgb="FF70AD47"/>
          <bgColor rgb="FF70AD47"/>
        </patternFill>
      </fill>
      <alignment horizontal="center" vertical="center" textRotation="0" wrapText="1" indent="0" justifyLastLine="0" shrinkToFit="0" readingOrder="0"/>
      <border diagonalUp="0" diagonalDown="0">
        <left style="thin">
          <color indexed="64"/>
        </left>
        <right style="thin">
          <color indexed="64"/>
        </right>
        <top/>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style="medium">
          <color rgb="FFDEE2E6"/>
        </left>
        <right/>
        <top style="medium">
          <color rgb="FFDEE2E6"/>
        </top>
        <bottom style="medium">
          <color rgb="FFDEE2E6"/>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style="medium">
          <color rgb="FFDEE2E6"/>
        </left>
        <right style="medium">
          <color rgb="FFDEE2E6"/>
        </right>
        <top style="medium">
          <color rgb="FFDEE2E6"/>
        </top>
        <bottom style="medium">
          <color rgb="FFDEE2E6"/>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style="medium">
          <color rgb="FFDEE2E6"/>
        </left>
        <right style="medium">
          <color rgb="FFDEE2E6"/>
        </right>
        <top style="medium">
          <color rgb="FFDEE2E6"/>
        </top>
        <bottom style="medium">
          <color rgb="FFDEE2E6"/>
        </bottom>
      </border>
    </dxf>
    <dxf>
      <font>
        <b val="0"/>
        <i val="0"/>
        <strike val="0"/>
        <condense val="0"/>
        <extend val="0"/>
        <outline val="0"/>
        <shadow val="0"/>
        <u val="none"/>
        <vertAlign val="baseline"/>
        <sz val="12"/>
        <color rgb="FF212529"/>
        <name val="Inherit"/>
        <scheme val="none"/>
      </font>
      <fill>
        <patternFill patternType="solid">
          <fgColor indexed="64"/>
          <bgColor rgb="FFFFFFFF"/>
        </patternFill>
      </fill>
      <alignment horizontal="center" vertical="center" textRotation="0" wrapText="1" indent="0" justifyLastLine="0" shrinkToFit="0" readingOrder="0"/>
      <border diagonalUp="0" diagonalDown="0" outline="0">
        <left/>
        <right style="medium">
          <color rgb="FFDEE2E6"/>
        </right>
        <top style="medium">
          <color rgb="FFDEE2E6"/>
        </top>
        <bottom style="medium">
          <color rgb="FFDEE2E6"/>
        </bottom>
      </border>
    </dxf>
    <dxf>
      <border outline="0">
        <top style="medium">
          <color rgb="FFDEE2E6"/>
        </top>
      </border>
    </dxf>
    <dxf>
      <border outline="0">
        <left style="medium">
          <color rgb="FFDEE2E6"/>
        </left>
        <right style="medium">
          <color rgb="FFDEE2E6"/>
        </right>
        <top style="medium">
          <color rgb="FFDEE2E6"/>
        </top>
        <bottom style="medium">
          <color rgb="FFDEE2E6"/>
        </bottom>
      </border>
    </dxf>
    <dxf>
      <alignment horizontal="center" vertical="center" textRotation="0" indent="0" justifyLastLine="0" shrinkToFit="0" readingOrder="0"/>
    </dxf>
    <dxf>
      <border outline="0">
        <bottom style="medium">
          <color rgb="FFD0D4D8"/>
        </bottom>
      </border>
    </dxf>
    <dxf>
      <font>
        <b/>
        <i val="0"/>
        <strike val="0"/>
        <condense val="0"/>
        <extend val="0"/>
        <outline val="0"/>
        <shadow val="0"/>
        <u val="none"/>
        <vertAlign val="baseline"/>
        <sz val="12"/>
        <color rgb="FF313F50"/>
        <name val="Inherit"/>
        <scheme val="none"/>
      </font>
      <fill>
        <patternFill patternType="solid">
          <fgColor indexed="64"/>
          <bgColor rgb="FFECEDF1"/>
        </patternFill>
      </fill>
      <alignment horizontal="center" vertical="center" textRotation="0" wrapText="1" indent="0" justifyLastLine="0" shrinkToFit="0" readingOrder="0"/>
      <border diagonalUp="0" diagonalDown="0" outline="0">
        <left style="medium">
          <color rgb="FFD0D4D8"/>
        </left>
        <right style="medium">
          <color rgb="FFD0D4D8"/>
        </right>
        <top/>
        <bottom/>
      </border>
    </dxf>
    <dxf>
      <numFmt numFmtId="0" formatCode="General"/>
      <alignment horizontal="center" vertical="center"/>
    </dxf>
    <dxf>
      <numFmt numFmtId="0" formatCode="General"/>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0" formatCode="General"/>
      <alignment horizontal="center" vertical="center"/>
    </dxf>
    <dxf>
      <alignment horizontal="center" vertical="center"/>
    </dxf>
    <dxf>
      <alignment horizontal="center" vertical="cent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numFmt numFmtId="0" formatCode="General"/>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auto="1"/>
        <name val="Aptos Narrow"/>
        <family val="2"/>
        <scheme val="minor"/>
      </font>
      <numFmt numFmtId="166" formatCode="0.0%"/>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auto="1"/>
        <name val="Aptos Narrow"/>
        <family val="2"/>
        <scheme val="minor"/>
      </font>
      <numFmt numFmtId="166" formatCode="0.0%"/>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numFmt numFmtId="0" formatCode="Genera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numFmt numFmtId="0" formatCode="General"/>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border diagonalUp="0" diagonalDown="0" outline="0">
        <left/>
        <right style="thin">
          <color rgb="FF000000"/>
        </right>
        <top style="thin">
          <color rgb="FF000000"/>
        </top>
        <bottom style="thin">
          <color rgb="FF000000"/>
        </bottom>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Aptos Narrow"/>
        <family val="2"/>
        <scheme val="minor"/>
      </font>
      <alignment horizontal="center" vertical="center" textRotation="0" wrapText="1" indent="0" justifyLastLine="0" shrinkToFit="0" readingOrder="0"/>
    </dxf>
    <dxf>
      <border outline="0">
        <bottom style="thin">
          <color rgb="FF000000"/>
        </bottom>
      </border>
    </dxf>
    <dxf>
      <font>
        <b/>
        <i val="0"/>
        <strike val="0"/>
        <condense val="0"/>
        <extend val="0"/>
        <outline val="0"/>
        <shadow val="0"/>
        <u val="none"/>
        <vertAlign val="baseline"/>
        <sz val="12"/>
        <color rgb="FFFFFFFF"/>
        <name val="Arial"/>
        <family val="2"/>
        <scheme val="none"/>
      </font>
      <fill>
        <patternFill patternType="solid">
          <fgColor indexed="64"/>
          <bgColor rgb="FF4472C4"/>
        </patternFill>
      </fill>
      <alignment horizontal="center" vertical="center" textRotation="0" wrapText="1" indent="0" justifyLastLine="0" shrinkToFit="0" readingOrder="0"/>
      <border diagonalUp="0" diagonalDown="0" outline="0">
        <left style="thin">
          <color rgb="FF000000"/>
        </left>
        <right style="thin">
          <color rgb="FF000000"/>
        </right>
        <top/>
        <bottom/>
      </border>
    </dxf>
    <dxf>
      <numFmt numFmtId="1" formatCode="0"/>
      <alignment horizontal="center" vertical="center" textRotation="0" wrapText="1" indent="0" justifyLastLine="0" shrinkToFit="0" readingOrder="0"/>
    </dxf>
    <dxf>
      <numFmt numFmtId="1" formatCode="0"/>
      <alignment horizontal="center" vertical="center" textRotation="0" wrapText="1" indent="0" justifyLastLine="0" shrinkToFit="0" readingOrder="0"/>
    </dxf>
    <dxf>
      <numFmt numFmtId="1" formatCode="0"/>
      <alignment horizontal="center" vertical="center" textRotation="0" wrapText="1" indent="0" justifyLastLine="0" shrinkToFit="0" readingOrder="0"/>
    </dxf>
    <dxf>
      <alignment horizontal="center" vertical="center" textRotation="0" wrapText="1" indent="0" justifyLastLine="0" shrinkToFit="0" readingOrder="0"/>
    </dxf>
    <dxf>
      <numFmt numFmtId="1" formatCode="0"/>
      <alignment horizontal="center" vertical="center" textRotation="0" wrapText="1" indent="0" justifyLastLine="0" shrinkToFit="0" readingOrder="0"/>
    </dxf>
    <dxf>
      <numFmt numFmtId="1" formatCode="0"/>
      <alignment horizontal="center" vertical="center" textRotation="0" wrapText="1" indent="0" justifyLastLine="0" shrinkToFit="0" readingOrder="0"/>
    </dxf>
    <dxf>
      <numFmt numFmtId="1" formatCode="0"/>
      <alignment horizontal="center" vertical="center" textRotation="0" wrapText="1" indent="0" justifyLastLine="0" shrinkToFit="0" readingOrder="0"/>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numFmt numFmtId="1" formatCode="0"/>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numFmt numFmtId="1" formatCode="0"/>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numFmt numFmtId="165" formatCode="&quot;€&quot;#,##0"/>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alignment horizontal="center" vertical="center" textRotation="0" wrapText="1" indent="0" justifyLastLine="0" shrinkToFit="0" readingOrder="0"/>
      <border diagonalUp="0" diagonalDown="0" outline="0">
        <left/>
        <right style="thin">
          <color rgb="FF000000"/>
        </right>
        <top style="thin">
          <color rgb="FF000000"/>
        </top>
        <bottom style="thin">
          <color rgb="FF000000"/>
        </bottom>
      </border>
    </dxf>
    <dxf>
      <border outline="0">
        <left style="thin">
          <color rgb="FF000000"/>
        </left>
      </border>
    </dxf>
    <dxf>
      <alignment horizontal="center" vertical="center" textRotation="0" wrapText="1" indent="0" justifyLastLine="0" shrinkToFit="0" readingOrder="0"/>
    </dxf>
    <dxf>
      <font>
        <b/>
        <i val="0"/>
        <strike val="0"/>
        <condense val="0"/>
        <extend val="0"/>
        <outline val="0"/>
        <shadow val="0"/>
        <u val="none"/>
        <vertAlign val="baseline"/>
        <sz val="11"/>
        <color rgb="FFFFFFFF"/>
        <name val="Aptos Narrow"/>
        <family val="2"/>
        <scheme val="minor"/>
      </font>
      <fill>
        <patternFill patternType="solid">
          <fgColor indexed="64"/>
          <bgColor rgb="FF4472C4"/>
        </patternFill>
      </fill>
      <alignment horizontal="center" vertical="center" textRotation="0" wrapText="1" indent="0" justifyLastLine="0" shrinkToFit="0" readingOrder="0"/>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9.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0.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1.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5.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3.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Tools/model</a:t>
            </a:r>
            <a:r>
              <a:rPr lang="en-US" baseline="0"/>
              <a:t> distribution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distribution_tool!$B$1</c:f>
              <c:strCache>
                <c:ptCount val="1"/>
                <c:pt idx="0">
                  <c:v>Nombre</c:v>
                </c:pt>
              </c:strCache>
            </c:strRef>
          </c:tx>
          <c:dPt>
            <c:idx val="0"/>
            <c:bubble3D val="0"/>
            <c:spPr>
              <a:solidFill>
                <a:srgbClr val="637CEF"/>
              </a:solidFill>
              <a:ln w="19050">
                <a:solidFill>
                  <a:schemeClr val="lt1"/>
                </a:solidFill>
              </a:ln>
              <a:effectLst/>
            </c:spPr>
            <c:extLst>
              <c:ext xmlns:c16="http://schemas.microsoft.com/office/drawing/2014/chart" uri="{C3380CC4-5D6E-409C-BE32-E72D297353CC}">
                <c16:uniqueId val="{00000001-B877-4D85-9160-5A0E8C088130}"/>
              </c:ext>
            </c:extLst>
          </c:dPt>
          <c:dPt>
            <c:idx val="1"/>
            <c:bubble3D val="0"/>
            <c:spPr>
              <a:solidFill>
                <a:srgbClr val="E3008C"/>
              </a:solidFill>
              <a:ln w="19050">
                <a:solidFill>
                  <a:schemeClr val="lt1"/>
                </a:solidFill>
              </a:ln>
              <a:effectLst/>
            </c:spPr>
            <c:extLst>
              <c:ext xmlns:c16="http://schemas.microsoft.com/office/drawing/2014/chart" uri="{C3380CC4-5D6E-409C-BE32-E72D297353CC}">
                <c16:uniqueId val="{00000003-B877-4D85-9160-5A0E8C088130}"/>
              </c:ext>
            </c:extLst>
          </c:dPt>
          <c:dPt>
            <c:idx val="2"/>
            <c:bubble3D val="0"/>
            <c:spPr>
              <a:solidFill>
                <a:srgbClr val="2AA0A4"/>
              </a:solidFill>
              <a:ln w="19050">
                <a:solidFill>
                  <a:schemeClr val="lt1"/>
                </a:solidFill>
              </a:ln>
              <a:effectLst/>
            </c:spPr>
            <c:extLst>
              <c:ext xmlns:c16="http://schemas.microsoft.com/office/drawing/2014/chart" uri="{C3380CC4-5D6E-409C-BE32-E72D297353CC}">
                <c16:uniqueId val="{00000005-B877-4D85-9160-5A0E8C088130}"/>
              </c:ext>
            </c:extLst>
          </c:dPt>
          <c:dPt>
            <c:idx val="3"/>
            <c:bubble3D val="0"/>
            <c:spPr>
              <a:solidFill>
                <a:srgbClr val="9373C0"/>
              </a:solidFill>
              <a:ln w="19050">
                <a:solidFill>
                  <a:schemeClr val="lt1"/>
                </a:solidFill>
              </a:ln>
              <a:effectLst/>
            </c:spPr>
            <c:extLst>
              <c:ext xmlns:c16="http://schemas.microsoft.com/office/drawing/2014/chart" uri="{C3380CC4-5D6E-409C-BE32-E72D297353CC}">
                <c16:uniqueId val="{00000007-B877-4D85-9160-5A0E8C088130}"/>
              </c:ext>
            </c:extLst>
          </c:dPt>
          <c:dPt>
            <c:idx val="4"/>
            <c:bubble3D val="0"/>
            <c:spPr>
              <a:solidFill>
                <a:srgbClr val="13A10E"/>
              </a:solidFill>
              <a:ln w="19050">
                <a:solidFill>
                  <a:schemeClr val="lt1"/>
                </a:solidFill>
              </a:ln>
              <a:effectLst/>
            </c:spPr>
            <c:extLst>
              <c:ext xmlns:c16="http://schemas.microsoft.com/office/drawing/2014/chart" uri="{C3380CC4-5D6E-409C-BE32-E72D297353CC}">
                <c16:uniqueId val="{00000009-B877-4D85-9160-5A0E8C088130}"/>
              </c:ext>
            </c:extLst>
          </c:dPt>
          <c:dPt>
            <c:idx val="5"/>
            <c:bubble3D val="0"/>
            <c:spPr>
              <a:solidFill>
                <a:srgbClr val="3A96DD"/>
              </a:solidFill>
              <a:ln w="19050">
                <a:solidFill>
                  <a:schemeClr val="lt1"/>
                </a:solidFill>
              </a:ln>
              <a:effectLst/>
            </c:spPr>
            <c:extLst>
              <c:ext xmlns:c16="http://schemas.microsoft.com/office/drawing/2014/chart" uri="{C3380CC4-5D6E-409C-BE32-E72D297353CC}">
                <c16:uniqueId val="{0000000B-B877-4D85-9160-5A0E8C088130}"/>
              </c:ext>
            </c:extLst>
          </c:dPt>
          <c:dPt>
            <c:idx val="6"/>
            <c:bubble3D val="0"/>
            <c:spPr>
              <a:solidFill>
                <a:srgbClr val="CA5010"/>
              </a:solidFill>
              <a:ln w="19050">
                <a:solidFill>
                  <a:schemeClr val="lt1"/>
                </a:solidFill>
              </a:ln>
              <a:effectLst/>
            </c:spPr>
            <c:extLst>
              <c:ext xmlns:c16="http://schemas.microsoft.com/office/drawing/2014/chart" uri="{C3380CC4-5D6E-409C-BE32-E72D297353CC}">
                <c16:uniqueId val="{0000000D-B877-4D85-9160-5A0E8C088130}"/>
              </c:ext>
            </c:extLst>
          </c:dPt>
          <c:dPt>
            <c:idx val="7"/>
            <c:bubble3D val="0"/>
            <c:spPr>
              <a:solidFill>
                <a:srgbClr val="57811B"/>
              </a:solidFill>
              <a:ln w="19050">
                <a:solidFill>
                  <a:schemeClr val="lt1"/>
                </a:solidFill>
              </a:ln>
              <a:effectLst/>
            </c:spPr>
            <c:extLst>
              <c:ext xmlns:c16="http://schemas.microsoft.com/office/drawing/2014/chart" uri="{C3380CC4-5D6E-409C-BE32-E72D297353CC}">
                <c16:uniqueId val="{0000000F-B877-4D85-9160-5A0E8C088130}"/>
              </c:ext>
            </c:extLst>
          </c:dPt>
          <c:dPt>
            <c:idx val="8"/>
            <c:bubble3D val="0"/>
            <c:spPr>
              <a:solidFill>
                <a:srgbClr val="B146C2"/>
              </a:solidFill>
              <a:ln w="19050">
                <a:solidFill>
                  <a:schemeClr val="lt1"/>
                </a:solidFill>
              </a:ln>
              <a:effectLst/>
            </c:spPr>
            <c:extLst>
              <c:ext xmlns:c16="http://schemas.microsoft.com/office/drawing/2014/chart" uri="{C3380CC4-5D6E-409C-BE32-E72D297353CC}">
                <c16:uniqueId val="{00000011-B877-4D85-9160-5A0E8C088130}"/>
              </c:ext>
            </c:extLst>
          </c:dPt>
          <c:dPt>
            <c:idx val="9"/>
            <c:bubble3D val="0"/>
            <c:spPr>
              <a:solidFill>
                <a:srgbClr val="AE8C00"/>
              </a:solidFill>
              <a:ln w="19050">
                <a:solidFill>
                  <a:schemeClr val="lt1"/>
                </a:solidFill>
              </a:ln>
              <a:effectLst/>
            </c:spPr>
            <c:extLst>
              <c:ext xmlns:c16="http://schemas.microsoft.com/office/drawing/2014/chart" uri="{C3380CC4-5D6E-409C-BE32-E72D297353CC}">
                <c16:uniqueId val="{00000013-627D-42DB-A2AF-99F5B670433E}"/>
              </c:ext>
            </c:extLst>
          </c:dPt>
          <c:dPt>
            <c:idx val="10"/>
            <c:bubble3D val="0"/>
            <c:spPr>
              <a:solidFill>
                <a:srgbClr val="AE8C00"/>
              </a:solidFill>
              <a:ln w="19050">
                <a:solidFill>
                  <a:schemeClr val="lt1"/>
                </a:solidFill>
              </a:ln>
              <a:effectLst/>
            </c:spPr>
            <c:extLst>
              <c:ext xmlns:c16="http://schemas.microsoft.com/office/drawing/2014/chart" uri="{C3380CC4-5D6E-409C-BE32-E72D297353CC}">
                <c16:uniqueId val="{00000015-627D-42DB-A2AF-99F5B670433E}"/>
              </c:ext>
            </c:extLst>
          </c:dPt>
          <c:dPt>
            <c:idx val="11"/>
            <c:bubble3D val="0"/>
            <c:spPr>
              <a:solidFill>
                <a:srgbClr val="637CEF"/>
              </a:solidFill>
              <a:ln w="19050">
                <a:solidFill>
                  <a:schemeClr val="lt1"/>
                </a:solidFill>
              </a:ln>
              <a:effectLst/>
            </c:spPr>
            <c:extLst>
              <c:ext xmlns:c16="http://schemas.microsoft.com/office/drawing/2014/chart" uri="{C3380CC4-5D6E-409C-BE32-E72D297353CC}">
                <c16:uniqueId val="{00000017-627D-42DB-A2AF-99F5B670433E}"/>
              </c:ext>
            </c:extLst>
          </c:dPt>
          <c:dPt>
            <c:idx val="12"/>
            <c:bubble3D val="0"/>
            <c:spPr>
              <a:solidFill>
                <a:srgbClr val="EE5FB7"/>
              </a:solidFill>
              <a:ln w="19050">
                <a:solidFill>
                  <a:schemeClr val="lt1"/>
                </a:solidFill>
              </a:ln>
              <a:effectLst/>
            </c:spPr>
            <c:extLst>
              <c:ext xmlns:c16="http://schemas.microsoft.com/office/drawing/2014/chart" uri="{C3380CC4-5D6E-409C-BE32-E72D297353CC}">
                <c16:uniqueId val="{00000019-627D-42DB-A2AF-99F5B670433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distribution_tool!$A$2:$A$14</c:f>
              <c:strCache>
                <c:ptCount val="13"/>
                <c:pt idx="0">
                  <c:v>OSeMOSYS</c:v>
                </c:pt>
                <c:pt idx="1">
                  <c:v>LEAP</c:v>
                </c:pt>
                <c:pt idx="2">
                  <c:v>TIMES/MARKAL</c:v>
                </c:pt>
                <c:pt idx="3">
                  <c:v>MESSAGE/SPLAT</c:v>
                </c:pt>
                <c:pt idx="4">
                  <c:v>ONSSET</c:v>
                </c:pt>
                <c:pt idx="5">
                  <c:v>GIS based tool</c:v>
                </c:pt>
                <c:pt idx="6">
                  <c:v>HOMER</c:v>
                </c:pt>
                <c:pt idx="7">
                  <c:v>PLEXOS</c:v>
                </c:pt>
                <c:pt idx="8">
                  <c:v>CERC</c:v>
                </c:pt>
                <c:pt idx="9">
                  <c:v>Flextool</c:v>
                </c:pt>
                <c:pt idx="10">
                  <c:v>PyPSA</c:v>
                </c:pt>
                <c:pt idx="11">
                  <c:v>Hybrid</c:v>
                </c:pt>
                <c:pt idx="12">
                  <c:v>Others</c:v>
                </c:pt>
              </c:strCache>
            </c:strRef>
          </c:cat>
          <c:val>
            <c:numRef>
              <c:f>distribution_tool!$B$2:$B$14</c:f>
              <c:numCache>
                <c:formatCode>General</c:formatCode>
                <c:ptCount val="13"/>
                <c:pt idx="0">
                  <c:v>12</c:v>
                </c:pt>
                <c:pt idx="1">
                  <c:v>8</c:v>
                </c:pt>
                <c:pt idx="2">
                  <c:v>6</c:v>
                </c:pt>
                <c:pt idx="3">
                  <c:v>5</c:v>
                </c:pt>
                <c:pt idx="4">
                  <c:v>4</c:v>
                </c:pt>
                <c:pt idx="5">
                  <c:v>4</c:v>
                </c:pt>
                <c:pt idx="6">
                  <c:v>2</c:v>
                </c:pt>
                <c:pt idx="7">
                  <c:v>2</c:v>
                </c:pt>
                <c:pt idx="8">
                  <c:v>1</c:v>
                </c:pt>
                <c:pt idx="9">
                  <c:v>1</c:v>
                </c:pt>
                <c:pt idx="10">
                  <c:v>1</c:v>
                </c:pt>
                <c:pt idx="11">
                  <c:v>11</c:v>
                </c:pt>
                <c:pt idx="12">
                  <c:v>9</c:v>
                </c:pt>
              </c:numCache>
            </c:numRef>
          </c:val>
          <c:extLst>
            <c:ext xmlns:c16="http://schemas.microsoft.com/office/drawing/2014/chart" uri="{C3380CC4-5D6E-409C-BE32-E72D297353CC}">
              <c16:uniqueId val="{00000003-7238-41BD-BA64-36A9B0F1424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Time period of publications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distribution_tool!$B$32</c:f>
              <c:strCache>
                <c:ptCount val="1"/>
                <c:pt idx="0">
                  <c:v>Number</c:v>
                </c:pt>
              </c:strCache>
            </c:strRef>
          </c:tx>
          <c:spPr>
            <a:solidFill>
              <a:schemeClr val="accent1"/>
            </a:solidFill>
            <a:ln>
              <a:noFill/>
            </a:ln>
            <a:effectLst/>
            <a:sp3d/>
          </c:spPr>
          <c:invertIfNegative val="0"/>
          <c:cat>
            <c:numRef>
              <c:f>distribution_tool!$A$33:$A$48</c:f>
              <c:numCache>
                <c:formatCode>General</c:formatCode>
                <c:ptCount val="16"/>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numCache>
            </c:numRef>
          </c:cat>
          <c:val>
            <c:numRef>
              <c:f>distribution_tool!$B$33:$B$48</c:f>
              <c:numCache>
                <c:formatCode>General</c:formatCode>
                <c:ptCount val="16"/>
                <c:pt idx="0">
                  <c:v>2</c:v>
                </c:pt>
                <c:pt idx="1">
                  <c:v>0</c:v>
                </c:pt>
                <c:pt idx="2">
                  <c:v>1</c:v>
                </c:pt>
                <c:pt idx="3">
                  <c:v>0</c:v>
                </c:pt>
                <c:pt idx="4">
                  <c:v>1</c:v>
                </c:pt>
                <c:pt idx="5">
                  <c:v>0</c:v>
                </c:pt>
                <c:pt idx="6">
                  <c:v>4</c:v>
                </c:pt>
                <c:pt idx="7">
                  <c:v>8</c:v>
                </c:pt>
                <c:pt idx="8">
                  <c:v>5</c:v>
                </c:pt>
                <c:pt idx="9">
                  <c:v>4</c:v>
                </c:pt>
                <c:pt idx="10">
                  <c:v>2</c:v>
                </c:pt>
                <c:pt idx="11">
                  <c:v>11</c:v>
                </c:pt>
                <c:pt idx="12">
                  <c:v>11</c:v>
                </c:pt>
                <c:pt idx="13">
                  <c:v>8</c:v>
                </c:pt>
                <c:pt idx="14">
                  <c:v>8</c:v>
                </c:pt>
                <c:pt idx="15">
                  <c:v>3</c:v>
                </c:pt>
              </c:numCache>
            </c:numRef>
          </c:val>
          <c:extLst>
            <c:ext xmlns:c16="http://schemas.microsoft.com/office/drawing/2014/chart" uri="{C3380CC4-5D6E-409C-BE32-E72D297353CC}">
              <c16:uniqueId val="{00000000-B762-4333-8095-C8AACE2D882F}"/>
            </c:ext>
          </c:extLst>
        </c:ser>
        <c:dLbls>
          <c:showLegendKey val="0"/>
          <c:showVal val="0"/>
          <c:showCatName val="0"/>
          <c:showSerName val="0"/>
          <c:showPercent val="0"/>
          <c:showBubbleSize val="0"/>
        </c:dLbls>
        <c:gapWidth val="150"/>
        <c:shape val="box"/>
        <c:axId val="1029127520"/>
        <c:axId val="1029127040"/>
        <c:axId val="0"/>
      </c:bar3DChart>
      <c:catAx>
        <c:axId val="102912752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127040"/>
        <c:crosses val="autoZero"/>
        <c:auto val="1"/>
        <c:lblAlgn val="ctr"/>
        <c:lblOffset val="100"/>
        <c:tickLblSkip val="1"/>
        <c:tickMarkSkip val="4"/>
        <c:noMultiLvlLbl val="0"/>
      </c:catAx>
      <c:valAx>
        <c:axId val="10291270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Number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91275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distribution_tool!$B$53</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24C-4198-924F-6F6CEE62493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24C-4198-924F-6F6CEE62493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24C-4198-924F-6F6CEE624938}"/>
              </c:ext>
            </c:extLst>
          </c:dPt>
          <c:cat>
            <c:strRef>
              <c:f>distribution_tool!$A$54:$A$56</c:f>
              <c:strCache>
                <c:ptCount val="3"/>
                <c:pt idx="0">
                  <c:v>Proprietary</c:v>
                </c:pt>
                <c:pt idx="1">
                  <c:v>Open source</c:v>
                </c:pt>
                <c:pt idx="2">
                  <c:v>Hybrid</c:v>
                </c:pt>
              </c:strCache>
            </c:strRef>
          </c:cat>
          <c:val>
            <c:numRef>
              <c:f>distribution_tool!$B$54:$B$56</c:f>
              <c:numCache>
                <c:formatCode>General</c:formatCode>
                <c:ptCount val="3"/>
                <c:pt idx="0">
                  <c:v>32</c:v>
                </c:pt>
                <c:pt idx="1">
                  <c:v>30</c:v>
                </c:pt>
                <c:pt idx="2">
                  <c:v>5</c:v>
                </c:pt>
              </c:numCache>
            </c:numRef>
          </c:val>
          <c:extLst>
            <c:ext xmlns:c16="http://schemas.microsoft.com/office/drawing/2014/chart" uri="{C3380CC4-5D6E-409C-BE32-E72D297353CC}">
              <c16:uniqueId val="{00000000-273E-4877-84D4-A98F91A66364}"/>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Data availability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tx>
            <c:strRef>
              <c:f>distribution_tool!$B$61</c:f>
              <c:strCache>
                <c:ptCount val="1"/>
                <c:pt idx="0">
                  <c:v>count</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54B-459D-8554-9F232490EBD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54B-459D-8554-9F232490EBD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254B-459D-8554-9F232490EBDA}"/>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distribution_tool!$A$62:$A$64</c:f>
              <c:strCache>
                <c:ptCount val="3"/>
                <c:pt idx="0">
                  <c:v>Open/Public repositery</c:v>
                </c:pt>
                <c:pt idx="1">
                  <c:v>Public secondary sources (reports, etc..)</c:v>
                </c:pt>
                <c:pt idx="2">
                  <c:v>Institutional / Restricted</c:v>
                </c:pt>
              </c:strCache>
            </c:strRef>
          </c:cat>
          <c:val>
            <c:numRef>
              <c:f>distribution_tool!$B$62:$B$64</c:f>
              <c:numCache>
                <c:formatCode>General</c:formatCode>
                <c:ptCount val="3"/>
                <c:pt idx="0">
                  <c:v>28</c:v>
                </c:pt>
                <c:pt idx="1">
                  <c:v>20</c:v>
                </c:pt>
                <c:pt idx="2">
                  <c:v>19</c:v>
                </c:pt>
              </c:numCache>
            </c:numRef>
          </c:val>
          <c:extLst>
            <c:ext xmlns:c16="http://schemas.microsoft.com/office/drawing/2014/chart" uri="{C3380CC4-5D6E-409C-BE32-E72D297353CC}">
              <c16:uniqueId val="{00000000-1E9F-4579-87FC-C6A262419CAE}"/>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Geographical distribution</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countries_study!$B$1</c:f>
              <c:strCache>
                <c:ptCount val="1"/>
                <c:pt idx="0">
                  <c:v>Pourcentage</c:v>
                </c:pt>
              </c:strCache>
            </c:strRef>
          </c:tx>
          <c:explosion val="2"/>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1970-48F7-8B77-6331D64429F8}"/>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1970-48F7-8B77-6331D64429F8}"/>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1970-48F7-8B77-6331D64429F8}"/>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1970-48F7-8B77-6331D64429F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countries_study!$A$2:$A$5</c:f>
              <c:strCache>
                <c:ptCount val="4"/>
                <c:pt idx="0">
                  <c:v>Continental</c:v>
                </c:pt>
                <c:pt idx="1">
                  <c:v>Regional</c:v>
                </c:pt>
                <c:pt idx="2">
                  <c:v>Country</c:v>
                </c:pt>
                <c:pt idx="3">
                  <c:v>Rural</c:v>
                </c:pt>
              </c:strCache>
            </c:strRef>
          </c:cat>
          <c:val>
            <c:numRef>
              <c:f>countries_study!$B$2:$B$5</c:f>
              <c:numCache>
                <c:formatCode>General</c:formatCode>
                <c:ptCount val="4"/>
                <c:pt idx="0">
                  <c:v>9</c:v>
                </c:pt>
                <c:pt idx="1">
                  <c:v>9</c:v>
                </c:pt>
                <c:pt idx="2">
                  <c:v>45</c:v>
                </c:pt>
                <c:pt idx="3">
                  <c:v>3</c:v>
                </c:pt>
              </c:numCache>
            </c:numRef>
          </c:val>
          <c:extLst>
            <c:ext xmlns:c16="http://schemas.microsoft.com/office/drawing/2014/chart" uri="{C3380CC4-5D6E-409C-BE32-E72D297353CC}">
              <c16:uniqueId val="{00000000-B1D1-4618-85AA-FD7784B7AB38}"/>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Distribution per region</a:t>
            </a:r>
          </a:p>
        </c:rich>
      </c:tx>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countries_study!$B$9</c:f>
              <c:strCache>
                <c:ptCount val="1"/>
                <c:pt idx="0">
                  <c:v>Pourcentage</c:v>
                </c:pt>
              </c:strCache>
            </c:strRef>
          </c:tx>
          <c:explosion val="2"/>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C067-455F-A266-DFD782322FB1}"/>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C067-455F-A266-DFD782322FB1}"/>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C067-455F-A266-DFD782322FB1}"/>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C067-455F-A266-DFD782322FB1}"/>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C067-455F-A266-DFD782322FB1}"/>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1-C067-455F-A266-DFD782322FB1}"/>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3-C067-455F-A266-DFD782322FB1}"/>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5-C067-455F-A266-DFD782322FB1}"/>
                </c:ext>
              </c:extLst>
            </c:dLbl>
            <c:dLbl>
              <c:idx val="3"/>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7-C067-455F-A266-DFD782322FB1}"/>
                </c:ext>
              </c:extLst>
            </c:dLbl>
            <c:dLbl>
              <c:idx val="4"/>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9-C067-455F-A266-DFD782322FB1}"/>
                </c:ext>
              </c:extLst>
            </c:dLbl>
            <c:spPr>
              <a:noFill/>
              <a:ln>
                <a:noFill/>
              </a:ln>
              <a:effectLst/>
            </c:sp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countries_study!$A$10:$A$14</c:f>
              <c:strCache>
                <c:ptCount val="5"/>
                <c:pt idx="0">
                  <c:v>West africa</c:v>
                </c:pt>
                <c:pt idx="1">
                  <c:v>South Africa</c:v>
                </c:pt>
                <c:pt idx="2">
                  <c:v>Central Africa</c:v>
                </c:pt>
                <c:pt idx="3">
                  <c:v>East Africa</c:v>
                </c:pt>
                <c:pt idx="4">
                  <c:v>North Africa</c:v>
                </c:pt>
              </c:strCache>
            </c:strRef>
          </c:cat>
          <c:val>
            <c:numRef>
              <c:f>countries_study!$B$10:$B$14</c:f>
              <c:numCache>
                <c:formatCode>General</c:formatCode>
                <c:ptCount val="5"/>
                <c:pt idx="0">
                  <c:v>14</c:v>
                </c:pt>
                <c:pt idx="1">
                  <c:v>6</c:v>
                </c:pt>
                <c:pt idx="2">
                  <c:v>3</c:v>
                </c:pt>
                <c:pt idx="3">
                  <c:v>13</c:v>
                </c:pt>
                <c:pt idx="4">
                  <c:v>10</c:v>
                </c:pt>
              </c:numCache>
            </c:numRef>
          </c:val>
          <c:extLst>
            <c:ext xmlns:c16="http://schemas.microsoft.com/office/drawing/2014/chart" uri="{C3380CC4-5D6E-409C-BE32-E72D297353CC}">
              <c16:uniqueId val="{00000000-05A1-4669-BCAF-1CEE0EF9828C}"/>
            </c:ext>
          </c:extLst>
        </c:ser>
        <c:dLbls>
          <c:dLblPos val="out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models</a:t>
            </a:r>
            <a:r>
              <a:rPr lang="fr-FR" baseline="0"/>
              <a:t> developers origin</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pieChart>
        <c:varyColors val="1"/>
        <c:ser>
          <c:idx val="0"/>
          <c:order val="0"/>
          <c:tx>
            <c:strRef>
              <c:f>countries_study!$B$202</c:f>
              <c:strCache>
                <c:ptCount val="1"/>
                <c:pt idx="0">
                  <c:v>Number</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D65-4907-9624-E672B99F536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D65-4907-9624-E672B99F536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5D65-4907-9624-E672B99F536A}"/>
              </c:ext>
            </c:extLst>
          </c:dPt>
          <c:dLbls>
            <c:dLbl>
              <c:idx val="0"/>
              <c:layout>
                <c:manualLayout>
                  <c:x val="5.9134733158355206E-2"/>
                  <c:y val="2.093467483231262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5D65-4907-9624-E672B99F536A}"/>
                </c:ext>
              </c:extLst>
            </c:dLbl>
            <c:dLbl>
              <c:idx val="1"/>
              <c:layout>
                <c:manualLayout>
                  <c:x val="0.10826859142607174"/>
                  <c:y val="-7.64439340915718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5D65-4907-9624-E672B99F536A}"/>
                </c:ext>
              </c:extLst>
            </c:dLbl>
            <c:dLbl>
              <c:idx val="2"/>
              <c:layout>
                <c:manualLayout>
                  <c:x val="-2.866065179352581E-2"/>
                  <c:y val="-8.909339457567799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5D65-4907-9624-E672B99F536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countries_study!$A$203:$A$205</c:f>
              <c:strCache>
                <c:ptCount val="3"/>
                <c:pt idx="0">
                  <c:v>Local</c:v>
                </c:pt>
                <c:pt idx="1">
                  <c:v>Co-developed</c:v>
                </c:pt>
                <c:pt idx="2">
                  <c:v>Abroad</c:v>
                </c:pt>
              </c:strCache>
            </c:strRef>
          </c:cat>
          <c:val>
            <c:numRef>
              <c:f>countries_study!$B$203:$B$205</c:f>
              <c:numCache>
                <c:formatCode>General</c:formatCode>
                <c:ptCount val="3"/>
                <c:pt idx="0">
                  <c:v>17</c:v>
                </c:pt>
                <c:pt idx="1">
                  <c:v>20</c:v>
                </c:pt>
                <c:pt idx="2">
                  <c:v>30</c:v>
                </c:pt>
              </c:numCache>
            </c:numRef>
          </c:val>
          <c:extLst>
            <c:ext xmlns:c16="http://schemas.microsoft.com/office/drawing/2014/chart" uri="{C3380CC4-5D6E-409C-BE32-E72D297353CC}">
              <c16:uniqueId val="{00000000-5D65-4907-9624-E672B99F536A}"/>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Technology included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analysis!$B$2</c:f>
              <c:strCache>
                <c:ptCount val="1"/>
                <c:pt idx="0">
                  <c:v>Nombre</c:v>
                </c:pt>
              </c:strCache>
            </c:strRef>
          </c:tx>
          <c:spPr>
            <a:solidFill>
              <a:schemeClr val="accent1"/>
            </a:solidFill>
            <a:ln>
              <a:noFill/>
            </a:ln>
            <a:effectLst/>
            <a:sp3d/>
          </c:spPr>
          <c:invertIfNegative val="0"/>
          <c:cat>
            <c:strRef>
              <c:f>analysis!$A$3:$A$12</c:f>
              <c:strCache>
                <c:ptCount val="9"/>
                <c:pt idx="0">
                  <c:v>hydro</c:v>
                </c:pt>
                <c:pt idx="1">
                  <c:v>solar </c:v>
                </c:pt>
                <c:pt idx="2">
                  <c:v>wind</c:v>
                </c:pt>
                <c:pt idx="3">
                  <c:v>biomass</c:v>
                </c:pt>
                <c:pt idx="4">
                  <c:v>Nuclear </c:v>
                </c:pt>
                <c:pt idx="5">
                  <c:v>Geothermal</c:v>
                </c:pt>
                <c:pt idx="6">
                  <c:v>Fossil Fuels</c:v>
                </c:pt>
                <c:pt idx="7">
                  <c:v>H2</c:v>
                </c:pt>
                <c:pt idx="8">
                  <c:v>coal</c:v>
                </c:pt>
              </c:strCache>
            </c:strRef>
          </c:cat>
          <c:val>
            <c:numRef>
              <c:f>analysis!$B$3:$B$12</c:f>
              <c:numCache>
                <c:formatCode>General</c:formatCode>
                <c:ptCount val="10"/>
                <c:pt idx="0">
                  <c:v>61</c:v>
                </c:pt>
                <c:pt idx="1">
                  <c:v>61</c:v>
                </c:pt>
                <c:pt idx="2">
                  <c:v>59</c:v>
                </c:pt>
                <c:pt idx="3">
                  <c:v>38</c:v>
                </c:pt>
                <c:pt idx="4">
                  <c:v>24</c:v>
                </c:pt>
                <c:pt idx="5">
                  <c:v>23</c:v>
                </c:pt>
                <c:pt idx="6">
                  <c:v>61</c:v>
                </c:pt>
                <c:pt idx="7">
                  <c:v>10</c:v>
                </c:pt>
                <c:pt idx="8">
                  <c:v>38</c:v>
                </c:pt>
              </c:numCache>
            </c:numRef>
          </c:val>
          <c:extLst>
            <c:ext xmlns:c16="http://schemas.microsoft.com/office/drawing/2014/chart" uri="{C3380CC4-5D6E-409C-BE32-E72D297353CC}">
              <c16:uniqueId val="{00000000-7427-4FCD-A9CB-C5E58B40388F}"/>
            </c:ext>
          </c:extLst>
        </c:ser>
        <c:dLbls>
          <c:showLegendKey val="0"/>
          <c:showVal val="0"/>
          <c:showCatName val="0"/>
          <c:showSerName val="0"/>
          <c:showPercent val="0"/>
          <c:showBubbleSize val="0"/>
        </c:dLbls>
        <c:gapWidth val="150"/>
        <c:shape val="box"/>
        <c:axId val="1118973472"/>
        <c:axId val="1118982592"/>
        <c:axId val="0"/>
      </c:bar3DChart>
      <c:catAx>
        <c:axId val="11189734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8982592"/>
        <c:crosses val="autoZero"/>
        <c:auto val="1"/>
        <c:lblAlgn val="ctr"/>
        <c:lblOffset val="100"/>
        <c:noMultiLvlLbl val="0"/>
      </c:catAx>
      <c:valAx>
        <c:axId val="11189825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8973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analysis!$A$14</c:f>
              <c:strCache>
                <c:ptCount val="1"/>
                <c:pt idx="0">
                  <c:v>Number</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17C-4D87-A4AB-0A958BE540D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4714-42EB-AB09-0C7257F770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4714-42EB-AB09-0C7257F770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17C-4D87-A4AB-0A958BE540D7}"/>
              </c:ext>
            </c:extLst>
          </c:dPt>
          <c:dLbls>
            <c:dLbl>
              <c:idx val="1"/>
              <c:layout>
                <c:manualLayout>
                  <c:x val="-0.17722272167034198"/>
                  <c:y val="9.6796393273807277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714-42EB-AB09-0C7257F77099}"/>
                </c:ext>
              </c:extLst>
            </c:dLbl>
            <c:dLbl>
              <c:idx val="2"/>
              <c:layout>
                <c:manualLayout>
                  <c:x val="0.2310443757581617"/>
                  <c:y val="6.283489683406799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4714-42EB-AB09-0C7257F7709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analysis!$B$13:$E$13</c:f>
              <c:strCache>
                <c:ptCount val="3"/>
                <c:pt idx="0">
                  <c:v>Bottom up</c:v>
                </c:pt>
                <c:pt idx="1">
                  <c:v>Top down</c:v>
                </c:pt>
                <c:pt idx="2">
                  <c:v>Hybrid</c:v>
                </c:pt>
              </c:strCache>
            </c:strRef>
          </c:cat>
          <c:val>
            <c:numRef>
              <c:f>analysis!$B$14:$E$14</c:f>
              <c:numCache>
                <c:formatCode>General</c:formatCode>
                <c:ptCount val="4"/>
                <c:pt idx="0">
                  <c:v>63</c:v>
                </c:pt>
                <c:pt idx="1">
                  <c:v>2</c:v>
                </c:pt>
                <c:pt idx="2">
                  <c:v>2</c:v>
                </c:pt>
              </c:numCache>
            </c:numRef>
          </c:val>
          <c:extLst>
            <c:ext xmlns:c16="http://schemas.microsoft.com/office/drawing/2014/chart" uri="{C3380CC4-5D6E-409C-BE32-E72D297353CC}">
              <c16:uniqueId val="{00000000-4714-42EB-AB09-0C7257F77099}"/>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400" b="0" i="0" u="none" strike="noStrike" baseline="0"/>
              <a:t>Frequency of Simulation End Years</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analysis!$A$28</c:f>
              <c:strCache>
                <c:ptCount val="1"/>
                <c:pt idx="0">
                  <c:v>2025</c:v>
                </c:pt>
              </c:strCache>
            </c:strRef>
          </c:tx>
          <c:spPr>
            <a:solidFill>
              <a:schemeClr val="accent1"/>
            </a:solidFill>
            <a:ln>
              <a:noFill/>
            </a:ln>
            <a:effectLst/>
          </c:spPr>
          <c:invertIfNegative val="0"/>
          <c:cat>
            <c:strRef>
              <c:f>analysis!$B$27</c:f>
              <c:strCache>
                <c:ptCount val="1"/>
                <c:pt idx="0">
                  <c:v>Number</c:v>
                </c:pt>
              </c:strCache>
            </c:strRef>
          </c:cat>
          <c:val>
            <c:numRef>
              <c:f>analysis!$B$28</c:f>
              <c:numCache>
                <c:formatCode>General</c:formatCode>
                <c:ptCount val="1"/>
                <c:pt idx="0">
                  <c:v>2</c:v>
                </c:pt>
              </c:numCache>
            </c:numRef>
          </c:val>
          <c:extLst>
            <c:ext xmlns:c16="http://schemas.microsoft.com/office/drawing/2014/chart" uri="{C3380CC4-5D6E-409C-BE32-E72D297353CC}">
              <c16:uniqueId val="{00000000-2910-4854-B150-1DAA96DF7205}"/>
            </c:ext>
          </c:extLst>
        </c:ser>
        <c:ser>
          <c:idx val="1"/>
          <c:order val="1"/>
          <c:tx>
            <c:strRef>
              <c:f>analysis!$A$29</c:f>
              <c:strCache>
                <c:ptCount val="1"/>
                <c:pt idx="0">
                  <c:v>2030</c:v>
                </c:pt>
              </c:strCache>
            </c:strRef>
          </c:tx>
          <c:spPr>
            <a:solidFill>
              <a:schemeClr val="accent2"/>
            </a:solidFill>
            <a:ln>
              <a:noFill/>
            </a:ln>
            <a:effectLst/>
          </c:spPr>
          <c:invertIfNegative val="0"/>
          <c:cat>
            <c:strRef>
              <c:f>analysis!$B$27</c:f>
              <c:strCache>
                <c:ptCount val="1"/>
                <c:pt idx="0">
                  <c:v>Number</c:v>
                </c:pt>
              </c:strCache>
            </c:strRef>
          </c:cat>
          <c:val>
            <c:numRef>
              <c:f>analysis!$B$29</c:f>
              <c:numCache>
                <c:formatCode>General</c:formatCode>
                <c:ptCount val="1"/>
                <c:pt idx="0">
                  <c:v>16</c:v>
                </c:pt>
              </c:numCache>
            </c:numRef>
          </c:val>
          <c:extLst>
            <c:ext xmlns:c16="http://schemas.microsoft.com/office/drawing/2014/chart" uri="{C3380CC4-5D6E-409C-BE32-E72D297353CC}">
              <c16:uniqueId val="{00000001-2910-4854-B150-1DAA96DF7205}"/>
            </c:ext>
          </c:extLst>
        </c:ser>
        <c:ser>
          <c:idx val="2"/>
          <c:order val="2"/>
          <c:tx>
            <c:strRef>
              <c:f>analysis!$A$30</c:f>
              <c:strCache>
                <c:ptCount val="1"/>
                <c:pt idx="0">
                  <c:v>2032</c:v>
                </c:pt>
              </c:strCache>
            </c:strRef>
          </c:tx>
          <c:spPr>
            <a:solidFill>
              <a:schemeClr val="accent3"/>
            </a:solidFill>
            <a:ln>
              <a:noFill/>
            </a:ln>
            <a:effectLst/>
          </c:spPr>
          <c:invertIfNegative val="0"/>
          <c:cat>
            <c:strRef>
              <c:f>analysis!$B$27</c:f>
              <c:strCache>
                <c:ptCount val="1"/>
                <c:pt idx="0">
                  <c:v>Number</c:v>
                </c:pt>
              </c:strCache>
            </c:strRef>
          </c:cat>
          <c:val>
            <c:numRef>
              <c:f>analysis!$B$30</c:f>
              <c:numCache>
                <c:formatCode>General</c:formatCode>
                <c:ptCount val="1"/>
                <c:pt idx="0">
                  <c:v>1</c:v>
                </c:pt>
              </c:numCache>
            </c:numRef>
          </c:val>
          <c:extLst>
            <c:ext xmlns:c16="http://schemas.microsoft.com/office/drawing/2014/chart" uri="{C3380CC4-5D6E-409C-BE32-E72D297353CC}">
              <c16:uniqueId val="{00000002-2910-4854-B150-1DAA96DF7205}"/>
            </c:ext>
          </c:extLst>
        </c:ser>
        <c:ser>
          <c:idx val="3"/>
          <c:order val="3"/>
          <c:tx>
            <c:strRef>
              <c:f>analysis!$A$31</c:f>
              <c:strCache>
                <c:ptCount val="1"/>
                <c:pt idx="0">
                  <c:v>2035</c:v>
                </c:pt>
              </c:strCache>
            </c:strRef>
          </c:tx>
          <c:spPr>
            <a:solidFill>
              <a:schemeClr val="accent4"/>
            </a:solidFill>
            <a:ln>
              <a:noFill/>
            </a:ln>
            <a:effectLst/>
          </c:spPr>
          <c:invertIfNegative val="0"/>
          <c:cat>
            <c:strRef>
              <c:f>analysis!$B$27</c:f>
              <c:strCache>
                <c:ptCount val="1"/>
                <c:pt idx="0">
                  <c:v>Number</c:v>
                </c:pt>
              </c:strCache>
            </c:strRef>
          </c:cat>
          <c:val>
            <c:numRef>
              <c:f>analysis!$B$31</c:f>
              <c:numCache>
                <c:formatCode>General</c:formatCode>
                <c:ptCount val="1"/>
                <c:pt idx="0">
                  <c:v>3</c:v>
                </c:pt>
              </c:numCache>
            </c:numRef>
          </c:val>
          <c:extLst>
            <c:ext xmlns:c16="http://schemas.microsoft.com/office/drawing/2014/chart" uri="{C3380CC4-5D6E-409C-BE32-E72D297353CC}">
              <c16:uniqueId val="{00000003-2910-4854-B150-1DAA96DF7205}"/>
            </c:ext>
          </c:extLst>
        </c:ser>
        <c:ser>
          <c:idx val="4"/>
          <c:order val="4"/>
          <c:tx>
            <c:strRef>
              <c:f>analysis!$A$32</c:f>
              <c:strCache>
                <c:ptCount val="1"/>
                <c:pt idx="0">
                  <c:v>2037</c:v>
                </c:pt>
              </c:strCache>
            </c:strRef>
          </c:tx>
          <c:spPr>
            <a:solidFill>
              <a:schemeClr val="accent5"/>
            </a:solidFill>
            <a:ln>
              <a:noFill/>
            </a:ln>
            <a:effectLst/>
          </c:spPr>
          <c:invertIfNegative val="0"/>
          <c:cat>
            <c:strRef>
              <c:f>analysis!$B$27</c:f>
              <c:strCache>
                <c:ptCount val="1"/>
                <c:pt idx="0">
                  <c:v>Number</c:v>
                </c:pt>
              </c:strCache>
            </c:strRef>
          </c:cat>
          <c:val>
            <c:numRef>
              <c:f>analysis!$B$32</c:f>
              <c:numCache>
                <c:formatCode>General</c:formatCode>
                <c:ptCount val="1"/>
                <c:pt idx="0">
                  <c:v>2</c:v>
                </c:pt>
              </c:numCache>
            </c:numRef>
          </c:val>
          <c:extLst>
            <c:ext xmlns:c16="http://schemas.microsoft.com/office/drawing/2014/chart" uri="{C3380CC4-5D6E-409C-BE32-E72D297353CC}">
              <c16:uniqueId val="{00000004-2910-4854-B150-1DAA96DF7205}"/>
            </c:ext>
          </c:extLst>
        </c:ser>
        <c:ser>
          <c:idx val="5"/>
          <c:order val="5"/>
          <c:tx>
            <c:strRef>
              <c:f>analysis!$A$33</c:f>
              <c:strCache>
                <c:ptCount val="1"/>
                <c:pt idx="0">
                  <c:v>2040</c:v>
                </c:pt>
              </c:strCache>
            </c:strRef>
          </c:tx>
          <c:spPr>
            <a:solidFill>
              <a:schemeClr val="accent6"/>
            </a:solidFill>
            <a:ln>
              <a:noFill/>
            </a:ln>
            <a:effectLst/>
          </c:spPr>
          <c:invertIfNegative val="0"/>
          <c:cat>
            <c:strRef>
              <c:f>analysis!$B$27</c:f>
              <c:strCache>
                <c:ptCount val="1"/>
                <c:pt idx="0">
                  <c:v>Number</c:v>
                </c:pt>
              </c:strCache>
            </c:strRef>
          </c:cat>
          <c:val>
            <c:numRef>
              <c:f>analysis!$B$33</c:f>
              <c:numCache>
                <c:formatCode>General</c:formatCode>
                <c:ptCount val="1"/>
                <c:pt idx="0">
                  <c:v>13</c:v>
                </c:pt>
              </c:numCache>
            </c:numRef>
          </c:val>
          <c:extLst>
            <c:ext xmlns:c16="http://schemas.microsoft.com/office/drawing/2014/chart" uri="{C3380CC4-5D6E-409C-BE32-E72D297353CC}">
              <c16:uniqueId val="{00000005-2910-4854-B150-1DAA96DF7205}"/>
            </c:ext>
          </c:extLst>
        </c:ser>
        <c:ser>
          <c:idx val="6"/>
          <c:order val="6"/>
          <c:tx>
            <c:strRef>
              <c:f>analysis!$A$34</c:f>
              <c:strCache>
                <c:ptCount val="1"/>
                <c:pt idx="0">
                  <c:v>2041</c:v>
                </c:pt>
              </c:strCache>
            </c:strRef>
          </c:tx>
          <c:spPr>
            <a:solidFill>
              <a:schemeClr val="accent1">
                <a:lumMod val="60000"/>
              </a:schemeClr>
            </a:solidFill>
            <a:ln>
              <a:noFill/>
            </a:ln>
            <a:effectLst/>
          </c:spPr>
          <c:invertIfNegative val="0"/>
          <c:cat>
            <c:strRef>
              <c:f>analysis!$B$27</c:f>
              <c:strCache>
                <c:ptCount val="1"/>
                <c:pt idx="0">
                  <c:v>Number</c:v>
                </c:pt>
              </c:strCache>
            </c:strRef>
          </c:cat>
          <c:val>
            <c:numRef>
              <c:f>analysis!$B$34</c:f>
              <c:numCache>
                <c:formatCode>General</c:formatCode>
                <c:ptCount val="1"/>
                <c:pt idx="0">
                  <c:v>1</c:v>
                </c:pt>
              </c:numCache>
            </c:numRef>
          </c:val>
          <c:extLst>
            <c:ext xmlns:c16="http://schemas.microsoft.com/office/drawing/2014/chart" uri="{C3380CC4-5D6E-409C-BE32-E72D297353CC}">
              <c16:uniqueId val="{00000006-2910-4854-B150-1DAA96DF7205}"/>
            </c:ext>
          </c:extLst>
        </c:ser>
        <c:ser>
          <c:idx val="7"/>
          <c:order val="7"/>
          <c:tx>
            <c:strRef>
              <c:f>analysis!$A$35</c:f>
              <c:strCache>
                <c:ptCount val="1"/>
                <c:pt idx="0">
                  <c:v>2042</c:v>
                </c:pt>
              </c:strCache>
            </c:strRef>
          </c:tx>
          <c:spPr>
            <a:solidFill>
              <a:schemeClr val="accent2">
                <a:lumMod val="60000"/>
              </a:schemeClr>
            </a:solidFill>
            <a:ln>
              <a:noFill/>
            </a:ln>
            <a:effectLst/>
          </c:spPr>
          <c:invertIfNegative val="0"/>
          <c:cat>
            <c:strRef>
              <c:f>analysis!$B$27</c:f>
              <c:strCache>
                <c:ptCount val="1"/>
                <c:pt idx="0">
                  <c:v>Number</c:v>
                </c:pt>
              </c:strCache>
            </c:strRef>
          </c:cat>
          <c:val>
            <c:numRef>
              <c:f>analysis!$B$35</c:f>
              <c:numCache>
                <c:formatCode>General</c:formatCode>
                <c:ptCount val="1"/>
                <c:pt idx="0">
                  <c:v>1</c:v>
                </c:pt>
              </c:numCache>
            </c:numRef>
          </c:val>
          <c:extLst>
            <c:ext xmlns:c16="http://schemas.microsoft.com/office/drawing/2014/chart" uri="{C3380CC4-5D6E-409C-BE32-E72D297353CC}">
              <c16:uniqueId val="{00000007-2910-4854-B150-1DAA96DF7205}"/>
            </c:ext>
          </c:extLst>
        </c:ser>
        <c:ser>
          <c:idx val="8"/>
          <c:order val="8"/>
          <c:tx>
            <c:strRef>
              <c:f>analysis!$A$36</c:f>
              <c:strCache>
                <c:ptCount val="1"/>
                <c:pt idx="0">
                  <c:v>2045</c:v>
                </c:pt>
              </c:strCache>
            </c:strRef>
          </c:tx>
          <c:spPr>
            <a:solidFill>
              <a:schemeClr val="accent3">
                <a:lumMod val="60000"/>
              </a:schemeClr>
            </a:solidFill>
            <a:ln>
              <a:noFill/>
            </a:ln>
            <a:effectLst/>
          </c:spPr>
          <c:invertIfNegative val="0"/>
          <c:cat>
            <c:strRef>
              <c:f>analysis!$B$27</c:f>
              <c:strCache>
                <c:ptCount val="1"/>
                <c:pt idx="0">
                  <c:v>Number</c:v>
                </c:pt>
              </c:strCache>
            </c:strRef>
          </c:cat>
          <c:val>
            <c:numRef>
              <c:f>analysis!$B$36</c:f>
              <c:numCache>
                <c:formatCode>General</c:formatCode>
                <c:ptCount val="1"/>
                <c:pt idx="0">
                  <c:v>2</c:v>
                </c:pt>
              </c:numCache>
            </c:numRef>
          </c:val>
          <c:extLst>
            <c:ext xmlns:c16="http://schemas.microsoft.com/office/drawing/2014/chart" uri="{C3380CC4-5D6E-409C-BE32-E72D297353CC}">
              <c16:uniqueId val="{00000008-2910-4854-B150-1DAA96DF7205}"/>
            </c:ext>
          </c:extLst>
        </c:ser>
        <c:ser>
          <c:idx val="9"/>
          <c:order val="9"/>
          <c:tx>
            <c:strRef>
              <c:f>analysis!$A$37</c:f>
              <c:strCache>
                <c:ptCount val="1"/>
                <c:pt idx="0">
                  <c:v>2048</c:v>
                </c:pt>
              </c:strCache>
            </c:strRef>
          </c:tx>
          <c:spPr>
            <a:solidFill>
              <a:schemeClr val="accent4">
                <a:lumMod val="60000"/>
              </a:schemeClr>
            </a:solidFill>
            <a:ln>
              <a:noFill/>
            </a:ln>
            <a:effectLst/>
          </c:spPr>
          <c:invertIfNegative val="0"/>
          <c:cat>
            <c:strRef>
              <c:f>analysis!$B$27</c:f>
              <c:strCache>
                <c:ptCount val="1"/>
                <c:pt idx="0">
                  <c:v>Number</c:v>
                </c:pt>
              </c:strCache>
            </c:strRef>
          </c:cat>
          <c:val>
            <c:numRef>
              <c:f>analysis!$B$37</c:f>
              <c:numCache>
                <c:formatCode>General</c:formatCode>
                <c:ptCount val="1"/>
                <c:pt idx="0">
                  <c:v>1</c:v>
                </c:pt>
              </c:numCache>
            </c:numRef>
          </c:val>
          <c:extLst>
            <c:ext xmlns:c16="http://schemas.microsoft.com/office/drawing/2014/chart" uri="{C3380CC4-5D6E-409C-BE32-E72D297353CC}">
              <c16:uniqueId val="{00000009-2910-4854-B150-1DAA96DF7205}"/>
            </c:ext>
          </c:extLst>
        </c:ser>
        <c:ser>
          <c:idx val="10"/>
          <c:order val="10"/>
          <c:tx>
            <c:strRef>
              <c:f>analysis!$A$38</c:f>
              <c:strCache>
                <c:ptCount val="1"/>
                <c:pt idx="0">
                  <c:v>2050</c:v>
                </c:pt>
              </c:strCache>
            </c:strRef>
          </c:tx>
          <c:spPr>
            <a:solidFill>
              <a:schemeClr val="accent5">
                <a:lumMod val="60000"/>
              </a:schemeClr>
            </a:solidFill>
            <a:ln>
              <a:noFill/>
            </a:ln>
            <a:effectLst/>
          </c:spPr>
          <c:invertIfNegative val="0"/>
          <c:cat>
            <c:strRef>
              <c:f>analysis!$B$27</c:f>
              <c:strCache>
                <c:ptCount val="1"/>
                <c:pt idx="0">
                  <c:v>Number</c:v>
                </c:pt>
              </c:strCache>
            </c:strRef>
          </c:cat>
          <c:val>
            <c:numRef>
              <c:f>analysis!$B$38</c:f>
              <c:numCache>
                <c:formatCode>General</c:formatCode>
                <c:ptCount val="1"/>
                <c:pt idx="0">
                  <c:v>15</c:v>
                </c:pt>
              </c:numCache>
            </c:numRef>
          </c:val>
          <c:extLst>
            <c:ext xmlns:c16="http://schemas.microsoft.com/office/drawing/2014/chart" uri="{C3380CC4-5D6E-409C-BE32-E72D297353CC}">
              <c16:uniqueId val="{0000000A-2910-4854-B150-1DAA96DF7205}"/>
            </c:ext>
          </c:extLst>
        </c:ser>
        <c:ser>
          <c:idx val="11"/>
          <c:order val="11"/>
          <c:tx>
            <c:strRef>
              <c:f>analysis!$A$39</c:f>
              <c:strCache>
                <c:ptCount val="1"/>
                <c:pt idx="0">
                  <c:v>2060</c:v>
                </c:pt>
              </c:strCache>
            </c:strRef>
          </c:tx>
          <c:spPr>
            <a:solidFill>
              <a:schemeClr val="accent6">
                <a:lumMod val="60000"/>
              </a:schemeClr>
            </a:solidFill>
            <a:ln>
              <a:noFill/>
            </a:ln>
            <a:effectLst/>
          </c:spPr>
          <c:invertIfNegative val="0"/>
          <c:cat>
            <c:strRef>
              <c:f>analysis!$B$27</c:f>
              <c:strCache>
                <c:ptCount val="1"/>
                <c:pt idx="0">
                  <c:v>Number</c:v>
                </c:pt>
              </c:strCache>
            </c:strRef>
          </c:cat>
          <c:val>
            <c:numRef>
              <c:f>analysis!$B$39</c:f>
              <c:numCache>
                <c:formatCode>General</c:formatCode>
                <c:ptCount val="1"/>
                <c:pt idx="0">
                  <c:v>2</c:v>
                </c:pt>
              </c:numCache>
            </c:numRef>
          </c:val>
          <c:extLst>
            <c:ext xmlns:c16="http://schemas.microsoft.com/office/drawing/2014/chart" uri="{C3380CC4-5D6E-409C-BE32-E72D297353CC}">
              <c16:uniqueId val="{0000000B-2910-4854-B150-1DAA96DF7205}"/>
            </c:ext>
          </c:extLst>
        </c:ser>
        <c:ser>
          <c:idx val="12"/>
          <c:order val="12"/>
          <c:tx>
            <c:strRef>
              <c:f>analysis!$A$40</c:f>
              <c:strCache>
                <c:ptCount val="1"/>
                <c:pt idx="0">
                  <c:v>2063</c:v>
                </c:pt>
              </c:strCache>
            </c:strRef>
          </c:tx>
          <c:spPr>
            <a:solidFill>
              <a:schemeClr val="accent1">
                <a:lumMod val="80000"/>
                <a:lumOff val="20000"/>
              </a:schemeClr>
            </a:solidFill>
            <a:ln>
              <a:noFill/>
            </a:ln>
            <a:effectLst/>
          </c:spPr>
          <c:invertIfNegative val="0"/>
          <c:cat>
            <c:strRef>
              <c:f>analysis!$B$27</c:f>
              <c:strCache>
                <c:ptCount val="1"/>
                <c:pt idx="0">
                  <c:v>Number</c:v>
                </c:pt>
              </c:strCache>
            </c:strRef>
          </c:cat>
          <c:val>
            <c:numRef>
              <c:f>analysis!$B$40</c:f>
              <c:numCache>
                <c:formatCode>General</c:formatCode>
                <c:ptCount val="1"/>
                <c:pt idx="0">
                  <c:v>1</c:v>
                </c:pt>
              </c:numCache>
            </c:numRef>
          </c:val>
          <c:extLst>
            <c:ext xmlns:c16="http://schemas.microsoft.com/office/drawing/2014/chart" uri="{C3380CC4-5D6E-409C-BE32-E72D297353CC}">
              <c16:uniqueId val="{0000000C-2910-4854-B150-1DAA96DF7205}"/>
            </c:ext>
          </c:extLst>
        </c:ser>
        <c:ser>
          <c:idx val="13"/>
          <c:order val="13"/>
          <c:tx>
            <c:strRef>
              <c:f>analysis!$A$41</c:f>
              <c:strCache>
                <c:ptCount val="1"/>
                <c:pt idx="0">
                  <c:v>2065</c:v>
                </c:pt>
              </c:strCache>
            </c:strRef>
          </c:tx>
          <c:spPr>
            <a:solidFill>
              <a:schemeClr val="accent2">
                <a:lumMod val="80000"/>
                <a:lumOff val="20000"/>
              </a:schemeClr>
            </a:solidFill>
            <a:ln>
              <a:noFill/>
            </a:ln>
            <a:effectLst/>
          </c:spPr>
          <c:invertIfNegative val="0"/>
          <c:cat>
            <c:strRef>
              <c:f>analysis!$B$27</c:f>
              <c:strCache>
                <c:ptCount val="1"/>
                <c:pt idx="0">
                  <c:v>Number</c:v>
                </c:pt>
              </c:strCache>
            </c:strRef>
          </c:cat>
          <c:val>
            <c:numRef>
              <c:f>analysis!$B$41</c:f>
              <c:numCache>
                <c:formatCode>General</c:formatCode>
                <c:ptCount val="1"/>
                <c:pt idx="0">
                  <c:v>1</c:v>
                </c:pt>
              </c:numCache>
            </c:numRef>
          </c:val>
          <c:extLst>
            <c:ext xmlns:c16="http://schemas.microsoft.com/office/drawing/2014/chart" uri="{C3380CC4-5D6E-409C-BE32-E72D297353CC}">
              <c16:uniqueId val="{0000000D-2910-4854-B150-1DAA96DF7205}"/>
            </c:ext>
          </c:extLst>
        </c:ser>
        <c:ser>
          <c:idx val="14"/>
          <c:order val="14"/>
          <c:tx>
            <c:strRef>
              <c:f>analysis!$A$42</c:f>
              <c:strCache>
                <c:ptCount val="1"/>
                <c:pt idx="0">
                  <c:v>2070</c:v>
                </c:pt>
              </c:strCache>
            </c:strRef>
          </c:tx>
          <c:spPr>
            <a:solidFill>
              <a:schemeClr val="accent3">
                <a:lumMod val="80000"/>
                <a:lumOff val="20000"/>
              </a:schemeClr>
            </a:solidFill>
            <a:ln>
              <a:noFill/>
            </a:ln>
            <a:effectLst/>
          </c:spPr>
          <c:invertIfNegative val="0"/>
          <c:cat>
            <c:strRef>
              <c:f>analysis!$B$27</c:f>
              <c:strCache>
                <c:ptCount val="1"/>
                <c:pt idx="0">
                  <c:v>Number</c:v>
                </c:pt>
              </c:strCache>
            </c:strRef>
          </c:cat>
          <c:val>
            <c:numRef>
              <c:f>analysis!$B$42</c:f>
              <c:numCache>
                <c:formatCode>General</c:formatCode>
                <c:ptCount val="1"/>
                <c:pt idx="0">
                  <c:v>1</c:v>
                </c:pt>
              </c:numCache>
            </c:numRef>
          </c:val>
          <c:extLst>
            <c:ext xmlns:c16="http://schemas.microsoft.com/office/drawing/2014/chart" uri="{C3380CC4-5D6E-409C-BE32-E72D297353CC}">
              <c16:uniqueId val="{0000000E-2910-4854-B150-1DAA96DF7205}"/>
            </c:ext>
          </c:extLst>
        </c:ser>
        <c:dLbls>
          <c:showLegendKey val="0"/>
          <c:showVal val="0"/>
          <c:showCatName val="0"/>
          <c:showSerName val="0"/>
          <c:showPercent val="0"/>
          <c:showBubbleSize val="0"/>
        </c:dLbls>
        <c:gapWidth val="219"/>
        <c:overlap val="-27"/>
        <c:axId val="380177600"/>
        <c:axId val="380192480"/>
      </c:barChart>
      <c:catAx>
        <c:axId val="380177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192480"/>
        <c:crosses val="autoZero"/>
        <c:auto val="1"/>
        <c:lblAlgn val="ctr"/>
        <c:lblOffset val="100"/>
        <c:noMultiLvlLbl val="0"/>
      </c:catAx>
      <c:valAx>
        <c:axId val="3801924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0177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analysis!$B$45</c:f>
              <c:strCache>
                <c:ptCount val="1"/>
                <c:pt idx="0">
                  <c:v>Number</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3-3238-43A4-942D-6C9A1434DB3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3238-43A4-942D-6C9A1434DB3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1-3238-43A4-942D-6C9A1434DB33}"/>
              </c:ext>
            </c:extLst>
          </c:dPt>
          <c:dLbls>
            <c:dLbl>
              <c:idx val="0"/>
              <c:layout>
                <c:manualLayout>
                  <c:x val="6.5346439004611206E-2"/>
                  <c:y val="-0.142921133022923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3238-43A4-942D-6C9A1434DB33}"/>
                </c:ext>
              </c:extLst>
            </c:dLbl>
            <c:dLbl>
              <c:idx val="1"/>
              <c:layout>
                <c:manualLayout>
                  <c:x val="4.9412952463368208E-3"/>
                  <c:y val="4.791454522841574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3238-43A4-942D-6C9A1434DB33}"/>
                </c:ext>
              </c:extLst>
            </c:dLbl>
            <c:dLbl>
              <c:idx val="2"/>
              <c:layout>
                <c:manualLayout>
                  <c:x val="0.11079272167184383"/>
                  <c:y val="2.784897821169557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3238-43A4-942D-6C9A1434DB3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analysis!$A$46:$A$48</c:f>
              <c:strCache>
                <c:ptCount val="3"/>
                <c:pt idx="0">
                  <c:v>Electricity</c:v>
                </c:pt>
                <c:pt idx="1">
                  <c:v>Full energy system</c:v>
                </c:pt>
                <c:pt idx="2">
                  <c:v>Transport</c:v>
                </c:pt>
              </c:strCache>
            </c:strRef>
          </c:cat>
          <c:val>
            <c:numRef>
              <c:f>analysis!$B$46:$B$48</c:f>
              <c:numCache>
                <c:formatCode>General</c:formatCode>
                <c:ptCount val="3"/>
                <c:pt idx="0">
                  <c:v>53</c:v>
                </c:pt>
                <c:pt idx="1">
                  <c:v>12</c:v>
                </c:pt>
                <c:pt idx="2">
                  <c:v>1</c:v>
                </c:pt>
              </c:numCache>
            </c:numRef>
          </c:val>
          <c:extLst>
            <c:ext xmlns:c16="http://schemas.microsoft.com/office/drawing/2014/chart" uri="{C3380CC4-5D6E-409C-BE32-E72D297353CC}">
              <c16:uniqueId val="{00000000-3238-43A4-942D-6C9A1434DB33}"/>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Sdg coverage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analysis!$B$101</c:f>
              <c:strCache>
                <c:ptCount val="1"/>
                <c:pt idx="0">
                  <c:v>count</c:v>
                </c:pt>
              </c:strCache>
            </c:strRef>
          </c:tx>
          <c:spPr>
            <a:solidFill>
              <a:schemeClr val="accent1"/>
            </a:solidFill>
            <a:ln>
              <a:noFill/>
            </a:ln>
            <a:effectLst/>
            <a:sp3d/>
          </c:spPr>
          <c:invertIfNegative val="0"/>
          <c:cat>
            <c:numRef>
              <c:f>analysis!$A$102:$A$112</c:f>
              <c:numCache>
                <c:formatCode>General</c:formatCode>
                <c:ptCount val="11"/>
                <c:pt idx="0">
                  <c:v>1</c:v>
                </c:pt>
                <c:pt idx="1">
                  <c:v>2</c:v>
                </c:pt>
                <c:pt idx="2">
                  <c:v>3</c:v>
                </c:pt>
                <c:pt idx="3">
                  <c:v>6</c:v>
                </c:pt>
                <c:pt idx="4">
                  <c:v>7</c:v>
                </c:pt>
                <c:pt idx="5">
                  <c:v>8</c:v>
                </c:pt>
                <c:pt idx="6">
                  <c:v>9</c:v>
                </c:pt>
                <c:pt idx="7">
                  <c:v>10</c:v>
                </c:pt>
                <c:pt idx="8">
                  <c:v>12</c:v>
                </c:pt>
                <c:pt idx="9">
                  <c:v>13</c:v>
                </c:pt>
                <c:pt idx="10">
                  <c:v>15</c:v>
                </c:pt>
              </c:numCache>
            </c:numRef>
          </c:cat>
          <c:val>
            <c:numRef>
              <c:f>analysis!$B$102:$B$112</c:f>
              <c:numCache>
                <c:formatCode>General</c:formatCode>
                <c:ptCount val="11"/>
                <c:pt idx="0">
                  <c:v>2</c:v>
                </c:pt>
                <c:pt idx="1">
                  <c:v>2</c:v>
                </c:pt>
                <c:pt idx="2">
                  <c:v>1</c:v>
                </c:pt>
                <c:pt idx="3">
                  <c:v>2</c:v>
                </c:pt>
                <c:pt idx="4">
                  <c:v>54</c:v>
                </c:pt>
                <c:pt idx="5">
                  <c:v>6</c:v>
                </c:pt>
                <c:pt idx="6">
                  <c:v>1</c:v>
                </c:pt>
                <c:pt idx="7">
                  <c:v>1</c:v>
                </c:pt>
                <c:pt idx="8">
                  <c:v>1</c:v>
                </c:pt>
                <c:pt idx="9">
                  <c:v>41</c:v>
                </c:pt>
                <c:pt idx="10">
                  <c:v>1</c:v>
                </c:pt>
              </c:numCache>
            </c:numRef>
          </c:val>
          <c:extLst>
            <c:ext xmlns:c16="http://schemas.microsoft.com/office/drawing/2014/chart" uri="{C3380CC4-5D6E-409C-BE32-E72D297353CC}">
              <c16:uniqueId val="{00000000-3AD5-4213-932A-8FF190820CC2}"/>
            </c:ext>
          </c:extLst>
        </c:ser>
        <c:dLbls>
          <c:showLegendKey val="0"/>
          <c:showVal val="0"/>
          <c:showCatName val="0"/>
          <c:showSerName val="0"/>
          <c:showPercent val="0"/>
          <c:showBubbleSize val="0"/>
        </c:dLbls>
        <c:gapWidth val="150"/>
        <c:shape val="box"/>
        <c:axId val="237010463"/>
        <c:axId val="237009503"/>
        <c:axId val="0"/>
      </c:bar3DChart>
      <c:catAx>
        <c:axId val="23701046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Sdg</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009503"/>
        <c:crosses val="autoZero"/>
        <c:auto val="1"/>
        <c:lblAlgn val="ctr"/>
        <c:lblOffset val="100"/>
        <c:noMultiLvlLbl val="0"/>
      </c:catAx>
      <c:valAx>
        <c:axId val="23700950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01046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ndc's mention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analysis!$B$114</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074-4180-B642-5764327EB9B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074-4180-B642-5764327EB9B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074-4180-B642-5764327EB9B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analysis!$A$115:$A$117</c:f>
              <c:strCache>
                <c:ptCount val="3"/>
                <c:pt idx="0">
                  <c:v>Yes</c:v>
                </c:pt>
                <c:pt idx="1">
                  <c:v>No</c:v>
                </c:pt>
                <c:pt idx="2">
                  <c:v>N/A</c:v>
                </c:pt>
              </c:strCache>
            </c:strRef>
          </c:cat>
          <c:val>
            <c:numRef>
              <c:f>analysis!$B$115:$B$117</c:f>
              <c:numCache>
                <c:formatCode>General</c:formatCode>
                <c:ptCount val="3"/>
                <c:pt idx="0">
                  <c:v>32</c:v>
                </c:pt>
                <c:pt idx="1">
                  <c:v>23</c:v>
                </c:pt>
                <c:pt idx="2">
                  <c:v>12</c:v>
                </c:pt>
              </c:numCache>
            </c:numRef>
          </c:val>
          <c:extLst>
            <c:ext xmlns:c16="http://schemas.microsoft.com/office/drawing/2014/chart" uri="{C3380CC4-5D6E-409C-BE32-E72D297353CC}">
              <c16:uniqueId val="{00000000-7807-4F9A-98BE-1AAD883D8238}"/>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Frequency of use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analysis!$B$86</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8E7-4709-A271-C82EA562F7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8E7-4709-A271-C82EA562F7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8E7-4709-A271-C82EA562F7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8E7-4709-A271-C82EA562F7A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analysis!$A$87:$A$90</c:f>
              <c:strCache>
                <c:ptCount val="4"/>
                <c:pt idx="0">
                  <c:v>Ad hoc</c:v>
                </c:pt>
                <c:pt idx="1">
                  <c:v>Routine</c:v>
                </c:pt>
                <c:pt idx="2">
                  <c:v>Occasional</c:v>
                </c:pt>
                <c:pt idx="3">
                  <c:v>N/A</c:v>
                </c:pt>
              </c:strCache>
            </c:strRef>
          </c:cat>
          <c:val>
            <c:numRef>
              <c:f>analysis!$B$87:$B$90</c:f>
              <c:numCache>
                <c:formatCode>General</c:formatCode>
                <c:ptCount val="4"/>
                <c:pt idx="0">
                  <c:v>47</c:v>
                </c:pt>
                <c:pt idx="1">
                  <c:v>10</c:v>
                </c:pt>
                <c:pt idx="2">
                  <c:v>7</c:v>
                </c:pt>
                <c:pt idx="3">
                  <c:v>3</c:v>
                </c:pt>
              </c:numCache>
            </c:numRef>
          </c:val>
          <c:extLst>
            <c:ext xmlns:c16="http://schemas.microsoft.com/office/drawing/2014/chart" uri="{C3380CC4-5D6E-409C-BE32-E72D297353CC}">
              <c16:uniqueId val="{00000000-0E0A-4237-B2BA-4549DFAC7D81}"/>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Informal economy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analysis!$B$66</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524-4857-A8B7-5B81BAD38E1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524-4857-A8B7-5B81BAD38E1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analysis!$A$67:$A$69</c15:sqref>
                  </c15:fullRef>
                </c:ext>
              </c:extLst>
              <c:f>analysis!$A$67:$A$68</c:f>
              <c:strCache>
                <c:ptCount val="2"/>
                <c:pt idx="0">
                  <c:v>Yes</c:v>
                </c:pt>
                <c:pt idx="1">
                  <c:v>No</c:v>
                </c:pt>
              </c:strCache>
            </c:strRef>
          </c:cat>
          <c:val>
            <c:numRef>
              <c:extLst>
                <c:ext xmlns:c15="http://schemas.microsoft.com/office/drawing/2012/chart" uri="{02D57815-91ED-43cb-92C2-25804820EDAC}">
                  <c15:fullRef>
                    <c15:sqref>analysis!$B$67:$B$69</c15:sqref>
                  </c15:fullRef>
                </c:ext>
              </c:extLst>
              <c:f>analysis!$B$67:$B$68</c:f>
              <c:numCache>
                <c:formatCode>General</c:formatCode>
                <c:ptCount val="2"/>
                <c:pt idx="0">
                  <c:v>8</c:v>
                </c:pt>
                <c:pt idx="1">
                  <c:v>59</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00-C821-447C-B16E-4B469D18496B}"/>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analysis!$B$153</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B26-430F-BABD-6A3627F73FD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B26-430F-BABD-6A3627F73FD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analysis!$A$154:$A$155</c:f>
              <c:strCache>
                <c:ptCount val="2"/>
                <c:pt idx="0">
                  <c:v>stochastic</c:v>
                </c:pt>
                <c:pt idx="1">
                  <c:v>Deterministic</c:v>
                </c:pt>
              </c:strCache>
            </c:strRef>
          </c:cat>
          <c:val>
            <c:numRef>
              <c:f>analysis!$B$154:$B$155</c:f>
              <c:numCache>
                <c:formatCode>General</c:formatCode>
                <c:ptCount val="2"/>
                <c:pt idx="0">
                  <c:v>2</c:v>
                </c:pt>
                <c:pt idx="1">
                  <c:v>65</c:v>
                </c:pt>
              </c:numCache>
            </c:numRef>
          </c:val>
          <c:extLst>
            <c:ext xmlns:c16="http://schemas.microsoft.com/office/drawing/2014/chart" uri="{C3380CC4-5D6E-409C-BE32-E72D297353CC}">
              <c16:uniqueId val="{00000000-10BD-44DC-8C0F-C554E1E77737}"/>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_xlchart.v5.7</cx:f>
        <cx:nf>_xlchart.v5.6</cx:nf>
      </cx:strDim>
      <cx:numDim type="colorVal">
        <cx:f>_xlchart.v5.9</cx:f>
        <cx:nf>_xlchart.v5.8</cx:nf>
      </cx:numDim>
    </cx:data>
  </cx:chartData>
  <cx:chart>
    <cx:title pos="t" align="ctr" overlay="0">
      <cx:txPr>
        <a:bodyPr spcFirstLastPara="1" vertOverflow="ellipsis" horzOverflow="overflow" wrap="square" lIns="0" tIns="0" rIns="0" bIns="0" anchor="ctr" anchorCtr="1"/>
        <a:lstStyle/>
        <a:p>
          <a:pPr algn="ctr" rtl="0">
            <a:defRPr/>
          </a:pPr>
          <a:endParaRPr lang="fr-FR" sz="1400" b="0" i="0" u="none" strike="noStrike" baseline="0">
            <a:solidFill>
              <a:sysClr val="windowText" lastClr="000000">
                <a:lumMod val="65000"/>
                <a:lumOff val="35000"/>
              </a:sysClr>
            </a:solidFill>
            <a:latin typeface="Aptos Narrow" panose="02110004020202020204"/>
          </a:endParaRPr>
        </a:p>
      </cx:txPr>
    </cx:title>
    <cx:plotArea>
      <cx:plotAreaRegion>
        <cx:plotSurface>
          <cx:spPr>
            <a:ln>
              <a:solidFill>
                <a:schemeClr val="accent1">
                  <a:alpha val="89000"/>
                </a:schemeClr>
              </a:solidFill>
            </a:ln>
          </cx:spPr>
        </cx:plotSurface>
        <cx:series layoutId="regionMap" uniqueId="{519BFB02-726F-4DDD-9451-75063FF7035B}">
          <cx:tx>
            <cx:txData>
              <cx:f>_xlchart.v5.8</cx:f>
              <cx:v>Frequence</cx:v>
            </cx:txData>
          </cx:tx>
          <cx:dataLabels pos="ctr">
            <cx:visibility seriesName="0" categoryName="1" value="1"/>
            <cx:separator>, </cx:separator>
          </cx:dataLabels>
          <cx:dataId val="0"/>
          <cx:layoutPr>
            <cx:regionLabelLayout val="none"/>
            <cx:geography cultureLanguage="fr-FR" cultureRegion="FR" attribution="Avec Bing">
              <cx:geoCache provider="{E9337A44-BEBE-4D9F-B70C-5C5E7DAFC167}">
                <cx:binary>7H1ZctvItuBWFP5uqJAzcOPWi6gEKVmS5UGSxx8ELdFAYkoMifGrf+8Segn13zvwTnolfSiREgnT
ttzmvVJ3i1XhKiOZ5OGZpzz5z8vuH5fJfFbudWmSVf+47P58FhqT/+OPP6rLcJ7Oqv1UXZa60l/M
/qVO/9BfvqjL+R9X5axVWfAHthH94zKclWbePfuvf8KnBXP9Ql/OjNLZm3pe9mfzqk5M9YO1rUt7
l7rOzGJ7AJ/057NzXV/Nsmd788wo01/0+fzPZxtvebb3x/iDvvnSvQTgMvUV7EV0nzkUXjZ7tpfo
LFg+x+4+dZHgrnDcm9fqO1/OUtj3cziuoZhdXZXzqtpb/vdu3wbMd49Vpb2bH+zpBXjnk+vf88cm
Qv/rn6MH8AtHT9ZwPkbHz5bGKH9VB7Psarb6/TvA+T4jhDBGuH3zQhuoJ3gfI86Zy9jNMll99Q3q
7wHPdtzfbhwh//b5GPtvDx8e+97X/2nme1f/67//j6NGq3K+wsXvk0Hsu44riLDxksPFBhksts+4
cClzV2Qa0eFXINtOkG8/YUSZb98wJpF39PAkOvv6d15/TlRRA6HqPQ+0iN4dmSx7X2BOCebOUlxG
qgqxfU6RixjBt+J0ox5v5OVXwdtOq+2fMqLX9jd9Q7NHIFafZulntUNhshaGBDkuwgRviBEW+4w5
ruMwEK91svwcgu2EWO0boX71eIzsT6cPLyDnX//Ovv4dzJIVBn5feQG6qWA2tynfQPeCDpRh0Fku
32647wPLdsyv/YwR8tdWxvg/f/nw+L8Az+xqh7gHhYMIRcRBtwpnzXVC7r6NGEcL03L9AvO+zvg/
hWY79pfbRphfPh1j/eIR+E2HtQKu36GOQQtLgDnGzshSLxZshzBHsK08fw9ItuP8duMI67fPx3g/
fATcLkHC1Q5DBHcf9Amhgi7Nq72pccBbXUQQtli5Uc4mu/8cnO24X+0boX71eIx5efzweuZcp7Nk
l1bV2SdcLP5Z4XYzSKOgaRxQRAwc2ZvXJurvAc923N9uHCH/9vkY++evHh77L9TnfofaBvN9BxNK
OV6q8U2/Bjn74OsAZai7Vcv/FJrtmF9uG+F9+XSM9RcfHx7rZ2vO/yWYuXL2pVSXM5XtkBRi3yaY
3AViNt3wecDguq4D1EAjF/P/DLbthPnRZ42o9aO3jknoHTw8Cb/+q+xNWO7WVrN9F9IXBGOImtec
IwJRN7w4hNY3YgNSte4c3Q+W7SRa3zsiyfrSmATTs4cnAUSqarfxGCb7GJJMkMRDt7ZhjQ5I7INI
IWSzZVQ9osM9ANpOhNuNIwrcPh+j/+VfD4/+pT9nSVVVs3rFkTuI0tC+gxhGDG2m+CzIWYBCQzZl
4Eyt8//9IdmO/vH+ERXGy2NiHL5/eGKczmqwIDs0Hxa29zGEBoDsZSpvkxoMUhTChvABL2VhFLDd
A6DtxLjdOKLC7fMx+k/fPjz6vVluvZuXZsWXO5ACBvbbgcCNjOI20FELo05h6VZHrQvDfUDZjvm7
nSPU3y2Mce+9e3jcn8/03oVOv/5tzY31ulTZpcp3KAggBsSBqsPS9IIB3hQEDuSwXQL/LskxCuV+
GbztxPnOx4wo9Z13jcl2fvHwZDud9dqYHRLKQngRfNhU8E1Xl7J9sCc2RIRLqz7yeO8ByXaa3G4c
UeH2+RjvHx8B3s/nPRRnk2Re7U5ZWXSfM0Gh7rkqN2zGfYxBfpXakPwbeUz3A2Y79tf3jgiwvjSm
wbn38LwPCnW+B/biaofsD97Rk8G45pRxF8G4Nr0eal59/TvVlyWU9v9NhTgMBVNECfxzZx7WQgqw
5g6G/CxZ6SZ3JZXg+0Mt//dg3S449/nMkUDdZ8tY0LzJwwva+3ll5mW2dz6DNpPZCrXf887+fe0Q
Z/M6g1aUnwGw2bHxoxYUC6N9tHA6iNjunkMhHoNOvvVaRnX4F7M9oOlPgdrOQBubR5yysTZmibPp
w7PEJFKfdW3U7miBFgHrouUB3YVCayJOwS2hjNj8Ow7ifQDaToe7nSMi3C2MKTB5BBn/adWCvs12
SAEL8s6MY+qAQGxmztA+YB1BknPk890Hhu1Iv9s5Qvrdwhjp558enu2vw2ej6l16fU8pgpsGxWtG
+ZnXscgizWd7T9myR5At+/ovEyqd77LqCOV0jKAD0XU3Qx/iQGgEK86qE2uUJ7sXKNs10drWkSpa
WxnroukjCEFfqmBe7tD+in1BQP2PWtzcRbLeoeSmZHKTt1lPlP0Uiu1YX24bYXz5dIztl4/A4fF0
qqGfeHf4XiRaMGThoVlnq+9J6T52CHYpdIJev0a29x4AbUf97cYR8m+fj9F/8gj62G4M7yzbpbJZ
GF7IpxDhbLaVWC4kK0EDcUKXXD/Kt9wPmO3YX987IsD60pgGp2cP7/xMzrwdsv9TSL8Zp35zjuDf
erJgWtQzo0s1S/ZuXKrdURYtWhSRGBsSMO2g66DWBfHF9Wtkwpf1wb2vf9+C9sO83nbx2v4pI0Hb
/qaxyB2+eXiRezGvtAl32dIOp2u4TVwsOOB/Lb7G0PBFmA2Ndtubd+8ByXaK3G4cEeH2+RjvL84f
Hu8XkNOpdmlrCGQoKXGhV5FsoB3OOkEpjIhlJ5dtj6z8PQDZjvbbjSO03z4fo/3iEfSP7lwVPbXt
bjsQOE7ln0Lr6A71P99ftJ9Dj8kybbqpaCxwe4HbIahYOlf2N97Vj6HZzu83v2HE7DcPx5x++uLh
FczZ/Prc0uWe/rJnwvnTyaXxGa4x0bzDhyca9MLOwWXanaiwfSj3ugI5qwLDZskdAhHCmcMWDajL
1+q7b+pa9wBou7TcbhwJzO3zMfpfPIL4w4O8QwkO61/Xbb7Z3kqGVjj5XkFq08/+UT3oqdv33xp0
LAi3LBCf11e7I5sFzis09sIhTAG2ZN2phWq+IxCFLMrq224E5/6QbJef8f6RGI2Xx9L06a+HV2an
s1JfrrDy+6JDoJIqsIMRBBc3rw1KWND0Sxa1pdWqO3J0fwrOdkIst43wv3w6RvvpI0D7+fVBnR3a
kKeDOr9QPvr6r6DPd9kutyiZ2tB5AoHzNraHaNsRFNkQb994uyNf9x7wbOf7240jzr99Pub96SPw
n+T86XTgcjDLfzbbd349umUxIWGndlfsO5AsogSt5cnXrS+kmjhUL657fddrRvcGZzvvj7aPJGC0
OpaD80eQXQIQTbggxS7H6TwR45uRR9fs87OOghtiLDy2yx1a5SeXdHP61P1IoeZlOdt7Mde7PMIJ
rQOgn8htHXURC6xpKWvReAZvgCEvowNR5/cE5ztaamP3WEltLH6jox5BguqvJPj6d7nLFDgEaQsf
CC+6O7ZECFAPhBec1VmlBdEqOFmGbPcAaDsl7n7KiAp3C2MKTB5Br9lZu9vZXxbadznlnCC2IQDE
3rc5pXeHnEeI/zkc29G+2jdC+urxGOVn7x8+Jr4pjuzQDDyVfe5Tf7hu+9llXnVR41xUIFYnvUc9
TTcHwTfTruv+KcCz0H0/5IPtPH+3c8T1dwtjvn/5CAIz72lI0WJa5n82KAOzBgfvf8hkvzZQ03o6
eP8LqaA7ibwR/d9PgT5pndths9fa8WeRl6zLOrvaYeXZIvtwoJvCWJy1etmaqw/ZOJdgaLnE4AGt
K/x7QLJd399uHKn72+djbS+PHt7Lmd60be9Q8zy1bV+PWL4X10NPAgxuXvHf72sdC8G4Fe5Avx1f
NmmjTfeeANPbyKXO6uzk6rtv4qqfw7Od9Vf7Rpy/ejxm/NNH4N6fz7P50yjMu+ng/1l/B3oL+h3q
nKchafdSNx4cgC5hrvlK6H9f4cCUAjCgcBpnlceBUR1rRhbUEcxDhtlOXKy+80bR3AeS7armbudI
2dwtjNWN9wjOLBzueNAxYJZCGRGmkG49MLKY7LSYCEj5yLv5ORzb0b7aN0L66vEY5YePAOWns6tZ
MKsuZ+WK936f3y2Yt+jCrEUOZdwNTqd8n1LEKfRS3+QswfCue5X3A2Y77tf3jvC/vjSmwekjSCZc
zLJhtwd1LCiyYyoQ1NiXyeHNFD6BPjpHwPFwGD19/RoND7oPRNvJcLdzRIS7hTEJLh5B6hjuKyh7
6CmdVWbFkr8vB0+XFixvUrlmlXFw+wuZh2mpTDnfoSsEiv9p4uX9I7CN4Rq7Sv48jRLZcufQVkn5
5vSBHhaOEjSG7k5XWTCYl0BfFsFi2ZsyCorpvosgUSTIyFSc3guY7cZife/IXKwvjQ3G6SMwGBd6
l/emOGCOF4VeGM1+89o884TgkgLoeufLO4a+aQ/6GTDbsX+za4T3m4djjF88Ai/pMJxlOzQBUFuH
7A8cGF/11256SFD7tRckEasuRRdc2XVf9afgbEf6ctsI68unY7QfPn/43Of1XS07xPvT5TNrXVdj
zX4yz3aZ8UGLcMvlMBRhIwyD2SDQgkigt2H7oISfQrGdtZfbRqy9fDpm7ZPpw7P2jvsJn67n++Yi
xTF/L4PAXaqTp0j312qINxnAXc4EfEpvJuZaI44j3DH3TxdHKVZexO+nF55OUvxCCuE6B7tDvfOU
Wv6pspfawMTFXfrsi34dxB0kHEhcXr/QhmOD4V5DF24cg7GXKzG7qaTcB5TtTs3dzpFfc7cwdm3k
IyjcQjtFrLLZ3sGs2uEsFBjAZQsYKQr438A7BEscRnDDsRYIotaDpPuC8R3cb/yIMf43Fr+hwcEj
cC9vLgiY70FX8t7TBQHbLksYk+1xXBAAV5oYqMfs0Fo8DU77RSd1MTtQVytl8vu+0tPswB+VYsaO
6tunS9TXvZv/bNfPJ5V+nn1ud5rbh4QPg+vFmLOZV4b2TkG5Q+GigJWo3fhL94Fhu82+2zmy13cL
Y6X/6RH4S9sH3O2q1PU04K/+sf7/hUAOutDn5d6KXX/fMsDlek9TfGEuvs7eLIg0NgVw4m+3E5ye
DjX+WBS+IUAW6GSHruj16V0hmICywLYYGuSBcRdhiu/uolwP6f76KTzbDcNq38gsrB6PjcJfj+CS
4sPZ513mSS17f3H1M3fZCrOLkT7rjaCLMBrqvFB2vKXMOup/Cs92zC+3jRC/fDrG++FfDx84n4Lv
f3m5w7zF/z+jlr5/ldDtFLfJzMymmVGmv1b4N6b3x6vXfAXZ7dHWZapnqw2+4dujqz+fCYydxZVB
1BHQEQrjrhyopP+x/pEbKaO/4GLw28Me390/h0a9P59h+KQWrlqC/4NhHjD6XbgYeliEzWzoUsl0
acI/n8FRG7gfAc7QQ7sjc+ASXchdVYt5In8+g5YXSmCUIII7LTlx4ILwZyu4XuukD3R2i5fl3/ey
On2tVWYq+GCYfpDfvO0aTgIXkMMlvZi5gsGYF+g8hvXL2ZnKgsW7/1sXML+1cvOpz7qcT2mT8KL0
qjKwySC7WAjkUc2z/CisfF+WpC+PSYFoorw4zUvnrIpZkPiSlE2Sl590BVLiy1bFpZiUibD7YFLY
IRWX6wK88TMudd6XKgjNza+6/et/vcrn2Tl02M3N6Sz/54KH7tY2/wo7lyy24IWNv3zDUytUjrhm
09cbLd6PpRgB1H+fhaQq9y7gyFCy8hIX5Lnec8M2hEIa03W4vTgEBDzBbtkITp9f84pw4cpAOPiG
oXC+ZCMMuU94IRcGElMHRucBhy3ZCO7Egs+BRQL3MXFXYPFLbAQ57HU2gtmVApp3GYwBIgw+cXGF
0DobUYfF2Bl6IhO3qdBnH97TVnKI3fKLn5OwqGQUuqUIPBTFBuUeC2gXBHJoIhACr7KaODiI0pKx
s//3OQUJkPbvc8r4SOuCUa633DAKVPQ5iCW7vmZ1cWAMSLHUN7AA/hPc8SSgKQ4s+h2jQGXIgfoE
cYFVOLTLrTEKXFAhoOXIdUBRLUaYwq6VkGwIKqja5d/X9Q0cY9jkFLK4sh0uuITcO1xPLaCje5NT
RFJhGtW+TJpI5d1hb3dRIgnWtns0JHbvvMxFkCnZNSoOT2sjjJkQk5TVURR0TuyVOc+412FeXojF
eO9JHrdB+8rVLAykxVSBlQzqwnaOc4OyyJUgLzjRsCO2yQRV+RDKIrUtdRBjUUbPRU8j5uV2pPkp
zarW9kDFWlqWyq6ZTI3VI6k5aGav6SIRyc5COpMwfoN2skp0bGRdxeSUstD6NFiKM1nUrZ1IxkR/
Sis3+BRHikQeSXHfeBlPc/i8lPqtpG2sEhk7gcifU8uEqaRxmw5e5ONIeaSN3HLS884UMoxEa6RR
YUEOSMM1n3Jb5dqzipj3z2lGkw+uiPFLGlKNpiZIglflYNxZiBz2QQfGucp97IJa71mtZFhWTSz7
ukb8g4/hK98HqDBMRrTt0tMeJ2563DZx0shMY19MamZT54gmWa/PyRBxMxnyocXTWAxu5YlcOMPU
bkI/lBGrnXdaVwSdMx3WwymLyvqFy32nAxpaSZ7BjU/1cJwUflG9qirfTo5wVDtG5hzHJ3BVR2ek
rtruQxb4Tn1QuE4IWqTpMv+dDqOGHrSuFabPKz8siQx4EZFpoaric9lnGsmhcMRlyDM/9Gzc03dt
ysxHWxmLTVESm8PaKfLCC/PMuax8rctJ1Kq2OiyHmLWejVJNZeaw1JaOE5QnEWNWKxGve3ZQRlz0
XkxVlUi7542QYHKJ8DoEYB2yineNLIu6em60ZV2FjaVa2bVKnSC/Cs8so6ovUIZ6a1SQxzKswB57
iXHyXCaRo87rVmcKEBQXB0mCOuJZQ1lakg+YvMe6i5GMqZ32UvSgHmvaRFg2UW0HngqTIZdgsl1L
+ritsDRd2n3oMjhD6nVFnV1iY6nSc4hBqRw4G94UCWcAG0IqPcBEO5lMsmaIPeLa5TzEqX/pt2n2
CswJ+qzsIUoOqkB3raxFkTUT3vgshj9V+8kByS+kXdu4PPRtv86l6l2iZd3BuRFqsfxVQ1gdyKIo
u0HGjXbMxC595konLPQgQ6wifYxNSSqpbKyVF7CKtNL2296WWA1o+JDEgX+ZtoiKwzzVODthTh3k
wLppXp1nAabhRPiuUrIxOH6NIobP/D6PXyBrMP4kLGP7qigaPBwEineprJrI+RCxgL8x3LgftBBJ
JpscCXWkE2L0Udgm6asi0XYs0wT7FERORLnnGieY46q3A8nKwrFhsR2wVxVOn0pGdBt4ftclb9sw
CF1QZeFQv410EnysowV93CRSVPYGbkSc8L4F1depBCOZ8E4nMiROAUoKBcWp60TpWxvDt019EfXv
hr4l4asmrUoOfMjr+KzsaOlPiG3xeOI7Q/Cc4rBoDzncbmmmQcm7ZMqituy9utA0mBArSUGgCl7a
MlPgtEnXT4NKxjX4pNJya5JPaIbSdJI3UWgfgFMY1jLQ8eLXucrSE4vqpoDf26jTCgrdVGo4LxhL
NDi5P3FK4vODXljNR8sW+mNKC1zLFtzJRloFDtqJ6RS4kUnt9BH8GZhOclHxV0mVtZ8rx5QneRcM
iQxclhkZ93mXTypOyRkwbIemvZ8mrgwoDdup6gueTBRU0u1JDgKXSUIG03o+rUnm9dyJ2qkQeR6+
8kM7PCrjOh7kgEVwpoq0MbLzh/ogwwXo5IICCZw+sVKZBkWVnvoDz/SJSZMolUUfBfWUgg2qZTyw
KD1w/NS4U+6n2SflFMAUtQq6zDOFK84q3/IHyXIe8kliwN4BW3fqo1K2qr2yymxn4oKoXVDKDXhD
PtHHfopRNY0Dh0VeQHPfSNCmti3BZtSl7AvMHGms1AQgpIlVTJJAq0rqCKfvVBX62UQYmyFZwB+9
Z3d2/g4r7VpeWcfAfI2ys9BLspR9DE0YB16ifTUpeTSE0wLlYS7BdaNXnavsQoKtjz46zOd2dkTb
irXtO5+nINCShyW6ak2avayHQcUSo0EcsSpOm0Nf4fhL1OHkJes4e4stNXxMalxehhboQq/Xml+h
qrZ82WvbftfpyO0lqUr9hQYsPOwGoU8SNAyfFML1qeujQsvQ18SVeRGVelIUiYo9VWh01psBvecs
CkKZCh27soXdH/yCtFpSFw9nsbKGL7FlmmMkQA14paLmsE2iofbCRrivKE5VLyNwkJlsSlyE0i5C
3UgTNuiI1QJ4pm5jDqoRhEZJv24bAoLS8Is4sOzYi0tfNDLxqSkOaBTk9YR2ZZvKhsX2aZgU4WXV
WbEjuyIn1GNJ0jtvAjKgxKsUJ+RlZUweeFbgtH0suyhLXQQ2vlFkFru2CWHjYFB90uIg7V4PQ8q6
XGLe1s6LwEVN/IIHVhOBZekGP7vgiTLxpHUiCjwQi85/XsdWabfSDVIbHfUWS+w3ZV84yBO0TNIJ
XPLuZpOYk/zU0YWTnGQm5KUUQ4QuhRO07RXq+6B4oRM/sSaggVPQTIlbq0nfxj5Z7OwHL+lD8jlI
rKj1iN2nlQ+qiPpmUtTK9ydDZ2z/qKr7OnzPB2PRaWVVWXRh+ibTk8SP7Oi5r9qAK8lByyMvZT0g
xjW4B7IPVeN/qimtyNRuM5c+17V2hJaNmzTUAcWVuEV2AEFBY8+LGNSYtCCgtg97HlntMGlcRk0r
mZNS54WrjN9/MW5nxy8rUBDlgSGpU56qONDlqW/HkXsUujEa2DQF36JrJ4Od2clB2Oa1OAniiAQe
HQIdvMANTYLPurRKdxKazgYyRSw1nqI+AIrD2m+fd35NSSfTLiD0qu5MnRwHcdPHrwVz7cErwZ22
DrOqMPaxn/dN4dk98O7zpLAKflDYQ5x4wKaaeGTgCr2r7AGrw6AQ4AoDI7PurdNEmSMzxlpVyAgX
hfjotgh96Hyrw4epU/tf7Noh/DCLI96Dloh7LFPftiOJB2DmiWnS2hw4RSPM8ywp4/4IcB7XXm83
qvJ4GRXmVQSKJzkJI1zPLXCjT53OF59E1tviADl9rA5QWVX4kDiN209bmPqLvUEgf/A04wGbDINQ
DiCt0S9zp7LItK+RnXuasyB4YcEPSzxhEdRLB1ztTpa5KD6DTlD1AWsqB1gd2Yp6AWkb55URNYg5
chKipxTcjgK8tTogYN9xUU85XBj5pSB2DB68qzLwv+OhIFNe4wJLnYWxP+FIdAn4II1JDsFBoKUs
WAfy5rsMtF4OdvMtdZUL/0tocaEpeNMHdS8M88q2pZWX+qjj01yo6Cwv+/BLhnkUe0nD61S6He1P
TO6nhazApTYTnQkaSF1WtZZVwVtXlm7KnWMUBoDiUtjhewvlIvdqHsS2Z0gZpV7G6hhclSK2w9ek
LoP6KGNadeDe9rU+oW1SRLIP/V57Q2tF2XO31bnw4iwaqGzqOs5Oi67kodSJU+CT2NV9AsgrrXDa
1KJRXqRRa00sG6ggRchjNqV6cEIvhg9LJnZdhL5naBlDKJ73We0FbdWLSRuFbS/tym0vG2tIwIuu
Qj0PcpW408LPiuhznuS0LydFYEFw0VcqHyYDR5UevEKLxqk9EhhexlI3pu4KOTCRo+YAwg6XJRPB
Asx8mXXE8qd9Twz24jgT4pUDOt8/HjITlS9FmXbRe8Harva9rCQRJAhKcP7pBbieEQEHocxTM3i/
nho4VZfQsqG/mM2M0XWAe5dO+r8t1bS4fer7+YO1C0/XEp6LYvp1fpIuTgBjuKsKroImUG0RkDO6
yR+QxfBOB+oAlEM+ACYUQJpila+kUCaAZCRcfQWFAEgpQk/dMtFE4Fbp63wDZBGgxxFujfuV/AG7
zg+sJywXlwtAgsOF0RQwzhJg3MwfREnf2YZ3oQxipMVxA0mj1zhnhUXB+QrK4zIy4Ls5SabBsEPM
H9pi0sSD9bEqy7KSZURx+aEIS1p6mcsDHHqiAf/lRIkk+khatwmPw46EaiK6UvGJnZROPEVhzp0j
U0SJOi5r7QcyTCNED6NB+B8Fy/3XIA9x6uE4RvnEYn3RgPeJ0iuTZ/GnOI2R8KoY0qqHETg/55Cl
KPqJKm3bBQGPc4isnFwYL4Gg8Q0piHntB0loyYWa7Q5tVgYa8q0xCyHGbfN4Epm8PMGuCdhx1A8i
kUlgl+ywyFiO3lYqavOjIrLA90l6Nyng52dBcFRq4/qThpZBcNCldhAfE7tw7VcZ7a3yMGWiCA5i
Pws7OQTYARshysyNJLLKtMHge8GhtFeRNgNJZevYinuVX/RtLnnEo1a2xpTVNOeDHeYTEPAwmjIN
yZpWigxyJZMCjGguwVGIg+FcRDqoLpoYHLPhSEHqpnI+Y1t1XX2SdZax6zeNqMLE94rGCiP3JWRU
eNWeYSvNhsJLQUPV6VHXdKwaBqlqmhbD2cAjDMq3gR+VQ1qlysrGaxqiWkgv1jpA0s5KVxzEOq3A
oCAdC5nyguQnOXj55kTVSfwJWYWOatmJsHBet32IEjl0YV9L2y2z5jxIQF6mNBKg9lmHUXami4LE
p6QyVXwokqYFJymJSmvCM2cIJ6iosZFO6foQwAWDZhOisMBHg3G04Z4ft6DgdVu46nnPcH1UZXVX
TWrju4OMMq2aSQkxbTulQdmJA94HFLgqaGxyjPvQ1qe6bxWfdkplF26WVghChti8DpoGdiICPAcJ
WEEnlZWI6tAEg/M6rKoOTaqWEgz5haB5ARSKXikWZ/lzFxIxkGogqvsgwDWGIFg77YJvud+oAw55
uu6oqbSPPcVrFEGWpCraaRs1PT7smGEBYEaREHxIh2WTlpUd/oQtU8QTR2UVuHOkqYsTt8MN2Dkn
xTyQyA/y8g2CxPCZi/JWPe8au4IM2uD7fg8uu12it1YZ2ekhDlXLDhTwen4QJ5auj6DsEOIjH1zF
pJZRBbHaKetF1UZSKZ/yDzaCUkngEQ7+zTQy1Ak/NDF4Q6/6hIOPYCKT0E9mCOxcSZYwyzpQxrWE
8kwXa//V0DUtOWUg/M3LsEgD39OZYfoSRdnQeUUQ8td20WSuR8LBn9ZNTEMP87R8ieKieGkVqKUe
apDzphiKOnmedHljSaor6yR0xdB4rSYW5EziOqde0SmkPQZRxRscsARNbSvs2cQJ4s6CKC1Og6kY
fOcc4mj23O3cspY1Uu0w7RMWvgk6Eh/Ct6aQkHQHFMqahk0maZFWRnLIF4UHdlqrI0EhKSDj2OEZ
ZL5qXR9CASr/zIKod6fKh+BKDrYLTo8VWe6xUyMSTDLgkTe898VZGKmQT0GbKi4bVIUl1IXihslA
sJhOU6ZNKoV2Ash8NP2sgnOs8dRJ02CAalCFuoOC+iAL0ACezAPlpqWMrd753A2ooBNtF/Ynbiwb
TQrkQ64xZG7ntQTFx75vO8orEDj+sukZyaTpIbPlQV7NwVPt+hgCtLhpBwicQvt4AE8BGMcm6Rdh
ZclJaUr6tskgVDuyh9QP9fvYLdpzzhZ6pEduM4cLyQU7VqRCsQwiP79QYU9f5sguuilvYBobZGJR
PUw6FPUveeeAMcC1nWpgf145hyEoOkhgNbx8M5QpRFBOCM4QFMrKSh2AJQuHFzHovNdZLMAhI0MG
AhXgpskmNHHRR26ZDvQErfs3JcsDC1ykwKeQGchx7bzqLZDkQiaJHxQSyu+BA0m8yjXay127Yx3E
gQRIUKYVz6d2klKwdA54o+9zyJXn0jegvKTAVpdJZJxQy6gvg67xitZNE0nDMjSytzh/oyIIn8gB
5Ukcgs1kgyOTKrLfl1ZimWPeR0pLjg12vNZ1UuG5GUVX2C6tbMpEWGXHedJFEF1jAtYvycoimVIj
3MQLIVF+lUF4Ux7i0q2FjLvcLPIcsfLNAemSknuplfkneTxkhWwhsFGTLIaEeoHBre9llUMGagpR
k09koUpSv21dWp/74GVyyL8nxWsQAfitLrd7I93Sao5S5cPPdgnS7wcMvCGDLtSga6q0jqcRDtz6
hNdDjDMJ1QIWf8lCJZwj4I18kCkMvYpl3iXNAsi+jJl03TDLPCR48k7EVQ/p6DqsgwsrZFb+ErLL
tPgcVXYE2MUaOoQnsc8im07NUMaOB8ntQqtJmgyRfZCHJsBTiHy61Kui3LInVQRq2ksHFHGZtCKy
pJ37pZnq0EB2Z7CT/nUMyIN0pLYUlDd8g3yPNW4YT2MrTmbwvv6daIx71kfWADySdP1FazfiZVsl
kKh026L4wFCLB/DAO0GOIW/vaDmUrfvFqqIh+N/sncmSrDCzpJ8IMwRi2jIlOdQ810ZWwylGIQkQ
Aj399fztdvddtVnve3nM6lRWkiLCw/0LMu97Pd4mrmmfkp0u917CJMbOOrFvycLoJ/7U9aNzJvuf
OXpNo6mVDwPsoWd/lbZOa3/rdckp2iN8sWRarkdM9OnotcgYeCOSMN3i1vhpk8BRTGffDSFl4Jlu
WZDUYk6HjdOmMHyzFwbnf8nIyOsKHRXmng3XvgxbVfNDE9LlNOKtIHHo++nRCTajs9Z3xSXpvUkU
TRyI1zk20+1aM29OtZXdY9zJ+dfMc/DY94zTHOMpqYs97phKQ6ag/ZbGYYeBBsmSraMZD5YbA6vL
DwKNT0SSMG23gI+l6w/iJUDqcnKmeppybzbyd7FN4MMs26Z3KDTtQVA2/g8K7IZWjESoT9XWL5iu
YjbdNZGENZfYVW3X72gfeEoS5mBEbLSplpG1PDNk7i+7Lz0Izli6P6FqegeenpkwYAaJU8O23DHh
cxWOz9at/fG88bqL0o7H0DzjKBY/1eEUzoekiXcHUc8afrikn0W6+4jxLw1uUBjoydSh2Dt6grO2
ECoL6/ZkzAEC1XE+RwuHaUvn9UMjqnvvfKLwa3kDyya2Yd9nLgTMDNdWc52vDqmXTEfW+Z103LqI
kTgcw4DihkGItsMq4uNc0zRc9vjl+vqmmDfWwIwefPgj2RCNbIlSyYI4QcdQ2k9N7TQJapyvSCVq
s/Gylza825jfePnibb5EJLb1U9oI7tzoSEzk4EANtocwsdDmEn7rnMPLditER3bOxczjQgwTi0vO
HfNoGJ3rwx5ALDqo2BRXLF086w/Z2Ongn8Bbcp/MNutcDmobXwUlFlY0o7RNDivvMEfAQbfuIx5m
RaLnaYa1kIeiny9MDKuTcRh/D85CEo63Z6a3RA3j4B/aJK7ncrfOhIrcRsJBGhIa2W43ynhyEKkZ
GQTg3uOWX1L0bBuUPeKBh8km8V09jTgjbaO3RxbOUkBQSbKlI8EjzVIXMpLkjic4xmXqwu5A+edQ
C4ryNad8TnRZr3J/jeuhleexd0hT8MaMQxrycIZLKmT9BYZkx/HYBwFpErPh4G3wR/N+JLrLJZ/q
Jf3/M/iy/yeRD/6vuMf/eoDq/5nAyfU//DfrgSc9wUcK8fCUCEQOvk79f4zgAH6AgGChDd+8G1yH
8/8ewf/zNaKxh+k8pl7gJQCL/vcM7gCQJF4SgB/Bfwr8iJD/lyHcI9eHDf4P3iMIw4CCIsD3rfiY
+OP//B3/k/fgrOs669kN3lgcdRlLhLKXGRqlZD0Tr83oGpPiPRgUZjqV15ng2GBGuW8THeZj7PHz
7E3Dc7i0cbnByD4p4tp8rCW5zAlR19HXZLWdtzmlq1pO9TaIo5TLnodJl41GnafQnIOQe/+8ZP/g
65RhbHhc7Ah/F6GdEGuch8ZDYLvJV7q4O/4S2FOeoqcBry41yRZj7vxpC/JdjuroJLgZ6mHRqdPL
pDT7enannqchcf4cL3nToi9rq+FwN7DbCaLgDeE09LtTbE4oT9IYjbrUisImU53C4sSdPLFnpb5g
fEH5tEGlvW4raxri9RV5qnlfIjO9XahDS+vy5y0cDrUc82azlWSqwpCSJ9NeCRL2mXb7pFjRzVLV
NHcjwumJzTZvPJrpFvCC078wp5hncATIze7I0L41CDGUDyk9tIXoaV6H8pOFEEp8gZHY+d4/d56b
D7fGSOAuwY4xlDg5EAWLBHHwj20dwf1mSbYlcRGZmlc77/20hTR7HKfmTAX8NYhtuJGxUzh6brJR
UZlO2v3xF8SzS/AL5+TUuM6D5M9B1+QBL9cewc8ioIqM+ZoCow+BT+vHmEy3qp/BbbyNEP57Ap9j
RoQF4gimthFHs5B3nCjEffF6dT8eR2+8SINJ0V897zDo8N6O+78pSrrcn8djsm5rFYjtuzZ71SNe
h5vcn4xuYNBb/tu2+qemwZ0NcZYw56XcVXBRW4dlfDd/Ac5WhrDlyANW+hwmKZSYXwqqu2obhtyJ
gq6Yum1HuA1PLJXj1N11bg0hVK/DaZjtxYNNfBiNaUvjs8cpRJg+IvftfJUy1vaVK+fb2bQ6pYP6
YZr8jILmet+Pfq9PXYSQE+Ntm06ETKjmkmey7u513/+b2+CBTPbPM0ynEXLVQpD2H538MvG21LV7
kgUSuds4ty8xXV76br6tpftEHfwEjzGpLTvJPU8Nebz5RcSao7DqBHbie0bXwbRZh19wir7pur6v
iY+ev3XkbjIQ58n0nAg/9+MW1tAQpKTxgKwsv/WyZF7k4KYPn1o0uHtVtx1S2lF0wARI1dXeT9/4
3qlxpjgfN1hLUsgw75zhpPrgyzN+MUF4TLCv7X5MIGfX9t7W56Bus2ie87GN051UDEHglJDfcA9O
HqsPUp/0Wlp0QiiAOtf4zi7c/GhrLXJMzo/jdPAjtGQ75WJi5b5Nn8THmTExgZWEe8EMa7757mUc
3vz5SWwgFzm5yhhQCPjbcctnvfoy9IBxA7jLG0as32YYQHKINbqiCiEiXJVRIJNpokUkP81iSILb
cxQODBVmPZhk/dRhiBtEoCELd7/ZH2N3d/bTOtlB4jLtbfATAHFJ2hIePe+goZ02pseEbW7z6XZj
aHgW71E/PsALo0A0iOTqQ8iWk6pBNtWekkkBYknniMuoYru3gwNYfNaf7bD3mJaQM3o5niwLbgOm
AFKRcKn9b1jr8Z2bNO2UE8dZH5ZGUyfzAiqPWydGAA2Wr0G2dBsAq3jp4ubQKOq/Df2wwRbcXTkd
ZuWHP7Vbu8hgkVf4xdytK6pzZxUUaTjVKsng49CwgA5SsBZrv1vzed0dXizaGbrSot8E+ezpDTmw
rFmSjovvTimF7r63XhAVbJ4wbg+0/uAzstp9wA0fB+B2GnCEIV3HGwZIbMBdHuxL/z7YYPiaLbkd
u+GOxp1zI+bRfxYMOZ8UDAwNDfcnyFF61arLh5jiMd8Ye/UT3mWt0b8JpbJaMAHdkWXFrbP0EOEy
i5OtGr3p5PAmOSlb7hhJYBmdl8Dc0HZFfldnPJQZZsxMr3O1dl2BbBAXXtwbwC5rkhx6H5+7QzIH
mVKBSrtXtT0RMy4Zq8sxcvjNmmxd3svluW3ba2rEPma/LTCdRRewWS2gs3+WDlUUA1cyYVPxNqoM
fKErP5BvHR5NiTmp1F2bKp+KbHDMUiDpZCenGXI2mYOv1+ATMbCfQk8DtwvCpbS4i45hrV/DRmTT
utqMtqfZytz0Ctnwep0wVfMYtuwmlnVp1+GJAWtOJbDD53pv+GXbgS95ENVhvT0MwuHgxoYznyBn
W7qxLAzYmq6GHfBpHmBBIY7b539sGP7iviPAiElbNesuEfP1Q+XXiLjmKCqmIdjSTe6F3HDvWTMU
MWv4veF7SVb+N2nnQuvlAFmc95N7GzcfPt3nEujEmc/yfhmDzPeRhPk63dvuoOu7cQjXYo2T18bZ
LlLaxxCkRAp9Ac914mg64Zotsj8M0laRO/3BXbiPfD7cgS7j+UbtYSZTXJDNuayBRoK1dNnUJ3uA
+Uu0zwndvpi5Yz38lAB22sFwUjaQ74m9TCHPNWCqFXIJrTRef0WwvNIO0J+MUPyBvjSFw72lRA5R
RnAfCrmrlyXaTrZZ7S1zeBW6U31BPl8GrXcP67VJx4SDutn4PQ/6/rDS7tni2XTrUnDkras1x4gZ
ku+uTpmUJ7Z1H9yCdfTjzBEj2ovSyZEs3TkWdC8iXAFEoY9zMKIeH8IIdXlzAd7FAtSZDJOz0zd/
kW+LgTrfwySqWOAgSVKYbcil2LMlURwZHg7A1fI/9O3+Kj1V7qLOa5dUdcQ/ajbdSNFUiuEGcSM4
UeO/bq0zw3kxwLODjIG5L/o3P1iqMMC9yMa7fphxG8IJK+NgG48+4hFfiWqft9I0yffSRzlt72d2
aVqcLaVSB+iFiVGMk+d5kxe7udA3LytlBXPDw2LelD9XYPqGVy1ddMG7BCbogYMGU8ypPM8B8QmT
l88ZHKc3V32t3PlJ+gat/yIYwISWi7PXexkFGhFsC6CHBIubzgsnnBUYzj1E9DF/lbDlCCCfJ9yT
MVxTdDlRrzcicA/1EP6FQBndBZJGJQbVt20AhnlbNjbTY9vMCIvmAA5TIN8cFU9ZwEgR77ArAkEZ
NPSY1xNKYbynUHwsnZ1b3vl4y59hXQCsnNsH3gZFtwZ1Ore2yURr63sjxVsQt7e6c/s8WOgBRy1K
68Zzs5bp87qgZbjia6OISJb4FuyEc1StnIBDTFUfxaHNaiwuNODx4PeB0C05bPh308LcFNOnHBKR
1wp+S2LWQkeHekYjX91bujhjFnl+XCHbZy+dYRUCEDlu75aHDwOZt9wR9CNR3yuyK+011Sr2BTRY
9BDJ1uSwllEZ5jV1KZjTpddz2YXgVBukL22wZ7TD+QENAU72Fo8HPcDMmkGOuQqaiE8vYhyHKMV3
5dkfGYtkRPXa14u/rV2u1WbLePFMTjynvwGlNuRK0ucJkVlKZHAv+L59WG+2fy3I41YDVyR+c9Ph
DBWTvk8W82J3YEZdcoqsOg4BfKbOm7KJ9Nmu2rzb64s/ROUqw3IaTR6opQjosGQOj5wHu4ewMHmz
vg6NfeYeFJazn9Vi5mJkk85EM2SsJW8OC89TxCqfr0cY3PkQOwMIqeQSb82laxN4bd2tM8Zvmm8/
cu5um/Eh0cE3a9trc3lXiIAaGCJM66KL0Z4Mm8LngIxOBUYUJh0djk49VeEizqSzN16H9AxxCN7H
NfzRY7EG7hP2U+64UeUGJs3SKyWDwRUutZoqGRPIEMx3Wd3B1AiiewkcpqE0T/blZ+UirDA9NNm8
yEyFdTXPXQaf12SrxMWbg1Ck9drvFYm3F9/VGOZ4TFN36Z8TNNmG94fJY0ff6BcIwZOGm1aymXZg
TfdTawZogjcV6yRzm8C7G2f6E7TOyaB+sZF/J2PUFHpgB7u3xRI8oK08B/hPE9Wm6P1rSDFRCpR8
Tc3K9Elu+q33nSxs9a2VpMuCifyBsPlXb26p6+5VJ/qiG3eEE9O+03m7ofuKezupdnwsIauWYYfi
+GRR2U6YCSjkrehC9Fe3WMCBZh2Gu2IYxjcldPLa7Xq5YJmjojxCzjToEl88fmdbdOQ2UnsqO8yE
YGbeQul/jgMlOdC322FxvpRti2nkL43a9qzjSUZa8quXJIPPFp3m9U55e8aiqVKTcjMXbKGR9D6O
mulJ0bHspsEgs4Y6BbjyMKi4NDZSKQLUv9oC49bMEygRMKMX4EhIRFGxEr0WavO+XNbrlO/+L7sS
ZshzQdVsvHL67Ypv9bkPsx+M5Zr6MYYPP1r5mWwzVCL9otGIOpLEmPCD/Sm2gM0m8YzxnlDuIJrf
4C2Ui4bJPCBJnPuopKJ+NFqWAfMeTVcXqxcVgekKoX1EDVMVm+0pZPJdQrgPSHD1jBlpHDIVn5OB
ltMyvDBxGWf+AMhAPbIgytt1rSYKSnS1qWy+tR0OrXnTmkU3k1JBuiBc/kRyNhWUsE2kTqMe63DV
mBTuwdI2P3XTuivK9tD8q32A7x3t4EO6YiRHnChHFEun8QFDkMCzNP6xWVlS7G3sPc/Ek/cuse6l
73H2QMbTbAAj9cbHQWcBjd3jEIHwmnYMz8zaG8UhcQGoIn8PhCih5xtM1DjArVeTPIxAtFurZ/QK
tzSJ+81osyOacWty7DlJMhWorVJROxwm0HeO14wviPgdDHS19z1sg3qbIxIdGqT+ZVJH7WG8RgKU
xvOR9lrcY4QlD8x3TMVYGFRMrYj6BcdqQtPE/ovfjKDpncZVferUu/cYWNYFeH2BMceB0fTM0MpO
cowSONAj7cEveijzw8qg6vtgR9MIe3FBa+nVIerskJurzTH3i75pZEPuxpCZEx9jEOyu6fff61Zb
BvBxO6ICiWM9NzuenF87J7sAFJsWmgmAFzAMWq/c3UQXbhNtyAEtP2JpaXufZbRdN5EEGgD+zMdw
28wfg57K2ySIDqO/ssptzQb/me+/fZBg6AWOX+xiHGQ2j3WcZMDEp4PAOxOXHrxqQRAmHZam3rJo
quODg/PwVes5PCTB3n+jkJ+wYAEk165uFbvxsoETpts/GsTyfVnXIAFJEvrPBqZ5tumRXnwfqG8q
GGXVGou2chX1co5Rfe4mkO1wsvvMjhLzr+LPMfohT5u2Y6XGxb+BAT9mbn0NG4h2YSJFa+ClV39R
opSE/hNMGAbc1Qa3SPmi783j3bPLe1wv7JR1h8SVTik9lz2vphFn0Un/whHw5Jy4595pe1BfgIgL
36H4NcYVy0NEpfsJ4Fd/NFhRQk1dFvsQtQoDSWz48F2D4ovSbRYgT6Fuq0gtYY/wyK8U3TDE8qAN
fsFnrnvaAvhtMsaW/qiCdjqDYOtPgSO6Swd59L70Zj922g/OTtvW4FtZEjqZ8Dx28vGqqY0XRctB
TAHkulD+G+YnkUoHTYa50RHwRLEwewyS8IEEOAOgRB43Lb48Nh3UxE6mB7XTEOTM14e8YQ2nn2N+
XNiCwHufNRwAgdw7zgagrWfZ9igjbEX3TwERdTZrxuSAAGzNMcivz6FjvHzCklabRpjrxzxcogCz
x8jKBPl3RjFOH0BRRX7ehRF7FGZsDi6uyh7sK1adFn3oGRZ8ct3ra8RhkF45eJ1yiiXJAcYMcxpH
5itexNu6JuTecTcKHTCeB9/cSCcaU68flrxPku4BFHZ049DoUVBe8nh82Ld5PSzg6nUFsGWtD5PR
0c0WLYpjm3PWT/UoPxEGXO9U0yxIWruZZr63yyh15NSeFRZNh2LpUVKHGJmv3Oh3wJYdezQwX2/q
YEy2dB94eIFCJsW4O3Bbue+NPSL0RZ2IFCrVYmGHcEo2bKXIUf4OnoXnaaOwxie6uVumx+nBuJDa
nodZCmJErx+N5PuYWj1YVD+m49TxNsXylrg0s2qcXpxZgQyI8HtPrJ66onWi4WIjulaIhI9LEkWp
ql19gyAmLnyyes8+tVfpYeP1aCgZ4ClGbD8tMCrQXns532xIkUpNaHDxsF81oYSQpPSR4WDmI5bA
VFmWI0yZouUYA0ftFmut3cME3uwbaFALDgfTMBYgZbooUSThWjqNf9DKXBAmAndaOKZ77bvbT4Sl
FFAq0CEYmPvAYr4G2dmhiR8xXql/AXYDShvP4IftWk/Z0AbNzcab7QxgAHaJ5zWAkCU4KKT54j6I
Awnxw+vpYcB3KX7WmMGSVGkFtNbZQLKwrj77BBW766f1DmsUr1Srl17MMBaX+gFgy5KNjhfmyooM
aS4+MA1MNbqSYIKApY/8p8U72ImZD6Sc4jL4cNqGaDh5qLUYbdpPnzhNZYbpI+TdPdmW55WRP5SR
zOBSQpZiDndu1ymSEBYCbg01WCWe32GB4Ud29r4wMhThEJvM6zqcJRHnrggzhyLXh2QLBqAnzDB+
UdGHJ+gTnCRyYJOiWMjx780WIZc14sq9gcwTTgW+6HVWQ5PXli4P8Jnu23EDE7QVnfvsWxJdRNB/
AyU4k2GC3+sEVF306KgHx4GZPgdOW9gdH2S6QJysuJNix8G6Bfy6Zjdl4zHvE3Bvk6IZhJmxa/TS
TmEBcDrrtfu8w59HVB7fbTOUQ5Dwn4F6ty4VMoPC1rmORUaDbi9l4IqfAGdFoirnvh7u3H6di0Yx
pKd+biLzNCAsPwBvl4+rduPCo9tF9d7baP2feQm/lu5lZlHmMlG0dvUPQ/QmBiQQemPwnLAHk9W9
3HMSfNkkxEVsoxfjJjf7xk3qwACYsMgIF9FiCYXATAH/IheTC3hjQS3uV7h86yyrTcoCb7UMUBEY
0he+uCXm5tdtj9DXOV0zprpTYkaeth22szpKH7FkhiXzcXo2Wt+xRAPy7GB4WUSnLuYFrE252AQa
/jXzOsGLjB5XV3VVD512gd9QAT9qb3oCkRfH2JQEV3KPPU0gjMn0z8cGWGWFGO9hED9uUP1puGJW
ZiYADhScduBnuWqjpFhcginZVMh06LsWK6YC+QrmocRcpPIl5v8MCMvD0Ehsppqmc+/abnRefC8e
jwaoHz/4ofMB5+CsR3jVJDavsadBzm9b5a7zg9rFr9S6zSwzkGiC/811B3vL/dtG8hYrRK3Cn2uc
eOx+tDVS7Slu+hKOyotp4Zq7tXoAtdafYD/bG6dlquQGuTIduMyiMNK5mv2L2LfPcBiOSU1w5eCG
Aa4Rz3DjnXTm2EoI2+WAdTKKpdAZ4RHCjGOw80zQWUWpxwLQhTr08wTxrwXn5PrMzV2icOVAwq0e
MCEyBPBytvc96AGKrcml19a7ccDCgO2KzcOmiZMtwLcwj+5IvQUtMBns6aaxxyJ8G6Pn2otUwwOT
bVxstfcceSpOSdd5nzpoTOUC+7z1wa5icS3ZuzusfXTp6ofY0ESylm3LbzzNwdE6/fy027X/QCPf
zkI039Zh7QfWOeJbNrNq1DgutRNiPFHXeKSrAVipE6YipnoG9g2IGdFDnfogU4o2nvcLttyc0vc9
YFriwvR4AE8CKCP52hQMO9geDiwpBGOJv98sAUnNZv55qMtq6N+xnFoKxEPYGO4rCxcHFY1lA1ac
i6bRwY0X4j6VWHCbaf/rdU057njXkHlpZFg5+P2LmpbwOICCpwRGNen9wjgOPiQPmhpzHPNfWsfZ
Uo2nJsCPXv66Wb1j1765JFGX73VEUj6hqUBhpH5tu4PXknSh3WlU7nEmAVxtlOgGE25L7PoJdnoq
VtA3KRvjF2v8nzVqz07XnUgXVd3QHxKwFoCfYKnMVYMFqKBn6tI6tbo1LoikPqkR5ngo1YnLsJcz
2T1t8EiezG0TFLUObxLelZAXpe3Rm+MBqlUHFUkuIw14ReXQn3rmgG+RNMhC2T9j9e/N8bc/pFh4
u/Yu9EasO9OrQmjeExhMWg/YKeYTpL5xn9qufdkmx8+A2Bypssd9Y2c2EvCb4aFDiJUi9Tu31JzQ
GGd4wKRzr7lmuQRYgewoRpEI6UbXY1uxdRMsqHk19miCt9kuODnGxGm8BeSEOOTZAdSxajln2OX5
YEi38zVi9KbHOylFKJ1M8hBwLHbdXP9VdB+z+VMzwg4gnWlDbAeV0gb/ljr8nLAPOUXYeuI+QYA1
wvClfvIiAp+fAokb1qtv/dU+i7b9Eu704W6IFTiThZ73zNS3asW6xqLCPbVDQ8uujrFuiAkzIU7q
+Ro7wZBnkA01KQReNpjJw6qw48hxHbrWlAycPCyqTLnueakpryTWl6GXYTX0wsUAAaSejm4RkNKE
CsiarRLed2DyhJs1LsgejP23fOMkHwKCpKvdTqDE6aHBQtZL1MNfNuBRc6eP5jsa+j8aacc6O4dr
xAmwu89CjzW5aoAeYS//M+jEQ9ddTL8VvJNubgeKAWYQzwpX4WJ7ggJOwmfS4+/bO7Q86055T8Aw
4kLj3GFN7C90f7p1Mt8L8sMyiHq8+L0bOlEKcDm5xeMIwFnWWR/5d52ED2Qkf+09sIU0sVDc65MD
rVFZV6Dg6K8J5wuLq4l59WHIdlgvxxpv+OB6dWWBLOHHDvBUEWo0FAk5WjsQaTiCj27YZgA0eoB2
3YvCUlkKAu4vtOU44x2DzBV9Pjb1uzd1pRliJIte/WA5wsZtIydV20esHD5Qt0HujIik5n91CJay
BakcutYcAkC9FVrNnUKRB1Z28OMAC3lYhUq2GggTO9eGn30QwVlkQw1MlFfd6B8TiV7du/Pwg4ZS
Z2tCZTk680G0cNfn60Z84in4M4jxXOy73uHW6nMt7CNmoSwMEcoxYWkOplbkYsADArzIPMMBht2l
ZcUahMHkF8K/4o1zM0rM9l00/NazuQmH6Y0mDLeen2Rrc49EKFtxknuCgowHBuT1ri4jRCF/G4w+
EoYgxY/hqYW6feVkKH2LR8m0wB8f417+GH94vJLe+HpS94jdWpiP7Tm5LkaQ+r2PkOBLIv+4AI6w
O/VhQQvJsGx2jcp2mP5BvaceVpp5Q751H4obT4OXIjM9u7XW+eCDZVibIhnN/hm6fHpr7bIejAPz
L4IplEMzVsvufGy0L8ZGwaILTA4OxGRXrm6O+hPlv0PHbpdxzZK9QXfcnhssZMeueRJEFJO3/MHr
RJ7pMtxYbH/BXmf7qdfxfsewaiYY1HIt+tXBOBSrc7wsZ0/q+9F+1FgvlDEHO0BSMkQPsO0OfkMP
mrXFlYzxcBaZPx02AvNORDuq8xyX/mCOWFBuDv4+53xtb5c1Tvm64h/xcgvIthBCpMAV7hAPHGVH
yk34P3i+BKrftNyMq3uZUOMT5cBOe1i9GToTSMdY6zt/xIKJ/8qx618j+Evo0xiJ07K7p6a5SgFq
GJYysADRuHk8oiPGzrujOHJlsp7nyID+2Q/E36CU5ksnWIkum8erno/E8zJnrdyYQ0Ti7LXxYdmb
nx202gJAzRXXDVOsVqLGDXX0PMPLB7k/HDQNSirR0pP+0ZvVf3F3ZstxI1mafpWxukcZ4I71ouYi
9giSwVUipRsYJZHY9x1PPx9UmkoGyGF0dt+NdVmbpaVSHu7w9Zz//86jPxTLOvLWfmhj3fWLFQek
/yo9dllPQgYxoz1vfGTU5nockTR5tbcvzeGq0gJWlugWReQ9qkp7iDRCK8kt180OWE2IJiJWFkn4
bKB+9XTloU4qSBjeOndJ7Y68G0BEVKVG2kBcNKW+xx0DPEORRHHx5Vf8zESUCepE1UfVG+xSaAGy
1xd2NW4hRxySEGXVaC7cOHk2Yv2xtYZrYm7xqie2b6YXbVnsUofDyyj8W3y3LopPdejXcJeI04f5
8CJcnk7uoL/2frqMRwbKyO9UJ7ofjYOT1qshFvdB2h47kiZs7CUvqrxaYw+v12EUIYvItqQafV7n
Cu9om5k9cD6u0yI6yrgYv1RcT9kgfQKuhFN0Tz8YQ7q2m5h3qDb+rLg4BWV078TjvV11u6CxyZMn
zlU42sVloTbhEUnSeJ21/UUvRq467q831rYPeDPaxK/KfmOwfgOUJqGa0OQUJ5WOAOOFYO6tUC13
2tGNUqaGm1nG9RC5ZrHV0yb6lVpl/Fj0HYHUIB2sy77NW26A/lCLdReT6l2f+SWniCTUfJPybgJ6
UaJr4uxMkro3pK0g4KKdwKSBSGNUz07s8qU1YoK4t5I0uisS0CGE7e2HuMmqe7uW3YbEZVWvsNJG
L79/zB/M1Z9xmRGzZv/4v///9D5O9ag/8z5O5UwYrL90l9N/8Ed2aWJihPum2gKZvxR/yS6p0QAB
Uaf4rHSk1Lje/0d2CabPhLZk2BxHmuBPodX8C7GFGlMD1oY7wNAkLf0NctI0Uf+ayBaVcU3DRNtJ
hVxbIniZcZNsbiZaqZvkx8mFodraoSE/TPmysMgRkFWbInh4MzQfrB08m+9bxCeh0SpGS3Oa0G8m
bJ74tl+OMLtI9l6gtN8mbrD8vAkNatkHbfDAVm3IIdYEx3vbhik4WV1k0Uuu4fspYSNW5qt7CHbB
4rpfvNBTBBU/y8UBDMv+TNunW8PvEaXsBhQEvp6OnHbmJB14YMVl6kJvgV5RXcdcA32TZDfxOM9T
Vrp6TESGROz177aL72di+pFj5jmuT2jBt30OmmbwI5V2kThhF8m2SqkdM8++MOXakN66D/NbERtb
2/x3TUnQdx/Dt6YpcjKFbN3Ef2tJHcYXWMNZw7VN9GYYRMQrH7FL33JsSStHbNE+ZFJ2K7z9xpkP
/G7W0qRj24IhFppNcnPW19awE6+hySofflR93x6s0K4XfqPctKpF/lZ37qpJ7fb5GH/QrEOb2JVB
iGuamDWr9m1hZUGI0mH00BV1mvgRuU21dvto30XdSjoHnRvMz89bfbdgbLAjhqNLHdMYOuzZ+Baa
zY1p8ELkVnolSbbU8eMQ20m/+bwdhOHz78gEEiZALFTjlpxtBSaCkbIqUi4HiJAhpWyAmy0yNb3o
Bu/MQE6H0umUMZAwGKY6la9hT5x1yfRaaRmFQHFN6iMYjz1aRn0808j7cZsacVRdkvmYtoHTSZKP
cZxpioLsrgyIuFruEidQu/580D7siWFSLdZ0HEkK5bQRnqlh2bSQ2EqfSyZ2kRz8Sv4sQ9Vf/f2W
yIdykhA200kKnbbkhQ5EjWZgGvjqkn17WWfxksV3pkMfjZpuGBxVOr467hanzVhZaOsizzALCv/B
Msjix/mZJibb/rvPDyqQtavyaeR80BSsj7na82WAOpZLqDDihit3tmvL7B7B+spLO2Tag9a0wKac
aFc6Q7kUpDruRNlqghAdYKqesPeZH/bB72KRMbw2+8qUdzvtex/kFeySYspZppa3qBO32ySZ7d79
7S8pTNwyFBim5qqpzraRRMEDW3l2uBy55gpUdlipF3pZnpn/709B2+CAtTnewSyaEGdPu1PzmKsr
8D5L2Xc/cKnjEajJwJJpXqmRoayFmr04VmZ+MyBWoSAw0TaLoqkOyJqiy8Irgp0e9sYe7T1WrEa+
1o0sETZLH8pNo/76fFSmwZ3tCRJ5FhEMAU2SXeH015qWh3dVx/UxDvdx/8tyj/FS3A7yy+fN/D5/
37WjG/CEKJ5lsmxP29HwyjkR5mbeRuahyVvuw4Q0jjbqXQVMSEVGq6zgWS0G0XcmL6cSJJJo1qXi
Ye5SIjiJalyc2XvfnyxcDSFhTpc+G7P+7FNBnhMQVirOUMVb2uXg3fRO+xzVu8bY10mn7FLMymcO
UeODAafi7wTv5I6Js+d0IEywB5wqaMgK3VpnnQ01LkgPblYfPh/x+aoyuQSxnMR0cmq8UWYfNtQU
oTUJHzYfPOUaL6O7ajpRnWllfnrNW5l+xZtr5cgbXSY4SAgyFmLlS8+CUjaaF6KVxTpOyubMF5uP
3ry96d+/ac9XUWS3Lb0yyitduxiLr0SRPh+4D5uQLAZ8WbZl6vMPlKlNSQo5XDrxpZliIybpQVL9
3DYxza23C4KeUGzbZD04k8XLns094CJNFKZ4egzD6y4rqZjb2M37b63lt0dVLavnqqrA+E3iA4hi
RPoDtGbNWJ35IfMN4Pfv0EDDTOtAvutuHw8aQIchWqK12bapQS7ObdiXVGNdC7Vdh052Zs783tDf
dZ2LCLukowpMlacf0TY6aahpGy11q+m3ep64twmoyYVr4nccgza8dysHI1fk6ivCxStTKoLIkn8T
aV6+VMMj9vKdtG41zSwe6sI9/u0JgKfUZv/meQbiazbHjFHnbQTQdQnYtfoJrCDaZE7FUei6vXlm
9D+YbCdtTevrzXwubJkZImRbRFEKzkvihHE2fZCd6dI0Z9+N+JsuzUZcNZPOB3OJngd13iXKjwOe
/WVn6teDE9wNwoc2mjXPVpnFq88H84NtSOfSwcuZuxp391nLAAdrQ5FEiA1TAcZSmtFFKRAIft4K
lsdZBzlWhKNCv6asBKD32ThyOKq1FyBSjdBJLIIEcxvPPvJUKkJh9Lmh9wW0585x0wOW/y1RrjMb
0yw2hRzWkgKgtzox4Ek92LOd0FMS0H7YI5egsH9ZtX6MZXyvZoiDcFtfa2X9oDZiVQVI60t3/3n3
382iWduzGVtnraNGpNGXpfzZtfECkOMkPzgzVyek9OksmjUzG2Tc3lnREUaAOYGtwGp2lhI814RY
4EnkBxOyCdi8PTLXPSYtOGdpCg4D7cTnnZ1mzMlcnn6FZeOpFeCjYN3z798smcgqKjWY9Mh1FN4U
fnsgfbomnH8vY3wAEIHOdPuj9qZ9wOZ6pBK1mQ2ujVAokr1RLsGwERG3tn2P1Is5ZRqbvs3OtPbh
IFtULMD1S+yKh9Rp93yFQH7lTQ7Yztn5eXAgtXsLbuGQ6sWtFjpXuUk6GIbnZR64OBUHWyzANJxZ
UPOb0TSbLR2gvLBgiIr5zSgKrK7pakx1o5/qzUNdiUmTqFTWtRIVevk1lU2X38e6zBCNx23+B/X+
/4xuvNs2eAjbxNoI3vEO163Z7SWFxTnWNZfCaOyI5mZYcE3/+9+eSBYHkGEQy7UJB85O4CzE7SF6
tVyCCPlmGED0cv/Ghr9hqhmKpOHMxe/DLr1pblpdb+Zth19y9L2wXALzaoA5FYe+be4/79K0Amdr
46RLs2Hrbd0n2DDC87EaAxxBuepSCzkAq5E94UyHJv7BvD0expLLC6EvvOPGfG24hmL7MQnCRWki
Q++rQWgrA6lI+dqM5hCT1FJsZVWZCsoMGCTZfcbTEwm22cDayEdwmsApqtAwlzZ4j2vbc2GP+vB0
42MQaql1gLcZojeoB2O8F6hujnGnKU9DqloXcoSs8L2qCtLOZq1n113Ga2IR5C7J2wFLO81XdrOL
yqJEGT8k+Qs6Y3Htqm0ZfXG0kVS6Ag3osuudOysM7XVlKdYXy1aT2074nX0ZiKqzdwOc8m+QKqts
W3VVdluqoD41DZIW1K22/6p2QLCO42gP15C9QZmZ0lirhXBfAw7WJwDu+ZXINOsYItHFjl5DiI+i
VwPemb6voh5zad5q6BA9f/SKVZ+ZkExKHeTSEHueuR0ET8Rlyn2+2Lqp5IVUOtFzjIB9EziaOKRE
m7vJxeET/Kz89knNHcTnlZteugJp4QId8lge2jqQN1EdbmJR+xed4bq49KN2E0d6xfuzxA+lRGO5
MwZNvVS1VL91eqQtQzjeI+GujwU8iX03+pXAlmdvqsbfoPlK3b1WOdYSPwEJeASu9U7J3AwitBGj
QKqbrNu0jQ43RAbWddnWONzcKG+ATCVy0/BFV9qgjKhR3VR8Meoe4Yo+BrlBWgzd3L610/FCi3J1
ERUCdUmExzRTGsw0JclmSbJtMg4eSHnVSKaxTNpqsU3yyHoys7h6LdUakmlbXmmVJ/D74rBXh+Im
6fME/Czv/z7uX20z4Ybvw+RboOIFdlwk29wYDkLtUFDEuvkLPSo4ZDP1FtGkYYcIb2KrttCNCN2T
xyIR0Y1mKeot36u+huGmaldOMf4w1HEEgp5KD+0XEBYUGCiVoX0epJO+SmCh3Gbtm2yKK2VKjcPG
h8eX6cBnClV/jKrxhyUD81sYy/RSg1KzdtPpBwZRjirezMHtWaOGA1fZi1y85lLHORZ1PpTvKFjn
HqoilPlKHH0Jew//Sp7t7VZButLod67/4gwVzHjVG5Sn3siuh4xvzMYEkHqQD6MsMyQfQ36w8qRd
8oeUXWIN3aGcDnwFhBmcJ21huHkjrgOHPC6CPDhHjZ+t017VNqHWXsO/gD5u4vTuEt72cXcR98Wa
0hAP+Fha4KUh2QKgZb8xWgvoBsH3tOLyUhlJg1Sy+IltOKQsQJxfwd4eD1ydouuYFfYLvCjJc4Bw
+sEtv49xeEFgTuvguwM8erJ6POFuch3X45fEeMrddddo3RfIyWp6K2y/z9Z216SbNA6anV858KMU
2I33nULCZoE0Ttw36qsOcmql2s3K9Mlixz5uMfHsKUyzXlMRUSGPW/Hp64eI0NZFFVYxWkw9WGlF
aK6JkfsRCmNzWbQIThql2DSKKX5WgWJugqJy9onHrrD2kEsC7LkqydsDrIAa2/2GqL+Agb2oYuOA
uAR+BVifumIBwWfzbeSP6zZGvLtQBfg56FjYyevsq0fhnpUpNHKvKHS1LiyRK1cYVWOb/74bt7rv
7zB/rNMRgHKCIkh1vhsN1oAwXlFdgKxysGn1dElJgscewY0aBjQXrrDe1L8acPMZj5RdpZnrGtCQ
2Te7vNmFwJNR20M978DyuysOgkWbZV29wxonH4tO61dpWj2xj60cM1bbgzp4Bx67MH/U8dW0a6zJ
kIzy2PqKRbs9opbvMY5AiihGGGMbjSDbD00FQtLiU1OYFwe91McrEMJmsQlC2QlgRjyckGRXP6uw
+Gl7xi3ErXiHe8JLFjW03+tcr911q4RauYboeC89vnRl6P512IzUCLG7cdwgHUEVGdUj31tCYcoG
od4IDVaAPujRDzT27r4d3F92BTMx8Vrzq5p68W7EN6in7iUAqq+poT+FWYuuIxwWqLhuTJmSxa/k
zhvG4saI2uKuUCzwAk7P9gr6g2oJRV8wn7zGAWVeaGVyKIdev00cAoRa75Kz952CsgMW58MYu481
xTyWgK/DeJ2kRdcfXB42WweRv9uzvF1oUK96kiNSD4dg8B/SOh1ugPj1W0VJlEsESK65HavEuqjT
yFdWgz3ay6BK9Ct0ygeWnHdp27g58Eou84p4N4QmoKDYvUZNQwjQP6ot+rUDCQV93WAB/+lYkPwW
4A2Q7BvGDSn3nBd7AuM8yo+BzIbtpE9R+n7Fe2FlR8OB3PoiLvN1DZBNBIm+bAd/iRSv3wW/TSYO
9SUI/01SaZO7x2MIBFY/qADp9LvKk/Kl1DBzmXnXrLnDrtXSvJKqf0WIZFu51Xq0QI55WKGPQXsM
KkJ6uWMuw9jP9nGsl9WyI+4iEOwXd+VQNofYLzusQDIA5dXZ4ZPt+UN8qPx+APNuFBMjtg8X5eD0
mM9alih2UFHuS4NSNrL8isHBOBgW1IhGpTLB0saY6lxQkAuwMhGKBZNZDZd1BYgzHYjkECc1F74/
osD0xgcUMhkdzIv6Czg3fGvJBFFeVtAd19i2xh3qPlwYnQaXQaY/wdO21TLT8id2qmeC0MhDk1qv
VuAkh1tPYOcazaQ4xhDnrRWVWfpg0iXJoyJj7Dia1w9IgRx8ZjjRIoHSzUaCM2guLIJeyTCJDCoS
cBl+UaIy69AWhf0OmDx8UwIJ0O+B2AY7UVhNtSw9xzuChrC/F2XebXvHGB2OFKP3VohDYep0GsCp
VRs4hbGMjezRSftlGJpPlQUvRMaK1SHf6i9roeyNvLjvsZt+DyyjBuSG6i83wSExel23roOuOyZm
MtxgbUZnrjqPMqyLq9xSIINlnb/qfSPZWjn+bf6Ud631GZVILHZqRaI11loXD7rIxnyj4qysjJBs
R9GhTRwKJ7yqE7iIoed5T57IuKCgUGIPTQqElKkPs8YYv+nDcEz7yg53MC92vp0vFelR9sfmgXJT
d3Z96UZ9+BPvJASe1OlsQkb9LTavrdXiNDDq4i7zPZD8PNZXta9Hu6Tx/cvU7va1r0qEvlQLoXTA
tzJs9tC8Skxl0S2E+4c0T6trx7Uekwkd6KUSxkZeERnsDRLeBCcVShEkT974W/BKSaBtzvmwZE9z
j1WkWzt9bK9xI9/bkQGrB1sqOzWoG0A3ZnKHeKsNFhFrCZGZAvYFa+VdWIBbUkxFPehDVl7Ywq+e
wDXfebF2K93+URnktrPi2ttRKgFVE+ZnBOkBfyO4mQiZf7t2SwlfGDBweCMDDpva3Zej3t4EdYa/
PjQURIiRnZY/Oj8tHmvXLsG16+p1UQHP6Koxf0CofQE4MwH30uV3QeC0K1HXWxnV1irL8uh19FXU
cmX/lOdWEi9g2APJiPWvvhH2K0MVz1YTvCTJ2F9SzMPL105guIfSaq6CUHRbracTWSrUjR8FX6VE
hEaxkWTVUQkC4xci8qaLLzwjM669OBRbqK7wfVqu49UQHD1VvaxLsXYQsq4cq+ruixFBWgj6GGl3
bq3CLHg2S39ptrn1WlomwQJqSFwnjX0wg2id2yZaOGtpksvWm0wBY8t9IC5kdtlpMsUp77Qb0/ar
nanZKeewjaZTsUIPph7lr5Qcdj9Yowx67YDiro1EcWXFiEvHIQI/b/RJvXUi3rddHnNwC1K/7YU0
WpSUfeluzd6kcpFWv0KGIeCrDiWF3TLIEBBN6sHDrste33gWJQCNDiRC4XffS5ebkBF4P0zRt4vG
xUqf+dWd42Tf02IAXq96IyadsoQUPYDZYAH40R4KUHNV5Fyy/Lrur+FLop408j7bhI5JGZlGxX4Y
RKpHgox4IYVt/HadaxRXoETHTg/YT+F3l8Vyqp3xKqSv7Ms+x/oYFiE+Jc/yUbhJdtUEvtbaKqB2
iQi3VT/W4VoLqh/pQMKzdgOMopNJi9o+myEo2MQjv803cdnoO2xRk443AvqSRf3XVHciCL/K0euj
1wxJ6S21slKkq50TXwcBx+SuZhvFxgLOelxq8BARu3QFSAwWTvo8do5THHg1u95FCzMovexTgW2C
i71Mk11kBM4d9VKQaPDE9PpVo9ktrl8wfxG1ApqyX0r8M4W1cDgz66soqS3SVG7vwBDLI37bgCDS
vCuJ3kj8kLjVVsGgOvu+l7E45Dnewxtdo3wW7l0Koe1aPbGBy4a1svItU8MzP8jhMSh1gGMerP5V
A9ikwmBAAjav0UZHNaZZynLhFaFuFSrTLd7krthqvhaWC9lY+TMcV5SWSAvxY+uGGn8ZqtaKoYYM
wxfi+5Hc4tJzXjwRtfWq1a38sg2lf2NVcX0PrL2BSGm46dobBx9sS9h2B/6kpnzvPBtIaOiX9lc/
GduBOjRxL38EQe7c8OzI2JXzUMprLiRW99VvRLp2wRCjjQzAEH9tFS91r/28rUBz5L0VXIYI87xj
JgfVWLE95WxJCaW2Aqe+hFmi7agDc9el2bhX0sKgL+VLWUf90jfSGjsUhAPUBbVRykMSgfR4zNK2
aS4IR8cp0B8JAQgf8RbjSVPv+jGooWDxjhK54UVrDm/XZDY6R4is3RU5+OdOCy9SRUNwnxawTTUl
xZbAzhb97KCRfgm0zr/My6keBJkZtsFGx4KY1Xr/JWil0bXb3MW3cB8E5SEwMx7iIbsKOmKTcgt2
t+Hgy1v/mPmIyfSXwCvuEaZTncG0hQByMpkG+UtWSFyDTt1q6q0Bj3PVe2qMUr+UVrLzUd8bSy/o
eLAplbYCzQ19y2hA3IrAvnQH9J6btNZA7sBAXjHQxzhwLyRUklwdLiTqcOv7MDrLEQLQxpVDdvSg
/ca3ZSlAKFA9A9rrCCjAONa+kaE8NlbWeEOD2VMntHzTtRj0Q6773girQrsa3UcoY1i4lnp/gU2X
cmChQYQuLIuNH+o/CHgoy64d9GCRllDkquDSL9T6Csu4YtrYgxkls8OdqrllsFR66sxEgbpt+1F9
gWNCnasAY7sFVsguH+CRY4lh4Q0kpNrygkKe8k4KrfjaieJLfkGdlvLSanDAE7fhby/DZch7W6n1
SyHrPFZhi2PmTdR1JLSjWYReynZOVbdNjs9W28RAXa4DE6OHCBp/xYs9XDRc9nzlB9TrhZn2gL6p
j6GyyaYjNPQ0Xw4RqGwNIE9LucRxwKkeUCOEMjvT2YM9E+tITopy8mBBb8GJmCik1QKHDc4LKAGb
mv7toCZSAUcGZvgqMZSDL8R3Zxywo3oxFi5B0RjMMRInKhOSx42Vms+QRQm6pBlBmZJ4fHppR8Co
NkqP3R1cW0DVHgG6FLQxSDqwUgR0pIvgB3ANQ6+xGTSFpVNAqL+IKAljg27Iv/WRurfwknKF05u+
W4Pz7/wjpRmHRdH4DwUis3zdWfpLpcttYlWPdcErbJcktW8RsqI6l0W68qilKfWdOJvXEevkgTup
d1c7kCQwTFJzzXeNvdAIQY2dKq/toarKTYzJyV5gpUDBr5sTPx2D3DLQbLcDlIvc26uhNqa5+YPa
N+5lGNkWEZAA3hQn8xIL0VQ0LanY79KNb6HQ3jeGchVFlbbJ/PLQZe2xLUELuqlzaJQ8Pzawo9MM
EvrQ2NXE5RnbydWvGJqHxouCcBimFSO6tKb6Z6vaAwOZj6lxlRcQYnyuDc+a24X9cuCmfbDSRBBP
iFDcEUzoFcpixf11iy3xZrSBBzStlb3GsR+HtxQsUO8dl7zQUqtGLMNqrDxmUehf9oqlAl5KwdUt
nLp39zgSSmwspWiwA1iQacZDa1QqDJ2EiKjrAlrjtuAzy/DgrqKWC+4mInqBqWaM0gc/crr96Jv+
Y+bLML2sfJEpSzuKC7H2TApSXg9u64XbUQzWgOHLe+D6NChrh5pP9ULve/1VjYYEjDC+11WrCLgN
BEz3Tirqn65udoCeRvdXDLxT2ba2ktyOsVVzMcVgDFItKng9VHo/bTUJotkRLYnvxROZwfsZdbV6
4Wiht3Mx6IJji+oM70KMEmZv2zb1b2yN9MMmrKye0lTErvPEuMtry3d7Lk2jw3k3mWFAHnzrAqnz
8lL0foL1ahV4b0a18VABwQIDS2z15G0jRWm2o+mS1fbznMCAkQb+DXcofcJy3MhqTHdRIuXFQGWE
a7xWzUprpLLiDO3Cg1fH8UPYMrOIS2gZZYzU1tZ5nyWhsRbFQBQeWKUKJDNaRKUYC+W561DPKLCT
IFC3fYepfMEOMOz+XlaB6fdb0WQaqo5uypqlpDShjz6kk3JZASgKCH8N7OGm8+D2d583NM86TQ2R
1DPBDakU69ZnCUZc/rWjt6QvyCrUcDgEFjktfIx885FHK1W+fB4GRgsD7/N256mZ3+0a6MVJU0Oc
Mqbf9SY14yMI95QYtVubJPEWHFt0xKeen8mpzROJUysG+jawvZbB/5sNo1dTF9aPGUYfz7hMtaWX
QFEbLXuTJma7r1ssUp/3a54X/t3ilLu0LJJoiGdP+0VpPEjhHbnENLmGPuUAeDAxdn3eyDznNDVC
YhR8Cnl3xIWzweNmmaKom6SCwZ6wM6+utdNKkBjhma/0UUNUCnLIi0LNkM4sw57HQk/EJMTQiSF7
wDLCNCqPMO+Lu8ANz6TUP2hsqm9EDlTTkF7O9Wphr+jCjiEv6i2vQ64e3LMpiL5k9Z4Zv3faBQYQ
/iwyEIwAOuKB2QCqlAf1kJgz+54ckIQbs/yCtzLncEhL4uWUnjD2JjVF/vZnY5Oji0idcAXMOxiU
juepLu+iuAJdApZOfexd0S3TKM5WbhYqZwb0gzWGIBKzw2TimYwUp3PRJ0hbxlRhWDoR5jMOKHDL
urb+vFMfN2KaKLfZQwx10sG8WciGyn2hA7G/tDRCEZSroUqPrw9nvtgHc4Mi7Eg9EPGZk3LqtJWG
DGtFQROWlX2dtHdp90v378r46+d9+b1w3iZzmRc0wy6IGwWr0Ty5qsL9ifKwL5YiJlUWRl8BGTxz
+qHbiQ8yDG8Q9WykCmo+pgiqVdo7ygdeCqtZEnr6IlKGWan0Yelkzo0F2PTzn/fhINgIRkmfW0gN
Z3uLjz8Ol2pTEH/CywsCql/B+kz3JSqdpURntPu8venTnY6GrsIut8Cd62iYjdnuqXWWzETOKgGM
snW8YRnb9jGkmIJshl031JvBL3/UUfz0ebPvuwnuDjXvZHdgxRuzGRVw+heRVbLw82TLybHqqR5u
VOadW9tnJu+HTekGJgdWpYP14HRa9RjxRDtFKhLCwrDKVfQmWskz+8w5NK2005HkQEAZykHnGBN3
/rSdlHSXU+Xso7IIV6RpVzBOyC+P6670V5Q2nm7IZ1bMO/mvxcVB6r81OwbSnblzz+5MihtanOwg
duRi6LVt7VOkhycQqXL1CwV7vlXwCDzyGoXKezUiaifruzAkl/n5B33Xe30C8U+GMAwQ5rtThBIX
1RBNqg8joLfyNutwtkPYkiXPtHgHXfbz9t7N26k9g10CG4nFNWo2bw3yXGqZCbIG6/imvoAqsULt
91hvP2/m3eWCZqbddRKeOxTpmy3H1CSAYPJuAPWqwJ4wCmuJcOkuN5QHLqHB0hbt6n/WojidRk4q
qftFEm9pxr/KGFcB/llVkoRQagy1Z0/JaZzezFrkg/okCUKSywWR/X36rm+2dqRKRe3ZnMB51hw0
0z3KilLXvFEJj2TeTozOxoNs5sOA/t3Pv2WvfMgS/vdpXcntS3Z8Tl6q+R+a2vlP9Ulsm3/aXT3X
zyf/sE7roB5um5dyuHupmrj+v/bC6U/+V//lHyvkw5C//OsfP7OG0BF/mxdk6VuXJLLzN596+vv/
/HdTB/71j4uXdHh+9+f/FJTU/kmxSG6TFlMNzeWkvvtTUFLybzjgWVP/8U7+qWZh/JNiUWw2nGHO
7woYTM4/tkpF/ydXLKashRoeCx0Wsb/jq5zvM/hIJsEuDgxB0Q3bnosDXZ9CiUmq/YAn7GriiUJf
PeWKJXHn7onUHTo1nsWdslfaJkT/MCCnwU8M+NnNFKIAjW6PAJ5ZzA0R8MglrvvtzVDe/HvC/q+0
SW4y9DDVv/4xu5L//oG2ORXvsCzUovMrufCsLIe08av3udKtKaSqJ0sjiWELAI3JrTO7wul9iOer
ZU7GMqxYRJhwZM0WTTsSNtfRmSM/0byVXo3x17yP8tvP+/RRK1K1MUHiI8G9NO1Nb5am7yOQ9EUK
Xn8oGDXIwfs4tdozGubTjfvffYHwhFHFwuZpW7P9xlYzUqGCxEauJeGmzTv16PR+s0spUXxBFtuB
BZm/UAtoONO900/2p2Gu6Gytgoqoc2VvUTht1ekAPYaO0AJxqm5fVkq00ciYnDksTq8Af5rCVM5m
rmuGUGcjOaZ9bhSARmDOhemyqYmR+CP1CiiNrkoKGXz+3d51DFMbe4GDhdSeKsTOZoeTBDHsHIoM
4nN8pPaZurb16mUwqRjyeUPTz/5r76ZbHPk0gZyeg2l6BZ9OEJjUUUn+KFi4GiVJBMLLdap3+prS
V93SII55QbZ/uP680Xezkuq2KupOG1sl570jTxt19RYUWRyQ2OxKK0H+kjevWhPCxP1vtMMD2LCg
A1o4KU7bIQSKPiWknVH3syfDlQCPgzz88Xkr2rupQXcmg8b0fypDOmvGCMNB1EiXFkjdKE2Tk50N
nVbfBl70QNb0KvYgaITgZ8BTFXCbmS67iLACYJurgepeXCWzozTHm89/10ejPD2QDcGNysZVP+t9
YKSZ7ygkG0Yj3WtA7SihQlXxz1v5YKY6gpcGm7qGufT3tv9mh4HylditzhgnXQm/SdUyeAtGRSwO
IPJAUvbz5j4aa8Gj38QPy3EyN8UBtwF6FoJ+VEJP2XS6/V1r7YvKNuAaZ96ZPfrjxkwVTxhYOXp4
OoJGBnFAR8S66Iik7AD517dakCEPiRQp1mDVi3NT6f1yhKIhNUtyUE78gVmLrgH0vdNYji01BY+h
bz9RCf3gZF1HVQUTptpWqZ8CSs70iD0R6Y4rGQ3kg4tiCZsaFaPHrx3S8KuvZOfsk+/nk+CqZwiT
snzW5I06HQ1zOjf5zQjmcJoTI+d2LmQy7D//wO/nE61MLBGLe4nqTHCItycW0FOy6ablL/ASmMNF
n0P3XbVh7HZbz6WA5pn5NAvxTBsg7WHX5/OyGzDwp+3JzlWp5wz6jrdAlRza1iRNn41+9EpCRu8W
kAK8pxAhZEhpFUyq60LayqNKcstekSrJrj7v/keDTMpqunDxDEJqdPpz6gbOcVLS/SRymmqH4qjp
d2ghEET9zxqanWfUX/aNjrKqC2rPx7uMa8Jao9bRmd1hmq+nx4vgikMEzRYqz1p9NmdE3QndbBnd
NG19bVWmUFbR/Enza9eHTbCrRQBWWKc6fY8gLCOw9nkvP5pNE0tEUOJ62pxmXzcD3TQENXsgtKpx
BRbU2SSeNWXqW2X3eVNSFfPOTqcA34yoO23yD6ffTsUpmJJGD8l9dVWxi5E1oUkpnQoWXJd66qoJ
bOcBTGgCayirLEjmaNhgYmPOdX5prmZ/CRI3VUiE/R/2zmQ5bqPNou/SezgwJoAtamKRIiUOmrhB
UKKNxIxMIDE9fR9Q/qMlyi2Ftx1t7yyLYKEwZN7v3nMnKkUcXiUtY8CktWBRf2F9r5qvWuI3u4l1
B4gqCaTE4Ml6i+wd9meVfh66xTiXFqYS5o52CROqn9y5vGW6XdU7g8xn38k558VDtVsP0jobMG6g
q3dIg3gip9LC9R0w8kpbe72R3ZxRewZ3k/6SddTDMUZXGg5YDGlwmfTMGDCKLWB81G08Z1aGCQKX
cCauvDam9jRyGA3yKwx0pfRx54F1rimMT1xv8YCb5m2q9wOI4fqk40irS+7z4JEFkVe/KXWl3VMt
QhIZqB4BHFnfw91H0WkVSmZwIz3DoAxxbVHPda3Bi2fVLRkdPPhXdpv5uvhcdI2ThQS0ZTniwpE1
KLaLJXZmS+4kXWRLtI9oYDDnsE2HJ195w7uurvLbMOrQ8vq+bsd9obf2eJX7oFrLrVQei4fKTjbk
vBBTJLXz41DXz1pbHdz9l176fgmZwuC9jN+VW3F9/tJhTzs6xFnz0m3vvvTcA7il5jiadS72ORjr
fO9P8SgvKeHNP4+WsPUVI8fIkbtlWDxEaNaB+pM9+biBiqyy6CqCAhdC8SoqwZQpDixOsATfmE5Z
Q7AkJF3yLotz0hrqpVWyemmYNN1cUAi2FU8yscZfWLz0UaKQZE+qrPGLY4zDstW+tFfGL02WuHGW
D7AXI0O2YOu6hGLrX5CIh+gG3Wurw3TaiW5MSrUwoXcvnZkmEuDOCkmVpnxp1bScJXpbbFWbNen7
4Lh+q+Cc/Iw+Tj29lHOGL02dxbfazvVbiWcBuqbnwC/1nvVW9ZmZrfWzGbYC0Jcu0GUb/vcvDaGs
h2gLbTxKaO6mlxbR2jMyPnXf6kXjIRubD/NL7ehLA2kZzUIfIhfrx4mdKMH7Sx+DURNdNaPA834u
eFXlZ3Y0jbioKdiqdpM0VX3CnWm/I1xQfME5MsjrdqabFwpdhfOwtKroRlJfiN+KTQLWwLYhucyj
X1G2lAGRT4JlAiUGr0r+GSwVQlcp+zmmu4s91uYfxMNeuAXVCuiSWDfxnHmAdBtLpEx7sWbsCJPY
5ijVGkKqbpoZbmEWbT8SvXSiarQguWuUM6TccLM/7zv6f8sLXN2uv1lA1zeFBRo+UXEcSGxAcaD3
3Rr3b9nLtfGhC2Eq7opWb7GD0OGC6O2M4DVDpTTBy+93+7Sjn21P4Rc9w2Wdk5RJZQMUTcx5BLIt
H9Yn8ALBR5LM/nSYGYvTdei57n5suqLcO7bVfaZPZoo/l6ta+49+ig2Y6tm0/KqqyOEuWLVwTyLz
m/iq1RhfLyMdduGBOV6tyfn1bKB1VXuPYzpUzlFRloymEM/K2qfCLr7KiOL6ExkR+8Jl10HFU7EB
9lRYCiiKvos5r9eFUkdWARDKJMKKSCjmrSF/dvCDkqjoa3intCPf9E7rf8JrW/zVDiKlo7s3kJQy
pXCMS2qIPpUx5efJVLudZBjV8JTwpNfTgjKNI4Q+MsqUvg8t3j8iLcFdZmjH2lXCK2FbUqPsY+Qu
CDCNSyarq6bCXHE/CAevyi6qgeufoIs3Hc7WQWrn2Jfa1jgLqq36ZZrzt9YaOgB3uc/W8sMkqBgu
L1j0s4glpWH0lgjRoWeG4c+wSAP9uZYdtle8t9qRC9ei5g4zrOXNu3nM3LPVry1+r8LpSXsETbFH
uCzLS9kGfsMThwbsQ5OToe12GtKMNRNwrScR7NmITJl/il2stOrb2vBf6X3/N3FqpEm/W238pPs9
PDXrU5P/+b309/JX/pb+7D+YQXkb6WqDewEw+4/058Z/sIlg+cD012H4FrNm+Vv6s+w/tp5a/luM
csuCHmrf/4h/jvMHZkOXe56IKRtbdiL/UT3/ltK+ce7+mYj106p2E7tgYW24C5tx96sd8piXLjP2
CjtVlhaQ3tPavshVM/9uw/bTco8dyAaHQ7P0Y8R91MzvNw9LLBZVp9juoDICuyJ+Yr7669p+dEMx
7b/7Bv5BLvz5MyGYbOFyZDwIOa9FDNrQKeNtJ0DhM11/BuswGzJTvfn1UX7agvKJQuocyK7TRcwe
5cdPJHt6Eu3Y5RMtlnsbgKMySUxv2dsyWqmWjHroQL8+4k/ncFNFuGC2iwWl62WV+92GvnT9HuMR
lrPC7yVlAnk+Qw8pcPDlRTb/ZtH8u4O92u0pe1mnxaNrTjnRMp+Ad3vvywwy7l7N2e+YMj99YwiU
RLfh0KGGs4/lcv/+6pCDbTcmGMvE65R1W3QhfW5ToI//+vyxo3QwXDCC3QTvH4/i1NSLudKUSdQt
xVWZewDgy3Dd9YTmf7O7+qcPxN4GBY+MNISy14fKKyasM7EPOXTEk/gwO27o6TcqyD8dhfmgzcOC
Uln2pT9+oKo2TCIX+v3IwTmn0kTVDnd08ZvR54ty88NWkW8nYHyEGhnGQoSvvh3XCmsmEeVmjCS/
sdc9Lc3wwLtODrRHjOQiQiCG/XU3Buop01axQMKHAnSaVceeq15rrR/cmbt9xxwV11g6mzQCqdpU
10uDiTthIWQc8m8RmOJhHkRwEqKcmcmrVpOQCm2w3Hpysr8mWBApcagVoFgwFvGTqLZOsLXx8nXX
BDW2+sJWilIbssX7hjLazxl7uN9tXrdP/PqMcKEyW48cnp0bQfP765WnAeAX4iMYXkuQEcECkR88
VXXbYoK+EyNxEGq0WQrgsDQJxRjxv9VpUfaQIRyfATEJ8te/wNCPeKamYIsVsSl12e8xRqQ38V/f
MN4mzsIZZkRBBPLHj5mxxh+ZTZUsVc2yc0c3uPIGmyZXVYqvvz7UT09THmmoSuhrPFNjtOcfD1WI
YMgBaQMXK3XzHM4jkYYm8OABC+3l9w1dZ8FvZiP/cPdgU9hcUT7WGpSzHw9pdSBjckxziePwRjL+
PB5z8ku/eU28PgrzCN/34UIwXwPp8no6kXuNzj1SYtyjlgNMnKKaDXo/Uc7+6zP484EgIvJW2F5I
yMqvnS+6FH0rLej2hSPkpbMG2E/9fr7/90f5tmBAA+XS277H795BLYYLKaFXJxFJzMSYjlagCF/1
vz6Ki3+HL4ajEI1+9WCrJ8cfGhf9fZloim9bsdWTVdZvZPjtC/7+LobpB4c0wPYURKzENqbt95+l
iHNDRTfO0bhfu9vcqeu9Zdzl2amfXdMncyPdw68/F0OU18dkzRbZLLZeDitey8jNLEiOCFJoU60t
Guzshu5ZWTeWOVBglTdnahvFRwob0nTvpoTkN8TU0IDYh2SwEk8FmWxXbkXjtTeYw2g7fbSnQpJN
Hc5+Ux9y35ugMkzFMO60qWGOxtiAds4G2gY4pol/EeKhs0EQw9pHLWrMUXgrWdXYG3q9F1s49zIo
fdntvS1gkjg0lRApKFzrrVuxO941tEYNNOd6030Qz/4jCWeRHdmTufR7U2pbJ3PsTRfabYSXtIOu
MchZOtWHCmXrzwUkzrqjBkywJ50mxHDas7xqFzvjRJSSlyZZ6NTBpNyllfxURUqsBwdyf7HzI9Ux
sCHsaw59RLgUBcNpF/B3E2jCWHtOebmabKLxseE99ljNNEtS1hLRBIh/PVDs5qQ8mjzV9nW0+uEX
tCNLvY9tQ3qnGFA7PPQ/8O20PztN4VfwHel1urTjBblEUTwUfnQlzm1+w5lnbrg2bLPyxQm6E3G8
iSlWNU8PKy+ieufXgpiyGNES2KBPTdTvXROB9sD/YVNxE49zeJH19AXu4q7xvnpcBHASolF8GWQt
pw9WW6dPYTsy0EQoJY3JbGK5iythPc+lEwIqqGv1wFCeCuKOXoQHnyVJTmBWgcdvhTPdAwUZM2j2
dOwwAiMYBBoQhP17BYc+SCIrdz4NopeP1tLZ7Q4ERvdZZU1O3qsfwp5Y1jRRou27Jftm1YQ9KA63
nvydcmYKiEUhK6p1XGWUdwnFaCyOvrHGR6D/dvdI58LgUyNAR+0RFSwOtgYZCpstUeE+Uf1IssKC
MNGQDlipo7eKibSgL9XoJrFthY9W6/TYOUWxjgnV61zncel5d5Utc0HHg1DDs59b7nLV17QxnqNA
kUNTdpXRJhvbQ4Xlvlzfcd5xQzOjduyvuiJy+R7wT99foL7gv3E7qyFpkC7hpwz3g9hnY1fc19aS
e+dmodHgSxNXajzXS0o7VVGPmX1k9lp6O7VAzUqKPiemKGq6Ajlnnl987cNqprartQtahPLWyy+j
WA0FzS8mc3b+FlD40lsQfzOcqmZVqJ+CSHPAHd89K7sjBcVyUQviD+uMOCWcvLtdYtKecCxIsm4N
Dm6wYfwDQ/fHJi82xtdI0sqQZlZLrd5T3uLTAl911N7F8xjR6x2DsSZsmvuEb0j8k6Qg61JfM8xz
+2tJxXpNLuabQNB/kwv6b+JB+01KiF90hfybxvCiN+BKqYt9xlav36FVt4/LJk7URTibdzxyZH90
vwkYzTc5g9kg2kb/TejQf+se7jcZZP4mimxSJBJJEcGs282bdDK+qCgOEsxK/1tILiGLSfsSYYBr
4BKxwBwGQ4vyqGqtnlJOK3mZTpv50HVu/ECzpk2gLTczWjPVZB/maCSWjtiWBaA3PDIp7VSN8JF9
AW5N176FeZltQpz4lreR6gPNSjWWGh2vdyx7IqbBduHCGjZJDsq/MM/TugXPvFGZ/mooc5qhGlap
9mlBrUmv/Yx16qGj/zvYdcqmOz1fa6DlSMO2fzGTFc4P9khHsTW3vLIDbwqmQzFkAaCSqA+bnWqj
rt65kxe/o5ONLno1OPz2BauWOaHcuL4f5iCa7myRsY1RbarmE81MKNHG9Qee0wQ+ZjqFOvvWquw1
pXl0SjtulC57V4iqpryLm4DVdJrf8zPIlk4GJAHAmrwvr9oq4tnsLLTHJBh7iWdPRSSd89rbVNtS
Vxjdc6ZcrIDWVH9qF6KvO6cV1Z8D6hvDpckN2KmuaZzveOg0+aUHpPaLFYWL2XfsJLzEK0LqKpn6
dF8s14QE87AbPHjItgao30hhEykuSuXgJo1kAUHenEDFZiO7kSjdbpY6ro4hT5UPQzjYHfgN7T6A
G2MP2TmjHBOtMrYSfc14iH66VTx1vDop1bPdnBYfy20f63agr3n1HHWOCcKqxAXPE8MqMTytQxgq
HyyMSd4RCJCkYlsM0xU3R0C1NRVz134RMmTXxgYdsbpUoO6krTKRtB0URHJAdc+HpHLlPUVxZATr
ZsICY8+tL//MW+6R9/yaQXvWNUFQLiCLmN4qFzjsQ22H5goOA7VmNW0mJMO0gfxgGlemjz5/jShM
r8IOnJAzUUuno3WCFkL9x26UxAQJ2VHVc29mP5AHr84iase1O7XUp1elfd2XVkiJ94iXegdOBzxC
h5u2vYygRtCO1ylTHlpXEc+JUVTs4ypzekKXIo7HN03ZesUV6D4nP8yuv9CAm8ZL8Bi4FIACHhqD
cjrXmnfyMYzVkn8g1kVBnxpoPD9AsQ3Sm66eIWnsvLLR9pu4D9XMO3xDBdwGmer0l1S2Qv81FakZ
6KAt6cnKeDswdOPBnF+sPROLBFKGSxMhzxbngvCwfK/LjEYUaYkJrE4f0fBX5QUDF6rKLLLC2QIK
QEx0XCRUFdLYonyBfG7lOugvgUnwNgoHN5520uQZdfaNaHihsnbyHnLbMx5zwYZOsaZi73/RYN3D
MG+Nq7erXZAw52KyQW8EVklYlOj3dIpaDwE2V+wGD40oeYexSd5qW/I2Gy8DyqqaJJ9ZlC3SAntB
VypADfRu50YTui8OI8sW+uZX3lsnU0Jf2xUzibWFx2y0i3KZvQ8JSXFN8qRIiVmGmng8nW642O2u
jWlW6eNrkCtutiP2navd5NQAQp1FFO+l7UzefvX6oE+GiiHBgRHldn4rZX0g/s89ElUVTqciqKz1
iHiMFbnKreDk60G9If1D4iKWy+gd2mn2zG4MvOWD6Ufrba9UJPZurMVfEV8aFVxqreiApkKJDtDU
TXPGJYgG819bIuFzatlifJjlPFsnyE9ZRQA7WpZkzAKtDxNLv49emQZfgT13zZuSkWZE91QT8Vij
Fni5ZChrCNs3VnlqxdQSEAzypt9h5I5gaFaM05kH9vF7qoJks7W15HQAMmv9VJjQinchr1LWn7N2
6yOgohDFIW29e7+uPX3OcNgaRhFODUwECIJzhJkAm6ofYbYkQx8yEQKuxZ0etDJ4qETRfvFDEogn
laUrChNPVOKt5TpQ5RBYIjy4cTRHt2GDrnMEL9+HN4j44WF2yrk6eCYvKW2qXHW55sy1ktZrnQeK
6DsGqoQHn8Zhq/K2hjlG7A+UpjwTEJnL5/ER67TWJWAhEFUYVQLlPRulQzdpCN83icMsxEuYdnaf
NB1jTKaqFYpXThpy2eWRpoTWERvo26E33iFIvJbhoQmj/pa83bju3dEs8Nwb0uz7qndilYxck/Qo
i97/0Bk7iwnNFtXVyN4mOgZ9Z1eU7o0zu5c2/53B0HutGLCRcrAwOOCAgfPTKfPj7s0OWJw6Kx3E
FuOY+hKvYS539pCmy5s20ym8KDlgS1261F/3YT4poKLlurxbnYECc4qd2hKgAQ+TvWyqlbKJufbp
nBR0wL2r7MBp7nw6TCMipQBpjlFmFe45Gwv388AAcjysM0/DW7baWU5DRpMPidcK8RkbmgwfnDX0
zsHQCEbApqM71i3mDwU53/jtUlHJe6JVFkqdlaZWvLXMEVqo9USL76+3mz+fIjCD+GZ5WSGrBK8d
O1LJLs2aoEkiKsvfW2JNL9K4oCohqAv7feUv5uHXB9x2zD/sqJHDsZsz46N4DEfSK3VgXIqQZKpo
WI7Z1VcmxPWeTQfr5HYdnN9oBP9wLDJR+OfIf3FA/5U4VQpvHCof/kygSQwr1UTHal2zM11BzW+2
7T9v2vEeE/UnhoUriQjTj5da3KQ5cDUYCGnUfYrzcrleolz/5tz9fBDCUf7LnGib+oTbn3+nrBQq
rpXYShlqySCzLlz5TtfddP71N/RPRwldshXbPYMn/dU3VEearQ2bHOBY1Xjh5CUtYZB9Tr8+ivPz
l7P9fCQVyJpuQO7rxw9DnUYZBz3M1e1Lag9Qs3AXeZYjAFP1OiDtbOxevUup33Tfl7NljfcFW7n1
wJZ9aBN3WXz3DW8mJah3dpbwLEl/Q0wM6zne//p3/aczQr4UlKnHSM3xXp13L+4sPPvbeQ+HO8wR
1rm32vA305R/PIiL2RUdFSX9tQrojPHo4gBCzezZhrCu7YAzLF0X/S5m99OJx+bEe40DweeHlL/Z
vr67ikos5HSnZgqIwzAcLUrKaRZXkbVbfUAr//YWRKADSB6i1UVcvK8HUnI1CFfBCujCWzWEQqvf
VSb6oN3W/s2X9JNUx/PLJz5BWzmpCATvHz+W6+swZyQFdMLLcG4t7XTmbVa8zWWbXacij+mcju1/
e9tvD03ccajs2wjndXomi7TBi8HwIK+7dO9Dvj26tOF+O8r/j87/a8tp/O9NZA9f5dPz92Pz7X//
NjV3icXwD6LslkzBoOj9Z2rueH9QGbXZhBi5ui9JkL+H5vwdptchf83nT1kS8D74Oy8TMoNnmRDz
3xhfEboQ/2pi/hO1fPu1ttQNTlv+JWX848VIVYPxlUMjB1hni0Wyk9akGywZd+colXhCSre2aBqM
ABM9eNSi3rJvwuoexfBlDKvznZzLFXWCfbx/IUQPbD2vsWRfrQYK6FXbFOrODdd1glLKbutY+CpI
2UWv1kBnOyv17tjrxtXvpWNiCKjoeC6tjWOR0yPaITjAtqvEgv+Y9tD2KsC53PfnAGW13hXcqtZ+
FvYIJCpLwaZWispziodRX2VEPbjk4XRqatu0yezbJ7QMT9L9ydbIzXA6G58lkygZATh1a2c3s7Ya
+2Zz+acQT+CCvWlAF39aIXHBbKoGR3yKmko+ZQB3gBkOkPrw9brvBOPsQ4wnsNU3XRise9S596aR
S0cxZxrqPgCYGjjWR48fscclunh3k6lXfYMTrrU+aS3oPthlcXZX1LQx6B2/KEEdrGdGVW+QautA
7tKs9t42miK3O9taDOIMW8Wme57zoPhTKRxiEN8AhOJkths/u89kPAR3gaX95nOX6Xbr7ZbYjLx5
esangRaOMNJ+kSpc/hqqhaplgsQ44g+6q8Rbf6kgfaZdAZPGS+v82PeBuY7wZRVvmRXMPeFi132r
+jy1wA1KS+5B3TjL+6i1pz8LF2jvLZhJqcHKDFNIc32WdQ8qj+GvWUu4t5dIXNjYpW6bdSpJ8Dpj
EgwLTlRAqjM93q707pep7u0uYYVB71aehwi6SQXIMfaZAmi6J9knxyle2KmOe4BfjdundFdUcw0j
JJM8iK9aD57WuBM6p8OaPkgF0JGUocZIGa9dTFuAbXkEbfbsOjvOb1YHVWICv2Ib47cuHZcZ2J49
6cR5OWe8QfpD107CujI52+3TnIronZsOwlyuM3FVfJUdvEeVDtQo9dKAy0mj0FQXoS5Vc+7bKfgA
Jyzb5dY6w7Cb+9M4ELmDNNiF48GmsO7NUtcAceq6Pw5MrdrExLq+MV4GkWiG7XmNJTXUx5Hkw/1C
qbE+tBirLmanHW8z2S1vC94Ae7dcEG+jXpnbqW2cEDq325T7Gh71B/q5mgsXlxXnquGWOPTLRgwa
DeFJP9XVvdvGMJbRXdS5U65/O7vwvjLIfp9TLi0y2Bid4VNWEzCUBcgxaMcmgzzKztjrzoAAIX9G
7P6sxIN0DP24L0sLDlc5fBRpIB/mRfk3sAgrFFxUlH44g8rukXsHM8HPe5buXKQrDL7Bl2FtJWqw
uJsmLAGTGsavPBV8D0TjgjAXM87ZHHDZHhHGcH3CoS3jykXoaYBJnjxbDXN4kKhK6yNzYazKV5Iq
bRhkfTE6u4E9tLB33bYpWumU02tbn8u4Z+D+V6cnbyw2aHcaymLf1yaf3iAWFl0aQFyKKN07NPHA
JH/bJWCiuQIChhUyiYSaawZjzjz4R40ohFI7e5N/7OIJFX43h5z8ZB3s8iHNbH7Na2/qgVx+wG4c
LR7TIc2SKAk6Wdkn9v+MKmCZ+RlTn3FruEYiGeX7Fl4wxtrGRQV68uOsbz7EePvFZ6DVbfkQudU0
H41jWn0dl0Our0Xar/khLrH2YbwFgGzeaTkbXJwaB2YylFO9bzQztiTVgXgyip0CD2kVXtRx7p+G
LSDQ0ib+KPlyEwZmVoLD3ttL9PlLj6nmfbSA92xgwuMSpQnwKHBB7xH52Y+7/KBr2m31ZVSK6I4Z
U7ZfxlUcGCprSNxRZKxTDD71Ipyn/jMjOXdXa4QX8J0rBNGpqo+5GdEo7L7BkIFW+kEuQfg2G5Zm
SuyWLluX+t29N2DHrmXon5uhst4a0U27SbvlRSoacOpdFp2B6CCe0bgdPI4LXNNhquW+NtO6tzHS
X2g5tm82odBKZrUuD6UO5AxFmf4zWDzePh1rHLeuO7snt+lDzSrOjY++p4sTmrnzPijrO3I8K8Hk
2lwiJ/wlfMt5CDsv9JICSD/zEu2dY9k1H6qlYC6MWhWcUi/8Mjil0o8wjIx3aYpxVM9p5fXtdZe3
s3MocSyz8A7D/sPsjjDJS0zRC95vEbU5kOW2YXgY1H56PWsU9ucy72k0xjZnfRKzKbM3CCNsLtOi
sNI9N4i79yYumYTZFUGBGARbBIu5b25BwHa0/UL2goAkmhtR4nPe+43voChHYbMccz9lRuXYWXRd
5Wvf7J2SZ6mql+FUuHTas3Rn0prFAIrYDi7vBnp11oNHnVy8n3HUxmehmDmU6NiRd7RqxnqWg867
xqM6VV4XAaZe7b2aEBwAylrFLcCJ8E1alOJuoMkUcmIZZ6AI/Wb+Ulne9Cb3yu4JdCdV9Yb+tWNq
vWCzg6W8nxlki51J5fA0Cpvv/qKRvGYIreUlzcaSjMNNWmZTeFwwwUanlILfK68S7pu6Y2OIER6E
9xJa8q9l9bPlBMhJc9PLwZAEflk5/v8a+r9w/P1qEX3fmuenH3LqL3/h7zrf6A8yCBu5gRYWbFub
re5b7tx1/iDhGaMIxZTy8mZjm/ifdbT7h4u5lM0c27ptx8of/b2Ojv/wiYdv/XxbCgxrm/tv1tHf
/Ir/oxaF3+gEyFNbLGejSrxaRzPNBxo+QDXWqxEPDH4VonamisLWb6KGNNCfmT3pAtt5s/adfvQJ
obvLgdaDerlYPHS0HS8e2D/2HJfMxep6S2RUfizX+NT7a5XvWJ14g3vjzWpp3GOaR4YFIJxbv9rV
VGX2kMWUAQmbT0Wzt1iR9MW1af1MQICePfemmHPBjzbAKTHzLS2ryvKoRO3IE8GISHwh1Vcs5TFq
l6YfjhPFH2V4EZaaBi7VV2GU4CKX4gBEj+VXA+lSJXncxXbLaEC0E1UG7pxjniBmkGng29gf4ODy
yLoshZWZ6kCniqv3GjN7n++r7bu8tBT313NBAMW+bgMdmCMmwNxBnpJ+kx+Z6NZY6NdI24mCktgB
V9S8GFuoiCORJlO3u7DVwDQ7rhC2D1E3XANhpTQtCqZFbQP5ouz+guxbt3sPM4NsExvKqfoC9V2q
G5FlrWbyFgQMo9ZFl4ws6LMxOmnIeiFlKsozMB/xdjoPPdPcv5bWb9g/5G4WmyubJUF5QJqgoGZx
KwbnKIrtR7gBDIAibY1nmTZ4HsBrosroqlLvjBoj4kWxb+75ugLzvg/zwbtSWPDKhZCM8a5nAjB4
U6nD5GGr5vSqMFlPj4BpQGuU2QofNsG+MoYJr7tVn6qmcZ+DIWRh0UWa3veSC7jbV0aWMhnGZWgu
a7vPWhZB/I9Z6jXhTjEWiHbhUqA6gmrNzGUgJvtjZI9MmX2EVXriA6cbPBro6vC2lTw78S3GTJjI
VpUzwaoh4mQ24F5xHQ1oyInDC5XF+ki7wEeSYH64t/BedIeo9EZg76vlBjQBZI40LShbBQ+yrlL0
HdX61chStMNT8lYwXw5wM0SWN+/ZHeXPU+rJ6RQKVqr2eXSC2XvKplJ5nxgLZW2YjOxcqZCIQUu7
Z2CVq1ecRlJpE6weyCuJqVbmhNCfPXdvspw1PtGN9KDXqM12jOH5pda87Qhk+kET43RIK71b6rhb
TmVkBfDRZQHFzwn6Z59wG/6tYkOD06SWVliHOtswkBeo5k42Zu+4Y+cPXLWcxomFCmvfpWBUakXT
8FbLkh9N2xp/WIypjg/tuPTxMTZe9xmfkeoPrXFTdqhj7e/pChoeQcPZ92G6+o+rPYUfOqVrDeqP
PpBK0x9xEcFlnN6AETdh0nfwWZMeY/K0l0YQkV79gout6iqfjKnGn57ENY7TvcKmn18yYwaXDZun
PftB1ZKZtOfxLoKi/Kli6Qn7ljIKB6LMwm/dQIdvkxDTx2fl84hJQnuppovORsF6o9eXqVpQRY8z
TWwtJiEfSPjbwabrDWcKMH3WS9NmFqjmqG8uB5ELc+RRtXhgshms37dkaKvrJhswQYEPb+uYPqaG
QXniisIvTMJSp4BiRflquH4cSjLnd1gXBtj2lprSGTwDoutsEj37yr/OWBe4TtLTGKL2HinqfDeu
IHlPsI9kiJ9wLG3sn/5kO/o8czqgfo9YXCjMcJS4sjLLH84lO6T+ejEyYrunIDNSNNM2kdpPsQIR
aYUtqwrLtRlW0wk8NsSWKyjf2VeEPzk+znGq0fSnFL4SxEz2/w1WCXeR+6rTzKrpZJoXEPnSDzvn
y2ZaXstzU1iZS3Yz83BWwYKmwOI9sLTgbZ7VmulmBkxyspmvv6HNFkKqK0atT12F0UHUn1xF69ou
Hq3Gg30qHdjK9j3KC4hD/8rFLbbu6J0cPhYvG7LRuJ25a3LhdGcpqQjAodq68r6WI0lAvVZNvZ+9
nGYHkpZsCAFtm/hYZZ4L/5Vdq3eXsT8PdxFQldvI6YMcnx7xhATRqJhPMQOrdK+Kqb5JR+ViYgbx
9RTZdC0cCVCQG3MxkdxQwsEmtxIro94MDQ2wZh4AggKpTuK8nwTe6kBBuiQsIMSQWMor8f/JqrwZ
PcquHv0ex61JEJPdt0NfpctJWVU9nfpFpu/SNpfA5km3L2ccgnjDbDGoP3shuk8AdtflGMdFeD2q
pbvOeDdtl4ZtX9YvOsCU23FxsZYpwrCESG+fc9Hz9mQ8Wrj7FOtYh19jswwS1RMVQbaOGosj8/jx
Cctb95zFc1ReW9pV4liYpmMeC/Oc3iD0QFziYpq4ZLKeLZ2b+vbltLQFiM2WFwA9QfUmZmx5X5IL
ZOWiZIhraDbZFAX5Pgoz5yr38CNg1w6mR1yh+F1mHcvqmDYdYDRe30SviMNleEOiLgc7Rebt0qfy
d06WdUX2ApY7XpRD3E/HrOiCxy0IjzmvKsNOHaLQGbrd3Fp6vbCBdq93QvVS7GIIH6cR+aO95IKa
zV7Fs1ixbEziPrJVlx+K2ZbPIq0UgV4z0KRUpQ12Ae1G7dHrulHfmCbVl5mX3lVqbfmR9VTd4MVg
hkAXUvNUm757mKxeRId5FMiMiXDzxrtWQcY1lr/oTMuL5gTsGf0p3aQoBlKoUr0qnOItYdy1PRfD
wpOfxYe85UniffZaU9Ku7Af5nwHfMie0Ljz300hU0bxviASbk8XQu9lhLZTuJciJ0T5tYwh10Qzh
yjOIDoWe5YAKHBwASDbW7RyQOH7OG6b/aJxDSL36ZMfrNahpF21tzu6V57drYklce+ks03qXV4Yh
fduq2hwWzvUdbblEYVI4JduLT+oHMTn2s/aNwfIjM+yRs+2tX6GgO5gXgrouoODR45XAig2f/pu9
81iOG2nX9L2cPToSHljMYsrTShTlqA2ClFpwCSDhEuaOznXMjc2TrOr/l9QnuqNPxCwmZjZikKqC
yUwkPvMabJUjRGJRZgd0gvX1jUAlmBnul1pvLKKYae+AVL/yKwYCCifV/02Re/ouS+0+Y96U+NCh
5w2HFCBnuEmLgTjRWsHwbqhULem+1n3OdjxAH90W9tq+wPMNh00iyKdiG+tigO3ZJ0vXzTv0mRdn
Hy6lR2NdNfoOnF0IiCYcCLOoUeBokg9DC4ObN+xVX4jquwYsf9uHQ/K9n7X4TJbmqSNQDJgTUoxA
2fJ1ajcQKjrnCoSK+J16XkBu6bfJR5FP/fcM8Enyqe3wUeXNRhkIAdIyc55m6VT6Pa3sEuxZCrE2
PDp5Z4udJckV3L/pIJm+zc8pQOiSosS035yAdtUvTVzSVh/9+YomeOuQzMaRknLf2KJ/yENTle5b
MIT/9Jxwwsg6oAIBURTer1QD9BJ9HfV5uAntsrrxyJqPa2nN+yWZ130pdf83bSSyrJ/vkfOFpk8G
i4I859fz+daM/xlLHWOk9CHgfbtljMe9XawxiqzDtBtmG4uOsY73LjHiP2KKkGR5mBSLAM9PCrTu
nyRwgEouRjWQ6LkJEJmlK7idnZrGzL86N2/PE/ZXAl3kb8j0OSSaIqA78quuZTGompIYCgDAfYOt
WgKMl3pkGvZpqZvn/865UJlFCAym5a+t5cQu+rTLkSqgbhkb/e8Kt6xY3I4YwPydjekvAkJm9GJ6
5MKo53muTx/w51aPBQx9lbMylWZ2n2AJIflNlVhPXdsOWwrm014RdcOJK9rrsHIjA20M9pmLNRWy
5ewLU+R9mtFoflayXq5XC5eCzV8PyM+95cs1hiEwGAggIbygn69Rp7D8sSUKoJVHzX7UuTx5VpEc
Xs/y/0ss/8F4/mut/4nf+z9l+r/+s/uZ38sXzgUWqLhGgMiFuwTMJkRk7Y8CixX9xnQg+QeLxQE1
QpXlXxUWN/wN2hFbAWAACEiv3c2+GYfsf/yHHf3GVkjzHtFPgCZB4P2jCsurytoP26tj6HqxKfTw
aEJAin7ZXvM0g41R5tfNZLVIXnWi97w7LWYM1XgXQJuYiYkUgsYIp7pYaxTHFIX6mZIAtws0icq7
Nbj3TryIpwolN5eyZxWosd+FundTAL8pQLQQ5DhGKu1GFPyte0ZWwhYPYZgambRqXPLJ+eLPMVH2
U9bROYC1ZjnAuzcrNUTvQ5jLCWydDUr70e0h8e0miI16N6+Tr/fRih7FRkV1ezNkDi1GZBd0dqAU
sz4uZV+6OzfOUmqtgwLKgtclhQ6029atbnT2LXUj2R4bSkrZFQQIS93aQU7+oT0HQseKiyqqKvNq
5acwqumJtbBQBkiJliWtrefVfls8ecOs5ox3YbcGp9AZg+IjPa5W9Hupw8l+tNQyR0cco9z0DgbO
9F5S4Ol5Bsm33rY5e9MeBg+Ohcx6IA54agRIVsFJ2WKcQ8nVqfHc2sjM9seNU6OTQOemktVubNiR
Nh4N0dOsAMaCxqzWmhZKB7XSXryI7k3o1vrouQTmxqLDCqpDhGTGqA9DV4JZ5P2JaOaIcaiDydB1
a+WwDCC6KMJm6efzVRRYpp/k2N0LAimAm1vEoCtkCQAhCUAVTk7B50BRN13kbrFsu+uvgZkX5LYe
0g/zI8SRMH1bdfzfISH/gxMTl7QUN/5q1ywuXbfVvYiBu24GYtnpUFnx4m7QVyyxE3XtUeCQmeiQ
jgxY1wgcrQV8bLKiSJ1AK7Yg3wPohocymMN1HzeFLgG7oi64W5e+na7TNejvWz/qQY6Ccy6PmuPM
pwkOafRgV5h17CUgVr1LUiPFBaDP8bcGf2yj0bHUH4JgCR4QKCuecAgaDNovcj4Eq5idbUFA/3ZF
LASnkrQZbq2k6+6WDMFILLNoO0AbA/dM21MF426Fih5vbFnWH0lqM+8KXcX0O5l/UaN+GM7QLpLU
E5TinRKUTDHPzU5kvQwQ/VgYW0LcON5BpLLeBFbT+ghOTLmNsFUR19e+gghFIW9yMHSrOrEP3SAa
t53X5DAG6qlPDqKa+6/l6sMxWbXVlCzXynprIyRBFOekEO9lTZvmMBeW7WwHWwVf7JiMYQN3LBbb
OJjqepNagBBwFU5a2sroU6T4ROWj2ESVoTw1BVTaDcpUVkeNxA6ee875Wc+V9b2MiiEAyW9jbyJC
WmhQ2qYJN55hmLpN16Plc4BYVLyLm2qEthJBjLlt5jl7kh0CJht8XwdqoZjApntXjfGzNYchmr81
L9KD1bFjbnDh6Y44JIHoDvUoP/pNGdrbsu4BaPO0rjc1rLpnFGyclGobBDyWVMf4phMSl1S5rst8
RayxpBtD9YyOBC6YAR1TvCfGeE42IlZD9JxFuoqvUdiocISn2mvzw+NZm9B5ln3wftRNId4kaurl
Q7T4/gANIaQevSMPG6pm30XIij9PetJzsk2TwYJpA2Qpy75RgZ6RKOMigHn3FGnSXRxYSLC8ibK8
nD3oOp1wT+mI9dOnXmZRfYpxL/YoBkPLe8SisvP3WQJL44akqim/ZGURuctGzWpoH/HJDjEmRG7I
bLmebqsU5HLN7m1arnSL9jOuMxQmQM1jR1txEhTrAVlgp7MNe/Zv2EWehXd0TC/+Y1LowDtGg53F
97ldD9UO+JpPqTVH+Gr5XE10qx+o5MWGuo0n4rixkshTV7NjD+GnMHcG52S23irZQ6FAnYDKXRil
3yowqFgLTutCwrxUKCmR4jmze4D5o0hycO4IKQcUXUmPrULOTwBaU1fYXUbPQ5E7T3pyLOtRa3+d
2U5H78FLgnHCyq2yn7PVKlF6mKiFEgXN2iactjGTtpE96g+w8MCIT84kVxC3AhehbPRJoCNlLdNx
DNzRex9HYxftPZIfSDDelD4Gzmi/l8IGYEH5so+284ikxIYzkHSGEfWsTemAMaCpFSa3MpnB0MjC
qpCNxReF14lyJr0RNSaNPJCNwh3Uw51QeU5WHd1unT7oxqewA4uyza9KJHbizTppHrAxavNk74wZ
8kvw73RIStchrbOzgfe7V4lsYo+F1AlK+kOi7CcQCHV0KrTlW8e05ekBqi/bjnoOLlWbeSghIUoq
COsGIAoOy5OqkuYwAkB2wDOgVoWzZiPfZdAl/J3v5d1BeBMyIJPk1QH5r0tN/8+DWx+WINJ9VFLh
EbSWG9zZvWdoqRq+y9F15fqdSkwbQLnobJredd4jhkHpf0dLJ0vfjNqe1k0eVklxjZSiukMAbflg
yRk8tmQcy/tFI5u7T4CWUj4XOVJN+yzD1W4jRC7ja+QEogP9kKYmMy0Ip33gRdRcUuiR3mNdOn7J
estE96YOBk/ga+kh24iFLhjToCD/mVrP/j5GBf4vuSXhQODg0iOaMyqqv6gQhW9loSM0c6vYp9sz
p/r9UmGfSis3rx910QVfstZGXqv1A1rcQ7HMCD2sNXMEjtRO9in2BI6JboJsXxIDvlN1B5+dzLpi
f4u6+QWeEC1lx0rcB3tWpm2taoJ3m6gq2GunD/sb4qq5w39y5UW+c1Zte9ctFdT8WcZt35f7AdwZ
zD5sQavpw1zQKDuWdpN8XRvLp16X9+n7wY4X+wY7tby+HzR8nq/NHE7fvYQONAwhBz1FKUvABnIk
JwbZ1cL5EAQy8bbwW/+UdwPE1r7qhmCHe1yNC0ta2RJ3zqW0jB9fHh4iqI4tAgxB0LyxU7fSBxAu
0O2Cvm4P/mC1/S7JK4ceHmOwhakxi82YL6TfFXZgaEpU09hCPwrSZ7vSotnhT9J1J6BXVniFs035
pBxKg29sqUL1zqFV3j1Chu27o+023fdY9mu7p2yd4PA9jYu4LqcolwdVOTRsspz62h6pb7jGS9zL
4jrHYTh+zusZo77BXezm7UoFxNnnltX5n6EZ9fItcNdifPQLomeIXZAZdIn7klUpQoHsmAGDaubx
GDTcBgZZsQVnAxzWgPJk7pdUzFO3v8V/uPieWr7Az7gQYXZ0Fht1MpT6HMpaLd7wqhOri+9miheF
VYRYRtqR8Zgd4oaPTNT4huvM7RyXCL0gp+v6wLvjDZutWyIfmYCOw0FqlWX5QHSVIMKRuqO9SdIk
EldoZLvBpu2XRW01SLunqMQJc4tjuZNsS0G/iG4a0fO2H1X0rJIMAUBMAjEJstPGKgiuKpoIvOCm
u1Dr7s1Y95AjksTWz0QtC7gyXHnAHQCA+xKqpXuPIhm87QRC/UMpETbcNQFNPNir1Yp+XNFgBGur
dkAKLxPVvsDL7JBgOkho5TKuBzfPws/5ROmKjcnzCmKryfI3oyuK7wikaXVUGk41PUyvQyAOL9Mt
6g20z0DNlA7sjC7/jqIuG8PYuryV0GmLohOq21iHraEjXtA7noBqjsCfsN+tl0d6m/ityWJ0v4XS
wRtXpJPAsSagy7CVTQp/UtBk1Ju0kziFQ/peTyn8X6T7a0/LYyksO+cdUnafl8ahfyCcJgDf12Fi
vB2z1nse8ln8XiSJxB0zD8duX8iCMNVDRn3cyCaglxGTaGTncsD/S4k6qv717/XwIzj4ld/xF2n6
9y5vx9//9I1znu57v4HYDdyQRkiMKLn37zzd8X8zbkVGz/s1FTcaJxckBHk69SwqQNiRASm2gTv8
gYSwXO83hCNwsfEMb0BE/j9S4DdVpH+n6ZRy/YgyDr41RioEhpCp8PwA2k/C0sVyE1/QZV7CGCBr
4fjtCwKOLjVf2EE+f/uhiPFfFOx+rrtyRkR1ERczX8Vh4E8a93QzSoXzzO/T0pkThnPltC+Uifk3
niYRHNNJ9tbjPzxpbKPVzCQEtKxIdn/lJswKFzI5vQDjctuXodWD9RjIZbQe47FbaZJX4C/++Ukd
47ggQrRuBS3EX04adFUxdlPISRtOlwn68GBBU7e8q4HnlXdYeBoBxb++0z9NaOxyp6bqYpyiWEA/
T2hJHOuhQ/yM2kvEFCamJ/rS9BO3nVRj2g27vz6fOd6/FxB6zCjMUcrmJqGGMqG/LKB0wMc4Ih4U
URWC0giIUVg4r9OZgSHj/uQ45CLdRPyGOZ4fyr9fUz/ftFnA1PIxGmO4uYI/ibZ0FgUxZDY9gmGU
orFofp1a2dWC82tYk/ztH92251IhC2yfE7KksB38hRUivaLoqNvoLe/QpkQ/k4TEqvZ+h69pcxXS
dYHeFGVi5kcmNL6iB2QZYOcf//o6fn6aIjLaEG0fOER0MQAzU7X76fkFDgzMqv5iM/DbcA1rzHhY
dS4PVpfTSqT2zkv0b5bYL+dky4L8hu8ZRXBDQvi1DJ5aAorUXEi032ptPbrQ29kygE2tEzilmLW+
aCDXf8eJ+bmZwUYI6xJFPaY3RMzP/VWZB7D2GED0rjbUkibrsZVgAcGRLnphkkkheZhJnwI9ALMx
yz3vlVkLFB8KPvePhp2iqsvG6+IQhHyHoYv8POxk+Ck5sAW7XrHbYc30OgYzG5j1aGm3alP0DC10
Qv7maTPT+e+nzSh+UUnllIAY/SAS4pfpNgx3KlABDR1HB5xXkJpyc7G//v1DhQPyL2cLHR4mJCQp
WmLNEMe/LPJqCUUeDoFjUhqHQSaCR9FgL3uEgrDy9UALP9arHvgbKt1zZ9/bjUNifywWvxEPrqjD
JH3fpBGrJH1dK0VewCLG0blPzaMJUaSf9O0QM2SSZHVtWTVosoA13teWaPkhoGD79rXWKp4d+MHF
pCZ5hYIC3XwA0krxfWBA5qx/nFz5M4fx88Avxk+IiAx5cyqjeG2mk4PySHS3FEsBmS/MdcECGUEs
mHWSr/EQHhuRCHy1LDXELt1p4D1MYuYUzRRvEnT3GfRYdj2nU1kylP2VbRWit8ixY3MwKQkI+UIf
rOHjtMiCBs5c0cD6NlGnHIvbDA5zmL9ftMojk0vSNOnvIymoUO4CIMwcw5Egu6mAxiA8sD4GLrME
6B+9/hEMs1nu3Zgq+zNVAKk+oVyh+Di9fp68hAMyakU2Sf6mUI1lefhFmHDdTTuaQZ9BozB956fo
cmfn9TvVhXkhucCwJySfkGnH9e+ypV8GF/kHVvlusLxIqiO1Inx+j1VhmYx2DVyzPEghy7A9lP24
MEolxqeuRuAAGZ3u4/k8HfK5zZ1T0QhGksjzQEltKQZ75XSDa3Q2lbfOOnnkt+V5U+lbEsZjDKaf
ob0snct4BFE+ccm+N9bcr31+oxJQtdbj2vTsS5hdpgxB70vo9ccCE18zS3OvS5BdygYshGC1AnS/
pQswyXJLZi1SvW3EXMRqk6PS1H+M1zhani6Hkt1kjoFUi3mtaAUwIN2PiWi4zbA2CPjtZUpSMh9m
8LJToZUydf6GqkhV/x7PE1CIoy95UF6WUacI6CgwftzL5eMx1UiW8exWDR/MRVJxtgbaPGOr6hrd
v72luzZCg6saLNxWKSQRVER4zEbRtqWOXnoHb7VX4zZ9/jw4HPakw3kSpO+Y4dTaNkskrMGeQZjh
hVLe2fxioiSCwBfKCVSpNgPETpLxrVWorA4MzlGXev5QBpCcwk/xChLd+tpGSzyvhwZlnqjfe+0M
C+dliTFE8K+1SJyy+9hwliT6Bg+mstPHaQIwunxgr3PT/tqt/W4Z3/VDbJ45t+m17TyD7V90fnWO
npCK6JnFy0KuJhRnCHGG0TyVfTMjrrlHLyZuv4KdcHSKek5hu2q/IMTOBy8P+nnhw2bhhXH5H9uT
fnmnlcMT1J6HeAm8nK1Fl1Iy/GkVWF33Ed59hvv7HPSVtzyAiDQvWiu2KzND6Wgiu8nM7DsUJiYE
VC7hCA4xg5nKoppZKueIN+pjEr3DTFCknGsbxbI0PeJsDXPhaszWfFwPpdM1CboftYrYmOiCmyU+
OYVNnLWIhlkb4tw8cb5GnHvYwf7N1+HJQ61c3tcYVSCKFrs8WPeV1Ob9kLcB91wMaLjKg++iAa/u
kpAIuN4N/iB8i8Jo5w/lrSimOPgS0ImT9xgtLUQ2MhcOx5vL1DO8NYqfwRfJauC7HRhwjk7Zn+Fr
YOnLe6S8V74kWlRjk0MxiDSBbGDamKyLTrXY1gNIImoGV1z2vbcvhJpjgGCOX/EYaUkQQs0AvTi+
rkqWRXhPqN26YuOpzuVCSNXBmW6CJp05CvLC5m4tNP04Cp0O88kIHON4FcWoYte7oJhI6XE0Kv3g
i79gFwtKruchABUtlrzIDhXeHjrbpeT8VDjOh0BTs04yatdjG90ltgrDcZOWlV/FJ51JWhkgtYqO
w1eRN3D41so8hhEN+HqiyxJb6WBD0fHU3JxE1y7cKUAZr7JOmTWxSE+JvbRc8Xk8K782354oLbbZ
LvbVqN/m+YROJq2t8813cWc9guJa1wzKY6bNKNdrzjxpYGmMmcSamgOmsFtbb9tFXVKf3GCeuxeP
NFS/n9Chib4XAvD4S48WP73BFlDeTdFma3jKZ4Tyll0YSmxJsQdjuR/Oy2CeBpe9oygF62mJOo8T
W7R4zNwtwcgcrILVU+/qFmnY+76K2Hh3Q0xjYNzNzbxysy6MkODLeQpY2drcA0W4kHmcbMWW9iYn
z5jVzbLK7HU3tc2iwGcnY9PLEMvnbDm2qgzS6vWAjW5bF1wCkOQI99/78yhCNdUMN82pOnsDhgfa
1SkZUmC9W9BiqxmjFZeFejdXSc/h47UQo3Wi5KsqD5hKpphI8yCY455HuFwSs9godSmJslQ7RIO3
1WHLG2Y/L0VNVVmH66K93RIQqCzHarLMOi7Z8UvvilJSzzYvZN4m4QMCZeZgFbnbwFoVylX3NIjB
te9smK/R/KkHU8UNLwmFhYziGuiK+dNlAgIYCNxJMyDXA3zOqfrXZ0+VGTQl3+rIvHZFMETu3lMT
S/1y5+d5swg7OM35f3oqDBye3SUd0js6d2uQn3xUEZFcbLClQhK/XmbztJ9Hty4IPwG4ydSPkkOq
razbocbn8IG5Jtb643NJ4w88tZcVOzXQQdC8UbLij3nEPX0Je9tchinuBl/qrJv5QCFH80hCwDQz
n7fo6pS3QI3p1L0/34+V1EnsXEWvO1oxa804J3Sa+VYRTuYYNEjMjOgcjJ8p9eYOfzRan8w5en/W
cFVArmVk0WbssWpNhxaoEBGWMLsjXWXz7o7on3kfgmrVkf21p1HrBm9TO8+5qsx2zGkghwX1sLPT
kQhtA6LTEt1zv4Z0knYDSMA8OPBYCq/f8Kov2bko/VsL9UbweMrfupcNDOg4l67n5XXmFSWJ/Hqi
Z589iRY8c7tXksYjw1SolcFdKxszCiNLqgBJllEPfhfpNzHo/LqqhK2BFtgUQZ2TpB3JqyuNF8lb
B0EYyTtiyhBdmu9qyCS8rHiBQcy4z9Fo0fGBymjTqYdL4qIWlEHbDbO8lrhSWHkC1LzgMVrUgcKz
S5hAft9w6NbLULzcRBGKcPMdHWHzOlzz1bwx86I34bTvaRM+CBBqtbdx28yO0iute7/OHuLap1x7
x+AuXHXUUJNlMvwwm9DYtOqEr/NsRDX1dlmUY3HTQ6zlfNnqmqcYJ4nJTbeA/dEcpLxPakh/DDFD
XoUDKkaOe5uskSFqQ8/BcAjIbqXRLaut2OLrl7e3JiLhmGzX5nuidog0L0MGLoLEJbHIJsS2mrik
4YjqjrmfPlhGSMAzBnzN8s4dWK9En4keiE4owJgo2p9B48cbuhYmITiHVK2ERqSvRShs2VPN7UPj
Sn0+dbnESNNfW5aakT2ONHzr9kDxOyfs8/LY5+ou15rZcR0n+wIDkMbdNYtrhi/VTlQUuLmmywii
GGtpwMBdKDCm2oEYM/covTEJwy3spcFud0mBKh7aaUHdJc+CIA1bNpiIg/hWnUNme+nMDThuT2yE
gLAJo9nOQm6/sWKTXmTUsVloxJoDV1CYi3xpsYJg+vX5wtmUzPY0YC7D53MTp7yw/5tDKenbZtrP
9bfwNRxLCraVx8tUsp+aGZ1cK0r9q3gux65BQ6AxBzxn+E1XmMOqflKsRrZmUxBY8n4s1kOnu7F7
SJe4MQHja0GgTwuzE8SvJbFSjPTrbh04p5667pUytxAAUeCUTReYDNTA9pmDS4ZLyOfyyIgOvbjx
RvL48IXKR5nOeVkDq/eypzlazPosQQ0zWyoJTQLbdjrr4vfDXMLcvS3yidY8mW9WDInTbUh/Udza
R+dg/7I08yWIOYB3XtKXNBWwtTk4/fGOm7W8pnWqW8uZ2jG4ibomqgze/DWP1mkYLvVhxYWpBcDU
QvOYlm8OvWCeqD+qIvEqzOYwypzxGc7FQtgtit8UJU2z2qBD8Kw3dYxWGf7PK1iacrMCB2d+wRmR
AtwOmCcBMq4jCwDgxuth97F5Q/slSNE9FVX1WulcdQLhhf6Dn7KNAsrtnWibZxU6psfGDyyMmAp2
KdZSTajLuS+l0fO8eeeSYQeP1gzr4piCQw3Gi6uLEIFD99FKBYowqNXNyCVuYXWbl0g7x3ZpXzmg
Nj3vGHoZ7dKrliw8yvdZw2pY9pMzmOzqsmiBFuS8HaYe7ApGOhX7fQCSPUDwd0c1R3PMaUA1bbyx
xpqdelOes307wf8UoePz3pARtpYQLkYlInEiulZsjq5cAn5cltQlYi7PmeTsrWFTXHkosgXt/nzP
l8WvX6P9y3NfBasZKRmTAg47bLWQ5z2Qsuii3VZCwpTdQzU02ShvZfPooOOqenfrpkGnUwT5TFUM
IGnBfYwk3xykf62H41YkmZ6RYj2KIefPTa/JkEMnneNdtiGBtiJfcpfcFLgCt+/5UfqJycAvVUd9
XklaSVPKcUw3gQzNWc0nY9s2w4t9T08Ts1mdzmDl2Hf4v8uaC7zOSbiEAD7YeGvRkmewgZSWY4Pc
IUkgkKQ8nElu7zI10WPfofEMSvZp1TOB4dEnumeYL9eLiZKLRGzoy7V37hCejLLbWDVZAF1QWkMU
X6nRr8bsICEcdumjX1eRVX6tYSH0yVXaO6Hu3kY4keE7jrABipP3CHeaH7TqBq7scpuXJUyX29RX
+kaaPVv0jiCipbveed+aGv0IQPRVaGqRlxLG5flGxNME7jHvGcbqMoN0z0GWgGKKE/8heS2n/3UF
8+eSufE3jCLKxkYMHBWz8FdfuiqIm8CpAI5F5/Q5OZcQLzvgQlzArfz1KW3T0fqxfAnTnAo1xXK6
ITSCvFdhvR+6TVI4Fg5opmpyrjo0wvIZxum8Wkyoyhzm57bBDGNCrY/juRqAlv6aZif0MQBePGBK
ptzv5NNBYO1GBXS9c7EXw7aWLHhYehZ4n3g9KzBCYpLfLMTAzBJaW3ZvalNg2xhyS/lJL45wNdzo
W5doOxi3iMgN7Yg0yWspLFaWqa9S77Y5mHt+FZ67Yg0ZE6fDocLHO3DRgQp6QtrXloO/5qa6g3ut
iTZTOzLr/lIbckthphvSnVkllwqBSJcBblJihRK2hzuX5uWfQDdiEkz0yG/nssGKxDqrJB+lHcA7
VOaFtv4YtKDwa15h57+VIYULBmFE+eK7V6YLFespJXAfdpfYjZiPlhsJ7YjERNkEK6CfS1F58ZQ5
VQrLlnXcrBg/iP3lmupBsZfALDNhQI3JANvfJbSc4fUzZPn5za+RTOetc2kFNW4/c3E+Sw58D6I3
iFcfl2Qyd5Fhk8YJLlv4JWKoPLRhaOEAo5mAOlXs1u513M8K6uV8vj7m3mwgly2VyFxw0VHrmXkr
zm/iyzEnSS9s2BV+bS7X62bzkRLcLGqlvZ1K6e2zEcmQeDPiOeL08E7qwogkzLUpkYHIeL3btDML
6/IGuNztskLWbA/OOfSDIClLTMR8CorFZ9i+YqH4QvRpfbk85a8P1v+Bvvv/Ta73ofvD9vIndPx9
nv7e/dh0t83nL+B4H3A8rR4YGsjQUR75l/qA+M3sebgYgcFwHCNNifLXH/ID7m/08+joeXSojZst
u9cf4Hj7t4A+GoB6Wmymg/2PjK/Qb/tpH6RSh5MSWmCvnVP6K79yOyjaIQbcNvsklY6+qQri+C2Y
HNKtqe38b/g4YDlAFUCEJyDeGpBS3w7imlJwYh1dG1rZFvfKpXwLhk7La3Ic3/uWRUvevkUHwLoX
BYKtlMFUvRJFtsknqaJoom4511/9echeeipUd/GAAw4gYonEPikjSDDRNenL5NgqJbK01+uI8OiI
TF1ykDVI6RsyQ0FyYVeCenOMJe3q72NhxEEWalxAlIdO9yd8RgYYah0pl8R7odo4Rd2u+7XP4IH6
KQ8TshxqCW8xKLA3TlkW6hQhgoRWOT38dD/zEkLahZaBJ44L3fWOGNaHSFa3ANDqw4h+JGLyKP5E
IUh6FHq8E72qwd0PRTInX6LBWUC1+4vr3gOVcu1tglMBTMwqyGAjrbws3E1o+cm3cWzGT225sLe0
CySEzRLV4jBqEtTtFET63RJCXd+KdvHSnRin7G05krru3BE4f9MAVdzNTgvhRsGsxBxICKjDuLji
eFko553qluowpKl3kwQiQc15kZ8X2wK/TQJV3A+LFYmtuwTV10bT/NgObDTIHCl3gyVjLMi2HL2r
PL/4UvHCK0Bmwerd2Q2GsBsaRt1V0uKHsi1jh15Jtgjg68DwvPtSAvPd5RA/7R1U7Cd7moZ+q6P1
Te9k05433HzMG8c9dPRV3uXKU18pfRgN3xbk96a0688LANzTyvNF/QH4+8dVVv632i9jG7kgGOgA
ZoUFeMpL7RFSfoJlqZ05j3hqajFtrKZB8HVyUsYqIOEBU+v6afNe6sFVO+gs4fglbbu5vAXePkW3
tTdQ9mMpBoubHNc06N1nOOtVbG+EjUXKvcJ7eTl0w6DQGs+RXr63HIp45rkom4Poveb9uvjFjdd2
8c4vg1vdzHf0876jOIzcgYKeu+AUCmYrR0lXLriCYJWL0PW4E2087OdovJX9JCipyvql8Lv3dAaw
/0yNQa8SMXJQYfR1onK9c2eHxkKLw6KttX+C+x4dOn8+po6CdJwhbYoj2rpVmfVxkOJjSZn62HhD
f0A2rdzIRcmjaMdbeBU7e8rLw8A9nxaaafTNPiYCRes6P/Uodm1QhSXFALyHonY378tVfOvn+vO6
BC9tIG+AFiIFDJfZm7zodzSkvoFFByycvLV4HT2iYsVLblr7TQ5HCyWyap8oXDZd6gzbBf+MHdyX
byloTdqwib3JnCndIRi9K4EMH6PRfrNCLdtmCdKayJ4hozBM+Ytmvm/mJD5ifYByesuimXznU92k
n4YmvY7j9IvX0vksvGw75fJL7A9Qyr0q2mlrRGyvSJ9UVj04TnS1Fto9Qf6lHjt211SpFHUC6w3Q
x1ORyE+vzOYKT9SdHWN+QDSdfCjtKnhHrv7BV9OTVQ1vprXclv1wI7C+PfnNeDcnTfWBXb1F5nVo
vgeFbR2aCeEIJ/fZLOYQzW6qBe+KCXqw1BqRjXQONhDJp42UCM+hw+TsnbVCoCCvkSfXAv1EFegV
CQztbNHayw842ApkvEZ1KuTwxc07fSj84BudgPKuXQXNl7h7SwQ97WysRqgLBfFtTxlgO0FQANrY
R/eiDrot2ce7rrc/yUkcioZKZJx55QMiCaeigC3sNv5Vj0pWMSdPWeDhB4JLrCpisZPe/GmYAV5W
M0XVdAWzTDaW3dWQxlG2SfaE4AUlIdQYIRTvxg4VL1/1HqPg3rkEWjdp6xTXY2iViAQ4ah+U+gZ7
icdw7N8qq2ALUXm2G8P1q+9G7yrbb68DLbvjFE6fpUyrx65x5y1oW7QVhGx3+eA4JzsZTo6t5/uo
k6hBhkh2KSF2kN5vh9nbDw4sBYT/i6d8co+dl76Av/Xe68l7I6t+1xCgI7/LMi1aOz5VWR7tskEr
StLdBxLGb1XQ3JVlflNjocd2PX6sGvcJfgcOAmti3c/DgtNGLuV2sJAyzP0Z0Zf5AxoZM3hy+1pM
6x2iAhssiI7hmDhbG9WrtQxC6okLohthcswpE5Sj3ZwCLESGRuut5zYUKOKdXCxWZ2u91aP+hqLa
9ZK298a0AY0B60rX3gP7W3UP3BmyUTTkELYpHfi++obA2ge4I9/R2LoOvGy/tOBCYV3d6nyJj529
yMNaWw9gxKG8xB3P+mxdVa13rXQ/vGQalmdSzduqwWXBxrNk6/1v9s5sN25k3dKv0jj33CAZERyA
Pn2RZGYqNVizJfuGsGWZ8zzz6c/Hqo3ezpRgHe+DvmugLqpgl0Ikg8GI/1/rW1nGsWGpX8pyvkHZ
VMLd6F6Q1c0+do7iQjYg5h3MCxDizV2qh3e4TIRvt5afD+4PbVquO2pet2Wizq3RvloMJwGX4ASw
+GhH4dkDemDCD3opdNXVP/WVetfBgge1g9hJR6c+6DwBdxRyJ8oFHVBp61r5Mv1Nz4tsAf8+6hbj
s4zyGWuW3YHYo5bCnNq1ZVdPLzYGBHhcWWcaIPkWIwfaA+VH9JXvLk68fsdGh+76g4NZa7zs8jo5
IOvLNbUiNlF23JoOu/Z6p9NmAfxnGr0NBrAGhgAUsP8bERi0CbxAggrGhDQhIVt2TmYLTjD+iy0o
OScAGgz+xg5Of0MICUIaVQLZjcZDsW+7jlgAhAsYYho5mI88PLMcPs1IoM71OXJvACNOt4hB9O+1
znvkE3XimpxuyciZ7htbUWo8A0OGhCbPB7GrG9KT1VM6riG/IkwnLDOFZA7dogOOTG1bamLUO/yC
ZdjSMJhspW2tJaEF4Gu6rLA9wmQSOuFZ5aNuQGHQaJmRlmIceifVv0xFNg6oTxLsZAsfPmVCMyrJ
85E04y8pljq5J4K4juQdB9rAj2NFkhWsR9BXMElSBXBAhGMLdSVZCAMgzz7r/SwQzXyVm3pfmy0a
C5XXfpZXtsPtFYSRE1wVVbaxJXGigFGR5gLYm5NR0PPThQ/NJ6ygTXvTIqxhkW3YXd/O+TxTiW5r
8rK7EHU6dJ42/lIYzdeOD0H8SMphad9PRLGEB8eUVfk9lkzULVuom0brE74nGBnAagYgp6+iVhOl
DwhnGG0+O8tIaRHRElKFYd+iT8L0YRLOZMHxU0H/Oox0fG9GIr67Z6KXp/xAhWUK/KhmW+YRsq1t
pSSYyCdFfFoeKD9Laze02phcL2TSYGmKm8axdx3J7AQcUNzcg2KEsZPYQzI9FbnZ3gW5Wj3YrWU0
W6uuMpPqtwtFMxomMExxhjV1X0ChhJfrJh3ih0yzQORnNYflQE90Xm9p+BFbZvqsucsHdME1V2yG
wE1JGmdH4/OmkxtXCRe750aDcRDiqYMFVmP/USUBztcNdRybGOs8zQ40WE35OcIDGtDtIIIAAOfS
utuVbVly0wYH8quAxDWWJJXX84JdBWFl82w4It6YQJU2rZNm53lnkgmt4AY2U7U8gbesvvSI2dmr
iTJrXEJZWmXuxzQhIifQQnQtU977Ipq6g0sMDR7KTrvEYlIeID3Iy3Tox7NFTuNBozRzV2asdvTn
e5QyLUIjbve5tSz25TI55hmV4Ohcd1i2uEqNCBBiTQgegfZXBi0qzDrgO7aE6QVmuNyzg6xF32+V
Dy3lPq/VSSl1ykpeaRTucHXZ/TnG3ORzMtn6pYY49mcBojTb2OzxX7NAt3421YLBBhWm9t2BHQgp
h7f8EyGkyZZYO6CitBwgfxWcGozS6dn3xOYusvNkl4oWYY+KMyLPWUbOUGxwAKm7T24Q0WsU5ffK
saA/9RnV67J2bsA6p985s0bbqsE7V5dpcoZVM5Jey7fy0MT6tFPR/F0rFcjnFA6dalxSWSgshmBb
pmQbhyyMWphah9CR+m6GXOb1ZvHMZyfzJKyvZ0lQFjxRbfTAikefK6ybvpN1F27fUtbNdBKQ0orj
id1bBpQr1hu8sWJ4os8JCA7njI8bE5sm4pgzwAKvhAKHu1ZF5e041jc5NcPLMGbaL6OwaVHyLU8X
os4IMEk5kOWu6dOvkI9T3D9S9IkO5FBpWye3djIkM4lcGhwzlW6cG/QuN0kdxy95sx5k7by8yguD
kJCeAJA0abP7OsRjbI5rProcqqfVhIqI3e2HfZkPMyfJxDrYgbF8AklcHfqgwSqOYmkvzHnyuRLc
z/+vijDX1Wtx3zWvr93Vt+p/r1Wel7KaARpH3f85/k/itP9ZBFrrH0f/scWp0M23/Wsz370yS/hf
+UEkb69/87/7h/8LqwM/5QG5/X/+x0vZF9360zAlHXEdqZ78xv5QhGUGR+Pvn3T48Z//wV//uwxj
SmgDtkXXQK00AvkvCCT0AotDHoQnaqX8nTVk/J9VGE3+gwDRFabOXJdQQ9S/yjAakAIalrquw1R3
1j8SfwIpsI7LMCQHIJ12qUXzO+qCgyTejF/NDyXoMyGlvbPZbev7Jltc3vCcs3yf7Vnn9Rvs4eqe
mjS+xGRausOkuQRImCh2foTk6fSchZ38W02hwd70bTo9N0harmdFoa+L8fkz3aPxqUlspDhtl4yf
ZGdFzgWKeBIxpYvTFZJ5o70MkprsxtUSd01WLIrEqzWbwx/9N05FWdq794mawAjaGMQm1FflPGwH
ivtiH4xO6D7psVbw2mFLfShVqjc7mUbBz5DdX+6nYT6hi8t6winhQsWf5zmh9hRrMSPYcZU82Ghl
bBoQSpV+iWcdMnfQ94k/NIggfZANjvSUoLPkOVWtDx70pO4z0PZwOq/GtMi3LVBEoFchW2XMYNM4
hlda2rDP1gsO4v44Q2XMsdabSbzNK5EUP3+Zcu94Sk5k0ZhgTGWtsa1AbqinuSey6LGqFnO2rEOM
4vg61e3xKUCmWn2g+T+dLi7VJ3RErgGPxcBbwaT9dbq4GXvPwTSuxyEVgr2BrEEPl30bnQ3hEsd/
g2X/fknfuSZLrhDSX8XeOthHSoU2A8LRIL7jeDz09GkQxP13Cp1N5kNRy54L186/xa7blmdLrJXR
uVsWZr1lc28W4AoigpGmeWnGbUTOxwXaOFFwbo/GL0kDxtiPeGjkoMJlcIzyOaQ7XrDtM8Ibmutk
V3Vh5+h4r1FoXmBQ7EaslDjuIPoFzL1wIlINCQdf5E3cTNO5aKYC11+esTXAYFtduUakdTdA88sn
R86xQMXQidFfJDh58nGk4WUaTVm/B68BIJtak/MQjKKy2RVKkW8XexGYf52q8WUft8sGg3lTnWWN
GOdzO0ZahS4bMfVOJcBpdZjRz5Tu1qCthjMMaiU5RGdsxq2zfmlgV9Sx0py9QmT7CvxSnY+UDSKf
hmNKnSSFSEHlp27pDsy+WeNmH3qvNJFzeWS7quvGnsm8bBYTmVWVLvn3tF4WuQlrQAibdqJr7UuB
WGPv6rm6mQoCxs9jKxbjRixrqB9Zgun3LhzCYofhLmZHbtqp7tvKICZOyRLgOOUe85sRhaDSe77o
BuyzJoZfFJFvtsvmtDDvlgVmi+dkkU0Npyr7T63IW3VpdTk1Sp1u2nmrghAtRtan7kVjZo7pLdBK
nyLhsgnGZFUVeFz5Pc9lRdgue6ukvmSHnOWoobT+oYHGEW60EPLuDkuneFoGs3UgivcawdvwKLtt
lLc2kiO50liTyElRwKIw6s47zeFWYPSa7qswIP81oi0HDrDvOCXOgpS0/WTIGHLDkAQtMrJ6xPfM
ptRG65val2WX5YUfEaSmHUiLAbdLyGRc7ZMaEZ5nF5FO6NxY68WWzz6bkxqJ0ecUmsYrKsb0NZJO
j/AOZB16fdRr9TmxCfmhMdk8rgKpikzVfFrOULbalwA0CRReQGR77aI+0ZkuivMqbhJj54iE8N56
wrDdzot6Es4yPcIBqcCwjt22mrrxdYK+8hRzF02fPjBgW6zscemHIw5eUKk5u81KSWIlKOg3N5aT
zsRVEllcbMdiTkw2LqA5/M5UznVnLPLF4h4/ZZoWqguncomoNBsjdTxouoNGAbQBxa/qHhVCEIc8
jQxSKBkMMTKtTWMW4/28omx3lYCPQW75HPcrZa/wA4rU1NPoBFBYJMXh0FlL/RN8GklcgPJGw687
1TwujgadvBBm82BE6fRKowrX+CgsojomQwv3rrIbhW85z155iqntBzPHwg1bxwg+LPYeSdyrFdyW
6DSTswRRCCy7fFlLhTNHpk0IX7XxB7N0vjtmn11pBEUYF8gRnJ+TUNb1qIfVa7SUVbMFD0mVWAe2
q/Fu4VraZGNWLGu+XvpIzk9zZbMJ/9mTGEH9TsuD5yof6gTF+lohCo2KZWoxRvPelW11N1fkhVLY
hYizMXs3ntnrVTDn6eeFPujVxt5lna0VOwew/EsRyupJUFqONvACO0AHmpm5Poc8mCDEkjL/Fien
HCswwe+Acrh3AR0CdsU2cmim9QTUmSgOvfaLQK8fAz6PK0NZBq/WoqwE8YigDlS6mT5TuBmcy84U
nBNeiqnAR6yhy8o5I1H3Bu+PZPaSenx5q9PfjDdRPdXNmZvlei82YbjIci9KJEvLBXKKFRdDfZPu
B6ptlC7Qbtlga2at+YS0w8BlebDtjcxd+yLN5mXVy6LwM+dqLDzBMjD4TmHG13DZx4qMPC28mhJ2
7lu4zNbXlL6sc6bNWfEaW6FQZAVG82NTa4GFU1wrTFTPTXyG+LctNsJKAViXYWI6ZLe0iFndeeht
Hxd+DP6hmWdjn6UhQbLUpKwKYzl7AT+I0jL0xyCGOQSvVf88tp3xCvzV+aFyxV3tsK5cCwUJf4LB
yiQPtPhnEs5i2QRWVvfnYwojwYM5KqnpOW3OK+T0qqdSFvU/6YjDiCCdpi93Ti4Bf3D+wbOdBeZU
bzNZt/3GiWOA08MSUCKnkEnBl0hjaXLCtiCrDq7L6h/PS/EATkd7QTEgv7gciq/xvttPZdPoL0UQ
QPzkEFqx6yGqfOY9BTrhk1A4dp7R6IPyq5DuEVL0kVRIrOfJU2JrmvRIHQYKKocBLSfy4EDfwEhR
NRnqWCYiKzdxSprzyBZuXmXImt5dByy/EHUy6sOgmRKpX6i8VJ9DvYvvO+Z74wWzSm+b1GTdrzI9
uJ46ZHo+gQFLRM7opFFPwCH/pQoHhVFcWyJKQ2OwRL7Mq/xckYGZb5BB0+viI5jejEnb89FBQseh
PY26G0yN7Cddy8hecgGzdGOwTfpZD33xnBI4/IMSVEY3IQmdZ2foefgGJi5rBQyF3ca0S+sHgZgt
u8ipmhGD0n80t1k6WQ9Lk1nfOgA0X/KOl44U4w6Qhp7S9STzGoIW+T8LPS5QCbrYxI7LXmYAt/Sc
E5z9zKFmUTvgXi4xJ8BQcUVdpCM+MeospMiwPUCu+jMnyw1qj2zNTxNv2dcSgtWLskdiHyK+t8PG
JqGd3PFc1MSugPkcLitozQ3f9DFqblrHTSAOLR0YrJijeW4ssJNorvZgSYaINNmpHig32EGfZhw1
HToGbQDJEnKOk9IVVHUGZKuKF+NSiWnB0IHNiqP3Qj/jaYatKr1Ji7XhbiKKFV/pOBb3SgOF/Amw
6lSfNQiImJEF1suG0wY1bzl5g5KdMXiV1SjjexHU4UD4ghnOCqgw20s2Zhb4edXv0zoxkSD3Ju3v
il8DJtdTilIjO69VRcQ4X3QnBCJehKMakZ0OHBc2edos8feYtAV5NocZFf+yDAJ1mVUrPZU9n0k/
h13jEOQ3mjWP1YwZRpqmJzIYoSAOIEQk1BrYtWoCU25sajfz0i/ppdO7WkDQtt4u0Q+zIeV1lxcI
oW7SBnTJD86pXA8Zy3Est9nMynjAu6C7a5DohHLTW5u+pkecaRnvKnSUlV/WE1eB+mzmKAPdbLb3
CPXq+LF1oaFkPmrXpP+8zPBrHyEP5eYua1HiPPRJrgQ9T7Eg22YrYjZnIUkzSIBU3jjmbRwJy7Q3
hq0aWqULhw+ygKKJvTecLJuvqFbw2/qkaqUR3ZbAKtvHuel6F+JXZOmsj6G22FuwJ7K90qIyKi4L
JKHjFcUum7zBSnNSkqcjiLHOIZBNrV/3tQTmQdNFjLdVRWbtvdlSLLqC4pqZEMzn4bNLagavX4qa
ng5hzvbGGZecvJ1Eiqcxmuaf6NvbHDVTM6zMsNrMzopQjM8o73vaQ5M7XNQWTpBNmwYj2xPR8DUs
nFZ70NhbT5si0Yl6QbOSGGzwOjO8pEHf0pLmeEGmrJuOe/TogngqZzSfo8WkM9q0vTTOKC5nC7Xg
RVUHV0Uu5qaxjnT01nEDQEtw85lfAbmjVWe3HFrlvCaU5VPZX9ddRrpRh8Y1xbTFltyPcw15bkKC
NJhiF65ZSTcQbJCDKpU45ra501UeL2czKZnmVgY6W/vZyLqbyRH8ZuVFMuSh5NNNLWjDlj3mmDBK
tsFYW3Lhg+3J7kbwdy9m4oofC+fe8BnjafycVU14i+MkoCpaDmlHqlbbTFBUSOMydXSZkKolC7Yy
sWpsmOL9zKWXAO+gc/OaMrVfG6YEmH1tis+cZlkAdjUOLcUKEjsnb0c102GI7P5xkqL7rPgKQqZa
6jUza4jpS5VxO95S6W+TjZzQ1O2jVmQgmjntwoZBznttJDbcKdrT4YPeWPmXhe0SaA++EOSsJZXI
djVBX7xCUbh8X+zEoSOHSaLG3xFQR6DoHcsDTSXnBWNKeEuaIVVw7AbgtgilzzmX4cPmo5TkMGJS
QYPn/xfNqKetVTBOZb/UMN7Il66+/fgWfmtfvh1rmNb/6Z/gEJ24QfTFtk21i0LOqqX8O0FFin9g
uhfSJrwEaRMJb/8qnlFY4+/KNXYXgAiGT4zp/9QwkdbwD0uncIEIk8qy9YfFs5OSiwHRxF0hE1Du
TdPSUUQdFUNAd1JDoD3h4YObDmQzIP8Ou8L/5aa8UwRZK3C/lkD4+VwMKAuH9sV6zSejSEs3ppYT
OcLjC7LtH+m/PvVq2rKl5iQkaeH+fsDTy2Io1GFr4dEkQtY4ZRvgtp0xIUy117mWfg0AM8B3PGqb
PxyF4DKIFbyzaq1lvoEWs40aMaFjQgFp5HOWM/eyFfKDCtIxmgMyoYmYbQV0oHgjdtdAH/drvSqB
SZfRX229NJ+ktzQAnvJwl8r4MnbaB9LvXvopaz64tJUJcPTE1rKtycxFP6ck5dPjQeclJD6w5SAI
5TD0jd7qdlCatK0iP+eSZbj6YIacFOW4SCC4uDuFIAXWIV74eDx7nvUAsSyHKWE/20Fp+wxXYuZK
/5S9wEgS8IJwaDSiBbRPriyYyVpIkqnzChVN52AcUwzkffbB9aw/5fj+CW4cn07K5VT/jJP3iiAU
lGpoV7yojur0PMGDqTEZKVN9MNCbV8vk9MQ7rFs8LEUx/vjGYYWhaknkJMiCPgSCkKZ7FySg5wSx
2FVaaf6k/Z2f/X7iv/O0oIGThaoU9hJKtceD8hW2lrLPeg+Ef7G1wLjuGim1XVFX7gcT8fRGAlzi
BUPkrkzDAUV8Mvt1DrL9WLNDScYw2ZelA7pwDPIPRjm5i0w+VijmOngM+hK2cVKjbVQakSu4qpDm
4E6pTu6hvV5WI13QQj+4RJ598NhO3q91QMlrjWbfgrQKhPz4DqpFL6ppIv1G74k8i1zFU3Pt8wxh
wgHbSfbBA3tvONOimAW2jDly+jrXLdoyqgsZxWVLtVvdKdieDFGdXQzZoBleT/Bm8cE9PXlyXKJp
0eDRQTaZUgBBP75EUVgJnWakTDa5nQck7vdprdo/vjCTG2gbkpuo3DcPjlDvGmsAh0PaFe2Bgoc8
0GRLOK3VxnYaRfPBc3vvotblyQLazWQ5fW7SSVj0iVnxeOnjHciObJu5ofZvXJWzDoLlnnQD2GBH
S34hsniu0El4U0qoT1BomV825oxdOKda3KXG9vfv8ztXxXeMqcjzosl3elW21PqFVzr1Fk4KHktn
usUVP/3ZR5kJwSNik8E/627AOZnz7lzCL5gttG1VbPk4sBofHW65+/21nKxN6yhA0EguZ5NE18U+
GaXDlRbDq0UiQIbHxuRft2240BIXIvjggt4bStksv2zVDOb66VCmARlztAkWXRACRb2c7lvDheND
94Fe6//txr6zg3pvKO6cDT8J0w+ZE8czol8gFlcLUWOBFT5w9psuhtjsIcNgsv39SG/nAo1UCj4O
3xTm3uleLdANUn2AQPB9DHGwDrAmVlKi/W9cEGs7HCR2uutlHV9QJEpqNm2We6jE26tF0xdcWX0d
hGgq3er8z69pFf7jeISPx4t1PBga5NppbGTrFLb0DW/XcKXDMzr88SiOZRBDSOkbevVqV/h1o0Zi
96hmXlEPgTGsxnb5IufM/mB6v/N4HGrmil00M51QkONB4sFIosBgEJwr2TbGlUYSaz1e/f5S3plu
R6OcPB2iw9K4IOoZu8uIXavKBP3HuqctMtr3fzqUZBOBUpiMDGbcX+3TX8xkatRQ3w2C8t5okj3M
pzD1Uw6zTxnJtB88obeXJaG9rdmUVLYMXZw8ITdNU7QmOtIXAhwvUtsuLrsxjL9xlpAfrA1vnxPB
R+u3yWSLwlgnd3AMTK0kYiD1MGOlAOVmbZOauBh/f/PWifvLNpPFDuWFYN0W+P9AUJ7MhgJiQuas
2GBaduFwZaK9fc7C1OkuBicUlZea0Oc/mIFvx+QQYnFiVGz/YJmdhG6OHK5MpNhomEEXbgJkCr6W
KkW53GTDjrn6g33Emld6cpFqXYkMCyygwXnkZMCSp2NEJaJpSA30H21RueHeciuUQp07O5+10XLT
vcV62GzmoQPEPCeV/oVqW/vcGQ5EhYAoR9NDORdQ13aj/lr2bo6i20qnbC+ruNV2PTSIi4X6+9ff
P6G3Uw5f0F/ROetMeMs0xLUcGoLPEYU9pJzkR7YVh4Il+K5lAQDcPx/N4oxt2OvZhlt2vDq0TVZN
TcU+j6JmN+/yVJmPAMM7OILITKIPRntnJhgwI9eUEpJC2c0ej2YGcRL3Od8/CfV4M2EVTAitokuE
+LKYhw1Qreb29xe4/sjjCa8MYKe6YrGwmfPieEg9pLqvpWCnW1cnl9p6pY6JdUaP/LgGSSzleP/7
Ad+7Rt5emEZsWFbn2PGAPfyPVqv5HMZkHG/6UDy5U3wF3AsKMi33D+b6O7OFm7lqmMh3gepw8pkX
2SAIR5A4hjmrxButa6sHmCPpIZEkaP7+yt4ba/0cAnClWsIZ//jKnEo140yP1iP7YtpGdA8voBMn
56j4l+3vh3rnqSG5WU/CpqPYrJ+su0VEhr0TtGS9uhUxu3VqP5pOq29LwLlbjpAJ3YE5/OAb9vbJ
geq1LQonvIDru3d8fSUda+Q8CAVG5C9X7UKUgNJH4+DGFMMR68jdn14kDat1074ejGHunCxTmon8
OnLYovXjNO6hmsdEe8QNjqRo1M/xVk03dHaV//tR3z5F5EwwhlfpFP+iTt7BVs6ytLHSeQ05U3uM
0RLrCG6yrANx9PuhHG7Y8bvH+kXIMrgiVH0wQ49vqEhcO4MIRhidWfTkAM8yv6ndZm2OFAuR6hgf
7+n10aWMZyx5Hyw2b+cQ5Qbmq87FrlWikwvNYr6FcZUWtF+b7gp9MaAiSeVy4y5j8gk8WvIQ0HP+
aI//5jsOvQyVouL9R2jIynN80elQz3NRIm2vXJLzJifMLl1Bhu7vb+17o7CGwsW3hAnF+WSVWVDB
E38Ucz7PVeWT/gxIIHT6D2bom7lC4YsXYb2DLulQxsktRL/cDIZi72g0c7RdN2Qbg2w3MjnG5d8Z
ipoKZ0Wgo7gQjm9bRgejQwBA+E4+Wmem1U2+BCy21RNt2v/xvWODpfgKScnyok7WsdxAU4NFKPem
SiMTQGe18cmyKP+wpvxX2dAEbbdOf2pep9uQ0QRIkxe05wpANbS1gyj7ajlaP3/wRr+Z6OtTonTC
OY9VmV3W8a0LtalpCdzMPRdIQrVpnWDQUGzircdooh2mUkO5jzf2I13kO3OQoyyVFOWg6kWNeDxu
KhKVWORDeo1y6/Mm0JJvKhXIwf6Nx7UGYnLoWxPM1kn6y34/bJaksa0x9ziA9IoybzyUnkY57INp
8VfN7mi54j4iB+Zlsp2VWHF6PYjVy37heUlEj868taLwgQzccpOr7FCSlFPFFG8K2qZO7fR72yXf
/c8v9ZffwD5ZO1z4pKsEnwNhD3YGK6NVPPVyUXf/s2FO1mWrjae55eXyBjFNV7nrPOIwHz4oSb03
O8Rfy4cNKofd//FjMwcYhWOw7rXmMG12DsovTyOKS//gsb03+yk+WIjHmf7UVY7HKUhohiRj4jBH
PogpYDLuWmmOVKXY8RHiZNfBpREhWP037qFB6wF0gG5ScT4edu5V6eolw0qiTnqMecnylIW9uP39
MO+twEJQXqFozz5ImMfD4JTXqFiyvwtg1RGsNMsdjnfKLHIUqJV+P9jbR8bLbPAirxV0DtYnHxUz
7uWAq5dSQTV2m6WMyLfD5Vr++RvNOCu9HLQ3VfQ3J3hRIVgvWbDQThEm3Q4y3KupiT/Yz729d5zc
gdPrrIkmqpeTR2SXk6xMCdNXtHO/SZZ29mm7Q74xSNf4/Z1bJ/Px0sGWymT2rZmdBs/p+DFl80Sw
FEdJLxpzuKelVu8rIADXkYWrFKV8+0F9ylh/96MBiVh1JSj6NcmBEt/JWpWoSs3oXScPx3CaXJNh
q8pvGcf/1WPkNt1tpCr9qbCJdtmmlZ2Zn+0EmOqBPYNW3f/+4t/cZ5Dw7NNpaFIqoRlycp+bwsRy
Vw5gm8Ev72Jbz/cAf8pbAsI+2lEyTU4ufMV6SE6OtL/5rsLjP77TQV0ACAxiWM5lAbTNIzhxcK/t
WcqWLJ1KTzKy3lBnwXuQmgxGj5Pvslzjwna6veTTkXgZZdiHOgXR/y0hTqdAbBKWML+XUn3KOGnd
KTqL6jyddBTgTTUaBPU2tniWSdpZF1Odu+WmboQ1eWYD2PdR4/v0V3ckHjHkDQvbPbE1Ozl0IQIO
eAsOBIpC59GAMu/HT6uat7kL3El2idf1UxB8BuPlnrV5JHGdhUkaB9+lS0JSvuUr5YwkJC127KCG
A/qXYFA37Ep8D2B92YQMWWwybuco1QjgKkMNwiBiTehYYuM2dptflGnIJOg7w0rIQYPdI65wtgQa
IlKrjfptDefXvsyHFCrJFjxSPmFjVqrAXoa6vk9+4IsMpnNbOVjWEgLrpxfhhDkyf4IaR7VJimmA
HhG2a7RnoS958iQmEUksCfEcWHf2ULruASBIoW5KzCj2DgmxaA8dD5hcQJIDjK1VyRkFLflxAqF+
6Sb1Xs695X7CRza73tgOU3UZpHU9Y/1vMu1RCzFbXgBebIYHZya20jdiQz8fAFkrrNTLUrzWZjC/
ImrSzEvRj3lBLAPqmvPaJi/sypJp0hzMphj7QxiWQYPYhULwMwjqVHksg5bj2WEQ/pBsqoi6x1so
daxpsggvBCFlcehTDIziJ01GgbkJWZRLcEWymcGICXr6G+BIUfKVty0N/KCGPXRPLo9jnRsKeeGu
TSG6f8knI062gpwq69vURHqGLhVSPfK9uTNXxlrROvkmhZSq3+Eiw8EpNShE18iB63GbL7XO9SCJ
+9kQdP3alKAsMC2CaDgTvY75z60rO9qO5AXKXQh065rYPb4dgBPj6UH0TYAzo5XEn5rzoJpX8t/0
L0JEqLMyi99tg7yr40NQxwRrNTAfLyGbITKlnKcvT402kK5kNzFJj3ow2ihfczYvG6NJ42cTR0K+
MdpSYWvAe1v7PUXG3pug+ZIkIBFTb+0ltYUf6ZN4MYYcj6tyFw0BI+0xBIkuqBrmYZlc46AyXnSz
TWMfUuEi8Jhq04NLnFlzUAjfyWojOB0SClBOCRaiUFjes6pWu6LSzdcwEV3iOyFUt/3CQRyDqbFM
4w7yZffFRvcpr8IZdbM3LxaZkwhB8GcWoTaTrbjmzlU4Fge/lKU7ntsVzk6vidIqPXeCWZ+BcBTh
y1hyTNmauSkKj9jt7qsNubV7jNkMk5kZaiMn3tRiF0QBuL5vi1Kfr+w0NDuvRrQXUXtdOldtmqEm
i64iiqDdwVxR6IpzskRAaAx5APguIAwdFrHTnqNThH0axol4IEh8IZQL8zwPI0mSeZPHBf31pDMI
us3M6IkEheCOtdtMtwWxrcmjRvIhy41Tkyo9smb+bHTZfVFD3kwXFA2SLy5B8jnUn5EsyaCtrcln
Dx5oPuTl/HWNYHiMBhrVGzpYqPBVaGJeoIheh94IiMP6OpRDrN9OZW60Tzlc2Tsda+u1Abml8Eak
ossF61BxPSyqzw6knLlgm4MmXTxqQfV9RbYMiJdcc34Oc+CWB7g1fb0HR2nGl1Vk6F+0SFfhHh5E
pu1RBoWvYjQMODLA1cdD7tbgXboiqbRNxI7R2RlxnSSXIRh141yOunqyIr0lBxLy8HOic2B32O9H
Ws3LPjkxjAfduSC0Ml8uqz7CXdGS/IlflTDi0rOCaBw8N5gjCywqWDLMglpk+Gnd5uQupot0trkz
jj28U9utr9q8tEF69NEAmRkuJzwxO58nr9WS5TZbKKl9bfRW/+pYQZg+InlKjQtykDDazjJiya9D
tXIVeqODXNGnWgq0shjMXY7PBSDNHCyWsQreZ7z3YsrD58yY0u/VUJtPVlYCbJYGrAT4qZnB2hDz
DWi2AEmHmnqMCOu7QMva/AH/T+M+hZAawr2d8bqS3c5RhMA8Yd4Jc9FBiCSBTC5AXoqa5OAmJ4RE
H4PEt2tFbkbjpH0A8bxMimsIKFX2ZBWZMPepS87jpR0iG3uMuqoMNpj2+EqmhNRgUaRN6DARExIG
3Agq5qYbEg1L5sws/6JlfWR5STf051ILMYrLhYe3dZ2YIGRkOWmwcd1yTs8K3D7lz4Zu/8yZaci/
kRhrv5KX4jQvUzoaCKAGpARYH8uUUIRFq9kkVLmlPrNsZILoyyDT3VtWq7Y9K2Eu4W/kHRVePEOW
oig3QRNBig7V6smsrTq+15xeN5jsjjX7GLRxQKx9/uEuNWQV3WOy7uTBKA3sYx7JlDLfOoNd5A+O
vpRuhM/L6ZklSxKXV000jul5WzVudgYxCpP/sGCiI1qQ80zzVGhdgj/F7ZYc5kC6CGP4iswzb7+p
LmzDu3io8vZFTM5KPielQH0ih9V5lWUw8LHX3U6dx8g2EKYmxrwcZmvQyF0tWZb3gdUh0/Ymy+EO
e0U5xfVndkY107jSisE+w+5uyAdcRrpx3eAo0Z+sHoTl/cSd7vfgycbsupFLbexoL0bDfnVpRJ4j
+uxpJABwvpsHuBo+l5+Q8SWsLoTBO8v+oGKz1g+65iyjVxLPMVFVssW5akk3fK6ihZqcaSR5gxXC
WS5QJI/OWWEnFM8nEMi1l7SDkW9YJPThrJkH8gohLRrVdTs30FJGvKmj4bWy48XcRPB+ta95jvl9
b0R1OO40wnnVpTTj0cZzyDVepQbpjN5/sXcmy3EjWZt9lbbaIw2zA4vexBwMBmdKFDcwUgPmyQE4
HHij/zn+F+uDUGb9KVVWpmWb9aLNalOLLElkRCAAv/d+9xzd6xKBoTIz7H45jiMczCwB3sWdkdsf
lA9frZVDLa4V49z+cxOyhXfjxlNNt0UAAOweQSlxMZWwRvpdb4jGuhNVlgV7s3fxC/em2X0QEfl+
MnJgdDGyDKwAbXk80RE1yF+7xjqPfBQPqx7ViPnWsCBovLR1zLadBTrj+XJu/3+AD/z/bXP9EoD5
Z1riD0K4sv78+9X1y5//nr81rF9MErTMOHgWM4EggftbANewxC/U+kt3iO65hYePAvrX9XUH9CAT
AFrrRFO/Z3N/zd/a5i9Llpfy04U9SK3m/Z3ddWbCPxRAMNIoaZdGlU9KFcLgz6GBYOZ4VE3xm2QA
OZ/KibWfmwa7CpsD1dC2xzitmP2s4r50m02vsTyBq9CEXAz8sEHmFemehYzKN9eDE1fDdDdqlm2j
65yudsumuHS4+7tmKb+xPj7nLKZXcdA/ZfC4uXU1AIHc6Ei/R9PSZBtIDC67Jl3YfkTwXBeOu4ks
cpIoAuwUaciaWpgyKtjYjIqG4Ikbee0qhvbs4Ffn0NV2r3bD7BXDI/rSobib4mHwXsgxQMdGeurU
dz7qc7ZNyQJgUYWIkl25XkLhg9hH+9uQBQIWP0ScFzvqONNEFt8Z7LWongS7nlz5Lbq4W3nYK/no
8ZxrHsIB2s5t45fFJ8SoWF8FzVp5MEsWhjbVIobNysURy4oEvliKtww2RhzgkfVmzin8d6xN7sU0
6y3S2cAogFB5A2K4HStoQX1L0YOjNldNJnbhxV3L6r9TQF9ycNoGigJ1k1xct6nXeoeO6WW47hm8
NqskHiAo5hdLrg68/IVQ3HR2LgbdsZf6W+NH3fDZjYe8umkibVona1HvGoh8F0GAE31mKtNle4dd
8PG58cw0jFYN2GsUvqkZzOlbaSaOe+WUsgi+ts2UZC8Uo7O8FQ07MCdT8S9tCVpRNiZKKOeqnFr3
Xo3QJHdugEu4tBetcM+SRL/KaCQ9ACeh0HAtxR6dAd4p2qYXOTEmFipaeZEWp+0iMJ4RrL16i9V4
vgiOpY7VU89XLUdgtyiQ88WGLOwIMTJdpGU2H+Ta2fB/UVDENflUZQcwavLFrpw6Nb5c/Heeuc4T
U7K8PQaskKVooQj1ibzoGqTrF1tzxBkHluzF4lylE8fCi9uZQgsFbm6mdgfPAAvQuQdrLrczXT8L
PaZhIUFPqzC/yQYe6Du1uKObwWzO8F4QSjN/YfE1S4M0vhUX6XR8EVD3jW+9EkmhKTmb1vzNVA2y
arNbxNWIHpBYF7T7MIf0ZvFQ0mUIjuMIimGvikV/zd7QRGhhsWKnF0F2uriyCzEKVp+jRaEdp9Ko
sbQsam3tCzTb00W5bYaaFTyv66WEYTYHLcGsRhj7gXx0cBiixvqUXiTexnejt33Re3cX1Tc1wuL9
tsMIHvAACyLamqNCDl5cROF8KEjDx4tA3JW4xNuLVhz6Vn6PyxvZOCvUbYtLq9Fq5dLAYMNJ+FW8
Kb+LysvCuKZLFbMZGSwq8/aiNbeqGMV5Hlx058CFQO/Wwnridhs/upfzAWR3NOkYl0f3CY28Oe7T
i0odBQda9TjKy3k1X3Tr9kW9nhmJl7yoi5LdvOjZ0/mial+s7bzL43ina9+9z/rlZDeOi+I9bJU6
8MINsOfI39lewgPvXpzwLLqxHJgRcxTr9OKNjxkgOTuFJAT4HFB4sFONlc/9agTVKPHp1KqjFdZb
BaT2tqAR1qD3Q5ZTBnbzChGvOpHZc507uxlJNHY83j2aRX2F0I11wLdZet49u7zcyW3tA2mv52Z0
Vm4Wt98E/e2D4i7ffCyH0WIwR4ET7FPWx6zrHOs19Qb1ULwfBjt8QWFTP7l0Z4qbDHC0vmb9ZJ63
vlBKrEtVBdlOam/kgi9JbKxx40FTW4X+MCU3o2pc+0yVBRJh1TW+/WFAhfQWuF0+fOxAlfQ7h7em
2UQa6MGjB3zDWUl2NdPD6KeWd2R/Sasdwymjvql0bT5S8bcd+nS06FeJy5FoxzDOflcJHD3WzEeB
kVzmuXML5WG0tqbRdPVGIjBjWXUShs1taZ5tCtF+mtZAQLX7tZ0St6xXI5uZSq4VlgmNoB2wWDOt
zCRvpzuWZocMPQC6riFf+3MaDd2qnyeh7ZWN5mSw4X8O7FMDL4uTk5sTA+gXRmAvrr2sNOQ7QNAo
dij7pESrNqGCczDXwb74Yvc6ALdg0nr47Oe1+dwFcgISCgwGKC1wlTLixqKE3YpbGQ+Te6jHAjye
yNve3MDLBF2RTVXH7u1yQ19nKiuHO8X0ctqneHhsfBASjG28KiwM7htOJpkC0ODk9kPpLwsDjQ0N
c6u1tpZCELHYTdYllgYml1rTahLuEO/rgecZQSjHvneBko/A39h3jY8mS4rW3gPhuiBKMwATjhMk
AySCOMhf8poxc7bK4iwFgVmEtROwgsfaNomkMCuT/mu6tElOLFR6QmzrqNFFtYuAb/RvwVxWmrqa
bxgkT5W6QbXq2smuPuCk1o69KefAT2iT8eE2xwJfm1mAPGQvWW/Dvk+mc6UjQQIjSUp1cruhC646
FCz+3rXLlA9uTuhaTGtR6kHjPPLMjqohigJ3S9BpyW3VJjuPOThcKgDYXo6lPfjuQ2WpPa1zPcWr
fCjM+cilC5JkZU+IBs9F6Rj+a9t7U3dWltkMt2OF0B1nGD4c+bGxnca7JiNm22TnwKSd4Ij1+V3Q
53W1CdsRgxYrdPWs7hq/MqanNpKm+tTXOZRnTN3t3MPi1FN6nOwYGxo38VJKGs7CbzroArHzrZZu
FtECGI1q63qyiD5FoVe32xL54BPbS+GZN07MOMbd6r2BaAljCIhFpl5Hr2O/sEqieDqFTe67Vymn
gfxpShCGveWqL9/bqo8Aq9SE+K+1z9f4CHOOpYWKvth4l5eN8uAFw9c+AIapkhP7yW55FRnBWB1E
DlTwpeRK5yo001h+1GXmPcpyqD7BO7DsZ79chPNVABR638xmkx5imliKOrlS7Mv7dmFubDXK4WgF
Y2o8gRyqx4eRPXOydWPZpvIArcaB+94nFr8UMdWHxOSmv/1P4fN9+/CSm/j3hQ+K+bci/fr70ufy
N35dPbR+YQ2OiCbQIbbckHX/Vvm45i9AkKg3SJiRx2KV+5+Fz7J5SF3Dwhn1EluGPvPZ3zYPoX2R
YbxM+ojeWdyz/lbp80Phw73JYgBqMgpdPN6kRH4ehdJ/7QK+eZBrJ/mejmhaM8Qbv8rs/z1/6Y9+
jEMMl3QUnLKfc7hoJroomjnHAvvrro2gg8E3YvNTDLC31B1/FWf+Pu783SwPKykLFMvckHGotyRg
fhpp5T1HF0mvog3rzESbAo2GUsOsSqA6oFSN3lgJk44vjMYSLe6K+2/SwicQEAbWLiO+NllXpd/f
YzkrgyvX0m64c12M1MEe9wnZLDbJqnzm6dgbkQHIK83G3tsAVIj7FN174pjRRgtQ6M46p82FCmFs
jEHJfZ9amQu7eB443K+pDQVHmaULLsaTVBDUP9N4xb2FXdYJgV+gPxNQDJTpaIXkkfacmNdjEJa+
80misEvHTYtKJRYwAEyDgcZyz+L2urhKpMXBMw1wLMIzjTVHx7xyohdvgtXwQbS4+5y17nhQHHqZ
8ufWsu/MeG+6re+wrqFmEUJoyZ0axLcCvwPT2hMGdtC1GWV+HK3qWuSc1T1PF94qMEeRHwt6/u6G
oteHSZFoztcVR4LS096K3wXWQGC4Di1AN6He3uT5ZRiEA9eQ96BQzOSqxHkUAp/ghUd03mtZnkrP
Kj66JSacY5yFOQvszWzVzQZhiBW/LgZkcDuIZXm0Clna9bcp6+WTVYLFOBpsAaYcAZHkbKbWSaxV
5VkA3KqWg+MTTaZGr+KKun2bCT/NvsBfASjtm4ZYfCYUK7TIKNGAIzRh8nnE0e58rWogMumKy8xi
ZMkErzz1rWMZm9lZNlUI47kqeKeDZee7hpZnwpiCvgKHfhvmiUFD0rHKm9QdBSMKAZvspF2tygca
qUZ95YvKkMyEqG8IWbRxaxTXjq6GATaUNKlymqFqH9h65QfmRpGbN2CvR+dUs4yTrzsvZU0e1J2d
Qyybjcahe075STFjj8qFiE/5Wu/SLoz8Ex3E1r/VMRRU+ntl1dQnumZLJy1lBa8/WhPZch5gRVnj
ZxwHn60KN05VCfI7sxvGagVH8XoXS82uBdIs22CZOHcH86HMO/aMemhpoLxLPrY7B9FWeCPjnjEC
lqu8fDRSIAY3hKEcahPGcCWFUlAZRyOay8PETuLKo6+3TiwgJsSaXRgkKyj4RXUDZLVMz5CfY583
fYKQ0GpRxu0Z/y8zlnUhzRAXshhJn+6DYG7wVYGn8K+wuc3TDTunBAjZHaPVP3aDGhrOt5hAi83c
tmNm7VPUXOLQ4CWVn1gZBR8Q490Fxo0vr1KPkmNykaxMeh3ZwAGuyF9rzrX9yVB5HjzDbfEFd58Z
kHe0wZYKtnbFWNnOybXQvW3nB4hHHgfvVTdoqAiPbskcsnmcwh6o+A33rFpG5EnpkA/31KaVHk5M
HicZvLMEgtbnWOGPlk9DQ4tzemyXYMZKkc/UG59ZOIOUTGG73Lb+bCYgPUKJ5kVQIiDcE5li/j3C
H108h9RA5YpprxXeEovgVLqauPhAQhj0p7s1B9FYr0rDaeLdLDl77UXXC/M2FJiqrxguGsbW6fog
Yl7hRcYBBjGwYpkxPuHdQeJw9LlxWM8G8m1vXxUpp7khYHp6lfeNPFWxCT43d/k48EhgP1gXJAyn
YMMUpjeS9Qx7OeSA76CzCznZdjqGc1HHgMM+xYaaZHhSE+u3BQrEQI7ROWaulxgxU3mRDH8RSfmx
T8j2Q+AIWmKoTohusuz4U1DCZ/TYw9QE7Dx4sdyW5VAzT6T4+fjn6Y8//DnLti0gQ5vV7yUd8rt4
Hs99E6w4QOs6b1o4E0WjHrNahn+RTfopYfP9IUlik41AnpbC/OkhKWiwtLA8ABoBa/aPcENOrQmH
XXry2k1cJmJ//rKWf++HhzJrvZymCaCwOkW+5qefx0I5NgcfAJUz62G1ZLwQnXs17UFhdfDlYnNV
k1l4y6Nm/ItPbnnHfvrRvNxlR4clHeJYP31yDIeVH+VcY70XFdtspLPZt7W5M005bv78Vf7rh8eL
BK/ArgIZnn9ZVuBh7ZWwhICVoG69nSgDr+E7xH/xgv71vVxeiM2+Pr4x+CY/XSLDNBUdnCxgXmgp
oFrphhcDKPvFdXtiGTUbQMDywGk6Rfn9Y/zPjOMflsdJ+98f9c8c9H9/zr/88e/nfPcXwrrcFshr
L8wQrvLfzvmGZf/C+XTJcl2O8hy0/3nQByPCYIRkOwcixg6Ecf950LfQK8HyZLuZupf/wWv0G5X4
7vuFDdD43x7AWdL/8QvA0I3fDEIveN4l1fnzInhgGTDB8m7ndtr0DnWWddWm0Gbavzgjv5lcpYYM
qi3DgBmdZKitkYWyuG1PsNuGcO/BXVcPjm5scS6zXmS0OaJefUtau+5OYowUUwPRDEdMc3mHJ3Jw
qh0nC3gmdBwXcg+PIfTjHhOGDyI3IJdpZx5BHM2ytjYW8L/wpRVpHSWraEqhMgat5eVfglHDvlg5
kNV9jLJl2X2BBZrelhCEmg3t2zH9ojub0Jf0pQyP2YTB5RY8UrpFc2NV68HMXAF5aoZYpysI2iQP
Eit6MsUYyv0An2mTTsYT+PnPFENnJaJy48j8PnKNa+mkrCs7RpE1K7jMfbAviXzZydpEntOdgzoM
PnADeR3CxoqPGjuNyW4/5K/ZFM9umnxk9hBCwwy7att4euYtzWAg7gfuB/gyGkcBjoxFt8Jq4AQf
XEhCchU5hnZ3BRP9+DSGeXslgjTpPrhGZsx7wmUdVmCtxg8zQLEC4F+Ncv6Y69q5ZegSXfNoFd2O
bIU+FqAI61VlNeWxs30kuUkrraeuI5GxThIFZi0YoiA6zrUR1mt6HtaDUxLJWVu0Wtl7t+pEv2eB
TvUOVJk290x+nPiOUX/krAumGu92Z0U3HOVncc/mSxKzMgV7EtbZZH+y22F6y+nc3Y8pbGZ63ecx
IkXU5Y4RwJ1r/YfQUM9z1dvHKbWcr5D+knmPbWsE0sR0LUl2leZG+9nVPG3XbtLl2d6DPTicmwxf
IYtZoXpJ/SAgywfXbA+xQRavWapbZNYtB68NNUDjbqcebddDUmYBFD/LzBhtqzgXX2l3F9bXfBa+
flxMhSPmrS6UN2jyzAp2IQu3NkMDK+/Lfu/MdFkdYE+A+5wDDFcKEBDSuMCPDegn+zOVoyCsY5Dw
ybb0UktCQhzTxCdhgqu/K+ViSwC6l6FOCJxEMnKQql6kCkFIeMBf9S0s6o1dOPF5+O5jwEbB0ASL
ZZhtc3IU9Ttq4SE+ekrjBYKlKtNnJ+46LFEsARZtsgpmjKMrxi99d9fhmC1u+u/yiMQ0CwslCULy
LRQCzwHvNljhYp2AOxdQkCROKeyjj+DnhPCYItejVLXHrroJ2rBct51zTjw1V3T4sumxn2Px2uRt
fIoyy97FwlOveeWTqglFjowG0nHa5jCy+kXjRXOcVEI3hjvIbtXByPNynxE2g7xBtA6399IZW2dG
YzMG1PPJVkGhV4h38yc62bVYkbPl8s2H4QNLTfLEPS47cIz3r6qM02MUjt+yzI1vdBM9FdIKHup8
jq9MRgR3ZQ2cgt+ZThkFLN8H6Yf+bdlo5ylAFAJDl+3tvcmd8GpkMFiRW8nG3cTJEtek9p9NT873
ISTUKwiD/bWcpFpPnQSHGwbGfmGswRAPHUVx6jaAxFuHTEkacjPdkao0961NH7TvnOBkYj1IViSj
qn2WB+pARVJ/squGdIoNmi9QbrMTScAk1wXuh4IzCjZWD864xy0AibAzjnaRGudBdXdWn/B+DZ25
I4FV06ucKdGi3EejLUlZEqvWT8Jrhg0+DBxTUofbggQHcNfSXPtqOjOD0++eMsaD57Xyoe/gqhkm
YGWoDubaULbe2W6OTsE1rJObBv0VBu7kBVSwQLEwArE1fbkTeoiOCGwZQeBOIgaHwYpJ734meb6i
cMluKPvr68ygH0tqMz3CYps+ldJEt0T2w3hqk+bdRhi/SyktX+JADPfsyTIfj2tnZbUIfUQy7lFB
JiezynA7l2a4joxSHf2seItnlaIO4w8vl7x1jme4dTTWaEewj7HReiDT1cC1clF0bI3QCQ9AYcfj
oIV91onhvoAu9k9uoJqjkmlz1UewWGzZbWafjCaPLG9by6E6uF3YbVpPjecBhuuVVh51Rp1Ee8fw
7AMoafk2EQ7aWp3THv0mizadXQ4HEKfvgo9wSzjHfmhHtSsBfF/ncVYdLFRlJ3eOgk+F6bM0a1Js
QZo3UrYfor5eh2Tw75qKhbol9/PJTlNdrAocEbSPvOpIAM65Q0vC1k4cBeaRRfOBIUo8Vh/cwruv
DaSHDI3sB4MlyY3RJUxszWbaGHZZ3CthPirpiYNTZj5ROctCAD86OzJg+XrKneBqJDT8MZwErH6b
AW/s6c8kx7i1pI4kGmSAFYzWfsjEdUH2As2MMufRzH3Qq4Fm9MtpaHjo+eZukxFWFreuYC0ri2B0
FLdcQI1x7lmtI/JtzhB5Zd3fJNbyFCelUSVrA2mZRBbuiPs29ttrO9fZt3GOne6aDG6WgnSMDGdI
LUij9UDCSe4gZlqkefdjkhVOQ36Cbrgfv3DwljDZUzkOqllRxke+gabMyGharEIvRRud0dyQUQE8
NyDiFoHBdoKM7t3ygZMffmSxzu5MfaT3EQ1rxZrzcBMgKS+/AhfyozebsV5urjDb9K99Z4EOIkPM
xVuFO13UDNXL/rVoS8Yq4Qjfme7MHWxINJF+UjzlXlUEe8S4Dsd3lnHybahkvMP/mpXrATHTA6En
b1PlkXXOQvjhUnqNv2rIkey8vpsP+Qw2a3QUGS0BM3RiPL9yVTck6z5w5NHCH340jCm9htxZfiDe
Qda4aET9ebRBnOK2SZKFLFJvogq9jdMWz0R90cu7BmDxlKUOsEzZ2aCV8Na0pfNsDM1obPveG0gv
wy0vGJSFazCKAV/9cPrYdQRPyzovd3qcva/ZNAHotVNjH8/ibYzgiJuxsO4DVYRX2Er6BzHU3Db4
B7lsskEMiG1SiN0sglccz2yizrn/2HRBsPGyjBYAPpvgs42hGjbjKJ5bD49TNPWPFecaQgpJJu47
e/FDLTctk2XfcdWQRQRVPXr9qak7rIY6lvbjiG2d3Nsipt3PTuWcB7ZmX7UOHy3mQncNp9+dnwwh
MbEku2vxaHokYLqIpmOEZJkWH1oHH1Tkq1ZueU4z3z6w7tCcHaaOa+G1hIISURzqREEgFjIYnoLU
19egodlpMWaUN5bhqSMsVXxLXuvzwJjfCQR59F0tmMWVW730Ykpx76iwWTl5TQd1tmsNLpZB8HTo
gezQYwIsee/PgfkyOK2in8SITnEHVf5H/MbuZ2bQ3TNPRlUhxZxJMUxDfpNUCfdw7VhHWkLWUzIF
9tkzxhgRXJS953Dl9SYeav2sbLM9CF0uj/JyTLbVZNhnALbdOUFweC6tMrrK+SfCtWs05vVczv4T
Sov25E4O7iNMmK67sWbOMY03Jc8IGuKzy7LcvJsdo39U0Mb3YNSZVOez1sGas0bUvca+SjFe2bUL
Lr6sggd+U8LxEcz8mow5htcmtez3oKUTdqazJafbKTJ1jICUeuyWVIkKAhIcRCdW7DKNA63gOm3O
NFfZLHCdwOk2ZIK6ijsaFQzq7gJHkLoKy5bn+SC14Z0tdIXdNi4d+CFE3zU553gU1U4oiMQrAjN5
fAg8VWyJDs0rdkRAEHVpdJBWeQyclgcydQG5yvYjr6vZxiOSAdnwjUoMHoBoq9rmWDpje22MxnQa
B+89Zz39DH85vO9acsH0TxNcZ8ig+pF+nT94bNYKSMWFxVp5D1t+4zXZKaGZz/ymaA59kpZHX8T+
0fPKT2Q57wdb4RdzeeiLSX2KbE7oWAVqELukvF0G+kd/sJMvfEGdx5hbN5OP0f7Ujzp5ttowvwpH
C5WfaP0zN1OfI7dnzTvDMdO3zodbpiPlvJmNK/qb0az1Z90xRT240pgSSiXNnr+aKAc3wMBldsMp
3n9l08ucr0bCpsbaRfnY3lr9kBUfy3TSX2PL5dGXauRSQKF91R4ThGmPcdUI+9CqUbwODHerreNG
ISnsMh2IvDqFTjYTXMMjG8G8H0ZaU8LOpUWn2hwnxXJSnhkmBzu/bg8M4+iHI7tNB2qvhEtYlJzM
jgOtWffKJrXR3U4BKro3N3Yj5hfDEH1Ofen0K90uzsPO4dEDhFyAmB+qSSRvgligcY6YJZf3Bvzq
Z4toA+HrfHC4nS85rauZULWx8i1TJ+u6SSOxcXVD6NtzhljcF1EELSQbuya+tzzsiWdXycbbdNjQ
CDvP6ehtkTIEX5XvVfVNQOnnrwN2FLzdoOYuOuRZEbgbRgd82oZI3OuENQH48iBRKVY7G/h9azGF
WJXDNByMbPiAVxjXseuGW2caol2KCfO2SSBAA0VxD3aUyc8mspPXQTn0ZSFrfSQ0PW8ZulT7yIjw
SlQVD0y6fPjNmGRWDNV08T6pKEZg4jjFwTUL+xToKty2pv9SSFYh1okpyqtEdsZVPNp66y0RI+L3
YpNV/LW4aut3RQyOMDzHgs9lqphi2VgEtuVUFjVO9UIeDE/2X6Zirq8gPUXvDR0U7oFe44QbAgGs
ciJnayACmy1m2n5O5i1iAnebmU6zB3A1AeAn8r8y49ra26yL3JeRFZ0mK1Z7QQTsDi/zvB3r2dqJ
uP8g6olcSeETm4lyeVI1qsUeIfx1QEj0HOcZvGmC5sFLmJbddrbN/t2pjeFUmDLZaZvcV5kH9hej
6eUpoUfzEE80SAmrBSzLTIJAtMXTZjWwtEFsPCEyzTCT+p0v/M4rsR4gJA14h6N7Z5JU1tqJTiO4
iQ3ldX4UCZ33LX3N8Lrvp2wTeZH3WLMb/IwpOT9WHW/IBt4w8fAIcj6hHOs4TW22KdiQOyVjPW5g
TOSHHp4V44++2TYq7c9mEQTRAR5/8ylLL4F2Q1VDeIvxqFpMJSTqOEh6RPoNz8EI0bQLOzG3pBtS
E5OA679TUv7TcfwHy7p/1nF8quP69x3Hyx//3nG0fhGhDwWBQoDQJGFoOn7focbG0jpkcZSm/tI4
hPa3AMp+DVWTLWDazwCBvVJa1JdG5a/ZAv8Xi4ayf+lIkmalTf53Wo5gtn5oORKqFoTj4Oa6XNc8
ZH8GKDZ82TyRfUNn5fr7Cr/mNde7O53BktAokCKU8xsn0enGWezU10mnSbqMaZggpLbKb0g8ybk6
hR/doZ6JPmQg+V6TMW+e6xSdzda2CVuvTK/Fy5TEpg0DNVT9G2QG+jQ8U33mT3bCgD+0QAOv6GcM
tw2zelwCYdLjfeWESbvNdes7p3DlcOA2aTbbCYnKJ2uE6YKTYpLWR4vEZrKXnQqTPamtRJ99VhmO
4dyWS9jM8ttnemw1LHsjtvxnx8DCvm0sg1zvlI/tRnG00KTVer/NWAkB2LUVYzNBLa8TYzj6k6UW
TU9YWzvtV1bGqn0j3XUf07GMBsP1r804Ls882lh2y0TdMzNXU0Cpn3Ty3UCmRlja75lCxnmd37KG
wjYfErH0TllulsRrjNSSLVRy6+W8GzEsI7McOjwtMAEZdKP0VHhaBhQwKyhHXnQ9pU0VrXFPD08F
Tdh0HdpVQO+mJZLHKB8pYPeljkoDi67hN89ep70btj3op+26JOWezRA8Hu6X+MmXME4jtTZZ6fvG
YCI+qVKwAZxJd9y2fYNEssXWXu8aZaGxCkqWQ6MIYSEQZpLVoSIURWlcWMFuAiRBFLTK5GOQwzPc
c3pR00a2deQw+OTstDZs/ATHMALsup8y1Exs+CRqFauGTDU2GaNYe1MUfxuiLmazLe+5CuRURAz7
Mb9obBthRsaN+u1Lp4Iu2Y9Q5bi/91nqkhZJWN6aTdbJCN114XNWSBZm6mlRBGflRFg2i0f6Qk0b
vXRM7JCoFJn7xo7viX46aA2+kTR3KqQWjy1R9pTKxs3b9cjuLM82TxQ3GPHMj0TdO3pwheoSUN0d
jTDbodDxHbjC63ESeGOjXiTTGs9A+cVv/U5t7Nme5g0Dfd0wP8dtsO39xr+Z0zb9OqcBQU0MMvU9
KYwUKTpb2e9FEI+nOEnCfBuFRkLTu6SeRKlcVC/as/v3jO3ceV0npfhqqzTtjtMcZu9xmCV3yLRQ
xBBXyQw4R+wmofI0WIVQjU8RJxQDbaK7wLJYSfPjo8pJ9hZkb7LsNKZpQnFMU82gn1cZt3blubSp
dDZOG7Z2xmM222pXYG2CEWImSb8aDE3FQ4gCQQJrPcaqRxOnVm3vF6/4WvNP9OUos3Wa24R0GQy/
FxN9bIQ9AR1gsxYMtAUPwUNQ26rchrGuOD2ldkhYw8r4VXvD9h+dDOEBOdamf5dzEOKBcxU+q5l4
6j7UKkHbYhfC2wejKRFHhCYYwSjqE2z2fW88923UGutRpdHXwmRHccdSeSyvZ7b8ClrwDjsIjPDL
+3kwkrNbsAy2yRhGfNWJi5kJyTINP657tuqasuSQ0IUD54rJ38+ZrYo19sDijfZh+8oVo82tScag
PlTcUZiJx1FzxVI68SpHx/4z3WJq3rkOtL/GVbX4knHHnFwVeV/HS8SLs45/XVsDdmoM2A063Q44
2LYpKtkdxLysXddEmQduqPRGqzAp1MbBtbsvvMLP6RE7EB8uj7X/POH/AXbyz57wj//9X9V//1f8
VvzwmF/+zm+7UxYSTx7KITkAhoSezxT/1+c8u1MeXhZ30YHy3Cbo9j+Pef8XkE+k+WGvhaRnbIaO
vz7mmUfCvQ4ZKoLf9Fjx+Vvizx9RMUwSwVkzH6QH6TL+5DzBIeB3UYUar4yeyujeTw3rhTKpeAbc
RGjN0kPqUE4G+r3W+OB/9x79Ot/8X4z/73iU993//sePM/bvP3UZ5mNzsJeZ5vJb/e6niiCeEE6F
99ABmKZMZfrYTnF6+r/4IeA8mesSfCGH/eMP4dDdBnEf3Oex675MQnZPtITIwf/5T/kxhPH9pbDL
RlKAMxwAx59eyhBEbEC6wX05JIitAzt274mTq20cjuYBB+ffQmH++uM43XHJ2MJhtPzji8ozi22X
QdxbudWeTE1xPVredTcE41+8rj/6iOCK/PaD/iUrg1RoIA54PzKQ2SSC8woL6/lfpCD+6OpjmO2E
C3iMk+ZPH5Efd6pMEp8aLggf+EOK2zFdtKtibozdFGb0ZFyEa3+R8LiA0/4nTfLrmyjIhfONZDL7
c561yOZ0Sorgvithm48uniUeR/S52BV2dqwj54+DDKNtJQrxEbCjv/OQ7rynMTPClROhBEIoU56E
BPGFPNKKNkVVQjv58wvrD9+bANdpwFFeOD+DsQcphzakG1oPLebunC162CMu+ylmkH6znTm8a1gz
O/z5D/2DT52QD4C2hV0dej+/M9OA3yoZ7XsNKuHKJvS6maso+ftfTJI1fPlBAnLb+RlPJQ3IM9Ng
3ocAVthPoAcK4THY/vkrgcXHV+HHT3kxAwSsg4L8Zpfhp4urSWIW+5v0Ws9KeFuWh8aXMAuK+koG
ZVAvSd+8ZIMkEwN2RqqErVXNCnULOdDhMJlm+80jERezn1SpJXXnNvTIcS2JvZw7UW4ymUTXfstp
AzyLBmefgtJ4+D/sncl23Mi1Rf/lzeGFvpkCyEwmyaTYSWwmWKIkogcCgSYAfP3boOvZEksurnpj
L3vgKpcqSWQg4sa95+xTqoVQWESkyfVaNMiUu2yYB1z5ufjsubX4DJkUdR8jYPmaTf1AuFbq61NI
vlkPMYaMdbK80Xw+zMyXmxCzS3HPBJEvv7aN48a6H3apPhplpFPVmTGi7XXXDx1CU97Y+RKyhnUj
Zj8x46bNy6+OwUQ9sqFvGFELtPzgd5a1RY43XBeYqd1K5uLzvm+EhSvRkPUNnfJ1PZT8DSovxj+Y
8wlCeybLadnUoo2O5bMTwA66XqA4poLmH+mGZPhhZw1VVGkM2rd0NOdXyVT36DfITWJHOQ70NiTd
dzzH4GjOXBqPBhZ+8pQRlF+4XdvWx3bJhnsdI0/BZHRIjg06Dy0Svdm0IcIP+C9J2ars0LTGROSo
25evjM5qRlz0jdNd3g1re8nI1upD6B9cRIbMSXH+9lL7IedpKWPJnnAWENTonSejrfw9flLzmRCu
HJVkADQhtjcnYih9fFKhg/vszsKPyh027a7amk+IitKr7rFrBVw2fM3/zKGSHvi3c0v1UW4++Zoa
SSGrmNyRVCyvwRU7KPOC9GsWeNj/igL22sGVc/nY5H1T7HMuty7u/Hnc4mgI/DInISsAakIlB12H
QUEXKFBlnAVKxEWmcw8Rrqtpe8+XnRE7btp8ZZomyNvV8h4o86rES90n3hT2i9NeGe7GVbLKea7D
McjI5V0LD40EZub0G3IE9NU2TdoyShtoPTqsqADPvpfvrLk0H9AFuXW8Zqg2EKX73MDbTlmIRFvk
I205mtWpU7TWESZvLSkf2NTdkJfDZWe11ivccne5LpFsX5hpqa6w+3aI20aTLhgXkZVu4YJohN6m
gZu1WYNyQGbqICQKVGJo+8IhijcM0AXpEV5fiZC9XlrixwY0yp1RN7xiqADHyJiYicVT0E4jk9TZ
J3qVO9+r8hudSeXku3utRw2CRQ79NOdKzkyq6vSi2CXWOH/LUYl/NnHHPqsBnIWnPMTMU+EubgRV
zPqqGGd/tr3audkC8l4CZipTnNsBCQxF0JbHdmY1H4M6m6+6mVcPq5rdHse61WgKLrZ4yU0wDPjN
nfpF15P0iZ+gfwAqMbiR26zeOa1THJWQ2ILnoLISJ1wm6YpIgLYgBHodl6dka4iC0cqx8w4pJPbY
03T9hIBcPueQQIyIO0rxY+FrKMLEaKZ7wyxaPHha8uQ3fieIVjXTZ9Eb9pfZgtkdohNuPtG9nfBW
kGhL0mvb0jAwbU5CQvuK+dpnRI7am5TXJ9gR2cnsTbQLloYWKPQQDbn7pF2l2uNVstK4hTfWxBp6
ks942qd7vdrW4KyPX4iuouEAYzHg/pgLxrUDQh89Is1VfUGpkdx0i6hAueT9gH0Zrkt+qKG191Gj
puyEfxKhiaf5zhK30PEqsBCY8KOpS41iXzq58YqJygFuwbY8xyiB0iDmAMuHMDNNdT0IJMaKbnAW
5Y5mXIJld5CMT4Ol70bHpLtKoH0ahLRI0Vm0aqpuStY9QyjA/c1ODrZz3Stk1FE6pOtnI7Ub+3xC
iHqE2OP5p5mdXDzXIz63LAKkkWj7ABgbO1DXNohqCJZ16vzSlzLtQ5PtGEeqUE7NuHr0sE7ebRGL
Mmp1MjkHaYNJWzSLa72G9cw81+CO96d+G4TEDW5WpovCRFfv8b+T3fZWILfB3cmCoK+1HXapZNs0
uZT7agXROWmeeWFYuffatGNACt5crExNmbhEdt5BeiMHVnD/TaYKZsqkX2jINeZQt1L3iUjK5dIW
ug/LZ3UZQ46Wq32fEAF+qSaMePseKMKww6eTP49QRa71ppp+4DY2flB/2zixm5yvXsgsQ7uRpFlB
RDV9kZ2GYupGmFnGRIhJsW588fNev+/ocFcxkp00P+v8OR12K4N+ne5BizZPyyTipIygzgqUQ+Wk
tPcL67szA3NheIKu/8xFkU033itK8r/hbc5nViWgFcG+8a6qTYF+hqyqMHaL1bU0t4IOAAxNpsqK
ptruHgoEknNsDkH9kOg+Y5fJK8bhAuzSwkeAZS2JHt1Wlu12ThB1tcDxbFtZ4sbtjP4eeNnGLlNl
s0tMxvqRXfZTB4xYjYSou6hU6GPBlNnPdr1wxKM6QCLplkID7Wtn6c4eR2b4iBbcGVFDlQCzsW2m
iBVQFEwDvDuG5CDaU3pUyW4xoaqFVDN4gbyACxmDOSdLQq+2mCw6uSLvppxWFxju2E4GGhCTTovK
U0XzKmfVwwRIRgzEllPazIEqJB6YxTnmXQnp6qSbsxqwYyt/OiR9y0nlkqpdnOVJ42qXOs7J7Hzm
KAh2LVqD+Vj3rfUAS9Y/uhkAqHjQXPmoUyqocNCXNImc0vMJrU1z7KmNlsjgHuAY58+n1eiYjNZo
7W6Y/3nPDP9RfSRBt1CfYCeIfGI+oWN6Vl1RMSkY3WHX4TqJVppwYH6NhY4U+BqYR71V0B7Bw9Ti
/J5qHmdCN3KfjgOERE6jkdxLTOod9h27YepuKVpJaOkQzkrAEq/zaI30lJMekeZsmP7BXBJtvqaN
Vcx7ruwZM+N2FtqZAstz5yJn8QHvKI+WGvZt/hBCCnM6l0BQss/JkpRBaDtrUB8kI/SVjHtrbRA1
SJqiPi+GHQssIzCwJNSEbxP8vjaPMxIwxE4ZQY8QbYJ52oZBtzVvzHUQc7kfDd0rPy1FednOZQPp
r9Wm47zSDEfHB44iUqkJfg2HvPjR86BBpDqZdBgkNQ5zWm0Wkq0eFWVkjYtxOQq3mCCX6MEYUQNj
KBpqkaLxBw5VRQN6vU+Fwfka1slafS7pJwaEtZJ0jpDSsLPDjNRlN/uZdj8znJAXtTtNw1Hg95ri
FWDD45hPXnV8q/P/23n6H3a8n648fyL2fBrTr833r7/0nbY/8c++E/AdmhImphDsITQm/j1eMoN/
cANGIwHnzYbo/285OyJ4boycE9ZGUtW9Lafhj6YTCCBwK1zZttGT4xF0YPyd4RJNmF8uZwy8uF6y
ozPM8H0LBRYTrp87QGpz1mM3ve06jsKjzAefmS7XT8UsaNZQqMi7zlUNfOSWBn8ohGOenJZ+MaSB
NnvSlMeRx0WKnFhp4A88DOZIEki2GB6DHC9g52OHV7yGEKvg2jk05eOsWNUjG5azHJVfgKeBgKj7
BKDkyf00DNO8M4lGBuiuZ/VXsI4Yp+CPrd1lR6z9JheE0KNUWBrrlNwE60qmWhVhj+yNvUVVJMiK
cU1arlkihMl1C3nEcqdIb68uUqe3om5ya3tm41r4URVUSzfyxiK/k3bqygONaYhFk5oIrlbkwGQ7
kpTn9JDmA2ZWfaqRkeYIdh4hYXuo7ibq2ig1mVRFGRP/V3007cfOzburEs0NhQqwTwSredos0dCP
psu2AW0z0ttWdnvdNucgXCRZdtjQ0YeFJsrnZlf3Qj8LFu680NCK8hvBzlKLJQUbQbvJUBn7SenW
s1WY3Wcx9ilzuLSFZb0mHbiDlHk0wGlRHCrd5nl0+HKDC6gLnnmArGPkT6OZlN+cBD15XKF77R9y
pVTwZIK1eCpmUrLjIuWAihdoeMd6MRg0zVDwH5p8WL96c8460bJmgb1Qw3LYJlPzDJyZAz5WDiN0
xYU59mDMk9JbW+Wl9IwakEoruVd3XrcRXM2uRdWwBv0nBVpdxpJVn2HEnHu2NiKYLz2fTMa4U/Vc
nuHIs+d46owhgSNgzE3o9hwWG/soQRLiQRRiQtlw22B1GeO+rEuSI7HVuUks8FMmIeXISpufYhcL
IZ5BPa4bELYhon8V0HQAF4JAus9+bHcZLZTpigDCMjgLI3wZbhH5SuPID1KHyrRXyr+Spok2SwVa
QNq2UQzZqbGK8gXlhHE942WsDxXAlO9+jxoonAKYrLupd6f7vPbMWzUAXLNiq6wlh0uZ8wb0EU4C
i+tuRmJ88rRAx61e07qrHC00lbvCg81TVgdZ04TpRevoIFJuecPLE+5V/xtSUEUOuz7b/SFjuQ0c
1EwpK2sFmpSui3ROiP25vxEKPT1KYndOAQoXcdC54aKWNJrc2Xm1Biy68WypM+Vc8nOz9ufveC69
NOzGwTG/pB6pI4fAE0Q7NozQneO69MvBEsXwwijHu8+Q2gAp6dHIkhZJ00Zzq4GyxNf68mLwtDHf
LYyjzkwwkXooR1JMMLDNV3gkXFhLpSjO7ApJ6QG53HqvGCJ74SLM4FUny+sKDu4Ko1Tzu54SgZnT
AC/vSZ8yydbVEXq9k9SyX5QOWzbO0KbbkWd30Fm6VkZGVgzkX+DlvGyboutuW2W1W9VXuODu/EY8
OTBDaXIQ4/WUEfv4gFoT3GJdzVYelaXrtaGf6O61ck3WHaJvD/+PcFKmhk75OQ0SO7kqRNE1oQxk
dQ6h3BeHdWH57ivfYyBdaXm5RIbI6vJgIDd5hVvWzP2lM3rj5O499Ik2xVaj6luuzRRGoyjV12Ss
IHdVjtvEqZetXsQNdMljfxjrUzHaKa4cxtj2wWrgEKcDXguG3jQQ9k7QWLR2EkmRlzh+ofOvzqWg
cs6K/sbWM4S8ModozI0Yd39YkLXRx5rq6+LMgL1ah/VAYvvzzPWDym7yZ7Z6O8nVS0AbdNi7QzZ/
69jnH1EueC94i4xbt8n8vdVXYFOCmSbdNXJOG7ZYz6j1rEU72FC65sE3R1eNE7fAdtW5P6h26xdw
8WP5FygKrWQSuKM7Zz3DYUFZ6ySCxzHPhUTlKCfX3RXluD4PXs0r4QWZSTmXwt6OacWhsd7Cosfd
vFhaujd76vk4qaDQhcoJaJ00OLku1rFEtN0DbfrC9R4mjO7AcrG2R4AVnztkSIor7cD/lkp/JIxv
IPv/bPw7jDlDuh8/l0oobv6vVNK8fzAEoBQCIuiQ+0VB8u8RHWUUIzjiCA2ibSmo/j2hM/+BiMGF
UOUxqCPUgf79H8USSERu9MyDmPoZDv/P35rQvfWpf+5jk2WFx1D36WBTmrk4CX8plYphJkOhzk6a
VPLrTHpQGtG6mn4Uw7rJsfPavnYM6oW4RJc67voa0N4FxMPixfHHejmWQ68+CiN/31vffiaD2SGT
Av7rbkPNn8s3yNQd18LqtC6LuINg5jwJipogdu2kfIZWrT4HqgoeHWdknf/01f1mdvhr5UjtuX10
YDAzwiaEhfPd46gAkyVcyE+NKLR9GjTOJfkCxHyZuX49LEb28vc/jqhDjzalSS7V+3RAC8ke17ni
5NtV4YVZJutvBfDv58Rv0QYhTPj+15+3/fjvv+2fP+/d1MIquC0jJjwZJq0+v9Tx33dc//yCv/zr
T3o/69keJL8TAhZqPZievBA/f4eYLMnOWLcjvBlOhVbWxyJbpg8C0n63ULDWgspBSwrM492HaH0R
jJh5Tq0/tgfEvMarhGl0SfVfHc1k6F5GyvxYVq75wW/3q2H2n8vE3MbnDp/q4Br69bfrS9KhEQif
uAGDCBeNbTFEU+mtvzr+LTSG6WKuoLLUpavdJkXbeeH/4+kGnFTccRzek3dvSODJpXR0Ph8A2k7I
XB3ot8i//y5AWGWLIejYhrKxPf2f5uil44NCbrMTPQPn26gv2gF1dnEzlyWNWiGH67/+nd7FAb09
VFzNlm5sLTRki+8+z4Tr5phOeipm2V5Iuh+PbW7m161uJTc+ALEnLg79gSgD8PdjqffMJwjFjjhu
l/1f/yi/eU14Hbf/sIS5Q777eqdmYnUn6WkY6V4MomJ4ix2A4QYNvb/9SdyVPR8JJNgI9pxfnzFE
M6YUCYhjc0gfqfaLowxWzB7w08/++pPeXoZ37z6CUKauBvdrJB7vHm/NjSPxCusy13PjfuBRPnui
9F9EgEvoXGEM+OLR6hPRSA33NcHXPUekdKoPJAa/eXNszht+Ux+2RLApXH9eVLODQQ2syqUpxmWD
ZsKVFTBPTmItxa7W1/WE2rr+Qjx0fawru/9gOvyb/Z0mhO4anCsOR+v2zf+0pmvmTPBVrcs2Lf0z
CHTDvsSHExflIvfMNNJ/9o/+o7X+dw8d6YFFQUUyqs4x++vn0Q3HuhaYlzZKUD+sZUkIz+gFrR2W
KCgfFYFQlxI6+UOu+caZBg/qQeLK/GC7+N1D//mneLfK2OgTbxTmpZwH8ckkyPEqKLBpgxF1bygO
9ZumWID0tYE4DFaQfbDyfnMU2AaMAhfeBbvI+1g2tymzXK3GJbjvFa6L6ZxhsTY/UjT85p0leHbD
lngeByotpF++2UHJRBfCuNQSHdW7M+EcyrC29Aaq9A/epN99FHoqi9miSYZ5sD3unxaRh7UUb5Zx
GTRrASQnQ/6DxyYbML9MvhcmWSpPqGHVMTcXBuV2X0K11PD9NTi57j3VtlcOQoCruVJI601H+h/p
hrZ3+d27jriJlhrsbMtCP/TrT+g3PQZWZ740hFwulextOgFBdc2V0j3QMZpvV0+mP2CuiI8W/PZv
/vWTSain842khPLJMN59MuJpfCZgGnEVlp8S+rJxmtuIBSe3P+hOpaKM6CC6GbSyC6DAN/wM9REd
YrtHbtyATdZ99UGV8JuXkI4gdCvYWoTame93Pov4hdb3nYuJwBaMFeV4Ik0nuMtrgcLBy9Jb6XkY
co2FTrKhjD1a5enLB2tmW37vnguAIGZv1LMWSPN3z6UgUDhoG+9Cs/L+1Bqrd2mmSXLloB2Icds2
eHGFfZhJlzqfMfjAFreaa7dlivLBD/Lnxfv2JJDH8DAcGEK/Lo1inCFLjPYFcNbie+ISZomB92jg
z4/HaalEtNTzcEgH2Z1ZnZ6/YjUniUnStTcyaz1mOj5yWFvyyleL/dGb9ZvVY3JAbTclcspAkvz6
wxm5WfMArQvHBHTKRClzYmA29hHtyQgm7Guir9WOIgsg5jwxnGLHJXM6aS+Sdsg6QFXTQk/7X3e5
639+Qz+LCX9zQSJ0DhSiy6HpeMj9fv2RUnuYtXLRL3AUQ8+zvFpcrzljeTFQe6RCVLcLU/poHPuv
eBLoo0D+OCZIv28ymWbWB5XJ79YyP47DzZCvkfrznSJQwL/IM8+6wGyPLMRLyP+RaAvCcZaMMttB
3Nv20t7OMKRjWzRXGvj4D06TP28uPBGolUD8tx3QfldI0C2zvV6ZYMsHb5/nFTMmY9TLeECP8jQu
rjwqo38qEeV9cJC8bR7vXiLwlqbrI+vSt/vqr98FmocRboNxUTR9d2ZrQ35gKuXtPafSbypGX8/G
7MsfqCTYkAGMJ8c5qI4eGGmYznKIsUv+YT76jwf8n5+Fs6FziC2ADkcl/u5ZVI02MzItLjBJr191
abBU1wXkgIsutI+swaVJDse1PnMTOcZ/vTT/fK5uTp1tN+FRGJx8vz4NjbleaQXFhW+I4nZQ2YKy
xSxf/vpDjN9+CoMUrJc+z/19xeTkgzDxPl+s3tJeLfgJjrJGqol+jKzCwYNGw3I4FFWSxzhUbWQ6
wsJpnsGaq0ZrfcKSYuP6A06w++uf7DePnqMGBx+FM4d+8G4xVPisXckPxtMBs9BCTKztIN8nM1wW
v/HmcNlacry0H2zl76WTRBwGuIkoNtwNtfpeXlwOAJubWjv33dKvYmA4ZOkINTUNdlDsm3GlkpQF
p9L5o1vf27Xu1/XPXXercKjhOWDf/8oD1DQbVtGF9ABnWB2+1RqlQOQUxpe+LadocA24xesMjbBz
L5SSzt7Rln6vcZ0gY0aW17LDnIH+abije/yJ0cJ6s2K4ONXdNDFBSr9JfbwfVWGdLwTx7BpBQoXE
k7lz+csPaoU/1+KIwi2b85BqgYJtW3k/l1Eyr9hTvXOz296PSkofGVhiHaSD32lHCFJ689cr5s9L
efvADZvFBQSs1rsXhuVSm6vtns8esgTCMbo9fNHmgwP2N78Vb6VuOgxGtxvOuw/Rc9g/WuGc15qR
XE+eXSdhh4E1WgxyDEI0TdrdX/9Wfz7QmaUaaPx5Qbf9ePv/f3qMKIrkxnI9H5Yuj4N+nnZVZiBH
cxrzg1+NUoV/188LkB4VJS/tQr43fkHr3TvXNXhDi8rdmWtJl5yoLLON4Ks2D3rjLpDl8gndk5vU
64Mp2LlClNbSxNFmTc3RBa9xMhE04C0jOuNMV+VqnvWLKQE5zh3BiKO7FJ9w1+XIXwkFOVQeQWoo
Ppb2+9iu9Q9t1vvubrFNUp7sEeIqarvK+qJkVZIRNATf+g7nWuwZmfgKktcbwsF0B7Wz/cxRO5X4
1TcpRrA+IslGhcDGKK4EX9fInXfog705mqjy5FyTeWWvqIoQElXfhtRcL2ujU33cQM1Yw7ztseiP
c7BNI1GVXXs6saqhK6zxGy+/fCXTYr4oN5cM/6yC6zpWY/Xai2Ye4sxa3B8tuXG33FD11x6K1Y2V
k86G6kh6ahu5Gi/NYFQpiDX4lrAhKvdr0brmFE6anjzbtYFEqW0qaKMJE+qLBqPYzVhVvR96nq3d
0wQws0OCd0eQktH088Va2K2KpG0a2MrMGalMmmAhmrWk4OG1Gy9AjO2xGIMGXG2HmJXLz+ehJWkR
CYZLmEknMCLuvKYajEOLUtfdk0j2YI5jM8WBAUJrj5ew63adjSkdS1oB54goLw+xnytzQAVj4rwy
4Jbn+lS5j7IpBxWDwmiZj9cNfwTbGVpdPV8WwBdDKmSo+Za6aDXSfuORbm8fDXo1rRGisA5hossQ
xYQGw0S/WQJExGCIgxiSkjrrEd7XALOyTItbK6/byOmc5FMtN7c6tL2NHaHl5jWEDw3rZjGp86GQ
sDFIoIPRBe6AOMJSSH6eDlMzomA3RdBC3oKY98yWfS/OLRcMGU6z5pCRcvHNKYA0ReRAsLZ6CwJb
GFTN9IWXgdBPkHpImxkF48a2pL0crd6qnyirTBGy/yQvCAu3L4YERPLf8qU8jqYnv7A1MntOl9m6
rxsje8z6bpa7sp+t78Sr0JNGsGzfSjBksDoGiAUA/hcMKCxOfN0JIpySNbo4d0q3tSf/zQw+lhk2
U+FW6gJaUEX0Sc6tOZTD1JVn6SSD/DzPAtDF2Zt3XetJ5978hKS2owVavglEpeAk6wqNoJHikc9h
ZWJO89aauASZ5kGckpuhY/3cYkF7ltB4QSwCetW08CjQA7PtmgOCdovABumoKkokWbAcYwFIG4ER
pGL0Xo9j3C1DAk4M6ywWubScXlAPeehIbS979lYH4oKxWJW+D+SUXtrEY2LEc0k0bZ1hA/hjrN+w
zdUnQUmIKvMNeUDmoH1pVQG+W0Z0aUdinGOdzXJx2zBBtuvv1kWrwWmRKHLRkiVHvutmJ9zlvk5A
rJsWYmeVul/GqSRoM1ZdrQ1nZiuGp8T3i+GTN6Tq1pmhEkRdkk84DnmQKW0BP/kCyytXOCLbbhPb
oVgDvZGz3QBtQ5grO4sCqlp9xnW58PU6HvIJE7+sdWBXzNc94jsl00Wx6AYKS9hQ3i5440yUi4A5
sbzxJ4rKoORfC3YeOxH+C6qujEKI1vi31SvN8xq2wD1uRvRiuKckSNWy1OqDkaym3MnOhUJSEpPp
kXwo+jvXzT0ZV5I2QTgYfmHRLGvYpyu0bZS1Yiuz89wcP5PyAXXJUAyf6Xm/8TSMZrlaa239bPk9
m0+K/vgsLTb4BllQGr5v21kihUrZQMIwazdkd3C9chcK7agA2AH7weyn0whRpmH7adsbF6ojKPQ5
UA86auwnx5TmiSflQI7P/OIzX8B0myaefod+ASmtj8pkieq00dtdC6C62Pl4eDsYinMfhHNARvne
THPvLuBO6+GJZJbAMLcwL13LWZ+CkQIM9Q7hjKE1BeTfoetbQTlJoSNFzhU5QxM5onW82JwskVIJ
QlHAUieraAonWvgNxZlDVuidaVvioc9XYlfeQChePbo7QN/1Z9Ik2IgKGXwhgFJdpWDd0N6g1HBJ
DtVdQrTtdM0R5kwD7OMFksV+yJV+o5M2XYVDhVwhDLzZcSMp7IBvIwVBGFKWa9etb4IpG4ZKneWB
VTyY9mT8oCGbXFdvJhIXAehtCxQCqeIKyT2m1tUvK+g4XK7lmnsHinsBy0atnJU4YTazio5vRenU
iGfsvdhZ1Ju1Bae2O8b50GN5AUbktbEYZdme92+uGNUjQpjexHn6ptPDlopkj/dqHI7Lm5Rv2VR9
ZCIDMulGCyepqtMhrN4kgGbToAZ8EwZmXeJ+gqmNXHB8kw4Wsz4YkVt7/kjqI2lWob0pDSldaNsX
bwJEtSDOipw3YSL2/k2kOKv2x8zgpkGOzrlLCq2NpNGTTjAd0T025yuSR6JIED/mitHKD8edRpBs
YhxD7CnNeD4PlllGGVlYXWQbrU8oY4tkBj0zWzrpKtazrdVlF1MSrW3UkeAMxLpwpyfQLKQ5mX2D
Q9lCyBvNk6HdNlUNbGsxTYimTMsWUB9zMO79yvb8UNqEeEUg5Mdb7txrEfPhFerr0am/obohVtf2
5NSf1OIs1jGF7X/WdNAyEX9QnbKhVc63bE3SKwSW4hsGf4Q48DrKG7v2tBc0b+lEQ6Wx67jXBDS2
YQzoARl2ZQ/RknUdG05Q3FnuMF/V7PLMtKjaORTGAV+OTFL8IGtX6ec6d5L1PElw1DzUrTOXBz3J
gvGYKNF0IYHLBMSAZNHsk8H+Q2W4cK24xrc36RtElcxsPAJEvSI5GospwkhfWQSpD7oJU4ClGc5V
0Rqw1Ome77JgHb+4xA5syMRc0EpjKLWrXEc+9h2YcNQkaM720nOzh1yX7nc3UTlJwRPFD1KL3Pxu
j566gcIlfRT8FQpp25HuzZR4OLfLGk9MSJo86j2r4QlGCT4F0pJXxXHur4vQQ/DpBmWRbzmPmZZn
l4Dm/bt1TZe7hcbrvWVkIIeI/d1I6Sx42Ew6Oo+dP4AHjNJsEheDXsg89mCLPYCCWH4QTDuQH0jW
5f3cZ/N9gPWIkBzTZ//biJ/Q7HSRfMqY3qh9AGs2ue0cmSIYdJxhq7OguIALWGHQpL0vJsRORWDs
t/L6pFEriGgumu3saeV046kle661boiHYLVPvun0UCmqITtQ0bOnoE7yEcRYunmlBWpa9wnAJxLf
+DvPJgq/OQaO5M+Ac2rn5IzTdL86et0dC93uxVmnlvqmclrvwCaTQ7RchA1pJ3FpBCRmZjehTabh
jyTT61sBiX2HjqYbMZ34pYp1LAUqstg+VdTnGipGu1g6At80T4CZqOG+7+1KGcbOxOi+UuiOwavR
d8KP5qSvy7huJ76+JagH4xSUtpnuRYAEMmr8wUbRMK4N8VErLByMBNVnkfGn9iVHvh1NWj88TRlE
ytDuva6+8En2WSM55IsR0Rx1vhdLW3wd8rnOaRzzncSu4fcvlLuBHgW9Spv9sAw0fiZh8Z1Ui9+C
Lxhs77HVcpoCmrvW9zpJA5RpExX7zploR+90oogfRK6ME+Pj9XlGB/cFHoZFPNaYyWhzWtwGODim
iJCz8eDOJanGhlg7yp9lWg4ubdPkzJr6+6ktgoOlydqI8pJi62BJU8NqmnUWJpKaewJc9+JM5I5/
yXlLznaY6x4ldobDhFqomGrAIgw3WsIm5HTf2KnuouAEdobXoxxeQABPT0vVLLc1i6qKm2AAeaHN
IFpJY2oG94ztFXdRvxiQ0dai6i4Yw6ApC2g38+0vAvZ4gejxu6wGlkNm9/NpTflldqLvpycrnVIN
uVZqfsf3tgEwZkvsRQfALQqsIbnTcJxVUdov5RUT6eoV66Gu4sBb7cfWdKZspxGgYkap0TYk8RbQ
IWJNLLM6k17pG1yvOrhpbYeMLfJFV06kJ84dzcRgHtzYEjNaNg0FYo0YQ8eYotskWtXQEcp90iQI
JdcKBrTTFekPWlreFHH2ukNcDdqMwR3N2sFTevJaGZN5dKyFIBOgLcnTNpS4yohQy498C4hOA0I+
SVE35y+B3Hx0VV9/8oGippEk7EBdWiRc3iUpN+AzD5tKFkOOdU9riZ8/ovbrFd6kxd6ot+kLzCzy
C23Rmm4cZAg6wt5GEQwltBqRdzbAX1yz1q5R8K6gTlJuNTGXHPUKKkyD1EhQSBUhCFEznYrAe8Kl
Z5wW1fW3/VQZ11XCowkbswSb0blJ8NiPbBJ70Q+egdO0RQAr3Axi25qO2iN6pQWpZ8fAe68svX4t
iSu57wq/4NmNXl5RLiHeDjtyUbci1CBRJ3DSYo7ggq0IngtqtV2t1Djttdppzh3JhHYvnZGKGUzf
0nNH8uRW89mU2X2TOdNJCqdQO7edVzI9xyx4tk3Z9Dt6Lxs8NdDaT6lMwVjLzs/JvtCluFrZ47UQ
DgF3Svy1y9OwWVWjCr1cu8fh5t/LIZNyT1Jb+vmtYfNfU8H/vGGe/jVd+ZOp4Plr/fIuDMulg/SH
p8D6B34C3/HJ9GW7xCzwfzo509zcBm+eca53PiXhv3Rymv8PE80W7cPtH8DJ7tAl/perwN/kdSA2
mCgFHgfg30JWMd3YRj0/db/I9HBQpljuhsbaRkLvRkGDWDSQSyNO5jIZgjhDqJafBxgrCe7pczLv
jMx33vxTbvraS2N+wLiMBxk7lJEqLSYAW32frWIZDohy0+48qHV9RmEy5f4PpxntHGdwndbZVYUG
A9Iyutz2C2Gyfk9+ehrMx7UoCDk1AxCN17WjDazPwtB0Gm+LfrMSuJoeA61hVyNRK2tOaa7BILA7
FB47kisfGQihlVm1kTBWdhuCZsKlLqHPSrMwJPghMFAbpCjQ5YVZ1QQ1Cdpx1Ex1CvnqhpFhs2W9
appW7/TOTf3dCHjJPfMyrykPhMnQvCHl8LldGe+zHQWnfJiy+1UzJkiUek+SuY+BTOTzYwcF6Xwh
loUfrCeLuF/FnmTIJ1vUG4mw+V55VRmbC8ZeCmY6VMv/snceS5YjZ5Z+F+5RBuUQZmOzwNUitI4N
LDIyAhpwODSefj7cJIdZ1c1u616TNC6KZFVE3gu4OP8557PbNdGE+gO1jSyVACTINT/fJ/WgdmKs
0itd7260hNNFbnYTAbWCc6wfN5ssHu09Kfvu1DRZCT7eepu4Xa9CZs2nsmjcW5PT2Sa19R+lk3e0
V9fdvhy5jkyx9cLW0p8YpPbgM/XyOx5Fewxrae0w6xIb9HG7E1WnFAfLDeue276KwmOO3aJkLX2k
0Fk5S0triZRVdnvT0pJj0s/dyhobssatOnsaHUmleObiK+sCJfVK3WnNPPtvUMmz5uRnDX8Lh+gU
exTOcmRRn+Bage67MluLBX6pe+pv0j6RgZZGJxw4Jjtehsn+WkzVLX7KMOL6i2a6KZ0MLFnVkcYT
mLsRcpj5oNmVtek8mSijQTO2j5njgDVIqQ7QPcKeo2Yvgyw1b9KCmGSoagiGfQ2MmB5MMCMArbSN
p4iT3iMI5M7W0fzuqkm1fj2SUrybbQqEV1NPPcADLkcTuBKnxrdegY/cW7JNQm5dsZVeNVFdYc5v
ksw9G7n7I9bJox80ejGyo1gM7gHE93e2y+6hckrhbhHIhmiXR6hpe3RnWIteeWfOiuhdLNuvWbTi
kDEGf6awimoxdMzbUpCb6KZyj6ZOisQvjeJUELVfmVximjVBoJJeVFIC2y7S3IzCsrFsPhscowm3
u7ihM3QMd1SlpDNl6C4ZcwJHKltPY+b4B48zjnnrxNJrA2po++U9mM92H91bpryuuznf2Wn7ZTX0
2fcYhrje1NaLxj+uem28ua5OEpaBu9Y4QB21CUQcKk4aLyKyLYc17oncoaK1FPUpdx0G0TCTtBGV
TgzpZ0/EBaR4515rVcWUTg09e3XQdQNBvbKPa8rM7PeJBGeyhhT3mVTmIesbeWaBMrikzA3faQx+
gdbmiLD0wWDK8WKPxZFQcV1uh6zTf/QTFN4uGHpFu1k7WeNP1gLpBmp2cw/zPv3AEB0o/ttGxZiA
3OzNodhoMwfUY+InNExy5J7JH5ax+gEYEy0ztEqt3oC1S821r82ZCDAuiGrNjhH6e63mUL5RSuPq
Kjs7iHxHnNvSMO54eWkKnYrqisl9t5NRku5Q/ea3yVYTsS1n0FZuTyiGu/lPGmV94sVdx9jA1g/0
66FaIm88kZ250SpFq4MlGwrlqbGduvyLzoIJGXDStoQi3BP6knWC3GAfYTJrn16XoGCpCLW0EU6t
HwzEh3qrjBkzqFs3Yuv63VcWZf7ayJIJxGn50mi92JKTmY45hRRbiuLck0HP4DRX/LkzQULFEj8H
4jVXfZt7EJbLesOjYb8gurQwe5L56CSx2gxFT4l+X41RGVh2n50Zds1rIBLNPi/1Lz+p4nvW2/Ds
ezM5qXA0qiAic7ZS+LR2NIXQAlxUyEPSmd/TNqq2GteAd9tZDmhpGKbnNC/zAz6NDOyeXR7TsbgB
SfU91kXWUqAaekfHC6tzQUHgcRi7FgqIMO+z2etIiVXDjpXWOyRZHx0p0A+frBEhXbAMIh/H9gA5
rhluErYYqp8HlNxVaQqIqcJ/syZaYX2cSrc9U8u7ya53tEIUW9eo0WrzpNxneq2dJZyIQMbgm63B
4UMkad3wm7jOGRD9CVeCe+0OzWOJyC/WFpQVe2PP4tvD+yQozz6kUu8R/8MzruR1F6LVtlW1r6T5
IQ2sLk5zq6HS0bM9bQtaSR44UG7CMr0rxvoU4fkFpDJSADfRO5FY8zaVkhGB1e5TinW2YiJiX+Zj
y0RDbKm6B8XC17ZF/b+ni49ESObQFVKDe9Pdg21QJc3nbz/79sA/Ch1gNQ22v4sTN7oaafDfsuuz
WhDWPjpj0a4iW4t+2IRoj/M8mzsxEWyLe7e6MuB4uFUhVoUPWSIX0yf3qeGOmD4pyPhRNZMdlJp5
I2S0n2Q1PHL+XWh+mjNMyBLcpq3uu+qru4zhUdjoXMqt90apdZTGx6ZiYBFTUJSO3nqc45eoHtZ9
p98kyjhCO2GTdkjIJAkW3twiEKfS+9itz346HGNvBnyiInSprno2B7GPHXS5hvkOcaP06LjZiZrL
6TBmkkJ0ikumnVnNT2kijcCrpmIrXP3WGTz+LCSkKxr4xeSw8yr1hjBMxm3snbWAiDEhLYl4kzhx
xrpk6/dxFvqPmU/nNkSI6TXX6ujZq2kNWFk24M+tISMTim+f2s1ajq6ytr5M2vgwJz1aY5DDx10B
H8w/qEW6kaDdkW6LcW3RZ7b2eqw/bTfzGtI9GX8y9c8PdWtUentlUH5ItgzfZQBni8IVEI/bxDcM
FutMPyHKFS/e4E1rXydOOKkZauIMojhxdrxBcguh3DpQEIBskHbFTUMJJ5UwtuyOpl/Nb6o09a1Q
k5+vVdKAh6h87U4rWV1IqmO3DChlKZydh0zz0U+TtxB/TY2DJF09Jhn8qUR0nLPEuiIR2bsvPSwF
AoNtT0wz6ZvoVkc/vpkb09m3UWLddEowua0j7LnBQBWow8CyTw+DT40oTYFudWgsY771gSxdQ0sl
1ZjRcE3jUL0CqLOAoPnSzcLwmcs407oJc3vTDgnN0lGrX6EKWUFepEtjVt890/yW3w1Tdqekqd1k
kT6vJotnd+a0v+tNOZ1Ej2thEt09QfO3Gov+nccRfGVTcsoREOh6VyPKW/CQ12PeEoaXxUPUcBVu
W0PSdaWedWdUXKv9s6nPxMvtuNjAFNfXJV7oG04tOmav8npo9OEm4oVeVRWVa4nFpx/OX5GjfeBE
io+x23ORd5P9pLRDA0Hxgzhavaag1N8wlWoPY1VP6xC0ox4M41A+8rX2b0XcgbqN/M+RAPC2r2W2
rxrxIrVGXXMFsuBJiAq5qHwwdB5UILhTjBragNesWF2JpLZMbWcGSBve2vjsCfaTFfPGdJ+PvYXN
I58fBjFnRyu2rPVkelf0FlCL6oxUblrsJYJR6yNiT/lihDLcDQyYENoMue5lApsinZiB9xqbq9/+
HDrrLqGO4LXQM27ohf5uMQ5aOYNe3IWhJjdGMUaffmr658qb9VcRtyQ1K85+9C69JvRcUv0Teffz
WD7oSVm8tkn3k2H+IYelsfJVOr3pTb9lEpvs86iwf1RZUx2FJrv7tjPUBvE4+iFb10WvFt2Nim37
yc8UA28DRzsnlUXMG3jFIqdqHzo8gidqQYlf2r3ffcOEAIcBFoYSar3Zaa3LnmY22s4xa/d9MpPu
Jq+h0EaOPnCMT2qQlXb+OFEUu6LQa3zQ++GQJ52506VtfOZUlVCjampvdj6W701Wx5tqgpyUjV16
00sYNI1pFze0WOhvSVGYWx1vyxpw6Qtmb2M3WgznNK/a0TTlLgHqaYOjQh06G4slVfb5KgnnkDat
palOd6vd3BjJru4TosA6k2FWJF9BhA3BqkuCknd+1649ABI0yqpCBU6lz7eZA3tysrvkqCVa9gRY
CQZx5IgdL+p9LLPmOOH7Jn4a3sWTbq2rGODymFZMdNxYnEYO8mtY9IxttPrAJGSTdql8TZRu3LWq
ekTXqU8jLKpoaRvLHNBFHnfNvdV6dAxrlthIJQlOW5H/IZqY983r3jx7jG8LI3JOFMWbD+Bw4rPN
1rGoyvhwE5iZVTg9hZV/zAamVmkVW/cpR6RtpOk+muCYr51SSSYBivFjJPxkPdHC/EikPbY3WWc0
kC3Kyd4aNhe+iY3mZ1rC9uFoS4oEeMM913Rul6HrN9dOVn+m2WiuutTCSyC8ODrVsM7OZajpxwQY
TMAVpgiQx7lzTJpkBbHn26Sf+pMmhuTcGfV9j0C+ageDu08kkAEQrK6zOo+uPCadQcQli/3RiFeh
XTPvBt26r6eGT2NQ0Tox22abZlLcl8v5Jxnwjtqm/NTdkDeU3i0EXCuoQ5JyQcjreRgG9lRTIvpa
qnlO6TdCA4u4h7aD5O4tq/3ERJmNKBn9lRjtrzoqX1M9Np9mWMoB2n9HucA0/uD7EketvVyUk9eG
S/8rj/MhrCJoIjNiW1rQya31vWRgT7PLgcR9Ds+UTDdlVJRfcR0MqYlXPk1Xlk6uXcQjodhwtI52
lgqO0RGhUyc9R4A2dowYrzDT3ZtmGq1SXUuuu9ijprtfGzpWWel7V9bUd6uxhns3ZBmfVOnfUdQM
a67D5DvXyQc6ScGun7c7Z8rsk9HH+65MGQrUM6zB/J1mHdKydds0N73OMDVPKOcxYvcGqTqnWyeE
fmPMXj7kn7FZRvtYtN2V17jO3kQseA9dEGQMjWFfFPNOm/wTA0z5oDlpwsiW3bm1xk2nyeyhiaZz
7rjyTHlYto1st3is3ewR4ah5bjp/uOnYB9YTZISf3A8+PKldV0b5iR+//BjGRp3zCVBBYKX0d1aR
dFaGjlFC0+BgYHjzjq6UGw120gtemWTneibeH8MRryMFZTvNrM95H48rFhmag83ZijjbW2o/wITZ
cwl/tyjuDTq7fXVQ2HlEQl4Lq7qRjantRtxC56SszhRwRJvKqtKtaHP72w7t4ZGGVjT6tPdWnd+7
AZgAhVzLzC5K6DxqNeuzh69NYVABO8usdahDRl88jX3Wsm7H6jZtZHvgyoaLvPY0BsDp0qthCgak
kXdkUD1vNB8ilS9y4tWFMGiK0LU1OQiwNTYGGUkT+1PdI41olMwEeTnMd6Zt50eZmdyA9e8ZzOMW
X3C0JdnsuGsSms2DnOafaWgqel5x+Talrq5KrWCv9GjvGSt635UmxsC1rGZX6bVae1M/nszZ13dR
PVNd551pzX7heMSh3C6aa1lBRGxzZZ9p2KtW+KwWgEobuu/U+ZQcDePvcWIvJ/Zew+BwynObjnLj
hr57rvjDMVWYNoznn/M4JOWOQRUe04z/p2MIKBILEiGerw+MVOM12f18L3Curutifu0orNgC3HDP
yZziWqpM+wt+l7bSC82+I+Q98vZY4dqI2uKqihvGFVx/j2WbmA8JJodtY+otksJyr4OeCanG405Y
48Cj9gwCiK+xxlPp5uKHA50lh3hdKcarRCuhaYdzfagxHhyM1jdWKjG/UaA8rhDpQ4PfLsgHsZAp
TJqf4nK86zOKW1E3v80+9U9lbzn7wnQxwxhk8WuF2bfw1a1jkmrtJpNuPScR7IFNcRw4P137dGAM
wdSk9E9Ts8gxEqFxbaNoEudra4Ztllg1QM3vNCertnmBMy3EkoU8mjdUE3icjsLBDxe4t7vuMT2u
MIE/sUHDPNOmeVPiWlosMExBnFJfqVh7Z8fTNqYc9JPnRtUhMoGaFam4mcriIDGQnIxolDtVxRPq
qcvZkfWBu33rpYwshpK4rJfsySZS/ETaZGfVzQiESBqbNoSeXYjmqYrGZ5qGYQDynbxHOWXjlXPD
bE7hzRLDc9v6zfJsNQeceN0OEfxmnJW+zhz7iyQ4OPQqzjaDoi5CargXu3waV8oZ6iNh1uQc4kDf
yDJ1b7M8RXkFStJE43CYo3Fa9QyXtqDwPshFhNaRO3sbnsyJvhtG5E1c7TLw6f3ZbOFZ1pizxDbr
6Bm4DXFCYNpOQ71cu70ZWTgEDTHdNNacnhNL55N1QJdOqyytmxDdzO/j59olgwmXnoJz3AEppfBw
uLhBUxk8MgwqvFe4w5gjGO7mL7kxyMeE+khuD6UEPUpJC++OiiTVCKk/cif0YuA3jK2spmezzLWI
eyXxkn7rFpIlr9FzbinDlD5IvYmML61FrrtznWHQjqmqTI1Nz4JfEPDjW/OuxWWDAlVb3bw2/LAD
ujVQanKsDaZSaw60RnySk7D6jTCwqaxZNI35qKWO2a+HaMrV0R54lwLqB4vxXDh6h11BC80bDI3T
Nw0NVK0MvV6X67FpUT8TpOVblH9GdU0y7Z0yeizmLt32k8MxrbgKO/eJHl/QEjkCXETn8X0ZiWNt
Gz9Cs5yCLDfaTQ/QCeOZ+7NvjfmZB2F4Qr9Nlwn6xLCLMcWL0ZCYzFKkjkLzKVUdZ9PemFkhAll6
8spPGQOWqyqZy+VY7jHc1/I+fR7pkG7vzKYreR7U6O79AiF5pcP8uk8QkNINZT958VCqQZ50BKFV
1iBbNgAEXjIQeZRnDrK7GuTMWCI29qZm1LQ3YjfPzVnbsHVWz2Pfv+RV8ViADP9QXmbfd4km7qUx
4SiNp/NockR0aqd8Y+jL2aIVD2OETzBikcSwC3hwV3eyvC3aWB4yn6Y9CkKs/hl+kXuwpCe2dZqo
V4aU07cVlvXONZN0CizpLC6e8DVPASlGLbNrYHdgbEQM8MmgtshXnTatYlYM3LHUNBlX3qgkPRjw
p36OuKlZQmYppo/CmQpzD1UoNzccxWuxtzraNXY89H76TBmuTz8SHWrNIYkLQ+HSkrWyTqOZimTj
CAPzBV2HiguEyeCHK7JTIeKWtsmviykq3fgJC0JQjn1TbfEG09RagectHzOcJyOaWpawq06bKYON
NZGlmea53kdxUTYciyJ3GM5eTWOK11DoY/LdbNvZx9g4h/Nm7uaXMa5ukaaP0aRTEBxbbkBeQ+2N
GaW20FPvUDJS4spO+888TPqRGUVCDi/xOHWKctg5pSO2VoSMLVjtiC/gse4i78rv9fSaeQeWkNh9
i5S6AXSAM7YfCwCwdoQlsHH22Nq0G2a0OL8QJSk29airZXU3xMox+vpAZZXXBLIpzFNJLc876A33
NcJuc64NO9kYszW8x7VH1R8SaYVEiCormEuc22KuqNXzvb1Xj9GxizFCbQfZKsn3k4BWw7KNfySO
Mo24CcmTTNkWVslYN9OVWepGIMLs3vX89zkKjQcGA1i5jQP2F9ltxRgzBFdq3BmKY7ke5hntmrLc
9KaD3a5pGwqxE9qg2D/lTS94dYPZ0+xAolSBemst9Hh7AmVhIvm8zJTlSLqCkXFHjrdvTOK/muri
jG2ds7SAufI0wZguOcOk0qyu2nFuf/TSu2kHLlxplxBHNiZA1fo4HiE74/GLCvMurqxrx1faTrXT
zuuT6zpr9ko6/smAOolZRU/Jcnh9dGUzHVgNjY/bO/NxWuSRpCkMLuEGX9lSY+G2j4Cgr5l2sCly
mb6rXZ5KHRHw3rLTK6dOtlSOHhPGeYqWjIKRZvlWaxUWrsn9EHgM1rbNlCn20+ge9qGzRwWI73LG
9huALCbmFBP1NuaXhmpGe6Sf/ZBzemj8/qOU0bJfoFASCBkC1ICwje4KqY+frLfFS4//nbexBhar
Tze21gh8XC0l0BoKAaVIGSoS7QHDvpNKYEkDOBBAtU8PhAqsPc2Jw5rGCfMRVfZrcKKnQuiMv3jv
zqKYxr0bDfN68rBA+IV/7YRudBtJvsMgWc4KuejUoY8L71CPzJooFsL5SuFzEFIIHFStpV13BnVe
hkE5+6jVwwY4By9xOXraQ+5V9UPfZ/c0qNXcYO1+6zHbDGKK9LGfmDPGPKECwy2qQ9m5L2VqYWWe
PArohqG4KjSTSyAskdy0mx+RarmzdtG1u3yoylAutHKVrvXCmtYwn3ey0F4V4d99T7EmrZLVc5wt
LZyeQfuzMXyAHZpXnsbJnZ4zCucclpATcVIwQS2dLnihPktXMKRxLf2x9NgLrKy/cmj13MxGMR9g
hpAYGpCjHeoAkMquSz1DOy6njTMO2juVlni+WbSOmNmKtdHRYb6uszh+7G12sVM29L26nhqOSTBE
SX2cCtT+8F0pfDSbNge9e6pDwjB9b9jsu7TwhgNxqZ02Wied1lgV+JLTbm0PzpEwiZk8MfiI01UG
4drZZ9NQkeXT9bj+gdvXOanQCR2UVrORv/Ko/3Zq/M0jWfuvjRq7+KMkJ/vF3eFXBdLyf/8HWYwc
9ZLXMk0qHJY6iX/YNDTrDxOddSk68MjI/Yrg/wYWcxfUF/8ip0R+9f/bNOw/CIJSCrAk98lSWr74
n3Q/2pe4028mDdLBhs5/cGcsyfyLIeT3OJTIZJ/H/kcsodSz3+k2MgnpmVVKQbH2pGpTOxeNr7tU
i8E9XWGzJvoxseGzNk0V1M3YEgP7r5sy3ZN4BcwMXvJexZT3Ho1ZpQTX46X4lWlfhn8yTCrrFlis
6I+NNjM64DDdjcw52iQtTw0OtAx3KNksFJgs608ha22ylg6qXRJXFRNJXy41slQqIYg6rt8frcW9
NfLfLIu1a9zFsWO166bVv0wG1tFZm5BFV2E9ximph7Z+yVKLK6ntG257MmOSC/s5lY34yKd50q+5
VzIc95Bzm8CJZCHx2CKOrdie+29P6W69Aavb64cqTchldSEfzNqtlirY4sL0UZyEdtWF9AOXzd5J
t4f/411YQCChVAO4eGEEiQsviPkZhWbmghEaL0QhTI7iixo+7cTkDeKQlpOBWpFchUSEmUM8cS2E
T4TOKY/VhVqEfdWv9uJCM+o7wEazkxQf+oV25DGd3nEtJsAkoqm492dQ6gBTF0rStACTrNRIv2wa
9SuaoGVyhcujuHNd2UkaphfiUqJjBwfcEGk1HIAp/OoufCbOMdqTdqE2Jbmnc3Nk6MpzcyE7xVWd
CMqcWaQ1h1V9WyIq1Runtdsf9oUOJTnvPegXZpSeMDBehxeW1NLTW2xmqpzCfT9hUwqsBT0l7KaE
QhUBpGoLi8bkme+lXZkLsoppcPEuXQ1zZm0tTKt6wVshxo+wfS/Uq+JCwCqxYGypAR8O4YWQZV1o
WckFnHVhaNG8H9OHfkFr/R2zFSfxIbvQtzC1c0xFQ+HTM2INQldNgXMeONj48fKRWU5WVC/Gt/hQ
0h9Wv1C+IrpOvtCGYX9NAgyYE07lq8IMwPzywgnjLBBmmzGuB1wMgMQKl0L+TbvgxYjXQBrDvpl8
dQ74MetCIssYHUAlo7iUvbnHQUL2AHAZIn3MnXZy4ZkxJR4z3IFgztzQzsYgv9DPwsxrq5OoWuMl
X/BolW1BSmvRfkum8jjcg2qBqUnVCEyuTBvlzurCk9MLDLsDZd+rKLPDV/3CZfMIanN9TGVCrTFO
wG9dX1BunGLBugFH4ag8+gvuDZpxB/pNT9TPxO+5siUEkEbsrgsoDjEMaFwfLgA5w+mib6UvWDn8
DymX+QtuLiHBeA4vELrIWoB0wwVOhxIEqM65QOv8C8AOl7Z6mHFXLQ3Ojeltl4LpBInT4XRgZ3PI
vdFPftIpiFdVXTB5qiWIsRyAhw3gO+7TNK5rRzpOy+/wAtqja8j8GXJ3zx7oEBi+XTcZvuNab6ge
yzTgChy5w2TVlZ7xyh3OfRXd0OOazAzvWYEGFEy03Pyd/vOKagrFbQsqQPqdxMTftkSIfGpt2yUZ
RKSvI5di+1dOFEZ4XWw53of0YhIO5ZHMmQyI4ljU1P1sOhp5gxBjBKoIkgSJJyVpRafPUHufNaHd
Sc/0p2fGQt4rPD6djo4ewm2xVD2umjmk5TbiaGdRIe3HULV9MBT7spCOum8t4BBvGEyy+oh7xz2w
aizBucqlZhwWgeUF1Vy5L24Iqfbackn8bLU89L6zZrlKljQdTBi5ZotZbqL1O8iO/g/DhPmwjZwY
Q5RPad6NIcEY0ouZltuQ0QqN1j3XQx7HmDWNKmw3SGailOwuWntLk22EeUDMTcYEA7P4KuO6V651
kXnjvlHIJOtmdJ1HUY0hE722jm6SPhy8lUXRwH2p5ZMb4G4SOLE4ltNNnuf2nUxLHGF9IkxzFbcz
TUOpaEpyip5OQTwSuImsMgDPpXNFtY9EGHEJeQhvNhqcEV0TCB8u33t17hzmqFvVFvVPNgMXu5wh
AEMLOOwTC67KmhXRGTFvhUG95kY6LGrYSMDhIhqrGAcyTZi80VZC22RuNKn7anoEDX7YLoUNV9gN
h/gQ8XwOB1xzFOYOVZFybatdJ+dmVNvPdahRHdulg5ktNNv+xTVHC6dED3mW65ERMwHTZfrpUDJP
IiQ0ed3OfTg2xvPIidxcjdiEwaQzuJ/vpApTfV2xwWDpSvr2ZU4xjO0KJujUN1PrgHXK1UDPc7OI
+jOOc5Zly4ri95QZbcWfQJp3UTtM37STQaVhSowHOujhe75HaW7uDcryu2t6N43sdeTXsqBiYmDi
qdCFtS7FSHNrhWHkq5ajCNxBODs47ylMdizrgTeIDmd9Zp+Ll7K1GDW5pdE90orFomLxSCRnxZor
136OaIfJCztUQHvM+B3mFr+6nRIo58MOxxzZn/PawWtSCAAGXKWXisnIDzAbgZ4jf7reVN6qVrnk
M6BTPoREQrSzJo1lyQu98rWOBgA1mPQiigfWRth0w3dqztObb9XiJ7bUiuRmDXGUyRvXl6KEBsAP
VeHfOxj/fer+m8Ax/K9P3Suc7eqr+f3cvfwNv87dtv0HxFUWKZcWLZgfS0/NL9KfzbnbXGpfMXVS
L0px3j/t0Ybxh+U4BvkooKe/Dtf/tEebfzB2ozvxl9vaouvy//6fPxWfNH/56997ci6tL/88d3v0
dSI/LxZs6gjpyfH/Yo5WNZJpkpH5l1Gn4LlpYgId7c333Zzo91YbiS1RV2FsbKPuP3WulNhgMGWY
ZSPaTarw81Zl+ZbnUGY4GNGdA5ang+SglzHWqtnhQQa1UN2GjSpwDYjYveLSzCI5e6TTuGhG3SMc
qPAZwXkJhllt/i5VWVCJrIjhlDbd3l2hZkQFe7zyBTzqdUqJwEK4mV+n2LUfupxdj/gU/K4ifqoj
vXoBeEXBsp5L0TH+MBxibWBBV9XgMWMawpdEVOXn6CtH+2/KFi61aH/+QIW11Ec6jmdQW7FUwP5+
kYl9gv55gYs4Ic74OFedOgrbgwReZ9igKhbuny2D8o0z42zl1DKMOtPApr4nq5q9TJmPtoUNZD+H
LR6qIiwccldz8qDMAqWkwrJ7TOOc0E82sAz/9uD+J61Jf+6JWB4GjPIL/NGkAsz/dUn7rZMip1I8
rycmm5RAw5jwRbgrzWncOBoha6Rcff1f/7xL181fPqw//cDlF/rtB1oh52J3yAXjJA+/lH5T0Lth
MJpGxcVDmG2VizZnj94RNX9LOv1M2OQ6z82jCqcXM+w3jadWYzbs/+tf7M+VI78+CFqaPI+L7cI+
IO7w++9lqobJrcGMMx0ZnmD5qo5aNoZX/4ufQqUhFXt8CsL9y6OCbahuuOHwqCA+nhWa0Ybpx3/X
VXlptvnLh4yPFIYSPlDst3+lNlpWNid26oNmSj0NObyyNVBhRhgRFhjC57ij6zBIwB296I7Sn5Vw
mMx0jp5+KGuuv2NdhPjyqMHFlwUSO6BjOF6DEsm+DDNvLJ7O0EDMHp1408VavdbtuOr3up/T3WFd
dX7U3RrWWKQYZiL50OcNm5aMneME3qihDTzfwBKuFGOmbmjwijUlfCcjP4yLvhlwNUPbKi0nDi6f
/r/3q7+Zguf5X29Y1x9F8tdAz/J3/NqxTPGH6dA6qbMA6EgPPk/lrx2LXQmJ16XDjDAPmBCbt+Lv
QpFmOH/4eLsNnaXP4UzosJv9I9BjevxvPl1UgnpYlhf7f7Rj/bk3xzOEtfzb8YiYsQNSbfXnV1Oy
NxoTtauB0yvjjtDDe2OIakOrk7n97VP5z1bD/7CW05uDumWYFqlrz7SdZZn4bXlqamVM1GPUHMVI
HGsdhSmDzo9Oudtqq7YMORtSjtigeXbONR0pzDTQWh/cIiw/JBGPazwPC6kgLg5eIbJ9bxNMSE2k
6Tw2v3zaA/ZSji9J5VvHpmu0W/xq7dqmyYphcWjjqo68h8qrrmND85l+CX/DvfhrUkuIv4ysTwi9
xoq862vog54OKLPhg0HOhaSWhCT6bM1LnBXEiP4GD9Vtb9btV2iFlNtQA/nDgyC2S3yb+3CDymSP
6THvES3CCpj5CvWDFqlO2TioSfZgtnACJEb4A72SuBPB9T6o2p3StbRtn5d/Cl2kqqKNvojpzXht
xyjZxib7cmaJJRKeFFakqfaBQaiWGdAdIi3XKXJwrNjw9oAUK3BZVifsvD6S/4NotCWpOLnD0UWv
H14nvHKog0MaUdUyuJa4Ub7l3/aZQYUPCK9uOSrYJHj10vpoxtoYFyymfQCIg2PRrtrJoWil1d78
cHLASYU0FDlVcm90EwFNSfeHve7xo4FzJJj/zpWMZAgWVOEHNPrzmdOV4UdHwZzudapKwDNjm84E
sAZ9PHaacqKtoZyQvbtvnujPMLIAW0DiHNnqaQsxAAtOgR0r+oHosPVAf+ATfTGrJm2P4CgmPYjy
nsctqgvXP1aooCzaQLyIruVdJzZRkdmQRfjB1bpUoq6p4bEEoc46io9uJzWSLRSA4e2bVfkscBPC
A6sdro66GGBN+aD20NE655vCkmoCwNTn/LR2yMaVQdcMVxW7YA02Zpfbkq3jiAysSY85OGWu9dJg
GcIKZCQuLTqYTr7QTBQyRpKbP+HMaZS5uI3/0lquBhTB9Ln6WGnsa6ve99hyqlj5x3lImL0Xrn3p
50hQTDl18ORWlll9poWR39g6k+912nhjvV2Ai0SChsUfZXGr/jlnjsEh0YX4uYE/WDtrqmy6/8fe
mXRJapxd+L94jw4BwbTNJIcau+ahN5waVBDMEEAAv/57UpLtVtufdbz3RsdyqzorMyF4h3ufi04T
Wf60B4WDhP+WiJOFc4FDaWn1r0Ufyiy2h8wg/TxhSaDAzeetUxbrjqdK1G1I80W/lFklGLbaApJy
3nlL3xyDYajefJxeL7TIfRmjjp+HPUglPpyKZqpDXEKkIBkchX3KFVFzEvcsqG5dLw8/uCaUPGs1
WXNbUU4AHGwewKxWynl5R9mC+HFwCqfc58RRKBRfIacJl0/1CqbcukeDU4TIqkP5baVnhyai3TJE
7It+4BA1XDPoGzEJVJMCg6KUXyHkL3sCMRbpDk95M46PmlTA4GxoisHbcIIhHdWBtZC9aDx1rH3T
4KkGzvVr7QsG4ItS447p5EgHUE0+ushGet3O5TGc39jTbD4DWC4zgS1MzDZZUydspjEV3qSiUy/2
nIywsPPI/ZyFN36AJSjv+iSrkKkauebbwJrUumkRSopNMVWp3Heem1kMvIKsXB3qg27x9U3SGrKZ
dMv8eCeIR1yPzZj2dwJIMWozgfqGCVqbfhXELyt8bZZsz5mstDN2kJyY1H4o3WxnV3MzfmOLAIYl
goyKZJc412ITumrElgznvtk5psuInyE4wDlnsOC1Z50ruCgmECHiGA0eMH8B2fVlLEPH3aKAmg7p
LMmntDr2D5RM0k4vl24BhkMS6+Lv1tqmpVkdnC4PjtunH0PB/Gbjh2HGPm+OpotCVUPCZME1L6Hq
nPIo8COeAiVxgW6VY7FqNVWlw2dd4I/a2oCvCGNpOAcyflkG5tC0nuo+LfHK22IZrsrIq3Buzkyl
fg17UVdf3VSv83uTOHmF0KnrPIdxiDD9XYSBP7yFgGSt3hYKV7ksm2zCPbuDH2ub+8gyqbpeaiVO
YVPByTaPzfI0BCV4tZ7YKfpugIGg02iFD2O/5OYbn7OwztD1NPRutj/hJ3P5+5NjhoB5vEizRfKW
ZsnwF8Iy7Fz3K7foH48DDRSLYT1MiKo3TeAtwR5HnYWiG49DrRDLjGLt4hT8CycS2w79aCJ70Yoh
t12FT8FCXgCHc5p3dy07R1wdsFjWYw1pQJJJ6AbUn243cZQMCU4R7LSVOk+VaP2jx8Y2uLEGOAce
9gqERFsetONLJbKiOdi1I91DMuYF4AHkFtxRHeU1aZ054YBMUBin3BWau+NYF9g6zyyEbji1MIqI
/NM16JWeF+0PNgp4WihiK8nWguQ0Dc7w0I7+5DBPC+bqyvNa0aFdlUBVuCebILtsNV/ogbCZKnm0
C2eF02bLKTugV2kqfnuNlxP0k/lmzEKOUhaWCtJ/6Rjz67DaVY59I628W1PY7uWcMVq8MGtnplgX
GWrtcPHn+q6I0BSeZ0RTfrRCpsRXNlE+7hRpN0E8rBB+bsbFdd5J503Hr37pkuwN4ks1Xsmx7NLL
hvgl/Iek6yAabOxoyLaGY5Td3FIvbHm4VOZ8QkuOmY/0NVBI8txel8/ZA0Uwz3j72VtV10QVUy5Q
pVRO3C8n5EoVrd5xLAHLb/NKg+8nRho5COE9G1YlVByJlx49OT/kDpIkU3RYYZIKZ48iSRBQSVZe
UzPMX15D2M8ycGxtuDr1XiJe4U4G1131c/0NgVYGNLBzyNGdPM5cq5WYGE13BvSyPMy2u2zqpPPi
YFjas2lq1qe6yDOxGYXjYZQkeM3RAzQSAC74D5A/MtGYw0NPfjWD8giuRehdhyHg8DYIjm7rmksh
tNlPOvhsl2I6ZgP5voHNSVKkSbvvxg5lyTB/rqOFVBpt82ZMCgampBA9d/lc3+AcN1tQbOLYQ2N5
qU2WvDI1hYvEe2V6O4UslWJdOsCkmOjzkHMWikyr9IAGBkG393PvKMvU2ZGOPmDjqUaHC5o96Sny
KvXjREblHi+h9REl/juXib6ZpcBrNQTdJu/leNW7o9nOjsVqZw7Lfpeh07tZGtzenHzteed33kF4
p5RvKS/x6w1xR3wICkrX+pb4TLLbrivOkeL195OPCnKrghELfGr3+SHU2dcIJTimmkOzYtcS/nik
vOthxsXsyPKp6MsEI45F2ro29l3L5iFmQR2cdVg5N2RnV/dtMi9XiQi7qwEw4Blx0RQ/le3H+ZLa
+8xGXWP7lE8Dg+7zRXPFQItl5O+XtroUg3M/D/BFRZO1MYNkb4tDpt7hVOsIZavTF27ePg7ScXi1
ESht8S85V+RQtYTnLsltsrCNaV32oZ5wb7KoxpNd2wDTLetYoreVNLtHE6lpQ2WMtoTYK5BkzXgI
lL08werAT5RF8rtHibuZRn8+q2s3PWlWS5CL4cpNTWZq6L+NURLcuDOPdewQ3pXPg/OACPcpmPvq
dUHstDFox8/LOSg4qrrms4ucaevC9Dsn6a9ET1beRx0hefh4qQARQqIYr9DJ5m5FIrFWksBnkkse
cfySuSzbrPkVKIuf79zc778c7aizRqK/c7A6RTE6Q/JncU2dDnkXkGlrDWOMbqAouO0wTK9VyBCv
BkXbTZSnoS9e8sIL6HFKD1Rm4Z15QzTnG0RZ9s4ZlvEr77Lpj8HW/3r9vwmfifL/3+tfvY3kZL7V
f+Z3/PZDv7f7lvyF8ZbroPxAdCGCMKBz/73ft0TwCwWGTYcRScgMJDT8o+F3gl9c0kjcSDKJxsty
gvL+0e8LpCG/DagdJ3D4c8f5rwbUtNj/HF55AZIQXgTACOoV3LK/sZV/aMEBwZ6y29V3FRp4HcGM
lHlmYvrDZ/JvOv0/zxT+eBEmHaErEbowjuWX+OFFZFUFqT2n301YZBQQQ7TRGCvO7db4vw+d/jR/
/9O8/d+9HRoP8N8+c8XT0P/HV0q9NSqjJXplRgztSphouhsW3E7xf35Dp8HEnz81R0gXKIsPWphv
7qeXWaN6zjmQX6h/qnBX29X40BCemfzF5/Yzy5v0MS4CtgaSSDNiI34a3zpEDKHrcF/WDEld7iXu
cxrmCZQ5R4A0soZ9wnjzWNRL9ReT03/3wozZGWaCNGZO9RM8ueACZC5hv7go4GNXVJxUtlaMLIqO
0IqCiqIlJPJ6sVT3F6kUp/HSz58sAyh2cuT/BNwuf/4CG9VYKIXXl85Jh/yR2s0kW+Pr1ds3o2PZ
1LWIh2N/xoqwbzxnIP80bE37F5fRv16wDvYh+NEOFy3jqZ9+C39RLdnWdCYnC53fpQ8sBVMYoNUf
8YD/7/X6ry8ElME7abNYCzCm/ukbNpZFTErmvlhD0e2TkXZwKpZ0i/z/rzJ3iDj5+aNl7Bjyf3th
AMI6/JnTU1MQGrvLrgmoTMvtIlU2xEmCsxwnORsn1ZuC1ISsgPDrLFNyDg4cxYHtVyF+j8Vf3U1O
bY2AGaj+HNdNkiM0BN+Hncd33ypzQp6lYujr7Vp3dRL7uJybHaY9lGTTskI3cXoVktPKAta/cMEH
EAacQMYEkVFlaBsSLT5Y5EkAetOa0VIkuYswSBRs0S2ZThVaMWYfSI3wLV0k+KqvAAuNGINA/O6Z
/4VqbxDMv4UVYcpXGllDfRuiwHkm6J0YzdKd7eaI346ZhMzzKcL4507f2s4HTiB7E9Jb+hHPdUKH
5L0/1dXMo1oO7a5dkmTYVmY9YUTKqvlkupd7u9LOy+ksAav1sEwGN6bf9hZ7+KKyAmhyqT5jkUYP
vFo+8u+OagZ0wtqoY0rEcbAxY8LyZ/LmZXoI7GJ1L1Y84NTphZq+Z1adffbY4EK4MsopbCofpkZv
AlZF+j76fnK3TjiDrqlmEmyCMIT8DELDTPNsH2yLaJXzbnCgS99L/MSQAXyeM9YtYCL82FiEobdE
6HiDvluLm8RTRW/A1FplGZU0mQmGcGu3tC3aC6oU8pYtCLqe1fevMB1U7kKTgYNawSv3Kn0HPEyM
KBvy0kr8e6Z4zTAfor7riUF2x2JQF7gDCkyaQuYTCHvwjFnrhdOGwE50wfR2wTqED1WZMmobttZq
J4Lg+EDx5W8tgZOyB/2CR9CVse+kQfecTBNLrI2SzOWgLHcNyJ2zqWWwnaF+B/74wBxoRRfl2lX/
tVJeU2g7Nm7+7TQjlE9go6OHWm4IVcl9OgX6CEplH4u3qTZeZVt1/ahRGDOl8JJIuES4wzdqY0mG
LGVupbA6nEWdRoU1Dp1dXWeRDcAAWotvH8Bd919maQwcB7fHL5AhMTzD0xY+u6CZ2y3QxfLXvGyc
9Au63iiv0Uphiuu7pA2+oRK0vjG/VMlh5tTLnkDBAicQYW07B0K4KwxKjTfd8ljw0m9zm1pgurs6
f50bzDiHqWfDYDaDXAE94VmYm+fMEe14YF0cupeDnyBQVwaJFnoirPabvE4FRq86616gMNndiXhT
n/wHPi3KIKLaOVhmDtr3NCuY0Pmpiy5tptbkP5UzqvxNNKVMpwwTon4/RJiFHxfcl+6DILU7+aYQ
ZpZov2GVveRL4bkPQFfs7BMYZed/aNW5zGhY6tLFbbyxcprnrhGRRXvJ7R5d5XbnMxdJhjwarqZo
qEp0f6SCJyGzkn7KH1nAMcDdqp5l58PiwjhE5takEOwtm57y0tLpyneZpdDIRe7fIDEvca751hgy
W57KW1A1BexIZXPqgAbCQywshGU7lWuAT8spJMyULZqSVvTlrfCz+WbscyY3c8+AMh5K2F349BIv
4zGtxBcNp8j3WuVZiJR2wn3gtgF4B+S+PqQ+M2VXFSeLJv5gLNShVZonrKpmYoKd2U9uU7ecnxiw
08HOqIpOcLEGIjlgGB5DOlXEabGonh6SNPAeGwsGEfr1SqYxc7aeRjhnKL4ns9Mjf7wmqJU04J5Y
xCZQr3oxLoHXWT7fCJl57jaCiETasU5oTFSdTrCca6/6ZpDdKGjiynuqjZN+J30Yk7lXWAkNWt58
jGjOHmbgXcTxZk7+ayZRvW0zrfR337LtqxaUISP5QbErGcfBzlDJhctrw9fXx52Xo8DKXG0h/hFN
9J3kYnT5tezrC4Ji6N7T2uhnbXT2uoRe9Z45psV+09cdwtDGmre+Mg1c4hqGeuY75rqexVqdFZa0
QQTPVTjFubuqdy9gWjN1S/korNF9Y5w5E02G5oeolqFT9wKfzvdsFvJxtC3zwQmV57tmVFGIsNgI
xVCgB2rcTmCb8AetbEDWLPiaUyaK9HXhBMGjM9hPW7s3XIFlhAkAHbJ9hwutxvIz9NC5W2pFWlpv
LZmQGjzSe970aUy/RsVwKLk5CF9gGmK4EyvAWUwPFhljh+gQTKeFuQY0ai5WatHlZvGk8zWqYrjE
E2TumUCgUCRNIGTwXoxOecWtk1w3+epAWpbhKf04WmkAXQuIShyGPRrElackgqk8nD9cZijYeyZE
sZt5LdKPJQ/A2CMaxIsSLBZnoePDTNkya2quS4xnsM9W0773BkwNVg6keZsBKvCbH/bY8xufMgO/
bo28FJAEuMnVhikZp2troINNbQ/yJdQMkouqGS+zwkN0WAG2yfedlRQv3DK1OJikZqLhAK71WM2w
P9kGTuvduVrN6+9byP+1rn/DifBDV/Mv2Mk781Z/vv0oq/rtB35vW137l9P6l+bDYxNMj8gu+veu
lW0zeSpueDrdQwKBJS/yjy31L5gf2EUS/8NPePyvf3StlkMfzN8W4c3HCio8+uqfdFT/UVf12x76
h0aB+tUnfVWEHie4zXbi1KL90FM2U5bQSAb3Q5Gxd1ERXDCb/I4zHNz9k+MMcqcjv7zO/LC5hVYd
Xhnhze92PXj48BI3DjD+xeno6mtyHuZXBw7APZZsB4kpaF2UEssZwv38aV3EgyV4fjCtzWCQ6/QW
tvJ6IQfb22WLNVPDTOmyh3Xm7eq8GM4oSwLwakN56aosPGchwZkKmMZlCGn1ox3j/092XTZML/jx
F8l4LWtRpeI++u5VYh7jVK6Ovy0hOH1z+iYEAeWhHUu4Hc790RD90Hc+K5e5bddwX7E1KKlKQb9s
cOiCWUgtdbSlfRoEey7EE2+Q7W3l1n52Ntjj+KR9AX+uwxV3W5kiOPCr6Ksqkd4WvbW4ke1C5LzE
ed4sLG38GfnMpiB8BQkJOzeQTmk8tOJcQzeGjKWupZ/ZF7kUuI/a+cYEL5E73uDz2CzQ5vG3dl+d
+93LLHObGnM+6fC9L5ZLl7MhqS4oh8/NNDzCz9l6xQjEjYAo2+7v0cx/Wgm+j643L22TVGdjOzlA
5VnSBdAWe1cHsZP77449h5d66M75qL6RZXE/R127g5e0R3CPdRQ/9nuee2UMfPADtXq/zbxgfrOr
4dNH7Ltt2S68zp5+VV0Eht46r/qUzVualHdGLPnB6+bms7b9ezArX9RUj6fuIPHs4zKBtwGGqxNo
vTWl8b5ztIxH5VLRSsVfvSZNv8/bsD0uVeIAXZB3fls99PjhLnMHKJJL6igz+mM3MStsCfgwPfBu
uB2uc+GyIQHWoB4023KzcaFc+ow0bGeXmN7+agzfl2OR1xPkxdbKZoTVfsmOmTCNA2CfWE0jG7ch
fzIyWUh38rcFw8hyeoGx7UMaUuN9nwZxipMR7ocHb1XDiqgWlpZLqJ0dIiLg4Zbss5gpZkAl6wGm
JKXIFfVprzCesyh3eAC6XTVdii7Xb2AU6hsNM2sXumN65lF2slvH71xshpndDt4f7D26erJSlusO
rYWXgZ7p0vGaQoN/C6KbAOAZq1d9NFI/UyTtere6c80SV6lzn69m05U8HAenvR3TUuFWZVXowQK9
GN0ZUrFUr/aS730HZWLYZMSW+NG5Lnk/YzteQhzJju2oLmlKqk04rERhyPCy8OlONSuK0y5jn2lP
X1dFb5+viI23hYNnhhEfDcBEttgcrPxDroAUijY4VI7+1gm84RQCyWVtz3Krq/LSGlaArXVfbTWM
pV1g1Scy7rgAP03vKwzGZ/UyOw+gcdJb24uSLTwPdvB+uOwjFHuoPIfxs1Tpc6V6FmBfA8uvhxIQ
5g6ltfVU+xIKZRcds7Z7bhmJAIOg/ZtZrBZVECNXHw9m5vOwc+PtdA52aPJ7EyewNDfaylDID3gu
Njok3WN15VEC1NuL2kBw0DJ4R70W7MfMTJi9Vud1maO7tKiPQIAA/oPTAnbxjlriFkO+3PgsAbI8
zjMwUxrhO1mZsHaX33yOVZIfRkn0nM4/Ej46ViPARNuE+IWpOMMrFuOef0pb/YFuvngvalxTaA3Q
JKBYhwSYoDeJ5cnp4nggzE6acu/Osk6+ZGty2V2Mxzm0XwjfOC427ijF0hNECIN2A4diSppN3ZfH
uk686zwo2xveDoLGZlXXleeOO0xRydGSo2GM5J6nw5LuCEXAFCuCo8zUk+2vcTM4zmukHMM3HmTJ
w1Cv6blml7mvFIvP2VfNhiCS9LFMyue8kweKXTd2/dcgDKuNwRZYH1twiMmOw1Y+Zzw/b1y6zcfW
jJzqYfpOwCf3rsz44FDQlF3e4cAIpoNUKczCcpIfZupijp6Qdm7wLOhAJGO5c2ZdoB6wx7eyGKoL
KcbhvZl9gOUzDfBHDQFCxpiD2N0KxdBtQ+Jxx8aoCw5KqOm6IfYivCK4QDyORdBtZ8k65VDZ3nXJ
wvK6mmrCLPw+cW/mXgxbSlkRc3JHkKcW0iwh310EIqGH6ljobJpIl9c9q7O9wXyztRDhcmNqO87x
3G7mKWIT6Cl1BGO6HOZQBs8Yn3fMhq9lMhzZkh1YWzfzxM7eyeuji3hm3Ewcgb5Op7OpMUe39L8s
FlgXzHHsOJ1LHx7DHI571UnrGA4mh4FTJHsWcluc1etFX3XiRtMtpOTdC8V7mGb/aZgNFMhZtXer
9mx4jm/TmuPUYbn+CAM62c9BpePBHoa4STXELYlRHHCE/5TaRfNmAWR/SMNA7WZM0FduV+RPlsK+
sWAxO7CkSc8NkK5zBDqMTMp+uUXd276qxQfhn1GK8PRcwuSskJXDA3vw74beqi8rZddP+OXr90z4
672aaSps9oQ0RYm9DwET3EShfWJ92cmZFsv68Vvx9786+G+nKvT/3+Bs36pfWQTWPxbCp5/4vQ5G
dylCdjboINEPsyJhEvx7HRz+wmrGZ9OAWIH87t8q5L/bet1fKI3Z+SDlZEmK/+AfZbD4xaegDm0a
fcbq2IXlf1MF/3l6jIbUxVTAdFoAZadYFz+N6eEBisRty5gjoCZKVa8XnWumXW6ty19pNf80O/77
K/FCfBpOJORPA/FBmDxMaiRadUhjltG/40bA2LCvAvsd14NT/MUE/s/D6t9f0JeIVAI7wDhhn/78
h/IeyJbhoMzjLGM+0g8z9y4b/OVrIUpqU2rmPQhUHYRncx9ZTz9cAH+5rvrjtT26FU5idnc4QP70
2gl9f5P5Kq5t5ECxbtFZHKTQA340AnnKv/ho/92XiAWcC0g6LuZs9o0/vtM5S4aalIq4ZbznPBPG
VKs4NSEZU/BluunmP7+3f/e5Io3grdGHedKmr/vx1RRwCtOUTdwHeXWQkGrioQheTnw6SHfALkO8
WjeFwz/+8+ueLpB/tmu/faYsOALpeSfjDf/+59edfBzoRdjEky/S7Qr93SuY8uS++5H0JXMwrBH/
/RWE2AJDPnY1jy3dT5+rU4e6D3tADG5NzaNQYh+JFWyvioDUltIrxKXAaBk7qRn/YnuGMPvnd8t+
wUbk7SDzZufymxv/h6sX5WxDzeLsp8HS9WaZyULe8PUDSiFtxP00gZNcZQ3dzRGTpdftxZD5Z1ky
2g/wP1OzNQHaaMJA/OWOpLcS+qrAKyeGdXr0cszP2xbf6bqlKESuV9Yjsbdap8UWoW79bgh4QlBL
FXRjRT4Yl9nRonqUZUG8YMhcjRWOntNm54WdV2/ZpU0BbL4auIjJp7tsYHbPoCivb0cuC5v1DkbI
Hd6C9txyGuUS2lWiMbRVwIioBB+97BiDJk68FsHobC3VwBebOtE0F+AvizXfkyU4VHsqlxNgHdVz
QXBQs7CBORCB5Nekf1Y2mTGomlBvjzWP9WAy1Sdyy/kl7y3Qv9QrxZ23Su3fsjDy9kb2zDxxORQS
YvrqbEsyWjqqdAjGuzE5GaSzRU09hVc5cCeHdfmE37LIcbJC9J4aT2Xbk8ze3Zi8dV+bSefNPktQ
9GzQjRTfUx8jJQ5iLrBTgo94NK2Q9SHSGidNAYIWXWlYdu4OKJTHFW2nA5kCM5UniaMoold/+DXT
E/ylIYxQrTVigfGd6HzdOVIA8PDyKQHmKSf55Gbgpti7U2GfVZFuMRBbzB9ec3Jd0KGjOhG01Nid
BeIaHVTXXpHqhRLZEkuzy2fSXp5AnWBs3PC8SBLC0Nq0RX9d2NbFgq3RQ1Q66hzvTzHJonuxitQE
+yHzsux6AhSGz9OqyVs8jVEH2X0rHNiFG0KNZL7PhgpGXakg2G7FqbrkLKxHO4oXG6zpnU1JlxGg
aBZ5lZF9R3fBTrnBBsOoOCDQxs6r9FJUrWe9ZOT1LTU4L2vooMDgSWoUmjnhLa8kDpbLZciwtbw0
navNYSCtsfsk9qDDg5vNhZ2um95np4D/vOd7uRaYstMPe7QawYZrTlyi4ZSCa9F2ZObFXpXN5mW1
iUkDomj3Xex4vUTWZUNr2sAddtJ4CQYkXtXQBF/ECDgsiIZTUMAiVsPtGIXkDtlwcadT/Tg9VMEJ
fGOnLn0TVd6QYXuXy0s2RSwd5tnDd42s0GwDFgXEVSa1dZ+GhtmFq7q7UfKkBrap0bn10dTqTVgW
yVUZ9P6rm+rkUK2CsEh7bBYWDhYBh5uZjJRru9Ujg/8GqAVGoN6iqYTbkV2m4dxw9+WLuM98sT5W
brl8WGIWbxHJQK/Yds1HRyIKrG1+p2HX5HZ5k9aZ/Q4gOPoslqR9M07iAYgvezj1c9ihIC0pf5HV
sWa49TtCp0/CUfcDhRsiVyep5X090nBuWJPweZK6Yp4wGHPuhJiKEBHqovhyHUIYacND7y0YSix0
qWc1mgmzvVTfO+WSx4fRmx1ZfTahYHoVIwpK9KeB/CTUNW03nZ+vkCqJsUPjIFn/wVzwXteoa7Jt
R1RrtKm8HP7jiq/4CTsxWiu0oB4heDpL6tiotnoqyB/A6C+gmscTQkRihGu/Jvs0XQcydGVCC2+5
bQJFwCn44qLKEZpJkducm6ge+HKEUA+k260h0r2MRVKvJu+lDQthY1UIUPT1iZVwsXdRcDcomBZM
tbuE613K6rueAPTu7IIx217S8JM0FWTWsPNYSZAao+uquUjypauuwgjz28ZYGSmfvUgR2GmQaxvb
CdI7je9/3VS8rbMQAGr2TYVsPXZgWjIELfxcGaGRrpflpu1RKZ25Ymz785nlAasJOePqkKd814N2
TOTvZ+62BHpxGzGRsRzohk5XqisXCXXyEBniJfZYkko0zXntTveVkqC06w7HGv/5UnLdGe2mMdZq
drpW54O2VZknh50prVAPG40tLf01aqc0ekwxvqeXJIUVZr9mSHIOQdB44wWCYKwZTjuX2aeQeuov
e+i21SYAxLkwzujaKJ5dMrZuinZo5QVnbqC4ERtCrhxwZ9WRXFbdfuA7KC4tzjWLvswoAxmJlVN9
sci2kle8r3V90ej9GbsCWkCQT12ihrsiRznzbQq8VO9CpUV/oFLppwsfj+5yntnksrGEiNSowRES
2PPu1w4jPg4CqduNHtkMn01mcpt4nDRZd2TTKdxD9uoeW44+xKKT85jCX/vK2iy7o8tUFwPxtGYz
Npb1qTtyKERYMTFekEHmh3zOmBSLxT/decwLUSYykFu2js9L7QkwtMyGvENCd1mBQSwRxLVuNP0z
MWdgbvRhSJoG9hY78I8p7Fo6+DTSB6EGy9vNlTe8alPKJ+Vjewep1YcfGi0U54/S3bvJeJTvikh3
OAxTkZJDaxMFuDfwx578ckkmsPppQndtCKF9wec8Ey7sW8WFm4/h6fs2a3l2yp7R35a1XM95+qsW
h4ufhHPsE/hwGY3kV1+ZnEiSe4YV4RNcThbSYRuE605nQYgPcTUTotk1Jy0O04Rp7iePHcPZKlHm
xKmaGSR1BYSw8ymQdNtNLbS3GRlYVs+qT1f/hcMbqAmcjpFtZZtgVzVzFHymbA5eunWAtD341nVq
RM03OfjiGgFR+ZJA6l+OhBuTT4E2oEbqjZ3H3ZP5Ydjq+uCDSAGowj5ml63UtuHBtG5da2CgWLDd
aI+SUx4O3cmBQPrdcvpYrRAsqPY7GHtg3lOIIMFypejG+GInih+k+xAHnNZ3rnQp2B53XiZnnulF
g5Mn8ddPuVb6EghL5Vzh1iTwEXRpYO19b5iZqFRp2D8baxwsVsva9d/nE07tgOUkKY9Jx5dzIHRh
jbDKEFhzrsPiBCND/w/Upc4ByGXFosldHphsbTT2Ne+iI8KheVBeFo6XfTFP2YWtWOwjTPWT1iWE
KiUWMs8oJUjXSLkxhsaiNUJUkBdceZ2SL5KzCr8OTq0IYpokSmFhCqx3RpcJsyCpU1JyItyt7BTb
90CsbBfSwFkoSKPlaj3hbXZ9wqOISqcqor0wC2n11VBwDOesJVk7zKO7AE8ektH/BJkrwIYXjYRC
FARQ2b5yt5n6g0MGiIptlan8GfdQy4og4uMLPyLlA+ouucSeMAk371bkMTBP0Tj1GweUPLNFOvm3
JrWX9bwmv08xysycr2ku1TVL4PlVd3V1t2YAHsydYiDbxI4FLW+LSIL+aTCDt5/rbDmsJHVbxwDs
0zXr7Pw7iq/6GdlOH2yVdEcg0Io51iacUvUdlIWTgkAvM5J7bLe9hsUZfvlrU95GlmgLuN5obTpn
ySXuMAPviDWsrC5XJ1++Zf1EAcj5y0hpWUjTiYt25nbXsuR8BS257NS4sFue+qbWG0pjbP5lo523
VeXrc+kTn4qVLVCfYZdPcieIueI7tD1zRbgtfMem6MI3IgO7+0h2rH/46tHeiQb03lAmAN8rFiI8
8Bm7rnbDMEBFqRm2mt32e2a8DiVOHUFEN0DJthb9PYHCS1G+jXqMbqRxPEtu3WqZOuvAszw7c3UR
Er9IOEhDydXlLmKMvnpca2XAcFExBjuf5oIAe7/T6OOkU91g/AImmGNFeWmGyjy3S1c/yzIprqnI
RL2nEE2vkj7vX5dgjHIiWERx6cE/ePCjboXhKA1RRaCLscc5bcQoVxkr/c5x5ba7yJ0y9CxIHzeI
/oNzZamT9M1J/GeRj/pWm3V9GNKCh2QQ2KSaRuk8GaQii3PhVbWX7VtmpqyRkF49tEmUEcsD1Lu+
yIldC2K/A9TEkBr+9aZD8oajhgf5bYlHstlKyZOxcqQEww8EKyLpvezVVlI6PQwG8ecGlkF7bUdL
Ve9F49PE1W45XDp+CDINliak1N+69/8NB/8W+j/MMf5lR374l2jG03//h7JbEM2Icht9LHkGbGZO
8ty/K7v9X6gQMes6ktmXizf7H0tyfgqrM2trG2EpI6YfnNz8EcmMNk+2U0FNdvh/ZeQWv63A/zlz
QXYNbJCdPkt8gTmce5opxQ9TiFbP5BqU5a0DcI4Ob8nD73XVe7duFXDZMsNL6vabpFyIHoIp0sl2
ppx9sPv/Y+9MmiQ30iP6V2S6g4bAFsBBl0TuVVn7foF1dXVj35cI4NfrgRyNSI7EsbkPb2SzOrMS
iUCEf+7PXfW1NAWVouwIsvPS+KWiitUvXsmq8mw3mozUbl/br3SUWSbIbxOMepIuD7XHMzM0G0cR
8ewMaVzjOTGzo5rH9BkPUPvRCeVPh8XSatgzTezbS2okJrnc1fkXdhAj6PMyp3svZ6u2pYLW/wiA
8cIKTmPVkmlpbPbsENmoy50oYYAurIB8ekBAsQdNqsdZmER4dqHwDCEdfZ0dUjuwzqJ9Out3zQLp
ac9fidzUtDbTLHagAIdqM/reL/jfN/CVZLBZMnazu7jCpoORiJs0oMsk3gTEE8kgsXOf9iTQQApF
yEews/J+akODERHOPoo3qh04i+mpMQfnZhhXpFHbLi4FAuPkBOHiBMmw6VzYrRsmwdytYmiN7GQ7
ybwzcElBqh8CMNPZIPVWAWl6VU2O6U0ErQFWWWtg102XpWAh0DcqZI+JqJb0O3mTUihHB0LEzHlj
KpbI48x42KI5K+GcwwaC3gJ6xcHI4bylPAunwZdLLXe8D6CRFWy5ulkz0GETQgyYU2M4N8qgkrnI
LZ5cpSkpV8hH+tB8bbACztlsipfeItMJmzqf+KkFae8oOsRFDuxTJjZKjsV1oTKsgzIiOx9CFGvK
HUWb+mFKzfgMklagLZssoZx3gsWncmhAZ84zgVtprPGf/SYO/ntB+0/xl9MOkLw9vp8/2H7Wn/ht
SbOCX2yJtQcukm0y8FjV4d9WNBH8sgKRSIlA1rQc1rS/L2hrjAWjPisd9BPPhOrCOvh3NgXcClOa
JCRIfLouMZN/Zd4h7F8HDb9b0zwcRCxnDmMPj6kHS+sf1zTlDyTahhKrQLfoadvZXZ9/GkkO98GB
cGSGjoc4xtSTaMOtMZv1KoW6jLnvVJOl6dZtjRmXmoBSto35EMxLShIWp0ys4PtOtghw9ZRWMV5j
aM2Dszmw8m3Y2PdYVHTgmSd76eLXdBS6P3rLPESXgHazb5yG2jKkS1KgTxiT/w3yPqGNJBjvIoad
32RGajpHIXlLOQrvPQVvBThw/u5MlVvhMC4/gwCla9EpZZGyyG7owUrfIgqNcEgOAPqLwH41Krf4
WIOkO1ryiruO3r8Q1NCwc0y8oxuCrpSodFlyR58HyMKZS0ruHEdeyFXD6G/i6MONaThPlm7a2640
qO1evdP3qI/+VUkm8LDg27+RVc1RZsmGAkG2lzuRTPaNUEM/hRDHvS+z7d8DKxahxFFF50THnBVN
sd5IFdX72lkq1JS1OMkZW31YhrycwqGNxNl0xwE6jodVp5dR+ilWGDlhjie3qRLSczp+ClCai43R
+vHRptpuBwjDfwbEys911KUjW0c/OyaqxDNzFnccIVza8dwLzwkBE+DHSgL3ZHiiOJRxkz97ttob
qt4mNfYoOkBisa+NwtiCqyVVEo10sTdpeeCCGRRn9P1zPrTiNonEJa3zZxQrzCuz3wVbnqMxfjBq
psp4IIpYM//96oizb40OopSw6fXc0CWXXDxloLxZXlfT3E03FSNdhwej8Jrbvp/0GREXaw8yhbOp
myA5jVFHz4xjGY+BR9dD0Atni1M+3zWVVx+CJFn2bTJSADKb7jkqAKNmPtW4dm7tAFoEvB7VTbGG
+25ztNN5dohlI079WgPiT/al6hj0eHkwXwetd+O2FURpgvmAVmYDz25nHYbCYrNs0UlBk0Z5E2Ek
/4KgRX3F3I/lCRF9OiDNpDvksPYF+RuHa9VSohn4yfe+L2l9WWxaRquaIGUFHL/FZMZYx7oitpve
pbbfn+DcSzAQS3uu5hyaYslpJi+bI+5zfOT+SNw5VqjfmcUzoqVEhIuA6IpGh2k6c+Eqeh2P34T2
4qfVG/jQGso6ZFncHqx0frY4g0Dtt6GoMH+ft1Tenkcqda4Wg8xpZYkPPM3ZCaRH/BBlAAXIFhdu
WDceGdui0bd+pZMdzXBAxQFvhgVtOJS0lbfIKdV+4lBC/NUIbvu4Wm4oZkXatN3+Co7br202gfNF
MIDthtkDcWx1etWCE90L2b8JpL1d3eb+hsa66pLRVRNKGz8Bg2V9Fce4OUIVZIO/11z6c2waNliF
lnT0HDuUdbao1AEWLBJCsX4blhpmVjrvyrnlkidpVHz4moY04jLEb7uKg7lDySYYSe4tLXKqm12M
cQDk0jxRkE3Wg2cM/nyDZy07RZ2HVTiKi1flEW1tlXCuck1Nruhz+4ybeGfK7sua8k/C/fKunSE8
UB+aInfP5GH7qu5fwE8t80FCTY3W+qeAuAqX9ghuIKYEcsgNNX72gr61A9PBWK89J/pKqioSBJGr
m2BUI/Ou2BVHzJj1t9whBFUM7JXazPEuZD2YgWWFaSf8uq14AIMim03DZ9hhJJ6kuF7cmNXHsntg
O3HJhbxHmNZU4cWrU0YJgC5Tsbfr8YLIcWRW0hytrjkVRX5rLCPaNV+/o0WN40FA1KCZ9qWJsR7S
L+rxGtdmOtHkJT8daBhsDfeNdEiUU3OGi/IISPImps+G/ujicbAH/DfYrusCVBdNmfzpoSfMUioM
HW19LDz6ouT83UkfqVYga+S+t4tAuiMc002HerIuvtXt6fGiZ6/c2XBHcGpfNRnBAae4mkr7KtL0
5JW86aU7LEl7mrPmkPTVjd8Bvu+o/puCXRnb0JiXWwoidxXW9IBajHGemM/BehYDDLgG/2ho9v3Z
cN12w6E3RUaLHuxMszhYx5wH0VhFBB8gRjvz3WAgxAym88QCF4gN5eUkxj3UC5Ck6zCtyrUbytGb
OV8oytlG9COrTO4pEaQ6wq9uW9u+ruPsMS/hzhXdoTPotWxL00KHKxyoc27yZVgOBX9prsS96HjY
JmsFWOVH3jOBwC7Y5SJ/5vSUHIsOnS4j3lqR2YIXO7GY7juF4O4GhbEbmDaHiKku7brBT6tqS0yV
AUmsSlxXTvy9wfkJAJ14Dj5iJySeNp4CrT7hIAyXKAFzrcfOPtFiGN16ugbkL+2OU3Z91j6lSzoZ
xp0Fc24fZM6ZZRGflGoBMDW92ppds0XfPcZNcFtL1PJxANiYo8NtMUo11PmBFlf+eicP01e00E+b
6pP08/FzqextVwe3pb1YR5qcOm6m+tE1o0cMnbDcWuPbkHkxnIWpBXTj5SFJ2JA1dJ8UsLMy40Zo
c2GqhIqcFep+4rkYuJVNioTFBITTK1O1eKsneR7n/hxH/T3zrOtWWSySOK/8kQ5wvzPLVwUtltnc
pI5Dm1eokfRcKCdw6Sxrcf0OSD+bINDp3m4LSq8J+LwnkDwaj0Wc8FM87pjzshWaGv8nBHPr2ivL
cue2af6WELV4V3K58CThHDrCVthQb+j8SHlL2Jus09COnKBs9M/K5dSFE/wDPry/wqbEzlVmgaIu
C7irif9OqwyRQhk9qiKwNrQudVvO5Q74iGlqqPLiRKiYg9x5Ftxak0lXZvNgSpvllap4Rc1mcZsv
cHPI0gGk6lkDbVp2OvuaCmxwXT31F8p4F2m69821mdjv94luizDr7Xt3Ka0bOL3X5ZjSFmUJsonw
qmj6MH72jXIu8aIeFjN/GF1Sjkwz+P42V1Td7w06YXQS5D8zMHDE3QwQEYxi6JVbDgQT62M+MZRP
2KYSrcITSDcpPOHWnJ9JS6F+FmzEGtIZm0HY774of7pRZu3bMvMpMG6uPNkEoSrbV6r6XEjbNRnL
jOTGGJXd3mtySAKTY9Jq4iddc4HsUJyXQtODtqgny2IL5ZUOpTpCb9K2X075ZOqtXE+4k3hIev8W
O7UNVRPOwTWZq/4OzGK3z4eEA+k8FFtYxd4h9/P6K7YWAh/CTOZnYQ4gIrATxt+gMFPT7Rc2voy4
BHFYGfN1rfVwT2iLmUfqtECAtPliRRosm4+BkTzLcpqNiX8fVbsYgH2Cki7Y2MmPUe8iw461hFTC
NWVcip3aPBdeO4dtWSZUGCR0BxOuqe37CszTB0XRvCDNgrcROvZlcEEMt0pHN7Gnl7uB8K99LKuW
+sOm8KpLP1vth6lVgv2SHqVcmiNPIz2dYAbxRVu1a3YG/jXEFfIqFgzjizRy+1D6Tbtn4y1xX2dv
WTlMKOdiEQciYeIKxLTz1s8tGx4M2dQoYQShGJ7ZVJLeLQnEG1frT61GPL30JVR38TCYzRZKvz+9
AEQxMppOI8mibXgKRlPX64M5ZfVNhwp5NQphuPjF9WyCe+jrSvYMnOqFfid36Y+MuRJ9EQPJ5G1Z
+w8RpbnqGDCFL7fOqLvnxGcWTXSgEt+moE1eCjtaptAotHvdMMxczbDTADKaSV/3ZRu550HGMLj4
s7CSYkfhaGZDFS1T71LXIGyvWKvp6mEZRzM3aNJBAUlrzhez7wwFJdQYLkmZz2Y0HDogLObewgSD
5zolsvlaUYPZPxSg3RRmgE4bD7rPaDtysNmBm9cVfbXc7J7X7nTcG/K8jGljveUa18ax8Xzagjs3
whYwJlX/ASTHB4tVIuXjEc7i5CR57Fh3qCHQB8tl7quRwxTns027gLbfEYT06YdIYsK8EYO5TyBq
VFxaRjedPI+V5hEQQGTdcNDkMQ02LVfX1UwKcBPIOW/XFvaOph8CE0bCk9FJiW4GZXOGz+XWJwZQ
fnec0kJQ0k2j7Tmf8ma8UhHbbRsHU93BigBvjuxEHGyIt10FTdDGHvJjrqb4ZA8i/ywofd8mizXd
R8bg0pBdeXdJ6ZthDWl4z/WhoEP2/soqTDTosQC4iDaSO21NxVMa+9tCJshB4uTDl9rmREXXFgRa
+KTxXBXGrY3kZeXCO0XkLo5tLrd21te3PDYaiHmcZsuke8sKnx7wsW13dcm3Jw/GvewF7oeUkjAA
gcENLTjlW13736K+94+OB22L/AC5Y9ltR6cWdxbVZ48RaYsCAwfZAYYAY1LvSvLXedSegzIOwmxU
5EucrWoasbcL4wrKV8TbtZ/wyIQZU+CN6IsX5TXNfmaGuMM9sDZrwryt7feuDM6cEqLQZ+yzMZr6
YOXDj6H2drAQX5QKbujUe43G2UG2GzXFSG72wqV+h0x0l+Ac2hpG+62o7+ohP7nV8D0jVc7U/npZ
SvfI6P8dGtDJp262HJYtAzys90qszWinrG1Wmo7xAuLmoe2JGkzidlwrqYayOkeB+mEGZMSbOKhv
aCV/dIqlAute3sWOesiX9iJaS4f9ZHTh0kwXHRGDl9bdoAEC1ubwM7AQRsAA5bB6rm07YRc6sZmv
9S5dwUJxO90zYHqDxvjB6RxHdR6dvNaeQ+lxQuI29MzmsD4Eq/RYtj8zvAkEze8Kn0eZbe+KgWlw
yzLAWOejGJarZCwQC0EjRUvv7Km/PSwcN+LC/6R3kT35fEIEf58Z+laTSt/npNcQ99PTvETvtFx/
d+rKuqLr9QP94zSDAopZJLflHOOSqssXHVsmtXPTAcHwmwF/akswnOQPNoj9ZJI8IOt77HgKUpZ+
IxtSjCHh8m9kq6kfrDLe91SGqoJQOWqmN63phSMcA8D3vGWLvwnbyrswscWBRMMb5xdfXWrs6yGh
5ZwFPaS380oXJsYkAyg2RVIGaniFaDvFG9N+UDJ7rnL3HnDjoSUdc59OFid+n0/Z9wAIpScCZUcf
+8jCf88bRx78oXgETHwc8Kc0sjrEmfVosnUHj3JD8fILadLouRhRR9NoK63lxg7obqHeoRn8czLR
RtMYh3TpjnLxjl3XUnPfE8EBxharvjqYlroii3AE33z2x4Gzff5cUDTq+cUOFtmpCqpHy8d9FKni
DKN/KyYnvYZAcybRdTABKtq9QVXXWIWkZH5op6dCul3sg+kMZ2pNdrEVPNhz1B+TmRuc53xL/NfZ
kYBxN9z4YTF3tDkY/u3ktbfoKCckm7esT78iNoYLj+itz8j8hojUeG0qZHye4u9dMttXQWNVR4wv
2y5hxcimSjCGndUWA2BwpxQNfejqqPZm7+04R71oLewQbzYMAKXzLcSC8r5IYgu5oLki2WBjG6ZN
KzeL26I0HxmJ7/zMgGHRX/w0enJzd7+oIHgYY6wYlbEmVqhe1KJF5wgOJeES2hscxh/OWSB6u0RW
nXwwjgg8YNnoQ7Qc93EgdDw7TcizLd62RntFy4Szz2f0JGSP+8gez4hbnMJRKI+LgTYTGaTKp6Nb
ldUBptveUtjyhtr9XJzkDWTFWebNDr2JGyWVInTy6samCaIziTbGLFeUcNDJLs+yWHZ+SQF41Zwy
P9jFfnEki29cjO6mq9vrUrXQUeFa5gMJbEf4W7h0IWGCLxp7Nyb2YrvRPruJYZtF8/RC8ShGx/iV
uQ7f2P4A2/KKciO8Ws4d6zVWoA6HRga0jX18KW3jYrn5QxQF+wL3xDw8FI08MUx5Nq1lOy3lg8UH
7gQ0uFuc1ir26IItqZXvmePCjGdqvKFMibh95BJ1nha15wiO2zFvv/nJsovn+KlTHMVTBvd7ERv0
GgE2DHuzPWJZ/AFk9LiI5afPYLQgQw9EjaYMy4zWF6hH4mbTUyqnCz6QTdW37KAL7yFpZrBgGeOF
ykUTZNC8SWX7NbXVWeXqAwjdBWL3fhAYWIrltWuKdxHkILQbNiuNhzBT1eFoqDs/tneVO1zNVXtR
7DkklehN7bxoqPJARdLXrMxvJ0Exxthf0d5xgwtEXtyStQOKDytYDnVeRoSNZvd97pzb3KVObrb0
RjAdZMUvhrAbxImNxAuNXXuzZis+1u/oaSftlcATUzpP6Uw5RZG6NoMexr2H1GvRC8zJFRdSVG8H
yik4zA1i4+X6ki0juJUqffTN8p1qjWCbanPf4zNduQdlCEL4PLiV2Avabg9ZW34rBCWNLjagUY+j
fxJJhrQqnHdHs6Fsm1jtC2et+gOayGEL6xnmKz6WpCLHlKefI5dgC61PHpTXQ31y3mE64iFNup1X
tNGWLWkTTn1wX2bFcxXREv4WcIxiK4uJMwBNDE5NASpufsMW614CVaDw8jeocdknZSF2ht/QO22E
Mu1sOxynpMr3i19azdZq8m7ZY5GNHvoE9MSeMWJaXznZkieHIsqc56Uk3sH1wBSyo1NPPJVNQTAO
45uR7NLIlT8XIScenaywPUcuFX3VMlLTPof3+pP5onyol0k9tKYPQRgOr+Y+Z/ckSdU1rBFx4Ywo
nFCD+50Xd827smNB3LSbDeqYUUR40pG/vUm9htlCgHeMnfMK30n9nvD7nMxvWjbYQZlMGAWlvyNT
O7w45MRSx0+fiSxDXO3xPzQr3o18JzZE0KB5i195D/SN/AKmA7drD1WyyP6UBbUnNlz2tbY970cE
/cqnAX2mWMvKnOFe+d1yK3RO0Lla4R/hv10EvxUBWvIvbQSP9fj1rfqPr/E/Hsev3weNfv2532Zv
tvsLHDaGW2vmfh2UMdn6W+Le/oWOGv5hygaPFizV32dvwvoF54HN85kJP/QU739Hb/xQAMg9oCVD
+CteSvwrk7c/xzdwQHlizTL5q51B/BmIFSfIx7Ir3t1MmDw61+UPZ8G5Bua2tZwISSqdWue378v/
C8f6dd74h9QI3grfosXFd+gOl573pySOG7CizBB5a2xMdHvniGYHQunRG2wSvKKZOSk8N+Rt74NJ
4j+inEg+WU02fNoeejQ11jYARCDgxRF8dCYOzTi41ouGsIpX3uv115TO6RmuEntxOyONRyFiC9mp
Z/WK9wSyrebQ+7YHO2Wc3qKBUBe+qblzL7m9AIjFYzffInGjQBJFd/uDIUeOxlTm+t8rrnZ+gbIm
/TD1YWGFmC+EOYa10WCH39C5tgZ7U7OP3uUY2RCsM/wUuCIlnzZlTy2QdzjK0HpxwS5c4r7gWNEZ
3hvK0Wp3jIPIbDc0jhHF3Da+NQbfoblEBPcX8Jj3Vlqbn0qJ7L1OsGYedNJ07oNPM+PFUb6KX/gj
jZkPSXMx9h3mbB2iNmg4AiJzH4GC6xfDX1uyiGMv4AQYAjZ7TNkd4mk7ThJTWlwyJz1w9tMPTUE8
nARm7yOASbMnuzWaRwzRHvNYfM4x0x3tpodRU690SOvSwBypoRaMlmYJY48QW1uzpxu+Vjz697RK
NuKoYyOhlasG37IRE0NqNh+/1ti7Fib+sO9HR903qT8kT4ksP61uBcUECtFoffhgAi8X76PJa0Yo
TIrApMfwniljc0c4U4xny3ErQE+xwBuaouOI0z8HV1tgi7WaErWSM+r7wK6H4dosZn9L22FecVgS
TrMzjZGI7Eyt18KOI2sasFBAqq/MoTD3XquaZ3I63nvEA8jYEMD2+kNd1YMNR39gNFBHReIRB2B8
dtT8HacAk+XV4sy8diKzH6NS5Y8SF7jcBEUSxWzn3eRHb85w9GM0enaoFdI0YWwElLqxjk0N1DRs
yhqgTGRh2AzdjlZESCqluqaadpihl7t40QoGT4IUQ5R+gZjWzDHsqHsb8TjaG9IXzVfcE5PYsqdo
zhVzpmensdqWEmTJftuzXZctXKmUPKlKVYfSoT4+1LMdHWTU8n1ZwBS2JHAaM94RcygdNKXYhZDd
9F/IwukDjzTOowytuxuQcPWLY05soxajV9drrTHWnTzvHmoQyQDsczWcZdrGaPgDxsgMeV4xttOS
guqBUZou9XIdlLT/ba2lKqZNYddKh77sJTj9hdfbBJG9ziRsSlzRaVNyRjkEeuw3uWI/DZCJmFZi
63zcL+bKW2roFXpib9ncZ2QJaEo0uuXS6nJaQRHuRx0Hy6sd4LLZaCsb74hNpo9ZPlY3S0mSbTt3
Kvg5LWDQMMZqaZ8ZQyF2wths35zIBV2s6DS9ESDKnuZZcxN70xA8OIU3v+TjUnxzJhyDO6Bzgsbt
2khjTKPFqjWaxXxXkxyeUS+Mftg1hs6xdi5grXAp9E4e9hbz1C09wPDNAzEl4CIyNzf3APBJ07Cx
hZMXFpGL8rxrTSttfjJLVY85A7TuR2rPpDFiYGyXwJsJXdp+TWOGjaWxDunTa0CG5TFp9W7k6x6i
oHbwoqweTg/A/SrdL0zrBaM5t3PHfQ69zryw9XFpSpN4O859jL0UF0ajbIqklwWdYoftR7GBsjqw
83RKaehq8d5fAAaFvksqRe+nsTdeuMgcXJZu8p2QQq3E2wHzluzusQpNW5W5giOWrGccvHujkXwu
TP173/v0RphNBw+Av8z38ApztTIpgFylB4twirsloqD67FJ3S1ptewZLS2jV9FRAObAS2F2j3Y3J
xgHHVVn81bY9WDe5Q+0hX/nJmwOC66Uv2LIh44M6IgFDV7dVmyZDXZnPUBMGTVsWsQ3POa+PKBEy
WfUCZLRsRHZiwxqwxiUtXbfdtRzSRV3mPrALhocZgbOnuBSOTz1Q2glzXVUreWjAu8sqnAurBAM2
5Yn13plNqXdMdO2Vu9V20atIVf9zdtvoRRGQBLBtTOaPGuuHdaoICHF0L8wRDwWMiMMUJQ7POjcx
31jtop8Qp5LrITPLn1ke+adsGNphGxuGU4GT8MlvZTUGog1lwePFn3OI0kkHNxkZoqofvLRN1ng/
tRtmMnwbS/o5N4bM209nxtkGfpzhR4hpDd5CtFC2h/BDDm/r1TzHNwzfTTAfXWM+s3h0HCfoBrlh
xTKIWOS0jxKQSvpTJ0WmdjyECG5NE+YSBBzbvqpEQoVFoW2feZys5LdWR5jQXPQh7n0NNXIPM2v5
3kc8+ze9M47c3nlpftkMQ55GfM1ZaPOgy7H15/Ih1nWB8WC2UMcsu+HNk2cxv3e2Q9YtaIr4MQDP
+KnpN2Argq+HTtO50eYQtsbU8dDFlMu8GMqFG3pVjrevhL127yrffwGnOgyIGQX06SatJrljszB3
B12jtoZd35bJtqCJtd8VUOQ4P2BWZxg8Ey8rekew0LWku8JBJPIZkkg+7YOy9zAv0/4ybIOUU8Fm
qmVR7GO/zmi7Ua6L2T22vqgngWfCmTD5FnvcP4yWK+yARBAbzcR6HLNtEGS1tWlgvxd7hxbfGxKt
Vb7leA9c3CJbAGzeoCKdjA192atl0LwKEg3KhDASexAW5Ak0dZA23oVGm4KnEDadiDMqyxdbHLwl
yL7razPobbwTPnTjNVd2JUN3ma10u3SAqDYenHSEBNor26MfJ3WAHztnRccKwiF5ya2Ekkpm6vPW
V3RFHJaUhWk/1+x/4D+iKjt9nxenXqGE7jBay/EwL+5IeNamPYdOVumdUzNtAd+7QM8nKwqoniBp
wLrks+J2ypsIIGYRcBf+Z5ihgyGwLBGQsUMP8yofsYvd7BjjXOvxTOnsVSkMRWFgpSVdIKXov4hs
SLEHUTdVFBEkM9SZqhhqsnnaucvE5N9Pk2amtZgQEAPtsn7EK/zP9Az3preT6iMoE3VxBmqYGOzm
yw1fTf3hAsa09pzHQX4wRDHOPlPDW1N7Jp0Sc5z+aIYFIBPYTgJ+FMi88pt7qAD0+zwZhrn2Q8zS
HTB6JPGArRWfWi3rikdUYP8gt9BwdzqRyEKsm/Qe66SENlllxgcaSvd97rI4o60E/ZpusS6m6DNt
7hAkkguqQv7K1RpPzFWBsku/pWHGMgU4d2itGfmJ1HqCPLpKeLDUaWkodKcOpFuXQ9T2I4Ma1yBA
MFFX/q7GYijJJpZCHyYG5xH3v0H8GZGjZthnTpiO6xZoIb6dQT4WWT3EBxL8EeHmXsd8Q3NdvPps
VahpyVligDtlHJ3XrT4rGB1PrAAmVTqQY3QWhSTGRowUdD2tkZ0W/1dK8PVajfHy4BY4+sNIEEbC
ShZYPTmNNL/jyG78dK3YOC8TG8aN6oV8q/jC3/VF5twHw+CfJliEJAuz3IGTmMRewVfB6PsTEUJQ
TsxFKd6duwUWqWNHCSHfIUDmiu2PkrUGN15ieMberBwWBZcteE5D6+xU+yCHcnLizJZfMyVcHz0+
8do9dD3YKUG6+BMiIovDZpgQBIBDCMxa/Ci70BZWP6poSSmwoE8aRCG2oGBHnmX939uxIdbAhm44
jGIc76rWKIGCxpxtwpR0ym3v5VkfNl5q77MFyDYtrW51K5UI3spmmJxwSRfb3sSoZKcaOguWmZi4
EWNqYfyokL/ADeAUKK+zKO+Tbc/rLZucLkc4RaOXeEhVkQ2nk22iJkhRLreQhkoGaGnKJo9SGvRQ
pPfevU69LgFymbU+WJqsvSvimRFJwbAsAp4PPBSIU071ib24wZeIivSt5CZ4ZvK0zuXnnqlyI4Gs
hg2GyE/gLvo9nSg+3/uitj/9xZoxijjW0ONy0+ZHRf71hvmijDasAM5zZ9G4SaFBVN+Bkpn6MK9r
3k+epdln7pi8CWuKggdR55HBO278p6IVUm5VV8gDOUi3YS+EVBUmjTmxBRFM0La9tXTeUboVtc7U
/lRBSIsM1Des4st1zB65JKQyqnKHH38E/mjAu6PiZrSPlmHTGVIaLeNmZSdjE3InyudatR5Vanpd
ptLq184bBxbzmcWezzcIZqtkjsMTbmeisb2NpT/fQ8or1uxUnU+7gWYhPmTF+Bep34AwyxYxm/dZ
QdlDWJU2MduM5oyBw5VVH2yxoiG1FJq8F1sXf7OY08J0FFTZW89RpPq3pzv9m7y04k/+f4TN44/5
e/KjKH70f9CW1h/6TVtyvV+sAF+3CYvGo2bP/7u25PAnUGToGMDZjIfbIiPyPzRH4i1M/wMgNWBf
kKbWboC+Hofkv/7TECY/50jc0JAuVqP4v6Qu/RGB4lu/UhwFARrJ8dH8B849k/KOxy4JNFL4Bs9u
v9vEEaaPAe7YP9GUVn/4//rH//ZSEkkXCWLVtNY//10mpnJUWTqWj8spImUIXXi1EQK8/t3n/38Q
ZP7xVSCcSHQ5PjVUO/En2klbt8zx24Jpk2+XW69jilYZsX/4l1+FQIwwgxVwwlXAx//732U0+R2i
oovhgOjlWAJED/uBmvK/fhXxR2TM+pGtvHjpm2iSknqVP/0yhAFcor6o+rgWv9rxmmc9hgtnM2b0
CCEHxItEpGcAPRd0aUXbscStDjKvpk/LbFmo6zurMS9ySR7/+p39UZRc3xjFCMCITEdglJUe393f
//4DaggGB8ys9NpFYTuUj3XsMq73MbnyTZqh3UG1/evX/PUL8scvED5sSmtFYKNI/loF+vsXZcKg
hihDiwmqzD/p2qhP+EAh2GgMNq5fNlsGQormuoyweDCZYSe8myrx9IEwaHJKvIzztRv7u79+X78i
Zf70vtbE15qJcF3u1z9dpU5ZVB4SSKXXHoFyWwczSHthGVu5njE3o2AAD55/Fg84vR49bdV4iIP6
lZnoHGJCU9doNthJJXapyJfxD0QH6JA8Q1Pqkpo6/hjZR175xHoeJmvS1daAmIbpIqW/sjesMuzs
lIDmX/9a/3gjrdwtmFNcZMsW5p9+K+XJQfXa5AgoFx3adloc2thR279+FRayPy0KvApCM+kVQnvu
Goj5/TVdcnv23NQmJO+ay66oPb2lEcjbIqe1oZVn8p8sQv+43gUIH5Yv0flR+tdF9/ev5zhp20jt
ckclhQwVzT2oabO3nWdyen/9q/1fHyCTAYYELPssFvYfX6or5txsWsQJ6WElAVqECTCzqn/27Vs/
oT99+7w1xe0h7HKpVoDa738jMTZDkpl8gmTbqpuUbsZb6Q/dDhMxPMRGmntTsE0cR2DTReFLfHfC
2i+eSjbqMkW7BPn+1OSPA35EdMOhxLvE9p/aVPdInv4DtnAKjc8Y946IMIcgOV25/83eeTRJbmxX
+K8o3h4MAAm70KZQvrqr/bTZINoNXMK7BH69PpCUgtOkZuKFtlpwQw6nqmAyb957zncKpVOaiGE1
RDgRTHqaB88Pf8Xn+vvy5zvOsi0Jqkud3/bjT+N0UaoeumpA8CEZggu1wJwzSUubkMBeeA7q6P4y
y0jO+7dvHQNIPtzWgclZYnlq/7JVmY2AfFijykIdEe/9GrGy1qflL579f1hE2XZtxMqWDe7o62QH
2q5sChNAxIBUh/1qwq6zsAeLgXKSI3VMPj3+gJ//tH+6psQe6brO28aAavlSf/lpld3pA9sjRWqM
L4YjMzgP38vu5GDW+wbY0yOOfxID3CI5/PyT/+F9YF+mxMDHxutgL9/sL5+c8Y7MqCKwpvQT8QCF
psjsJNTm55/yDy84vl8sKMsmQRH15QX3OtgGwtVZjG3d5exhqr2LeHddwcL81fb8dfGifiOrhvQo
YfGMgMX+8RcxJ6YAgZayyhrjpcKYGffIFzTUoWNDUJ1TtneR27VbRuXJ9dQU9wzOQbtjF94ViSd3
FZnoB+wjflB6RfpvXu4/vpzrYbshIoPV4ccv54dW7QmDLzf3dnyDZz6HcENj4+eX2/x6V79+zJe7
CnTecwDaWitOZtPGmHqOUkOF5mSe5rdMD+NDa4fthV4O030tF1hpT7eAqNL+JlETjqUmfOdcJMh5
tcSh8Y1+q03IJExE5y6TMqBjKf5iN8WPMWJdylNEMEbvf/7id/z9XlqGwXvGWs2rTwf4x8vFwjxJ
uiLWqvO8jUdE3IdypE/SMBKNdeL2b11YJNQ7ZoZ8piSCJqDRMIFom6izqjaWz1WnRaiGeHlRHKJb
2hBa5E6ruhTGHU1E+MUTUxWcZH5nqSBLRqwhNDMYMEQIUC2GuW24svtokXjMWfqL3ej37eav+wSH
hgWLiY3UMVmzv6IVa6hFsO0mm/GhgYEuKcdnfpbcqCT2j1QdJRGFNCzwLTb0Qj1wGzbUaPSloMK1
IG/RCv38kv/DFXdNG889dEKT6unL/tiadQQlZGJk65Xqm7TFd61mNjvVM+IcS/4JUvhfR9rGkgz2
5QK49OqZE9OMhv/x5W0Fa2K1BS/zamRCpQYD9LTTBz1DnKDv82aXUVCu5jZ0gsars02ZkekpfPWL
19Jc6qYfvwavBIs+9SurL6q6Hx+0ycua5USBCMzMK5I5sui+62nIUm73F2ikiXcxZvvSxOZ/0mZa
36NfNwHRG96mUm2OmDU1XiszZ/lgSHpMmrpbSc3y74cMUnFnW5/gUS9+fqu+LqocQ3UfSiKviMML
7395yUmhFxX6KgbnzeRsCdp4l5ExQqb/ZbzbP34SGWQcbHWbY8+XaqYDRNUM9aitNK34jm+l3lV2
gVck1rVfPH7Ldf7hPhg0XDkqmmwXlout+ct9qCzwd41PWmdt2PuXAw5jPKlMVtcqwdr08wv4t2ed
npLveDx+SyWNwfvHDzNmLKQ+odRB15JxbcWL01Rau7LaePg7f/Fhf/9lHmcyw0ZZyP0yFtHKXzda
v6qVl40sVnCNAMl5Q9kQ/slUWJcIZenyzSfSgNNf7AS/n6x/uKCsMDQmOA/jJ6Du/fKQwGXXu04j
3kUV7RoLw/2Qq0ta/+gD/VOajEcQ3Ls0RjQHfvznl/dvTw2vkynY5PjFPDrOl7OKnGxi7kdCggQ6
iY0IqxCTEMkArkPn8ecf9beLy0cRo2EzkzDpmv++yvylikkRJNauSRUjo8JcE8uONkNV7qaoyH8A
2gnGoqq77c8/1DC5ZT9eWzhpC2hYR7ZsW/6XtWswm9wO+44imEPZDgM6zHejiHCMjvTbgUzMNCkx
uldX6LGtCyaQ3ZUBtu1AnsLDL77L39ZRk+9iOvx6+kWAVr88yx5yIzqxA/cZ8fsaq4hicFL3Op3J
Efxg6Fa7ityNq8rZ5pguAr0AtKX/ivT69/2M+G6f5WiRRPGYfxUooUG39FbmFa5K27lmKakuHbMq
tw3HrTWTtg+EneEuxphIVIUyrqBqgW0bjWlN58B+V7nY/X5h/h9s8S/2o788I39D9eDJy5Li9T+2
r235Qxt0+d/+xFv8xq5LVQXMm62E7hwP8J/AHvs3GlvUJVTs7lKZL8/+f9O87YXmjbCIVMHlzLIU
83+2Qf3fLIPFhrXUW4A+S4Drv5Fpg57ux6eajcByOYPxD9xpj7PRUuf+5b2WkN/o/TMdhdEcGB3P
+FnAMvtkfAhYBdMfDNCC7nvhOyjUM/O5iMhNwtAM6FcPzFxhgawnQHdht/FdsjsXsiQNMdTTRuW7
pzmMcb3LbNMQMLVFupDs8brltO4ias6w0dcdHFxU4g9N0x0BMfIqgXbZcGKv9z0DhlPZpndY+Hej
arFXhhHhbqWiMoAwqTftqpnC6LJiIr/xjGq88gYLuZuvaeSpJbLgHna3TelGawIVb6ZpegwLgro0
4mZqd5vH4bh1SJ549IGnBoZbXEwG4dsIe/T1SPrVU67aeFfNvG5mTSzE3CJYCx1K31BvH/Ihta/G
zhQHSeQfB5z8ey5dfxPWY3vNUH/+bmvJi+lNyMRncDNtmaUHYhnaTc6HXqV+b50Kb8xuHGgmhzxe
/L5+Ozwkbg6zrQ+VcbTDiP6QQf/tlrg1LcCwjvRsXE+V8+IPEmtdKl3QiKnKsdkblX4zgerBGNBa
4YWH7sLgUy2ERN0sLn3QGeVmZBK5jfLQ+17HBuiRmGASPMuwfBAX5NFzSRLLEvVgttdRZrqPKKcZ
E/bJjAwI3cBZ8FagJ88rYn4iV3DOQWR0zZSquEwa97vfSZypQHdwpZrdOB0m23dR/JIzCQIQIl+y
cyI3GkWQFh7umBZUUiCKkZFTz1x6PUa5/4Q22FNvAKbDtdbWrKk5NvugG6Rp3Nd6pJ+Hxr0hXtTa
ALFN6sDBVY/cI8Vy2UUK4Ai0xYsS0woUWgEupJEqP3LidK4Gn7sB4b3aoCGYr8KmOlumzoivFoU6
SwoZOCD5dJwj9xu0AJNKk1i1XYmpD09rsvLmcNqyBb7kMiZ6DMVNh0roMQmB+84lvuJULI4Rewd9
SaxDUr1pEOGJb5z4SCIpgCcfR91NpYMNzlFvhaN1YWX6RZq5EKfgY3TTk1un+HhzDBbJqehNb41K
dxNBh+oROASgX1ei0LDDGGSgMEzw3GBGj4m/1a4vXTe7EoO7k8g5vAwwc97euylmEt2UO6WbgIgH
dVZREnTOoRO3Q3lX282uGib4hO9ITDcKrYAj9SfdTtvbPuuvQmz3yqp3LEf9tsFLoIfmSTYW1skQ
k1bBxoInazE6VKm56QrCZwAq7ZOEoBOS2APGptxVzT95SEIP3KrtINUJ/EVAOWfuhsw2OI4A6MYI
fUgJ6zkOlj1f26QbM4MlTxMMpbupyVK547W5MNLrafHc6C9J5j3EehEwY91NXgKr1z8IVJP+XBym
Lr0yPRRkmRsw4j5ZFtju5LvFquIqg9O5SNTDSMNrtQD38rTeWaVrBW7YbEK0La4EZpMhMmOda19C
BlYXcTpBDM+S76WU1xJdIcgudLa9Xj9V9fgBWp2ILd7Gg2n1J6Xyda/kuajbVxjRO0NjXtIJ440c
QBVdSgpUuMEtypC0COVNSccAv35Jyqc+l8vRZ+fqU0IRa1bnbiFrYL2MDm0xN0y+qxBvGAKsU5sT
B7bKZdpED5E/CCadRKXUWdDF2VrTSaJq5V2UxZ+Jpr8VE5fKiL3sJsfSOmMuolyZN+T6MDRye+3W
wmT1IebmVtf08LbJQa2tIlM7p/FQik0ofQgAg+4Pl3Y4ZbgdtGY/VqXrrDhOH6KoMr7BZALhChf8
SSsBhplWE260YvZvixRDFjaV+TVrWv+SyJItckyQJJ05b5qqRUhVLhGxtkUxo9/FRBIEduI9AfrF
aiZTdRh9slnkoF80SZocY2RRRy/y+sAy0+oiNCdvFUt/w6AbRkh+b8jxGkv2Oka9GTScJi/qsEiv
QgwQqRY/4JAFTKx3j3Vebq3sFX1yYMfRnZtMqDBK/dNLnH3khLA5S1yy2Y5QSXYVsaBTBpK+tKx+
NwyoGVn/DoGnDcLWwm1XZjeNYbzXsHmCKWJC3huYGhWJpqNrboC+bHxiC1cEIGO7nRHzem6qNuQe
JYRpMd7yJ4DRUsCYE72J6zgsBNbg6j009Gwru+KodMDuwyi9nV0WH34DOzpr9K0LDzu3LVS4Qx8U
5F7iojxPeXJV1yjX0gb86VDAggLRENbVGmYaWZ74ub/N83O72OoxM8VcbaJ0VstDh4j10R/GC9mw
q3VWuul6tbe150QrdiJDx+6Y8yP0iF2qPTNp3Pf1eOla6j6C+Ev4EZh8nhL6b2qFYA8nZXHTyAFF
lzrMkcPrQNKc5Q7XUVddiag/JdWAKz8t3qBsyBW6lktz1g89HISRNKGpkJfARB8w6T6FlnYchv6I
0f+mjEtYuOmpcPygL4whEJH+gnTv7OTVwZrmIHcvZ7d/TCbtiDzhXmOyB6pEO7t+8Tljn27deAtR
BMsaucmrYbK+O6G9Eam9C81Xq8/WzKkM4OucJ5V9Zwn7aWq/wzHcD3l06cBl9xsqfAF4qJTGvoJp
szK95Drt4Vz38bUPTXOZthBfNum85iZwO3SinhdfxuJEgGe6yeV7rSeHqLI3Zlth96wCBN/ouq0R
M80LSewBkE1kwsoWm8k0Lv0Q12euaQdPbw/Sy1b4X9EUQe9OIT61j7CsTmJ6hLy3w7S0VQputmkA
1NLH6qibqgR+MNwOtb8fZnUzxAPB2X5BeoH/wUu7jluxCyX4Ct0Np4NdC+Q5o/aBp/kQ+/6WCxYs
+uZJxocyn9gKvV3RTERna2vduSep+bWJgTOmQK1YNiIkbryAzTnUkW4X3S2HORhEMgBkdJiGNHDh
2dKthekrwB3rBn6G7NJrXfgqMse69elJ58yh+sk0pm1fT3sLA6VdzahnR8nQsVzrckcG+CFyB8zk
M5YyK278XSMFtxfKAJaFNQEQLFXWBZ2QC+K6yAIwQI+5PdoUoa3z8XlGjp87styLIXdPqtVI0XX9
6djlH9zKQ2ZyTcp8rfr8kldrBQRgPWTW0WlBMPhDdm5qGqPF6N44Q95AoxnTjejty8rFDDknLtRp
8zaCd8GdaG+RV66GbrjW4oW7ZuCFHA/NjPfXx7xgcsQ1lL12RvAmor1TnEGJAuMonyxD3rao+7WF
9G6P8/nJ94fifijQxkKE8k++xuPnDHAtS6XZJBInT0Z5TwzruavEXVmqtT2Y217rboDGnzjkIvqF
YtaaVJwY86ymPXYTtr2ovrEaE8fGsFdm8jLq3nXX51vNvzBH+GWzvjMTRBNce2m1OD69e9QaAxL2
7mNZ0Le5lbMflMNO4qTBUPhQFybRFNlqqU23WYWaUWfX9uNw00DBHJ187Q5AGqdHCzEckz65LRK7
37XeUcLg9OpkP/RxvNFd0JOTbfOoQ2YnC2ij+eZ71LwBQU52lOoo5BhWbHKz/1aI/BnbxIspVXi0
8SkjmWAJgG4RmemjgA2U+M6BUTv3LWPPYF0Ylj6CYZvsHAm2YuGGrx1BBf0gz4JkCaqTgMEQ/GAC
JGG7IfBCZXmZi/BsRecweSnQrXrWlcza3VBoB7utn9vBZGe2CEzkqF7pL4IYn0xPOfMwgMRtTj99
Y+NyhQ+q4RNv6MF56y4k1og15rV2cESiVPcSboit3bvjfCiSapG+7Ti24t0gs9OkzzHTe8grBiuF
FuJwYddIEdlL2yHPwA133YIZscJbt35JUVcFxJK429m6FV4uYONoHuJ6bxu6KPOiKRgS2zikOu1w
12U85mxDaFvk2xG3ILNv9dCtk8ndJ8o/21PtgeZ48w2CFozX1rWuJ4sQv+hd6ovwIK6NVZ0ee+NR
lOarTapAX4h7PNKAvGaXXRshGzIAtKlWW6/KgrhO8HfhsxfVbKSFl9baCn3Bbm44SCYExiHObu4a
5Ybf4jJMl38XTZetIpilg6yzaZwOVUQfsWG28MMxiJGHF9kzy4RzEhbARls8jazPBDIg2ya+nEfS
GTYkW1+bk3jLFQxuldR3aMe2JZSmI06eR7OGqY/y8THVs4902UtDxoYaAcXGuEO7f2NPnb4xq+RM
kM5HW2vHJsnR6BYOqnEXl3PzUVtjgNsRiS25d455lhYxsZLeu9+WS+pouWPn3wyRdhGxlV6nPsc9
qD7ZZQH+7Vz5jb+fWpveaSkbP9kMMu1BYaUpNhZOutp2KHxx6MfMvpPdIg1F+v3UOW72EmJBwOE0
S6ybZnsBX38KOpyhL1rU1cE4DNoGwLB3Ocyav/dxxJSBYVZDi71zdLadnLULVFxyXAutB+qmuUle
ro18tr4PVVwhsE2L8ZxBqr2K7AZ0mz17Hi9UWTvzKmr7CM2J0QAqNMjVKjdtYlbGRUmdO+INzYAR
+UTRqJ6wC8zi9rdcRxKK+WKImp0GZugSg1+y40mj8V/MaJqTxT83U4JfVyPqW/AJo0vETJic/UQQ
Ge1q3aFrsKgN7VAUeGdj4+iZDWkgHdM3LGtzhmQcx7Sx5mKhSdAGZj+bgfYHLQ4Ki8eedXTh6poc
RTHkOvuZuRAqG3RhKpBzi7Y19MG8YYKzkLvE0iKgGxDWYTRYvClSuz3so8o6u3UlyeYkEf0wE3xJ
zCemg/3UuM3J76V/X+bsBK1wtIKSrJyhNNYRTzRzlxRRpSrdc9i1WpA4PugWyX/c91S/JDXExSWC
YH5872XVDS0kOXlA77UxvfIM0DvbJmthhNtWQrL5pMiqiDwgbKvJN5JDzjQ4XFtaOH2rizIWW8fi
XWqyaSk7owmCoV61p2jW2cBcF2AYeiPf1Yx3j21ZP3SQeauZCaAN52CPpVnHrsZYz6guScVc/D+J
x4U6hPAe5EU6Kl1R7SI/Jw90xhO0ql3snGc5dfV4kLPrqLu0t6XxyQEudj+Twmf5gSdhHWP80eoJ
V9t40XXWvEdAk5PKqdQYqMZL9rgBHOO2tvoGAWzaG6fQED4rU4JbZlcQ+BHu7A4jFRAuSaMCltiy
nlWFd5k6nletMB8g9h7IfhpxNuCVWOk+nsIV2D/uhTOn7aXTDjD8/EwjuXPIMvuttAWJokVHROox
VGiOt/o8hYfGFnEYiFoN9i4nvRc1dYdflVmv7l7BOkBl6/iGduu0UnwWld+/0c43byZDtZ9lR4VC
hPIyCq7iHbi09ogWt3yuDIPcWpXZ4KdG6ERIPuAAJmwmkwkCoCq6XWHO9S2pA9WRYOkIyWwYxmuv
nnFWOiqCt5Uo/DYTKWd2HSdPAA3aE9kC003fMuW09JH5LPp72lhMSjg/ZJHx2TlEWYOc8O+qzvZu
a8zrl2bX2zdo4ZiIZgS1Hpu2Ii7ZyW3/EXG1fVMXo7kcu9NsRHfQNij663aisTGl0xH8WrXc/TGl
IZLY/jXnJ5t03zQ9wKEiDTp2CRexQ8Yj5F/q3iPypO673ng862CkpwB5VHFXuEJcFUmjbesM0H2O
WzFhJUkw+XBOyaghcqPKD3hvWelUg6YeSl1k3mUsl0/oT4EnGuTfhl1DPWKNrU8ra6DbZlOMn5c0
1ae2n9i98wRA53oKVfRaFPATh5yzMVYo4z1zJfzCbjDyb2k22bQZIw3ZShWX5xkIx6cRFVc8R2Bw
uyr9rqWewYM6zgOQn65li+E6Oyjkk7MuIU1tCtYXivao6m9BHjBNFG1kPYuyDUlKRlTgXXSV5zwa
agnDiNwWRoggEgYrAsc3Qkq6iscL5RA0dTXT8+vi8YGeK2xRc9SHveE3AMlLiyLZuhIOPClDCmtX
6QJul+h7ue1V2+5pw4mDDcjuujE8sKyzKMEMv8TN7dhgsQgReF3Q+ZxcV925g0jgUjr5EYszVAMX
dsiqj0rKZ81IPo0M6y8UE/gvJtLQ6yjyrDtMNRwQLMTXJrSGe/R0HHxpQbfbqLfVpewji2NrdTsz
CT8b+MV4uYR3sgfOV1zv7kawwlB2NMVmVPcio0Ng0mLYwwIkwpRIEATmWBvA3WJqTStdnTDQ0n/x
mmErBY6KGj/TijGYHgx2SEe1O/e4RMgs3092uuO1klATs6d6su8aDDVjudOUf1J59EFYy66V1kqj
tHHxP+f+tO9hfoE4p+yYYZOGc38xeqgWSgzeQWWVcPAyaDEehMCVUTbDpVWO4ZEQR5vDTyY+nLzT
HtNIxDlcjdH5tmQ4jMLYDOY1XofkyWnT0+TVDZ6uPL7MSaX6PlI4gJDHpXqqKzN7kuU0fUpLwAch
lAMwjrb2cGFvmiLMRt6iyYXnFXuVf8CV06bUhFmhUMQ3eXwYHN98km5BKFxnx1dZNot3a3bqlEUZ
urubWfKB1AzjGTNcdRatLoDDpq32GjW12yNZVoc4zvp7OHKkxnmaP1xNZjTfjLj2aLvrnfOWNlZ2
NBPK2AU210NM3OvKcj4qQ7oXMRWSsYHEMrw2JMFs0rGrr0Qh871X2zpsIc3lzIUPp0AsoglsVFAe
oz48TZM1r2SH7XhADvc0NbkBgREvl0/8aJCXVxFb4BqDpRM4foSKNEr8Aw6ObctiWuu4atnI81Xq
L6+kSrptPNeXw4LvT4uabK4hOtHWSgNPkB8OzNsIhoge79z7zrdxVhtViH1lavFH59qEoZXtqVMJ
Jtm+7/Zl6FjrbEYeQlTIhevTscePdZdrqPJAog/7dmIPMlD+QKLeuDb0ZlmGDwz20h2K+fSiNEhY
UlXnbJxymq/dtnxWSfOZDmqd5pCzzDrlkFVAFKYVH6B/LdeZER2HjixzeKMirMWrO/U0luKUwB54
MH3d7yKvCA+Vl9KIGZ0HRGnduRlC96ovUjotGjBGelqbqYfRohFPGNDgba6cyr4bRsjVdB/BhYHJ
fjO94sQwAgBPN+/0UnuuKzqYEBNXuIHyLalbTaAxHep64W684SMlIgr8AIbwos2DqQMKFzkwlguu
yyBzd9N7wyNmv4b32D7TtEm/UX5mu9IeBngn2i4kvX4FSY9ce2+69UAiL/mIkYzL7QCecmMZ5bQv
xWAfdLJxD0xeeZWLZnieTJlTWjc0K0SkXUv7yfbKXds3x4jWLlBwDjcCRiz4xm47ROmpn0S0x6a2
2KMXECd0dxdHdxatM4krv7XMK7H4YNBDrIyMdwl3ANtbsXZo1HnjuzePNg0PfcvxujqAoYfjRN9w
dDMDXmC36XQ335gRHBcNHyHTmJfJK+FCZhUVU989Whmt89qvkTmazNIse7zWFo6upA4LuoWno4fg
n0ZDHVrV7cnpQvUeJ80N3nydyladGSl0rHVOupU5QQdgyas7wAyX+GyMQ6/l90i0LsxIfSjlHuuq
Pnmze5FW6Tf/91bf2N1RweurHKLvTWW46iOicWemcXNuB097SZPMxfiUYfFXTb9n3e03tpTy5OUF
4CqTHzP25XzjmNlb14PLDnnTYqaLODgtzNntErjQRue8iR8smvh6Wub0700q+/6AsyOY2+yGEeE+
99x9HKcSJahidxopvwSJa22zabX+CtwR0p/0qYMBcDNBQhXNVNykbW2/Etrt3SJzljOTJh5bwhrl
ye8iygplWveKkwCi34FIKJRtjVMWW7JwabgxZdkNHcE1Iw55kyZeANTtDNCm/wY5I74KtXZrm11y
axQzLbcOJlZfYTs1wPXC2/Fe65qxYlCXk3k5jgZdnXYID2D+aIgZaxAML5jZjX0BQtZLfJNG4Lgb
YfBsy17c9ywlaxWp5tgXefemUjRgDthgHoriFoAtioH5AsvKrdYab6aIduSG7lCPwn9i6+0GbKh3
WcHUJiLfrRvNwxRqpyizDqD9Dp1fvlTTiM1qOI1a3lGIN93aqsps00K68qtK0lpnYfcl0fZtpb8L
fF+V5Nekaf2BTPe2arJTKZIrmJfrKU0UNAqgqpyWpr0T6/F2MOU3bJAHDP7ioc/9Y08jryB0fdXn
v7cFeRFUbLbf1JS2jyrX4LgxdfHitgqacTK3RjzbJ7epn+FfnjD4Mixgwj3jo1BQG1UdbdiXk0DX
xydACo9tXt5xnJUP/Jx81dqksVS47SD1ZxYdYwU+rE+jCyhSY1ydUhpI12OvJ1ui7K7S5MMk/wNI
F9moV3hjtm4BRJkDITY7U701jbKvhmTsPkh5wXnbpkKtlSKAIciTGkexxisIKl+jSYqR24IZBQKE
MhjIIhD1udROTMhhVE5e8YwHxH7Vl56b5Fs6/KHlffIqvUFilxtNu0GhWK+rXCPsEMFlRwlTSCB6
g27sbHOk6xy2wxX5PAQxVLF+iewjm9eNy0DKkvr87saUGPRj8k+K0Yg5Ykq2gSt7FjBpRNEJUiKt
aC381Cfo6NRBsC/HnUlhFsSdgw27H6fxMoRsQ3MTiqnGAFEZYB666Q811P+LQf7loYj63w1xu9e3
8odA9+WP/6EBMazfbBNeEmwkjCUL1ui/NSDeb+ggSTFBVYSQY9Er/48ExPwNdxyyJ7YRnDBCoCj5
UwGiid98lPM4HzwMJI4tvP+DEW7RfyCMRZnCpBVVKn/bj/oPa9FZtLm7ips6vbHKsgULgJ9ftaY4
/+WCXP+h2vqPos+vS0Bk7X/+a9FH/fFvDx//+S8CwIXA7LLoYHzTcM2vWi4sGVOYT4w0DUy+bl0w
VB4YiFcM+zY//6Qv2uw/PgmpLxYyLpT1VUzpJTEud7AyZgz0bcGMrRo1qV/oKP/h5yB955557mLq
879o7yLba+qGdrYNz28PPTW6ouBjvmPG5a80zLa3SBd/uHZohVE0eihETcREqH5+UOmEooqh2WSs
E2icwfJ1NSEwdU4tWisAuGvYKvR5ohlQpYwG0Z+gXIUQk3BDLwhuJ2fQM6jOXFdFRL/V40wqAzE2
gJf8rCvnOzh4OjPeaaFApCBSzXMUt9lVNgqz2XUcCN5rI/SjDRgeRbAXnv1Hn0NHTmypKoyzVo/8
RzOqHSh1c2qT1RlD7yUlEWzdnCC34a+w0pspr/lgA//7h6WRbbKBpomLWxsXTERWSd87hilk2KA3
RTOedba7h74b+LsFQwSwv0Y+QG+gYHtnjOdSOJjAAtj+fcwEGQPOZ9Xqw1PcWi4Ru/RfEarIISXA
qyBnetW5gljP2K5BP4KL+mTzyskZ19X0NoShelRjvkh4EvuyJgCRZBWszLdKeQSKg6DB1s+EPl5a
t4n95OUlFE5M6Npb29fuQ2jl2UPY2UQ9JxAMPPZ+QjdWQJfT/slLU5ioayPOO3zgY381eyVXuqCP
92K5ZsFsbEmNQC+TXnCoRsI5Wu5MtEbrd08NSVhvBcbCN96a/jWeoAMD0ijh8IclLdsVdtv21TVI
EwvgB5aPuhbBrZFRnkdrT0ycD026bs9sQgZ9Km+a2mB2hfeMdkOcTQEQsWkiBnKDKYBRm/WQPSpU
S/VKZOoKKE5MYikizLsC02wdFDQqvxnAI5BY4QJ4S3y/e1ShHL/VhDkQQ43Q593myH7XQtOQW3Pq
xssmG9W0UngLqGDnSF14vnKitcHRgNz0Sumf+jim70NUypQ0Wp3oUp1o2huTY1APphkfAfFl3pCR
WpgaxzopmY37XaJdSFOGOraCoiLRwiefdj3mdnHTIVahBkQvgT20mUyXg3lUDAwt53y+oXMSXRe0
fl+y0Y3fokZF7i09w+ipdxKEb3UXUy7AFsWgP2n9CGyk1yEq151ZzpuBKFcmxlg4sKWmRvXe1i0p
BiO+gieaUbBATXcU71nZIeGunZgq1QkV1HWaqG5KOaxlZ7DCSITLziEWQ3Lsvy2AwVyExIdyusUD
Xa6E1+Ywb8C9vQxpQm2Fg5+XX5EOJFdVKHnL5O9OBgMR04cRtzpEJLBskI8BhqJ2afvyoSGz7iFj
2ffXje7EH70lR59Rcew+56J2brB8GaR9SpdBMl+GOU3R+M2N3oe2eZpCO25BWRjwYSUp5jxpleNb
62oWCiu+ldvkf2rJu9c6+fVULU4xKCg8N34baVjpUp2MLAwQHNiBX8cNvlw1PM35WHaclvT2XfEA
kf5hPpU+Z+og63qKcfjxn96Q8CT1RFaOQRgXpWSWG3obwFhFT4mkE/2dlWmvretQWd8alswX0rE9
GiG9GOs1C06TH3xwHK8JaGcICI5gXKtHAES2UdlGZSDgPKB6iCuSREO0SxZ5g2K6LPOaQlu3tPGK
/y9/ELQrQXvr6OuWNQ1VTxTFAkwnj4ryFd1GCJctMJEkpClYSIKCNomcSECcOTEB7C3H24gfkG2H
TCdepXIGzNnSzNZWiNNu2zrWGK4WVo7aCjshx7zAKeHtQEyksEhSE56OkwzMsBxjfDZo/6rAyBO+
Ez5tpuBV1ZksZrLMrm0CAay9qVPxQ8DRvTWYk4gACnhsx05KptRJaRAUkiQINFUNmg1cBeuzG4br
QTCS771GbAZEkGQv0r/3VwZ5vdfNQC7HkvuSvAODQcXjmj3OSBkTFbMGQCaGoKSEzldx78fPsoqS
6UiHPPpMjMm2NpGdDteEfKfDmgC0ygxoF6m7HqMLqH/PIjaWBAnH2mcF2R6oDkufqAwxQZPIjKF9
R3vWY0fUe0ztQlYsvq3WGXu/iH4PTwUsvK7cxnpkEB5JGhcumh/ETp99WNbAujEt5+gunL3wJrh3
FEGcoEHui702m/Uhs2hZBLQ24wumKzQ1RWidJsYS9xx+/Td8Oc2L4SnZriytJeNtBP62MHXbcyf0
Sux8IyqHTcmQdtEPxYS95QSkPWhuBQWxTNStZYyL6MFyNDodbZf8F3tnshw3kmbrVymrPdLgmLG8
MTGCM0VqoDYwUZQwOgCHA47h6e8HZt5ukamSLO+6rDfVVZLACALwfzjnO7d0EWvc6ux0X9tyFB/T
zBB+2I8IOeDkg+Nia2q6cjsEoXqyebftqyFCYjc4SfNUjwSsNMy4d57sxC3HQnitW8aXJFc4B8cK
w6/kG4GYgq5D7A5gqKE7ltEY3czMnLnP045DBtgks8qRwOQHot+zd7H0p/nQOW74XHoJ2hxBAgXB
HKRKcOyGvL82noC1a+WuD1cjeEnWfUnZ7Zy1QYYF1Z16br4nxbfRkw8jGuKn3XA5YhhgJQEOMIfK
pP2bic1Gs8/YQkCjFjyRZs37TU0YfskVgpwtgQ/jFdQs2PoWo24ao76QJ85efSaxD9Zbew0T5t4U
X5qXhGFEFBwgxbAmD7vCcDvZtSSROILI+bi85BSDh+MNABUR7jBiB2zCL6nGQD0XzpSXtOOWacyj
z81XHsI1Dnmm6/6e2W57TdYbbeDM00fnvIYoO/36fBQv2crCTslZDgO3Rg0l8s/BGsNsLca3jl6b
+ofclYneEQg6etsph9BLu2s4HUYk4+9hbHk9LX+IXqiaPTArspuGFinEgKe9KGY+10g1SQjLknaX
c+ca0H5E1LBM1oG9ktT7nlN5b/olzlhpM/2/qysfEZpQXmUutFCqdEF4+96dEyqwpbajSUV2eUeR
rumn1bzlDa+eDLTuikCYlWbWISaalsowayRlDjgnnvLyojbuGJy6jPcWN04j3H0/5ua2SB2oK0Ok
XetiArnPHGZkD7uN1JqpgjWoe4CvYybAbcBkWa22/W0/SqRoETnnTAodghImGWiWHD45OptuQDHI
3VZOTzVBa9jTI8c+LyzFqHrMSoBQXjlk7o1b8MRxkFjOnaOdPj00pkB+qqewIJrACaiJtAL9zzjT
iS671g7NIacRDnZFagfedRYSNsuGlLhB1iEiqK6lCqYvXdGwXfA5FyvEmG6Y7YqC0WaHmoAKMusJ
9/J6UHwbLMRs+TBn8jMPcxopbixCLrbp0ptzb2rAby0GuTMB75AryhQA0pZ4Ug6cVHeQJLvYNqhC
NJFQuEl4B9vNbJ/GqrI6JEkhe0Qr81t1t0zsaq56A4xnT1quGx9Knx1PZSR03E1mtabcVSZg5iag
DDyFoyA4EYhPCSCBbCJNHKrPZOMmJ2vvMMQWG0USsEsejIwEOm/J0RS6cTFZ2OYHu5eHPEmY1FeD
Y7wjG/g+QXZEWtqAbgtB8q6hpgi+iIzyfwMpUiWcy3ZaB0+6Dd0JCVoYcRwYUiy9K6j0TPMhH7Wf
RFKkqHdsXdgfEANM7Re0wbG6xZiowtvW8ZDy2ZAYCb/Im6D89tIN/nck8W9nNQf955nEff6t6778
6/JbU/OVfath4s1rK/7y1/6cTbxQdej8mcvSyEYsn+ml/zKokA3trrYrfBxY+Gz0UP8znXiJZsXW
Qjfq4T1bPbV/TSeCP9YmIkIvgqkkxnT6jwKlX/fY61gtsm0Y0wB/8Dzh7nvd9nYzYvJkiU6oJsSX
WXrNDAtv6J8Ed8xvrHSvZwYvlwItBNKa0YTHVGX9UX7wwWghCqXUxErf01te0C6FUx/9xkT384sw
LwixBPkMd15fxGkdfBj5dGoFXi3fyce9Vaj5Nxf5yZcm6BBY2GEVYgDy5iLT4EaLkuOJL7d/DvzK
PjZUkXco+JPfTHTefhyMquytBO9gEaACeGuPJTgN9tbYnAqQI2swVsXcH+6x3v1w1/5kcPTzy0Qs
KYUdoWp584H6YIxbdsWnPOkZomfIPmzkpMdfX2T9R/53wsLn4L2/2rFwu+Lm5Gx6/aspYuTK8+gd
fTnOZzR8zE1c8rY5CPipTrPbqvNfX/Dvnyrw4LA4YH2IcgqcN45fR8ddxx7/SNqN3PaI81EJdr9j
9PzsU/FoY8LFn+r7/pshFZv6MdPSPZocTK/Dmn2Df3CkmrWJ2kMt9Jvf1K8vB1Lg9ZdYyW5BTiaO
loz9g104/rZvZX+TLYN34D2i7n79Fb44et/80jCF4kul/gJDsQbb//jQLoEOhmaqj9U81p8btNRP
7bAgX/BKURDeRAeSsH2NytspMEwbnKQDxkxObvce0ma67CBTG8BfdRU+tlKAwwmxC1tHVKEoyhao
PO/hZFOHwTlA5Y54zXxhde9bd93kEB1Taa3E/tef6e3T69u4TH3oK8ABAh7gdRL4w3sIVC25aGrA
3aP9szAeuyvpRN4R0HX+G3P7339Z9B1MpnkV8T4CuPX6SkkASLmayclI0TBabhpumZOYb3PT+Ftq
Sqis//yTcRmsMhjCfcz4r69X4RLUHPJH2PJ6t4xmZrc1jTiEpvLh11f6+6PFJ2P8C5sKwIIfvLkN
p0KTWDmoY7Asy5awWGtX1bn5c9PxH7kKP7nI+gbn8OPE4Dx484saGE3ORYJsfAqtMy+EoZCPUhx+
/Ul+cjf4lG7M+VkBMMt+81aC8m6JIZRH0zftlmi5COFQSvuhfHXx/3ElLuDbGPV5H60f94f7zk/j
yLWm5lgwBbssRE8mFWkp+2qk3P71lX72xTl2gEMfNzku1zf3nULRhiVGHmewvMD8V0dbCLb11xf5
2RfnEODgQzrAYvvW1pr7pbKRhx2JG6k3ow8FP+sFR0g9eLe/vtJPPw6lyYr0gLPx9uOMMp1VMpP2
EOfzGaaCfNd58nf4rvX3/PpFt34SKC0oKHjc7Tf3QYApzKMVPjZh/MWnd8FeMLRXo3SCd7Vj5mfR
Tu3nX3+un14SVAcFhIt1OcKD/OMNkdkpm8m5OJaLyrYsbJE8jkIeIWHUx3nuCR5ACN385qGi1Prb
J6UWdQPORuT2/t8gDmE49KnXocCi4472Jhjtr5pAxgyLa9JAaS2R1eORpAmLIYA9unZXPKGT9es1
mQ3hAJWsfd02NfO7sVzmTRI03XkwBd0nHNVFzQQuhR+PL6ylpYQ8gxdRLNE+KzUC1BKJdbdVrR+F
d/g2PIi4YTfcFqYx+UFUdanhjNcRakAFJADLSQdROU4c2ZONS8P8BfEnMXtO7kG4w75DPHygnOTG
6UTxHQmk0gi3+Lr3DCubB4tUipaturYBA5Xj0V5QpjICYwFsOyhI91rxZWxDIcdz11nQWYhokOle
y8TsSYma8hMG7ei6EUXyGBCRVqCFNAg/pzL5jqxEe2dr/sKnavBCfG9AdA0/TgFnry5qSIWDTfIk
66vykKaCTjLP7PkyavpmbW0TU22behqCXSonpY5xq7CNtYrpMNK7UPMLQX0ptqmaeYkztCI3rVwi
1jiVF87wm8Mgd1DO+GO2T8LF+2TsTPBHtJHfM1jN1x2vMwLE3T65V2pmhJ/mCRTtOS0JfWU7/ewh
zyJnAAnlo50KNP7Cc6YrTUY3CVBxPT9bc9uBxZaaqdmQSUC32KDUBT4WlIPz2DBfSlTd4+QjOK6G
T9iv+mrLJ9QPuOT8bvCC4TEey/4p4QHTu8ZjOED8ZmcekGY077IWsDSzuUn67lFN1szExRkFggCV
+9GlCYHtIs6X5d3C4tS9wpaEpj4TojnrGBqK7QLi8qxr1UNgNVVyJNt4PgOSgRFGIRMYN6jth7Ms
mUKDS2RE9CQEcQRuX7vnPWkUH2Y/Wj6zxhFX0USQMlU/8xLPKkq9p8LHC9MhJHmAps7o2V9U+Eki
NEKvx4me4yTr6WQYjlry4BTgjbghe/2EW54Z6ZSJKidOM8i/DFnhPzOaxH8bJym+OTQjrbwgToxH
XPodMkcxTtX3tGVNvNVVRV5e0cvsy8J0WZxgXiX5e/IF+bZBfePDHPu+zBk+d8W9P0q331qQDsgo
62HJbxEiFGjb7FWYGWWpBScKAOJVGjrrZBLl46lNazXthkRM0y72VmEY4QzWjqAt64MbSoTmyRCi
kWqIRMaf2vXzcoispP2cmTjnQbKH+YwEFUz2GZy0CoVEbou7hfkkQQZR0H0MhGqaIxHbXQL+sIo+
VGyLWzhe8+IdYm8Zsn2ADPrDPNgT0QoqZ+jVpDbLPt9Oy36XuZV8D8GVaNQ+FppVHCO8aa+yTH4t
pzm/r/LF13tGrq5/3YahBNwXSO97NTc4UxZdr5x/2Xbzhp2EAj/F7wJLpYxWIp5b8irJ/Tr5yqg9
DbZzVuTsI3o8x4c2YCm/YSbMKDcMMtw4KE+nrwBf++nQEj23bFl0zfkK9oZpqDKfndxkyOOK0Z4Y
NOzbyvRFcsmaNxw2c5o5RMEIITKUQbr/8wT+79jl38RR/XCU/g0LQmBDrvNvryYu69/4Sw0i/oDu
xGTE5R4U7ktJ9+fAJUQmsrJAaHFXsURIQfkXD8TlfwI4u1ILYbrYvsdZ/de8xbX/oIW0kbqhL0HH
4Tv/hAeyluD/W2aEDIZcJA2MXKjS16HQm3axgGU02TNbR0Kj5Geo6Nn54uWE/CaDuR+tiqjlDrx/
SON/IaxOn/3wPf2k0X9dtK2XZ9TETAHOLqWh/ZaUSAhRryDCtSz+AnHd1MvwlOtkuu/DrPtHhTWX
8rjr0Yf46F+o3e03naO0Em/S7EAQQhUVesEiYAkKSViJKv7Np/rbl0qEGZ/KBbNHGcXm+nUh5eIS
Rm0WM/z32Z716ActYooN+TXI4ZoDesHqITARvQNPZPxNj3p2f1MNv0EIrx8Xqjb3nPCYwNL1vfm4
Oh9YD3Q4h5aEuO7jGDMW2Pp1hREmWnKPVZ9qu0M3t8u5DmdC11KgGOxwyvaDixq/OFgqXJ6DUWks
KCMRyb/pDV8X0evPF673sMvED4xVaK/f4Q/dRz6jY1tIid/U4aKhuRTm3KLz/s3IxfnbDQamiwuJ
lScVxP7bGwyjSkssM3uK0qqxsQYRJMaNS2oSX0bn2I8hXIwbOViIkL1ajgifTRunrDyk94xSpMvu
8s7J7kg7BAOllGmsfZTmXQWAurDvCacOR8SaNZQsaDr4LJdUX8s4JPcgHHurIx1udtzDnLlm3fO1
3tdfPz+va+fQoasCDuUHVM68XqAXv/4WGdbKmYcMe+JQEkpa2tFB8bhtxlmOe41R5Detj/jJBZmZ
hn7MlJiRxdthRRoXwxjhYNsIfN8e+8gNLcyOlS2jlvJzlHT3FIAkewLKarxHdobnAMR3dYSDKaiv
0vVL1Jb5zc3+unF5+RYQyNG3OGINIgzfdP+hb9nEqmA3gYmS37e8yYjynr+hOY4uJo+9aKV09Zu+
5e39u050UfHxUPCE87S/eb4WGN2ESMWoAcqoOWUOvAYEnubq17/fn10FI9QqF4QI7kHAf/WUDFSd
unAo81XVQj1hSAmLSAe/+f5+dhVOAUY0aIBcBsmvrzJj20hMvV4FE9xJ+H1A6RxW/2h2zG+JURBw
q3V8DAmB8+71VVRMnC5RgzyKufoigYF/Fqrznn/zhTnrV/LjiQYcmjEQomlG4Yxr3sL32e3pRhj/
axcPvOztbPTLY5AvcfstEBVzLuLiPuqUwO1j6nmWsyPoJvT3tEOUnAqp8Xg99DiYr30wrXQZNoZN
+Fh+r486KOZ0Oy19o06916ek5Ewddbcz6RwRlA4r/04aitQLJwArdIl+jL/rDWpuz7MEG9/GnW2B
AF1jYjxqtyDpqO5oTDchjuCbRdH+MINsaQ6RQBRHrBNxfKbqnMhiwy9EbWaJXW+HXWt66okiK3Yd
rADgCZKUHB6sdkxvWpO6x2nupuojBmg4IH0TWvqS0NlheTe4arFJ3ibB+szAyVr2Yyy6rzHKrvTQ
dXKJtjZLU3kMczjUuzLvMrNjUD2yp0NIAXQT9Zm1Wxfr8rA2zekZfp3uo91aBvqNnaTwAJLWvyHI
ubT3cxdFuCcXaB87YtqaVS+vk/nKa7XKdiN0innn5x7DQeRz2UMULLD18CvFAjIuG6qNAFCDnqpw
IoW1bqjDXdJ0HmwJV1kc30L7mIwE1rKtNsLFN6qxI6WMcd1TJDy+n1L7yykqQ4u/o6GFNLNELNPm
HhlRbelb6iCmPkPi067foF/JCvtI4Kd3/TRx5OWc2dezk3cTATMoxvCdrSmOpplJCVuKhaS+uS2/
daOL8SBMC9gCDT/9+44oqgsH4/c7QW9q3fCPkTBWJjjq9l0JLfLMYXwz7/MyWT6WTj7bV1NTYCQR
E9zWQwzR6zB7KEdOjuYlfI40D3YDYp2yurWMVniuyJoh4q7ICPTsxWB9El3czMS0KKk2hGTCFXaN
fEryzGBT9MI8v5rVKg4Ki2AqrkWzqEd7MlW0kxG17bHLo8LZMZcgqdpVA6E+BBgec1GyNUfjuRKK
dKVPzZLVuGMEWPQt9xIUOHzUgN9NFNIqgtuuAAa5Eh/CjFPW3db55D5hNI+sfdb3Me4nCSzukAFk
qi5aURog0dhFz0drKJ/UzKm1bZZUYNsOPNISp1BBgkzB1fLeq8nY2uaA3b7MoYq9Y6Aqr9tL4qqf
CD6diMWyoV5sOjlZa3KlxOyppjo8tW5ad+dkRc4GAU3s86TQjDow953EYZpB545ntRIuXAqSiA6G
VXkOtasFyENGEXhrh3zl/ppVojedkSOyhLeD0c5jYKmWLCqNX/y96LWfnzOfSE6pdEhgHlrCObYS
azoIlXJCZJOPWdAiB7CmxwILNwE+ZkJ1wTBAmIOOdf0ZVN5452ZVBo3NSWDb7+Gs+bheS9S+B0/3
AXmEhlXiakcpl7OsbL1um5fQjs6crPSbXZ4KxL6dbVgzRfWwEFQxRwxBMVnVl4sfTpRAq2R7i8xR
I0YEnwDXYonDYe/WXYTxcIVYYK+KkQ8Ppr4mdidrmG82cHrQynrLrRPhRYdSpbxnu3ATcebRAWeH
oJiyj6IiLGvbJmX7nLt9eOVgLmn2LtK0i2mY4mIvEAVZW0It2gua8uCBHym5SnBsrBwBCPGEllfa
xVrP/CmvOgBQdtEh/TN+Hdznbued8E3F4y6wK+8KtgjCHJWEEsUcPXa65rjTEpMQFp87WdV0VwE1
Ybgp4Oy5J8duk3s0tnxiI930OU4HZMweU7aTxK01br2o0jZw6nhYzhCDLYwC/BbQnUn6JTj5Qbsa
wv0RZH0QzFWyQcaiviBRnS9siUJv6zUlqYvGZBWkJYmBreVtRVZcLdD71JmrDnkcaeJSAXuTVpQE
qEMXcbNMObLo1vKRiWQL5xpGQMDh2eDBM8jZ5V2CBbBIeB8dAqKgf95VUpFx3xLaBHJBjogCiUyF
t+4UIs13RVT0dPmTY33nWdCfZk8EX5q2sbrNuCjX34QyQ7mCOLxHrZGRukF0WqKwYE/pXG6z0qId
bIOU+ZEdy0HjWAz9z9hhBd6SzET60ABwwXSts77eWjAKb2djNXjYRvLetgvX/OrVI4NW5TUY6qBS
QO3SuezsPfmLI8A4100/FRxO9bmXOpnY+laj/E3XBNZNmpDdupPD3NwnzBMBcIg848aphvyhRI/z
PiYN8rscYlLBUAk59iXdFDIdt5zz+mzJ2vS7jkzmnfzSlR9mKjjC/FLtD7sMw32BtDJxw40iKCdC
0NJ1V8MAtN3ioWYKU4btbdAGIxVjQlR6lWR9tOVVEj0uvWrviFKu3zelJlutdDJ2nWgpWrWFzGWb
HQyDed6zaXaju7Atqukohskrz+ZxZqS1fiHXxA4243mmVYxmMeqArPgI079K49X8JgJblZyeViv5
HeB1hK3nL9BNkDAnQR/UG4lDPeKaMa8RRwy2dYTjWHJMDdy+BM+SfTlse2d9rOJ8/a2aWslrDwsv
iawMj2syVvLOmzYV6fAkBSKSSm8R6dfTvSW8gvDE1Twanjf8d2A1ZpEy2yvqEPAGr4QgBaM4hQA8
Tko3SF13iAwS3rKzdr8PmScgJim8qHKvyzyA8vNS2P13uPRvYq9+qHH/Nly6zJ/mV6Ollz//F2zW
/4M+H9gFw42IVPd1Hf7naCn+g/+SRRh9Gkv52Fkb3/83W3L/wE0WMXdBxuGKtWX+a7QkYM0yqYIz
i/jm5X/9J6Olt60irBjGO1iZ7AgvC//pdb3PTEPqDAgLph9qkrjX07CPaiu/DZl534ddMP2mOX3b
6yOBdJgpIBthc+l7bwU9vq79MuDR31DdUxoLzyLfznoydZf8ZpZEcMnrLoOxis3gYs3f4sMB811b
0h/GFzZnRRH12AOXFmM8AroWubt938au5eKRcRVImm1GUyTEPo0niCjgOqRddpU4yC5YDDyAPGNs
Lsh5LGDFBMAQWPyM8Bg1oQkEly/pMagbO7ysAmSpoUWxklgjL3ievvJ+6CPfOlTR5PY7awgq9zKe
8kqdYCJyHmSiHahFLSkaJPfMow5+M4bpWRAuAb8Rx55IOmWo6acHzBW6gn9bJj3m84jAEi0j6V0n
4SD1LakXOS9sAD3lVdGm01fyE/VFly9t+EUWU+NdRXBTb1M/T67aOcy/VlNFlGnts8La+I5ucWEl
BLN7pCMSzNizMojLqrmpCju5apapdOMN+ygNzLFHgTDvgoTCUW5GQULbpS/DzkU16QIlEkRTZuNm
mQLwOOvt/TVNjageAW/TFXc4YAuFJnWokObTITqkcuNWEhdRpii1N/4E5RYlOERKwB2pE2h/3tlF
4uH6XURUU9pVjSyhq/Y5qcvFTpFHNX5SWTGqKz+16vohGqkSAgoV3zdQX5VtbICxU6nnbeu4EyOG
kMOF8PhoJMysPzAiXA9dIoUx5m6w7roweHSjxtiFBaa7xTsvKIfb8KbvVSD1HWZ9mKe7lkkpLY09
JiSPEZrrzS040MwPQQb0StA15n3BYuRmGcLBfpeAiZMf0yIuFnYQLcUjdg1Sqb8Q0tWomCcP/88d
HwBhEuEwevBJjZSe7ji5QJpUA/VwxgSbMwXG17vQHbS8lbnl3eBtwh2tBW3QjkFx9xFiGDeRemn/
2s5ZZRaFHdQ7Nx9ikn5f2sXgpXVcXtpIU3ZzBCiEGM4DI7Xu61K0etn3GEfM2WJTmX8YOtl0/oZ/
zcbnNRuIXjcWIa/pavSiELH4rhsstAVIahVGQBoBSXFWB0SkNcia4B2dJbGfH91Ro1eFnUQTXcvI
vQlLo/lt/tlmB/ngPo/Ch4o4auk310iAadGrl3Y9nw0Duk1rzxa2NW/JIBW5PcyURKn1j5LzXGwc
ngrnGlm/Dd1mysbA3xPukDg7oj9L+1jMLWrtPMXK9s1uKq88+g1C4QsdQD4mL110mMbwGWxKHzlg
TpaOfd5auUnaTeU7drqcd8Du+2GvEWmx5IwS9GnmkEzgAeSh8Sc/2Pa0juaMPgS4NVC5VpxpbUNU
64cWM7Cbze3RmXWAep3BKkOE3MccnDmZPxCuZtWrM0RpagwzkBreYQo4ggODapD2NWYXINOxvXet
voxvy7iN9bEd5PgAgcJJrzDMTDBIFRa3+5SyxtZ7lgNe8aFpkgmzRT+1pFe5Xu2r4nGqLXgV2zYW
pr8Ct8RkyZ4WK2d1Wvgs9ryV7mYHub2GjqJpvgQWa2cnC/iYOuvGJHuuGWkvVMO+JJy5KhVDljhL
r2fsDHQHjb3c56Iy2YGi3KIFiGp1US5TRCQBpAazN3Lwzc7hQJC7UuTDdM9dOYa7OfMzD3aOMxFm
LMCE5eXGm2Je1o9OGBEywu429orlcWaCJd4lGUKBXW0xNG4+Z7WZHedRWHUac1+OBU+zTneSTG1I
Dui6HFLWm36JhvE5VXWtweUZL0ka/WQUG1OM+C51sjc+Tw4KPfX+v/XRX+LldTfwnzXP/+d7hzru
27+eh3/dD0wLf1A9r3/xz0LJjf6wCThjLkiRgN5uTcP7s1ASwR+UTfSB7NNQdv1PlWQ5zh8CgzRK
Vx4oRrAx9ctfdZJFoukK+GezwOIMBTX/3D9h8qMbelVOoPOi6CJkM0JSxE4ErPbrcsLjJI7AdRIm
HwjpML0YkZcQjBO2G5Qcw6MzecG8MVatYeusxlhFiTFhW0xSXwPw4VDzLgM5KLnr2m7C7MapYUFZ
r7Ll2vOKIbobFVERmJeXPk3elZ7XGR47u1J714Y5eFxkUJyVvpem587Y8mxsRD1k8S7Hrmbug8Xm
bQyCr3ZBJOEqgEXZq5kzRohwBGQiKYKi3ZRY6V096AX4KODj4LNNBm8bA++JnfSsLOCjUQAgnppu
WF1NgGeW2kPagmWq7N+PYRuE6CI8QvmmCLrXzYorIa4Ick9xbzuWXyK0WVr5xPQkvPOxIdh3Psay
6DxolJ522HnCeufQfBtecq1q8E10JnoY0Hb4epebiBQfMMd19SRBERfHPiJLhTwqPKTyhDTCxFem
6Ttnx4YoDOcr3rR+sex6yQrVh0qNNegaUesAeZyP18yPfh9by/k4IfH4hpszBk3Vm0bnX5ialGoX
43xUnFKLiHnP+3OtnWMJKLOEwZIV3WfO9Fxf5wFcHoA17WidZOsW0fdo0P1A/9gs+tvMUIFmbnLL
HNeHNqO7Dq3tCAnBrgpQjqht1hFtNe16xnTLEeOFCL9PdhX4O5zZwjokjWj4tSkqCRfnGSEN6U09
0qciNkAQgjC9N4kF5pBpU5PzReRVMqx/vqv0TTWAAr82REMvnywCvXJ35SoNU4ISKRD6szcJnXxa
nGxSH1Q/Ns1tqCB4Qe06W3T+wLbBu8BTXn6ANdSfUvaQ2EvDTx5H1POaVQ0l1xiUWqA9ktRbjxBv
vsvKEsscYLtd1oxEEkqVUkjJNGUEO01ThQ+pCd2P9KnJ8MgspBovfIcaC1UbsZA7ndsW1Kqh9aBN
hoyxfKgtVSwfqqkBZwU3pDkwKFruEqtvD/xSLXzemT3Zm9DyuY3xS+Es9HHmUrvkSNzjvAgeCUUQ
xYlSo2M4JuMxt6/LCRj37WghoyHRPQow83Cs5cSmC0KXhsucEEBoV5w3yxPS36RP9v6K+YOiGTfL
TeW0pfMxTKLhkTmrs1eetULH+5nEliYGoM0TljzyR52zoh1cihnPAfWuUv7vKgbawnZN5E2MOr4z
/TurXUpkcxn0rIoTFz+7ue8Bw1mfcjNr8zQzWRmfIw8i3skOJKmXFuuO/Ir9RON872y7bA7CGvLk
nLVvUewzex4GCm6XuuSm023THxdLy3fwfwuA84ggScDrcJxtFw72rTdoJjyMHmlfgH1LZqCz1TzC
U2HYX5Qu8rts4NVxDcx+Ocd8QmjEEvOlYnrjiMXvW0bHsGYkiCYntPYeztxgyy61iaFaIlF2YGmq
bTdYxWU5QxhaUU2le5EsvYS0LzDqk+jcUCfiLIqcvTM28hOVwIjXrIvLC8vtzC0LAKtCBlUEw8Zv
PXyelevXnzDgLd8S4sovBLuirRny8blxIlB+zRi8w3v1aUn8mVKbtvOU86HFpswS6zA6ujyTpUV0
nL2waGQCkp6vxACCyEO7OYUqF2dLY8Y9tkh+Mlhh+hEXceBvcomPGtKohZPVpDc9/yalpCYHZXbn
dz6aw7OWPuZMJcN8WTOSfUgLOd7BunWd8yTU30kS7Tty6mvvQFp7+9gucfO+CEeYv3YvnO8GDniL
HSwg32KOQnioeTjuZdSLh9RdFtx5gKq+24i0PoUVG6vtNGBPzOcp2He9LKrzIcDrmOSR/8ELxmk5
Q1GlNgQ7ThTDjVNe9uCzsx1lurrJYivcB2MSlXthd0m1qYlN+TZ05n3f0ZKzDDf1J6Zc6oE3AIkU
9OYwQKS0ytMQRd5zVJn4Otce9AK/Tndu7cxXFUK0z2PGSPQSbM24NwMDYQbPsE+Jywjv+JqnUyDj
8jOMSgH1sImGg4n4UJs6tb1ul9bEDW4nWAnbWgnRAnZDDDZy2NMhMZEnccF43jsSB5jEijD7VOMa
ZEcdWWd2IryHINPdY2ePw4EqGfIrwOB3rYfMTGGNP5rQOp+jDEe522IentT16MVjcjNrqzx2BeI6
t5WjodD254sezCP/f3/MHQSFxGl0RN3MtX3ujrb/vhP5k6fa+lxM6WWZxb7YVKPffxBt63HX2x6s
/eGmRDLx0CJw380CFNsARZxSuOlhOCeXLOaCrT/03d1QDc0FvQOlgNs68jFPdHjOctZ6h8yk3PV1
09zYSQkjvbTSxzg33ZmSodmjG7C+VwujgW2sigHgAOiLu8luVHlqZxYr85onudWTSQ+WXeSX1TJ8
T/PiJg7zU61U8pgI5zYcoUB4Sll7ukHvo7Jy1tY544uqv+qEGk5F1qKGsRppf0fZKyF7AIbqtL3F
wpp9YIDsbHp811MtvVOcGsoFDdgvxlgobcOLxfXsZqsmRBmEfozJwxQ3AKGD5ZlhJIr/IMQx1srh
LC6L5qId60Ndd4XaGV357al12C9sVGuDSMn7m5pJywVFTnTkhRpfyqWwziBo+B8og6zgs4LrmBKO
OQsQ5lWt3pUV6cNs19Syi0lGqDdkdPcfC7Ik3HN0wdMDGDotd8ZKhrbdhWmHCDLyKdaOiBgn+U6A
2g0fcbaZpyySAU7LOZuPeTHUu7EP7J3Viu9tOuR4swcL8hNH/nU0BB+rxioeQavxem7Ugnge7j1T
61RduGyZjgmixJ2x83XUBr7hcSJ8GVmNra6qacU0Bzke47jvNyBxykvZztEnngwLjL/l+mf88AMp
mVmFp5ZS88M6v7FOGO95a8MzCQnsoYMC2N7N89cps/D9xyZv+hvPS9RZitj1q89oed/kHbRSMVaf
TVLIatvbgA+SwMBz7iwnPhQ61PtiJgMjadsbB58tLJgoTCD4N+nOUtCqkSZ68hLoFj9Pip0HKPel
n4wqPci2ri+xLk8bZMBk8zgGd0RghSyKxWj2SWlZDrEuDutH9oaQM4IxHQ/T4tBP42S+dBOAfm0+
tbDh0nJ8josS0CwIkceo9MtPs2W8TxPT/ndTzJp6k4aLOhh7jj5Gne6PxpT1YRqa50WGNspn5D9p
YUdXrajlVROM+hBGS/UsR5IDhtKzj1nJnEjFQ8eL0pX/l7IzW24cW7Pzu/i64cA8RLh9QQKcKUrU
lMobhEbsjRnYmN+on8Mv5o/l6ug6ZXe3O+Lc1MlMSaRA4N/rX+tblxYndOi4aU+0VsnrMNrlWgkk
+Hgsime02+Vwc8a/ElJ+xruaMyL7+rZiv/xNggvSau59V1wN2yEA8Bs4gbaqBXBsejCvjAmKh6mk
4rhpAmfNTsq/N0vaaNPFS85t4HHJ+lhVVguKG1G9b5k7KZQy2QWhY9vNteW3aR0URI8QhaJ4ta1C
C1lp5NuhysXHyCRJNolc+goVI3tWmMi2NqCSu2rs7d9jVeZPKi1YK3ASIRGMx93bIgcwnnrlLC72
2FLjYqQZAWKvc4A9dhnkH9YYJbPZNLBkTc2fWwUAkGjmCzLdGOFRi8yWPBdaMT77joc/1Lk+MmtS
6TU0UwNqScnMoJn2vmXhnEZoPgb8owSj/YH+5bQGIO33WwVg/7lgTx5wcdZdWPlgRldTbNq/NLN1
fjAw5x9m049niVAW4ltvf88mhYdLoeJq3aJvQfDHwvuO3l0cDKg8N4RyP60xD+sRa7w6bLS2GR4o
AhO4GtwlYaRT97k52nes+tst5vSA5o+iu3qo8XedfouqqRIjWpJXA4XpMXS/3uwbyKc4TQ90reiQ
gfWWK9FqPVwPuBX77IwPghbXGpapQeqelhuNTndfFAClbZN9TOyJ5UThqqef8R1T0lzOZstLmslc
rPTG4iTIFTveYYzJnuDhUECkzSKuj5OTQmWkRPnaaPq8g4Rkp4ehlV58a1lVz2ONvQ7FA4DcrOzZ
WfeeIcyVEpkxvfZqPtMBXWEa12CwM2jrYjeL0ooYYZx7Kx60bZPY7ifhEh0zc1b19wQR8709Z+lp
Kpbkw0NxVvtET0yPDoOqjUbbmaGoIorjIpeVuZZE1vFks6Najk7lwDqylBw27K2zN/jLDIG52z4l
ZOc3XsXcSC7d0X9svysiN47TPQYC6zXpHfkxsE9EpkmHX22lyktvc38y3La5+dgKblWd0C79ggg5
doMeI+xW+UtsAVcFlRTP6xbIwJ2dBX0kUmxDqSModOgMS7+TFmwOTG/jO/hlJ5ob1/4cKtqHWXc7
erzKYVNdqEoY9m3c2CfWCuUTLJLyzfMxjsAUpvj2Boetr3UdkBcooW/Oeqf/drNERWUau3u9azXk
QgqOv2zKOWHzx+Ojb7Xjw1JCaIFJqmDtVyL1Q93pjG3mys9An5KXbKhSqEaWOHcoERUeiTgN58ZS
V8MuF7KibQ95uPTSExBw/9ApWIK1NtPWoZfOoXH9BaOObr+SdACB3g3zI2p2+u2CXl/PAfCxpuJS
hCcQfzqJC0CI3TCtPFN2ZQ1g8uCRPfQgTksPwgxyLrBJQfOogwcZ6/HGnAIVEfdkxa73bDuK5FAG
ToYGystfw+ZuHn27iH+jkoN9rVsO3GMvT6KQPMc1kc13DlexZjq7PC5hoClpQdKRZDh+O3FcHF1N
1SdK2oyosapHtTC0rCYyG5sAqgSgbuYiH3PmrVWEDrADbaIAy7DeES0a2/wFpDXVdcnCA9or8yr0
Cs6E3L8L4yEAU/JaNp7CEsBugAEenKS9pl5w4V+MbvCQJC7VtylHM2inpeBwjXrCUJ1Iftm+7u7A
qOAw6W5VqABYpuG9aSv7F8Tu8bk2lsJZ25PjUCLXGP4LiFIbhFg6gXzunTo4gh6V6cdSsQfcpQ0z
/hgUAEBsO2umjc4ZT20Zlb/wJeKc0tV4T32MA5238X90Px3elMx1dZzQLNMLph70JJ9BHw8WPKNV
2mYfymmn6YnmMT64tMPQstCMySuLFXen6PF4RPiIt42cXAqvzER39pbTUL+mt8m8GyeS9SudvBGl
2liVAWEmsxv5cDvKg+bYlL2MVAWfyr7U04ggUYD8uljWJoiVH0ocAV9uojfbGO7TGOWCaXztMU2t
R482tEzL9W93mRFBKt2MpgAXyFoRaso2HE+XMeIaN+w9y3xSE5NvzieEHax2WtIUTxWPS1qJnEFL
Vljy7NWg183z1Nr4+MquRPUKblapQhafYJOdgyJ6seo9LCjY4sO2H7VPHZAO514LKWCxpkdCGzZ1
v5MVok/d2MKmfqeRFnow8qXcmqMFBbEtvXOv2eDVuzKDJG9xENOK7A1CWguEEYfZulVFgSRtWNnd
7GsiIl5dRzxXWTn4Pky8xZlnmh2bygOMx12Fljgp2e216dWtSJNIBZAqEjO2VQo/yvze1WQGcSSu
HBijXowymBk3JOOiT5Z36Bex6NeWnjd0t6ab8yNqR+Jj/DNFupZTz+aAAUKzHttaVck9oZuecxtX
1ljIlZkJ2/22i6UvP/qkSB1YJW1DgJ4uBpjardss1Yv0uX3s8CkICi/8OJviX50DdwqveePG2tYs
BjBSIfk9Af429TLnXnEYt/exl8KrSoeRg0wXjEF8FOQeF+Djku8qOsc7OVPt/4xplwa/J+DsLFf0
jptTVCnLbU9DXHj3nBzs9Jl0t9utbBC3am9XfupvRF/FPpUj4xQ/OLEVV5ucU8O4J6VcpZuly/iu
Mimcr5KzchMu4PxWlcGTeSWtErQVzaGcbOlATO2EEgEHKCGhN48/HyxUqAdRpHW+S41B6yO+d7dh
8xqwCu6H7miPopObEUNmf21GQjwbmZlFvNX5NDnnQfndcmyzbAZNkMWW2KEP0VOVU2TSb61pQZFc
Lf1ixFfNJ8QbKk3XoMjyQpMtSuE87JNAFd39rHVUdll+JuZt6nu6tslo3ih2HUtx7T6VdVBsF+YX
a+XOyqx2gJLc+EQ4m166lmOU/oyW7nLbhSMO6KxNwQhkeO21eyjYfN8FCtG0/ifSA36jU9OzAkYy
n7RxKZmO7XdCTvVB6ayxiDQFRO/BU1YnD4IyRW0wsPyNa3K2WmujQQYvcQr3Xk3FeIp7EDnerVxT
4NJZcTrJd4sdb91Ra29oeLa3dJ4UWwtMABuxgLmjKFxiI10SDa0ePyNj4IfXW2/fox7uC3AOR3de
2n3cx9mtn1NeM4BNkYDI5Xa0Wfh9/yupgn7VSrM5o796Tw60osuQM16sQKnjUqRrbLxMXfkFfu55
8qGMDy31eXMB6mgJDrJWB7Pr4tXgYsh0YD5FTF341gTln42emaslM1PQvCha+Pte24WJY0hrvGkN
TsBbVGDT2RSANiIRW0En2c4bWCt1NiMYJSSrLBu3ilLfqPObYl07AJ7jQof7RT9JhDBu3NNAFbMz
TawikvT1xHtHDQ1dTjjTEVW4gc+2zWq6NOS7soS/cSbushk1CzN92pSJ6+elXdKdyL0jFtNkl1KD
RfRQzJvGzK/Kd96lS6PAquAW/5D4GP8GwnF7l0jtns2j+dRlbv0z+664UxzKQP/VBa2ZJG2TpqFU
yq+r/mz0ffNm6wYYLGVStGC29GPVfLvfI2TcHaFei41aah/BWU4/fhngC3QUH2xXZsM2xvr4IdLh
RJdd/kKyLXkdAFaHnDa8T+r1vA+9kEiWvLG/PChRq0EJ+UjAVK6MyRjuDCOfo5YV0Rq9rIwKi9pc
axhwQ2pUqOiVb2/0Wry6VTCn286ALrFqm5HJyQySKyaLGgu4/LZvRG7ZzBcLQXGVDd6zUYo6NDKN
W3UjdYRQNtnBFP/Yw5juIYD6tMn4FDQgjjdm8UW9h4vGbNfhsjivvcty2fBoKRIj07oGY+k4eG19
7xXTOyM9dkngXOzoHY1yxSy5l/7sh66BHBuSnX5gBvso+NACiAx4+kzpfc76hlywHGlmEOWvpcro
1MhtA7a6rJvHrJMjBXPplF+XCkh+v4Bem3o9wjRQ74seH7yds0+uYt0I5xyHSmllj6koNMK1IExC
XCjMljC+3yEcXkHrXedufp4zfPYllWt0dfyCxlgRKHVxEOvJrsm4rlJrfCuNaTnLfqZRh64VcDag
v0Rtb2Oj7I4D4YBzUfrTwSDQsRqZa/eNSS9WUwu2tdIxttS8JncgvGk89Y3vJugY58iW3SRgH6NF
4wKbt9pP2bK+ahC5Dl7jNWsfyEGVsycxuyDf6A3zVmpTGmgVdgi4fg4hhYxrU7m/uIcOb309HqCp
xXuZtcOaimIaXfqGOBNWZbWDun6Yc7Dujqhz1MUC3+wqxliA826wLpB8M0CcVueAnYX/deDkVoqQ
xhX6w3IcjUcrjt07qqBcXBpy2gVWMYfYgV5rPeWZ2sbGs54bIAy1uQhZL5UHT1BVNBeYJBqnfG4T
9xd5drjkspvCHJ7ryvWM18JcbGoa5e3Elk5qBZESNUwqX0acYDHmGp+VK5owK7B+KtsttswCRTTI
0jnZ0EO/gniC7mpWcl3De6NeuHquM36lExUT/poIW0kGRZkHd0hhoqkmeV0yepeaqVf0w1hs8rK0
WUvhFm8D+8Oo1XD+JEPhr+FtJh0HR9qDLKXGLQhXbuRWQrvEGlTnFwdRZg0zN4D6cm/kPlhzHVcJ
Tg2031Xsl6c+i5sXo4X36iUI12k88aH0m3LnQeXkGUFfSQS9wN31Sb/lNENpM3YiO2RBOI/E1+Sp
L9z+gDjIPVz064mozsOcps6R32H5bS/Ux5hZySFFlxQY9L06jaTnn0TFsLHS8qnkpaU0Od7E4R+t
Y5yubqxVE3g9dobMRzRhdRTSEE3Prm71vF4DIusZOwHNxGQ8f09oyHstoI5sjdCpumjyAMMGooTo
3vbmo8vyMCyM6UOYWrCEvdZSFxoPo7TCPtN0HJ+l7Vbb0TOtw5S23WuMknqsZh6W0hf1A9ttbD2a
9BjRb8VvOm4OLCFSe0fAYIgGR8mRxzibVpc/L3E6b6wFVi3xyy9/dpIQUeoBd/ZDp2XkLpgUqURb
QNKnzQK0l1Ka9ZhhpQW5Dy21HTNSJ31jhnQzfsq0o5KYdURM6RvuLKYl6ilWIAlTa23WNTBuyKpR
6jqCit/UZaotzMvA7hUByFabQeKELSccOB12M7bMbT1uaM7mHgRDedjUlLhvBF1Ku9LGq68CI//u
l/KQetMN26nPR6kIWXC/drdECLpbvTAhFT/Wn7AnditvHv+zXNY/Wg0dkl+efcvzejY+QKKMf88y
FcmoWeUM+N8cdpzQNtncGyx46Xf4i5fh/xGQvZkk/y3NhP3G0nEFkMi+pVbpSLz5EP/iM4xHZ8y8
uEjXrVXazaHAjTcd4Vgaevgff6NbRu4v34iXgY/UM2xSqwQE8Yf+7Rv5M97sopQRGZPRi6rBw+LN
diV+GypmxzDgTaXmzwnEk5G4zvCfRGZvHLu/f3+TkLRpwe9xvf/LLTo2NJxULn2HstQo34qRYakK
kxgXbOFZ5cbXvKD+hX8iHc56nxv3+lKjNNhYa0IW6po4JUGtB2ej65Xzf7J+/yXvMR19/O9/3P7N
ZwUdWCai+8Pz8W//dZafaEbVT/cf/q3td3X3Xnyrv/+lf/jK6n/+8cfJd3XzA//Df0R/UP0e+u92
vn4rVq//6jy5/c3/3z/80yXzNNff//zfPqu+7G5fDdHhHxoNbsHlf994c/1f/1L3H/kf5pvPb77C
O06cz3ful3814dy+xp9mZQ+njYuua8M3Itp+M9T86cGx/zsfIp+BHccwl/rNufunWdkwMO6A2eHa
d0H2eTpG2z9dOCY5eADmNzS2YxKghxX4r2/Fnx8s3sV/F+5k2sbfY6T8AFx9pMQhw2G3uZmp//pZ
61VK3AgQDbzVAvJ1NzpgTncd9UaRpgEstlvEOGXVWwwz/W97oQOy4Wx3qf2gejW8Ybq0CQ87osZe
Sdm5EbxktvywWCPFqAKDCt1BulvC0EaIcMdiTLa68+1Z6XxwCsOFznlrlURNCbU+/5g5t4QzGd6W
05hf0fRcdHI/22W91/t6ekmcujs1UNevKOzOyTWQU+lUr/nXKc6fpWnRdOrFfY6FmIFCpEQBe/Vl
z8B7MTeYYg9w2tvV3WCdR1dYawlSKNSJnkVBnJfnvFShitn8C1lkF+T5rzTtPBZ5xRRiNzb3dLDp
OytXX/Qgaq+SgptLhVNmnd6A9AyU3p3AorPtBXnfYpYeucpa/UgNDRbX6/72L7WRr0hdmvOk4Zpr
2ng+Er/OT4nPj0yupSM5pzk/bBHpoCWdsUPX//AS3sDFs7JLC9rdWv/xMkQJ8rkWvE9//JTczbKL
bjbe3TjXXyMimZfBe0lqi9ZK1UN+mZgWyNoZYaJ1zo+d6tQbwKLFdGiO3aWnqWuHiJldnIBVimnc
7DUE1QlAOD/8VifIPC0vQtc0RT6L7fIWom/2TDc4b0Ah9I3bDeNGFrxsTIberjP5eee4jRkl5+wy
ov6y5OKKu1voVLq0Gj++49X6kdnjxrLB9EggRvDMI040RUSICIAYjTeGVizMr6Lna47ZH4d3R4ML
/8cvr5lJ9LSVl21vb24K+2S3ELizVjWrs5/Uyz9QlfmO1vjFxuSjVUiRJg7X/e1tLQlsoQHwksuZ
N9hqio8l0cv1oPFNvTpxf3x/bn9Yjcq9VfELyWfhcUrEsD4x0doOOuystfZvvAG8i/5wx9pmvL+l
R0m8UhnEX33RY/3eyOMKZGxTmXvPlxzx+7HJHxGOvCgVo3fRZJMdjS6WrOdHOi78HulTz4w2zOJW
vzgdFai1svxTEegsYNyg4rRljSxHPVfj/DQ6d02h95FeT/HRRYw5QxqndNrs2zeZ0Snq2nCUAitj
GnEskjhex24BRxmjKFP2rvTKKYbVWcU7DxL3l0XZE1AgOPcm+J2uIlveOqGFN+vcJRS4+5Xffaej
g/2b2oqU9AGSBxibfOX5vrqMXPD+rQRgDiYDvs7CztWzM/eBFKL1Wvf+eE1tr4paklBUOFizeE8G
PgjL4rZHNijGLmGIvc6Jl95x1fevLZvDqATuOayzvhlCKIjJHfCs+uAxSm9IohGHU2hg1PG6TVSZ
o3mnYda5BpUnuLS64J7OpCxsUvZwLsehczYHyx3zOAGx2AQ1nsH0bqWur2duG2Ldtpw/ky4YdkK/
GRPjMvG30lpojR1T965ze+uil6widCTITePjLsbEkxxQ1PAhYe1xz2Of0bh8q2qap9zZ90X1iZzK
+oFb5Yjre3IOeeE4ETazO1daWlgm8KGMRj0xk1pjxLzZYlSMLfpQ6oafsGw31sBHwtIDJzQlW0DN
pJgVOtJ4wGT7gvG9uhe9YdylbiWfMxwXB5PJ4kMpYnyMbXq30lwAVXjLuuxQKJMKnCDxrb1RG88K
F9drkHuczmv3YFH5t1q6UTx5sqwiV4MSS84DVRApdUdrLbGysRTdgc6K+MUxNXRYKFzs5avuvndF
v2vxo7P+LJyFYy2qJqNWduyMVDtjsYmverbg4YrrAXeTDhzccUecNirVlg10S9gStS/zr7qOv3EZ
VFCgp50lDOzM7iIfeyWDXU9AA7wSn30WZloab/Spo4gTh9irSuljN8Dq4kSZcKZMAsxYr7d3vP/4
wm2McWtg/RdBfm7jN34Dp5xNpDuhe3P+SWj3nLS1iFmOoudPb+jG8iiwQ/GpJmPCAVpfOVNDtDeD
XS/Mhl1mO9ArWJmtxyY9eV96k9fUCvLUZtOF+qL9ypaYaBsHfo2PChD2w+IvxZkCBZCdrWnu+3Jy
w1ZSAtbipAZBbgxBBLQpiJxeENynno5m1eGTQuxzm/qIFR2v19ecYz5NdhiofMDiNgc7WjMm8OSV
Ux3zggL0tp/bc9ZU/Do4OuL4qwfLOIopaI+zKQpieK3JBWU4zVWgBe0YSka2F7TBz0E87knWuq+s
8ymjH+kF1CCB36ABT8R85b6FovWsOPG9sO3wj/OU6LePhHXnkbfnJkwHwKEzSpKObuISHULRdB6k
VPMOLr2zx2pYAmrCwgl1f4hME9Y2tiGaAGgmg/Ft5HdxiRTgEyDcYoZxIy3wubfi0AltnwdyO3gH
tTQWZ/Q4uJhOwCET4+Sqvj2peN6le1PQyKMlyTXv+/kuIct6lN2SffUjug30tJnCyvIpLnLuzwbx
59oyi+/EmMszJ4FppTAK4nmxK/wpS3Vf5OoRFqIMVpUbe5sii8dvq02KAL8BzK81N3xqZ+PCPPql
qz3Q953GK65U7+DyDUlCD80lqDP9izoI76hsX7yY7vSmsWM+6vPg0L5t9+UGx2XxABSuOs0JNzWs
vg2hX4pwW0dWVxiKxHJbEumU18n40lUN4GNa1sya8lfXbh6kx6apoecPgbczdw5ff+NoxX2vTWUo
h3J4JJtJTiDVxm0sikstnJds9qZ7TY9Z9nQE6GNSJWsReKzqLdy8VnHmszqTHeciVr59GL1W0b9a
Fxe67u6VxQNAFuaTALrnFssHEyydpXh0N1VAkha16Jh3vhXVra7xoZUOjb2osBDGHi0cD5AYWPUQ
+dAPpNudFWOaRhS3U6DUhXfkTlNGBmWym6q35Yrg8/ABcr/6naU0UKCXyPayOFRJaoBlL6rULOoo
puCK4B9s2eyy0gnE8gPW79CO+vBoOCq+NKbU7jAdDpHdmAmlmdYcFg3POXf0LXgufhWxdW93ZH7a
aNByKxKjNW9S2IabGh/IpyV9REbhzU00WxNFNZ16dnm4nUmJNfUqRg/Z22Y/g12rNHPkU0N+FhNU
A5Gt1J99SgE+acnONyWD79oBNxipAIvUjBV5C9mO8LTv0ZhSTTRugRtY632F1SqbDvjlkPt6PtIH
y+nOYmFbi1fQjZSrOweA/cUWS8A5t4Ns1bRutw0GVd5pGvcJ4tXus9UVr2lrjtFimE3UebaGq7Cr
t44z4cenxTjyc7COaW6164Jq4ZWrjQ9Tw5rICiQBQG6Ka3xSGR4mbnFJ5VCaWmrzZrEL0uAw+dY+
DTtHKQZ5HBrcOI099iRvOn9bs5Haanajf80ic7cpREo4FdYc8ZriMJE9bgcaL+8nhoIya5rPBI8C
0k77WwWWXNlstFj9e+XWCib7VM020/Dg39VU/tI2VOITITGXqlJ/ZMt56VxBUxCVXWuSSf6WBwP+
0dkzycsEmoICsthvOU+3z5jCqX1ZD1xdRG2MfVmOvrHR4xn7lENNwrnLYg1NHdzSzSrfj0dMBS0y
V27d84mlIXWxnbNftxbZHKOTv3RPZSdHpz+bdpcuXs+zMz0Nnda8S6JqISYLsQsWbim9opHXqIb0
XOTjcvT9AnGaZSJiqVRLRZG30Vwduy0fCjLxb4YlKIEFJx9vR0uxdOGpgjHGpnHxfkga7drzEQUL
VFkxFIos3jETqheHhmbwe2qZ9xqe02dOxc5FBm63iVOn2SJPpNj407xDf6p9/35EWNh5mk7Cvi27
5mEQFJHh10eFXKly6PdL4dUf2Ee8Lx4Uy96Rw2Dixk/EvTuYyxYDc7YSBmaknHXfy0gNfUR3zEgG
akCRS4K82JdxkN6zWiTNbQ4KD6b0rfQsMudsaK2gh1YtB1FAHOS4Q7strReYPzkqXTWjC42Owcrt
bUKUdfFOhpFYklLD0Z/QczzRtevJxXePGzZezYnzC14Nfa6a8Vy4hE5Lj8IL/q8oYUvP9QtBu+c5
fWJbZkeTxumkWGpMr57/TmZiiRqwDLsEMswJemZ+GpLuPesLmrLAkGwgWgwr2i/YEnDRfg0dFPKk
GK7eUm/9rOEM0+kvyGTt2hyzQ9K7N19vwQaGZd8G2gCuiME5w3OWZ9tcxo/MbbO7nIX2jxHUxsOY
JPIUmCmqa+kxlFH0Ek2WXuwYfx6wm/2eDaw6lhyS88TnNVzAVcFljN2DZzjYSpqOilLLNkPZN3iP
FA1RHEoh6tgVhheyMjWp/N3sDcZL7Nyym97srtOb1dMxu9OQzV/cO0G/lMLfFbTYV63IIj0oNrkW
vMRt8QQO8rFA/MeSCq0klfMTXIuQ/b6+KofxeSo8HxRCar/ViNvHqki9ezCu5bM2QWo3PeuF0N9b
XCzlfY8dg3OggTLNR+EMvZanef8la6eKssL4mAo6d6YelEDvQ5nUW7dfj9i2N6m1tM86DttTymvb
V8y7m2ZJH5EY9mCXsRdkI+3ikva3dFouKAhE6mT7MUv9AzLHtJKa9dROPCUD9qUZky0xVQJHk5P9
1jLwLzgiHvGt/0wsNqalulT69FaN1bBxp/GebCWNYp6aT+w5tIPb+fFmcS02FQb7rljw8st4XvWG
9mqgbtO3upzG3k9ZpGUet5smpfckM1nD1niSwaweMqhhq06vnQPSNIKFXedbLFN3jKXGKtVttjnp
REc7cYUIbEW9X0wWM6Lr6YkdiD9X3gxzqscrlDoGzl0echgKsLVoiefTkzwEvwnFq3Bgmx4BwDo0
uslpP7A+WcizhKCbBdlx4+fVOXMK5xLAgtumzMIEHPufufP6/ThbYHi0FPhwtZibOGZvOfXlMXWD
35U9PC6t3a1oOzhLGRwHOfyMTv9JA/mmbOhQ95xhBcPtLDsnOFVlfJQVz02UnDsRxNscGUiz0mNK
f9eacquCpk6/otxmfilz7agF6bOS9QhUadaudZyyrDGrHzej56Y1vxxtwQ7gC2KQnOSwX9717LeA
i9QtKxkxRJ1hvDZ68CqZb2/wiB1pmSNopJhzNyA8QtMH0kBUpYESlKPmPg48JDMuCKyW2hvluEQM
gszeJtP4C7dYeOsyZAHr3iWYp1ZamnC07iuQrt6l0lgDm74AwJcWfZh31In55jitG1+ym1TLDxf4
wr+Za54B+jYuppcaY8ADu9J+q7EKA7dYIwDkz7qRbItco99Z2iGP7RetC051n08HU++/0edwVdbz
W17atAgKZT2ZWvxaWNryUKf6G9Roblej+mVozUPlGN+FXbw2QfAxzslPagP6pR41sbCtWsFPkht7
oqH85Dn5vKToCErY4ko94rsgy30cl4Wrrbb6jQsgKenc9letaWwdDCO70KNpMSvq8ckrqjRyNAuG
dCLoNBSE7rPcNSnwa4IdTzyqLlUxb+1chAHVSXrTD1SQa9uhLg6TsrbYwg4FXZ4rU3Pxqy9f5TJN
a34cxcZnOcI3euPNfOxKsauK6q70xRQJMkS9lfNY7WEAtS7GCw1FAArBLl9Es8nLyr2w/VvnnNNW
6Wg8Ur2QoDMNGyA6rHh0vd5UMlgnXn3NmM0TGijRPDk25d59x/6vCoqDP9AUhZ/N5VSxokcBZ77b
HiYhX/IFw9WtlYmt8rubWjxE6AL3i3GL2BQ/ex2oAttxbrXobDwHr94xxz9QTHXm87Dlq1zdJb3A
3wJ/vDh3Nk7ObmpHdn/5KzSB60A3noyro6MzSAfURuKZfq6XZF7NbL7CJEPNULZ4wFKAcSebX8xJ
HPQ8vthUzMWJpW/zTAzrIAv2IsnitS/7nevWyZNVBlgU3P7NjdWR8zBmDQIJmPwMsau5lW0nM4Eg
poj/w8RBEq5qLJ7LknvvLR1p2DXSYN15mg+kJjPrq6qHZ0RCAtu5ZhxEkuvrztftbUZMOI8ouFQv
C5QAil6xrBxI28EXi/0UBozHXVFo3XKufJNanEqn0V72OP2wHYYmKjLBb6ShCASIcXCzLvhmZebj
nmKnVwgFKK7CgtLJojrYAXxCJtXya87s/HUJknavjEUeOnz/Co2Ark64QUUJnEOIz1gVxhsSm73L
y968N11fPbcKF1faUqNmdik7emS6Q+5l8yGp7LAP1B8/UvXCZEJLWsXxx2g47ikG1XCuuu/F0PIj
H1tnM3glb/CczJvYBwTi31h93CfUVWniJhp1Lkc5YbQbn1xVZHjtcsmWOj7Ppm1HJqWL96LhpIyh
OfiV9T10Ld0FykDW7MXDdPOkRJ69gzNqtpNfdRuR81Syxs486JAiHkg48NOTZZBbQDqGXBFOU29p
K+LQ7SbwVq3pV4zSdJniitIPet+xvW+94cRpHcFB3WDLfOBK+O4YW4ZerGhIhscmnfjRM+sgDMaG
ZTUc9Z1ymnwz4EcmOFDYD+Rav+ckjc+8pHifVoqMf1UwabC/JjaY6IRpcDgceKKoY5kDvqu8Hh41
IAzjl5uyyeTQUUbAjASIOCSCUTORSawku4pgnh9FVSV7z2vyr77vvKtw1C8LA6li1arhrtCssJSM
8VRRLgfq2B4o3hPrEtwSlpKEDzcIn7DlB3on+DU/1o7SN3WHMRqpa9oyxvRvC7rB0a2ImZVm0e7s
5tZ53vkMrp6hjm2i5c80+3EeNrhj1yVNi0Am9FPP8++kXM0Oaa+xDkk270FWoNz0jtr7Zd3vs7b1
1+SwtYvQUwxBFMPNrnxcLI4tRd1culxPTrVes8jwyydpd+Z1CFKgVH5ZiVXfFYkgiLwgfuF+xug1
Eh2w03IPzUyGhAayU+uCn0zHLt95BXE7SktwWhQk+/d82epzyYb+GP9v6s5kO1KmvdZXxL/om2mS
rfpeKk1YpZIKCAIIgiaAO/J1+Mb88B+fdY49sj3z5JvUV6VUJglv7HfvZ7ckiIp2tA5jvn2wuhH6
Ktf4Pi24XduVeciz0Lk1vVrTxDfPOcTzwyjsjqc5fDVq/IJLE9UCE6loD3kPNmnMdb6jtMKQ+iPs
45OhuipBzv2eHc6Ig0t8Id/uKu4Qqtt55qdyqDSpE+fRoeHNOGbNOJxKknNXscfjJscTfC+X6WVk
N/40eGWx8crnS7s0E9MyZu9IZo8DNPljsNAtWUOLu+r6od0TJq2JZkG5ByHHSL6JqzhU5lQVm59V
FOUTV+7w3UgH8gLLfHzr7ExY2ET70tXOkQ76Z+JNJEvpbTusLG9STA/NewUZ9hCGM6ZSwaeBZE2h
IDYmOu2h70+e253QWlibhFZw53QoTBgcukeL7ORtNgfAwlq6WPuKDFMVerei8eobigg/fW2whCy+
vIy0ZZ6UHSGgcOaqN/asYm94xffXfZgcM94T04kwHMBTL1ibEwkt5DHIx184t/DYVWF8k9Eaei6r
sTqRc/za7IL7dpEaOxTVl9cD4JG7gVTNdy564J91vTpXC3nxU+Hb+qq1dXfLKkocGVCPaFyHaeqG
o+uPeHasZt27snEw5Q/x0cqtAN+JalPiB/ZpRoW4RrS0D07hl0cRVD9TWXvXgyDCSA7eHHJbOF+4
uOKDDrx5X+S9v0F0cASH6LPKxrBHx9d8NammSkOzxqA04w6G10qHotVxXy/G+BYNJnqdPF/e5ply
9yCf+4NiF0SHZ/+klSQ7XOv+pcIze0iGDmtZ2PENpAHmalmoBeTrM0rKveRvlo3y1Enb3E7836ln
SwwcVuSe+8oOXgjhk3qQMju2YYAR//9Y2cY1pcoBx2ROGCgLcVf5oEf5Jekr3CV6tlOeTxQQ0/dF
vEX1ORP0AD1/gvl3amuM6TJKyhMWIqenOFg1j3ip2ER5XvjqTGzNnD5ZqXFNhj82yJO7DhfkjzWy
yXSsKUrI57MUy9gY3kK17k79LDmGoak8gOBDrYgiC+W35DvgNN4lbFfvA2wC8mov6zfoCzW6qy/f
Qk4+5OvRn3mZyQNsw+iMN0Ve1RHbwjWZptepm77Lss7v6p5ZBl0/NG9qsuY7VQrwg2v/ndCkyRaX
f2QMG2vvjhFGoTYkZQYYRz3YS5Rxu3P0hy/L5MGzfAqTMzsgmUSuomY09yr7Hau9yz44nH7VZjFd
Co+Iso3RN3SuEX8G2DPy2vIi/jszFKG3lrzyuCYW1ZN0uoJANb/hFOr3goHwcy6E9a6mYTg3lMFf
jWFMy8ac1I/OAORgl/s+trTNTw1Fi1gFu/hfW6LqNkom/z5Sjn3lkG4oUZN5Mwmlcn+LkDmwAnm3
Oh/a98nm3WM59zchmHQhLZhx3GTB6c+8A/lQrKzALLY6q9mqPgJ+nABFyq0uF1+4P8xj5zXm0mD2
ORSWb586asTvW8/u9wkQ+YcKMMwlL4uSaZK8yl/8Gb3YU24Z7rs5YbyiVF3CWbQaWlpQNCDS7Ulw
9/sgGiVBHoeDNTSiqU+XibdoLhaxt+uevy2aHCrD0D0UAMvvp8TPLk6EnjpyT754tvY/OnKjB755
vLOrR01Wt/2+mObb99UZ9UeTsRTdjXJ7ba3EewSJhg2xQRC+XV3aTzGIrzVuYC2/Jgrf9+yEcD5i
7EuVnL4DeoP3SS23imtyjRfW7OqqNbAUhT/m5zyqvXtuqslDE/BabOxAU+pq3X4tgfKG7zGsO2U9
8mOGazcgFUevik1YxOPqa1laUzDjrdFw2t4VMEo5xFLuXXtV8+fl5KHsEvdYH3wTs5Pzvrq1wiDQ
xkkynhY4P0FqnBIrekATOQXiqtgD2nEO7bYrtz355dqYOtZ9R0H4d4a0myYNVStoOYnT/GLNroOn
kkD+fKtlEynGdf/vAoGIEmYqn7ubCogaJT/EOzYb5WL0HYBH8bM2Qz0fA9EreS8Dbe2hjkfONSGd
1T+snCSLJ1dG7r3KbA94mGU7+GcZcqcDCYig52mySs7L3Bf8FSr7OL9RV79mz9qIadxbcf4kytgl
8ML2NGz3NVUHvKmL/saLpdjI8g2aOcLXq74bCQ/Sj9P3+sOuKafflG/5tnLq4Wnar9Z7na8mem9C
X9THCl+CYdadKgz7LtPGUiuqld0EHhaPK5F8wKN29S1rmtfR5U9WiqDV7zrvG+J5E0WbJ0BlI+DP
duD5NuDBfSvn1iJ5VxGfv8DwwrBqpNBpwMfyurYBR2Y8vMEhgqr1YeOW/j0F03BnmcnyznWZu4p1
bNX5IGVzGcE0bgt0iK55jPPcTtk1ORkr2Jwb6TniirrOselAW+vZxZGjHMx+0/SOiRzOfWddr9j8
dkbaqyZDwbmIFSTRiCJvy9Mi6/gBcZt7RLD0YCkLA713Yc6Ir3yfbOg7UNC5OvmmIsCc9AWMCcP6
Q44npI+GhWg7dDdu12nEShFKqE+Ac3vN5s7x5b6YBGZIArkQn9qa9Bej2TjdFryMgfnXbwgv4IIc
6OUOwx/ajHrke0MHEMfoFoiHHSXySwaNv6St63bfwFdC796t2rxJQ7dQfwPIw/dWZ+NKxhAvnpIF
x+yRVuuVTVgjuiebQcnG1uwt1TXbUxWi9KjyXvl+7h9GMCDTFWE19mFDBqajsQcGV5GtCPVJWzwC
oo/2hc/lvvOgGMdpnXuWPPREbbA79xre6hStEfaenNbvS90lNWm/plo3d6SiUufYk04e/lKYLlLY
r+oQBabc8/2DdJcteytz6ou3LoDnLDu8RxHpT1Y7NDdOO4rjgBknRRzYEKnDC1Oyx5s2iB+OJw2I
1z4bD0m0HBjtwoLZAoRtJ29XdANNCp1sR7hcfGfWe4sqWBjNIR3w0JUfeTe3iuPlw2pxpUfZ8hi1
E8VDEgmdEYQqoNH7wz6S8bcd3juexDc+C/FiKfyjCK1PEDdE/AcHG3vWfeuRm4Xi1jkkfn0Chohx
QXAyQb2+nhFBcKkSUVGh91xrWtZLP774+YZgCzghBQ0UVUgmhFQW0GGoHpCL5zaKKR9iourw5CKl
aZIQY06ZFaPKcYWS+AsMrUqlYxMQ9jld8/l5cIl5yNZh/LLmfodXBUW9zWG8W9zG2E8donkacBw3
BMQ9r2nSzuFEKGbbScWY8yKAucBxW1YuVO6ITYkKpNu1uSvxJr8rViDISaqXN6prupdgCurbYslf
647hMFrUW4JCazKS3gYgnU/+E6aBWIL6Ls6iWBbokSBgbfgrJAe0qwjEJHm6Vi1IutaZHxANpqu1
ZRXJ+FOeBlrVizwjoA10OxrNY1DXgACDB39VZxTji2XbLfAZ4ae9bT0gjmnaLJgv6lo/ZpnHfYDc
D7H/gfgY7n2TSp08NQRaWX6a4+CtW1Y3urHjpEytwrkfCRcS1A/VsfJXmMmri9zmV18rDIBjM8/N
sz0Rk1FAOFKTLe6JdZ+dogRfj7NdnaDB1TviICsx/oHRseupRYqLlYmcI5C9zxfCx2Oeiy3d9aQK
PZxyWwkC2OE1Ockizd3lkjvyYKEOXtpSvPt+DWEBbiQyIIpWpqS8SogNj9w52zd2pea3W7aIaIMi
sh+X75Yq6ED3qk9a8oqnWbq/IAfpFMi3dUhMy9rM2P0p1PnBSzAod6t7WeIgJO7P08nOnrRjcKR3
VLz1/rSelPDGH9ji305VoEg1WP67msWg9NQb7Ev/YvogvsOViAi3FvKG3jlrWzhCoO7zi7S8+YiB
1927ARvGxHEpZim6EiEYd0XYtc4NrV32EVwYpO6Esq2uDKklmz8yHlTjXLQ3vgUh3IGc7suPrB8E
TAdsKIFvXoPAASAFCo9lChne3o7ie79k4Tz4y+945tDsNSEHAOH/eC6UL+5dzX3srCyuY4AUfKyw
b3qMJdM8Oztycr+jmkwP61h2Xu6IQydYBt7TxKRR7D+zNvqm85yhYp5jREZBiGVZbwu3iaGMRK+W
H8088LER4sFhFUH7xq+2cqOT77HFWIIz6odFE5j/KQj3nEptcXz4WzXujW6SP/GIVYWQ3op5pmZc
Afz+IkaWSo5TnhPHOjg6PxJTRvUG3kLizAXDdN3DHbwsrefekYZ/rN3pS4jnNhT3lcVwBGp+j8x2
bdvizveGab8I68HNlXWuhwUDjVd/RQAhFpXf9n2bfaipfa/InS8lrQEdSWWSKNG+11n2ZxLjsZzk
8qIDl33k8kQ/ArJWHF05Wt8V7toeGrLHcJw/OQjvY1WA5xEOEUxkG8i9cNKQ3+LKorXdkELxAoYt
LyEKFzChh+29IMkPt6Jerpw6b5Ezcyz5Iv6YffUhNKkrQuo+mVxBQs7255tZ27zGKTmSgwRJELk5
DWducBtwKKnH2dy7YXlPofRrnMeXQvgliJL6siJIcQyZOGtNX4lQ6L11sdFmxV0g6XpzI/3aDsXV
oInbVYATGP4qYm47MAp/emI8Uy6HnczniX1PU4AZhbftirc86k7EQnARDo+J3V73TnMflea8xgRy
hTx75XAnWhVe92DlgFwKDOnO1Iwc6AByAE7wa4x6bcP6H7MsaWokDGg3rwXtM7jns0ctTX2gu+G4
9v7VMFY/YgLF1XbXHHEAOsWN2AsrpHyt4aqXBfp/bOOLoW3DmSumBuTsQ+a1wadX4RyaiqJMMzwN
OxxIMhWiJURbg+FhX+cetTUb5LzIPCVA9i+TcdDGnQG7o9PVmIamKGj2sO5uwnFw7nqf55bLFQBG
LMhGs6TOEARFuTc0otfHCA/pykKnc9r22q35oiWFjxfGXhL/EJcNIbPsXmOyuTeSiucAg0hS8cKk
Ya+leMSsU/Akg+otZtxPC7y655gTiNX4PMo5zoXcPf21u9GdD7OSJxhPFQCeMOowNTYZGip1rewv
p3tfe34KDtl6GEEEeX1j2OxVKo3GoLsBwRHfSNH1AMzNY0loc2UVzlmigotWjf4JCSe+GkFYnUw/
Xw+eviud4I1H2zWcgWjngqgiuWSTPyVre64oprzujV8/Dp7xHjrKOGiPxDsaV9kNmLtDN5ZnDies
JlGGqkydik4bGApfiNPsGsTgpIT6yLHE1p44/2WIzI01aFSg/NZevUs7yDeeRPjVYAfWBJ6kweE7
GlSbljkbZG8Wf/sxsat0JCk6HrDKBD/G98pbkTTihu1kcpuzDr0qyo4U38RMuM+mwP8OPea4sqv/
VslWLJBAYyVbweQe9fEjmF3kqKXK9vhyE6oVVXxnWJndUENQ/w+iC/fqp3ke9M/PcPtb/S+IHfgE
A/5rsYPvf/0XnKL69/DPEAIEUApK8/b/jx9s/9a/I0CdfwBpDCM8/g6PGzv8fwhQSJ8JNXxbsRXG
/zDB+P/v8YPgHyBDAeqEAYcBJ3JiYjH/FwLqeP/wwaR7FNHE/wwt/PcgoAQX/mMExmGDQqQoYQ3k
wIGx/3Nz0YYuw5WE4xlt0mT7hPVFvevBQan2b2v3qMIY8GSzAykE52hJjJPhLHDdXwrCBbsDmEfU
u8pEDDtcz1xemQ6Ly0SGEMkEfQFPRs2ykr2aHT2gWHS/w3HMnyl8sOD+ViUIN5PNHCcBHME105w9
vd3kKfsSBBW+9jIOWXcIp2jDdG3t2Nuz4y1xgQgU1ykZAa+Ny+y+W/62ydIUWL4yoLRY2UCMsjyD
70jX6TSv1nGxVl1cRtgMcBUKwosolGv4p6Aa9Rdv+hBft2CVrd3ctPI701HF1qvl3DoCHssBSIYM
wckaocl6gh0jqNFVpnoDdB+apWfVb3SXvZZe2fwhPbKO5ymIoX4swBIdHFYDyKLWZHDIfBJGqemt
5nP0V+rg595xT/bgDiu0LNUc9TxEesexyzxb1cYRH4aNPt1EpnsHqKoViRyB+dXp7YD/Dl6TH0B6
cANPOuJgyJqrLQmezoo5APjlB80z0WbBEDz9KOKTn7Hf1uC7MMvqXSQn1BHswPe1y3mfiiI/Z/q0
Vv88lIn6y0KRo2JdldN86XBONWfm2XKlMKjjELvaYwzlwPeBtYmBGeNY9haJ58YV4zPaMiFCO7Ts
F4Xx+xPxDjogiIX4LZiKfjq5rfDe2qzv/1SA3oadHXHWXbUUm6dzepu8eWuD0NnKxot8z2PR+v53
NE6gEOkvscfdDDmZdUkw4UgalbfA9JgAU6BSjgD2nMlxwseCk3Gvd34D/+9SmzhQFZAnUw63Fdwg
Z+fXeUT7B6IMTdBZTIyihhJ+4s5vfXbDvNzZApBCdnJUUzTnUAPN2MlsEFfay5MQbcMGmXMb5xbr
6H5cc2wAdDxGO+HmEwifyFDdh38dB8Vj1kcdzNPNSk6HSD3D5EhnOnazO40NIjsgZ/LfOOmW8g3/
nvaOEkuquYRuWUFDIm29BJCisOAdKK3doEIVF+P1SvHudGMXZbZeMp20rM/czhp5xbQqHRI27htq
o3LbKxWTswdwsXmwBjJD5IMyWdm3FmQo94OBxc/ZfQHGovJt9IO0J+5iqMklFPI6SQkfe2rwvH9K
lxbct7ELXXNnF3BVrwmMiuCjYXEvrxsA9au7U2OnEgIdQoknUvygs+eEO9CTXbsz879RsNzseTbm
TqkxmnCANC4g/WpENNlleO24E+Dm9A6m5+gD4Q9FPAXixl4dNJG+Z6VU8mOcaBRYUAcv+CUhQeSH
kT1bvweaFX5hskA8tImdhr9yWXKGE8LIN/aXoUkt9gMICVag01VTanxDsBURKBoCO62NdIYL5K3h
x5+qOr41bJwbrBiwYinwbmfrHsUjJirMbWY4stD0xt9L4a/PmSijIeW+i2Fslokqbxm+/OwQTl3d
P9lNWHGWJfb/GBmGlCN2m+kxnF187HHCMJYGrmcEv05gbkpYIeZv7sL1d7OJbzMSB9GF0uMj5WRs
2pHMouU+83wS9XMAluWJ/Lg7p1VDkYNZbEygKTzBCVLlEGxLSkzmj3QH9H/WMh4//KpQf9gt2ePR
BDPGt5xac8hjRtdwXwV8X0C3HmEjIFe1OHtVyE6XQCUDzwhaFHffIIGmalMSbU6aEj0CtaqyN6QY
jkv2LLxZ1mibboumsTH2m2655xqgM7wcfVanSITIEG5C6TVNC2uUNvC4mj3Q1fZ+iAPwrHjYu2T5
i7MaUroA3In7Al0BznlMcxrVBmWsTtNky6tKCbx+vJ9+dlcBfHsN2Y3pwxy63HSTzA4fZEUae9eA
1i9TjvEebeBFWX4M3eT9ktHi8mdEWn75oQC0b5ZG4UXCYNM9UVagboI1xIfjOHU48wESjU7XZYVW
DXe/QblKxuXgTIWGSeWWYAdyET2zuIWyU3jCWW4dlVd3paqzv7CaGTzZiKwvbT6QTu8cLrxz6E3s
5DP6qgk3OGP9Qoc2Bw2IODNxPJ45CcZZZ0accSZldo03tSePzh5sP2J7qWy0Ng+aoGT76Ad5xMXR
JFxKbOJdekEQIKYDbBcpDyTk4R3XcvnV9dyoqaVn/baHbIB3tvQtO2fjmxX0OdU9VUM51mqm62KM
XmcPExeSdTRhX7C8oUi5cr1za2GbTrEGDeApvZEDTyE4QrBSaW3Yj/aAiZ3hNWF5j/mZ3fOqmbTN
TKqmVPaEgQtF2kn9qcd8PWsZnebAjqP9gBX2BUGbz4/jSfIk0co2qBnROkq/iiY1KyfytM5w8cIJ
zDD5Csd7ndSKmQl2X3/PNWF/ii7oWVKpEm2s5934YqKhx8REw4xby9RfQNrxPZreJb6OByLZLmPP
eimw8XxA0ky+JSRAgFmMB9iZvJwXEXR4S9IoqW0em0V8EaHm9VSSbPANK1s+wtEZ2WlFALEYG2Kz
ct3PkFt64qVgQErHCp4hsbGHsBunwIFGHWCx7+eur28i2eR1qmvH+kGHC1vcEEb4x3ywMBrmMexz
uDybPmVwomBHaO/HGZsgZ5S+5O6etPrezWVFVySP6/LgzmJ8yKKsG06zIkaXzpzz8CRkeZMc3FLW
dlrl3JsI+mSg2fEheAR6HKoXwVjb5QE2wpaLKFk/pA26brUrO8WcUs1zkR1zAAo3BtY8pJKK7Nre
hLzRUH7WrLlbS2v5NUG9oEJimta/oAVpwvL7Mp4PQUfZyE0/48XZrr31JtSe+g7m0nqvQPG85Euu
wl08mORLNeABd9wjl5+aXdS4X7kwf0GPwAVrVsu70Tj2Sc8uvgadkNQlylC//vb0GAc7TpUwhnXm
Ud+4xrZoGGlt9TY6KJa7xe2jOzmNagQ9xc0kRQYHQFVoLa69uRsAZJdddmUHuOg3F/Lw2DDOfpu8
VihPZV8/91p2n8k0i+98mJNqb09RPeEo9spPlqlkENkcNq9j0Sw/rVrUgzBlRjpotZMXHSXV1SbX
/GZ8zfj8QNj84amsH1EcZp3i1I5wkGol3sqgdP66elmfE3CsZ2PVLa+4s9zPybbqp9FyQII4dIBs
NjRZ/qG4r2Uu6/PkC99D/r5QFPo7GnPU0pnD8JdatZbpSArvZvBC5qusyAjqMV3Gv2qulNs5Gh1O
6pzGgZfjYqphaMpV72bblagKLONvTLTUK1scwhb7pLUMKYHNlB52nWGbTFOetxv0qACOzeZcFzOJ
xyaf4wftbwKGcfUIOXVdk+eF9VmZYjdfLg63fATJuDLv3NNsa+tVosO+4cadQ9DZnPazt7nuhc+K
7qC2q8WtprjYddRtVAcKX8ISiVgHZiuaHn4Uy5xP3yKQgIWhhW9hMHGJne8O1ns21+ZP2Ib2i+CO
oZAkByIGJUP+6yIqTcgWLzfIPlC/55XtBcOCbFG9vby3sjTDu7YcggAyx65SRUngJIOfeQaUtPW/
4evMyTfrqjngrBuS8yDgKZCRpsQDUDfzNKDPCltj0PpKpBmoY/yIUlkvWZ8NGHEsX13xV7I3eHsE
O13mLGsfN82CtFjFuXfIaUPw8ZyT0DrrZIXv3VkSl40fEhgLHb93EEInqGjxxMSeTkNNmhTFiYf7
VIv2Z56nMDlkhnmXrbX2GVmXhCeLBR3oN+68hn4WjzU/K8HJ/pwtsxVtFqqHQGFtNnYWA1TVKZsf
eijN7H3wOasHpyqDXzq26B4ZR20IvSTovygZ7g4c2RAfhi10BV+mi4/Riv/9mrMlsRpOYP6aNlug
a906knhJDpAW1XdDjg/FHs8ZvKzgkCF1LbjhA3Jh4P/cnmcjRqp9jEOWLSCBMvB4EjIJ0EoZFkdM
TUjfU9ZxsOzduucyGoDgn2MbunHaBgOpzBATj7Xzcdyx8EJPhMz5z6BeUORWsScPW6tTv8w4eB0i
NEch/IXNBrY9Th35QtIi9q2ORgp3HfWdFQyE5STO2ttoRu07ijx2Nn60lbW7OuBWth9oh6ASbyJ+
dxwbn3kT97/sD1WITITPNSzDZ+kBItl7Vs6RNDJrmZ9JG/GYIvgMUtBg7BCneq2ycgeQG5/75NVh
cxliCZMlbyqOCGJaeKDbJByZxdcsGbElSNg9gTc3zYlhpn+xwoogZBbaMcKapC1hK6tS4V4S/Bz3
Ux4Ed/RJeBTSAB95momWD6cecGeLS26skls8fMuWRIr51SqTJN8CWuiUQqfkPOzYrsqOitMG5WBB
2C9XtNF25Zmqd6wTshqtkwpVgliX9K5Le6ad5K920g020KiK0C+YXAoCdRGQr1ikU/Z7vi9FAp4b
EM8+gp1YpUnOY4g0fJm0eIe4tI7A36F9yykWjJ2e5Pr1cfM5+1460tpzJOyyPZEq1AEMdhNxqUKO
8Qn/j8yuCq8vOPXUslJn2UWCGD5BSgwvPJgJEhmpBdJwjscCeF6Jvl/TGsX3m5jTgbaXZbgomzhj
SuNwBOAdmhdHc5ZPxTF2Sj5ml3Kr4YEx2wDXCZPO/c5Q7dRRhVDy7vLcX5vUtnLZ3c0FzTJk9ACE
n0SAwfmsprBwDrxAKhMqnWs6xIKag/4wBoM+VH0PFTjngPhX2GZ1TvRfAZUcWivxiKu5zD4Di/sY
+qzfyjsrIoS5n9eO8M+wgB6hZGLxaVjplrk8WCsFxEcfmiNZfJer/7GfXNxElaQV9qhiQVjfSuys
Pfl2lkUjAQeGwS1qq+Pj5I29uRi2oOZ+ISODO3Box/oaONgsH5NW6fIlwyyq0qEENvRrCnKux13p
rGv0NK0cNm8STxJ/hqfQz8dp4RZP0ZWmsZerWgL9pKxsy8FlGV7EqcT73wAT5XE8dphAOo64mmM6
ygkpmZwyMgw/YPvqpVhHrB84DdMaMHF7kLPPRpwzvKJ5rQ6H4uwKzL1Yfckc7ZLNrb4H5ub0eAyb
RHxV9Jl+xFFdd1eq7bHDofm1M8aLbQxBER+GG+31y8ATtVys07DkpOpWMM/qFHpsy9IY6BNqlJoa
J3WdiKhD6RN5Pxjj8WG4qysIIA69KlMsciFibkUV6oUHPJpzEmgdPnWeX4gnjMtOx719VfUpqrzO
ObKUhw49keZ1986KGS5tqZMB3ZjM3g1p+HHZD+UQtilhlZJSH9fTT7gdxG/T5DDeFJaXMV1Gzeir
sZfUOGTRHPahkv0dceDoAaJvDSVpkuMnZQ40zM6E/ljvSWooZsiC7Z70tGoPxNoYCYuWa92wp6cy
y84oPV0FycfFlaQ5wzVWL6HdwnEs8HLbcODgq2P0sxg1dRU1MYXLDkswv2SfjjwwYKmVc8gKSLfY
8FsR5hvZi7bpeYYAbZlkuCvXtl6OFgfdj1LHyVsyNYva4RiASZqNbfSJb6X6WpwFF3knCA7ieVuI
78Kdn64c3yn1Fs/fGrv5VbBEqZqz7FyMrCh9LRe1d+kx+ZTW4BDEckKmFYdhi0eJCLfu46jtv/ny
U8WSRLpbrqapd5Z3YNZJfVmSfH4bx5paCBVqzakxj2dGUXqoxxY1LK9GccuXCbb4BiUYzJ1UYzlu
SBjdM0i1NidnD8pAkYf7kPWynHeWAuUhTtmIO+I8cJWYO9Qtkb/UkC6j6kE7IQU6IBGTycr3Y+1X
rMWTWg1H8gUBWi2pmF49wwhfJQQp1w8PQSYq82eM2ZtTIOAHba73BB0tBvesBEi4a9iTNy8Onsnu
EOPzGvddCJVkn8foRSQ2Foyty67fqucpsilc5VtHP8yQOouJGOoRtrc18gRIQLvLyMNFPnVtqK44
C8Ll8ysOcMXOG1HFT36DJ0mf8KStzm92l8n0JHMacc8+lfY+H3aYR08NEK75p6fujAlVy5FT5bUp
o6A9IQzYHGEo8Al48nBALrhdVMrE458iKSZzayvNyU57kT05u6iFg1Wg0+Gz8nbGuC5Mm7Grl+4r
E3qBReqG1fhSUTuLeFnaGacEVs0hwhibPvbayy4CHe1/MFAX/UsALA4Sjkvm6Jt8symCHTfvOXyO
iEJT4VS3pZLwChMKB8rSn8Q9UUUy5TyQsqDbwUihxoHH5HDwV9ldgZBeXnXhzOI0wXMYtoqh6M7W
m8ArIjwOPm3SZ47+HaZC1xqDlA+uvhAJC7ur0RoHjDUF4MOdmQv5Yy9Z96MoSH4DBIHSU5rObg5e
5zMell1YKG6us1CnfKgEkSDYzwSoaSxo9toaoptIDdoBsZHMLUZD2KrY9HyS5LMHQfEUe6VDD2qu
mJMdzuHcxSBEPPdWXNKt2XcEDLyVPhUQ29QvsJKs2At2XeOQyEpYHXIsc3qXgBtqEvKQ3X0kjiq+
LSEDci1LZT3THEnITTiqdg8LChNeeJr2/Eszt8XD5PIvpWQEh1tkotwAeja4tkw7lAcEzTl4aNwW
LwHyf5zTyOBhTqkKI7/bGM9qvyaGhZ2MMRlPVjGP3Fcw2/PVzsq/DioovwJczIoPKABTh4LZE+i0
opwNcxtPfzpvAPGBWqYYBjMCbtROGP3BYhh3Rywn94kIwDwRm12gIkrikWUkq6eqmQuTmriwMCSF
3Wvc4kNJcdZF5AUHygQR0rfdCrHFDbCu4vxoaBegEMTEnMZnz+nmdAX0/dnOJlC7KHf1zxSxOdx3
bBkfl8gGURuvEZfZBL0Mz+lknrImiqntRGJ/8jmg4E6WovgZGBGfkEN4d6ZBk+pKFgjt3NQy7NVW
HzxYZa7YSq5zxl1X8E1OmR5EeVQ6HhfKMUtSqtJqzXsd2HiFJuWvtxS1dAA15pUB0wKMAZR2Epwa
TYH0t695/FWHspLIHZXQ8W+rTEg3tbaq/7Ys7H8mj+7ZDJEIcjw3ihsrCzZHAZxtzugI0TzKyqWB
BFjH1S/YgVjSujZH7TfWYl4yVi/FJZFWjtuzLucYyEYn2I2CF7qdEytsUTl98cM5qgx4d2l/pY3V
WIcGX/ReTHHophob3HxxsX11qUxk+TdoALWkAkLuSptTgL7ie4I5mSSbDbqQsAD3FEmbwR5mdOcf
LFQS0JTc/YorPeYtI/IG7W0r3I1YXyj1xg2hS3u3dhZw7lxONuv/EldYUgOY3sF79/ydsnImfXZh
TbUpNKyDQlyMauNsIHxw6A2Jx3r2WzwAPz4C/CkePW1D6hnEildSojR9V9zckUNMPCh0nInjODIG
laBaqY4kfjcDlZ1bwOSZ09+psXa7NApb61FCry/RxVusJ3k/sPUapZu9aMrF/o29M0mSXMmu7FYo
OSZS0KgCikFOrDfz3sO78AkkWvR9jx1wKbUObqwOIrOqwi2MbuV/RhFKplBSSP5UB0yhzXv3nttS
sLWMcWlVGpf50qUJcs2RUN0VA6AIlHAJ/6TX1C6h8dR9nd1kpzDt26QMXtxy8KG0dxbEKE/0xQbe
mlEvIWiRC9/YI2FeDeoVtB86rEpubs7B8zkir7FJSKhhXoFjErwMBjKzi4xpGdnZROJRaVXRZ4z7
zc+I9j0uZdAi35HkpvG93dQkkJhwyCn0hB6NIKXy9r4pJle7sJ3Mum5cORDVLproxU4T/a7n/tVs
RSGq8LLm77skFhAmR99605Og7VQs2eosQDRdVvwURT61S703OWVAyEaLA/0wuO/SOv9iW1DqV6Ne
1k9ggvxhoRdJ/u1XU/pDzMD/PyDgf7f2vEUP/L9uzyOWaLPv4e89+Pkf+FcPXv87kD3+7egkPjqO
9X8RgKY7c/7ovZPL4dKFn7vz/+rBayaN+/mf0A3T1J05svz/NeEhBxK/bbhEmQv+BZfzIxBApd5i
KKUNB901DYFAAJUAWm/+wN8ZgFHVhpqOKm+UQr+rS7mGM9FTYwl1TLgK3WoiDgG5F1gfcxq6ny1u
qxSfLXPYtE28tuWnzvo0WONcNls1I94dE9bChLWmJx5OaffN9KkYCWeo0kOeXhCfcJm3XQtuyTfI
MzxYJkysL1DOd4RSrq2KzaNtO+0pN74XnbGCDF+aEMqspay/amV10fIp7bMKebRjEOicR6xVFbKB
ANqzw+HHs72VZasfHifaDP+ZAhe1jDm9RHQSiQGqkBuU/g1aQ3ctUPsS6YuaCy5YdD2o6l5O9zTR
uZTY6ATopvpdfyg77cDdfkExaUkplqZfnLPqN2xz7axJAv6BIgp7ZQixuyp3WtNuKxM9Vp1sA6lf
EEG88LrXDsD5yie0md6ftgps/3uOLopu+lUvrnId1Wy1p/PB6YBIMFZ7BK5We6g7/v66hRQnlwZJ
cUHfI411loFGEyFUs5mHVWtc981PLZ8j13+2gcXxLd/m1aNyvweWzVUEk1I/ufeovq4bg+59zdls
S6VvGcUtJn/7kZRxQo2NlKAQ0uJAEM16Vkg8EFGsNvgR0JsUEBvxLHFZcaInQsI3Je6PLIt24LmL
hTFy+NBMp7zSQ7aGMPIPGoY28SUe5Ittx/XCNbXPU/o1cjEKOVe9m6MRi+GbFQ3HMsP86oG43SZ6
2F7YlqivAS4RICIplXd4qxD+AcoNZLUo6TUEvtQfyt4mcswjJCRZUd8w14F8Jstwm9f9ddqCuMZw
Uh8woty6zYRyUl1kuYFe190nEL8hb8mLgTDPEMyzdWV1Yo3xjbIDG4eBkXwqL3IUbH7U/ii9hBmd
4/C2s7WOX8WaTzhB9ZOMJ7or6Va4nP3acGOQJrooONUsNUldyJ+dKIQucNWdqweLsvAQjONEpoer
bTWnXabCiciKJcagIxdgLEHfkwiJa45fGQpHsTbIgR9YysmRxBASrab4rnVTm0bjuBgmivZq3GqF
WpsivCE/Yk1XgSBY484EjKOrTwLpvV715pJktpVWXylh7fU+Qzgid2BxygWRfmEH6gdchRZusvpb
nT/UDkGYT14wLEwx7EcvwfriubeGW2d7aVjL2CLgYNQuChrQLa7vrH0dqPPa2R0RLRC3GuapDoPE
Lm4swMeLjMi3Qe/v20FuDegZVDmWUgdaIrj4ahmyPKXf9/mzF2oHo+aInRDvFHQrmvw1WLdrlB38
f5BeyadURwMMvp/a9BzqL2ZPbCB9/Ls+jVdFHiDhaPuNqV1mw76R93HtB8s0Fe2mae8MdKS6nm7M
5jBgYW3LaD/Vdzkff9hVzcqOsstoSHfQjwjtujE7n/xK6HqmvywnROdj/BX//oIQ9I6ULbTsYbFG
2bv1Ins/H7KLWLvNCTYJzJ+eHy4T7nRt9zB44Ysn+RoUERGD8RURzRJFBoXtfFUB28GR2RT0Nrx4
nWKTpPGqliXwAM98TPuGWoFDgdtYjGW/HEjr1H5mZIp1iVwW8r6zzW0T3UWRxxJx3SFgvSAk7EWS
giUTCmeG/xVAKorI+hHLYr4CRACNgTQ82SymCLTOnN2JuLoag4MS/W2Fa3aO5Urp7C+0AN4PXrZd
J8QmgSa9Ats8bAJO3XTyFzT8Fk3Hq4nvmunZVV9cihd0khZ6kG240VI96Ykw1bttWeYef7ygm6OV
8AboTv3EB35AoHg5DZ/IQA+arQ7I505YQOVwlAd+9bkQzpbi9y42POqzKekDCaGMoKZ8d7pURkV5
XgTX0NCaa5QFmF/LMPlay+BWMymrOG5566TuK3f3JXWxO1QfiLht/XPNXlPhaXtFMxAttcw1Lv0Y
zk/nb12LxGFbmBgx8uAmTeWdWdmLTMIx48HCC5ol15WXjq9uBH6pNPZeWl/1E5QmWdl0SMPuOs8L
qs55Hx0QosKfaQjOI8CEmEBgNRPshjINMDVVuJwa3Un2ZY/SbhnVnby04P0/21VYb0EjVY8WFToL
O9QS8VL9AySo+WwgAIZkCP8ZyaVYStJIXyqCAdEPFQdPYvfwM0j4XiLWHbXYbU3YyoIH3Ii8w7Cu
vtEx9C+0uvL3ttKLZdRTwVygFD8kXNgePakajEZTyP2RlSgPZbcK54tC0KnnwKI+CqeUQ3T4VGO7
lAabv+tgq0hcvsjgqhyMR0/z1nCGfVJjUA6gmHrCnI8qTdwjhSEKu5puu0n1RN6ZKxg2z7i8PSh1
5lBshuaCi/tPoQ+KgoiefTVKGAp+TcLsQtmtQUHbxWbKxJoWMYBGvqfAeDSld5jt66MIdgBIn5s5
qGEavoVNrFY8gdiYIZl10t67SFPpnIT4EPiBnTZdlfPFiU0JM5jWLGlGhJQN21VTBs961r/k0nwu
zGLtx4D1c8zygKhu06LaaHn9XDn9lg4tiCoTd5Bp6GrjZ+Uu9yHtpzBeSOBzpnl7WRT6xKSi0xxw
6UM9HyYLBBK8zFAjWFjnpju1F/Tx1M9UgWNM4C6vdPxLT+QFqw120mGFeMBaGy0ov6WbuCP7KnnU
XAnsurlrNOwSqajFTeI43rSJw0CGK0QK7UMm8mAtUA6+2qKkCARpozJwvAvadzWtOjvn1FAQnULo
KQ64fUFQ7kpiR1jabWHeYu/kQBRG9VUGjH1biRGMQxVTSSkoSz55hS2Cvd2I4s6TFvCAGnYRxj+6
zjtEAM0SvcI2nsoYawmclYQlVJEvnYUe7W9Py92DoxWcKHHmoLVq6zg9xCXfEWACzbngq0Y6QRr9
ZzFq5cyIaS4Byw2U/JxavmZA1UDKoCT86rqq2thozV5yJgNYrabRsT15BpYHFwYNEhLhHFTXJJei
FQ5nxbjZsyZiGurgcMRTYM3qf4ddNB63RPNOKLR9/w6OAuSgGQIJhoTcCfGtch9ip7+QHC+eWtpb
+2a+Mo4xkuk8sK1LgMDIJWskS4K//tpGLrTqI89audzX1oqoybt8GtWVWw/5HX8KURvRcA+yoFuR
IsUqFVUQGA0XQATwJZkCKV3wB0zf2t4Mt4nh7KnPIZJJlXfLZqxvanpFq2iwPM6D+kVcWNp1a+TZ
1yzUs6eARMBL2Tc2n16EcWhUjJfNyWE5wcHp0grWFspFtKohMq+i3FLqWiWutSZiLN1EFt1IS6ry
oJMki/0tfvST6nk0NG9L7DeiCFvzl1G1BkNtvDrFlB/8xKR6nsnxQcOT9SU1XfkUitpb50Ry72qd
k3KCv3LltSPhdyTmPFK0DDZan5s71yZUm6Y91a0q5Ww1p4Bt3Ni/cyMDoxyq/StRlS19WgyKIrG/
hbl3gEr33FPWDdXdVNafA/8B+2sPIbWLr5CV7XsiajnCceX3ZL8nqzy4oTQRr2kqPYQKL1pZ1TQk
oapcikE8aA0t70mHdUD8ALRj0u4N6cEvC8MfVJ+hBoSjviDuEK/m8An93VLMBxLOhjsn5uUWRlVf
ksuxnBA/+GFHZSSyX4zWeYo6XS6R1G463GfUGWpQpeIyin8Szq5WxJfcexE9OZ2wGTijIaXOUIvX
kT89I617Jsado23kRxdNgBTKbNAAdCiRlE+Vyr8AYkwTwervYD4/Z11z28AfPTR1y+2gTBa+kZlb
eC2PYyc+5/O9xeSSArfxAD+qQnONc8ju46vOpjaVuXMLwBUDxkGHiWK7B1WD52Qx5VBcGdMm1wjX
SklIw+lhPvnhUF3hNjP3TRNA8nNcnAAT8/YHCZHlygo8chO1WWBtaOpq8MYs3GgyL/dssnKWWrv9
ho++vophKF3HYRht21kXQOE8j/kyUhwwQ0mwVuXM8PKEaktS+kCp7KCjxet2xho6PCjFQKXm5TgR
B807qavvXY9WYJkUub5Kmd/4SfLga92UvG0rOIAMq2tyvBMwlpnw20XeV7uCKmO7gcsqwwu7HpCF
7KRVTC+aPsXrkiYEgcg/Ir3YVi0IojhA20Iu02cuxXB7puGLn2Olplbj7v+notKM++//+JuD4eC/
rqj8539UOOGr//xfb3IV5n/mn0UVYf0d64B0sGWzSTuuja/gn7kKlv13MdMxlA0bingPk0LM/8lV
UH/XDZfDjW5SPbEsyT/0L2ODQb3FFgYxCIqSihTGRyoqc70kT0Y/z349GENiZnAU09iwlEO8wtt6
SihZQwNNiUWjNHPTQyRfx4PWnEkPmVNQ3ozi2ib/ZhwL4otu6m9HCeo4N+G+C7xxSflCytOwc6iq
cqxvA3R/TZ+ufvsF/pUe8W9Zm95yHG3qf/yNQIrjAS2Xd+MI5eI+lkdlIhp7ZKZPIPrRCAJuGzhS
4etuDkSDRWeG+uMNurblOvPjUZyylDoaahwhkWZaLhdtGWevNb3UpY899eH9B5praMdPxLVDOEwT
ZpJlHoVfGPbo09lqYfPFbnGbOR53d7PXqk+mpiEQR+P5w2vIakSZY1qbAaH3JjHq7KW2bGcjjCl5
ff8POvGGmbs6/+IFC1McTZzamq37LX9PJKTZ4Sn0sH3SkP/itwTp/YWxpLAw+cDJduXRWCh00jSD
4M9h0HVuirJvH7BQSwAn0NoW749lnJirWDXxDM0mJIWt6O1cxYEwjnmPmjKoIwvjp+s94PuF+5Nr
+RXCzPw2nmR5CPRmgNhuUAEr6TpzKOKw3tHjhkbe0XHJzajDr5ygL8ZPfvH+H3liztmGyWSjXA44
bi7g/l4FRS/cTQZRYYsy1TIsjz5mbTNvVx8fxeYtOLqwLVPoLEG/j6JncOwCFdsLp6T8iSJNcKy0
AQe8P8z8xx4tDswgVjPb0m3C1I8Wh9BNKyoinNQwBpPDObX+PlKG+S0fIyqMELbB5hpEI7posz+9
P/Spr4oOqtIJbprnljHP8m9f7kM4jf/4m/HvpihALfkBltsqmAUGje3sXNrnDgA8z7iRuBgJVepA
Ybe2otjiu1W9Q2AJAKlFIvmjk3X+8bfOrHMM2+HdOyz/b/8kX2UlFDQkvAqvy11cALUpwBidWU9O
zHIlFZAgSR2Kgvo8w357cC2wkJy4Eeu+oaW7HpCWSbbarGtMbTltBN/zt/ff9fzfePQzM18NA7EO
aE22gbcjesCqqDf6hKqjF17yHn2srFKuPj6KK4Qy2FJdU8xWwd+fi/uH4Uy+C88K+du6mKjVojlS
m78wCtFGNDXmjU0dfRlTitBrSEtiXeqiu0XdEq5VOZU3749yYomlmU+zyxYs0so5+sq1OVKgSNlZ
OFiIrRH0OI1GLYcoqDkffyCXj8DkS8A0+Meih0aqACyeykXqjB7yUMyJGU6BM1/6/FqOpgB+TI4u
TDjAlMfLlj5UadroDaPUwJBTvcezaNCj9QAhVeYnEi6oRVrqFoD3mQXzxKt0IYQ47CE0tci4ejst
lKySUiuQX4geDxzUxHTTTh1W8CrTzmxW82Z0/JC4Q21DQTV1kLW9HcpJY6eZK4hAdgktbm0qw0iZ
A53Tu5aZh7Km///+PDnxZUGcVTr5W1KwKxwtoNIl4KZJGrGwRhpbY50SDIWN5sxznXqFXHaUtAyW
a/34nGPaKRSNHqi3zDpsLJ4I6Kil1XXfttaZj/jUPJHUOQVWUh1m8NFH7Iu07+xeEzR3bH9P6ou5
R6XUc/E3DYLiU21J7GjyUE0+HNxCnIvaO/WkJJZhRLYUE9U+WqnyvBGZ3ZisISldGYe4uyvbrZqr
xPCLMy/11GSR0gU9QkAUh/mjw0bWg+93ZcdPV/U3g5fdj6FHjlI1/bS96FL5oIU+Oldw0bjsLhYm
UV3n8vBmfWwzVkjVIVzAT2JtEKaYF2FIG/XjoyjJvYLzieLOY70dZYhpVXqwHBGqFnNjsTE3eeI5
l++P8ufv5PDfjgnJnpvL+JnfjkL8F9Y9H1hqlZf2pwi187c275vviTdN2zNDzf9db79qGs+6xbnb
xTxLCt3bsYhSRzmvZqFt3js6Bh9VtCuLkCVrFRod0PG+Q1QaKOLJ0a13Vr2W/EfKIdTNmxWxteHr
5PHfsrDdHONwjxZPW0p3aH6GepdMm6GnXEg0G0oScHBp+jnuA5h1up00HakkVXg14pyPV2bT9Rbt
Sq2EYZglpMIFOgUcAiNhOlJVkA/eCNN/QVgqzZcsFPj+mjCUX0GiNj9xJeo3UmbRMwRzyD0FaNyB
v9e0qRYamXgIMsmRvkECU28wJZmfA21q07WJKOwSyonPI8IcPUA5CuIV09pJFiAsNArdPja6ZWth
SVrpSSrU4f0f4M81jkODcDin6RwUzTm18Pd9PRkiJ8Tsh8u1luZV2havajS8/fuDnJhQhmGz6sAR
dFi+j3YJjCl5TQ6BtYhIEriILDPbqcINoIagsvv4UBZXJ1eX7vwpHs2niBzqKpeE105Dmmxnsxy5
XXPOa9qNiTyzQZw45joGWx9HeT56bo9HO0SWmGCrMWvhiyeJu28lbeQYbeJtBduUUh62JzLd3dRb
GpWOySBS5vjdCmBT+UMc3ZX4Tc686l8n66MPijdJv4H2i7JmXcibH7QtLHKoOeJimDGTQ1PYEIlx
DcmdhvvRAfGSqKsSUtys3Y6cmQHgD9c1JhxrQWpiA+kdYygIQCvjHpY4gIHKQenjmeXyz/WZ33vO
veRK6EhKNW//SpjeeZ1hAeQVpebXujSGVVyQeMil3/zRjwYY/YCW+8fnBod/biOWw4buHv1a8HhD
ugYjryaX1mUaIQ7DOmHsJlzo1+8Pder5FAUFnboUGh3zeMYbUcT9alZOYGlb6GqygRkNd9Dif4wy
usZ2PZ15o6e+MQWJ1VKCCwgBvW/fqEXIWhoRwrNoiRXc1YU0nxL+l0sQkBjM33+6U2NRbnKZ9Ozj
0jh6kVnWwu3PcV+xDbV7g3SEpeyt4lIrkTr8haGYyq7lUpzjW3v7WIrdDpoCR5apMXro1TqzI+Hm
BqXrr4zEXBSS/2G64mjX66d0jEbcRgsx6tYmZ19F8mqoaJNzOY3PDHZq2SVcgwKXdPR5aXz7WIFj
uTLzWJB6p4ivxgFYJxdm++v7L+/EKGi55qhYWC4ORJe3oxh+Cn2iZnkKSiO9iVHZ0m+skSP+hWF4
DlcCUAEac7TkuHofwaZkOgyUNfYZWsRLOxz03cdH4VTCocTloqsbRw/DQkYFTLf4pJq6uxtwE2EU
cs0zH+688Bwtn2Tqmrg/KSpTuz16FtnruPESjV4p3qdFJ9KfntHeGqFzmWuUUt5/pBPfEasQdB4K
1eweztF3FE00wgaLwdhgrBcjd9TG1YN+WwXmxytblFK5vOvcNIRUxtGCNAhNAdGn5+vovrqsQdlu
yNPrzlx3T7w9y+C2pFNwQhF8XFCUtQEFYuIuoxKd0Fqtavf4zcWnEkw+Hv7ePFMs/bXSHP1cVNBs
dJP6/Hz60T4yuLUz8raoMxWZh303i81naYjmoFGQvpsKY/oOQcz4hAYmtxed33a7nr9v+/7veOqx
rfn7Yl4KxW3/7Xc2WTZydI54i5JYL+IO0Aw4Ed0xemLRcsRIe+ZTODXeLBhVJp+DZRwfO1K+EQ8B
BUaHSs/2lTLtjdsHwSPq+QnmqtTu3n++E/N0Fplatq1Tm8Fa9Pb5qm6gGP6rTowCYUM+DrT3zge1
6Ngvf2EkqmcmpRIHsrL5diQConTPSQaOynoAI1MaCP6iLrtI2q7/cOnCodrmUNNiqs7r8NuhfNzi
hi/4pgHf3tZW5jxpZENc2Wo416WZf/6jScrG5QK4Aqily+PFXsIWiWAQw7Iwu/iWXeGTcrQRZgfS
sUXg2MT5kWK1w+nonFlgTmwAlLiocVlU+R1q2m+fEXFZT3QUayZgQPXIOyBrKwmmM9PjxHQUc5OL
v5yDB//p7SiUNFys1qwtyhkSwkinF6fk9OsbwY/a6z++QFO/YLGkgKAM67iGgWmSi5nJmmnD9GEv
gB4sAyjHI47TdUE15cw0OfUK6bTMnURaXrTz3j5cMk3afKWTi7gqByxgTrLtATyf+aJPjeKweYGK
daimHW9uHLaSwsyY9xg+H2O4R+s+Ons3ODmIqdOC4YzIYnl0wkk9L69Lj3toTrDclV208rqCH77+
+CdM1Z/qKk/j/LHTZDleUK1UEoqgo7YitMVhKHGi5Eak/YXpTS1EWrQ/6ejO2vnfL68wpW3OZhzo
ScghSM0f3Muo1eSZcvH8kRx/vpziqe3QjaPGerRLE85CzhQgqsUQ5iEBgKSloYnI8RhP074vc7lC
x3RZ6ZCTx9w+WyE5MfpM4jMt9i3Wj6Nn9ENj9Fu94xNOY/1pTo/4Erbg+omH9j58hVAceyyqVyz1
zh+XFh2EM0kKkuNiR8hNrYUdqTqYQAcLaeT7k+TPJZGhaL8bVOHm9fdoR+lLM5hCCQI71boS7I01
oybLUn6BNO00i24ulkNPmFuGmw+PzL2FAzELCJPUOPqeq5J8ceKprIVS0tvGXII/xVjSH7mDou0n
MTNcc9oLV9OIEfvMfP1zH53xi5y+DBZLes5HT01AACE53C6IpTLD5Xwxwzgb+TB4nenMUH9+6y6W
EaEsboQObMWjbx2AZwXTg5KWo7XObZz1zZ7c6I/vL1wuaDnRKSVkHl3y2w+QImsRDQkPJEYfTfAo
0RK5eCnf/8lOPIvJb2bNhwK+9V9VmN96aioH7saOYM0UnWZnl1j3yK7VP7xuuUx9VhH67lzbj5so
0s5TyyiURazJBBayIVXLxZ64rGsx7d9/oHlDfLuiMJQpqKoLZy5IHK0oY2D2MACpuGAoCx98OIH3
Y9C0X3CF6Hes0cG6C0zjwxsZg9KUZDOjUcPi/Pa3AuSFl6QaKHL6nv9KXisRyjizv77/aCd+K44Z
SFJItYKN4hwtV8YIWdIxiYcWXKM30HTEiqbQ+PEZwSgsyVyfuPMdj1IQwaRFDaMQUoVbyCiQMKTJ
dGaUE58rC9R8NZs7q/Rm3r4xIm61IG4wZNM2mdaULacl+eYT8VRWf2bpPVG2YzXkIuhwpOGE/YuR
+tsc7+maEQ7MHC+dHIJciP55DQ+7xS/DwXI/sAN8Dns88rWBwx+HePqdq6rrLspBVNuE8Li1Xck5
wAP6Qi9H8eE68bxauzb7H0V6IrvevgsCxEZMMj4Nlb5NdyLHRlAb4blV68+TJKPwPVDwoV3Ky3w7
ig8sPHRxaSFP9O1ncMvZIa6hISwTPUgRnGP1//B0FTSzzbmhwi38uCQ4qsb1CxzTi8K39as+saYN
pJfxTEPlxEfBnfhXQYFbm3XcUDERlrZTaEM0I9LmkT/jpfXac1/eiWL0vBCTE0dvmxqWcXQMH5gy
I7xWPvC8EMSPK3tvT1nxqa5AfC6c0M+e0xhkdZVmJLrqfvKdxJsWhXKHwpvQ3fTMKnfi86HSMCvF
qD1R4j2aMiPuImKsHH5MLpf3AhnmNrfL5pNoiIp9/2c8MRSbD7W7eTlwOUa/nTcicXy9MtF2RGmD
byOqk0u4PTVcNq868yGcGooyFFIUVIJcqY6GAn+EVWluwZW5Kr/CJam3IxEeqw4xaXRmEz/xOcj5
nE4xkEMZZY63j9ViIPcQwlDdMLxqV05DdI00HklsZ2ubmtzij38N9EwptLLmzdfCo1/MFdxAlJGS
klh6ch3lwIVsfazOrHXHb5B3Jrlw62zoKPy4n759qr6RZeOgyV+MLY2gsgnsFV7D8CEiIPODD2Tp
BobbWY0j+KmIFXo7lD3S9qsBIpJoFOckkupkSdeQq96ffb/Msb/v5/MwlIJ1jlkGHWfn6JqNknIi
PI9hFNw4opK34FQI405W0wA0pXLWE+yfAQ7kAq38hpytx9n2MUE3Sc38w2+Xv4Utnqo8Vl1xXEEB
T9hNukPzVmZJDiVOkAXQNYrAWqv58NulGMTENPktKQqp4x/SBnAKRHJWVBXRwbWD+qI2QSq9/3aP
F89ZiUevgUbrrw67ODpRwAot05BPf1HW9vBqwJB/LkX28uFBmJK2QGrKGZOZ+XaijGUbFG0NgD91
Qb8GsVkvhQw/emyhVGewLrsGt28KT/bR9mYXfZMN4EoWsaXKtc259kJm4BrPPIs4XjfmcRAhkNGC
2oIrzvxKfztMmHWX9jS1rYWN2PlbjqLxlWTn5HWycyddTKZT/GwAqDzGwJy/WL1RfsFnFtEX66M2
xFQaCby2RgrNsSRE/JYFT5Y7vU8cbGKD7jzEKS7fpZ0VTrUNvVTb+6QW+jsnLJpbfLoOeNyaftCe
M3B2iTUY+qgNjPLbmMTatCYOQNtlXU68JowvC3wDnwoEPVM36/WQovRfVWZfXpJlWRI3awfNZ4vM
TG+dJgOxcEXfkeHNHqJ2SVVrX+rWJRGzwzUglgO5HXKT6UkM1zdR4+jvlKfpNlY2Mj5uBreNr5PR
GZ9wQMOubGQubwI+3HqTEPBubpK0mvAw6+NU7Un1I5p+yNP0OW/a4JMawwK6OblfV2lVWg86DKov
RW/i0XGSktAL2G5puh04uoDPlgM4bmHHr5AuygFb2SCMTeUOhntVRh7rXhACHt9HgEvhe3Cy87fk
HotiYymgIJiN5jAXDdx3usIalqk5twijqYncyn8Myjm2pLJn+ITvdslFOtDIx0NOEBxrdwtbstC0
qsDYUfZfCr0wnqyxL7tljHWzxPKQuQ9CYiPcB3U+fcMbjuSudgfiTVjeqjtJiPCt6AjOXBBclr5w
bMES2EdVDt22kgKqHGTNcinDqsdKopLyytQs8WTmGcbdQdrxk85/Zp43nb2rSYIGJT+ost1MhGJW
q871WP5xvJAF3sAP5GCALSkAZdT3NXijotTAu5o28KPMfOq8EKKl32b8f3ROPuCgdmT5PfOJLb5C
WTWR8woI+MHXY31Ym2nkPTvl2Hk7B3TPvdO16rbwYmsfja27DwNRHfSxA4GGbG5BpoX1SjqjTfyl
V2P1tB0MplCFgV55kxXRAgI8VRID1Gn5AllaOmxrKhvf9QF65qpIifMhH0CBClBppX1lb4tfYt1z
8Va2JTwzheRjWLpu0N9XspuKVVlw4lzUTlmmB6pncNxtYy6PcfuNdUCmnfPU1fk/SXLJt64jzHM7
eWq4zLC51YuycaNdAreDMDpTYJSBD2W4wOfK4XszJM5X/F6SvXvQvWpDunPwPFBsyFYQNvNbG6GN
IuMzr6zFaAwK52WSwcgiUqZogzXtiumygpQ03KCjsL8EVYjbrAcAUG6a2G6add7YKBxEmSn7MjJV
1N/IurKsB5kYExxmNfp8DGXSkH1FKCBucgLMMHfbENXu0Elg0ZpbVFusE6GJHkd23ufIqvX0KpyC
vlt2WoWfVYDxBblKyukyK8PxOanHEh4apudIvZaTNm0Ml2jAy8xOsZUVKA+J0KaX9bkKJphOpUOw
7bJpMrCKsSzwUddDV720+tDd+4YkI8DlXewzK1Ihor5ahYdCtua0akitwXxYJAK3vOD4PCe9Dhy+
MHv02GL9UC3MrGoQUUyd113KQE+NXRS22WVeVmCzuybix5sS8ZoCmPnE+l+/Fg15kNimS7lD31fM
8qWi+Fx0Y+1ugAGXLiQdU1dcq6q4ggPYNzfRCMpnOeg1GE6ko/wfJcaOpyCM/duOYOhmMcIZw3dG
izqh7q1GWGp9JTGT5RtfOMkXeFT+beyVErxXqufj1htmiCVZu0SikwVR4Pr0AoGvdFIgbVO4O966
8UPrpklL0yQGbyILxh3NDFRSSODGqkHs6+9SUBajvx6aojX31EUTH8qYm/UPYwVA3v8nbDqolHgq
RTenJsjGePVA271WLUsBicVysL4AMuQqvO88i1ZnoVzCzfl+IVBllflZMzpY3JUZ4sdE8RnLdT3K
+JZ6GnMTqk4dbmKp2bxsQ6UetB+o7yEW9RqRRQxC06y53YByAOa17o1ovAZK2+HD7TiOztbhclgT
3yeuNcg7xPk6Ovl5iGjkgWjS7gcSrqlc6qHVf4pBrYb5c0uwYbAvm0o8zuFxRWUfWt1Kf45+RSiG
F8jpEEPRIw3A9bBrzI0mc82ngVO35T5PlAXGN2tGv+Mm7CwjPlikrQ7LMiPVXjbkd66It9Rf+4lV
gBSmUX3VApT7PN+Q/CiEZ0K+lwNO65piN0boVKDsDfNu/KIRrvhIxCNM+95SWL59Pihq4UkSEiYw
4T1k+iQkoiE9du7hRHd38JRJtUOS7x0sTY+JRdahgi9IMhndtbTt4msIELDdKrQ42QrTMHePKW3D
fdgo4qgt0gMozkJloDTrTrDyZvr1sOgHL96WfRzeNQA2pzVbWNUuGkVsWeeW7ielx6nPD2kP2kKn
/yRXhs+SsRYseXfgkyHTBnELDJVDAdGPvutM3VLohnYBQJNwtmIq22QnQWjeTV43iKUel+V1C1b1
um0cga86mLy1jg4eHFhe2xgps2lYZhkb/DcD8Kq3FFTxu+txQOV3RWpb7t1MpJUMAEmJyfgJxxmO
SjsUSr8BJAuOvsZiIl6HBFP4Foa609yAJwhZO2Bcm1emHUQmKng7sO9xuLL2hbbdjhvSL4T9Upsx
GdkC8l25NasETVVYTxLAYmKOxr3r9tLcarEXmHuuPHm7DyYnKTZGEPZygw/Un1Mhkv5LBXG9vRmj
1rqHnEvS5WIAD6F2eTJge4SlzlTlRiyzz23YWT/fP0T+cUkz5isaWgGa+FzXjtteVhzXLOcjPgYC
zdeBCRqHTJb4xiFs5/b9oY77K5xW5+bKfGlB+E/n4e1pVbMMdCMW8BwHlSn7kg1iklgTpmXjDpB0
vfYQ+rW5r4txWtd1m63fH//koyJaoMA3CyGPNQSEsgZxkNZcY8LJ3ZSNtB5LjyxylVTlmbbHH3cZ
HpVuPFd6m52WA+3bRw3iLMf3jCw5B/250gwxbsuiGT5YouCFKqpNOuYf2iuI3d6OosHx9Zyencus
c1zEDqevthUNoim9PHP1PfHboeec6wXImOg2HFVDJpjNUzMh3wU2p1POthDHyhC6qwps65qFjND3
qSC/KCLauZee+vb+b3fqhf5q5iB5MCkAHY1fEs2ecYRDUq4IcoGVUKxJETmn8zw1Q7C9ULXAOoQE
6eh+j1kesLnbg/Wv8mItBq1eE2JdAwf23A/PEIrzNDPoQCCl+uOKWDWijatMIe0IXYKE6Apc2bVU
Pz762uZR8DWws1Fd+uXV++2C+L/ZO5MlqZWtzb5LzXVMfVPDkKLPPsmOiYyERH3rclfz9LXEOXUL
knPBGJbZP2IAZGRESC73vb+9luHB542pOAGwIVdtKn+KxikffnNx/FwXAShGutsmFcMQLkX0Hy/E
LPNJHyS8jCbK8Zrzt7fNHSTeJKBbLeoF/rdJTDAtYM5euagmkBQWoMYdwiZHXyiYJQ3sRU8L6t80
Q9Zb4IeKDb8ZVXZCETTjuEPe3SKAVTEPsoFmyNvVPyUKFYfOA3gHUq+NfGbU4LFLmDR//rEbxIPW
qBCVWvvd+R9zkmx4pK4rnQGfu4IcDBLV+s169vM9wXtj5o6WHL1+930jC3fROLBy2ghEKn8nqvFJ
16ffNSx+LjEwm0phhhlqpo54O+++WoG8J3F5PpDfDzbpYEi8S2L1gRXeLWKv6e839T9Ywf9lrOWb
/z4Ff/EmcIb+4Pb79j/+noEHH0iqHjQ+j00W+8DkifL3DLzpMei+JgaohjNcRDTnPzPwmun/hd2c
74/hDr47mlv/GYJHOPQXeSGmj2kVcnOYzp9MwfPPf7xQ/LUqbxJ54jFEWZlF4N0KTT7P7zgsx2y0
lIq6vGDks4ank4x+VFhSvwJzfWfY/daeFQJg3URS28iTbnUfu0odY1cdOiEoq+qp3DtwzcxeR3Zq
JjLsvCkNyyyIZBDcwinaFMFT3H1qYibFpwq8X37CsrNhVuxJDWAtWnu4Unr2YYY7f62JbucNFhOT
3he/sz6ryoQUM5Y7GMs3uNmPnOY+JnawRMzyiE1py+mxHjg/kbWieGD1jxypgWT0IOfjYKLIOl5b
dQrZ0LKxnXM8LbM94KYbDr9jCDUfb023HGuPX16ZdtQivopiQjFA3cSbYy0fWQS3RU4IQWTjDt7E
V/jr466koFoly2telNduwdvSVomz3Q2R4+UfXRejgmv1Oy+twaHlTdg0Egp0dSPnqoYpB0XMCT47
2AqdhOLH46R16mOuO2BVB7/bSGehVjQmiGhnfk01rHB7Zn+0DzXzyLViEGDoABgb3h0Dy9DDRd6F
LV2l0OmWZ4ZoOCtO9l6naFoyXhNZU3q2hCGgBYprxEK3tjKvmdMARo1n16DvFHj5pmrql6U3yk3Q
TicgL1446PWl08Q1cxI9fmeNx6wPDB02TJzvF6+6TfN2WxblXvlg8JLlFuL2pdVXV6tZQPQoa8ng
3COFuEvIg4ZaojU7dyjCEczuZ22KbzTPPU0Qh2H48o/90gI8N8zdXitRZCuC2jUHHaGduVc2klI/
sMTmQE/5qsxxS1itvMHteA9GWrsveqD5dZyw2FEb2ZtyedTs5GwXzX3XgzvadN0rgHRyaaCRv2rY
4DdydseDIvkVCmuOHzPqPlFtpcmOFot1NOfxJDHKIQPgpILjMqPKJpwQwmwXMQC0d10BmC3+2hnW
JWSmpxp3X9QT76DWVlwzZ2ZewOTfmcrzUCIKIPSxM4V5F1wydH+YmQSPnMGDCtETrJzllUHVZqfp
iDGHxbBvMEN9Ali07DpMarDLcn4v2LgFhHpKH1SoiowhKC11LgrZP/dl8IBu5dIjRLZLO73nFjSn
K7uugHo5MgLY/DKi2cbC2amtvpq+JTW1zmyuxpbJVM2Oqy0evFcrl5dknjHtMPy+zSz9EOSXpa0Y
2Mns8TjkK5lXdtmmskemqO2pOWt5VxHIcOc99O6KCbGg2pA5JEXpl59HAzIVArhmUw6aA3RYno0+
e3CDBALxWB0qYDg9MVlokTAkvXz6HOA7VgM9dpDu+AoF84/gSb2p2+Aj7UKKVK+1MqkpZJyUZYkj
LAMVlUJNpADFOCETp0NSbtPyOqMwu225QVLkTLG2A9Sfg8XmUsg/J+OFklbAVFt/Q2RNhmVOpcC2
+/pCqplCKJvj5N4yVYvdzuguXM0Frha01bZfRrEz9STFc1weqbGojyVNhB0TWsbzGPT3jpwv5mTm
eDuBPrbxKFy1Q+CE8+TUnxviXOwBpBuNlZUfbW0C2EgneGKmbutXQR3VXnNtLUiql+RE/Gk62KIr
Tsqot1wI7c0IkHhu1VmUwZfFUx/QFj6WHAT7Km2iatLeMlcFWypMnL2T+DpxW5TD5onSzxk+fUH3
YZaUoPOwmX2LF2q0gxjWIqczjnuBcefSnK0QtycWKWiJVTNicVM3qS/RXResBfSoD3LMUoh/41k6
/kkUmhm1QQ2tOdAvZKU9dwyUbsxO6W9o7X1CXaxfLZXJVzyOFeiqBhgfMCN/6acLvUQ5I6sE5LWH
vzkXE0z+ztvNqr5n4u6l6O+a2TrUmBlXqBPXkV1uARyOm6VAXh6XR+ifrN+0OIbHGQ/hpZaYp5qC
xyLrUzqT3tmQKxKYDSgsjI497mQG7ZoWiReOxtJ+1guWz5mptMvCTa+1dmJWvxyoXck03bblAB/X
S67H6pNZ1Hrk4DkLvWKmZWG7n5Rsv2TJIPa9kVqhPTj4loxD2sB/hXfWQNtHoTFuaKeexmQJPSOj
yJU9Lg4VoFTBVtOKYwbPFQkIop5VnOsymkTx8G322P93SXl2YyhWplt3mylZ8pB6JYYI8O86z5hO
XlIEeuhdngYyPmOQ/MKOGZFEQJV1VZv56SWyrLdelA8GtQloob2zS3supsaBJ+amE8LUdJUJqrjY
zUO8C2p4oUJYBiGWTh7SNMh2Fj6ccJDjna30lwnFK/32NMQm96nQYfThHKnCkXHLHYbX4jKAXx6p
ZXzJvLhlWlMYxr4DNLjRB58L3acGPveLs8s1xIi1cPWDWRNPnpblCaIguqFvYo+24nmlmRNKW6c9
TE6jwrSe8lOJeewVgq3a2Tjs2IJ4KVnPaeWGxbSTUzeTrzrwuOOCJeagpbZ8goQ1P+K/bV7moK5u
deqXHG68qHeunWQ3O05HMXcKodLdW5r9VNWF+JDrCuyYh2vMGY7Y7+xdOtCAQ9tW8zRnkdWYfN86
5UA3Zow/MvIAH7Glw5vo8H0A++1E0JwmHWV73b2NAhBdbFCxXjSHWMLsfMrzYE+23DlywtLvu2R4
MmeXZ5l3hzZnP4zKerITtHNOr11aiQnt2Ozq02gMdUiWV4HJ4GmJjWg4UndAYYyArUjDGNThUIMQ
DfSjnNABVkbYmLhJHDCIA2u8qaMayNKw8BqG7ZCaYjCm0PYIjf8ijum1mGVYdcEmHqmFz/DeEc1m
ViiQ+IHU+1AFdrOR1QgHBn5iG0/j9WCZ+3RY70c3ofeC8mymWtu525wpVsK3F7rUthPUvtrlZgji
a/Tt96DrP84N5vh54tnaH8dM32W2/SDKKbQMWOlLrkXBnG/cHCxiQEaShuK2TI0rA25qDbfUQdmE
WxFMr/lmAnNuzIta96MM+O4s1cYpkoPt3CR19hmn13kR4EBd+HpqYr+UcCN4jGpryR5fwAGNwKnp
zH3pi5Bt10667ol0kL83gp6vHEnbLpsTL4rtBS+De4X1HalVNXYMjC4PyOF1fhN4FTgw5QGrzyPA
DjOyZx5ow+xey5r37eivNDLOhs7zTMzLV4VtJMM3h6BnQccpDszbH63MvOaiZsuXNRSLtQ2tiB1C
ry0zxgcl4stM9q+9uNP08b613agQWNute8biXlSbPIFQ3rdYyFTQHxetvKgS7eh1+hVU5mjS8j5q
VnHYNE4B+MtsN4mOFF0/f20K/9lB4bauDYzmvjRe/8bIx9kZ5UbGzYXIiNebcq9l9p4uPLWkdl84
Izi3apu540nZ6mXpDisruekSdvM0uargwipQhI0f1WxeiOSCtBFW7dtmCs4SSq5Ne9dP8bOk/YVL
BawDDwj5hoWsmfpzb7O3IWJ9KYvsE+3STTEVeC/hOUdOW7+aYMddoUVM6Q2kzEM96RwGtAveV82P
mXUXGi8XNrtpG3evx46KDm/XXDdWf6s0Z8f6cemuuIPCv3Gmarv0d5bQQO9XkwrN8rrM1vZNZ8LL
xo/Um7grNR4mnd6QQPAwR8wvk9J3sVs+ZVl5abNRdYRxppAJWzF9aGuAwbgRku0MLKkEzl5m8oZG
xwtIGPQ2jUUhPpWHWVrX3vxZWbDB4dWhTpqj2tdwFwRHWQePg8vmpRvkCYXObjKtfi8t7ZaGxUPX
PnuTezG5wWeupCyqhuLOhIMGgjaN8cSVCTrD8bVOl2Drt8XOLG37ElqXta/b6rBM5lWe6zeju2wr
MYM1F268ieWIxcR7o1sPBFDOj9nKVO+oo/s8xpL1slTBy8ReCQZiqNfaRVl7yF0fyDrvW41xfyfA
Mura6q7OVDTr4rqbDNCI8lzwDEw1ELK24hEgJ+cYgyqmqPyi1HVQtld0bi4tzb8PZAwQwnq2qfXQ
FQHTAzo2lGb7IJfXwv2UO9rbYp0zzbnRGXXqEjrbRXpLSvMgFnnZdNK67Zv8y9RkYNudx8qgawco
eFtg+hz57dJYu8KJtS384WTaakt+4GtgNLdTorZN+4w65w1856HK63OSAbimOQlZOobDhShdKOvE
Q5vT2rIB+JhGqwynmOJdZjBxm3kbBERfaiCJIS38o9ZYTEuVnhkyh3mJv3Gfmcs26dJD3/cfC197
6ltsT3M+7RwdXL9Pgw3QuPOprMajNiZXDqNJm0VjsbE4ptOvGI0wTws/jOtxi0UiAeaqaESm7VeC
t0Cx4p6vSb8rNN/fegareeapIfKIHzIP7IOV9Agflf6HuE1fWjCouVDyIjHMq7br1h5phTemHk9t
BV6b+fxHu1pmVKC06iwrB4dt3zea1exJGH1KEY9vLL/p9uxMH5SavY0Zd0c4lMCitP4ZreJLVdQw
bAVEUuirVeiN+eeKQ2vYL5N+ipvG2y3Sx13tu6/J2NzRW6UHRTCgz1fPYly08CfEtanLyyVxr6hl
10i6DZD5fccdRfdmG8eWS2QhEJuiS17o3DqRJuzqALFh3MNqA7UjpmWv+3O5o6gqkBNVIKkDKm8B
WPFTKRBJamBIngwj+ZB2wJE5H6P/6RJ5XbASr9Mj2sHskQdSld30GuhR3YyhHEtSZZYtzyVirVDr
k9syH8JpNO9qGuXpqs8El7QpnXGLl/XN8oybsl92cdnAmfbikgpIgnurH+P60stMDhPoPyPP77Ro
UvOwS13aZi4JmfuM1t6Wj3RifTjOZsUZMmG3MjXTzRAX1GxcFV9kTSWqjdVq5tmWdb1rq7bb5AE4
+cxrjSPmKnZKXVd+JLRQHV0NO4A3fcZhGeK93c0210bhPcOOuoC3tMO6eHKd6ivN2401Vx9TGqWH
Zm4K1ukc2PRkqo9VNj6SBDlqtsvRPbFOi+DRtgR0HXTrwmSA5DDV5pmtablxWauivsL1AIa71ewL
12GF84zmgzRaPdgCgeAaH7X0yKOl0gAlJUbMw49WuT832EBrI/tklJOxnUj07QPO1pioqMFAPB6x
iLXpCu0tvWpLCKAMkTING527j9UjPucJvWxBiJspEzdMSo0+rGc+YhN8lcS8jMk4K6++srkSfZF+
SrjUcH6CohVeZLTFNs7bsOzrXVr3CaIGY+sAs+/jmRjSwGM5r2jHFjE5ASeW29qWG5M8lGuM5wSp
Dx3ZeUe3eYpkQwO4ceqzYVhXJIwwRdUnYOdvNk3xzFanILMOqkrPdvdauvEDgo8bRfyCLM1O+ubJ
o3mrZBkK+Y2LLz7GSMNEWb32xXjVlekZaXeCtqCp51vLJlY1F89a3V60RXdw2LS5jUOmIDuBpLtF
JgXEHDZ0j8S01sYLu8lvLLQ6rZA3iXrqpvwub/1mlfBuHb99pqpgHz22xGwYG8EjVrMpEbhWsiuT
wdgxQZNdwKU/jTEd4NjcVEs5X8aTui7N4JbbEqOG+GAnccly9maz71ss+YRvd0XgN+eszu6KyQyu
cCW7j53s9a1slghTDx7E0oosrX8p6W7rMewVszEutFz38E5kTOq7wTkX+YMSCeUsElgnvIy3MdD2
raN3CWSY7mpQJt4xudwvpReEI5QhoJ9PQ21cJ1PshWZjsrtc7BrHR/ecFOTTNqZxpwUCP2hfkp8C
PL+swaASiq4mg12hsOUmBnGdJP0qir45xvoYXNYBvG68UZYENeQf+qy4YXiNx6LPYVcipPcf7WR5
MANWTkVa7xwv3tFKUsjGeMy0KnV5MFh6wikxz/amzibHbHGAbJ0koR2dckC0vfuknu7zrHxWHVvq
bzXs/ynnU86nBP+Lcn72+tZnn77XBH37H3+X8zUPBK3ngVCgO0cGm7Ha/1vP1wzjLxounLD49+D+
grXb9g/UlnI+of+1B6szfk/sk//1D9TW/gu6pw6ng9A1mgJaBH9Sz7fsHxtnDGCthAdmpCjpG/yq
3/7+u84hTzdbGsMS9sJiBNLT3EBgnIcFHsZdNg1w1HUKJ+ZYc47SPBTqLOMmQ8/UsyBrpN3g7pie
6Xc89+Nqh+tFx7OFv2sV08RCjwq6xVMEYla/IO/HRojIqrwjf+Cy2a4FJdNAJosWalTT9gpYK6ff
FkcH0reiCSLlq97dxImvvTGSzz3YyqQ6N2lPLVOSajrpIwrJDVUf/AuyNEibeGLNk1amFpwJZlhP
pYWVuxq61DjYbZJ/8OOyenPrxjv6Wu1JJhb1bTW2+WHC6ztvg5rqNtm4JYtmplDve0gEH8aMvQg3
oz++DEVpnlTR4llwc0k7ook99THJbJlQtZsLuY8ZkdW3oLHXFoVogq+xsNTD5GmOc266kabkiHN9
g00xc9GSmiwWvTNT2xt04d97lNqSDfWK2Iy0yurv5kK3PtUiaI+CjYd+WqsR2HdMbSFQVWJFGecW
cR3zW09TKbN6n4kSCeKMw5Z6L+1alqjcUuek6xEcD9KUL7lJ/a3o+toNNSP1icopr71ZxrasOfYv
I2doT6IIbr0RF7cwImR0GP6WwT8nize8ULduuzBXPiV/8nZYJ2N/7T50bGJrthKQpzhEG1ddkK2G
p3k1HNik+K5dpr2daMyt4UxptHj2yN+tYpPBa06KN3c/2NWaBx0sIsZybpNqQ6UUGS8AUjFFahTT
NRPVDrR6R9hv7hR8qmcQfpukwMAQEgUfKT/XpXs9tmQVcF724sPkB8sXpc/TLeJQW+K5coLqjHdw
aPcM7iVb109I3rR9hvkSm4N1h9ylfqvF3HxJtWGMj4oBw30bq5Twrjvn10j+ErntZzZ3ocjtyTzQ
yrAOMfOgKddf7F5aSyvr49xqvblF+Mqo0MwQ11OQKYcNYItfMNQJZD/NfsLEgNlp5rAzUzN5EBC0
+x0ba+9DNUx+s2udqbfCdtLmFyw7ktMTmz8CxXrfXllmg9qlqRq+b702mmunwj/HRp5cF3uNxf/I
SUrnAVF7xbgtaDyqy9lQVgn53utpYxQGe27VSTDqyI3LFHn6WFMBHaXa+Tk/eOt16FzDtHVpmwDs
8IswM8FOkjDFr0ed02MqoisEO1pgsPGHydKrryjWQSvDL5i7DThH7Zn2NSxC7M1VSep/8Ayah47Z
UHoaAyQPBTXzdKawzVzMaHAdduKu6Wfjsq8D74XEHG2rOggIR+oYluQujtvpa590uojYLbBhc8xK
uxGIsSUxd0K6aDMd6jF13YkNNGIEV/RFliQ0Bk37lKeWTevOxA1AwDjg2e+U7qXf+RP9u5h5rENL
ZqEO57T0IIDY8kCWdami3nablgbW0nwIZmCk29kWrThZvZF/dUUfX+c++DIqYCS7CAgzRnsXmEn6
yY9NVp8Nw9FkqVNfX7zINQyAcK0qMnGnhgLFFIgvWlID5JOrbmadvvXdgk0fw/BMbnusK/5WYV7Y
DQv7LcbO+g7ZV1rmddj5on+uqqQ/uWKcuXeaGkW2pHaT9ehBtngXkOcsgZ9h4mqHFwVjhftV8vXz
rTVjVLiTw83mjvpnX80r2n+ag+6OQG/RR3mqL48l+sjnimwb/s1YBrTFjKIjtprXjMBcj+NgzdeV
tiKcy7ErsfeaXoV1JSeVshPlUvnhBCnvuo81DysGSh5iszX83uzW0hqO4bS4OBAvwqPWXwrFuN7i
xDP1XtG3l62oXYTa3GQfaawXMtKG3GlQjejtYzunNQKFzmkV4VtL8Mk0nS/T0FKEfzek/o0qNB2t
0iJMjwTuDDF5+tFLRmnvmr6E/+nNQ3Fsg6J5wSCn38YlU1jnOptqIwLrhrDZj33zw5wrtzrkrFuX
8yyS5abGedPvg0YVFPKSmmhsW/PM0ysk6ru+KaY7d5omPGq6MkFCp/UY+2zfcctcewh49KPuTVmg
Qinq9tpZln7cpWUNoVP6hbjR+CLL0FUsaXOLCipKMyEpohlYf/583/b/m7eRSPmvdmSXzfKpes26
lSb3xojE32qCb//pH88A8kZGjIlkMSXKGNm65/nHM6D/ZRprjojZJP6gf/ufLZlm6H/ZYDSZUibr
Bwtp3cn9syfTTPcviE/rjOvKKDRIR/zJpmyN2vy/LBM/hvgSmzsiICu1jNf6MYqjc5NoiVPQDCYx
u6Hz7VxU0ocu6AoQCt99NDd//9Tv+f/v0xzra5FgIu1GWJKt6Lo9/G77RxA2UKJs8SkGRODDuPcV
D9PJSjHGxepsMQD3u+m6H+NM394ekQo2vOyGIR69jzM5hV/luUlhVnNHmj3WjBq3T7PjH7+xFUwJ
S4T55hWf+OMbQwZuM/M4UztMgjo9Ml7rhsRuHLlLzRqYyejUdf2bybZ/+eJA4YNNI0oFWcR895op
0Q6PvvzI6joHTMnOcCJJR+fsiD35O+LGv3xzvJi3pk/XU8T7jTsWos4wC38E9FmzE8AW/oUEXHcg
aNKeZNYzSv7rT5Tr+4fLEiJ04IIR4bjAmYQ/f/xEuSB11RSMW6gxPetifiXc0J6ldB5F7gQX6NzO
aSf+jol9nv538tb8y/X5/mJZXxS4O6/IwOc6a/3ji6ZDPDXulBNbyY2Z5dWdKFw05W8ulp9fBdqM
/i0yDNubab4fX0V1VI4WvaS9b7TqirJXdtkJ7/XXn9/7q8NioBKsKJkpH4yC+T4sOM21v7TrkEHr
GP1DMBbzTWEyuCJg2f69qv/XT+1fXgriFjc0pAPSfO/fjyD/n4L3Qt6aFPoSlnTi6VozMvZsjalc
fvMd/XiEhNnksLFhvQJFt9K33kOpxqzpKuifjLflfnzIgzl+SuHlPvUdrZLKmNOWkxLxmV9/nO+v
/2+vShiO/DUfqv1tZvK7lSsZ3K5r/XTZlIY73GYo4s65H9RI9zj9zXOt/y40/C8XCZR5CG0sk0Rp
nfXvv3vBKWeLqFe0M7K487eU3OKD783T/tdv699fBS4QwfKVWfhuQc4cYh1Z1UJEMckZDTnBoun3
ZKB/+fAwY1uwbonz8ayjxPH9ewE256WLLgg19Ga3b5jAueK4753MzOu+prLubn79rn5eO5iQBVtJ
fI03xqT9j69H+slFAtYhN7eWA5+yQp3J4CJzmM9tZbBzxtU59MYf5ea/XZgkWnECEVheZx7W3+q7
b4xTuFn1NdENf5i9bS+dhvSBGxyoBcqHX7/Bn762dY0iLLnaMZgDeE8C6txWk6VFfBZ022qQTPI9
p4/f8QN+ehXIa4xmQ2TjoQ0K6N3HuGidnttGBXdizmaSgxXF4XYYjPs/fDPrKkXliaucJ3QQrMvL
d59b3vlZ4A8FZ1a3pfo7Bj5PaDKTf/gqzEybKHqM9QHt/jSmAW5m8Aqbizwg9R+ZKuYs3dRe9OtX
+Wkp5I5l2FxfZ77AAr4fBpkhkyifIasNXAvt1BfLcgPigkaIK/Ldr1/qp2/n20sFjDOyoVpLej9+
bPoEbYvZRTDrDuMvm7mSuk0JgEnl3yy46+Po+w0iWV5qivCWWWshcbwn2/bKlw0Tg9R1Wix7rOnz
4B0gmNNEMb15XMLBnIs5dDuvpBVtEyDf+GPuT3/8flE5cWcxAo8Sg07tj++X+9XKk8zzNvmkpuTE
rEag702rapvfvN+fv0P4Q1Q6XV6PbP/7MXstzjneUmPdlFNDMyXovM0iF3lIrNb88KffocsLAHeB
Ks0u5z1t210Mh9FPus2C2d5rlAb1gYjDP9Xy//p8/vlKce3A5pDh8Sqs9esb/u4Gm+vEHa1yHaj0
62TbFBYHRTmmv/nYgncQIsqRnGH0dSiCnS2jIe8hP05GCFV5dCLzJB2mbcnzS2x1midfPH+I+xcN
kSQMfA9+B+f1rI1db9P1MbPriSjS+t7thYdbeeo6lk9NY2K6NyfNiMwYdt1FVlTLFw+Gf0tzdS76
t5gWZR7asU0/cc6E3t8nllDejlKo3m+XnEFN6nmJUTCxPdHFtylhWBQMToKUDlZaSlOz423GJi3s
4IpFOpn9Y2fmQXabM2+vdqNgRoFWp0lA8NbBPgiBnb+2t0zAS+PWIwdebECYEeIBwxwwPJg7s7en
QtinZ5mL9tFJG31PCIdISMe7a69jO9C8l7Qf5/ISlLLHlNo680lewY1RAs/NEByKjCnBmyVwmvlI
zgJZtxbbWbczyH1MF+y354qgqkc2YVOPebuGs8ZqQuJrmDHP1MJpvO0wmZlzR0s5TnepIFwSWouj
2bcF8b0sKmiA3+YGjouNnS2siU4rCPeQfcjITBV+SyPPEWb9bML60k/N4BTWg+nqKUWtlrnW8lOZ
2i6RQ59RXOIjjEhu4ImgxMU83g2H3laAIjqDxvmGtmryschHbJNZP5kFyU8je9DTTFuOfkAbmPhR
zgxmb/ZNduPNqfvgp2BIDs3il+NR9Z71dRFq0kmIt0uQbEqPFOVmVDOmXpFVKb3VWKa3ODnIDFRw
iIwIURPht7Lip9+mGv5Nnl3uCFOlcsoFKZsLboGIVTlcFSnNilPdmuWNJJHhfphtX8xHoG01/XMN
40lAjlYluZ0QE6GFKJl0Eqn26ue9xI6+WPokrvrcrvrzSNbD2rYaiIIvWTUvx97CmUqltxRk4d2K
gxm5JUbMFzOD6rabKn/o79uhk9krWITWshg51f2eUVps9kQ7CjfQzCQScaOTqqurLvEUqYwyGL3I
7BJdfUE4reO19btSvCEj71sy+8UQLMnOni3jSq/8Oj2JFnzElsaG0ZEWUeJzoYOW38eBl934ld59
1YQrCLg12aCdkxHQPJo0UVfNDSROY8CYQ09afV7yOOdblb0WaMdgWlz1SoDQrPcJgbchMoOOwJVW
OOjP6iYfxijI+9zZ9OiL/ZDavzYde5WV5HDSrEtup9LyaHYOgQoupyFtBa7uqvnic1MpUnrcw58r
YaV26GtdfR6WRJ8vyinWyt3ot8o/WmmBInzm5hmjMnXUFdmRJDlP0h/KO79sXHvXV7lpblOt68wt
Y7zJFC1pvzIPgtinOBcXqmVigrVz21lF5e/TPK7akJWUJ9gkWz4GDTnq2pCO3eupGI3HuWzQkXv8
SHtrC43LXnhpSiDGnlRzGMzMSsLBooUVUqzt4tDPVVJsYuEVb8vgwTsb4XUgOqITbxwcOdbjC5Cr
DpAGJ57gkGl9ZZ1bUSX2jQyS0X1iHENmd6NO1vXo+viK92Yz0qxfzKR0SMAOwVPnDNml3gZasjXL
vHnTDSmSy7SlsLtZUOaQIIpbBiLGxPZLRgwYudxoemOsX5Akua+CAbtY0aQfsI6XAb1lL8jDgtv/
qphqQBbMM2TzwUsapl0M6BW4BV0O/IexSA0noqmmqhV12D83HnxnPrOyuhWyr3W616V2VcxFd8/C
T7oIiRRBRqLqrBp1LYZ+k1Zt8YHGf2uEZuJPPeVNkFW7hSB2ez3Hpp7y/Q2u2FEcdaowI3nlb1sn
b7MQFk7v72yj7UgrTHkfP0M0mDm6M3xgXFjBoPVXTFhkx4b1wj40hpND0/bMrH4ZEpnm21ouwYtb
8uAMgfeO7teum1OdtptRD2dPpCQq4zkdzaiTfqVduBT8+8ivy9I9LaMhMKaNuiT6shhoffWh7uTW
NuUw73SljCVK48FTtLMsXIhGMDcNgdtmWAi8lgQRepIBIvQlFosT6ngmmia3daqtTwAkP3a6HkNA
Lon6PwzkytJo8uwkIJDO0NxmGiuOvxNFIfYoLtXznVVTuNkWZuu9sqx1+iVtT9KhiWMzbqP8lumE
LHYIe3mN7X1UeamCcNIqvTjNMoGLwjeJgJsRKYoSjEnzTsZENg1TRjOOe0c1zrINejt5JmdLKW2G
C62HsUGeb7O0Hg0ebRxpkSYAdOYQqiebwjZw+7cGJy6jWdlcjiEX1NqXCqzxMCnRV1BaU9yMzVgQ
bWZwyP6Yzf14n0OfGMJKc7kVoU5o160W08EhX6DGTQmprY3MXAXEqwsTlOEcaOtYPWnxnCEm1ZmR
6vAcRZQa869mZfZVOAQGcyNCVvOr33ZChbltjf4WIDMKnd6l2bsZdUP4UdAaQpI7Ls3yoFetxJNE
OmjfKJoCJPtGUDssukHMiqzcJ3+o0/qYVbUmtyI1YC7QCond0Guy+ZaqHz03V7Q6QyOm1vq7BkPj
eQAUQLvXFfYjjALwGJUwOJiKpNRBuCg56zRZ43GJvLYZbtPl/7B3JttxI9fWfhWvGl9oIdBjcCeJ
7Ngle5HSBEsNCQR6BHq8kZ/DL/Z/kOqWxSyaXPrH9sD2sqzKTDQRJ87Z+9tz6vJ9YlugEk7QOtbQ
vtNlEOIzpmHUgf59SDlx6uBHHw22Pl75YgYb0dfKNeg61uZ3PGYFG+Bg0tZq+gLhPpm3NbqQvK81
FG5sBmvlMcUM5JwWXyaFaXZVmaW46z0/YivIjPpU6SqJA4GxFlBkkbgbN+ob94BXa/a29BZGjwIp
qwOaJFHorxi36QAOUCImJHVXYX0VhYhcLhlyVX7QRl7eonJKEISe1UUymxuN9R3+PoaL+CJNM/Tg
GZHZ461Bpp8dlGQSJAcrseZ+hzwyGcmhsHh2csiu4ixsUz89q6glWmxnvgHEiPl4KE8ds4sqdARx
Y6F5L+1w1OdtrknPOinruWyjc8OcpP0N215esb8aNZnVoCdq0Bf9Et2EzAguUfWZssUo1wrdGFK1
egjDtaXl3Z4kerfZ9U7k2HsZaWjAqywPW3SkLmNXrDONZO/ABQc+Ip0faw2d8KnKPFRZRa6Qaw6l
O117naxh8kHFx9CmgWnZKgDe03oGaleuafzgt6DoMnEpoYXg8tdcgg13xj5tG7Npdnjzs2tdK5F6
wvCcH8rYjkpqcOasBF8r60YBID21m9SUAWxXdJQhwe0BTjenhfDmkJkO2ZvZ3UC6ef/YoXh/nDjb
8rgZfie2ethClvcZNhFAjtw42vD/mw3mhC1KiMj5Tq/fcVBDT10TgCeusSnpODZtvnnFAsjWuNK6
QjvoSl8IOU0R8vVKSA0Qe3K2LUigyWNItg6sHy0kH7wzKRJXZrNkoOci6b4oNvUh6JhbJ6ue+WYa
qCwcHurEs9D7DuhFVpWonLsmAV+yKYSAQ2ZkaeussjKXekDhqlDQGp7q91MusgRQel3ckY5uQi9C
Z91uKfvcK0eH47mCGYezxpRx8mgYklRMz+4B33peVuyhljFvVRnDmVXdjd6NGBINGwXzynoNli/H
kBnX/RPYDlTb0VTxGiZ10qh1l3Qo0SLTbT823RR/K1NkGETTC19fc2Ybngtvqh4cmTh7KwyppfRU
cFriLFA2RBenzfnkKt5VbBZIUPS2hT+VJzRBEdu5VY4dJyu/DFrrnpFJjlLciJLM2YyZHV9hj8mr
e1+q2kGIiGIF0+iUuuvahyqWQ/DQtiom62qrpzO2T7dY9PRJWWC67I2aXQ/p73zdFQneJ5/N9NzV
+ig6jZNCu6+dyNXvK88Ih5VSaX8515Z5NTZgbgIvtrQbmfixtnH0npQJbAfntd4jPWztqUYQnFbl
V3xn5VWPXX6kxEYMtGoMp54Dq4sZoeZiSVNjOwjDnWF1yXiSOBw0YIyZw1NUF8VzVvXEleZaw+4p
7dRQa1+MxZdxSfdiy7XU2ARF2GN6C9LIbjkGu1Mx26xxiqwZ3CpDmTRnSH5H/5M2zbm6xioUAUhq
Yxx6W1eCn7k3i7wAlFMZEwaXwDeV0V7GhZbxVmqV3tTYspTiT1zyJz7mCrPF4PJ6bbKssPttV5kM
fyFX2o9Rk/R3FkdBFcAJaM21mIvS41FKpjYokWB4yBREfzbOFO2BOzOaRrybSB46vXPiCUKZ1cZP
qkY9TBCVN38Z66b7nsDB7IPSZ9fhOdVMakytxplo5lHaoE9NizMbv1a8zX3Pa5FlI6DawL+jAp5z
w/xY4p/82Ces3iy2mZ7vfDfr9knBlHlTY0Y9gMlAdJ1rlYPkhEr9e4Tfwt8tgXOPlZ3hCwCZlW3T
ysKDQ2Kw/2iPHSZAI3Xw4K5MFAzV1w6I0HhHsnnkf+baTmKTakM9beKR0hvnROfcx5VC6lr2DEGx
Nbgtohoz73vAVPNsneVuZ98RvNONUOUJyMpYp+sW4SbtjOQMMayH2sFNNWtj9I2+oyFbfxOTjT18
IL5GYrOARchBOR37Dc0mCnJCJUmPVHXFSaHH0bfH5ZIR6kG9iRFPjPMd7pbuc4RQjYSzVBePYIkc
DAr8QwJUCWwVcnD6j+RTY5b2lU5oI08ctQPtU5u9tqsMJAcuPTT4JjB51rVKogybGVHZKwex6Lfc
72dWPqa048qxE6TzXeui9CjKbtxMse9WAQVoLlYDbKUv2hAreT7YpUARMXkgFBl/huGKUqO7UU2O
Hwdk1HgoRJP7GyShWCOwFY83c0uo627GdlJzetY0uaPthyid6tateAwHZ++6gw1GrafxvLJhS9UH
DMY+ZbeXOe55n4vosVBeGa6lU1XtyrVz404rnbxgDaXYhZTmLLVblqgzmcOnR4inJR8p+WB5V/hx
Snx+Ni9/PbhEbig8v9kKxleur1LP79yg7yz1zS0jKH6QcNDRounAtD2yV1drnkuWQ1w5kdhoUe5H
a/hhOhLZTmaf64FlZtVMFmX2rM/ZvVZ782WYROOTIiCVt3yUqj0dqr7/znMZmRsTlqd8nid0tzud
2lg7DYVscW+36G9W6ABFtvdU1xY7YtPYOTG4duaWU6+uw2ez5nQFAi6tN0pv569jLVl3ujxGOx+S
wH4CqFJ9Mi0HxZbopVqkcXMKKPACQtdo5GTqdih9krqbkt1QUZJ0B73yJmNNVoQh1uXMSfUbjYMk
/6wnDii6SImm3TVRRZsKTSRn9buUMg7WNwxJR3vMLF3GtwwVXUTXYTVjEF3Ftp41N5mZIdq1nZGB
S50iLbzwQmd4HsZUmzD0jinrtBFyWnZTzivSdeR5Onvhk133+TPFbfep6v3YeOjDqsuek5Hqe4uy
0xxwxWDYO5maKilv4ziqwFVlXhvfOS3DaroAdfLQRu1NkU4emnM0MvhueDTMoqLYTbSCY5GNCAr9
3p7r/LnJxXldqMuitJ4576bruHK/k5E4fkp8r9nkXuTvHHc4bZaSU6vEzsvBWKYCDsu3yLOm+Ox/
Kl6lMC0wOcVKE8W6b6R2pQGMQ59mJB2bZIWgKUi0pv1EW8LmKENkB9+7GezL//HKMVSK4x8H9CKC
E1DirWRQlHSXfmeKW05m4AsR/FCeToPXXFV+CSeFQiu9f7svfNyC9tyFoQF/QxfAniBpvOzYFn5v
82Q6YCy52kFIizIYga2uG10b3xlsHjeHORgyd2GGxHh/QSEdjRGADIw40wY8TppMLyK2wbXVTuNv
jrz5FEYiqJIXMQvimKPmfePYxErGJLh0lqtOOQQV5whbzHc+5YfM4tdRBR+DkJlWOpMxE4zN0WS9
iVplGS3aWX/QsnCryOeoVmFvFfXGbXBCy9byDoOrc6ZIo1q799jwnkH7Ufr8/g0kToyG+zLwtI6R
zr0dWkLTuIEUyl0wtEiJNbSRvBPan+OK/2rh/8CO+stVX39pv/ypsDp8yZ/+94+LL52S355eyq74
Gz9lV475wYZPwxbGm0Sw2jK9/Cm7sp0PEG0MWHEmaSJwzhhH/6mEX2RXJhol8nrQgTAtXCRZf8mu
9A+2Ac2RLBHByIbF6XdkVz/mc788q+TjQNZZEDmMShhL2kfPKvOJrEhTYMdF6opTap3x3qGFi82l
w4I2twNGjKZ21pR2VJ5tOSdfBn1w6VLF0zvvzdG8fPkqTNWWX4Uo36KDd7zcTA2Vk5xwmETN3jYc
GhCa7PZuRb8F3zJUitSLwm+ERfxeZANJiVR+IITQ8nImJCTjSHGDLxLLIWyHNUffj14rFovx+JSQ
L4ji1vy9GfDyYRCruXELesq0/KMPqzjx2hrjjXWmWdN6irsvJm7Q35NU/PkhjOUpIHjGvKMPAW6p
6M1qtKmAm2OtTPr1zFj19pdH/RWl0vJ0/Pr00C51GLItcQ2AmMgWe3nLqqZvy0J0LY2u8trWSGMZ
o/oO8uVTJOZP2CBOvD7HyOdv3v7cxY5y/MHMgU3I4GxOqPyXP/9lmFgSua6hhunWOOEoLbtaFtM2
Hbz6IfRoTGxDA88kPgP9i0ne9wUsHv8utgAor+q+DHOOwXmyDu1agk+oB+9+mmDwBBUQ2Qdp9ihR
LEOD0KQBG5hX4GR7i9Px3AZeM5p3bePxT0O+Ry3cz5STsDDCk7qYZtictmucQNPJjJVhNBTdpdLw
S/Vd5PknWKSYtZnK6kgEzKX2sUjMj4pLFu1BRmAOEW3nYphLbGABJv0+JOeO3Y6/+wByo8WyRy3R
NogSjzbb0q5KLSVGcp3Th7vQdHx4SjJpfvseLZvpy2cDnRK5WEhRKJMZyL68Ra0cKaVa0a4Hva3X
Pq5wauKQLtTiBO9njqlvf95SjRx9HqpAm70OxarLqeHl5zlaXtldjKYGFQl3ritM3G7gaKMq0Vc1
8VhrsRz23/7QV36kgxaB1Rvp6iKFePmhILHZdp0Q03DaXTWqSvctg05Qtv5VMcnsnZ94VCUZyAE9
nTrMEiRYsHUc1S8zDwcnAq9bwwruglwNYt35NGDe/k0/YrVeXEmkI3iZcEexjLAcHt85URlyYOEi
gictPqODMxiw4Ir30dlL787rCUnuaFmv5wgbQzDVzMsJk1dYORG/3DkTkfeyMT3v58//b43xBy/J
L/fobzXG7ZfyH3dl/q9/ak+tdqVk8U1WLyqOH3//Z8XhfqDzQDwD+V8uRFosdv9XcTj8CTvrErVk
ElpAysxfFYf4sGAkF7WJaVFb6Msf/V/BoS8IPl7lpRjxFpmI8XtK7x/l778fL7TnS2ycw8qAVoOy
4ziuKLMMZKFYWUtpBaDCSVgo5mYMBsvc61CfL0DVaZJqNZnxtWVdeOLmIN85usbmac8gPVvD1M7v
kR7VV3boRoJW/gR5ru61deR7Ja2ZCJ7SLxf86ufX+1Uzbi2L4otvbQmkJbzo/CdyNPvo3UutEi+X
+wkrE03RsBfiKiYDIgnatEmusf7RcfX64toyQ4FXWYXRJYbC+pl0C/PCzEzr1GyM8SMUguQyGx2X
/nztiTPmuWyaNDKHT31eFXfcaN3a5Po8bVpdOueCi4gHT2baN5oWw5NOM/pmKEYQCJ3ZfyXjQsJv
Cl2y1nqLbFaixM6nkgyIHhIIiHeFpwcfIqJHL5qbZzsN8bZJxPUm8dBBh8HvveiWo2WYHQWMOcdV
Dlms/sD4X66ILYVr5i7XyW3XpKIcYvbmAM8vzTC3Zd4t2Ad+3Jr/Lgt/EFX2y1P6t2Vhh7HxX/98
4vzdNF+6FyeQ5S/+XA80YX5wKG8djLXLm70cGP48gmjC+fDDCKGbLBaCAwer0J9nEGF84N7xwKOF
pEKg0vprReB0QsFFsUzRJ9hpf+f88fJpIVJrCfMmIZlCEv0ly8HLpwVk/9SLMLmMdI2ZrdO0TELo
YOvkiJiM7kZN3UP44xX45Tq98jYfHdF/fi5UWZ/ylcRH1HwvPzcnuaXuK3kZRxtCVC56G3xe3gKE
H0h9z5+szNg0IcUhATSPv//RWBcQS7ISItL8mw4uJFtiqNUlmCh1licVfMHEL+atn0jgN1ZNX/vC
m2W5naNOBzXvOMOA5EAZ0fadb7Ls4/9e0n5cBEtfoKoYRkisW+7+r0U06oHIoWF1KTEpU65i1MrW
DS28GBszOQjgHWahiL8oxFfm6g2aR3x+EAWJqgFOanrxmZHAfVoxSYae8faXe+XBoHNi8bxi/cZ+
dHSyIFBIc8aZ5SPpxABxywMWSZhLfj+NLYZlZN56edYbbVGt3/7gl0eanxfFQkLIPVpMScdpoPbk
WZABo0uSc4yvpd2VX8fSd9ahMcpTsnHEQ8+o6krz6/Kj7iRR8PanL8/d8S3BRcMmbfp0AI7ryVy3
aFI1/iEhF+ajdMb2q2Ea8Zb97D0rzcta8s/fSYgyp34sVz9aDL/efMRyIzEk4SGMTf3eE029F3kn
dr//cwh/YyNgtk0L8ej1RrERlcx5D1Focdy1ovF+jHR909JMuH/7k177OXgUKF5+SNF/HBh/ORBm
vYEAyUwvO+F0d3Xj1Jfoh+qTtz/ktbvDiZPlSrhMH46PGF3KYK/J5GWBkgbjt03aoG7V1k1SttM7
bO/Xfo9PsxIv0CJHP343yRAKRSjTS0vN3aZv4wh3Pxmrv9d3/fkULMhylnF0OmzZL5eA1h8mIAKS
i5XOd0leRcDLivf8dkdNph+fQmNnqV3E0u847rsOFe7XyYsvS6kb2rp2677YFmHjB0TLqsfCzNvb
wZhtfY0OiQlYk3jYZ1VFmbtD683Q++3b+Mq1tXFIuDRG2H6s4x/NZK2088w7NG2hTtJo1ve9lv7J
+v6PcuelHjx6k1laMfx5BgYhjmwvr2yVQ+cNa3EwQKKuEqIyV11ZPJBJ9ZVckXc8H6/8IJj+1OVo
nrEj6UeeD7e1cwwN42EI0+jE7cJprZuR/d528bI/9+MuOhwTXH6OQwF8bJtMihhMfmYcYEEap3kD
9IBJYsykEyN+baEjq0ODKq+cwNQZYWI/2s6sbZSVmOdzp8HklFl4V9dtcmuAowSipivghVqS3Ngd
COK37/Er+wdrOA80DQgmCsbR5bdAoNWGYRwcA/HWjHjqqxPRhVeT5a/yKdJJgtPtm7c/85Wt48Vn
Gi9veRvrY5e01gG9p0nziSFGEI9jflZ5iGJiE9/CqoD60AfCzqZzp3G067e/wGvPAfp9GiD0OHDS
Ls/kL4sg5bwvWVQOkP+R2mqquRjjWL7zsB21B34+B0Rz0Kl1sEAgQHr5KU0parSJ+oG6wjQ33Vga
3dqIBcwkBu79o5038Setaprbzl9wfgjBPEhgjldsrARNwzo3M0YSHaKb9J0XW7x2AXjpPBZn1P94
rl5+tVkYKNFr68Bz7IFuLuMb0crsKzMfYzOnSn6szaFYC3CtJVH09vg4FrbYxLKX/Dffv5LhKJ6z
HErC2zfmRz15tBpwHLJ9LAmU2aSmvPxi/UzyRuPrh04m4tSNSyMJsrTvT5u+QRRqj/K2U035ySng
QysoVw8mxAhoTnUzCcx+uGmcSBknY1WkpwX6h7u3v9+r180jRINnhrSc4+RIp+oaHWX9QVN2saPt
qFYQmbqLtz/klRURkwLOcyIDuUfHu2c0iUimUX/IK9Gn67oF/JgzVgYCGLbWtkgArb39ga/tOxig
MBRS0OG6Pj6LVnNPTqVoDqPetWeiTY2gSVF4YgYwrgZMcv5qFHHqAMAcxIUlBexoW+9vycxDwvj2
d3nlCvNKGrw23mJmc48ahcS+lWbsqUMWac5mlt2zbozZOzXDq7+X5FuquaXp+jeLTVsYZpjGzSFX
hh0MC0U6Vg0QzDI2bxZZK1tv3NQUEiCHIM0gTg7mqY0xuin9nWv/ymbBLJfzHXE2vm4eb3+qVa5C
SH4YYs4KuSE+IRl4Gjz9K3odxMrzrnHN9zao164xy5vJBkhei3Hc104rz2nsEl/4gPpAqxQMdpiG
ATypdoXU/cQq8Px34FXHbH7QlnXS7K7tiawGUX5GDfpnv/I/lgCvfp9lIeKRpx99bMWcyUdF1l5A
dY3UCY93AaHXdt/51X//EIZWFvvOjwqAkOCXKwtIZzWosj7koxHfS102dyIunXfWr1c+hMY6k2xW
Bw+Z69FJsRSo6Wt7OOSLNMYcnPR0RjT3zi/5e3VN9x4+Am8s4wIWiJe/pCAKTrOd4dDqg3FbtXML
9HQu8HH1Nlajt19H8ffFiEOJ6S7hIUDKsJa+/LDJ0ZPBitXBzZgcrSzPiq7j0ZYfzWYcZ2gwHuSf
KjHvUcB3JyMnly+TMOJTRlIXUZPZ1Vpz0WAH0M5R4w4tiT8bZLDVsH7ney7rwq8bB5fbXvxsS3/E
5wsfrxs2UBgzNA5lMobminEsmn7d7+UZXCNZMI+yZR4wfsEf6wyNxr+307SPGnDlv/kMLN+EcwLk
NJ+eja8fPWipOaIZrqcDUSDwmGw3RWgq9Xfuy/EzwIcgnNBt8HCsY/zuo9vieZGGL+JAjCLq2iEZ
Lhz0aNZUJId3Luyy4x5dWEStnHupYCBZHY8uOzwuA9gp3ptWXc+aA6RnyUo/lYQObyUewZUOCXlH
1sK1Kvr4CjUq3XmCAE8rt57v3vk2ywv0xrc57olLF4ymUbYHaTXNBZtIcVUbQ3el68NFDTF0U0cT
MYnQjbNumk+rqOy3SLjE3nUiAOSloWF9ffsrHRezP+7Ev6/PsSJnnGaJm0Ud5kHTocsK8T3EQXY9
DA5pLCn5Jy2D/E2aIlPD/PK7q9ry6YwmTWAOBtgvf7l7v1ayBVo0aTcHNxdDgJnPIIzZzt9ZcI7P
CD8+hKUG1/WCHjwep4W9Vqss5RGoWuOGVNhwiwz0wlDjjscbUwd99vO3L+rfdujlI1EesVy7SxPB
O3qdMw2fgd/Wh6bx9BYLjWGcA5Sebz2/xO9gMP8tAkMvkQMZnrxJcDmKNYdmy16ZosQo+c7Xee0l
QHTBK81R2KUseXmZzYSwAJE1nFgi/2zuc5p5kjlCFYSJ9sj6JlZAGd0T8IB6MPoOc3N0yFsOBsVV
CTH3yztf53hRXq4OdQtWb6okm3+9/Dptn3ulY7YQSCcNd3wZN5+EbFxoZVSVCZFL/gCyemrqzUgr
SK5Ct3Keqmhq61Otkj4MeMsjPFQL4UYlcjLJe8l00Z9aeZ0+vfNdlw3i+I1lYWZJZDGkzDlaqdg1
9BK22wEWLnh8M8WJGsA587hfA4M5ogZaTDYqauI68Bu9versyH0y54GTL3cyd97ZKY636OXa0c3g
AqLo8VioX147lXUjZOPqILR6Btnf6cPOAQvX//88Mj58GiZgLmWHs9zDX97MzDPJGJfL70YavGI8
JbDp+WZGUZUWoLbTnFjiuoQF0DvdTLYGDkkyZ2szO8gwqvMFxg018u278cq2gRCEk5+By2M5k778
UjhYI2P2/IvGm/zzqLCy617E8WdcxcPt25/0ymX2LY7vNk1TTkvHC7Ubh1YaZtpFObnjiUVEMojl
WntnmXjlPaDLiDDsByQVfcHLn+NSlIed4V1UuHv3YTh25Cz55nWaVgR1oUjO9m//qL+NQ4DmgLxg
0EMBhmX+uL4rCKRFTdBfNNJoHnX04VYwF0NRrQavswoc66hpts3sE/TlJz0wblMM0/eiD1v5zp1k
3eHHvXixqMmYN6Fv45zsMyN5+eM5PcVj11UXuG5B6UNsr6MNOt32cVSLnt9sh3uO2kwj4pTq65tl
9YMe4K5tmytkx5ZJzo4V2xdJHobNKvddgmDmMPa7E8Tac7ozRDlrD7rWuPPpVGf6qdYRZbDyu5Zr
2ym7A64z5xGxBk47HsRcpbcY6utvzANQlSPIwxGI9leplYvDBc/NqMX9xs5d7Steq/QanTXS9pg9
8Vvb6NGhhCz4zXaayNqUGKTRz+M+3o+TPZknUZ6OzUXr9CNZaZ2df5ta5rJBSzM0WRMt1N00llBh
4GeLdUx0RthtydbpcDcCKvzuFvivUdEL7aae+7LAJtMU/UqneDlJk3L4BJ5vStcSaiqRahja6rWL
6fXzEhQA1VCzGXBF8+wRvmWWeEda00iDUteL7nRM/K4j7t7s9m3BtEqs4iR2kSPVTk6jZxQsaTu/
8gWOXpDjpUSgLD35jWQkkuKbiF1kHSuL/cQA61dsTfD9E84Q5eW7HKKWv8J2F6cYs6XnZiSRcWrW
AlczO0DQCBzsi9Bz4BxN/ihHCLuaP175Re/tzLDh/+5bqu32DbP25yKROtHe5gBxsMc6SBhyGA31
iiSZsYQ6OuQRoFY1H3IT/0lggFBK0TEyWF8rJxu5gWlW2iA0eUjvW5yF3TqxrPTO6G3VrQHFEcRD
LlGRkT7PwZMcF8euNyaSA0xgDXdnDQ5AXUOtZds0nMy4huBuiIPVjGi94Ms5GFbsRmSbGZyh2iMU
RxlHQLIHsSSG3qjFeREGiYFzhe2qI5HV9aV4ajR6ueGsjZ/Lzsjm00IvJ20XWaH6VjoM9A+kyhd5
IEDTZsiI2/K2zaKSaDjLSwg8RiQuAkcK+4qc9fQmmmueIH3KgIN2IKQK7OcjcuBS+WW0ZhS6WM7D
qtEDs/GGEs8mRs1tORUQJXNlAvCGhmoo4mCmjNbBIIjajvwwV5s41yzz3Mgwlq0rUte+YAxq9W1k
Fu5t6UzjnTkZTr61ZBL3WwZeYwzWbEzvIBYgEFJ6SrgOp9b+qg+H/pooNcNcdWz92KhG3/hOWmCF
T7n3jU0+y/6MKNhqZ2YQqbKhb/Yl1AfzJLT5xwS1T4LDANT43nEnkS+4z/hO1oU4h4unnWERi4sV
6UpzvMoBjzonpVa0d23ny8uxDZuCYCdZD6uaZtHHFj+qGRgjNulNNw8Wa0hUN+T1WD2G/B+r73/1
C38sG9d/pojf/OufVfc1W6CV//je/QPSfvQiIXT52z81DML7gCZ3we7oLP/MEaljf6qo4YkzI4KT
g8IV0hEVyV8KBvMDOkCEbJzyLMRycL/+UjBo9gcdDpbA8ITsF93xb/HEsUC92LIoujifI3xBy0OH
BIzUUd1qaFTEYC+2Ds/72ozKKbrwSYUzzxmx1sV5r4ipB/7VpNlm8Od4PB2NUT3GFk60AHQea6/f
adBRiOCakvVA+ZqsIwi9KPX70ilRq04TCWV+md9OOV3m1TgldblJm0l+5M0b/CCLQEhvSmOA1mym
cfhc2MCSt5PorLvG1SGgdLHbXbQmSxnVtDmb+86jHbNz0TX1G2tsF4eoO0cD5LVo/AgXzc9POha4
6QF3Vz2digmUAZFrZeSsaymsPRtpRvKbPS6JmolGZpYxq/Cz1VJ1rSHusUwnxKJWq3lWZbbSZRn1
RD3mMeGDhS0vfKJbihUuukqtgBeQ3tR3Wvo15+j0WXd6gxOHacPQTpTnf+QwKh9r1aHyjUYfYoqH
AxZ+ZyaeS9CyAgeNKgkpsUrnZBiXQLRSltlVXAqv3EBMKj0IKJEhN7OlldMmGkSrr2RJvz+wZ6+6
kxy1FD9JThZJpLVG8k6bzreDlI4OD8UOtzNmt3IzKH7MWoiMLq45ys7b6VWndrIw288YhTMYFE6B
gzd01AG2syHXdTNrOSAP5ZNugk++Cyy9stD0OFnyRfmKuD4HhhZ5qa2DlJhVbcKw5prnhdnP3U6f
+8gCfiELYw21nAGwSXueFVF363xn1LivVrXnMEQbVd86N3OOCW0ve71vTqZOcwGodwkKLGK/0pgl
m1yH9VRkQEtyH5Hayqj6QgRN1RDI4RDXwhLfG2O1o7tECpAdtbO2o1CA75Jm1Ejn0sFoTNqKU41r
4SgSxJgCFTWhhgY5hiQuJl+9KTGaTcz3qNds3BXTQOHUYgNAuY/3UWLWCfgdiw2wqNHcb7K2ZkyU
Mz3uzqck9unSS5NItXrMpmpTV2pUey0fSlywfZKKVV/1UniruUW1f1eWg2ODDq/SDACi1iTgzgbt
QeY1OYSxZOzN6Ali17msSB24kR0+1Xs7MwgiGqt2Gj7lkrE3NJ6+lXeZFg/JRcpo+nQc3B5eumyN
/hCNwG4uVeu3w0kNeMfbEh7bxTyvqRk+onhLrWe+t1bu/IlU1HXDA2RvG5ylxH6XRlld20MPeBV4
jCFJG51G0mFBo7NhxlErT0Ti4ZxmWsW9yR2KUpKMcte7zAo1MzgsRs08NeeIZACSL3Sxi2kjP7t2
Ad3GSmWRbnQ71xdOeNKYKLnzrNzW5Frha7WHnFgZs9WTHUe0uAy8OR/VRRT2OmQi0Nj5AVIzK1cY
idb4XibFiNcdQXh75Qtp6wH2ySLe2iD4Fr/95GLU1DMqzbjJdHL+gKLEm6pY/tQwy1TuTcuqScTM
hibZDzojrYMhWHn2I4tFDNBoyKp91hbSDpAO5eGpinuKuoJzGlFNjV1bgdstNVUqBfxqG5UKNsTG
QuMMAFVat1bSpRjjiHK11w2A8I+kwfB1uPv8pcJtvNNwLHryU4hs+ZQarnqup9B+ntJRVEBipvJB
H5ZPB+rD/0DlrgCZ6CEu8Q52BpgfK6xC1jedP+0d8Bk8Q23KnbBq+Dyhl2VbWJXtJWoT0WOrqtxD
3M/698qyS7hGEyc01u8kBsMxuPJJAHMAPcN1XWVGVz6QUqSeWx0d/L6xLPU8jZr9nBgCoX9KuB0o
LdA2vKxxVj6gyfGMwC6b8ntYGjw+dJ15SYEzgdjuwkrhZyYX015V8/TJH3Qqfxr/+sQpYMQPmIw4
79fSnoGv6pTVHq4EfSBtSNpKnijQNt12LsLx46CTaHEucgkCB3dcuhtsNWggr+RYBmwYeEjM0DIf
8RGlprYH3Q+ujrodDEeQF115jolfh9pZjHD6Gfa3gA70vL/PhWc+ycFK9TX5ztNN7za1WkG/iIYg
Cjv9Lo5t+8QJDbveRqUW+ntGdeFFjyb9u+oyYpBgM1BkK9FSm7VhMk4kCsKDWZVm1p4bpWOTruqT
EA1bzCsP3dAZEEo4V92VUaZk0JtG6xPQiMw9wOSrzvMqxJcM1mG6VsvQcNdKv/MhwYVkhBXTaBJg
NJpmcVaHfpwC3tONO44+4NUwF9sx6VuTcRZGIwiYAie2DLoopRrWtXy+q2hUXXsoex8SjXiqlQmh
4DQKZd6uQrMnh7gQJosZZo/PsH8M7veoAEBUQ43u0fXrGVeo2WZ3s67SJeDPS7aaStSn1vSii8Ef
BGeoLEwB5dfFQ9Xmw0ORacajpo/YTEPLICvboUAlAsun9AW1sGiCw6ivN7Aj8nvREpfFqT012WO8
3G0IBCc+iuQwrNk7a9J0zQqsPgEUY7g1rt1+gQxsqjm3BbD8xHCCGrXcdyMsSqL18Jpf0/hq7qrE
pktAAUQWghNXSQ7db/AuKQJatdeBMgGrKTiprCpvJtmHblyoB8Lo3AO6AYtCHEP0TWuE5de0o7NE
7tHosTGbnNUCv68J+YNSFcLXS9xxpOUsxYPFbOBbViy30lKWvHIs2CHEW5UNaZWlHG+o9vWvRjTJ
e2LVpcS6IOslTEJWJAbjhDR30FrLQ5mZXNmmjpt1hY2BrnZtq8+e1P2vc2dnd8QD2mf0IsAS+FmX
ctDPyu+4e/CJ55kkDaIqR5POOP/geuv4WamtMmVbD/WSjwuhKVpusiPEvkToogVkUjX52lg2jiAR
8M+ASDYxR4ySXCq9qEhfzxJgEXtmUcAIWsfKypWrt+OtJrPKIIcOatpas5Ke0UBvWUggq+jJtuEF
nmZTH38qogFr8f9j7zyS60bSPH6Vid5DAW8iZmYB4Dk+eiNS3CBIigSQ8D6BG8055mLzA6XqEtVd
pal9LatI6hkAmV/+reKoOnlPTFIMgvPsppRm2yTADKpLvPlYQPxiSjYv+0mq3PpUIE7kvTRZtl0M
6QpfG03RB3QWdwJkayF3bGEzOqlqBae0nOrFDVFeZhutqSOwqdwTlxXwORXvqFrZg9bt1FdLq5YB
tSh02tIzQQqhjlG7XUOSSAGYhQut0ph1oDjQWlsigCTxEoCDztYi0yQLDavOkbWXVbZFVkKNrlc6
+QaOLbosci/p6KtZYtMHLO4appAUupe9Nn5QsNS/tSrleaGqQrhyYwrejoyV4o7Bb7ogva4nICDr
5zPKp1rOybNB37YeGYQTzUljkJA4LiRIUMdDREOCUkghoWMqn9J8aIqDORgTdbQ5Z2S/wbv5SKOr
+VlUYlBClSCSnPDpinZgSY3zxkvKCq9CnGfETvWd57KUyflV9ANEqhgG2EM7na9h6roXIydFjfo+
OT44FaFfPjK6Qg9mumSohKDhRAaprdPpLetBVKFDtPBl2ynpC2pV64vmCrIECXJ0iZxigWXOjlW6
5kkxA07g9jf1Iyf99iouioz4N2S8gngbtHGEoTX2FSC180Wfx5GhS7WTr2qClzhsxLjcaQTi3C1d
PJnoaSyaXtSkUy2qxdr6a5Y6A93S88Qm5AHq5L7MY9cgEGIgkSR1s/lRFA71OolbAhpRSkfch2WV
xTWxXvSCIAUdicN01OycuGdb8OJJgy7MTgiHc2cCvIMIMO+lps148GMqjR/6BtCHHhatfpl66Cl/
ajISbtper5ZNywZHVRoxHJRjNy4JprPEQ0/A/8yK5lqqcl+ZfWRfd1aXPLdeMT7OyxRfkpScLVdg
dMXolwsMF1XqFVd0UAHBKDDtyyu0ElEVwhUTEZeoraeCBJrRaZtW2Mz0wVZPOsulFwPbaIu2yVjA
jnD/xlco7y0ilgiFI7ZuotExraX6muhzTk6HJzFR5UssT3tlYF3pMsBC4t6M6azHdZVv8YR3N8Ke
05e0JE/Dn6N8+mwDC99LTTTP+igVxRfszp+rgVBrwln67Kar8mgJvJKtAnPjmN2LpeRApAhunWBg
UL0yS08/nzGbUTlpE0yDokSzdnrvjl/or8koYQCqxN6lxGlDiBeDS9MsMguc2kievYozg48x1zJI
b/Io4x6x1T8VXZo+Kwm9l13n9fTCtRhbcmUtzxkcS5xq+FEJHsra8rpws/qR400+BqU7DRdWa3YP
nqBsFwWox6PxMIyUhLMNcHzzI6sAbCUEM7vL4KDuSOdSnqHAjRr2O7UeFh3OmAOwzm0/S3cRpLQk
wzV9JEStlIw7Z/NUFG/LJOW9HOPl2ZFdHm040ZNWmVjNtOXGoq2uRHzqN/koet8VEWBwTGCXCOhD
Hx/yxqsecU1ZTuAw+Qk/1ZLB3boaoTAkH9OBwE7GdovIrLTvet1op3NPOCCCos4992Qo+hRobmIU
nRSJ6UBNFe1rqs11jj4uNgUpayk9jno1WusCVozUJy7Mg0Vq8z/KyaWfttVz7Vwm5Uw1qNdX96Y1
MK3XWuQRXoXg86XLRq3dmV2SXTAUI34c+ojvOBpS1dhEGebtG3PiNOV7cd/QOmP3SGQMfe70UGfZ
LoM2XXhwE7sGOa8rRxuObKr2JmoWHJXpUJHQ4jYMiptCX6rozFtK4miajDiDa7xT3fpLMqHxXO8F
s5TSDWQIBRRPEnc6rYktG2PBMnifone7jGuCRsB/rawvvtEnfwNq/1ilyn8MqH33A/3H//5PMzz1
FQ19Oazm73Uw619/B9So4Xs39dHNwDYFnfUboGZ9snHl4T/QEW15SH7gPb9bggDU1t/mR3h/kOeo
/Og3kyD/HuTjaikGpDM00PO/4gp6B8x+54B4P6SNIEVkosR0CJvzM7kqPRP38xwo6B3djcldbO9c
6sVYmYu0fFAGRTwKKHNyJWcquIBXmlLuilLrW4qDY2fiHE2zhq+To6T60rESZwMSnz2UncPcbk2q
zP3BU4YXLOLKk9WQUXPE+EID7WKooOiLbhGoyKDk3qrlTJ6ix9mp34o0aUlPzjzCinV38J2oRJ6v
5FqdbCMzgRGsDb08HSAyGhRoZjscfrigl9++gh9tiB9ldXwxq4XTguwD2jRgB38ix8ifklZtER7m
RdMJkNrwQMpccUDQlpzmgHA74QmKraKiiu///JU/Ep/fXhkhH34pfA9c4Z8o1gQk0eBz0eEZ28Fg
1z1ed63+hUT0XZH544Unfp+bzsJuurpD1Z/9LzMCjBYjPDmZlEAEhtNME/rQzCJZUJsz42AJGK4j
gveGPGpArisCfJIUdoqEIBRY02ITLE1qblaRxt3WMBkd4rtTk9BvpnExM+YreWwQIJyjy98Ws0ns
rEaMNWVsUwfBZ1qNc6cxzZC81rJKMk5wmg7AG/CdDj3pads+NnBgj7N5Q26c+ZU1vKmY/nADTNfZ
4uTX0CPyS4vWkmDnRH9rKyDSsAb9WU7QohBJoDpr5TUDVws0NoM3VC6mi3lu6mdv6fJXWtlrNFYQ
3s1JsW4PoQJSIDZtvqjiTOJrW0KzAhILunYkTB31fQOnBE2xWTq3fXXtkRw3xndX32RLxCZOuBzl
a06cEwxZzcwrexMycqb5Va0uvZi+2iBn8xEbs9a1B70bIxqtlYGspDQeq9diIE9hP06NvGGWUM1d
UXuMGxCNCSgNeUReGKt1lB0zWmax8i75yJDqttTXEHUUr87/2GcabZ5NK85J+GCI/1Vrzk+69LVf
hvYQbkxyLdm88cV9JI4hOdMs775WblKdWE1L8bvskfwnribDKacZvMGlNvCBvyBK5bTlGudFmash
IyTQrJbE31j1v7ehf1iIS/54GwqeauXza9v/uPWsf/Hdj6rjLCWUxMHftmYwebjJf/Oj6hbNsWTk
IHlk8ScN6p97j+Z8glrB0a5bhB/gIP9979HMT1jLVjIH7S/pTpb2V7aen3zeWCdQg67iA31tQsNM
s0qmftC3xIWtT5bZcbuqinXIKJiAP6aE9AupGSYdqIvxWFN5TIx0uzpUk6YPUi8zjC3lfsVTpYmT
JAKK2VAcYIdS5PQOFrmaX7Bimk+mW+nHwVUJenXTySXydNEpiAFndB8iT1MugDcnkvHnqrhnhR9O
FRmFssppKBh1zdi3mqfcDywX79Glu2QwrWehmsqTWaASZRacNibpmeSsLQYxxeN8gCNb2w719O6H
S/pvNiJ9/R5+X6nXjA2EwGD7dDrAzJFj8/F7qmaiRrPSeLNQ4N8ZasmanTdy2lkDggUzzkkiLjXQ
59gC/2GmHF6s2fMIT8b+SBJrHK/AhtBUWCd9xEpJwbPfjrIlFi05q/KqzjdCUUeVZbiNyQUjgXxT
ZubyC6nNv/0cyJlMvBmoeaDvPn4OgyZsx5qqt6ZOkms0I6+Jkc27vBZ0bdt45L24+trWbAHovIwd
viX72oNrC/oZ1cjs1CKI+lh7jvJoPIkscuq9Qj0dxaQf3Dhpj1k5mpdGmYhDrFW/suKs7+2na4D4
G40kZh/VRDT38b23hpobnRe/lUVUnBLab566cdwj5Bj10xXqC//8mv+LTGi11OD8oollvaqwrh9f
b5nydGY6fB2M/IGM/TvO6aTV1KLfEwOUH6NpUnG5IUvG8ce9L38l2DR+Ft2tbwCP22pSIYkCSfTH
N1CITra9rF7TBSSRE61VIOjvRPO1ikr9bcmjhkDwbjzYSm+lm2ZU52eIL8oZltSanyatQapTtIVL
hr9+YZUO/mqieppHZBroM7LZSUJT7Wv2KwKajyODcrmpNEchmVTZjLaaQTUZ6Bv8uDWuF09Rhn2R
t/E9tXrxtRK5xOwPuVv/wtfxbhT4cJ1RWyPsQ9K9emkZjT9+bNOYqjhJ+hdjbEf2ct2eT2bFmR5a
2UwJeytm8cpI1TcMaDr1DmBS61oQdec5kZk3iZ0kiC6Gjq8sg0bjWFiS19vSoHxvK2p/ntjEmm6l
5V7Z6Mk/y0RO5/yvNiBD2PRZhlD01Ul7pllVeitdl84R0/nFYPsvtzJjH3cw6CRYgw1h//Ej8nBA
D7fWM1Ji07fo6trkmUKfR7zmIIJw+H9+Kxv/7vXW4w0LGIFB1s/6/0YwTlDV+zz0nnywophm2yzN
Qvx5hTgMhac/GZnnYAxdjvTx1XOQRd21PpaQ1frIeqQTPX5a1S2py45X2vtOK7M4bE1T2eWIzg6K
6gI6owDuh2DIgHiXWe+uUhwhtxyvdIW653i61WQd9o6NOSlSnSM0vdH6Y4nauVWM0fAtnKKkfg5v
PP3aBUXGRqCI1rN/8WV8PFSwlK+nOQoG1vObaps/S0cLEzpNFsvL5EVjmMWtGs58Y8h0KJCpfahp
dpdfvCR7/MeVa31JtMNIVdFokIH38XInacoMX8sXwh3cA2UhS6gT8haST+L9atH6lzWDZ4ZFksuM
mp2Hh6Hixw2drbpQ9LZ7mfEm2jhliFzuu/yLtoquFo9B3I6nhZYTC0x3FaM9krWdnc2mPclfvJX3
NIuPz/H7DbfmcPCGEDh+fCuZB0Kb6N5zZUr1S0bKc88h1GwvdQHE48uxzkYco7NzJ6JJNcC8YuUh
KbvpQReciUpiIy5Q5AEqa+qwcJfK8tVyI46DuZWOJOFSVLwfIcyRkJEEc9Sj1GCyNRJBDnkU2bxk
4fwqLWod1366lMhu1wSBNbMAl9NPT66aLhS/KPYTTQhI2JHU2V/Vrl2QduneBeeQHuTXLZlyctpk
NzVPzyuVGcTkpvQqhk6MFRKSDUVgnWbT+VLJfqOhxHJDq9TKp4mQnbfZHlkVkDFKJolFvzE7NOtZ
PJsPizTGz00V6ResxajUhLbPKPW7ypIePsaZiZ9D5uHyBah9TIFDi5Jvr8/D/CWnlsfcQGvc5Bza
ThRO/EezroZTLXewG2kjSdw+6KYNTq0B0GnQc10IZoxo5c/Xoncv8sfbAj8hqiIgFMRM3Bsfbwtj
7Lupi/WnVgc8M0nWgtdMTOKHAQIJggMIaWEmPZzENr2gByeRSpAtIj8RRRuLkKQlFQ9SDp9Q5PeO
3lvXpKV319AcSRLUNVZS+AB7OHoyJrZX6bvq6v0T/H3S+ce6Ff/xScf/3/8p0/LHc876+9/OOcYn
ZkoNWwnSNKqVoZN/O+aon949Rx4HlrU210J7/fs5R/+ECZe/8Gz2Q84g7FvfMTb7k/6epId7lqAL
FuC/BrG9D4e/33WccRBDs90iF6MHlvC6n+462vKi0VWEP9UJeOwOuauL1FszMHdv2azsbSeHqQnG
ZGnWZMIJAwKM8lS9TsqSr5NEh/gae868IiezExp1Ww0BBWVEvXdunnI7KjBi4VQ2XhIghNPJJHdd
BDxloUnsHaWr3fbSss8To1WSTTbFSx7UudvoR0BqGJsJTKc8yyZzWaeQqnYCdeKfpJo+mitAvJyu
ScfKp+pYMZlgExvaeDgA8OnJpWgUArDqXhBQRzcGRTGOkrhItx01udeTGB1WhwnDPemmiQedNZNo
dCglEvkVitWBtto8lBpvHsmCOR9lDHm6jl4iCzSRpm+Nk4rrgao1G9hpMjsyKHViHWNNimTbGGZz
a5Yamq/GbKO7iFp1wgcs6dHXkFsmQ0TXdjdELNVKMMf9nPsAngptFXU1PaVN2+p+E2mtgdFFBRpq
liU3Qsxh2hvhJC2JIO4QG6HFItDsEgVJ9kYKhQodc6AN4oJ4I2GSMhC5KPgjC6VHVzvNs4cgRvol
pUoctShToDCnHurPPbRntZODptJ1YyI321ioycna1wUd9IRjW9DODEJBPLklhRv5HM0bdtRO3+ku
UxMx2Fidtp6MnEfRDNNZKvThFYWRnh+tluDYixRtSxdIHZMKl4Hwg4PXjE6/H8Zi6LfGMgHalRGU
rU+QzMwqjmRoDjUUAfaudIfobY4Uqe8k3+jDrEe9dZWOSfFYWRYaM6hHQRd9rTZk16LOgobshGOk
ux4aImbyJ+Bkm6UdKoICcX7n9yaZpJYEu90klSe+rJMZ3XmZZZuoJMfJQiTcG48VrRlPQsc+RfS7
0VwCPXEaRT8OvkoU+LI2XtcxBXMuYGNYpKN9ivmozkO1GyGv4LFz5C5Ug8C3ED9J94+yMmCAqEZ0
YQ1W/9LRuHOj0klzg2FGOPzbY3JniWm4GUaj8nD4ZbHjV0UGr59L6X6lNs28F1NFsZHeOhEGqHpO
nlVtUM6beERZ4Q2xzHxjHKWOfEIrH8jZNB6yRnAAyFE1qmdKLY09OorobQL1O5pjHn+FKdSve7aR
p37EQO5PZRk99wqHe5QH7Rd9GNH3pa15xwxRflENDFh7g04xjccmiedtZdFXuGm9Up6odke/DPiD
VTS+qdJlGPajk3Nj8kBOgYyr9IuDLFzZ6kQtVH7KngepFNMx7FfjOODYmgqPdkaCAXChdYI/dRV3
mf3YbgaSM7QUPVPjiXoHmNkEIMkwTQIT22XaQimGk2EUSVhrdkLqgzs+GG7a302sLTcJQu8ibBJ4
Ui7LPLza79e615ruPC5IBODyQuB3Wn+gzq99pjauR7AhzfZZEQ0fqk1pReDeMKDJUUgRO+t2jvUa
z0aPcIXeQLDGWnqdn6FPfEQ51R97vWtIkM9MhPUJ2cUObzh2vG2mWQjWJ2cYbpFW0phuK/Dap5DH
CcUjmDm8UBPCbgPWLMmXR8rWfOH20ig4p7EuIEpnJkmQ33ZOmuJNNY2dIqrsolPtFFoCaLfZTknX
PjOIItpTrLozQ1KAs5ZYsbg4Q29s2qddzD/emjXCt4mUL3FNB1ClbS06KeudXQGqHwyIXxJTqloz
NmJu9AYKOa9IyzEB4puwp6912466yDZICG1EX3Xl8bYEis87d2kKxF/MvAclTRN51nRk+O/qFGp+
V0Rzq90zhGkzo7mrfzGaVq0pj2N52xMgCSxd1WVLJ0PROUHVK3DaWZIPF0lto+DPulEhVH0iNs4v
Fb1ZD0tj/xTHlBRuFhqnUEVNkY6zJCW3BsFvVt+l+Loe40hEiKbt6JJbnYcl0rXibaLx8Zw9l8TW
RY6Odqono/XNcfz3kPQPfY2A+eMp6TEtnp+ep9cPc9L6J98HJeMT9mvy6SG1yEfR17r7b+J+4GAY
QHx9RIitZrCVpfxnRDpEJWgdZCSUif0+Df02KCkgzCbuWhVFB2Gl4HrGX0GEkeZ8POHAdwEuc0gm
0ALsCV7q43zeuHQieSPYlobmcNjP1UAX1U0MS4NeUS6LUHa0oQjtTESdvW00ozoC5LS3sqw45kRM
KYZja9uUwoygeC/m8KRKOUk9kKvb13II0Jtez457D/RG558ud+iPpl3joqtxIlZ/1+W5K5R2OZZJ
PO6RYfnx4FkvJroaWtq6W6ea3C17/2cc4w79JmqiXLlokVCKOo0cYWHm8gWBdX6YCdTet/ZQB2ay
lAfB29/X/MpNbboxjXtG5R71SrF3tHEwqiE9DUqkN74dq4C3qpaElVk/mFr/PFjJ0bCLKy6p6o+D
i0bXzSK/QlW8R0c7HnnRS3i8rTeXV07rnjcG3YcUWg1HZ46FE87vtSdLwjn1zZAqpUFFzGTmd1Wk
7cxKqodKXbr+BJOQfZoOmvXUjJyKhAT+lqrJrqkphwm9yq63AOQZT7wNDUn5NsnVfeoIhJCDNThb
aKhy206IHie2Rl/R03Qrl/GF5tPpCp1jfcHyPvhqITxwr8kO3QxWFwfQusxEd0PZE01Z16LGN2ax
mFYJs23SXeLkrg+9YsgDKqnuQmvSzpfdWB0VciyQTmdkJWIUO2BeHMKmjNcuO/STPpL7/oXw5mU7
pZ32QLmceUShZDwSlK7sCtEWe7LKxwPYEXzlkPbqxmbtok1pjTvsTWxOHpLPUHWsUyhJth1KiSWT
XsvGkjARqdM072tPrRO/F7DQWEdUvIv1uNxOaUHnE2LJk1k41lXhJsreqVfS1Bgs6Iw6O1L+uDZ7
WeYuzlFFY9FAImR1ufNSubJ6cEVR7DPkWcFSS/1gSkPcitGR22KpGhSPo/DxNVYnSay3RyxZ2sHw
2N0bPvW5y9Lv08IJgDbVPaW2UsuU7UB41OkEEX+0had1SOY6NFj5bGm7qKVObJ6mcTdTBbRrBuwX
+ExoCTIaVx0DQ8DfTpRCBrkXxadG2y8HHesB97WboV6ZMcskFCxFJrZrQxmNl2RUnnGv7Rxo/cgX
3aR8xkVShhVA4C4aKu+pKrvmTjET84Ybh/12IeqiszJ5RVKotZVdpfqJ03cvMZLCE6Tv4zW9ekqA
rPq+LExnZ5UW4caq2wUoEXOyNMfkdGo0bJFRYWxrBcycQ2O7tWJV2SBto0JJRSpb+JmRUKwwNc3O
w3F/dMSMYC/Go1GW6VVpyR1yr4t2SLxdW1T7TrGKc85JJ6iB21Ps0ft+asobZ9HrHbfBOWl/NwSL
PlWM6gRJtfvJ7kXYlnQRTh7KN91TzpYqvjZH85kiMssfhNnucCfkFdVi2Y2meE7lG6l2Do/74EjT
/oz8Q9DyqQ57vTX3tCs/kdWsbvWyQpiU05AmlOWFw9z4PI35BVge9oxqV2PGC1G2hi6hyLRJ3hVe
t4u67KoYwOR16jxH5w4rYdiVWEsotGQAr9pNZ3cbDPg4Udo3E9r4WKnWg5aPL46Ob6WkAJFaufg5
0psLfPeYvUnH86sFrmzBt/ca2fU16eznXVU0x1wi/Uu17dKpFThaEnZ2ekR7fLAT5YHwZedSN5V5
k6bN/YgvBUWpD2ySBFWdXCZOc2LUjrJFeY9ZuKy3RA+d2q61G7uR04RRb5U0FptmNlguHCegVMu8
sRn9drmYWRodbQE2byzrrYZ03ypOfGOYEadNez66aN62yRQBcpfeedxjDKIMac1stjC/OpO1MTVJ
iZHhyc0yuBu3+GoaJO8YIDwBa8YZgyxVwoqXn8z0IJ3Adpx7ceJQvOZGiLi9Zd/mFk151HP2S/4i
PAl5ouzoHJx920zOCMk8oTEdba/JPIVQ5iXuxcnSxMS80zOotoafmHKTutEZHuE2TCb2FMKd6D23
OeSU9lUyTbeoco+SJwMIUtcfkH2VJEWIiwLN/14mGofGRL+adGOjetNlTvzpWxYna51ob2+Tnnmf
loRzkbJ7AnTGnBFXDKIpJO64aueknopPudc2vUkkuAnWCR1aqoipnaOQ4xi0yXKHDIgT9qpx9I0S
6WzZdzcJjrFgNpbHodPGTSTc/NUlxOTaU7hoRsvforgrKSQVfb/T9KJ5ofdacijBPxGRDPJ16cYl
pHe533m6Qgfre7VbPK41b5PTUPk2ODY3+LKspgeTNM0tWSbReTUvDNbRmFpasMqiYRnG9KZGe5yG
LYeMgU7CYZz2A86QbePYV5QMVhtlAC6I+4Rcbq9BfLyo5Ymed9i/OzKCi1EEKSauU6SEjm8ukRJm
Hl4R3MjllottnQuXCimFB04BbUVk32RbG+Rwo/VSPjVqgQhF9Ia6UdsWW0XcNVTY23Oty5Ou9xwl
HN978Qoqwr0TzHq0iumFje/Ct9879KRIdR/+e0PwRx1Mk1ZsRWkMmzRK9/GYrfrAJwoY8DjEoe5V
ITsLgtHsi0qLnZ+MahzMmXkvxdAf+GIu1c4KnAaHdaUOATLMzYSuMBric+RVoUd5G+s2OwC6/VEN
yGY7qvn8XI/kJlpeH2IjuaoFKBCngUsOhRO+dXbW1fodLJge1BbSuSKM4s1VZ21tw8XEoZUy5BLi
xZwWT4bDDMLf5PkTAltO/pHtBiZGRYahzRq8QnWqfgsuz7NpGwqrSpVvyQB6RqQtLmyqSneFZzxU
VcHKCQkb6BZZVYoxITyq7LuUJJkEtc3ea8gapAc5Bg5rPT+C+99EuKV9M4s9f4IFoIdkHg+Zmxp7
WkJHUC4yn8LMjKezDEznqLlTts+9NtuN88xPu/ILACLHIWeCvqM1NU03Na2pp5XpRudmm+dIj2m8
m5piOaLp7m9Gx3p0kqbZNqWrnNKS99YU2bZpeCsqtyTmuvHAGGY/ik5zNp4w+85f2qnbVYm31dqK
sLaF28gNTVveZ3PUbPMpizd04yQBVaxHT7EfLJQSGw784paSQAisSo24BSiVBFZhE6Rq5XloqMOd
i2aGc3G6OmiydnyibAgKjJ7Fuu+zDRtbXc4bm0pMKjjHVK8933K4qEq/FHwBNJHb+yzmeqAOUBT6
RWmQw3tSxrPSXGkN03RBc2rBbmOa9dIeq14aNk4ITbZI0vHWweT1cwodYWQV/T6TROS/1ePhAcPI
jJYvUYw2LBJXKc5cpcxGf0TvSKpqOqtXqtAUupFNu2u3ZPSn+aXC6V977AxVHhoEYF0etinC9c+J
6ARe+r7IOFfWKlH+LLCzg7IrnqQWYFqP6hMvd6Z+12Td9JUaYIf6AjTfwjN9itblvUrDxpvUYpx/
Pi4ZhZbChG5MH6Vznp4YA6KUsB30rj7pIvymq/PDPpYqEvrnuncHjLyKZWj7JV0SGJaKcp67muH2
pLYxkWYK65mPfyVJ95EwOjzBnXnSRvkMgS3lcERYFlmbcu6m6NHmBY6p6ko39vGnjqT6ocbuji3y
tluAzS40yz7ddDhzhuM8j6k8oQ0RT25ruJhqE8WqiLrwCj7xYKZs+1UJtbvwEk+uQy/7GBTzAC9n
AzRPp0RuCOTHY0HqmWVjSripqdgeDwZRbLdeZlnPnihild1Po0OpXmwxbGByV3fRMnclObvmgtx9
5bT1SzGKODmMo+Aum2TtsndBqD2Ws2JbYWW7qRIIAgbM/Tyktf4wxZ3inJStjYBnKvV0CEn4NQG0
8TO29T6WrVSus6RdpqCQjdtdl6ndePca1jYSmpw5Vbdq7in9jmdM7eldxpSWU9BZ9ThD2Np6v9bj
VAnLkerUXVlVZckI0Mf2maMVqXEiyZjLNzEVkHlIphcFmLCicfsVimhi90mUyWFjktYpxtOFfQ/p
92ezL7Wn3mX5pfo7au8oi5iLkK2hmPZRG12rvaba4TI7qTybrKXb4+tbtK+uMbrdTpWzOsZBr2kc
WfwGYowYKFGdKz2b4I5HzJ5Oqj5yfFXCFexIzHPHz/QWqnUoBN7QS7WZMCeVxczx2BApI0Ffg9cg
uKTVsNOszTBGD1Xh2tepmhWHNC+sAIGFPGm7tOA0O6YBqp8spM7b2wgxS1I91uOdrg8HFy3upYOf
6lJX2zHIJ4/r2tYRgt9e1RtMj5F26UnT/EKn7B3nJu5PbYALU5IywlrFw4et0yseptEWF1pKu2+g
9grGwrLtx9DVKO7xKbNVn7zcpooLn7/hg5T33r5hFr/nxNcrYdtIelDhJRw1TJZ5ODaytP0YZG/r
RRKu3m40TPVZhEH4ZPSogw1re8xubRk/ETlqn6XEnmxB86mpcs3zRR+HDbqZr2U8nOnCmXyRiCvi
YQAIRS1OKJeVOWdZLb+A3HubaW2GJCUxZTvjFg4mxFibpjGlP4K6EXBiuLSxmuYQ/E3p9fPh63+B
ViGa/mO0CrbmqU/L9CNaxZ98R6v0T2uGuU64Klp4KDro7m9olQGvh6LEIHsLLEtFo/g7WgWSRZMA
FDltEzDk/O0/aT3avz7hPEcSoJmk1BKrpf8VtOpbZtvvvB7IuqqS6L7iacjwYRh/kogb8WjgSYwU
7FXxrqnrWxKKxjkox1KZdzSzY61CAkl1e8nQM4jyAqV9epxEkz3kauY9SkidF4Xg2AycXRfIeLNG
P1SUZZDPQFZuRWhFVhIdO4nk3l2VzWP6jJ7S2FrCPEEdnOLlc5lXW8ZN65bXsnZVKQ763G4HOxpC
YtyOMEQPQ9tcwmLZAdHw6K7IxKAvubhlZ2PnlK35mb7tZpOoYs7DmPZBdRMp8ziQ/rLWu4pCj77i
QgabSKmer25wxuR6kGg2MgAyfdybqsiTjZUvJDkqVjwHxaQ253HpFAHbaX/J8ZmpVZ9loe/caOIo
J0eriT/rlVEOtxoLWB5wbJ7TTT8l2vjVbJoB9Xg3jj2bPFkyZJejAPMxL4Lmo7fScJLO/aSdVYnW
nBInqPBZczsb75HOk5djYwjapZk+MmOiBi/h0KSe+nE9kD1qWtNZ0gFw+7ZLWkdbG1MUolByCzQK
UXy7aF4znBuyHADmHPykAAzxGeZI+VmPRm9DR0VxNuWEA2jN1WCRj+MQOEz1O0vaRNrVXkdDdsqt
s5nQaPtzzSSh4AlEqDQQLKp30b5xoSSoYCVRKYyHZG8ShrFNGOFRSDvmESJwg88ek5449m122zhN
DALf3rDf1dt0XJYrepKzQFXSe+KukzM9ScSOYjmPPRZVbRn2YI9MfXMC8O+2ilfcYRTXwQ37tXGD
Vc7r51Ch4xvz719fzS7q1/Kmb19f+7On+j9X2P6lwuPJler/+z8//NdZ+tLiP3zrf/6tD3/U/ff7
j+PXai3m+fAfG8adfr4aXtv5+rUb8m8v8P03/78//G7cuZ1rWkZfKlDG9V+LcRT+uDRRMPBnq9np
038QszOU/+6vvi1olvUJGSN6bMbTNXZ3FUR/W9D4ia7RRWKzmK3rySqN/Q1+19VPrrMC4gTe0nqH
7ueHBU37tEoeUGmb7yonxF3vXzCf//LbQsVX94chyu8ZlL+vZyyxmom8jWo/bNv0YfxcEaS7S2+L
LmqJd8gS5dyBzCPHQpb/x9657DaObWn6VYSeVBXQiiNeRFKTA4Tka/gSjrDDmRETgbYVJEWKpHgR
JTUaqEk9RI1rVIOa1bBn+Sb1JP1tSnRqywrbYbIzVYnWAQ7SlmNzc1/W9V//SvFY57BaHmm0qnf6
cPGNAR7PyAKR01m0izMFNB6mc2gs4esa9sbL4/YsomJuuAx76akyV0lIzmhHEHwwlTbM0HHX7VBU
PC1or4wkD0yIPDpG3O8mrnoVJmaboIbbI0WoKwvKahWwVA/UZtA3cjLNtc+ZP4b8QU9imHfToJca
EEHm6QlunJYPqFb8Nc2N6N5pe+adHibRw8+f8B+eW+l0P3sP9vGEC5jxj/X14Lf/zOCP+q9//tdT
qvsTKctE97tKb7fJCVFYQD2ZoXRQmhz26py3YZdC+ZJL6lF3RG88ASteH3R6XZGAIoEhaCVVDiL/
ao3H0alVUDUKTbgywCaplv2ZYw7qRs4ymZDaUTMGwTz0pwatK7YgkeNAmw+D6WKQT4ZOdjMfIg1h
mFhGRn5DLwAK6xHaRjv5CnN16H3LvYmvfk6dHLV62nGmyoRGm9R1jq2HOdCX4fDIjeNu9FBMNIqY
L+ZDK/x1OUwARPTcadw+98g1X08J5MUn4bAXXs3UmXUHxiW462A7/2K55jAYQDNA19LcK8CngEuA
jnEI2pmaHmU5/97LrCHxjGAKqxo0hdSG6r41984pmSjmfYu2sDeznP7CtE9VSHQtCzh/6Igd+Z86
mpucxlSKj5ZOZ7Y4RB/ogFkM1MfHRSceQ+ChwCf1q6okXn4J7w08x4QXvnXdyZQeGhmJA7DJWbH4
7oaK+kkLlvg+Szqif9OnqA+BO5idW+1iGPcNXAYqqn1fLZy+7xrd2XlBXa1gDbAgJplTQLz8hMNO
BXuWOjQIMHGdlVs197xYUAaNI9ovxOReDmGmm1hH5EK4zXrgFL8Q4NT9s4Xv6kRRMk2/DYjkBQeR
4tDLPomjJca6042LUwIXhXtKqUk7u9Cs9jS7myggVH7ViK3j6E7ddkwZY+IaB5S5gy2fUr3VI1ql
E46AjaS7PKL3g58OlJjKBBCOXYeemxPSUwczTZk+0AEx946A5Mfnk+6wAGmcKs5lz0h9eiYGWkDP
b7JQN+1CncAUvoT+cBBnnWh5CZfE4sbU57TDHc7JpxFYn+OGaO6MqA05Ecc5c3tuYgy6lPv6B3ky
JrVkqhBmHI/zNPT7Sz0cL/pmRuKAqKzCwJ3MzT+y6cXkMPI74Br8OeAeTIYcBzgEvmMcjpU8/JoQ
9xZBbhj7AVSoMaAHTM9bcCc4zYoyHJ4WTg9GMIdgOVZqkVtD+EfYs34SZHpJ4tlTBpAbtHH0Cco+
FDA0UdLVo0XjgIR/vgCKnZsUoAPeNs903Q+dI91c9q4IEC7teF6k6WDRoeSmT1d78JHE0AxCfLE+
/2a11flnBX4tO6X/HMXg0HN5BD7JOhwVeQf450LT/O5gBuLGHis98D0GeuHWm2badGCptBSh/oUx
yHilv8JyFH4CAUMapxel/mg8VaHhpHbPu3PmEBotCosSx2KWzE+CWdqGrSrtjbk+AtGRQgu+PGF1
4u8FCGHejMrQL213PLnlL82ruOMl7qE5y7Nr3/W080lvDIx4rGiuCr1SqAoWhICybjxkmv3G497s
61gz3EWftm7xnGUNcvBhbqx+V6Zq9DnUuNyDJNXVok8R0RQr0S+yX5yFMaaiKM2646NA8QP2Q1BU
tecJVDz0u0nvwc92PgY0kyOlC9WEP5gFS+OymI+d4iiZ+p3OaTpJQ1jM2kkGGYM5tElXjmkNNM4T
wDx6Nj4DhBHABzJPh3jnCQzKVDV04NdXnfHig0Gu7munSLM7DVcc94Ja1MulnlE+GYIxSWC+crsF
wPkONB8KCc9+2iV8eErkBNqydrtzB7sGcPp5bppTmEGiySceqtOCJQnbUZ8MnPlR7cy9X9QhgVPg
vtn0jDCAcRfhfYfwZfLv+pnvLm7TvOdeptNhfD3t+e60Hy3M8Isz62SfTUgYzgRtgkp+2VeOItPL
AOJM3PxXAjHWUkQooUmLQ1q6HE3StPs1IHU5Ph1O23B7OO3h5FPuT9p0HXAmC9JuU2tKDce0M72g
1SvVNGEnAOSlmX5Ej9NJfj3RvHkBRbaXXJOSSqy+C1rpjPeOkgOv7S5p8xl6vaCfUFU2HljjaTK5
6JoT/2ueWOHttD1JFEiwADUc9AqjUxzOQFMVh12gjee0XpgQofWRRQPHgGypr0UdEtEU4Tl3bS0g
LQ7HgGkemMN2cu8nk/Hi3KQ0GCKZZByM5hPwpH1jORxeTjpTZOnSW8wGXp4XV5oTG8TVoYsFAGlE
42Wf/kTuPajE8YxQ+Cwj6B8vwnxg5FOFUmwnN6Am6MWmeaiFQ+sYLyWBJQVfNYKVVPW/qwQzv0IO
7ATQRKRLfwD+pzcdANPQbnRh0hLuc3JTQDrVixQGWKJIViQQhpgCXzJ/qH3mpACk69AG76E3jIrk
UO2E7q+OE2g3k3mnmA+GepTeUvjkn/pmShsvFYYVj/440+HdpJiqsB+l2uRrEXQX5jFsNaRW8m7M
sZp7Rn6bsE2z/nhpGpN+RnmRzlb71n2WuuGxqxnQv+qkpcwDB25nMuhtaMQGaIWJc4gx2dPFfwPv
x4eOnQEhSPpIhemEkBztyl3Cc556RQ9WePaGehtvT592hx9DGG0oDJ66lOYmvDN55XangMbX13oH
PQ2R3odrxCn6bS2McxCnaMN5N4G8K0OKpoPCshbeAf03i7PYgGUA4kprDjMZ9M/6IJ2EsPJm86Bj
9tMsMoqD5SwwfjXTJPlAq97ud4UCbJfKv2AIrEQf8sci1zk9tBSy0wTNiwklJka2nB8TKMuU44zK
lPQihwsKx7MXa1/gNWmPUsgvbgrYT7z+skcBQz9T5xMYbsi8cv11KMQHSqaF2pkSOGbYB4Wtusch
LgHJhxmXYQ5NJksVkpM+AN+8QNjR5vxbW51QHxVqatcewm0EaUfGAAfRwlfvnDgxiwGNr8Fosubq
p6E+hV3YhFlRIeM2SmL4QQ4m6dD/7kaFn/THkQmYJA6W87NYyZPvZqzl94IBnvRSbIyvZnMqndBO
ynIIBeY4WbLs2Sw9cNN0ee6kqg93DwwruAZp9xBuZ+7cEEB/76jnFIt8QJxvfJlF4DtYTYvjM4N9
7l6HWaA4zFUjKw6BJpqoJ8WNbYj15i7olqx3D62gf07hunaL7jPHZ5z/YQEiY5lduE6cxcewHfcm
Zz1ikflx4ofzT8Bmlg/gldIb8sUT78ALA+MjMSQspihMUngLkxT4kdlN9VEM1II2w5o7/6iAWJ4f
dJF+FkdbIGGNcThxob5egAnPjXHnOsutbvQBeEfcO4YrMCOJ0HG6B106KX8MEgrQ+h5nSEPWOMrl
OOSOxh6sUSwUAfX+xFCWKv0ILAWd4AKLGLiQHX9Vh6p1lkTj2RcvNgtr0DbD8XE4WRb5IOTEYIzO
zPgqIbu2PEDshcaAn4uzNFdz2pIl1hSp6RRnFHDplNUaotmVUdA2eqB4KM1jh2Zyv0wKiuOozcnb
52P8RHjtFosItk5e6kMSKvHp3O9otpnB3umE86F6MMt0j3PTSa3raXfhkPCMQHjTdajtGtyrZAFg
ax7rRwXw5+4Ze118wT3tfQcalYT9nkdxFnyiCz8/JpRLQD4cmrNvALdjCAiytocqGGYqfqpVfHUW
CyiGpp04vJkiba67Wbb04BvTLYLDASywARTIJ0G7c4jHaub9hdE2TjuZGowgDBvf5BC/dU58LWv/
MqeX0i/Dqdo7M9JZnAyyAD+4j0bP/X7HMYjoZ8Gy+OBAAc+r5M7kDHA7pNFtx2qPxrGBhRBPg7B3
4FtJd9g33cClVanugSIx/EV7gI/uOkdw1xEe60Zm/hl4F3RWYdtYnltF4swPZsthSlR9PFN9GNiX
nRlFQsPh5CidTJMjjdpq46ibRjEch2PVv0rUHEAnmPyZCf2GSHj0pt48A2/rQB4+Aaf3/6PgIjAl
ouBEmZ9xqg/G3h2ixduMNIl/sQoZ6RrsMbSW7+g6RCAcErCcq5CRrlDbIjxo0U9A7ZoWwaTKk1YJ
gVPoR8WLAcYTGpNHT1o0lFYowSSo0sU9p1rvZzxpHr5Rj2ZqkAoA1YQEgpFw+bcpUmgi5WCVQmc8
VQrnBD6T7GBsTnrHG+uxDlNtErHsfIpF/EeHcQJo6lYp33TsLXv0TlX7lq8vzh0Y1G4DhaqN559C
zc/W29AGQlTXiSJV2KWhZOb7DTqCYIZhr4IU6vt5psOy6SYL5SCOh9aVleck8Ba+qR9MuYDQxBHC
GCDioQns6bPsKsYHVPrZLA9vQjjajMMJ3An0uh46qvYBs1yf9TUnmZtHoW+iVLww8mYHkCn3lv0k
zOcpVgFJOH1MH9qT5XKeHyvmUndFLF5Z4DgM5zBEEfxP4/CAGHL3swfscnrmoMSHoq0n9F8xjscn
Ku664Uknp+DjwPRC0lfGcK7d6zCdWCcQTyvH5lBLqLanxfOi38798cdhpIM7wrqYA7PRup+7Jr0F
PkLo37ldqCoVChAe+19ms0kPZDco20tcliw4ypxpDhZmPJmnx9NsOJkc4q8tKYieE3XAEhYVnhQ9
da2D8ZJa2wG/AHGeJMAPpzBXEYQ8mQ/d4W1YZDNr0FWprDyOfSuKDz3QhePjfGKAvO8NPSho4ET2
MemA+4RQsi6c00Qtltl50Z3o0DwIFXtAN/MovA3B158l46U+PUkic3E19DpQIygJUFT81QX+rqku
CD8k8GTa43jYw+3szb+EVhJ/n9FUAGJgGLS+OTOVytRO3r2feTPtu673uuHXtjmkw0oczGfKoRIC
XT7pue2kS6ymnXsnylIpisPMEupApNDHn3sG+AheDJKzvkP6enoGSyLmEvVYRPlJT+XqtwzSI9CQ
6hwSUypodAcEGtXyx9jVcXG4oIJ4LAxzWJq7HUr8TxMDnNMR7n/HHGjOOANdgzYvfrVyK4OXp+uH
8ckUe+hjd0lUprweIgi5HSx+jNWvYsePP/79Lxr0FOG/Hwc9L+wFtOZyrFP8i7V8JnBPv19A5Rj/
SFPBF7CWzxDfk4eERoo+L4TSRfayCukr8LLQx4h/qaowsJQk++tQZ5vvRO6SduyE4vkWJP5WCP+5
kD6P35DQ4sFESyE6ojC7g/7Y7jrVniozVfPnFkS+wouhDdh5brj+EfzC98PMmpxsLM2Lolo8jqwr
ZDM0dCdb0jG2RKg+94oupVo9InxDdeAvCOkPu8Ann3/KFjnG+jGUcyqwicBWWdZJb0hqN2gvp+0A
xmFl2jOIykydD/6wA187r3W2GDuQQ6ZpSAYxIemXFNbsMkJiHzw/i/Ipm9kS8bJGl6uqqHDLgvqV
9QWMEB1YAQtKdijHvBsHHecTTW+W4+H4O1jc7kOaQ7nZjoL0g0jJEQmiKwccWklCE1A/vjJMX/3W
BZVOegMC0uPx0JuNktkkIKeYzG7ybjEeLKPMP/fSNoidThQoZ0q7oxgDk3yx5faGlCGQuz11ZrM5
YVBKjgZTtzP0D8cdIlFUAGT3kOuSSjQ8k+fTTe4Ifqj8mxuGxbdlsrjSe/Hw0ogDZWBBWH7UsybF
jdkmWqggwQ4mM2sCttEsEne1f/+NZMl6qiKb+CRH+Hi9xLdXUKhkN9Hb/qi6t7sHel3S0dwWTuWM
ynzncwMEACuy/IF0Jhafit0kynf+Rwu+eGf9e41UTJdvLEqcyw/2I1JwY2V+9O7Pv9bTLOzTcZ6b
+ahM6JZ2M4aeJJd/9tVV4123AwSEpBIJJ/GRVkDtkVildgkandUKsED7tQLMu+YStFULdWJoEHzJ
2w9MpkNamd6fmMF79tYiX1hr49tsvAq5Feu32lnB87B59sEICexQlyRj+Vkl9vfo7NNcr+YaKO+6
tLXrdjVjvQTc780lUBELqC9B01J+VnJmj5ag9iGgYZHAWpgGvmP5kVcAnjtB8oRlhjdcfvbtIoAp
q30I6MfeYwHky4/sJ5wA+wXItfKzkrR7tPmiR3AtEWC967DrqkUUZPWRJUBbQfzxvVlpBqEb9ksM
kmKtuQZtpfdOQwFqKsCKHTdA0wkG4b4KPMWevTzck3VfXtUoada6kNz+fr83BCDXnzZmRNaIPJSf
vdP+dVcA1S9eTBW23+ojaQDhZ+JpYh6tP3tnAEIjVvMQaPSsM1VLJRq6awnanAGQRTqUPOvP3glC
lFPNNYC0tQslkq6Lmv6NC4D5y90wDTrzPa7NvknAukZQG/Ak4WmIb2k8X35kG6CLDWB2NHKM++oE
Ibxq7r/5jiCJCXqOcFP54YxvHAMaNAL3YoUgXFh99s4SRIHVXAMLe19IQi7B4zturAHGADqCGN76
W0G3v19XQa97CnSaDQjUIxmb1QeVv7kC2juig6hCQZS4X6+u1A+BmO9IXZAKkwUgxhElJPraOWDr
92/X6wZ/2mBqOfVEgdfyrbO1BgrcLngI7L0A3u7jGsDrV/Py0/jmneCuAY3MUBuHXjfe4R5Bbgw9
6n6+vKgQ4DaukjSPYcSfif6JJiPw7hKQf3zFjRXAQRBlUFyxdQhs764A5Vo1l6AH5JwSMZTcagW2
bgDqkQ9wjurrldm9R76w6MxR6xCInJLaEemSKhjENm+cAl1/h6NMJBA7oPzsnQ5QO7V9YRQguG+M
3UoSyiERKnD0LnxMJOvK1d6j/Wfrah+Ad8R6DENTZA1IHSWoCp1SjH0VgOvIxNsFYBsAjbD7oHVf
ne2nSQDqqrgb6krO7NO+1z3zPaLglHLRWGMt+cgOb1x7hIJwDEUzl9Vn76JAgh69nuSjdo53o61V
FQPqyd4PMWL6oogeNvtr/9R1fkh2gMqVNdzGMWhjB4NeAFu2cUP2ywV40ovtZzOB7LJC5fe2B0Bu
FKWIbQDMovzsn/nTqav8RVkdOVBVFZdpc9vFF5BRi6Lw9f3fN8UnigNrXX8F4c/V5uV/12/SEqD0
yRDqAqeyXyceP73mu1vcalP8r5LusurXsfxhAiXEuq/RP9Wo7f2K0CdATpgiZGMPHoiu4IK3RK+s
/dr4J2DhnxZ1ZD0VEc1TfpdpG2deVwVZPmDaKuS9d0qfBiI1jz64DzBiOuDntU8n7z7hAE4EF0Pc
ffHZP6kvSEtqST7qTN8JqgGVjX58yY1joGnv4AAGtGaJtgnis28XgaBMzTUw3wHJpGUaqMzVRz4G
5D8MGmxyBvZu/1FXNd+9LbBPIrNF40pJ7ZMR4+YLY2jvRB9d9Wq+NZA29lp7jGMIbNPGoW8LRAh/
wMVYna09cvYoOqj58orxTkTxaFyylnpykAdWBiiKOkS817ehs/Ir9mgNuisz7O3OvgnoQ7gxa2sP
y07af6KdJLyR/crenf2n3DI/q/dh74cui+sOFn2XxCfA1YUNi95H68/qsu3R9sMLUvMKtIVMJ9WP
7pAPP1AIoCDCx6/SX+WT9ujlRVe8WhqfTE6P/CUcQVsCfxXghgftd2Nov0xe0a6p1qsj2rjWFJnD
Frf6YEFuyH2QQJaKD6iJurfys2+7X1/4A+cldC1YcqRXb/PuQh4SA638wH17d7pI19x/AfIgdq+Z
Qq1v7DuRLRVjh43fsAD36+zXRneIDQYpCD8YYObysyX5cIFpWmvi8+3bxhN1r7nx5LVovEAPd0sO
boDuNMjzYPmvRMseyXky7TVfWmTzcG87oi2vdNz1LhgOgP7wHKyk3N5ZOeDwar48ER3dpCsvMTvp
3dviC7Idq0Y1eynjwWHXfXkR2gHC01XkO95G92P2UiS+jhvs0XkvK9ZraXdCFYB0KK8TOKAN6Q58
EdcdernKoN2/4y567dZ6dxSbZpG0fzTaRaxiYw1w8qGdFVb/6savGSr3af+FkKq1BgK+o3fBcXct
+QBg7NNKmW7D+mqZX/XWr/ijxwLAgesFD2XpnzdKNyhGX/yDCrHzdIB15ZsobxNIvMfS3vIvBf/o
auxVEZz4+e8SHWlZnrfxpUAGbfwo/W365I/X7775rM1fSW+68xWqX554o8RO7t1F+U8W65e6tCfU
G74PM77KvHt7k9ECkV39uJNl9XerTFqzx3pE6bcbW1HN6Oe/39gJZCfsGdJQf4mtGNih/SBtg6is
+/28POG6fbynz23wMby+YWCHD9VQ4jCLKGPdgS9Gc+8+qsZZXZEXT80qWPTcfK9tSnhbVxzZZNRi
2q0Lb5qPEKKbTyJOXv34o/P58pO+hF42emhdZ3Y2SqvhxHuowg6tuzwDBkjsoPV+Mkq2bhd5DgFb
+uETmMyrtnZgJ97d3ciWlgbgoEaqDMvthfF3yZI/5gJDOACCEf9PVDOAdIDgvfZ13nybtTTY/NWh
KFOu1MIf9Jb673T1mzL8GR3wRAU887d/lr4IHM6zJKUauCzvQycKpEEbkHz9iO7wyNTqJpQiqolx
R7tam5d18G8XRv08ycMHb3OuAkz3wzv8WhHh2pLgFwjlumN+HsX5XeDdt6LvrcwdtQawFEh6QBh4
dR9yMJpE9wm0CPetl5/XwAkcYA1ByyqJUgFlr/seg2gSQZlfDSTOoAAI1x6WAUrt8l0ol/BxjaqR
y+cQZan9HDsetW5HycOoGqscGd+t7sg/JFKreZEOnUWcVdMTkxUlMnUnezjNbQg9PfT5ce6FI0mm
CLhb7QckHg0YpGFFiqH2sJnr0X9EHreB23nDtT+2J3fyyCKeW3fGx/adfAkFDq72oO6WGhD16rUH
fXIQML3qD7tm7f+HH3H217weZ6NwIR2HkrWg7lqce3fbVgFcJfUX43yURpkrKZcy7djAfLdWQaCY
6o56gfvm2Om9nVRjCflTVkTVH/oHtGY1j8OFHdiFZHVQX1TN/u3WDMNuDdrALb5Akd5veZyi5Lz+
2uZIXy+XlDQNp5oa2Q5lMVlm0GpPOloK+YtrXE2zPGuChKLu0JceJn41TDmqCOU2MurWQohisbrj
rvRxu++lqZ1Xw5WzFgH8uqP/uEVQzYv3Gc9EDvaUdUN153s9Wty7oyDYCmiIeqzaQ0N767belwZn
NZpY55L1qvbgo3Dk2IE0rsg+1R5XxJHs1vkoCqWLUoLXag8eTZBzkjYtgeC1x80f5JhOySpRd9Sb
SPbSSpR13UGvf/u3qHUTTX779zJWd5X89h/hvRfLay3yKnUfdEOnrnRrrQW7cu1x7XC5LaBBIdQf
+Ivz5IILkrC68yVO4Huh3TqyU8ksKrPzdQcnJeBt2fQls0/dcX/cObKmFP32xAcpyxDqzvebN7mz
7wr5FIvMWN2Br0sZev3kfgvwdN2xab7eusGYk4QofHL1R35/txhJ5hwVSpYAL4quYfBUKJ2X/ald
wdg/Jg6r9cjHviq+zGEM2YUXorDRPRH3F/5mLzJ7TzQ1laXbh2H9yq+MJu5OFpaZ0a3j+5Pjbkv2
HU7pz414mCeRrIVgDnsa/Py5QS+jRFhAOxI6ZUay3hLkqQjobWk4EkVPVNHPzXklcXbMuSQUrHcc
PoqbIM/Y0CxLh56J4nzyO0gfUcArS7afm/8VrL5OtP0UOKS7OnlgcJKi2WZHADLlp+S/NwXFr3tV
Oo0zY28dRKgYLV2lYYOOlIN7VxNsFLUf1LcDEdd+mniktpXLRAWcxvtR7wTbZwOPuyCIEkcZul0y
VWmkCJ2opQJEpLoEwg3RkqL2u13YjpuM7qqRhIOwK91X/0GPyc/W5YgsRCJS3JIHL1BI0GTo8AVw
QjChSxp4Tl+22BHYWB2SP09LiZzwXxJfskuuKU/00MZ1feVtRRh/jwK/dZpugxsM2CHIgPcgUqQ4
sSyZro7jjo0vH/fn7fuuK18X2rL5NuKNASlt/upQ3IE/Nhdu7BDYf723fIRe/LGvtkK6SJCqagLP
AW3eJ/mdpBCeE/+vvJQYiJ6T22UsoG8ndzg61dUrQ0XVDz+6hy+DdkAK5F4gYwUETc4PFdcrZy5m
az/IiVqlgaiZyJT1bdee2JJyEu1F6k55YC8mpH5XAlAaXX/OHHrlggy2TkcTaQG6t3rhFhhK0AbU
XYlq3N15cEEXUfcJoOi2wXm9Bu7LcW4/gG3LZVelicD1iY2Mr967DId3GljoD5zjrf0rG3PVXd4L
O8H3fpLNaAIpcRGFWSqCwBIoQHnWsn7lFbnKR0kWtT5vwSBVUapbd0VWMMgzL8vSUppejmaedMep
HGnqKef5vewa0E6t/tg3CTv6YD+U07+J7nDjqkFLXSAYvOqu0g3R0NX6DDiXUbpLGNIjrv6DVttx
64X3TLl8I4F8WkkFgkbyzjSRS+6LlGTqtm69xPF2Cnm1idvx5frZJzRwkOmEanvJqNqCcutFc5O6
Wz/AW7+35SPVRJ7y2patIsj460/2WmCaD3GFALTl8mFpIge6Op2YMJn7278Ho8mimrFYbQqNqh/f
bnaVL3Bh84SRBJEjCNwEvmr1Aist0PrHo8Tmnv1TNWvxEnAAvAz53uXkPOP6yK2PJPv5VSUL6yMs
prcr1lDZ4G/F/m6+zX54caoIy9Z9rT2ENH93wId5XE75aFfn7+235v1yhFfhjeWBG9B775MJIGTJ
t2rAGujboRNgkKZu9eqltG7AbrxY2OFEhkWpTUzYzbc3rQFh3QeJLee7RJV+bX1FqjJ6kPesiYTw
deK1zu3Qlw7D00RP/ns8/JXWLXJLxs6L+u+6q3ACVrx1Jv7v+v3najhxyqiGrX58+307DR/AeWzF
8BVRflt33owsb50i2I/qjvrBjmXRQEPj+qOeLRJnsdwWZ+Rr6w+9yoCdRVtQZfip6o+9ylTtGLuB
g3FmL23ffbokDdzrc3sraNRE2caFMG2fXJFuA6uMO0ypzdZZFt2b6p5lIJ8PdDyVjFulidCLgKgu
tu90E0bn5SiWEWewctRfhysbv2QU7PJEFauR8f0npgrdghuYOOXTXhw/8WZFDXvdw4H74NgxYqMa
qjQsmojb3ri2t50AUpuwLW7ssfd0pQG+VK/wdjV1Y3ugP6txVjZWA5JIBEOEWbgt5uAkqJ719jl/
Wd6NdixHE5HmW2+UhfakmmO5Hk2Iuo8gKqJZ6zSjtC5u/a11SAVPlOU7MoYlD0v1/Lev0fqBZ3lo
py5orL+1qv/0dj0UNoQGbIjrmNBmsNglbwATNGH7XHgPD8GodWinWbVGYo8gtHl2dDTBq2AX61W7
dj0fkELIqj3+547cLszodEiv5vH2vSq1is0GJV7wX//8r6lvL2zieQtKOJjBCVVIRLp3LSp5egiq
GkDV3XhUBrapcJG71QsCaK2JWP31CKfAr457+rcDz44W+Ete6xOVpnLkrEffVbWJ6NlB5D9ELOCN
7eNGehO72ilxYmjZBa6lgc07s3Mv8fzNsZWOQjMswSBaV1dd2e3Aa9+7nt1O07waT8x//YwG9v4a
T3vHyA0ogXM7ztwts2a1NC8qgc2A0+EaI/DHhM9WWLS/YGQpccRplN3oZ4XmK2VmHxN+JhvxagPH
sp/YSxk/LJjY616oAYalZPg1IT0HURBt1582YTQc3pOSjZLqrcW1NxpY2SPyx/euKB7eqkRtAvl9
ZAe+sIF3qqsGxO1xTvhOkuRIwmqF3q6Cr9G92H3S0VCeBSG+8nYIFwwUyqKaYim7Bedg3ZN8NUpk
hdBEcfKXJN+erNrEDbmlpGoJc460ccAhX1qGP08NrHhx6qqBzfmLw/k8+u2N4Kn+KPCW0slVGzA9
BhG+m8ATSHvWRHTmMGhd28FsW7Q1kYgFw5KNKIST5iwaFNS9bcSKHwQkuxppZYI1IIwvWeBSQkgj
P0vJ9GrJg0CTFkLpvahBNw/s4R9qd+2Ct/+3uH7HowhYhLTQTcTWPufpVqBRbcITu/nt/1C0t5DF
hfaiPvoTz8WOKo6652IP876rQp4QyTiJpLPUBGKiP0om2/DXBqK018LujXYCgppI8AwigaL6x7MR
+i10/mmXRdkEuqnMI42SsAXkQ1jEu57TfVFwvowWHkRRVSEgqZHui87wy2MfeWNvU4E0kTw4Gj1A
1fk7K6Gg2Lrw7pOnWc1nCf5eqa3WTslVFCyeZE2b0Ibr8cvEnths4aI8lhCKpPVWwc6LEvHlTcEY
kQLJT8vP8p9OhJ+M7KTyrcp3uLg/ANQWVL+TThZlhtWheLtndEZ06w6oWDVSafk0UUU/cBPSA2DR
1xdOfkADM78cFa2BHYzIw8vqGfxW9bC3r8ult0V30gRH1q0dYsHm1ezKtW4C83dpk3eQRm3izooF
/jbC2pYJXRVBtlzX4L7ysnuwmjuVC8WPDTzAjikOEa/wlEWN5mZNPCDYJoFp4FCjpFJiqrtzuk14
Oiv448kooMjgf7bep4CMUw8lLwQmMGqR0GuRlxjkoSvZKdSk1l+zm8gnSCCdVNoVNDEuOd9qGHGr
aORU/fh2EXCTz+xga7INnMxf2F5vhSQ/yjMSeNVMy4k3UfvyxMhUm8iEDETKXlQhVJd2c96itZhp
UgRLx1iyIzrdpKqv374BXzZZkzFOwihpfczJQGIv7jTjTJH1obdX16Imk7Lwl+kS/zzHZ0US8Bd0
dYK7J5X69Y/Ce+B2FNZUA4mr0oBd/V5UDG8ZDw2oBiJ2jpdLxqHagDzqRymWTimpT0bJcuREs618
TxN1LkzeTrYKBxqIsPXzwBEO2OYOvhyXeNkKPxgJtK+UnxUd3uraJ6cJyyDbPU3w3R2miE95EZow
VgfLkUgiV68tbkcTtR5H3hM2/ybE+pGdRKNd8ruJhMyqoGNzJawGbvSxdwdjCu0rNgduAgl3TF1f
mI4W0rgNRCOOCQnZoTxsE+tAh4f7kTTZBsTwIInwQKXjC89T9ZS32w8nOWZhIi2C0mlAlp0CutwS
DkoTcbzTzA7k2TZRHPlhlGwdMPqc1l/cDzgKF/ZCrtFSmtBA53a2BTigT3P9CZ97mZtvmybKU6Km
n4/aXAfRzPa3DnATzPTnHnKdMjhwW54E4qSNewMLks9HFIrkiYwPagJneREFD6xJNUehkAA+Vj++
/UYDKbe3aXkbEBQg9DJ5sk3AJX9AFqQ0gcMgql1soQ6aUM3EZ7cFWxPcA1ewmeVbnKtKE42BPgOd
3LKn6ORb/5yJG71d9UZJYgMDl1ITMIpcTaw0oJuvY9oZVTMsYwmimXVdQ/iaGMgdQelqpHJgtYkl
LkhAyPNtwkm6LryMUsjtY1z2Pq67Fl/8hCWWzB/Y2qqVebtUW8c5zghrPESy29hEdd2taG3CuRtA
R1ZNttzGZ1nKXpnYEZwXglA5kQ90E17NNRWtslJVmwjCg/QelckuuS6C3plN4BpXZWsUVe3IS0Bg
2oCyOovSaCatNiE3uh02YNj+9i/i3uxyzUxdI+7fo5m2ZtEtXdNfftyfF1pblQvUDa1tzl/c7f83
4C7bFTJl81o2IbUHi3grhtNEBPiY0kaoJBMvlubbBAfNKTwM0qBKA5H20zSxRxJHsdLE4jLXqTTX
JvTWhyh52FqCJsTRWV7AziTNtgma5vMRQV65eY7SRKnMR8w5abJNMGF/gtdVCtwoTaTqr+38wWu9
T+xtHdVEVv56sRUqVZuo1l7bGWLOrcOJJ9AfEqBAbQJY+gtVRtDQhVJIFv7XalvfbiZ9HVFyWA1T
GjBNRHovoxaH7h/S1rbJiJqrHvb2OR8Lh6p1nd89kFqlf5p0FXW104RYpl/B3S6dTR4OedeE//b+
Lm9d5KnsIq9Gb2CN/tfnw+vDz7eHB/+7JQ6PgO88Of8wCJPW02CAt1Roi3V9n8Hlu+iO/1hrZNN2
OVzjfCWioRf+YG3r3Afgkf7+fwEAAP//</cx:binary>
              </cx:geoCache>
            </cx:geography>
          </cx:layoutPr>
          <cx:valueColors>
            <cx:minColor>
              <a:schemeClr val="accent2">
                <a:lumMod val="20000"/>
                <a:lumOff val="80000"/>
              </a:schemeClr>
            </cx:minColor>
            <cx:midColor>
              <a:schemeClr val="accent2">
                <a:lumMod val="40000"/>
                <a:lumOff val="60000"/>
              </a:schemeClr>
            </cx:midColor>
            <cx:maxColor>
              <a:srgbClr val="FF0000"/>
            </cx:maxColor>
          </cx:valueColors>
          <cx:valueColorPositions count="3"/>
        </cx:series>
      </cx:plotAreaRegion>
    </cx:plotArea>
    <cx:legend pos="r" align="min" overlay="1">
      <cx:txPr>
        <a:bodyPr spcFirstLastPara="1" vertOverflow="ellipsis" horzOverflow="overflow" wrap="square" lIns="0" tIns="0" rIns="0" bIns="0" anchor="ctr" anchorCtr="1"/>
        <a:lstStyle/>
        <a:p>
          <a:pPr algn="ctr" rtl="0">
            <a:defRPr>
              <a:solidFill>
                <a:sysClr val="windowText" lastClr="000000">
                  <a:lumMod val="65000"/>
                  <a:lumOff val="35000"/>
                </a:sysClr>
              </a:solidFill>
            </a:defRPr>
          </a:pPr>
          <a:endParaRPr lang="fr-FR" sz="900" b="0" i="0" u="none" strike="noStrike" baseline="0">
            <a:solidFill>
              <a:sysClr val="windowText" lastClr="000000">
                <a:lumMod val="65000"/>
                <a:lumOff val="35000"/>
              </a:sysClr>
            </a:solidFill>
            <a:latin typeface="Aptos Narrow" panose="02110004020202020204"/>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data id="1">
      <cx:strDim type="cat">
        <cx:f>_xlchart.v5.1</cx:f>
        <cx:nf>_xlchart.v5.0</cx:nf>
      </cx:strDim>
      <cx:numDim type="colorVal">
        <cx:f>_xlchart.v5.5</cx:f>
        <cx:nf>_xlchart.v5.4</cx:nf>
      </cx:numDim>
    </cx:data>
  </cx:chartData>
  <cx:chart>
    <cx:title pos="t" align="ctr" overlay="0"/>
    <cx:plotArea>
      <cx:plotAreaRegion>
        <cx:series layoutId="regionMap" uniqueId="{7F155083-C7C6-4CEF-B787-43F54881FB61}" formatIdx="0">
          <cx:dataLabels pos="ctr">
            <cx:visibility seriesName="0" categoryName="0" value="1"/>
          </cx:dataLabels>
          <cx:dataId val="0"/>
          <cx:layoutPr>
            <cx:geography cultureLanguage="fr-FR" cultureRegion="FR" attribution="Avec Bing">
              <cx:geoCache provider="{E9337A44-BEBE-4D9F-B70C-5C5E7DAFC167}">
                <cx:binary>7H3bctw40uarKHy1G7FUEyBAgBPTf0SDdZBkSZYluX24YZTlEgmeCZ559d/OI+wj9P2+gd9kn2ST
dZCq6LIlj6t/aXclT0SPSaGMygQyv/wykfjnTfOPm3A+UwdNFMb5P26a3195RZH+47ff8htvHs3y
w0jeqCRPbovDmyT6Lbm9lTfz376oWS1j9zesI/LbjTdTxbx59R//hE9z58lpcjMrZBK/LeeqvZzn
ZVjkP3i389XBTVLGRT/chU/6/ZX4+lcs41cH87iQRXvdpvPfX239yquD34Yf9M0/ehDCvIryC4y1
Dim2DMII1pc/5quDMInd1Wt8iCknRGfYWv7w9T99Potg+MPTWUxm9uWLmuf5weq/9+O2pn7/WOaJ
vfzedtLPUpwsvtZv23L9j38OHsAXHTzZEP1QKg+9Gkr+8utfafk5lFk5P7gB8avZrZI3MxnP1yL5
dW2wQ93ABrXMlTJ0sqUNZB1aFkfYQGz9by7V8O/NbbdqfvRZA3X96FeHKrQnT6/Ca9ihX9aS+3Vt
IXpoIoMgg6OlvtBQWzqiJmIGu3u93LZLpT04m936WQ0bqGL1dCj169HTS31ayvjrX3vcJUg/ZBib
GHPYBhvGSutf6NygnNGVuVoreynxR8xkt8zvBg6kfvd8KPfp+dPL/eu/VFt4ar+ip4cW1cFIYWNL
9AYDy2RZJjVXax1vS/5xc9kt/M2xA/lvvhqqYHz59CrYNJBfygMbHGuyFsyv2x+t3wcmMbDJ1/6C
bmmlN1AEWYgaK+8OBmrTAv3s9HbrZ/enDDS1+5eGOrOnT6+z1Z7WhMzzWbkW2K9rC6FDjihGFG27
CQ20BD4f6YQC9tpUz+Nnslsxw/EDlQxfD5Uxff/0yjiVn9s9eg5sHnJsEGLiezO14UAQPwRwZTJM
rJ0e+8HZ7NbDathA/KunQ6mffnx6qduzVPtzror1ctzD4qeAbDn4bGPgsrFx2MNdAq92uuzHTGW3
1O9HDgR//2Ioe/vPp5f92ayEsGKPa17D+iEGQATmZRVWbNsfyg4p0wE04ZUXGTiJR0xotwLuBg7k
f/d8KP6zd89B/G1SFPsUP8K9zdEJM7eDOUIPwR3ozGRoufJhZ2xa/7PZgzP5ntxXA7+R++r5UO4f
r59e7gDQ5We5T7mDZcGGQYmFVvK1trERO4RQGyGdrpb9ALE+YkK7xX83cCD+u+dD8Z//8fTiv5ol
B9dJ9PUvbV5oF0rGNzLdozLAAhncMPWV1wXnum2DTHACumXA/1ZOYEAz/fT0dqvmOx8zUNR3fmuo
tqtnsGuugA38+pc7C9emYw+emhwSRnVwydtMoIbgBXCFpm6ZOz31o+byHb3cf42hLu7ffCP/ZxBi
XyXRLNyn1eKHAD/7P2s0RLeMFrEOgd8giFp8tw4ens93NLAeOJT/+vk30n/zDIxWUn6Z7ZELhxXe
k91Ad29LHVuH4EWYabHvSf2heXxP6Mtx38h8+fgbkY+eXuTjvIbUQSz3Z280iMmoiQkH47+11g10
CN4AAdc9AEaPmcNugd+PHIj8/sU3Qv/09EK3v/6vYn7w5X//5/88rhKp9uiXgbXjVs9Pr83NIDqj
oBoGkcNdQgJUtIlRf2Zmu1Xy7ScMVPPtLwxVZB8/vYrelO4s/jJbS2cPbviQGoBeKYCmOypig6kw
IDGHTJNaFNjY/megmEfMZ7c+7gYO1HD3fCj9d9Onl/4nGX2efa73uDE0oIIIheCB8m2rBL6AEZMT
RAYSf8wcdov8fuRA5vcvhkL/9P4ZCH0WfZZ7XPE9wKSIW8DAQSi2sdYxEBSUW5zTgSP41M/gh0r/
jsBX44biXj3+RthnTy/s6zKW+T6lbRiHnBgWZPa31zdAHQjODLYiQHV9IPPlRP4Nod8NHEj97vlQ
7NfPAN9fz+JuFu9T7hqgHUwYwvpawtuskEEPGWccyDp9ifAHkfBqRv+OApbfBUYONXD34hsVPAPw
c1XPOhmCc92fb32BnN9UJw3XxNVDEc3PVRm9RFYPS3wRzB5Alhhkv7+1zg450DXEQGDWFz8D32od
miZA/AUht4nsrx47nd0udjB8YHEGb4dm5+rq6R0uTLHwelXsk2B4UcY3BZGL5TOslRxao7OZSm72
tyeAWUAMc4z0Nd28hTc1yAwYPSOxfmsNMNCD09m9J1bDBnth9XS4B86eQVLgDyhw7Ksd922TNMyh
WsiEohQ2sEaQJeYMEWwBKNq0Ro+fyW7RD8cPdDB8PVTGp2egjCXVvMd464VqXpZkP8oCQc3A/ABK
Ir78EHj/JCh6qYkIi0dJ/2reQhF+GM7ztVn4dYJNI4cmZQQ4/XXx3LYtohQIIAKhMIfnm7bocZPZ
bYc2xw5s0Oarof25sp8eEC2qNor9BsN9ZQrI2GB8kGu0IF9sWdg0NlDrpg7uJvPD7bhbB5tjBzrY
fDXUwdnl0+tglZmeH0A4fPCSpd9VsTBU23PI0t9RXMsl/Ou264W823XCahg19PWt8z0CppdjB49y
1mdQEbH2mL++1JF52B+fgfroVe0Q2o7VIA8G5AVUF63oDX3grR+azfd8RP8dvvEO/cOhgTk7fXq/
cDlfnEy7OUhuDwpv/nLOYHlK7/7ExVBpz+Gcwaq+8+C/TdQsvpn/9/3tGe2l5PQx/sFOogROpe5X
7hiOccCJv52V1oQcYm4AuQGE6+JnwCs9YkK7zdXdwIHFuns+XP+vn0FK8+u/Ck8m6Y8TuD8ZUUM8
gaAsAkKHLS9hcIj14A1fH5QCJ7IZTjxqKrtFvzF0IPyNN0Pxj6+f3mecS3eu1mLYg59mh8yAOq5B
6ZzVF1lDonntnfu6303JPziL3VJfDRtIfPV0KO3z8dNLezOy3FcU8BI937VVWKySh7II46ycFYmS
s/Bg76FBfxAccgqD1Q8RQ49b4RDC7qM1qxN4B1//upvav0Fo7P6Uwd7Y/UvDrTJ9+/Rb5XSeJ4W3
z2OyULNlQqoHM3M7eIA0BJTY6XA2dndF+yNmsts83Q0cKOHu+VDup1dPL/fX87idra3zHhzCIYGj
xybgnaErhmS0YZlkNwZ6cBa7Jb4aNpD36ulQ2q+fgUN4TB3Pz4Gfl8qi+zY7j/IHUEytWoiVZ3mx
v2X/UlG96nS0UwU/lXGL5gp6AO1PNZDwQZhCHLC29lBat1Fmigw4jwnHYHVzGJZBp6OHZrLbKtl3
IweG6f7F0DbZzyAymz5YV/tzlgkkS4C9g4YtO8PivgFCf+CemHStbDgrCV2fHp7HbrGvxw2Evn48
FPn0GYj8bPZl5s7ym9keQ7K+ht2CVgYm0q2tlU7M3jebBADRMi4bBGWPm8xu2W+OHch/89VQB2fT
pwdAfUOGPQKgl14TO13AkFU/nR1Abxgob0/2aOo1DCVe/XFiY2OJb9h6SO5TDOn/u/PIxrbleeSk
dm+BrcGDPbD1brgJLp8BLj1Lut76Q9nXWiK/Hgpo0LfO0KFlFGarfP52HGaQQwsRKMUwBsXuj5vM
bi1sjh0oYfPVUAdnz6DkfaxkofaauXzp2vUjVDo0SVfzeP5ypv6+f+k3XTX/1j6byz4Ze3TE2ksn
kJ+Iu8bLrMwe5Q8s6EtW5pGVjlCuAA2F9+l6oQuOyYGZNlc5mIHrNQ6h7QqyCCc7G0o8PJ/veN/V
9xh63tXjb7zu+6eH/5A9+voXZAf2J/yedu5LV9Y9MQfZgWXLTIb4GoUOit4fM6Hd0r8fOZD//Yuh
Bs6fQQAmSlXGX/a5+oF4gAaZQC6s+8FuB8KQGLAMDAl7PGAeHjGT3ZK/GzgQ/N3zodzF8dOv/K3e
nF//ipIbBU0+Vic/9t2zFEPLCTg8D39WBmebhQNfzTEQRca6KxpobDNh/Gtz3a20x3zmQJ+PGTJU
tT16elW/n+fFXMUHVzPoVf+gqfv7mqkvE7AvPVafQ4/Vh9so/Bzd+9LIYeOU4zC2vJwvqK6/o+rv
hfP69r6NhcF/qDDkLIHjpTd7rDh4OWD6uHNd09nnvbK++mHfoM206LrjZ39yd4P2hRbcJvwG4O3d
/dAfnM9u/LAaNoAIq6dDFDD94+lRwO5ioH3VpYGQX4qhfsQ3/gQbAwHbXB2sIfCvU/HopUxz00kM
vbMNe0BBfWB/IPxmFh+sD1bsTwEvN/z8reTxaL6KXm/udPd3HYp5CWSf8jYuSNbP90rWQd8tYCS2
2bgN6KBBCtOknPa3c+1kSh8xod3o4W7gAD/cPR8iiNPLp0cQI19+hg45e+TqFtej9J1G0X2t9Ib8
CXTRJ9QAGvueNtrkhR4zod3yvx85UMD9i6EGRs/gOrrliQJZ7vP80stNET8Bza6Tfd7lxKHtH4Ql
QFavjspARcrG8keHkKSxmLnq9vpNu66HJrN76S9HDZb98uFwyV8/g/zA1JvFD3KW207pR1dfcriS
BkTOjbVJgfzLhsg1kHmvErZqxAh2Zw0DV+WJD01nt9BX32Ig9dXTodinR09v668WrdCWkHgtgV+P
RF6aQG3fDLtYLA8xVVdyrtTs4HSe7PPWUTgdCVbHuDuW2nff2toIcHMZ/ALkkQcXlD12Ors3wvbo
wX7YfjncFlfP4ND9H+EiX7zHOjk4j9Qbf9wfYF3+bOkBAg74gUu0Vh5ieJbyMRParYn7kQMt3L8Y
amD0DOrkLuv99lwHiw/nkkzTQJAO3tgAhn6og2O+v5cXrc3g0hE8PI/dYl+PGwh9/Xgo8stnUCTx
7qXN/WYn1//ayrjFcf5kn4AfGkW8NCyAa9kf5XyXh3b2mbB4OZH0WNG/3NtdAFz8rzU3i9zDSz3c
09n7P+C26HCPAa/Wc2yMUQanspcYEoDMBs6B5BA14f4Ngtf5022c8/B8duOc9bgBzlk/HuKcP57B
1WKLs4J7FP3LEcjNbfS2P6n9Te4NDvsWql0vue8xDH9fTRrUaAYynh1MZvkea0EAYukMiGvGt4MK
CDZMaD0LjfkHZb+PncbuvbY9erDjtl8O952YPD3XJJICbpjbJ8vXn/5AJkcg//vTrhtGD8OtQxbm
DJIL66W3jOoeM5Xv6ODuSwzlf/fiG9k/g9gOgv39ptRe+Iyfa1D09V9um+7z7un+akU4d2lCudNO
QskCOEDgdDhw3IsfaNWymVN7xHx2b4C7gYP1f/d8uPzHzyC7IOax3OMRZAtOGFsGYWRVaqZvt7iG
wLu/a1S/u+h1cPRVwMW3P57ObtGvxw0kv348FLx4BpnMcb/q1yvve27/8Wmd/88W/ffx0F3uazQr
ZuO4kEW7AF7LHOeP3y4WF2QjBkNX5mGnkpaW4/jL768Yxrw/fU84g3Q+XLPCIXP22+ZHbpmZPz63
87tCgu+On0Obnt9fYfikGs4wwP+Dy3SglyazMFg4plMdNlCcqML7/RUcOIQmkMCiQ8UA5XDDOyCv
vE9i/f4KqjiIAQeukAk3WRsc7ll+tZ7XRRK2bhLfyWX194O4jC4SGRc5fDDs4XT5a4t5Ggb00UA6
phajcM0SNDmB9zezSxm7/W//j8alTq2lxac2blJzTKrQzJSdK1c3OtEEjCGbJGacHnu54whltOrE
yBAJpR1EqeKXeUDd0BGGqsJUfUpyqFN2RC0DxUYqZHrrjjLdI+xmE7dtfY2bJG2VdL1i+a3u/vof
b9J5fAWHzOfF2Sz9Z7+G7t9t/xVGrpZYvxa2/vLNmlqLcrBqtpPqg5ePW1JwD+qPlpCQ6uAaDk7e
3YPeq2cxZrlsoMOAzixu6v1RSFgT9G4ZQSv1xVphFlz0AGfBMPjA1TLCgNzhB1lwRyLhcF0NrLDV
MoJSe/gceGnAWSa4Fxqzn1pGEHZvLiOoKWJwKSCFa7gMCp/YX3i8uYwIpwHmXWuI0Kpy9NmB36lz
0QWWunVSw8ty4XuWYq6N/KBAqU1d0riu6CofNoGda1XgTvxIUbpVOfT/5kqBaOoHpmaQs+uXSR9+
LWwLsCNQYgHVAHD1E/QGAauytjUaZEhh5RALLqmGtiEI7mi/WyUGVHTC4dn+D9xWwXF/E+9qlfT9
dyDygLvDOVxsqpsm+ZlVAvBgsEzAmgI9A3f+Qh8NWBP9xSSbywT2uaOiQJ4ktZa5wbXSc0LOKr2h
QYVE0+K6kSOeOkhFQjecOPOnrtUFje32X1ezRGrVWmGcY6vVP0Zt7RpFKSIzLfMRq3LDjT4kbtFY
bGwR2eqZ0H14pma+VyL9LWOujjwRla2s8SfaWFkVf/RUaHmBaDTc1I3oPOqRd0yGNRuFSJbNlZHH
NBrVUUmrUdPVtBrzzmKNSHmcvS487NTCR2HlTdpE767aIA+MkWF57rkZFKm0EQkiLBJIXHd2lVTe
F9fgYTZNfF/3jonvaekpMqVu2hXBSSK63KfaCDWdJo8Yjx1fZBaqirM21rRQswmJaeZ/JEWTNp7t
eqozjxguTf9PkuBMz8dhxWp0paVtw6d5QAz3LCuj+jq0Uis/IloRWBeZrC197BVxEwnQuqlP6qI0
46OIp7odyKoIJjhuYC6hh2gpcJx2rsiKKIxGZQJtQgXx2vSoSa24ETyMulikicrQFLWEu6OUGXE1
JUZumrbWFJoZTThvzLKaFCrIFRJ5BrmMchxRrLvdSabJykmFX6REPwmpbI65qdFQKIzU5yBAXm1n
EcujcSYjr9QtUWDZednECE23DUct0IUqP3Ex8UNlE5fEzVWb6sy9iBS8mziuRhrBrKCJsaAdimFx
VXEWneuWTFxRpArXk0izwGyRMgjSSBio1LWjyKlYKuIqqrgdYc2MRa1xnh5FyMgiG4KVLJgEZsO6
sZX4VWDLPLOqUdfmWX3idmZ+nlGea1O9bEgwreBzmqO6gNLMtyiyunYchiGqRo5bZZmdVxxTu84i
imwLt/E702zNty5N/I9pYBXc9kyO35md3mDbD1h60Wkhz0TkJsWp5ih11noG54JJx2DCyknri5Km
ZjnqoFDLEigM4j8LXnnkWPdS95Z5ph9PW8QaLpTjEv3U8XGQ26HfNMlI9/LQPDJ5C7L1nMiyRnli
am9MLcmoqP1aIltTvhWf0DT0PjR+WuNxISOlj6GdOC9tRRKJBI3r3JnoUZPfBB11kd1VWhLAco20
C5TSIrZd7Ja+CGPdyieND73gbXAJ5idkRWUuMtO1dNsy6zgWrma0gc25k1WC+hR0xlxZ6oJHnunZ
ie8SmJfHNCU66BY2y+Hf/FA1kXYbcL8wheEjV44ggAlr4UV1HdpuUdRKqJxr7iRzY//SSqKyHAVc
JsZp0jTex1BlDAkr64ra1hsp3bGRltZMaxjLRkHsGdlEU2AxReIkakr12EnGrCrDP2kSAFgK4jyW
NuzW7nVs5tnM5xl2QxFDCAtLSoF83Xqsex2pTgLZZfo4iAlyM9F2xMwmJm78ctqVVuMI3UoLPvN4
FVknWt5FVSgSPUHwHwJ7rR7XKszN67JKfP2Nk9Z5+Ja3lBaVCJgTRyPLqoooGSsels6sruqqcWzX
KbQyENJwPe9Lk4GVgI3VZZ3t5WlM3ZFlalZH33BPBg0Z0VDpxpFbujh4n4cej48sDWdEaEGRq6tG
axUde07lyNesK5Pgkxf43GhF2qRFdhV4BgtHqvLD3uSSKovcY9ifYL3BXgBQ4OPGwkk0anLUtvVJ
BP9ImIyYymXp2SwH+z12YqKxk9QynfRPx69MMuUF8qxzieIiGlW4oEErpJcm7Yeopkb8ljsAPgQq
rKAuheZwkh43GBXsPZO4wEe96Y2ccck16bvCrxh3v0QabC0l6q7VfNFGlWYKzcONMfFUnMZjyUnA
bD/1VTAy6oiYQq+zJD0u4pjPCl/ij1WNNe2qqmjXgDktyVvimGV90TYRmnmdFvBRV6eBHJdVU6Gx
ESDsfUAR0vNJWzsltmtch53wNL30Rl5J6/Ccp1pbT0vTKMm1xUvFxwDAzUbUpHavTFyi61BHbSN8
3ubcbsrGCwX8C8y3Gc8aJQJsuK3wCuachk5TSxH6WuSOCEojcCcpriuhxzTNYEMmqTZSJAvepgR7
0dRQXf2uSqinJlZDMnkc+KFnia6uYIOVPJPOGJdek48IDioW2EoxFo0QdTLj2AkTi8BCUnpaicJJ
0UdHhTE/8iuNalM3g91jhzLM1DRvXT0UTRE4oQjL2OkENUnXiTqNnGRSOpqFhReHHKTiJeGlF0qf
jiiRaqKTunGndQiuw85i5bpHsUey7JgFCbqmCC68H6FMM8wzlJOSCFSl3JgaRtjdRrzMTEEdhT7B
Opa54LnE7iiOXM99U1ao7oRkkeOfWHWWntUobN9pYZMEkxDkGJy3Fdfp2GHc8gqhSw/lY88jIGtd
l6F10kWKT9wsS+Iplr5qwQKGXmo3LrTqJFdxgGkA683T1ZvYLIhumxHxQC16VV35pl8UYP4Jui25
H0ZCamFtjKDRZN6O4zJtiPCVyy5Cv+K+SCOLBpOscavrNspdY0SAgLmqfGV+8jKkHJFR02vswm+b
QHhdDDpiTYqcsUsgNujRjemNA8CAl2msgkKEOIrAvnHVfO6wE/MJ1hzjLWrS0jgp05gnYwSoyhxX
OGf5a8BVjXpjRR048hHuKkROMitroFm5leV5MC44crgjfN+M6neNXyt/GqDEuekSjSa2LnP3ukBW
i167rJPxeVGlWXmTNKy+JQ4ClVYeNkM7DAPNG4WlSStRkqxIhQ5AxrJ9mtEjqQqaTvNIFeYo9Y1Y
2Z4bofCtQ9pAOwqolGzCqwSQXxebZvIGuUZUTfKwbpgw8zib0ELL8pEjIzyCPawC26jjRhelbCUT
URKmoQiiuszshJvuDEWVnoziQCl15KpEY8eFRYKPKe7a4g0KU5Ze4qgt1JXmabmaIiNRt1aYd9mY
xBjCZVmXrX4S1FyGkzTCMbM9qWpz7MrEbO3WykP/RHK/tWYybqxIFEaLkovONwI8lpqm6IfYCPLw
AnPdL6+oD+hZSlFHqgpabaxFKUABb+pxlSZNOTUT+Bo57F3NKCWCXah7vqSBXXWukZ86yvNvXY3q
rXB9nXlT3CI/BN+scCe0LCnOU6V3hshCN0yE5jPmCMSbVonCSuBX6hBc4olnKGwAQvdleKRyk5yB
h/U6G5APkABaZ3rvuzAI3gK6cgrw1UaJhOM6XD82YGWZIsvbNrUruLn2Iw84V3ZDE+zYgW6mgMEt
QM92XqZ8ljqeUQieFCSxkZtoPoCrSKsEOLj6jFWVelPGOXGF46BqBqilbSbS80Jqdy3JPjFgFK5Z
1gW67ZSZ+zYIa9yMEtOJO2GiqMtHyk+6j2ARs0JUlqdHY58pZ+JUGnjiyAC5TgzpsQ+yDvUSDBMh
PmCrWqOiNHT/1mhIlU7TKsojkfhE/dk0RlDYjUwaT3hhFOAJd5W89SxACpMyM8ArAdPD+RGiLHVH
HfQ6+oyoWaeCl06b2cqN2yu46iWIwViXxhcWYgYBkFvrqc3MVEk7TFwIoXUmwb+7Kkwi2/PM7siN
KlfZZgy0zTTQNSTBhwTqQ5vgOLZ1nJi50FQch3bpZQQapjT63HecsBKJZKUa+6EPMJVoVVmKMDEr
U1gQaHji58maM3mjgPy5LbaZmQXbck/b/N9G6UAg+6NQfeuS5T5OX/z+MlLvS/OhnzCcxIL2PhjO
exvAqCxpQQ2KGICRgyslgfzDCPpaQRS9InQMaIMI6VZuMWJCb1B2TwvCwZe+FygwOoRzIC+hH9Ca
y9piSYARXf19kxYkENhvEjrAHQDvSXQgoOD6B0Zp3393M1KHKNfV4tadqZJo3euoDXB0nhIf4HgU
l+B0XRn7RAq3iEg6KhpghShAP9PKNXA03KehnIYSx6Zul4Ybl+1F3RQqdU4D6POVWbaujDITRI/U
bdS0EOKLMnZ5ce3XhmZ5gBGNhDjHQM02qQtbMmbg0M0st7L3gBST0CAjB1GvUaMMyyZwbT/R9Cbn
Iww7ouTXRHMTUgkPNncRn1mkwUU1KTsalldgB8vwonXLkn4wCA3xGKynkVyYEENFAqItHcxxZEX+
CaEea+0wLhtzbEVNwuyAuUE4kZGr6xB15pojmqrQs3HTEuC5Fk6gJLhSV9RQVnpplbVevEnNKPwI
FhbcB6txro70pVvpPYy/cDZOjcHxRGbsMzCaHBwS7RxwTk6t8IgsXBbtvRfXwpYJWvK4msTAYCdv
2MLZBVXqs4m1cIKFiozwbbJwjrzKSnPkLZym7P1nTji27GLhVj23NCFYWLjbBui7DzkP2jNj4Yrr
QjW3qenk5Q1xyyA+T51GR69R78M1QASJHXDDuYHbyXN/ajQyrd+lVJeWI1LXbwELSJ13chbpnkFO
jEiFfJ6lred/AFzZqTdgBK38tb7AFmWeWMnYq1hlnERtRt5WdZjyCelBSbTAJ0XsAFbxe9iiJZR5
Y4KALRFaWGBnLBcoJ3U9QDxqgX7kAgl1BqefaA+PugVSUj1oKmCrBZNogaWCHlYx7ADCAn4U0FbL
g8YYAcwCFOYmCb6tMAdsFvQwTRoJON6OxRQ4kh7IKVZzAHWyjOvCH7MgzFOI3hawzwkMgIDeAg7G
suUTtACJBc7Alwa6xPk4B3fZnRUx19S4g+M9SLQNtBgfezK2gnO/RGkwqXoQmpZ6euYtkGlE06YT
vuTSfcMW6NVdINkiNdGncIFvOx11t/oC9QKvBhtGX6DhkABpPGoLPbyM0hrx4xo8GZ1WCxytu6R1
p2YPr+UCacsedIesZp2oFljclUpLJsAMAkZvTAZ4vV1gd91qAMfTvFBqmtCOZzZEFUyblmmb8KOy
DwHkIhrQlqEBXsQJ+SJmoMsAAlsORBNlWfrOWF9EGeEi4gClQPRRLyIR0gcl2SI+0YCqeAtBAUQt
vGuAPMlAJhVQNyZENh4zY3cULSOeKNROw0UcxBcxUbaIj1DsQqwULOOmJoWILUsYugZz616RuARW
z1nEWwDdanIN8aheT+UiJpOL+Mx1gqiDcKiP2/AihvM1IAw/VIvYTl/EeXIZ8/XhH0i5ri+axCRv
AeTrEMEtYkWgHasj+OLauOyjSLQIKMkiuKycKAtG/iLolIsA1JV9MFrFQOeKGtryBMJPUdAVos6b
WB3JJqnyiWQFCie4yEImRQrJXDzqIo7TTzhK4tc6gXMBFxgYgmQCwXZEBWmK2BJZo8lZB4z726hi
YMkx0HRsmnRpDWyY72a3LCf4qAIrn76Pyhp5Y45kxqcyg250pwHA50IYNULutCyx9aF1nOSauDlE
sD4klJpTwlDXjU1Aa8yOqpj7E9XQGhZ8BHkOW1a+CyG3ZZatd15XEICe+aHGWk3kqYn/LFPGZpzk
Qfk+1xgtJgaIJh05jRcEV9RpLEMoTTfkUW1KRI9JYzbVhLpUS86BvNSvAmYAXqIxxFcnHil0fSIh
rfK58gzqCuAHGIQ2KgiMN3rk1Wisa2mejJQRRN6ItEzD4zLvOjzSy6Jt7TwDOmSetR6JEkDfCDCz
XaHAbSDScy2etkL3gqy98HxS+sx2IiAxAtvspAN0VtG1rMECSycpsVBeqVUnPGSu95oEnZSF3QVm
wU6pH2nqM3ddxzVsC4i9EIxCqGrD1mjkpl9w0fBAtHqekBszSPR3OVetnwAirnynsS0tcsCwVAxn
7I1yy5YcJXUYtRMWZIU+qn1SeUd+G+fuCDxfENt+5UflRUU5a6cybsE/joiqSiBGQgSh4AiQiV+1
NoZQ5DICbq+wgTnognHTNAiNXK2h3bmfe6gBFluiVrSMlO40Aba5tCFBgd8SLhkw6kFkZO6x7mod
mlLk4UCErZ/TU8PgHjBdrsuDD0FSddgXvuvLCtuhlUCeS3ilx/PUtvzIK+bS1drkdR7olLFx4qRN
GE8cqvFixrsoBi7ThR0Wj1AlCY+BY25x/CeA28bAo6jjpkcgQWkE6XHoQ9I3HKcOkC/N2CoKrz2L
G4c5Y+p5UfWa5GXOT3IgYMwpwZEExXVAaZDWZhEwLWMCXi53bDAQnIzhBkXs5EDKobQMRtLSyzgU
zEAN0OZNGaNq2mKtaV0RlKHeHcPSdYGNwa3FvLMwMjTzU1bQNj+rkJ6Wb+oYIsNMGJp01PsUGyk9
LRD0GTzDpdLM157mF8EFL4IkHllZzVgoTJV01UVqxlp7nTlKrz4WSaB3AUB+CNVswEWtPG4xcC/g
0IClVZfUgWgiFzEEZreJIr7zOoSoJh4TqkLno2PRJBtHHmfXkBG3zkBwrINghcSfU1Y6GbG7rPGr
TzXNQ0vEnuO2r600MMmJBDQQXLee8qpZALTj5ywGCugoTKqwOm1M2MbHjg708TiGw0v1BWSOK2pX
AHLNo6BMYu916xokOnE0XsdHLIi74kMEKx1WoS5d9b6JfHqlojL+aGIDARse9ZFrzFtFpmmnp/LI
DWhb2XUTVxmYFBzqI1zVqjxGvJbaNfDtSX1ZW8n/Ye/MuuzUlS39h4o7JIEQvNQDsLrsW9vpFw2n
GxCdEEII+PU1l73PuXbuxnXqscYde794pJ2sBVIoIuY3A94F2L9GjcckqsI2m6eK4kNNxj9UBEF/
9z+Fz7SeCxl2RhX+XqN8/Lp+rr627X+/mfTf/+hH9cNjvPMYugT6WJAhYpQ4/yp+8GIP6I8sgY5M
YRT8WcwOwv8SFO85w/lF0c1LoGP+W6cMzhOaCY6UlGMsJ8cL6+h/Uv6gjPpJzU4Y1E6Cd23SWAgG
wOk7NPETFNGvbmQyZTJzbRRA2kvGrJToy03rkuY/3Zm/qrT+6lJwxYMCwf+ouX6ts3qc/F3E0DdL
5FoV0DiHbBCt+FGD/0CK/q+uIsDvhik4FiYEgJJfr2K0WWdl2gBd47Ar4tFGuz4okx9M239yFZ7g
l6cp3lF0hgF+vYoj+A6yHcsc92mDihbS3E5W7f/5jlGstTdPR4g4xrABDl4FUvabLxOBZvFb21c5
Dq8vxl2hF5wtfZS52uU1i7Jyg2zQlZle2yvuZOE6UvBSFxqdfgIladNIh8i12KrHf/5kZ8jhv1ma
87JJI4r6nESUITjGb9TtqbK8SwhDNdpRmUM0fdQln7I0qXyBlbQW0qKM+Odrfl8gby96hohoitc3
xoy/WUBzhRJE1rLM075OTosO9GkizObrIuyBJ91Q4Fzxu6Sp/WlOZ5KPNL7pq3g5xGFfnSAImqzk
ZfIj+P3tWjjPH357M7hAhyIFG8KxX988pdHjpJvOYliLA2otdLruo5GyoBC103Hm6IzTsKQrfdja
5TFeGORvler3SR2sOYlCf5XUcjxsokKfLxHl10CVJWT5EDlx5gZdfkQ9H1wmEdseZjYvfRHIGVpy
oKKdRBeiy8dQse43t/vXtsj3R4wcAx0WPGQcNuTNt/KxmJB6kypfxbbkYajagykjX/zzQ/0Vyvrj
KjjcgXvTGC+Of7ORtiZcY67CCskf2XZozS3FVnboeevQ5KxBkvnP1/urZ4WFmYABO5NF7M3CjSJl
BrFw7KiqFZAj5iAj3RoXkOaG/4cbCO9OGIcI+wgWYE1+7iuN7dqQwVCIfDHYgYigUe1q1v9u9Z3v
0JtdcX4/IzaEIHhU0Zs7SN0wVTXBHdyitL9Rniy3IpnGXQNJ7zANguwJVeHeOWgkbZuIW1lTtt9i
X2X+epbnhoQ/Dc3jVI1DVq1Td1d16QKlP+BHw+qPSZiqQpeB20dUbjuWMHvJISXs2jqcs7k0Q87a
JD4lqWx/E//+HP4A0ZyPJSSYWCDn7uDPd5DMDbr9FQCQqQ3BHojE5mxr2kKkLUOzLYmLIHLXTWPV
b1bJX6x90Du4OCfI4KMzz/bzhdkYxhbZZJVXa1gdkYVCOHC1/s3a/4sgimOXM6h+HFMYw/PPfzp7
IdW0I9STCgkiC88q53LYllAW/ZzGeeLXai8R0H5z0b+6p5Dv0JLFbqOEvrkoqAQy43is8g5FXr4t
dXMVpEnz2M7MHEdF1XsXru0+Eb06/fPW+4ubinMZKQZQSmwHfv5kP31dqCDJ5lel8tWtLg/6YMms
MO43++EvNniKYzH5fkggiXqzwZMpatFNJgjGnKCNydhyFIasENEAQvzzF3pDlCJqIfnCEgGHhsYC
mLO3y2StkICA6MkayK2DAkriliIOgvqAdmafxdo+lmKy+yAZ1N069k9VBz4Djj926FXSHgYTOgj3
bQoRrq//w9v948MJdNbDFBDcGZD7+XanMjJJSPHhNsere79t3bW0K/nNTmFvn+rby7x5qhDsk3ib
SIQyKV13dHU0r+aB58G2bq8NkdXJcmmviJ5Ru7VllWkHzAzsg7tH2caLaZSflxRdDqWi8DSCLNgH
a/eCm5/sROLL+zmtfcZE3e1C3yj0NLtuR1369Z+f5Tmj/iWMIqdGHszOsRpbH5jor7cLgRlNCLNF
2ZQkuyRV5ssSt+k7bFxFCmhIr5PsFfId1hCdaVEDZUKPCYLqijxrsFX7MkwBEKAIm5fitBflrmk6
saLzFtLHtrcByVbNqcldOkULADSPBgKNZlVm5azaqGCRlWh5lzM0/62pf3MafT9ufj4n8AUZ+Ov0
nK0hZp8FlZ/Xg9lk54VdeWYcBaintH/B12p3i6rSC2QdukAdM+dpSsYdqiL/oLjKVNrHO9kFeWd5
9JtI9Bd3/MzlshRTPBiypzfno2WmTBv0oJDz6OVdy8NvgeFBtpqt3MVRu/7mcvRXcPe8W2HwwDcH
+JmEGBzyZrd2UxNZgFhoL/olB6Ny1cSxy93SBLlz3XhokFCCS5RxPiam2emmQzMlXX6zLdk5b/r1
OWBLIOgjf0X0xciqX58Dmu/juaJIspB1w86TBrCAi6cc6ba7clW/FQvd+DVrrb4MtqnNfQpOHYRT
shsW6LDlUNNPA+sQPoauuVAjpN02iNKnuZlNMfHoK0j8HyN5/jbFfRtUUYZCg4sYtkiMDZ++2eSU
63DYgFShE7PGe0inn9uS+qzpdfObp/SXV8Ir2FHYQuGDaPjr3ZmMGcbZ+CALgv5b13XmMICyy6Fu
Bb+50vk+//IcoDufS0WG4+Ls/HmzH9YhWikf0zKHjMKPH09LGvO9BjtXLOCufrP7/rTWIS0CL8by
O2fSJH1zMbpVzqReI5OxGztE1VzlaRsd9LBL2ul3hdKfv1mCmozyCHU9hXD4ZmOlg0EH1SNYyXiT
YQZMZNwBTzEZafl43yQg9igQtt+cBN8r619uKDYYthjqYbT+kPe+WSTQu8g0BX2TL70tEuKeQINe
6/nM9aSXtfIXjYgOdeWvkNf9ZlP9adVgO7EQhxy+MZZO/KZWaVfu1tRvVR5Wc7gL5SDzGiIfMm//
uyf5p5uLS8Guwjn6wgytk3OU+SmLqSWYP8GQxbRlz4p5TMEfLYPY9YMNiqbmED8AW+z/+XSi56zl
13sLzytJcYPhoOF4TeyvV53Z2HHpJiTBKMoOIIvroobIc2G8Ry+6YfnWp7mow+F2KKfoyowS2E7p
0tNYNs+/+Sx/iqMg2nEP8O3RLxLh242TqNlsC55hvkxLUDBhFwuKFKwqcMAhb6UAMSJnAjV43/VI
NAn46Ym4Hy/2/duQ9OfzLMGMJ4SjiOL1M7CFvNlSxMOwZ9tuyANk13cIJcN1zAa9H1FuAUwvvzR8
lIdq9Kpg9UJvAVfaw+TpWqBzwD8vXXj4fmP+MNTc/Xgcb7w5b/74v///pD/OZpq/74H+y6749btr
7Xv/E3//Dy/PeRAsTBVI4BJ0vL8DHj/YjzPEcbZ9oZ+DcBjx5Hyo/MsTxv4rPDu+UIGdB1wgY/l3
+xNNU9QtOIGiOMHxiXPyP+l+hm86bAj+cGfgEOYcdhFyTg5+3VhsbeScQJ7zQ8UXdZj5mER9Bvqd
9vttZfHeLs4bEHubiZuMelT6u1l6/dUHG4SrBi2Sz1FHPXRwb1dRhAPeTp7zRTY2s0mrZN4Gdd8W
vjdphbzOML4bk6ShWd/R8/bpE/o0LTy+AXAWgFn05dbmZ9yNXY7LGKNId1CxrhsfITfFhQeRE49f
edwqueocHK2pM8Fbry8112qBSAxV7HQWzqu72gQNhNKpbjqwaCUwMRFUyZBbQar3rCobl9sUoteF
RU4Ez8loHXS/aYR0GAzzfqHD2CIdwYfPoFSvl0tpZ5BgLK4b2JuU+maEqh9czdd4h18R2dwZ5nhe
0qWu9iaMzFPUUzR6TTTKZ1lZBTIcfhQK+I5HYwZGxD4iQRyCfC2nFcA3oiiS4EH7T8qMI8sMHDLh
biEEjLzZtjYsVGTpNxTto9vNiQMayrcaRpMq6CK9A2OPEiNybkluu36uoxzQbjJkXvLa7e0gzGva
MOjffWPZmo3NCn0lGNzwbjJhpw8L7DOIYdFcRju+zdBYI1YneZnyiqPZMAdbXvqkZ7loV7nu2Ggt
O7BkRWESBhEFmgKN7WNtnL9WNXNfZ9Kz9pKPtZluldG1zRc2thAO4f1YTxDIxXR0c+cg+25+VEUv
CakzwLQry2pXibWgDsnsoQc+922VwcIOC+7oh5XJid+rueo+as69ghg0132SDcSI5dkvtmkzW4tQ
HSY21WW+QTmHk0NZWUOiViPU2mju7vgCgn5X6bR+wWK3cyYaNCsyV82eZ8JO4Ue9DuJTzTjlh2UL
zR0yxJlkDB6PKqtTFPSZdEPZZSZpwLh3ao6vkhmmiYLYuTxzt007IsEHC4MzogFYZIOyLbPQiVDe
csenz9aW7SMpJXnscYMEfvdcPfPau0c3hzrdI2EuRaa7xnVZuyzJl3q20fvaa7/lbBRSZRLAzSuh
Lrgx5SzhqHAlGJkQsALL05n2HyC6hh8aU1dV1pogIddQ7cPjRJX85ssW+vTcll96aKkPE4xcn6Y5
lE0GV4Z8RT4TflMwfL4wN5sLq8boWcq4fyEhSNBjWM8lxbapynWvObpluxFuoQsSQ1gtcx7z7kx+
lWtSTLNosTCxIT1waa1eBMDYYA8qh2oYJlk1FElJoLrreXZLFvgOiYUgdTzk0gIVyZIAXoKsjI2b
c0oVpHiT1sNBlK3JQaSFoqg5be8AU4Rz4cMQ+v5A4+pVw1fxIUzU9OwRWx4rl6quMNXIsKWT1X2N
vz/riRp7U3ae3eHxQty1dDp11TC+jjWHBYEt0fga1AZfalS1p1gb4Zxmow+CNE+s4F/LNYQsXY0a
O7waltRmzazoxynU0+XEwBUUFcovkldJKQU+cCnSfUN5o3IvnHtSZOpkHoO4klf9MlYJpO1tTgsK
xnrMEbPAm8LVNa23CQi8btsviAvtzlE4y8BTW6HUXQ/B7BDUurm1JFYuE61dzd5XdnwFSSjgd+CD
jYpA1824hx7fXacuiOIrW+KXj9EwRrmPe1o/KJNquucrsHqgxlXgTiEynhTU9EDDXb0aZurctbqB
TG4hxJ6LrmQ/zqxudrKk8XNHB43CYq5pbJ6TzUCVgchTnQKlquXaWJC4h0ElSXXo5DrS9wNekb5+
XqESvoRmJMOOtQhvxzSK9F2qQbAD5emsyPUUyA1YVutuqyHeqqyxczDgVAjiNethWQkzDjPMp7Ik
6DNv3IQ9fihZmQEPq8iu9M3wrFhIPpbQUd6xNpZ3WOrYLJLR7psXIFRw5irA0sss6BWrZn7zP0nS
v5Ri1Kp/nyWdRzL/8ZbGR/flXxMUfqjF+Id/pEvnobIhOsFwI1KCohR1wI90icb/FcXIctMUNc65
d/NHqhTA+EwZ/K+Ewo1MIGkgg/nD0orFi/c3ivRcS6OH/l1i/g9IWdT8v5YhCP1ndhsjAtC2gdiF
OvbXbClSFqLKzFimQJezooRHKOPoVIghi8TkXhAnsBLnoLfiqgpBaJg8NIuogMZzO9yEdIujq7hz
pivGYVx0jsYq/Eh52FbbDdhzl9x7QORlCix0KuVDEwHVuepr0ppdSIZ0PG5dDLMFj8rygvmBTm1G
e1elhQJuMT/C4sSAtq59H1qcsWxzRTmZ1X5qKQWRmrUdK2lSLDIo73uAT0vBU3Q0PhILD2uaI1Nl
5aGpAYnybDNyXW7DNFwGtIX6SM47D0cv4qgYYpEbFkElWZJ1a2873bXoH/UmqR8JC3jzAPPm0L3a
wIp7XgINvucO2fFFrI1dihCAbV8wusCx0cEboo/tPM7Jk1uF5rZQc4K2Sjr7vn3tymmoj1OC4hYN
wknq7lTHak6vZz2BmA3nTQigrFgx9VZMHfodPFvazZc3NDEuUTm+nl5f+JQG24VfzDR8BY6Umjab
Zm1haKl0Y4p068DmZdFGU3hUOeApdmzgs4Fdilb1+LHiQtkbFQdJkIXx4INTN4R18i1xdnJH6vRm
v67wBMK1CH+AikhmZ9DNrGhJQtuyaOOph5xXjeg1LsUUb3o71iUeyTeAlTEvVL/RYC811XhspkOz
HRUjHdLytveYEBHnawjzPL4gOE3E6gQfVuFGqBbYGf4+7IG3LeyB4c2c9un2IUCHVYX5ssDWLE+Y
80Dtx2ihVn7YWLWYd2byWt8J0+88DD2HzaqnECXKZePD5l05NNOp9KnPpkZ8iNZ4+EJ1A/AsmOcP
JCmB5pURGg1YuPdA9HQexUtZVNpDI+pMCf9YV5YLbsSytHd1qUX4Piwj6V4MUiF/ydk4ZVCdoNMV
VhFUHokbIpcUws09X3IAR90TDFk9KLGo1vt63rZ7GUzDHg8VvpCgIoCmkT5iGcN9jZOaN/g4C1VA
w1NVxy8GMEJ9SrlCKpJ3qVfkBhF+JHc+SOFQORvMg7HACanOBQ26YO4KniBFDgrO8O01hso3gRJb
Gs5umjrV223Lhoa9F0BGX5p2ZTsTBcrhMFpRQuu0nffYYfIFf5Ud6sGFA3JLZprclPjvOm2rMb6A
BKmBwpNxnh6CASAg7CPwlLd1RnSDjQvaKwo+qHm18+sKO67/AiQyTU4k7iBDBkPr1bVZB7DKIyGN
3tPAKXkRe1PXu4qszmVQzuC3vh3toKfjFtjuAfgMypRpRQmBpWeaEJ4ZW+eRs7DxEpCgSx6JuWty
twb6JZgrUxV1Ew4gbB1CB0hw7BmACAoSSoqbmnnkYEuRNk1yFP3Gzxy6COBZ7Eycp2LS6a5MNM9Z
6pCTjS6or5qVgFykZ6/8pdymbkPSqaMKiA1YsIwMZcJ2zOvuA0oADJFY0U26DDBh5E7DBNQWIbIf
h2ooam3Whrz/4Fi3fZU6ii/hpYfP3in/RbNk3pXaxw8A2j5skq8PEs368KTwpVGhVjLYA8ZvDl0T
oJdPNpCHi0H8xAcJEqDeRJ+EUfSw6dnvVIxMIesCa1+WdIl5prpAfQYSFLyH96a8nfA7iya2ateu
4frA+7OMhRfBHIx06xWKne6pBOp/b/smZBdS2G+QdieUAKqP9ibYhpdhS/VzLXwC9mGiZ/gc/jJU
hXGYBWsishG1it91cMA+leG2JWBb5/IbmULxAW4h+OYWF025WmFVGKeubi9cPAJFVQl/F8V+2Q6b
pAYm6HapM6ZZczXNnaiKmUlzC5+S2MVeJs2OkhG2zN6Gy1c3zs/TGM9VJvzcf4h6Yp4QAdgIXh7O
813XBc3JwcPyJWlnuHLhxyoSDgY77Nl63Y5WfvRVtdGrVk9+B4f0OGcJ8/WtMLW4x21eTjHS+Y92
cLAIU524/QxjA7KykkRjUfbQf/IFrFjeG0qH48Di8b3HYY8pAwuLzUHMUfTQBkmMqCiqDz0R83WJ
tsWBSBo9xchwX0bi3R5DDuI9ZGX1MGAwwc60CznOIrhY4XPOqnB4Is1ibnyUenm72qA5jvVK83Do
PJDCka+XE8Q8/Hk6nm3EPiNyNEe39uQi9IQ/j1S9RmboL+hSXjUV3uyYtZ5P7+gwRFj1JLoGGnvb
rEn7NGzbViCBHnM3bhU6bnrKZyWvJvQOcu6m8d61Tl+m2zkVCKFmvChpxQU4keABfZQGnkWtb4ls
qoI1QfmSqnk8YEDCvDOEB9/ajRGgwAb+lmwIdHS/EG2aE3j8JcN0BoxksMtc7gNSq6t2c99KVd+m
Qp16Y0B/UnYnfGMf4agNdjVKuveYztDnoRpuRDtdj9S4U10NCiKE7sg32aDnMY4oE0cUMNRE1bsg
ICybSlssfRed0nJGumAtTKIQ+ToyI7CEEdE5TMqsylJw9E8LmMw9Tr4vLJRqzmOh4R/v3CFtan05
+H4Pj2Ztitm2fDgNbET9bgYCYkRNtzAALpdIcpIjAmp61W11cICdlb9DGnRma/U4l1ArV5qiw9+b
h6YFDpINsDEWqQrQOEGyP72vYfwPL8ZJL0880Ra+8gCl+1CIckzhQORI1o4dGjfdA92IFy8t5nG8
VglmjhR2rdajql1fYLgDKYKBfhtKWDD3CHLd1wZH/k3i4vct7Isv3VghPGtY7ZUgXe4kQIrLcJjV
UU4pLWaiwO0CwEF8AQ0DQpeY63YJGlTLatgLkMqYjrI0V92wJh+wM4J1VwchP+DDgyrXVVvuNVLN
d0s7q+DUDueo7Wgp4txhjMm0F+O6fl5QtGHox6z0dBtF0hzKcTCfOYZj7LQa13yjvv04y7pr84nE
mFARzzCljgFL97UVFjVeNOzkMNyyuk7KHapHmUeVLovAtCvaRjTqruQEOksDx87RibjCbClT7ruh
769WCREg7df+oNmsB1S1gu4D6uedbAJ4xpA5t2gLWMTTLPal3y8bczs7gwMLJZyig1qg2qNx77+k
ddPDVq36l6SBb2kN5ujDIqvpYQHBDJVZbGY/kzV5n4x2Os5z0+8Xp79snSBHU6N3BwNscj3QvrvW
sbd7kWztF1T54cE1ETlWjYdTNXVoxOmwux1nUhU8rl1hS6seZh/1ua3O00VAbj6DudguoGrS95UY
nlsFS8xmEoIJL9v8lXFgQEsrvmqshsMMa3Ce8jTIhkqUGYTJB6QJFoepAnNiTMpzTIxI7lgPPKDe
RHk9grFAYreUOGuJvG60/apaXkOZVVMKT3xkHkY8zfDC2rgrLPTa91HYBYXuSXuYdVu9emSSx2pN
sOEso82zhTX9ENmuv9HeRR+97tsnW3eYkoJKZGmzYAnEAeNlkJ6Kfq1uI1DUcATUjc6kwMCFvJ8a
Dn6EpD1ys2X2Oa/Zt15xd2o35BcZ2Dix86JjI7R8QcuMNxMO/8a3bgcPSgymakPS0I89coaARacR
9rB613cJxeiPcpTBBYCYGv2dJXEHO0n23NVVk2JxDlOhk9LBcydZ9CFgI//G47V9Zd/7ipiVUogt
Gj+C/T/7X6zU+ViTuM4AIQ6fgBx3F7S3KoP655Yc8zZQ+UMTKwxw+fm+a0VVgZTcSqR09q5lPrqB
UgdTN2nSHabfTA8CnsubiVCsbduDGIBPegbBJpXPHHNmO08zUBcx24CZtmTESgxH0YtimWrXXBs0
PnM3dDaniz8PTwgA2SVV13CMU2jbQopqu4ICLsi1xtpui35lI77SCiUT1GqIShAr1t+kINaeMImI
yCJYKzlcLrwWxwpUy4MJyHo0uonqi3lUQp47MPbZD9DPML1lobBpRyvPnYAPI7NVQ5f3zq7XgHIw
s40GTVsh0SbVca36cIcUhqMNMgcH8I3xZ848wXCvRru7BGH4BK9hfbV0W/mK8TyJPZWkZGLXaIiq
PuIrmjBrjKDVKM1yldZopmjM6NkuueZoy4ZWzftUuOYlAJB8Kdt4fCoXi62okTfCy8XJtyiZul0s
ZX0KEOXel46rV/SO1E5P9fwBbuP+1kWITzQeTQaCpUOomqrg1m2uvPXTTCQsK7p9J8N6zGYcMGs+
wsNzEzWp21W14LuaVzpB8hCSGxU24ibVkf9EkVLuVhNHn2cNHCTva04kbNlyvG0RFE8jjBBX0GH6
pz5J+xcMEUE6PUQgETIMPhkehiEle9O37eVKJvIxbkq762sZn8g0oiuF40d+iaCWFrST/jEJR3+/
9Wg/ZutqPSZDVXVSED7RQxOrzylZyncNRrzkaxBW1xM6ETobMaiiWE1oH2jUb0f0rTFMZ+1FfWXQ
PbuYrPYHzBCJMo85HxcmRoe04CR6X1EqT+M0r49omddf4wlN/jUN3aXRWIqOTPIzL+EYn7itbuJu
aR4ogiIOHuU8PFMLvHcsbbHAFvtJY6LUvZJE7hm6mju8EfGE2cXuqo278qLHlAqaJfj6Obzn5jGJ
Ovlxmkx3zYYRBbd36qrqFM7xoGrWG45VHDB+bGUPO41VYQ3OsuPhRy5ld4nu53CFMV50Z0L9aDck
LRksSHqfhrWK94jfa5KZelUYDCLVBeTdNqdO8REZ7di+izYLDxWGMhEEtPOEmQ41IeJ3R+/Tktn3
vRE2zmO9eiTwrmwgjchyw7/wcXpfljFYhBqlmcjASqO4RvcESTXmN2QLpqUdJ2RNfTadtelCjMv8
yYw6+uAWCz8s3TqeRwtI+V1paPKO9hj6g+W0pKfJ8SG9XDej6tdNizQ91gY5vk+7JjzBomqWPbzj
nT0gVf7S2lkUklh/N/cR99lskm8kqecXq1qCqRxb4upbTWGMRQtg2Ug2tZCMMLHm1fJxWZ4woAob
d2Gqzxrjy/epXOOjXSL7iMaHPBi1xAHG0JSEn0JuMO6GjOV69MvIYSDtuALlBPYF3e4SchaGVYz9
RcAjjZlYYDeueteTerehA9ccxi0M96mEC1thYNSXuCTmIBtd+11bIRvPBbIpNLYliICgJV/jDdMh
YbJkGAUkOp9bOjfNHuXp5ndY4zQ6DbGfp2JJ2HqFxg5GgWA+Q/ekcVzC/sMxrQGGOEximgEUPy9j
pJKsh7MRVqxSZ6JT3Wc3UX5hq3nKnIgf4cebi9H54DOxHcjgNUQrYAuXR8zJiMBfwP6L/pTIl46R
m6BW9T1tN8x0gW6QJWMvrtEYXx7F1Dc3+KYoxIKueYkR6m0xlOuYj7brmgzKPCbGJFAtu3EbdjhX
YapLkrRE63ldr80E0ylGBSGqYICVUnuux/oh1gBele3bdFetmMebo+Rq7+JAYTbXIjUn11RIdAYb
2mFYGaaBheLCbdVGHjC/DgZLY6ATXqLbUSZFA42zztXiuMuQQATh4wh3Y3kXyMGhbsPK8h18aE0V
xV+jbnP9qyvhsNqDDDBTW0wYJ6KyMTabfqcShI8jRqPBMw+DSrPIDxPs5yPBKoxlcIDbHtIJsPS+
Kg9tDZ3szqIYj05SYMwjTIYehcyU+lReVmxet11CFK5aTRyOx2VIvvl6qtOPS2Ilpr4BlJnXnYa/
fLyCFVbcoXKI6ucm9fGUYbKZsqdIJ3Wyr5yWybVEXSvvuQwxNqhF1eBPmFSk6/02NbiqKjv+pUet
bAqMI6gzDWgCU37CHvbvnApUthjiV0dlWqycSYrpPgI/n0N0oe6rrh7aY03nwO1w7WkPI1xKd6Wb
p8vIV5Pa+w7HzIPxYt72CqMR5IFgN/Hr2SbTdglnKQyYvJHApNEf6sRlqyPq4JTf0JEEerpR+RAk
MI8WACCDpEjwRcsDOoXrfII1vpvu1mDq1ixMmmo91JgGG+zhO++742Qxb+quVkPawT0ZAmSKV8s0
VJElxsAncvbBjCijyDN66THCbo+BIki36ghgmkCVeJduC667TRsatf/LijUxBHpnhtG761Xgtx7Z
cfQprehwYYlMMdulSsutSKTVV4LKZQMiPcPVHsMvvOaBB2wM+0gX39ml81fSxWgxQ1spKoPtieqk
PW6RPMQ+GJEgTTH815hldgijFEPfGgwMoF0Xvyo7lbt5JPIZbYwuY2QUJ4fu4QmzVOhlvG7j/2Hu
zJIbZ7IsvSIvwzy8EuAsihpCU7zAQqEQZsABOBzDjnodvbH+GNnVlllm3VX11q/5Z0gkRQDX7znn
O8dkTMo4sTjFl9oV28zqf3vKyqNgHN/TNhw3fW51F/av/g9COP1VV4wXRNh9PW0qjm5XQs9fXTK/
zEGt+F3Be7/UULTW8JTL4WQplWy0V7K5D3W7ZeoiHpjdYtJGSQi0tIooU2y0sip761cmDl1If4Nw
OUSTEv1OOSuUwiwFxzMP4uCD1WHhxwjWqHBTltN+sH0PRBL8QOmu0y6pAfGYIShEFuPmgzt0SaQt
cEXbXMssObqD7uALWEbJUoUb+ELEYRs0Zv5rsLNg587cZbH4mwsGJ9xdxmXt1+JAeuMs9JAeCrut
t47Ill1nVU9D4P7KvcpvIGm43WMaJOZeG2l59DAnHOE5Wj9U6cnvhajs/cChrN9wI6weqjXg2dXh
ewhkO17Mcew+sG+qyBis6siMjyov+XU/J7oXD5nb2HHNNXVO827+Dpqw3TTuwIXt5aXeAwTwPrNC
3+l1rl4rrdI3LYUXc9rwf9tJ4X8adc7Kkg/23R+YO/SQ5c/LkuYbczb1vQkQAZMIQBH2Zc22tjWr
Jq1RWkUKG6wNnJ0hszePoFGxR7k1uIl1E5OTFaZPYvTkYfDyP07ZeMe8W642C0XUWP/FbFCZzVJw
q+5yg0Wo1hv8Ct+OnoqjmdXBZ+sG+ANYjndW/bVI22PHDPRkXd230bOLjek7ZpxNTOtCdclZ+718
IC/8i5FeRE2lWXlw4W1aMGAPeYDs7aGEqtj3x0dmsM+ai3Yjk5Cnz1w8VMg3G4aUaYc9snlf27Jv
tpVjqq3MZfdcqhzzXl7M1dPaLo/muMJdmkdju4pJHusxFbFTYS1rE8OMlwpiIwip5wL24ibpwr6P
Ey7ZfQnw75cujadV2U+LWl6Wsjyg8qJ2qPZd+H17LmrvkIPlOnQl36vCnj4auKSXfFxOyawJ9ttO
AgtUOvsEHt9Zz317qZtgPpku656JufbYWYJzj8zmjZm75j5cm5QkjgKVFph/ulAxzvmBdVsBk6/0
Og9/jt3/hvHFlocl18nvgMYFc3uA90LsSYXVzuiYtwon3HNsdOKhTJcYB88UWYP3zj1Uf4xyOjmV
To4gqHVkj4Wnt2OH2WnjF8MBlNVpqciguZkEYY3bDRUZkMwUKUvbV5qHSicGPeXWnKCc5sTJrcli
k+tl2leJl59tbA73tsfXVq75fAjteolXXb1Jo+CZ2ifmi1GZNVrfUsfIS83JzwgiLoCNYbM1L33q
vac938wyVzNRtobbt2++1dbqRPyxbie2At9gXi1sw/IhyLecYN/Myvzdehn4yRrq5eB49Z5ZoN7q
vHHvAFeIrxtOYmNabR5J0AbRmrUvsuRPOo/IXZHJHg9r0WCdPF0E7Fi69I3AELPfPN7oETZKXll0
UZ55NUBDaW57scxxqusgkgViGwfHwn20h2Haq/x2I7dTYCRRvaRfHESZNSxMXzMKfMZ9UPI9blN5
mtj9YqZo7sYy6V7NXpqRn7K4BlfARRl0JL1NEn0b2xfz1khd7zCm457TTM6xWCknRiBcpm0z5Xdj
7Y0nloPcw7MRI201PC5F4Z75GzZ/nLUgkV82HFJA873gchrupqIqf2QtwwaYmLnhrYERIFAQiG+B
5yRucXS9WIuRx6NTBixNkI7iugI3uxo2rIPFFJNz6SVf2SO2z58zO+Qj0dzWiVh0DmoLDRR4BbZ0
BsPRevYQD2Oca5+ZBUEzHkWfFNuEgKMdj6UwJBhdx2v3k2/Zp7no1VvCJvXcLjws8yCTj6jbTVSK
3GdEZ5UGLG8KN3aWi18sMBiiRbnnyGNeLFtVL2tSLBij8H+rLv8C+pnGLKUezSZ8VAAnuR0lsxc5
a7nGBamBmGgmi+wSGiy2EKXxp8AZY8UM3kIGv/MCA3uNHJFsh9zroJNxvr9Z0wiyRZaUatMvKQth
rE2Ri5LGVFtbV8L7EwsgZ9jpG+uimQm9KVIvqMy9nHbLCkN4U1SW3sllWXaZURmHxglQ8kKz+jOu
zanw54rNu7Gc88EUV+7X3n5ZeDQzrEKlDBLjh+cAgfOXSf8nJtl/9UW73g0+jW/fw+RoAIX0/4MT
HBTpJOxm8UBl6gMntF1JPgeBd/lvpq7NwMY9aeGGJucO58v/D/7kZHInYKx1QRK1cbpT7UFzOS+A
iI3/xLV/M5H/kxGat0FSzjcJNZmGi4H09t//yX6NZWkqZN3kAEZBV29bDHTFBnUl+dAts2Mc8qGu
jGlh9sNMPVf/w+P7X3Yd336/hZnVskmsEB/4CxP7p98/dcQcWy/Mt3kjnGqTsIZ1Nm6OccHJIELv
AuGH8h3/RKEvxliZD8Yq2TQ4nZvECOoiu0tDaYQXU42D+w8H/n/LgPyj5VhY/z/Zc/81j/L+T3ur
Vhr+44+6vZr/w7H7/6RvgK/9/9148/Q//4ccP6u/5pvfeJT7XzhxfsOZ/PPPJpxb7cQ/PDiWj9OG
lAsBdw5KRPwx1PxvD47zb1xE8ONvjRl81W3+zb87lv9C7uAa4FZ2fR6yxAb+vX7g3yyL4BWkAFzz
gCDo5f5vmHAsTKP/cgn4Fi+Ab58DWh6qXkAA7V8vgRFfZ6f6ap+3iEDcjKCU2OKgZDNshfCcg9Oz
jBtsuccwM/4klTHEHWe7qwzInJu+nsHm8LDblMJvdmlihq+lk3/ayEgJWwE9xJ7Ovb3P4xrI1IQw
lveG+8e3i+Xk1qYX//2JM9uUWIzVJ7g8xq+B9DCnsaB9y+ZaAWNxKNIwRjm/pq5Ud51rl09s2N07
z2SdCu9S8q8LnD9r17PTkauHOzhbXmdN4ptL44twDj9xcK1bfpC1r8SUeZm8zI5yk39rLHOzJXDc
XEjWxUOC8p/ldXllPf9VFMpHyKuJYla2dSwkE7tdDV91moi3vKnVtcUpExWm374xUPr3GRad/ZgJ
fayBo96PSg7fuWAHW4vsePuXYuInGqXt/hDj9EW4YjlrGVZ3acBLBratrvMs3G9URP+Q56V/YK//
6ad8gKtvl9c+WNmz/X0bWQMJRmZ8Tn9fJXez8mpAMrqfFvk1sSTzS6CdqbTNOIfQE7cz0wKhtRuI
SLnfTmG0b+EIKSzKrEldR7M2Diwxy6sbIqVY5s1e4/MTZt/95q86dxsTV/nREGJQWCpNc18tTvkC
25MPoM6Mnaf0BOaPt53eXrgCg3Rdkh54dLeU14ntLyIX37j71bN4J4KXD9nTODN7GGW0eFXpgnri
maezat42AOZwz3f+FNtJZn3VIz9zKv8e3l1R4Ca4/fG6RRmbvvXL/e3DLbLAO6ygzO2NRDr7LvwK
qk7Fb7SnLxSTz35gFWl1bnu8fayNrXx2ALzlZuEDtrv6c02NJtKCXwpuz/sOwOV8I43mR1h2/qEi
pcspcfiyZyZaB5T2/SJ65yfeAD7FQN8j20wPzWJM+Egn9on28GokxoNZJa2OdNdaRz/IOeKTA6ie
WRz5W0JM/lXkXXk2VZIjz0+AHIOR1adRmn1cgii6ugrytxzs4K4mjL1NvbDltGVPiKO+Jzg/Te49
xtBxa8g5Od+C6JeyYfnoQ0H6gEo+RZ4z58fQLplGXDy9ma/QFnCUMYoyZR8aH55T7FptcvDxiH/Z
xs1ZopZWAt8aVbutk96NbbxZF5VKGQVtoP4Uk1tFvg7TYpPOrDycXkByCoLhOvGFD8i1bpZwNuWG
baG7953Se+yMyX6TI4HQwgEm1qdW1uFGWbJfmK2X87p6/RkFxTykDLFPS+oX93zrx7ce5XDbwLfT
UTl2Om47I70fOBCefEbpnVmjJnkDOzDCsl63ba3JuheYdQDV+xlfLRU+jEZexl2BDudxHLqUS7je
M49DMU9g8zqlVtiRDQMAiC6yqO85f6Yq1IfMuBkTEzCb+9xeoRZOhXevvBEIWoMUYbCC3HXBaESY
eNITGzV8SFh7vMs0lvZnza/dLXPlHse6/c06FfmBW+W0WfTsnqradbfYzO693BZxg28dS8Dwg5nU
hlRfNj1GxeRvBq3jFTb9ztZcEhQwubGVowIKK0uisamnkxbOa4vV+CEbTfO+8Nr8hbx0f7KYLD6H
QUL9RX5UG+EZmYm3TJWnerA8uQ3TwD6a0ny5+ZzfwsrndC69k72yx17VlP3w86bdekIFfOEEW0FW
qYd8nWhMmJpMnZxmSF5dS7CHLdWCLt+qh9HLxkNfB5yQktoFgnzj/DJqlWdlFuKCxSZ5MsoVD1ci
Ne4mY2Ts8SacNkMh1p0cIbxFEvzzl5TJH1wGLaj3+WBnph8vAOKexyEPDyOFHUYUcO0jmImC7oRZ
DRsLh9jbUDTW0VRNjRNlxpkyZ/52GI3+ns9/hI+NMS6q6uKaLTlTVhd0L+mEEunN7L05/6QPuO5E
lCWIo+zz5w/2xvk5ww7FVT2GWw7QsEbnzuD0ZlUs1Tq0TOjS+M+s3kdJT3+to8V76jPQ5FanYmMV
7+WaAIrmwE/uw4GSflqhsF2Aq6ax1VvWcWxmL+5zhSDXNAOZAVOH266ew607ZofUkVzeidK/tTNe
+iJgWaF4v4FwzyQZnBgstsbitoQHmVSz4hJ123NV1/a2H5f+UhIdxz2Wpzj+pLbNczaH/XkBYG9w
W7f4QpluB89LZgeGkgn1Yr6xtpPpCCLNe0POr7diCqbfhBECZgD5Y9BQHfpW1i8DJ77XW9L3vMyp
cbsk7Hv4MyiwOAKtkzIbijC81COcykaTqEk+LAd3Fe4Rq2FzR/RoPdCUpLeWlVQxtqGGs2Dib63V
rO5pZWCRlg3dHjOMt4Uvwb0Vh05MPtY69to/DWtnc0ZPwqvlhhwyMU5u5O1JxfOuOFqZUzyKNH2q
xnG5T90pPOdqLb/Gib1Ni8MNhnPzI6kr7s+mNUWSKPUfADvNhZMAVAmMgnheHLKAIwSkuhqe63TJ
ww1gbH9Xl8n0x+7TOsRvAKEv4oY/gKmsrXPQeOLRwGEMDktI/+TxCzdEnror9DfjqyB1ewYsm71a
3vwh0JjPxqJd3PPO2OxwXNaPFFW0d0vKTQ2rb0d6aZ34Oubtk00ImfCE6TYbS+bJVbXd48yGcW/J
7GJ4TveY+yhNXSL4tvd0OLj8/J0r6odRAPzJ6VZ5pm2kJmIqpn2S1VcCa68lxMUHYSSIPYq6jIT8
S5SFPlI9ZMvVri9cq0uUdnyJh8A5TX4/RLWU9dXvu4fB5gEAH/5HVjSxV6+fTLCAm/Do7trQ/Rmy
LTpXKrC3sjcEF23uUrLCFhZo17ON42HXk57etu5sgLOFGM6YJiIDEtJrQlPJmTtNszUn29y1I9DN
Rpb6c9Vz+xM8U0toJ8j76+qCVQTo6FyHRtgRlszwiYV/uEfZRdIJs/W7D/tTPxn62XSH5AoDWdxj
OtRbh7aRnU7tJa47nnPeRAMC2mK7RXXvD1YLcFaLyt5mk73sisWzdxIfyG87D1gyZv7SbRd7dlnU
Dy8eD7dLXcwdUQr2IUfHGhdKcVphTVw1lNZgguogBDXGSzDX3u/FnKtdw+Abuf6QbYcQi9SCFXk/
Lqq74Tfnnd3OCj5/gMY4kovS5XzCL8e6j2ah9mS76pKtqLV4BQnOeYZ7Koqm3mMJuFQOwZ+u99Se
erHmXgjuE0E+eC+2qt8Kany2q2l1W+U7AlehknvXhd2YZ0tNlNxzoqKyeyJebrLxxPQ4E6naAfAB
6ctNEcK8X+Jh4haXArI9tPCqdqtTm5FelBMFDUHtPNP5WXe4cTpnGg/wTYK9RJHaC6czvpas9PbF
EAICHexly3tK4jQfcTtY1fowMxQ0Zdf9TvEosNrpfw6hnW8cFC2kf7/Zg1Nw7trFYRrWwb10s6tY
md3MOaNcCjjDMyrnVXnktBpojlE7LrQ7FZzpoG5aeqtDMfwO59X5qHi6/U6yJTw2UvPtopLKPDbN
FJg7IyHajxlH2BfovYKdukuoiwX6OJ0xFfSsuSr7gStWHs3VcS+B7O1p05kqfzf8obxzjay9p+xF
JdGyuPMPDZX6Vy5XEWOyAAa0cksZB9OMzFYXF4Au6zkIapbTiIksS/NhbTcUbXRPBBybxzoU4sO0
QWtGhusl+8keEF14qmCMcWCOPABQEk8jl2i9yVo7+aRcJzkwEw6vbgIbghFpXQgODc5L3jbuNQ89
tUsKt9uzniiw8ReVYv8kg+BhYrFw8IUBYqaH9Pios7BBzffYQm6IKY3HtfblJ/YR/4sHxXp0c60p
h/DS7MHT1rrHwEyW3cSMVCH3vU4UW9xgoVO7MTQbuTSs6mOThMUD0iIFUpYe8GDmgV1cstK9mKLP
SDkN6ymru4zlrevbbKItzJ8clZ6EqWJTMVh5oxOQEKt/lQUFAfUw6HMws8/xM0VJgofvHjdssllS
930e8iWahPlSkxWOGl9/9fxP2xSVnu/vwk2a5/QdapmzpdWsvNarxPTq01cji3XbAXk9pIA67xxq
WO50qn4RISR5SlBwN1NRRucSw3rCl/ZLK4faplo/+avcB2XHGUYZr6zJ+siayhP88Juvt0aBQezb
hTUp2Vm7l7kY8gtUtumz9PryvkLQ/ibtaj5OaZrfhVbB1rXxGcoWypVm26gPjD+P2M1+0kjRb+xc
p5eZ6zVei3HaQmr1TmAdsJV0StzaSyw4OR3eo8FFMZaUOaROi+GFrIzsx/Kw+Np8BQ6LpOAvXlTc
rJ6upe7ozPji3lmSWsmCQ+07u7bPyq0R1rtKhK9JX/8o5+W5ZvmPJZUmiiJffjRASNH3DcrA6DSp
/SAa8sL5kCy3z21d+A/2kjQvYu4SYDz26zrqj4ROtIcROwbnQCiAFpfCRcqCp/n4lUu33Za1+TnT
NQIkltYwYO6MWz3MlQnb9q6w1/7FwGF7RynacGyZd3fdWjyzYjj6lDtsnHIq3yF1k6Ob1ysbBBsy
R/+55MYn/L+ZAhn7Rz/zlAzRS0sm21NREzia3fKnKJsiwhHxjG/9e0bYmNf22hrzRzu1eufN00Pt
tuum8YflDp1DnDwVJDDRbJQKE70ryXj7TbLA7hNvf/F9TIB3E8U1CGklaVSjK7bhUFrIsBJP8uq0
pzJlmlSGdE+spllYOLLaY5m6Zyw1N4VBqrwoZujfxBW20kvlcbUQZjI13tmubn/Prb+UAHTxChWu
iXOXhxyGAmwtIvWDc0Aa8icx+yHWqOlbAqunzqDrQ4X2bwR5RIgq2LB23AVVeynd2r2GHf10BbNw
xBroe1H+eJwWu9soUSybpF2tXZKgW8LvPRde+JMSgee1dxT9HdYlz8OzzvX35I6/7dTbNV15YiFK
5RQzRa7c8K5tknPe8txkk3Ofhcm+Yg0k7OJcdDN3NgNIE8Jtu0Nsf20qcRZh8UL6e7o4chFPMiFU
jYrz7ZXFDgLplytW7ABBFpcmJznsl/cj+hY8LdkjyWR6q0zzrTPCt5z5FgmrA9eNKlLymAvGEABm
MJxIA22GqmR8n4T3rHlIlnwhsFqKjzKYiRhAG9qn8/SOWyyuhRkgwHr3KeYpSmBSjtZju08c/wod
It1YQebSqlaPcaUoBAzoa4w6UrQc6ddvvuAA4QoKXszW2Cf1/CoxBjyilY57gRQWGIA4eNq/GDDD
IbQX2zqnscnqXoUK7+RYzSfLGP+wn8NVKZePqnEGsckG+we1RG8Ak9dHWRgf7dBzu5qGd1N0j6Cj
/tRO/daF4ee0pN+FE9wRbNikNrZVO/xOK/MYSOZuqyKfl9aAg2Yne1pH9Stru+kMAIxvm7THnVdh
YlRe/y4FHWW+aZZXRSiRWdFI7vy6LbauIE4Mq6tk0ByquKw8Sgj6LjzwxJP0w9TL3qmyGy8KvyZ5
5IriKy3r0zzYe2xhp5rK3Y0lPPzq61ezznPEyyER3K3nIulge03PqskO9MDcN0E2bzMyRKNd8Vgd
j2CQPYwXgo1A2VeH6laCWDWtd0X9g7mCnZj88TN82ZQ9k94ZuUTiMQy5a/MwSukpKpnNU8+O2Hly
bKr8B4X+14b1KdDescfP5nGq2IQTMlno9ac5y1+rFcPVkg0bVOVfXmHzEDFspr5pz7IpefEVfXqO
6+KDhrIJ5V0emOMfxSouXA97fsqTtxZXi1j9Fqn83sHJqeZ+Qvur3op0eNKSB2XSnl2DQTrsxhjP
9Attk8DEUb7ilCKzeHCyRywFGHfK5dWas5NRJVeHijgw6ca+KjPQXGV4hNmQREE+HjxPpj/sJsSi
4I0fFFicOQ9j1iCQgMnPzA6SW9l+tlKaKgafb29GAGTfSiyeYBT8X32P8aAk4BUpXwBWFKUlnwap
X1gSmvuhEuYpSysjUqCN93T9dRU1dcXwuoqmtyEEtCwwAEFx+AkKyBE+d8VMqPXSUtlyHFtD3fQy
nH7YDmOLLfKMlOpz08RAfqIxNPyDZBbgnkLTq7Nh/lQtFhQqFtuTEw76wqTafC2lU71Rz9IfB3PN
Twrf/8COADDbpp/r5tnvs+x3MtTmBys250B/ifVgecHw0g+4uIp+FdAECjR61nSnyi+XE10p8RgO
f19S+8pk4kd+y/HH7DjuDQyq8dKqP6spqjOXrbvTfsMHvBDvTwJvfghGnCXcJ4anQWS3pZHyOMpl
Zr8LyFVtTb9fr+Uqk8tiOQ4p7jB7yDpOyhiaw/dyHL0oNzyC82TNXn1MNz/gxpW/0qXs9jMdULus
4qlkT8o6GWTrH0k48OrJMuR7yyTesCGcNnwUfZbEnoLxtOlpRmGUtiqiaBzDjFGh3ve+vuO0zsJh
gOjZccE11JZhbNFjtqE7O4/d3E2efUuGMS1wiNX13B0Gt6t2Gj8ywYHaoWFx/bOkRXLhLSXHoh00
+cyaSQP9mthgahCmweFw4okynOmww8/rjzDv/d42370CJZNDB2gJHr67xWFFMAmLNYmdlk9wApfn
rG3To+931dc4Kv8pc4d34LoW7bajwF0h7LjJGeMTBuOTbKxHr8c2SLlOi6Uk5eLu2Gj0vKBfBL+W
Z+kOxk4qjNGsuuY9Y8z4sbI3OHstMbPGqvuD0/WkCVTA4Oqbw7lPRfXS0eYW1SZ3bNl42R19IMbd
yPPvbvCEEzuhb5/ScjkWuLpv2MLhGDRyPJZ9H0TksMU1MwoMQbTRLV7+vNocW2rZXVVlpHfSANSi
guZH7ijrCYahxa65abPNqKjiI4i8svzC/YzRayI64BTNsaoBrRIaKO96r6X+YlLVwa+J290QO/Wm
zhp95Me2v9dSj+ekJUGUtSPlGuntD9s3RX9Ke3yfAkLi7Zu5TRPPvEyDXKPQmZ7T2lbbsTA6nuaU
bhb0Yxwbvy4wkRbtNh1oQh3Tns6IALJbDoM+dshQnXJ6LX/NJmdEZRFfSG93FUt58jKDZuWFs6g2
gxT+FR/GLmlGtc9Jzp0Cm8dNiif4Wi36x4g2/qRoGiMwY8zHdmk00zJmb79KHtXiYvNaaAGie4mm
3EG1MWFSqsryiVMoBJJ9cFuu4lCZI5nd/KxFlj/xzVVfDR0OGw8xH986mgmCjR/nVm/ufPqPiDeR
LG29kuoZ0p+YHpq3MizGrefNmEoL/hqsrNu4xMYU935Wxdq2uj27FmQT2nnvzY4NEwaH7lGQnbwk
s5vseD2XdijJMJWefSkau76zgvKn009YQhanOo6JBlpn+CxQOHPVblVydwydE9ev9aDNabwS0/Ex
HCjs/8jmREKzikaP8QPnFh670gvuKARtDnk5lntyjp83u2AM4rvHDmWt6VmJ2aBUsNRfaTFQ2FbX
q3layIvvM8foT8C/uwtSVLFjQN2x49pqDZHMckY8OwK+oFU1JqZ8FexEKlx8J7KNiB8Y+5ktxJml
pbE1MyffFW75R+e1fVYFEUZy8NM2NQrzExdXsO1de46zdHDwJ5s4goFlRtLAsAfvYj5pCQfOm1bA
J9wbdlTQNMSrOu7r2Rhc2MH4L9p2qkuaSCsG0TFsJVpQhCn/qZcV2eG6H36UeGa3oeqwlnkdV2AR
9KdlsUMKdeuxOtK89QuxESx1ZUAy5v8dUXmBgUP41uHWoPGDED6ph6pKdq3nYsT/h5VthOFTdjgm
U8JAiYe7yvHFwJukeHUT9jO1laXyHoFoesRb5JAyQaslf9Z0H+3bGmN65Yf5HguRSe87eI5HvFQo
UfDpXkyNamYO4XoQa6h+G2qUVCSv0x8xomSaQvsh+XxEsQTF8LLItdsPc8UxjJ3KA12RbCt8X7D5
zbkGzMY+eu1qv4NNYL06VPUr9IWavatTvXqcfMjXs3/mZYYPS47KhTelOtUA1OM11PpFd/orp8Lr
vh6YZdjre9Or1GK+l3mxRsY6fIXZXxWXHzJSrhFbI+DcuPVIma1c4g/G4ifc7sz+3any8AHCUU0o
wIA0vyFXUTOa26XxhtXeiufO0x/1tMDKAt7kkr2hxJUvRNGGGwuQ0SHNgu+ZoYh9K92NcUCZSTyQ
dDrppplfcQoNccFA+HPOCvEmtVKHJkjVafQC/WFQGfloKiAHm9RxsKXd/NQNTeobgRb/cUtUXfxQ
O1dfmsbJJN0A9KrnwySUyv3NZ82BFci+9Klq37TBp4c49x0STDqSFkw4biJwOjOfQKqyFQlMoOqs
02x+OS6/rvCgWVGAU3zi/pgeoapMxwazzzYTjrHvLCoyW9sYKBU2woeyn5Jjmmc50yR5le80U0MR
14v24m4OGa98C74OpPgmrlY2GhlfHRLcQ+wCYyXIY3Kw7hf+h2jRfERzthSxUQ/866JJoTKo7iGD
a37VIa1xps8+deSefLSN3nnvyI1uufL4ZFdbUvp0e7+Y5tu31Rz79yZBFKXo4fba2grv0RzMKMQT
C+HLatUck3Hs1LiB++pTq6mI0YRwPmLsA0imv250sTisK14+QR15RGaXp3YSRlTQiHNI/dq+clMN
AfHwWgzsQDqy+r79XFxpq6/RqzspHvk16my5pOKiNDcIi9h8+1pE6xEP9eqr/e1TaXivD8QrZrjN
Nf891zabXeIe64MzBWhy9ieIXAwCLQy5cQ9oHTPNZOZY0d3AxvuLFzNe58Dctjet3LCrT5C2pr3G
nT1PXwmrXUoEqmZhlxOazQcye+8+5QTy5wtlvr5kXHe+aUkewwi1OutogcKOGifEO242ymXq78NZ
Fn9WCprnnVsMsroC1xTxFLS+eSakszrblZNk9mRVvnWViWEPwUYYVAphVGj1lgSEO/A0oRKghC3h
O+tuXcf5NWGLkjz3U6HHWATpEz1oFoEX1FOvjetJ8ESylv4LL5ZEkeUKmjnC12t/PxIeNCGqDf27
Qcl0d9t8V68rpx6epsMq3up0nfy3xnOKekdrVDkx6+oSw77FtLHUtKvFVqiIEUq/CN8nt7T6CzLN
y2jxX9aJUMWvOh0a4nkauPd+boPxRJu44vmm8OC+UtElSN6VxOePVmhiWJ2qoo9c/iwva+tyZMbD
6259ORbvBm7pX9rV6l5MWtiHOk8tiRxbds7GSlJaQXLdZuwhOsquwRlFaE1mggQLh946+Hyjzik2
ndjkfEoYP0D2jG87vV1YqcPQifOKzY8mV2PtyVBwLkKCJBqRQd7aL1UdPLDc5h5BKVHNWWYCrLkw
ZwQnxyEb+kar+1zunakkwBwOGYyJCfmjGvesPhoE0VZ1d1bX9SwrC6/q8qicIdmh3JkODHBdYIYk
kCumTVuT/mI0G/Ul42VQI0YzOOEFXJAqcjPP+5No3KpsLFoOchW73zQyoNt/Vm5DFVNrWd0X8BXP
vlIFmTaRZ2Xy211T8yo6A1cyhniK3RccszvbX1eUsKbonqhnmg1szTTKn1FP4XAmicyv0nGg2o1g
QPSJsBp6mErAdDSGYnAtkpVFfdhmj462/JgmsXza2C0djVGd2qLaDkRtsDsPPZX12l997D3p9L+o
O5Mlt5Fty/5KWc2RhsYdzaAmBJtgkIy+n8AUoQj0naPHH73vqB+rBeV9t6SQnlRZs2c37Q4yTQIJ
Au7Hz9l77QzfQu3luP2KdF7UkZXmedsGd3L7MUKV8wvFvNoBULfm/SPtK5jIrjDyvUWuMPG9un1J
R6TZaWVbHI2yS7YtYhyf5sBujqr2jirZ4qa1yTvHk6JZjU3QbTxn2lDa2RG1RfZAjXaa6RuQekXb
OLanvTAIy9QATvrlbPd+WY/FNXeTCI5metJKVOlOMF07JQEhMSl84OPM1tc66415JOVv2T7W7MRH
wUA8Igltm9jaC4gbLP6tgYw9qL+qjsWiYukkJDnfGUODcIF0AOhNw2GkCYJKFYtKZVu3ZFHlPlFd
exEG5jolDRCcRUFfojQxqUx+NNP1iEoACQChKY0xk6DJpZWmcEJ0YYOUN623c9V5z5NTQCY0dAzC
gtM1v591N0s2WfiNd3MogFTWdNTL0KUzyjLGfGrjjH2L4rjAIG5ZBOUSGEluyKgbftKFfAhgLg0M
xJkHlRWxiOkCEbVFigTa5MeKEQjtpKrJjlVd1Heyl/kpmsL7vKY4dKbqgXi5dAhweg+a4wv8nzAN
kknmF27guDDrTGkTag1/BeeAMisMMVDR5rSUG1Ea4xVNg/58LhlFUv5AKmzJhQwDDNpGdnC64Vrm
Odh+eSXm6oyO8V7T9RL4DFDHRteuaI4pH5APXLZcXQeBxTqA7wfbf4t9DPX+4GfKuykwtDL8HLat
tQDTJueoQ3cHKWdckuKDtLmwq20q5tAvZpN2m0hfZxgA22Ici1sot/WqAsLhD8Fk7hj36T6d4EM3
6umuSBDRYQeZsfG3lI51ExLbEM1U5ByB9HU4YT7uwjBZ3F03VaTaXahXCQZs+4BPMvJDc9qHRrbR
6A7uyzh5FCKHsFCHZ7QB6WgFVZade9iGO1bO8oFZ6fDFjEuaaG2FZd+NH7UqSg/YHl7IkYtuxsx8
hhwELLzBNwRumrHZoDc7WxF97iFQrmdzP7nSxu7P7qQHN8oYUKTX6XDWiH7eETTevXtO8NVIIzpS
BZL/OmcwmFnVQ8oAeT800r1AlUgTbo6yY1bATmfgWK2tJtxnmjVuEdCaa1MyYfQMc/7KyhTTCEZd
Ydelccyl0rfgwtaKJs8qrGN7Q4z7U8BG1Y1ReRRaRqcj/MI56iloWih7BjIUKYZ7cncASLWgI+cJ
D2+jO+6liBk4t2L64o4cmq3C5gCQLPhzKF+sXcWla8wMrl2AFPyssG8ahCU9sX5LbO8XJ8fTwziW
mZfZodCRU8s99QafSAWic/uvmaYoKiBO0mRMMLFM8ykC1wplxLnXhDOy4SMjRIPDKEK33GcwzM5O
WEwxJnlG90Pzy1G8QKuMdgSLcnz4SAvzqArvze2QqmDSmxHP5JQrYaHuko6hEmDHM8/QNoYKt9iU
6XoDb8FxZoJhOjSmm+2n0jIvcMNf52b/miS3pZ1cphrFUe2JNW22g64nF8Jq+/WUaFdmWGlneTsh
oLHyVwcgxFSFp6Ypg6eqLx9TfOdTrCgUcSrjRHHWjQqCtx5Uatxn052SJvPI6QZgLW0t1zk3lLqI
zLncFHiPNQekTYprq4rA8yQGFkzaNrCA4aTRfnNTbRsHAy4US1JsWR5WOEmFTlh9gpMfbkU+nRt5
WNLODJHkJ+7TKKqnROG6wqQu8OQmOOR0MR5HRaZo3XtbfJAgCRwT4ChW5JPkUJJ343Bp2vGlLbN7
N3T3ZFPGIEry/UxDimNIz1mrf4WVSb83j7wNkJILSRw4fSB1X7bReauw26WAEyj+UmxuKzAKbw02
nj7MIJiGBK+WehFdBi2RjWbyEDr1DlsIKsL22tMJazSKSycezmYXQ26SnVlxe5GUlX1owMqJFRIT
Kp++6DjQAeQAnCByhHplwfgfsSxualoY0G7uI7fdoZ4PrlU25JsSOujciPO2S9+THhRXWR844gB0
IipknWgkGusFT30W0f93l0yKZHw1xpSqgXb2JrBK+WKlKIf6KIr9AE3DCgVS5icJENY6B8PDvM7c
Km0caOc5AxHOobXvB4PeuEGSBd31HNFQ78hiDevuaHetcdEI9i2TJwCMGDzyYfKNVsooXg9qavOt
g4Z0ZqBTG2V5MHNeNC8SaGH0yRMbNy4wmQWXCpHN5ZClnHgQiHgpHywbmGtVbDFzL28ymT64lPt+
hFb3DO7tSisEWznHOZvVU8z1UZHQiKSKz6jMTPNh1CFqLAJ6qFG3Z37ZXwplCd/iKH3VgQiymmJg
speSMd/J+giCwz1mSd34AFCuY0ybM6NwzhIpXLS0EztaOO55B8JqNzTjobXUBdGrD2xtBzgDEGpB
VOFc0vGf4rU9S8uWh2AQ+XVrDdZV3eOG5/b3vpsGRzB3m7qLzzicMJqkM5QG1S6q1QBD4ZXmNLOG
pDV8TH34WFxtjZ1/3zrDUWsVXaDwpM/WvmyzB3Yi9GqwA3MMT9mAwrcb6NqU1NkrAmndr8LFduV3
OEW7DVIZ+T4IKz4lRKUdmU56p5Bx6HkU17j4emrCddBL8dW2qOPiOv9IPbZLlCcgfEk5mdZO414b
VMf+ACB7jS7XW7PpuOTXJvYxd8v8/8O6cFm9F7eten9vT1+q/wa2A2OJRPuvfQe7Li7+93/8YDL4
9if+dhlozl+IFgRxLHhZsJQQSfKfNgPyr//SHRvxnWVgpdEXCud/2gzMv2x8J6bOIQCWCfaef9sM
nL+Mbyx1UJ9Y6vkv1j+xGXwKHMDCsCRE2RDRDT6bhQLpR5NB0o4hW0Z00tSgvsBaKsjJcN3+PWnx
s6z1OBdX0sCOvYYsSE3egOYqDzEl0at0u3zap20zFP/I+/P3ZzKw3JgL73SBx//4mfK8WEbelPvT
VN0yVpWoE6bMW9siSJmNh8O9B9DxSUr0tH8/n/+l72f5q/+v7ehflyZGiXuBkUouANbvbUeslETu
OcmpIEZqG3q4EYcc8rRmxvpVi1Xh9bsn5V9JAv+j6PKrknlL87/+568uB9HV0W2TGtkh4vOHy1n5
CNIzS04u3jTmapHK35I6Ll5IyoER5qDg+f31lo//+et9f72F+/qdq8liO1FkSpwo2Qi/TvVqb9eN
vnOp8ja/vxLmmZ+vZHIDGRuaEhPXj1eKYsWpY05PWla0p0RLIY1EU3/5+4v8aBL7+9cyOW2Rq2u6
NAY+XURrEg93fswskpH+1CfGhyIK98hOnO0Bp9evXW2jy2Ss/Ydvt/Bvf7qPoKR1yVUl2Yk/frsm
Rc1G9PoJHa1rcRgX1pY+S3jjztK9KcauP4xALPw8BXMXJGX9z2x4//riHiY8A7MR78mnN8QDfpai
XzuF5GYj24yHHUNh9c/fBUMIlhjX4SruZwteKt02aZfmjBvLt06ftJ2hz8n1CDtjwd60V7//MT/l
Nn37UgbWRSAOXA7r1SfLn8mgU5oyPCXosMlEqLSnMjbjq1K3gmvX1MZnbwIgg8ITmGhHJ3BLAU+2
oz7Q3vv9R/nFa8LruPyP19L66edFg8uqGYSnFmOf31ZkdqH6LFYd1o4/3ONfXAmu7ZLTtzgDWHN+
fJA6hYIpD5xjb7bhkzXGyV55M2xHeKdnv/9O316GT8+shTlNNw0LdxtNsx8vldesZE5iHWM9Nu5g
ujYvTpW6r5VHRwfFcGg/OEEEpqyD4PUlgK0LUiyphpfff4xfvDmC/YZvSkYIO9+nN2dkJF3QgTya
VQfTR0LrYNTXiROs2GqT6/N8mowwf5hp3u3zTDSH31/+FwsuMZO6bbCvSLbW5ff4bgHMZyYAvWUd
yxC46xLnuoURBlI/ndQW13+4//3lfnXTMfZZNlm2LlXBsvl/f70OAxMbr3kUhl27q1yh2PI7BywX
Ihmnexp6azxCwe8eY801zrSgsB5V0nar33+MX9307z/Fp6eMhT5wuooz6diCOgRAceElgeVriWlf
06HVr4tkItsdBNauBTb8hyfvF1uBMIg2ti0eOjIPP63SdpFG8TAbxxa42nnKee7M6EPzT2FYv3iT
BFubQUKqw4YqPm2l7aBopVTGkY5KuwmAl+9a/BMgmIr2/Pd30/jVpSxpWjbhSLqkHPvxR8Xz32uy
N45eMSc2hzvko3Roo3arWSjBV0EUqtOkN8M+NidzjeYLsXFCI5coGFnfOfSyLqSorYsxG5g3MSNx
pz/84Mu7/OldZz5mEs/l0PADNf/jJ3SLhpGVHI9GpabjoMjGxreUXZnxgCU9jMab2VEhgGFOBX+4
N8vf/OOVDVwMZOHqbIxoyj5d2Ytara81+6BNcXoZoOpENi6YxHMW2emk1/hI8sWKt5CGUhFP13wG
1Ma2WW4dWxVomHR3+EOV8IuXEJS9we9kCZD75ueVz1qOUK4rD70qs20wpd0pzGPvNs6ZSduYYW4U
4BL6MVOPhWowtnEn+4c/3Jcfw7SWzc3APG8Kh3oWV/lnh34S1eCQC1g2VtycSmN2jii2ggvZMEtS
0iluNFGJZTBvno8CnG5eWMWVXTJm/cMH+fnh/XYnlpA6y5L25xDrpGN4bHTiEORN8jWwZbUO5bg3
gMisu37KKh+GEA3MVpF6AnHmo8LU+SSUR4ZlZM37SLdtpMNCXbjDJP70Zv3i6SH37NtJiRSDn1IB
UU7k3EDrIM04REHXEcbTTZPYm93Yner8C1TrbEOR9U2zEmwmVlwffmaJSobh3aq0+unLH+7XsiF9
eqBN4l8deOiCCYzzafUKRQu0dtIPVhfTorCcvGJ+36h11VJ74LfMbiYPEhw+2S+ROZZw0UpvH/SQ
bCIVRtYfKpNfPct8HMnJkJ+R+nMxjX+3gVVDk6AAsA5oycIdZj0ySNVoEOUzqpZBZFvdCTGVN2MP
+11U+Eos9prf35KfFxeDZY/kXektK6D4VEh0rRROM5gHvW+dbRzTO3ONDqpTW1vpczfZaj8YzTMh
gOIPG8m3xeOn34JrknVh6Mt59ccvD1q807Nl7IpM8UxoLTleYelsScXSr5kBGC/G6Kp3un8syKke
B2Q9ZnsncZk1cnvWee61f1hbfr4XcCa5D56UFmXr56WF8f4YgKlCIl3OX3QF4c+EAYj2NA0JybJa
G26oQ4l3ZgeqW//+d/h5X5UGxfLCqKC4YOf78W5o0SBSRDIH16iSG+yg064ghun19xcxfnkVYXEB
3eW+f66YZNxWZj1Hh9mZygvwLkgpwKT7PZhevh+eAwK+nF0CqZLm6ihWOSIAouQjVENZZ83PZUve
x6pw63Dz+0/2i1vPVqN7S6wcm/7nWNmMqYkNc/zA3THPxtLIL3LhxdsAKSwOJ6K/pjKAadAFf1jK
f8QyLCs5ykDqV5OLE9PyOc07bQnWKHKgvjYJmwz0XNXCKELdsgHiV8XrbCA4YoXab/zTqe9TdvHf
l3aXCocang3281cmHoSArTE6KEeWR6tmTJsPMXOTxHhoyrT3W9uoN/k8Xod9bR+GQUmchRgnNI4T
q0pT6ZWq8yUxO2hvHYHbEYLn9WxIdcrrvvfrPnxTenfXDYl1PiUAf4qq9nzFiHuDV/JPwdU/1+LO
EjbLfki1QMG2PHnfLWXOMmlHOnxu1sv7kaG2XJN1h7JcYpbeWCjgrn//xPz8KC8XdHlkOIC4tv3p
heFxWbBU9vno4GcMO/RqKRagP2ywv/hWvJW6KaUOrpr85R+/FSMkLGSJPMd4EFwh98iDVV2E8KEW
2tuK7FLt9vff6ucN3aHQ8yybF3RZj5f//t1tLNJBUXWocwIwYpzGY4/t0bC3miS97vdXolTh7/p+
AaZHRclLu5DfjS9ofVqAwTV0Y4KV0ZxTwWg6hErgN1AZHvXCngoGPL2sVjZ+oUcTNh5YTx46ptOD
1Rd7m8Tlkzng+1hJrbHO9CGd0e/BhEboOdZRt+nsKblkyh7nazLu7B3yO3Jd8mYqvzKXz9+RQzb1
7STMFJd2VwXkG9aZ9QAUNz32Vuu9NTUE+zUw6OqLMQq8561pk9SAk1fi2Q/c7E1VnZODpotga0Eg
Si4qfi4o1oi3vK3ZmaSEoDjH+C9mLfTLJsve2tCcj7mBP2NdADdGuF+CkWTD9RgjD4gYrxx9RqNt
47l44+VXH3U2jwcy8Jg1kL6dKqRYXfbRVMXYgmKb7HfwC8kNJ1T9oylG85qQGOadUaXwdocIfl6L
dknT0dJ5rhBaZ/aXpLTNHgabHrzg4pzQSIJjttYBqLJDkYqUlIUM2ZGDWfSOJoAZ7YIsq5AAxAWD
jRmL9OArYaIsb8wRiWAYgJcctSDh5pVZvGqrrtwnHUEyJgDId+aB1n0LZiJYRVj1eIIrMh424IZb
A2vBlNhb0l4eza4r+jVTpKHeEs9W1wztg2hemVbi9aupTZzYJ+ICNXDeAfywIkSrOjE9T6pI0fFY
bJTINhGKoUtoZk/gJMWJiSUvZOytudZwKDUx462j29sA8M/62QeEV68dza46Dk4FdtKomIByLDEk
oEctlwl3k1uMDfEmgo230GD5EijTZa56vK4Y2GOocxoSXRGgIt6ppB+A4qme2d001SHj2th2V2ml
+Dw1wbPhJrBDyZQqTSsUYBiaUB5bdsNMuYlQ4mICe4MYH6OPLVqercaKGSR6WdE/8DKQND7qEiCD
JxWQNUuJaW81Vv5MWbUIJdI6eO1ktPwwBZInpIQTESRMLB9YGvHThNNo3eWFET3hsh/VJm1G66td
sNuuZFQLWLkghNaQHeJunc/TOHEndSKkgg7ZJM/oJG8HXWjPbmRx+Y6wp8SvbPKJUOtmcmHTBSBa
2r5Oz8JeefE5IfGYtkmNhhCCRZ3RdYBvxFnpuCreKjtuMLsjDSTdICyNXTykGYZ+Z8aPlKkw9tZh
OVeQMrSokCsE3qI7CAIp4l2YOBTonlnWxW4oR3gHkyLT1MekSLmUD16C+JC4tMyHi9B1CzsmAO9c
kTtEfAqWcjvpHZ0psRO9OLNELWRMVqZvPTIxjmLQ5x0pNjpMdtmS/OHlUOPIW8kuK0pC+BclbsMV
GB/BIBUvBDGtMqz3Rimts5FgMDACUo/dzTxpaOrRPatDiUJ/cSYvprTY1YNXYYdJBY5Md9N1qJpS
rkEBay0W9Kp9Dlw3aS+dNhxusGmbmV+T/oGiiRtJPInlBg/44uPBJxqzFqCc4NStMwHJyA+GjtBE
VRMXglDUHVH1VK4OYzjuu5RaSy+tVd/YTr5hw/TeMJYaYpPNgetsvMrJXbKHKpA6U12STYuGn5J/
Tlh5RFC5ryFsPwohWuNvs5Oa57leu3doJ1IPUisajVWZphrKpmA21UYh7W38NAV7D2+8am5tO3bU
OoPiQdST4SYWzbKCdTqrYUiuHDIf1CqOze4eYB5BCgbZC1BFARfo+CmL6WLOtfnecvH4+2Fv5mdh
Us6Iw1CmfRAQIfH8Cjs2VrYctWsYihyvQGQgKU4YI88wUbAHEdkEHrOuyvLathpAis7oDY86Vs1n
ErbME3dKYgyI3OSeH6C/IXRSvzVjJCrYuop+QtRWICZCcCySjWsnHrgYa2wQZ3tGVGzNMHZuPc60
DgJvZgl+YyXm0bbk/Ox1FGAIvxa3IRmYGDNS7Jo6dMRKR30VD7WNRQxMyBrbC/P2YQisr9Ilv8pK
IOz7E9+wgu4wR7emsKrHJp7NV+AY49vo5N2ih9Hye6cLWIjITX8A6DVcQD9G1Rpii7E3BYITvE0i
XGbQeY9LPZtqWW3R6+nXeiQrPOGZxy/jObA0fFUJj18jxECFjo55OP6slg2wzYYzFGTJo4ma852G
bHCVMUybMPiM9g2MDYJiydt1mK5RaTMt55dbo6WNnR3FPbL6fpjZK21XBoAUdb3+GHRqxDPW3p4I
YdPokk0FkKBbx22DJ7PnoSzXVafS8rwhsfbJGxpbAvYkF3Wv0w96qhMvxSTcRF27n6QBVWhyI+1u
0sgv0OrOinbIIkIEGbOH4cyEt3+fGj0O1qgO7EudZJbM7/IlixaBGyN1fO5u5+cuFOyV6CbjSOlC
2z7RRjylA8AKNgAZKYkhNlC4jUdCnUcGN4UvS/bdJTdDEdSroCTvqzEtzueEcsJgwbuMieod3qWN
wdxgx+lWBfnE3fnYWmaKbMEqa18Q83SpRBkD+7bQtq5QH1gvAo56vaYkmiHlFugzwXnY/XOq7Hg/
mJj0V/U3nd7YGxrKNfLkVpNppuROFe3kj/BfOgy+Aq2gEoYKfNwn3Q1n7jkhe8NCClF1Mn9r7H4c
tsJRfXMaJjlZ+zDzwIgBRjVWzFeFxYKWyTfoOOFFO9vV2xArhG5oVNJrkTvaa0kGY09DpUCQ1miV
Uqu28+gBoW8le2uKQDxUk5fcWtjQLnJWeWZaVO1sCkQ74UUKQvysM74MfGyw8M+DwCFALIcVkpJZ
FXndPhjQe6wIPSIIYZCBJrBSJoLKcOJYcSWEgToT2SmC2JUO2gx1L09U7wODgOmRVi35SyYcxsVN
kZA/EnV0z8FRzN0DgHkqi76OK1ppDKU2JAyqp6Y2ElAVjhMmW+XY0WOME/2r/Y1vV/QUPwT2xeZX
0TnoDhkWwigA9RquhFT2NWxtgxUwD8GFwtLWXTISuIN+AMkHyz3aaPo781QhtnFCg7LIteRTpMUR
KBjbvZ1xet5ONF7vLHw1cq8VFR4WDl+QWnJ4SvGGUNue1Oyorw6tnpAD7Vh0/Ekemd6lGtpq3YJr
vxubaLzz3BCkBs1M1r/ZDBwym/UqwIoWG8NCJmiDm1qqEAa6lO1SZ8mg9gdrJg8mbNyKXAbU3cZ2
Ka9PyNOX2J6kWPaeUvXXzjBFL7kG/aj1ZnFyTYkxx8jaaEdFz5oyDA2SSQHM5kLzBojwkJYJFU/5
Ny8miSjoV0fdHWH55qizur5Hoarn9T7RRVOd1cMEIUeWzo5FJi52GKjFvLjUaAQEMH8wQ5cieA8i
Pb/BuBttKlHUHTlbLlp1fZjZJy2WT/ITYi2H+0oS77zC7VN52zlvtWgrssEwNpDE05lCt/M+jKau
XGIFmjxdI7rn55u8vDVOOMGhx1SeQLFZuK1A0QCpFRU8vKhbONbZPSznoNmmC2UetFzTPvfInxVE
YafOD24QTrOv2pj0NJqj8msylcmXNh7zmMYxvwkmRbd5pdxFLO01Q1hsWwArjd9XFr9JNrllt/Za
4TyVWkxTQLPn/E6vc8BGZU/FvpGQ1QA22EH4WMWDAXHKnckOGNMHQZLmuZt1ETlR5jDdeLly0Tj3
Tbezx9RBy4WniPJn6qcdENY8OLP65o6wAOR3msLFF6cUWztLmdqmoPSyTiM357pzCIE4q2LpHtlv
RcQJRXcosSEAd9RCSZ+Tu8lwo7ypZtXfFSA1bOzTeIjW7pC2r7ko++cJQ8VNzkNFpI/XJjhlCaMq
1oAIWvuM5TWg9JtIGcK/l9UHxjCBhiSvoQcBsgWrezKK8avKWh4HZGPjCZ17NW8qECHPVthDiEqM
0Pw6Tkii0WVaFYLWaYn7ttrgVptkmfkokNMLJtLZhzMn+rD2yEl6Kk3ZRxstNvBghgYQFTyN4zig
EZzG4Uw5qWtwvKrRWpdI+pXvVvXiLMrGmmaiN7Y4rGDOCSTiEupvBL/hiMq144nqA5nieQxmVKlZ
AAe7TsJ3WlpOD4XCtlvYAdr4ZKOGFDuHHKOPzOjNvYSkQeeL9eh5GUpcROQRxHt+hWHD+l6EwMnM
8cFTvNpN1uSXbph1oKNmEREQ5mrZ7eKP8M6cmlDsNbpe+zSnuuf61H4NnK16EhxKuvA1Uo0e+gKp
ub32IgQdq0aEkmAugwB6dyAuYWWbOQo5U8wtXiFONSDq7OFjTpXWbdWEC9pHEDKgvSw857ng35ww
eGF+7gHbZgG3Bk5PmiN9tgPvqelYJLZV0zrGCs4TRiI0+rnmz2GnPaFXmvA71gy8twMklI/UKbS7
OnGJDJk7hxSoCeUof5PEaUYRargpuvKQgBzLymbkfQm12iZHp9pvtVwW55JspmirZEfFnJdYyjgj
OUQR2BEhU8A7ItmDtSZHfmOXI9y6tou8F2EqKKn0XipIJJ5WXmJ49UjPguyAlUNX1cXMGq/hqIk5
U5ajNj23yqrxjmK3LrcDFsQ7opeU2hIsFd5/a6P8I3zv/xub97+bUs6iR/tfC+XQLXbF1/h7Gu/y
B/7WyVn6X/Bu+QcdnGc6jkXz7m8ar+n9hUTNtT0isjym9jYTmn+HYv+FbII/oRumyVgfEdu/dXIa
EF8bZZ3HwJnX9JuG7h/weL/p9L7vfTF04IMh1HP5f5MuzKd2ZaK6WNMRyE9S6NdNLTcgn9h9tViH
h+FiIcnEeWS3sBeB19XDs+XuctIwLXPcdm26seVtb92OFoc0DpAtejbfBHtEkbsaSGp1tZt2vmWl
2uoqPy/zA0lGx7LreXfH0CBa+NwywVN+IXDkjHxoOgksO13Xaw+l8bXqjTUhLbV5VjiWL5tXrVaH
bs7TfaFwKjmG4iSbYCZRVOgRwQsO8Q+BHawt230PsBsXWMFdyI1+ChgyWXcBiXyKtkodXiL79zYC
403Gcu0hebWTC6YsN3K+ia2Yw78d3kZhAc1pOK977Zxm20rTPF/2NU2CtATF3rbrulvkwXC4ECdD
OogJz2DAqLXdTplIo5tsF0n9UINWDPqX3ulJSx2a2dc8bR3Z4dcSiXLRJqdBnEodA4vag50lOpHq
MPOo4WerO296Pn/TAW2VPkoO4isGXCqOH2nk4sbu4qv1dXPaDO2HVkYYUz+6yNqIudyV6t71vkaW
vZpt/MLD7N0gwL5oDUb2TUdR1AQk/zA2TqV9P4+2fWYZOZldBLdCA1ysJUDxgJNZXfQeNTQWgSdj
H2YG5SQPCc2xGiNmUSRnJGVU9C1YlDTTqU96HFcEX4TnGt5y8SUd5ZNtpw1dEu15zl8TD3aycxq8
Erl2CmqUkSNRteZrQA2zy/S4OxBZ0VzAPqROlQ+d0WNzRoO/7F5SscTmfhRK/Q5CCumfAXld2Zrc
CnMTyUdihXdlM1zkHWkTeD+bczyhV147Y2JwD0VpYJ3x9hnhG0Aw5YEdmx4V3daT1YvNBEtYDIJa
HabLXB9KxORh0r3XQcYTXQJbsYuNjnWUc8O6jtQHcYsrz813pNv5QRdvDYK9VxVHG1+T47gKF1No
4J7sLDkf0onzfoB3CyiIzw610xyOd8JJiG0nUYgzPfRYUmgIZ8bAzq/MUa/aGBlHBxwORDrjzUzW
M7WOl9srIBSrcc5xh0w7rXI3pogvkUFtsCSRyW5cczb3dfdWsC/oaqBwUN5aaxBkWnuEZb5y5RmE
upok7vO4h7oHOUqLt0Xz1pR3jUMm9UNAh8UU434KMlyogXdleE2xl4blpxZZQ5N2qFxj1QFgKbqX
kSAqu7juZAX8suU51cGB2dWlRQbBqiB9ddSHm26UOwOQFTQRX+rww0RMP7SgP+LqN0P5GMTaudGU
dHtIWozowMZ5A2H1IoGf5+oESfMqNclI3/1DmzkAPdF1x+Ae1NcD9XFVRu1K74atqR2Lcd/Km7QJ
Iz/PRbdtu2uDckHX863ZIkQYbrs62c8N4caYnXpmqHZSHJMxPwNESH7mpdmHREkDumXoVs/4v6b0
FZTOKhpw5AXEo5txtcFkswsSe2/R1q1SWhNkjEXmRxBSIuOQ6Pq7MYifAsnbwFGUp+q1oBPuLMZN
q1wruHfAEdoq94sg3eQQC3COuX4Nxycw7/OBmobXvNINmmCDPxKcrX0UxHv2mfQredPbSIGS6yQJ
WCIuerwkhxl2iaQUkRk8aSN8hVWOOaG5L21ZrmtH30iNYFrZruYEyt0So43PSU3RuSuGKwXAYknI
zFuIefQ5HbQ/yVkvmIROQ79GWDxuo4AFEFRgB8m57bk16XU7P3ruF48eL7XNSqf5VBr6hueONHG9
39V1GfDhmZL5Wg36x8n7D5As53gFjvN4q0f7qN3pMPWuaSbdNcBdUBk9V4xeo1A7S40AX0NOEFBG
PjLUx9Cbj66hxNoU0QVg0vailfNSl8XZayOjK43m+crxalJ9vBcsQD765Ws6i/ipbP25Ya+hRz++
KFDlvlZ4xjFMQe714c6zSliFwsQTWUaXeS6vTUV1KEGK8sXig0rSCxXk04uXQEKsjT06k9MwA0zk
gA26Je4vyrICMFYOyTmeEFBwLRm2ZImR2MvJbAajVOcR/mKF4bjV6RrVAxJ6P2l6ebQ4rj0yUWh2
UArVvVWQah2zyepkKr5D5zYfDbw4QIWJYkBxJGjxmCnjhokjZ16d0+QlBKYglCbIxKZvmmDXDDlt
HQ7KHGxgx7hveWWEB61R4d529cpPBg+7Kaat86x3uvsAUSye3zlOVy4rURnLnsYXQVtR7z5GFuCO
aIDV5cUPDQQEabD5e0unIfN4I6NTPRr3gRZskGlC5i5hH6GdeICTs2KId0NaSbhL1XzVz+5A+qy5
5jz9CHCFTnhtjtV2bA9hWH0InS6xg1fp1ajBGYUNspiVa3eG34BtpJ5Fp7tCGRzyPkXGvSmD8xSS
zCSiM1jgj+2SmTSPb3GbujQypdiaMVpPae9pJ+7hgMbrpuAHdrp8XUNsZIKb4svWWt9us3gbRh1S
j4iR3/BUSvOxMqtNmNKaLeHWwIS8yiu11crmkXHWjhIaWiTqizUJDO42LOqzMiT0JufIRBiuMy/b
y6rSOVnZsh4iX2gY2WimRUnLzYzpr886ycJzdwAH5X7kLmTkjAiEtY6V+KEKNHcL2QHWvGysjdEx
svC9zAPrGrex1e6E3bTXrYZzMReNuMwcJ5i3aRzJeE06aMcBt4w2TCjCF1vUkWSVVcpAkYqGZkXf
ErovVUNFihmHHMzo+4rM+rXEGejbCCqvIC1QEMVJcyrIRdkx3YGopNL/w96Z7MitZNn2Vwo15wWN
PQdv4n149H2EJkRIIRkbY2NG0tj8UX3H+7G3PDPrZaKAGtS8cnCBhK6uQk46eWyfvdcuWDHO+fiW
dVGQX0U0CD1moQ/HB3mZl/9i/eJU9WzuoRkeWTOwIvRAnrE1WJOcfUeRcajOnDY9x07HRElIljXI
iL56rhB9IhhBTnzNt7q/r9Ik/gwWh90KJXs3bAdnlidxH/5o4JtCd0vW4meaJuYQaWe8nJEzCJfD
4JJAzgTpwxQc3MbwfoWbNqibYAxiZsUKbbYaye9akFjVml82aqwFkqRajtg/1uvBl/IRkwMQvwuP
GSIYFVDBL5O+IE5c0/G9vo0NTKUhmLrDUqGwtXnk38Dmn54d9K3PgJ/+jnNjtZvwou7QeuN90vfR
Y7suyS177PaRH4XWq3J+gh5kdxQ68pQqDTBkkcJqgoMY1mNAjE8s669x8oqjEvFVR+8i9Ioke+Bl
7B56Fl+7cvYz5kH3Gm3WuRvRBn42hdu85ZTz3oTTEPHVK8nwLgl/Hoof+n7fjfXWz/d+UOavPbG/
G7rKjinQSJUiTDqwXEo6loiTJvpMGOCSRK9epTLvHKezY5rJiK8kO+TS7HsMGpit1/YslVfsTRMu
Lw7x6K/aS8O3Iuizfdtesrkuk7ICdcD6bqGHlvK617hJ84Mztd4pjTIBD2sCxWZqZqtLIechreRj
Wgoy6wTobgOjx2tMcOVToKJfRZudAcS+T7YAVvy46v4zly+QKCZg5ba6rfLuamI5xwgnANWE01Um
s/x+yNJqH0z2pUD+glDcj3xH0/wmmIMXZxguhVJgh2gConggKbYizPADFsVvmukA+BSLiwSOu1HP
z6adt8FlIGE2PCG/ZFedMP0NFVnbVRW/JL2ATOjRhxjjt9K6Iat3aHIEwbNg6s+RDW7K6o/iWu5o
EiNH0Q8PLr1vIL+LZmcKp9qXcn0PHe+9CWdG21KWqE0akWdABLXpk0rY4bvymj6BBnji9Ej9wntj
h4cBFPh56EdOB1ptpGi8I+i018UGn+3l3OJxSAGhfBaeZqmyEOKNpurWRjPHkJSm700azGigMTdK
lJ6THlI2D1OGYiPWQ+vQc1lTVkro0nuTxYy9pgi8q2HIgerGKaG8lfv2N2XNeufnGRXGjkPFuHCS
2zlbmgLvRquveMmGlwK2dDrwpe9vK3CGd1VRlMfR1iU7U3qx+WbUhFFnTceliS89IgpUpNKSfWyU
Xyw9qRV7ilqgGudJ7d0s60B9dev25ttOs0N0vmvdXc39TbSzzX/2g+bT9vMz9M6+vwE2DlEaFXDc
tJM54ebIxgOI9LC4jvoZ9Pgp9Lv1w3HXaq8de4wW8bt0u6MZoQFWeTtsOhF9cihGBl/nL9lCNZkc
mf7ddfy/isq/B6gM/72i8q+VR9//9z9oqTCoz3r8/W/f479t20a2/yq2XP5b/xBbBLoJXh7iFwI9
g/TZf4otwvt7vJAsClILogs+5n+ILeFfmMlTvI4hNlgRiwTt5h/VR47w/8IFyRgWJRejIP7U/1ko
8W8W+n8ajRLhRQnOMDzT/A+a7X8VW2zSWIjoKBBw0aZsl2J3xVoxFhD//3D3QqQD/q8aHL+10oj9
k8h2rvG8z45JEG5hBJl5U6u0HDbYmIi2ZibKr+yQAhepYRsxAdWAUmF6uvEDtCT9FY0jQkblOC47
/uLyfWQjzdrBgFHiW+gK1vB+516FId4IMpIXnbUUeRtx4CX3sZMRtX6BLKG92XS01Mgss/fuBBeK
Jh4bxUtEtmD0fbcD3IlF0Gx9O6/OYXFWk1+N9ELT6cxpA2pZtEa/8jzjJUlpQnLdVlGFVtm06jtD
xuYZ2RLLGl3Gls1QRQA4Uvz859Yv8QvhZkBGNcnULvtm6V3LaKmzV7Sa5he5q3U82TApOKgVZIqh
uw/qhQU9Cr0T0G62nXqn+TEG6xLt5l54R3fwhnUzL11z4OnMwh/kC2/wau4WlstpzG4vnvS79lPT
7ZFokExE74b8c/CRuKkTJzyeaqroQKqtLkLzMOPd0VMKn7fx4gv+ucQww5iifiQBPo2dpaiDQIWy
kJmoIrmvPVhDHBwD+TQrZw1OQ5F2f4CZXvyPVWHnK43lriE94xYrGxENQGd1x4SG5SBogaYPJvQO
Re/Qttp45fjMsocCQ84M7ktH6cwPwGEKr1Q1JG9sEHp79NrSf2uzvv9VBQlNzW4MZ2c1qvxNn4R9
s/5MQ3tpshXaJt1ij3kbBN/xaLVgZJW88OaUsWFjCIkg0nX+Qp+4pRQbQtqYRBthhYgec6g8PZum
JnAwuU1J2FVbLCLFcFv1isNsUEu28jVAqGRvs4QKp9rt/COpc+eHHublzi0pcc6Oomvy5hQZCrs3
KhvKs/FlGnFadxd3uE2kAwoXIw8SXaDGLN6UHk4fFpjsgmHiNGiXjxnbLvY+lxob94ZaE/rAOfPW
YXZnQDAzMLoB/0xSvRRvdAcY/6Cow5iu8EpVAZCbLF3CH4sH/h/jnBEFSF9uRnxnaWpv3LzI1qvM
pC3oTo8hlJ9Yj9Uei9SFUKArrz13CR2/lGsTpd4O9JXRTZapyr11miX0PoAlBPJ59ZuCwH00MnL3
JlknZEoKqV5ZpEXr1jb07fxQHlrIG6lPb7pz8yXqrkfqZ8KPBmiwum6mGcvhpht1l1ImVWKbpkHY
5oc55Qn05NbeDHtkQig5uiyOprsOt6CFPs1paDdXbJ75wOD88ySgScLfTz3YlWeSPJbbuixh+jZl
Zu7BWeL1APA3ltRfDH74qWihlvsRxiceQk55rNFqwGUulZfRp1QF/JiynNQb7NRoQnczM/OLE5rt
auoluVkiRMUyHkJ3W09KDFei6Yffga3q5HbCl4X4WvtBgFjGJuMe2hJ6E2EoHJrAVP3xa8mD9Zmh
KR5YEyfA6gmndsUt4Icg20dW1/0T/s2KYYDKYXbDABIOoL7tY3SxMnHdAUFssQROLPCGkEmYnvLp
D7ZIYJOZ5dsMXonapMLnkkLlmdoRO5XjPfN+KuvnkEr4p6Iy3rytmlWepsWlgGKLb8sKeqyQSQ5E
QsLHql/6X2uRjB8Bk+mvIi7d8TCFM9B9mUA7wTVlaoxI5B/mT+3hZ6Paqq/Lk19F8GRxagNbGKOC
n0SSzXD2iBfUqqYNUeQNpKzK3aixwUcD45EPyxldlFlq8aDVsn5e7rkH+uBYjAHYVvBkIJC8dIEw
EuVrvG0wRbHhHFV7PyRhWkFt6nS6/PHglFbHckwSyM8wjZKtTVStDn1bJN3RWledq66kZ4DPM8ju
qmaoXiO4nGY/R95lLZq50YOqaILdNGr2CwY2x3dxCBTFx6Ct/6nixePXqNP6DKISJ820NB2HKeDe
+km7eXcTrhzLt0LU0cwF9Nhjr8uap9jLqgZqVjoue2Fz42xG4l+fWJHjZ6CxpseKWorlVnSyuiu6
OvvT9gXQC2iM60srB5pxteDGO0W+hQecJbmkWEmM9UuGbIHdZyZysjG8c1JKO8QMGErYbto0vmXt
rMcU5Hh5+VGhaV749yVb9EMQypibo0m5lQgeew1FTp2ye3rlldrbOiE1U6vlUyNAlHvMc5ez3ND6
3FyB40pos1kecfzpO6Z8al0ge+Rj/Dr7AOS3Hj0JiPCOP+Rb7lz/1DpUtuAt5nmG62sEtpKX4EvA
ObbuTd25Q0x/bNogzHoUr2wHbzVQPqa507uicy3weBwfYhtgv+sQl1V8nEMX++dQdskLMD2uH2gU
jhlwujLAtEX5U/FmbrYTDjyAwxkNIr0nMgpGSuG/2m4FpF5NilM72PcfJVM9a/WugMuFVcr7yUQT
squIh/lTNVP9UyQxnQtT7018xL5OL7ex77zkIMQ/1kqn38Q9puYyAlSg1H3JDxHqBTksTmuX12ae
XJWR4eepVKDDG9doLuEoRrbeRGQvXPRkWrnvZ1rje1IUVJAXwgmfE74zGDFwna4bR3YoOP2s+/om
Vo2st5gLnN8wwCJ2wMAjg4McHEoOZDLRIBhQxsrOGQo2KOT2Hv2TJUSC1sHTPW3NvSdVlWxLXtfF
3pvL8SGLMz0cZ4ReyqthzMBDzmST7vHwkd6sJM8mSsYyvfdhIPus20StCao1LrpU5/OvZwXow20D
U67aFLpjTqnmOc8OkvLmmwkeBy3pFb15uynigz6ucs2au7Vg42uNX9tjaO36xzexz83QF3haQj1l
9U0/wwG/3HvrTWT87jucC+e9yjz5IhfZcbYfpvRn17SAf3hGLr9rOJjjbuXG/MxmhwaOaXX8G45L
Pc2dS2Awf6R1AZWqX798MyYhio+Dx8pkvsM9mrgoPv3idmxxWE3gBuvjO2XHbtwWMw+TLQi+cNwg
p5XX/qwHb68LnZ1dtmyQZYwdHhvG2e9JIl9uyKfVz71R+kdq5/JbDnNa7VxwEpY2E7/4AciV/kOo
pc3riH36N47u7qGcCrZcyeqmLyZOq/MFFfXF+Jpx/cRkfvFWNo/QjmaztS3tosw/XflWhIX445ll
fU5bvZ4mp275ibXj/bCuUz+NjqCOXLQKdXjJOfMHeIKZy3qZ/oS5LN+XWIVf8Yhgup2J2P/EdWKw
99EAeDP4EfNVlmeUBDJdJp81d8rtHI9I5C0koJIGx2lgKTCo1bCM8xREo7VLbqZ4qVcIkhQ97dLW
mWgoqinEidBOINlWHX01gxm7FwkS6VTnMxp9I+fkwQQBjKLJ4/DKyXZNnxfQncWWqpvlSvDIl5fN
7fTOM811ePUos/Bcjlu5ddZLy8/sXxp/ygA86L673C1eZdmF6qhQ1T6usf5t+gTPM4aLbvjdAZLE
JkgZEvjklqjNBEAey5U3OO8ZFv1fURu5LyVPjA4c2kC9UcGQ/7qUlaHgkx6Z9gDDcz2tkBMZFlQL
cc/HjZdtM4TSZY8pzMb4p3OWKiCfTXvqwpXCbLxEyC+FMFWzh+o/pCfM73ghV11ij8ckTE07Gj6V
CmEbdGyJlyDB1ak65yVjDQoEnKDqmd+SvemipFTSY85ydknToJiKCtPaXg5YU+i7oR3udKEZUBTv
KAjfASHgdzA5F3NiaFmEJZaJfWsHcrgX2hUv94uw8XuebZTus4l5d+clhFs2GIJ5sziQH74G7hLU
VR/EMDhS6/5AxOAEaPOup/3auVToACUcqHl3+UP3Bf6hD65z9yCqIvw0ieNLsppmonArhT03eKO3
iUE4J/vhUvhGt71ODvFK9w5CWk2lFyewYN02lzK51S0zNiqJoCC+6/UgYWBjhc1wDof7DMzWglYS
0knnsZjueTe6XbtLaOdgkUWZXbOtFa3oyDMqwsM2T2D3SDNwsOy9uuc2GpTXnXA0E4jBxk4jZARA
3MHUyrPm0MMy06zTLiWBITuffEcXZ90d+2XGUiWQ7Q9lGRANCfFqcuqQS8qOInBQs5S3jubOCQeK
+khS1LfxXFrvUMpEYE8lBoKYFPIo2w3jQm5OWXa9h7EJmDdjK7CpVRGIKjo2oiJ6Vj4l6DvfkRxJ
Y7x68kTTGa8pSlcHjINApctjvVYEFOa2RS61fh01V0Oi6IOXKMLlvrQLL3SXdkVm8ZUkyi7kzeJv
Qn9umiPDTP/iRBUljBlBJKBeqqt4ZFQCHhGZFp6yVobhXbrWPmqcnJwn7HjwhHsDlBhC/1il2Mbb
5dKClvBXq6Y0/S6NgyUSXZzzsHC9Ljt0nDbUNg+jfjlXmdDFCcurfdWqGp1jF3UkWNq097yzl7up
fHVTPYBaKaoJxuyiFANsHtLttChR9Du+L3m6WfslIZyChwxPk+Q1tOmhd7Zwy7m1Doa6ZYcPNykZ
O33F/RvQJCB2vRLK2XEk1NnOhhnqgMFQSVVbrkYsJKJX2RkRG1dDX6uqOykdl/mVR24d2DYvZkrM
JmVKsHQSvjNOwAK2YO3SRNUw5+V74kDLcNW5VCmyH1riiGzM5VcHwJf5IcEQ4G49ElnDA2P21G28
KNXedwYxDONd5Db1nZTB2mxdRyp9N+c+b0pBr0F5LEPKVU6djXKx5wes2kNlpMF0HNYc9DEUDpfA
Sp8RMeeA+Aej3iqO8eX1vhtaJ/WpyvOYfQagwcn9yFld3TlxMay7edUUj2GXMxTjhksw7qRe5mLv
rItX4DwgbLm1Hnf/Y289SOaVqrLw0CUlRcFO6mbtMXCxIuO9pEUYDQkVNzlYfwTJMEFgne4XYhQ0
EwztWF8LnhHqMW3B6Lxkscb9PBQZ+QIbSu7HTSFwxz+xgMrym9Qn7AprkxTOwS484pfOmr9ZFgDT
TV5HdQwdfFn2Mna2oHeoSUZwieuoIdRojriGYzrKyZ4bSuNoLvn704WQryPYaQ0OsdY+zEU1B9B4
OcN3JVjOaMhPXokVgJoR+s5IFtGUs+vzQvT7KGrS8ichGecjietanztyVMCSaQuZgT5fxhBofMNw
Y/x+GXijImUfh0XS6LfqceqOkQ+pc0uoFH6z31nWqR7xU8m0XdBlPE0+F8NbvZLyw6Hvii14/giQ
XFWP/RUveHh3pEhM9KT9IC+fKE0Rmmf72tXHuPK1OAAEHmdW7EXj7cQKiH/LdmIdL/2A/g1NvONC
zmWIWjJJslg21vPNE6Tl8mtqZIi3CNz2uF1Gw+hrQFvXm3ZEc9hFnervqCKNH9xZ1jULNTX+SAZh
jutM4SBoUUWCYjaraXc0t3YEQBoqHWTecq9PMIKfC+FmySZbsaLuFk/RJBmtSfcSuS3Ym3wSFFcj
PzbLvkQQZGWDizEhRSQAcAYFLF/kgYE6DzVHV0hvBFwwBkdkCeB8fibz3AIznNLhrljbejk4HHQ/
sJqnb6ltlg6XEXctPpg2/gEzu/q5sMByMDFQWsjWb2Ezr8hLnEUg8H1UHp8zT0s0RF7nNWdZNovs
TAOjlm7n1Wn6QzmDYHMuIqYVwbDFq6SMCGqZuO2/+fKDAkhjo5eztb1Y3k3B+eBqSeX8No41Me4u
MthemeBnRtHKTsSYNxRljeUtX6bLtmOx8zDdqY5M2qWO3vQMUq3Lydmn4TiX0S4CbavmjdNRI14e
s1HM5jRwl0x3qFulfKmzmdHiwYio9e96R6TWkbuxDiqQvGndDQeyLiFaLY1cfffsVukKGwhBKdqT
T6mmX2OyegLOQBC20uwoWWTXEGYFK6dNA6O3eRH0Neh9AmOe7WdEI/pOJuhFtEUtcOtYvAajXtSm
z70ucA5BlCF15pYKzINlkTTyBkhVdFKxT4ON1W3UnTkL2nUfVBzgcpxdqOLHoIEFZo7w8FfxhWki
tU9KunVyIigZBlzsSMZPTUVn/e/e0oVTbowaOVVeTwWB7SPCgMsRhrBHyJuHA3LO46LqpmT8lae5
nW7dznCyM37sWsF+H/wX+YYYxruPtYJ4CJFDXS/6Z1aaJftBtrUaX6qMZgy23W7GKQHMbYQwBmUU
pu6yYXcYBh8M1Hn/EkpYuNsVH3L+7RXOxK6bh/ccPeOqZ/hOsdaSKAqGtIBSXgS2vJfcGu0TL6Qs
1JCLyg6WpNADjjmlz6Uvl1eTi7k8WiyD7KiTMb4jGXRRwoivbwKSmyeO/ppCAw9H9ZYLV19RRxfp
8+hgqtsN+Uzocppz9dtdMv27awvxRgk1Sg/hKrfZ+zpgPCx0lHc8XOeyg0pSlTmB02alvLUqGraA
zhDfxN1gBPXeKfiNqUsyaJYioMV29ptkPiZ+IQIcMR1zsuAczlMMR/hz7ySs6adeU27kryPOOkh2
OTOsrmCSat0I2uBSsKUcywAgUq6HmoQ85OoPtsD5t4P7CrfxUjnPXd4STypFV3v7BYWJHp6KL/ZV
M7f5g/X4L5Hyc8DgjQl5jYkVLv9sh2KPoDmHD43XwjFG/k8klkYfMHaVT+q7TejLIBY7AQtVySWJ
5eTzyHOFoh++2lnxR6CC8leIyaBygcIZEcCbe8oknViyFm8T+0v7A54e1DJsB0lGud6+XCbzAZQW
L1airPdE/dBsqexcxC+OafJQxKp6qpo5n7YTuSxg6JF+TVoY2NtxDYk8DAMBJoT0y26FHF6Z7Agz
ysPUD1gyuZs5jc++0PN27db4RztPRMJj6ZnfNh4vdkAIp49L7A6S3FHMbWZdsN/Unk1PWRMn/X5B
Yn/CGljRjKLK/PfAiPiEHMKnYwczPQ/pMiIGsoqk2sXpwweiFR1E1HXOeOqWfJO3TA9lcehMMpJz
a4q82iinnd7r0IVTbgmj3KYxNFTIKSsDpkMpt7dZbcmpccqR/vCKFG61LyqF3FGVJvlyipRmtdbt
6j8tsODf1pfgLhCJdkRTTAR0KrzQjE1NWDBHiOZVViwN1tc6qT4DpmEA261E7Z+cZXrJWL3kV6ly
JE0TdcFS2RO6hMvqxNPtnDrEUYcyKH9zjipCPt02uSFVORHkoJNlV9ok8rYGBP98Rew40VsssMWf
sKEkfotrhnVN2IUX345fMifToueuu7JzcetzaQN6UoJIB3sHlUTsDU+//GxG2TIiX3xMbUWzwqZ3
K4+jK89Gl3iXI16kVNhE2rLARMxCvs82KY+lYNM5kkmfXVhTXRQa1kERDQqs9Y2D8MGhN6Ka03ff
ElwF66Fe/fzRN67mLipXlsIKpem74uGOHDIlQ4eOYzmOI2ME7tl0naYFWM+vgm9SsLGZ6O+wZXh6
G0et86hWSd9xGbdgr2U/sPUalZe9mEBkI4KtL5atT8CBwHLKEuSOkTB57GZKqoF2KH5nNvTEQSW6
b3xaozpyd6PS+UeqZ9hDtfWj04oRoTskCcow1mGtkXKihczuADkb7rQ7es+c3OJzJhmR931QhvOO
nBcreKrtKa/zQFKu2zJq1mhLusCUn5QGD39KbemrdKk1/6YOpK6eoqEf0p3nXgRgZBgWQVCExqeh
W1PnOoob/25IQ3AiOhjKj6iGdsMSvcLd1AWmuOn5+W407Xy08I3Z+hawdgKNkAMxQe9p8It1LYwD
l/ggQHXHxSXrw0h4snXffpF1JX68uLp/g7oh543bqfbX/wYehuXq+//8uwD99t+v5zctKvlXA3Hq
N217//wdf1/Ck2sAA5bwDuFCpCHphf+/hE//ouHVZdUOys4LXI9f+c/Eg4j/iuPEIydxwSi6rOj/
uYX3or9SUhBwgb0gBtAUpv+jLbwf/BfUDQhiUMNEHkLgInQNXTIZ/4oW4RspXYM8swnNykvC+Kav
fjp5ddnaKjG52wDOEVV+mNuSe2dxMcOwH+6T8WHq2PrsQu0sYtcKWQJE50Nwb4vaGbGCy0lmHMjI
oO/ZeKvxRo6ySs/u0OPqSmbbD68EvSOX/hAj3wvmyZ4BHSTAbTpJ9cVBUiP82VxQCuHY5Mv3awz5
5E0fWMEEX2Auc3YKffVRxG0ITT7iYVblPIppk212YVZjiZsKVgPkAi4A3js8KTiQ54xnJLP/xfDk
vztNqH4UvWr2gR7Vg1FFs4V4xwSEYs4nsLA/5TudPySLzYrtwiUt0B8cZ8tVI4LoxgsLgtEJXvBu
6ntTO0THFO+Bx3GWyTUtgOFxjdb5Luapt0XToza+HDGVi9z6d2IaetDiHLi++XJ+pp6kwNFthk02
GfHQy4mVUTxl7aHlcL4nada2KEV6Pq4M3qCAcPchD4+DJaFBRLlnYPiJ3ZzNYKxeQnbGV00+y5f0
gjAjo5rIkx9NyZ6IWvJaWJffx5qFitgk+2OS7hN0Jd05I8Mll5awhaCCflpY3Pt5Gl45kVDHWnYs
t/zpYlfbsRKf+o1PtA8/FPpGHjXhoc1G8oBdUR+5YM5uxYX1ejn53ueZuC3aCpcCij6dXZjwvbmQ
b6SEs2vC4AGrhczW38bCoHeMWk8CdjJc5l7lt9FE/hDZwrSkx2Kso/xsaL4ktu/73s7nPuZqzWol
fNJ2vHjHjGVYGnjOcxrZnNymoLM3KC+NWlF7TPN8PUCj0dtxccMzo8GA7msXRnVvz7ks5c/r7yI5
r3QtoOzNVXmkjlZc9f4S7xLr3zYGt1UEaf0m1dEdfTb+tZvjzy4VRrK8N9jRlSdvKYTsXpoyru+A
15Xfa8Aeb7P0vFgULukjSaFiT0JTv4H7cJ/WhgSvpjn5F3wTzv+rXx6bBgjF0FAEoSPyGqASrtmy
FvS2J/1VX+PXzJ1Vn5ulKg6mrm/Wqu5OjeSMHiBM4HCb6EooPbqIWMJ3XISa93fi4Z0uwwVmo2Gz
zMmkfwmAwT1pZ/KOZSn1kdzSq1cgEwQ8ODYR/YoLPtPmPNahuEY67XaNJ35MWCevOCJKnHsp0qhE
Gd+yQMDwqbr5nukWdyU7yB2HuZAZxj2uq1vfD0StDxY1+jYTTnrfS4qoGgcwi/TD/not3JUps06D
71YS3fgbZhMySnGtweIdRNx/CCOw2TDFs5bEmUqWlIWYH71J4KQz/ulLXgjcCHrpzKU/I+ZzMMDa
gKNSBi9NpoEEpLmJD9ko5w/EKYp0i2XPwYtLjpcBm8pM8jAr+W2DwfgpAsoq2lXy3ZoFFRNueE/Z
MfXUjPG7xpCMQPK6lIKxvMEHEQEGINn5PkWjz5ZFBNfVDFBN9JV/bgXF4TGtX7b6WYguftDLmB+I
2pJswn8socS0/dtcl+tyJNTromkELGsY0qr65CCa4PLAPzGNP3uqXfDjCW5UTZ/8fB1PTSYQ4po7
ABwj6SAZitNAfvOrChZJ8DFgbi4D2i+tVS6jt8s+gB4B8RT3F8wEaxPEq31lY3GzssZF5fZ73LfQ
Kub8ce7ZoMCEQZjwyb/tGqsOfjvezjY/9czNJ890V0pV9w5HLZbJY0msZhFHUfu7qljeOmnPWnj4
LE114xZ2n2bxz+CyaQjyQwdlrhzIfelgObkqv5OonGyhMF36hENmDlyt0jsXKye/euyFe6gxjbm6
PSlKW5J4+RUUz27Gcy4JP4mpbGfpHoSxx9aCEPHMocE1z/F879PiRfbzmvrdTR2oa0spZjaTECPk
mq3IS7m+WjiI5n1zlxBCjQ2bAJvuqc46EA++X1DWmgkLeprz+CDW5wQKJxRZnW7uuq3b92cn5Dgt
fNYflZM9+eXMw8E7VZeAGo1hk2p3TrA8cLzZzIMbvPCAw6blCEvLGZFX2mK9IqcEg7DYlvPU8ujX
kw+OofP3Xp0/6gkOHe65e/gSQI7L56quDkaZo3FKg5roeqfQVcGdUiFHWALB6xlJWzwKw8uWc+SF
cZVFr9ojB7WvRPUas4I+KdgEDNq+AEUQLcPW8jA9YK+oDyGnmP1QMbEaCb8jHNI/XqNrXEok4tdG
3OAdBRvEIwWW6cqaJiNmv6zjVYqvI5vL4RYKQM/uz/hXlaY1JKLYaKdj32wbvz3PrKLBYQzj/sLr
PqRlcOaxCMZpYq1RdD1baipdRZufZJfet7FZqP4daZenKWenKW/Zt0i6tLpdvsmD/WYjfyuK+SpO
qvHn2vhUC6f3tb96p2xKDV+m9jl0s+eQPdKW4eVrQNTjFGM1Uh8hiJS6cZ6h1DfrA27nOzG76y2Z
goVypOmRQ8E5Dal7mRH5rtQs3+HwyN1s6aBd+rPM+kdX+jcadObqWEXliU+iy7j1+4T6smOKmE6D
rppb5OL4awrS8KzI1B+p5+LkmKZzcfA1S85pGMVnTiCri3iIw5uSI/tFEBm1pS+zF4Ceo7quWWQX
1Uc+us7nFK+3vEnw8o4J7dssrILfJKnPUeNiS4bms+cZOF0KXuUGEOqPzHoJqaRR7MPJVbhq2M8c
pzz5FLMM6QPKniFyXTxLPP1g+wWXSIPtdgiDcjPh4XuIPEqOaKnGI8+LqejWd5BM0zY1in6hddNZ
PGzD2vMM9KGjGf8Gykx5Vr0h6eh8iqI4JK4et3nSH/JZU2bT+49UVnp3NQDzeizATHqCZGBJGTdp
SdhqJEOpPXyiAPhpDFMWUQjmrIyuBxUdKPKmXzOt2EDwyqDOPdplPukiSQayhCxzqqylCo8xdZPa
JWKoGyD/aHd57QvNAkkxiOGHnkga+J+JqP8gSnoHXZfJaek6Dmhdup1q/R6VGNSkRT01UMY3Y1aT
uugqv9jZwNX8nXLT3XbZrM6UQYpdvE4vnscIRTXtV5YI6qV0v15VlpBSbDVlkeIp75P7sgwpwmZR
uIAKj/uHHtrfoRo4vTMRq53OnOhYJVX7jSOL5blgIfsq3CGdtpRpy6+wZwWPK8mHXIedwt80znLT
Yop5bPnENmkRaHcLWu/Ny+Z0A8HI35Wrt14tjuX/j5NenZNApSXsJoPqlPWhw6Kwjbt9wTXFVKXt
4p5VpBfqhuockk2uUTDKpvUfm95XbLklf6C3JvdoueYWfCxt5dOc3cloXh/A66/0Qjb60mqoouYW
IqD+4c5TDhpbiqsqdmlUUrO90rnLjeZBl2AySG7wzIcb463c27FT+cc66fSBwTuG71h+lPWAGcgT
bJzQYgXlTTL46BfNwINfkHRQSFsxucl9khcPa05kmyDqz3kaxQk/6tw8SDIy3Q5wUGLfxP9j77yS
JEfOLb2XeUcbhMMdmMdAyNRavcAyK6ugpUPv4C5l1nE3Nh+yyMvqmibH+E4ajTSyOys6IwIuzn/O
dybPSA+0XzJRNww5Ig63ejqYQ1pdtXM/n/cWvhmMnRNjpSjQgJ71IZ2qxfqc3EUfDR/P2qXVWSbB
4Mq7CyF/jVSH5XOxFdioqIQyeWDoSUJX9pv4KXfCZQhAU7gXNfIekTIxdOOhUFHUfjpGBoN5zJgX
b2fLjnN8vgJip9kXibysqqosz1mrSc6yjCfG1iBX121acnL5ZvYEZrFlYLqcUNdkht2hBcti7m1F
pH1TJbLxn8up8fQdhD8+kphQLRNWjdvjKCwfPRwjsg1trkLbaXYTlgN1tvRJbb8w2bLEsZYejWit
GyrYzXGp36ap9vSG8VTSbrMhjeITosdi3wzQKFhcl1mXPZcp7mebZpG0di/S8vBbxVHMkAS6zQfK
TfGAitwOJylZae7RT0IbdrbHNq2Q+8eLcu5hKNEYmTUD22w7vJcgSYyYnVEkeMoYMpw5MbmK09I6
XnsckpzB3DwkE9G4rO7P6f1Ldk5b8Hs5yMVLO6MPYqmKtm1JVZiTVsl32syjk8Os5SOPmWHGiz3c
hkbnnry5lDdx4VEa2C/EN6j9CFKlvSBkNspYpPJ9fABGfDPZQ/6QUGkP9Sbga3nyAIQRlFgkfBtt
bjNlPJa5cY0xaW9nljyFjlbHJlNbJ9XVNdsGvC8q7AmAtS8pqvBO9mAXq4JvTwYzSmmrueuTpKsC
uqCusnEoXqrKe8fKzJRCDk/l5DRBgZVn21PNeGOHTXyPBfE+ZxawaevicaGlkmAP0bSwOfOLiOBl
P950CaVzdW3tYU+dW1lLItJwHhiNBEwmCxzfeFcl8+I5mShh95u16ErczpXz2hb+GbeEMPCoSkRq
rQ521n3vKsZz1fw0jv7VOKfP5J0ETJB+6tAP0ic+6lcihjfM67juGc17Xt3QP3tyy+5balbHQs4X
y1K4xyHVrzLlA5j8oGBWKWIVDHK0NlENjAhs3CaNjSe7NO8abe7jwbrufdwSMCfPyNV8N32cXDVk
kCvb0PciX1NCZnETifGOVB4GWTyrGpI2UvZANEefh8q+gQeO/9Lsfvg2wkiTMTua5gvHiTmFDhzm
q2mXGNg/oma4Xar8Zfa9N27nIz7VkLodZ0a95IbEYyhJyqybYJkci+ZHGhYbKcGzeWxljrMjILln
8SUwY8q3HLwDY78JLXMgvKnFHnjnYeG6EeXeB5NyzuTzybOd15WGSTVa8jrHemLukJyAHb3mXvpN
VKV9bpnlG/rHaW6RPlkkaayOlp1dFU8w0cxdL4YD4Lt3A2v11lhMTOwyGfeDOTL3dqpjyy5YR92V
qsXAYNde3oEqMWEvU/65h4Lhai9O/bSKx6akpWxxiNLxj4xLaMPY4JXsCB4NLq5w0vNPxOc94HYS
YyzojJ5TanPMC08Z6NVkyQ3cXOWmoC0CttrdqNLHMnNvdUpa2nXb22SAPqs83mVPnpSfnEDLHz2U
zoX/P1uj0V6X39eGJjCgub+UQCjte5OjO1PjqzSbniasfo95X+zyBOCAvVw5fvbomMO27ryzeDBP
VW0ckqU9qkUe27bJt6ThNpPKd9ApyoNpj+eA+Y5tOJ95fcfdPnvMmexKL98RpT4RFbu3vRoT25hT
qZhsrUEkF+jNZ11tHUwmRI42HsOqLwNGq98nEqq7rFmcgym6M4Jgu8j274AIaeAiPODs8w1Zc7Fr
rIxkKgpFPrc33mJ414NsrtFRTkg2L6lOPkMOhgtb9NbrsvAqcUR/YY4MFdnFX9t4ds792i6PJuhQ
ZnjNXcrkf0s/07jFJ+PfjGPJmIRqboK5Wu64Rz1RpukEgn4DZnNTtnXCDsJXHNnIBfU5UDmozR1Q
wcykHrsw75k+77wUkJMEpZCED27m7hd8OHd9FKNbGKvDEUzoZDXoHP4BsT1QqDxnSy3OLBUF7kAE
MeuMIwIPY4fc3tnCve8WvreiDtjbom1jNOdL44l9NqMnIXvcYvE9Q9ziFo5CeVywzE2hsUvSAVhh
UR4aU+1tOnAYjLkfQJZetEG+ltYZ9CYelETh9M3KKyd1gtb0T6tXlvsQJnOpzlS+7LzC51BDHbpH
Yt/Lj2IyDWrTrtqquSjGlRtC9XDWYROkDWWb+diKRfhZJg2SOiC5mjGPG3fbNJyHpzaqwWVFz7py
+Mbqg2bLZiYUKFfcsF5vyqbdjm66VR3n+EI5xqXtZndh6O/zUu7m7i6v1altvEfTXrbDUtzZvOEA
IEHHclsrOaNbHEntbC8V1EJzoTZSwfpjhOIK7ubLuOcKzrA0a94pst1haX1oR67iGPnl3lpBtBAQ
mCGYzXGo7O/gzo+LtfxgtBPkfcbQpZU5z3S4vgBufyaID4RoLqPV88LIF8+WvIvrmRFj6u10ienR
MAlGJar5HJoSxsf4xiT3ElryvrOmrcyX57bOX3FZBgycOazUEmGmrILeGG9WT2Hpdudz2VyOnDnI
pVNpLJ6mJew2DFqf0yK7HmCJiF6fg7i7wpeoLt2CtcMNETHaTMI6CKOdnN3XuRXXmdtelbM9bSyb
mUlu5thwO+vEQeKJWdvepLOYSforetppkgV2BvLoWRg5pzAcL0xfm0EjkXptXGrcXO3HKKy2XQGQ
0uOPwbQ3XaagrjZemdx7Jn6QTKwZTbLIBEY2VkLZeOa4Z1SMW3uLaPkhpdkipyF14w4aZAQZoRNV
l0irlngV04qPqKNxnwsk7jLhKjgPdXtWF+AdSf7EWFqTj56PYMuQUh1GqY+cB18zJj1UdrQ7isvD
LUfSOhi0f0u/8mMZ9v744nON4iibCNKx3X7Jc3yU/Kmkhtfol2r4MI9eERm5eV9oXPnWzvDqae6N
QCWtg/NjiMtsv5AqxYZSgy3YY5YP73TszQ554yqpQP8uGTjPMKUYvqDHjc9DuopwsbQeijqP18rs
3Ih3SeiqH4SQB7ZOVljNlWsMPysVjgOI9s79gYlJ3VULM2LSUBlNvr4x8ZxzelKYamvWiCgXPQpn
bSzYoqK2fh2dyMqCup2NipuUV671DyNJB1kzW/AH+5GTM4hnO/F0THQgnl8mhQ+a2WNo5HsQrTG3
+ph1Yq31Th5t/I3ZRofaIYLijEoGuMOW8JitToG9D1uRb0QNRbI5wLNWmoB6JYmDTaYzwV3WPYJ+
6RmHaa6KN/xc3e0IRuKaIlci9KXFmTf4z9Dt5wjNVsy8/vnU7b7qP9/LNQF733/+Onr7+rm/BWDd
P3zB5E0xR/salDHZ+httjCSr8PgXUzbpSVJN/zN7IxtrO9Jhf7Zo9SM/+4/RGz/kOy6tkaD/PVNK
2qf+DdbYn8duyqEnS1rUowAYYeZGh9Ofx25RjHwM9v0VbIDJ1rkufxMN4VU5d1tbgCMn3Ecz7i9v
0s3PbO2vVZRf88ZfAGfry8Ict2FBCAJisP9/KxJwfVaUOR+eqhaOM99ZRLNDNbvhi6iTml5Yc4Co
NWNCvfVJD+JWJHrzYNdp94FTfz5g2HDck2uZSX40YGJYh5qqGPtpkqmCA0Re/BNTRHKmZMhZHAgs
f0SK78HdwdiaoHT2vY2d2XPkZQT4DG+2LxAmMIG6l5CUHLnT0CeukbhRIG2iUHolQ3E1JinofStX
r86lY5sKnx4AzSrAEWOZfVAZdY2VUCI55T+6xNTQGPvQAYObJrbpaU6Q8QTCpMkWegd3ZZmo5LTw
EdMh6U2tIV9QjnqsQxFZLTx1U9yyMdee3fvfSBeE47Za7Lq8tZPK/BipN3it8NyXhymuW/fOSyrn
UozeGD3xlyYyAEiahH7pqXSmALVhtQFbqXsPQmt6MrzcJvAz6wW7DkPAeu/HokU8bfpBraGDgjnp
gbvfdFfnbejtiUJ7CGAKomOM0gdHB+DJVvkAf5nuTG5y6CeDs2ZSFcYlJA1AI709sYRxRojsrakr
eU2wfyz21tLW1hHnQ+wHXmXgU4O5TMV3Qd8yOSnXznrK1HQvxts68br4IVbFh92O+PL9EdFo3Xwg
/BaLfKuzihEKkyJj2ERuX4EKdylYCBjPFj020A45IDOmHIwSt38urriFnI1dF6iV3FFfO049DNdw
RWIt8sOs5LJkCVyzRg9zeLadBM8wdrCaCMtSmudmBwdeNmP9mLSDfA3ZgIzNIHnfDlVZdc4Guxmj
gSrM1+wY/vfmiNFiOfmRiM4XMfPasUq/9+NYfC/6bFF4bOMw4jjvxt+1CRRiG6HRc0LFcNbEPItE
vmv7WFdO1AR1AXMBEBWMhMAFZt8GdliMVO1lHZkX4a7mIwZPZB6SMPk0i2lijuGE7Uu/xK6zcfRY
f0Y6gsnDmaI+K5kzPQpyss1+WBTnbQwaBH9MiJjqNJbwYoo1FB5MsxPipW74vmDsC0E7caCOdhih
C4GmFLl3flrrT2Th5I4tjfsoQ2v6rT23ehLmwDFqMTT10y2JOAJaWXtXuRbIojzDD4c5KkLD7+qM
XgcT2GhVT+pgtR2jNMJiywV8/SXEGQxCF65GhTfKU1pVgb/weoQanXUmQREFpBo7odGaesUKj1qG
SWxTjANdmvQDZf1+MV3IP3XVtw+rbeg2zaIKJK3RLqCSiuGVhJ/7VgGzenb8kFP0RHz7xrW85B4c
HzGuwlii7dyO/o8BfjsxhmlSzhljKMROb2yaFwGwydyMuVRXVj7ND/M88RDLofNXRMr8lPVL/i4G
P852IfY4IOsrqZdkSr5qjWY+Q5Ehf456gUF+h+WK1EMO54wA2KSx+WubeerWRHIt4K0Osb0LUzcz
9yTOQNxxsHWJu+Whi/K8a0w7wYzDw3KfMUBrvyfOvHALV0t36UPOgBXpVXa3ddyCk2/NXYPsPjR+
e9PSukK+cWFYwIVLF3CKoCgnewqSmRJuQGu5/T4r+VUvOfq47meh8Hac6ahpNC6MenTA+JMUmuad
GU0jBygbSzVfVS7CIlljLEs9Bp5LCzzG9l4bT3zIXFxAAHvEiqUTy12tc3DkPE/2ALHHtbhi4bwi
iLw3asX7wtRfe/JD9hDvD1ISyQCZu+YlwNVwjWcpsrF0u1T8LHSYXVYwtMqtZrC0BHY1WNxxSXBD
/OtJx5EVmpq5tPmjHaezrzLhZQTE5oF+gEONqc7iyIaMn9VbB7fdnvpAE2O3Txb6iCA3VW3gQ2YQ
Z+sWBRUrc6CLHhtCU3LHgdVnjYubFA7shQKNMl7OGmc/w8MU/tBDVFiCUl8naS0gSXFfKuIgyMpl
MOd2MTyAzont19asiwn7XOpkmCebNnwmR6B/zG4TPo22dCH+GYP5vcL6YZ9KMyI2onJqa4mCjvRu
hLFgr3Nj84XVLvyx6DG+6FJwufgXSW12HWjuyCB+t9OpR3w4rTAQbSbSL5fevJr44taZbGSIsrqj
0SR+rqOoOzPMuHvviw4jgaGy5kPMHcDFFKazHwwNt7xduNRwHKN0TOstpfJExBi+m+OmaWvzkcWD
6NFsDxXmembSG7686DazEetTqywQu2xCNmGrAXMJAo7jnJMRxR5NctljHqdK9d5MIZEHF32IZx8f
6EIGoFq+6ZC9f3Vh9zzeWWF+UqLVPvR4FlMwGKs7dckzdRfhzMN4MNuoY3hW+Ydf/Nz81jqiWjZ+
nUf3fpvYH9PCdxqrzcgv2s81NQBBQ7qCTVd6ZFq4WZCWoXd0ZrWJ0+nWxZX6RGK26xAz8sLd1kk5
KADiam4PEzkvMm8a6tw2TxF2dnmpB+4PiiWrSufYAw0oYGvmTcPYubNi9QiZGH6kXxAM3vlGBuXB
T7gVbIZK5fk+wi776syj6wbw9SFZ81i7G+6E8XskeX4YLZckPyYQxPjtwPqkpNfTijQU0YIcEl2q
rgRNBIQ27YV8oe1lk6Cux0E2YQlOAB46lXnux5MPebFNOIOwIA/9tvSTWl4WAwPfgIMZwEjbYPni
iIO3BNl3fW0GvbU8pYMgzjo6pYJTSKhmu7S4SmHNChrExAR14ugRlyAv6Ges6FhBuCQvmEIpOGCm
PkMDn5v5sCQsTPu54vwzzQuqstA6y096RAndeUKo/jAvbr8E4MISLlWlkmf0DzdHV7jGAOkj9M1N
ElKHYRI+YqUAG7lmxcPwAsmG/g00IAvL0hyiEEkj5ps6uNjNjhHONY1nakqfxxFDUeDblGRsJuJS
n31nKGs/kTcpN4yRZkpAKC6CyVtM4ia1Bu92GCZmWgu2zo0/EQyRxIugFUrDvdJOXL7RIDheio6C
Nwa72XLFV3N6cy03tontDXCyGaJQAMfU8NqcJEE9d46S73W3TDfjAihvP4G5fOY3p1cE8PXwQIgE
wqSelQvzU8cR0T4mMe+Vqkq2KN/57lqq5ukUoZUGKXg8VjuiiNdTmRpvaCjtt7mFbhWQgfaxbpRt
9DJxWrhBkIgvURWyZz6t/sRcNSHb7TXwWG3Tqn+UyUJlhE3d0UOL7wEJL58ULAvSZ+OhAr93CBvd
M6hxDXIvQ+Wlr2OfQ0RAFLWmw8DgPOT5N4BkI3JUDPtwbxcBJT5ugW+nU/e0MnTRAbYbXXsc8SO+
odmUP4MdH91NnrHEbOIo5eq8HvVZwRKsDKQVHPAorI1pSMPRsEYwaydyiQ41+L+SapIXYx8td24e
p3EQWmJgFrP4tt5TTpTdcGU3frh2ZJwtAwdGTPyWein5wt/oPBW3Pk7606AKFzpLmgkLRkCEGXca
IVqdGl+NgMZQc/AHtYvEwwhT4MolCYvMFTlvkDRWN15sSGNv0osRb12O4NlGGbMo4a0B8ThxZ8ug
oK4xc+l1Tbkn9bwSbr+i6CJjcdh0XxH19Cuuzo9yCm2+YuxeIds76yvcnnwF3cev0DtDeOJV/lcY
noR+f1M2RGp2nGT4DpIhbK+1zFId0MDk7NOFsCbpDre8VmvUngANaNolWRzKY1DJTtVXLj+N1ox+
s8b1S+Qvctw4BYqLNMw0iX5eD0ikl6d40HsZS6Sq0Cl33hcNIMYLfy3NlRFAnJBD3vLFDkB61+5F
8sUUCNPGO41t2tzk0cyIJP/iD+gvFkFmr1wCZ3H9T4sO4JeChwBIw0ow4HLDVLlWdL4ENYbIj8hT
02syaN5u4qjOh7esmcCBILTG5TaZb2Xsc26tbaiyrADisf0iKkDRrOBkrpyF7Iu5kK34BWg0eNjt
gcSA9cVn0CuqIW8speCbAXAQeqDxNl9WrkNcr4wHbTFB22p7gf2g3LLFqf3FhMi/+BBdYywX0Rc1
wv8iSBgsq/Cyv8gSVB85R/uLN0GXBuPm8YtDwZOoHquxkZpw7bpMJWXFbhh/ESxY7KEt+P4M9prN
2C92JhrbS1+AvoCDCAWDJyobdkB0rZLxDeNfpH7D5ZpFO968T79oGmXhQNZIxxgFVEHjPzjWyt6Y
1MrhoDeEWpPFHIjPKzIjL5qrSLn5j7z0U15aHdX/XF06vBcfyfdfZaX17/+pKhlg0BTlBQgpDsqN
hP30d1nJsOQfkNEww2DdXlWdlXz/N083P4Wh23NNk/kckpSEuaYrIlD4y50/TCWpusVm5cLmcd1/
R1fCBo5y9A+smquIjglw+KheSFguXex/VpZqPVEemOe3jEtI+hpz6r2V6CSYyBTmoMZNw7K+JnbY
+Q9q8HUYTLrxH0yoBZ9LndO9EJleypTGK0Y6K7z82QHmA6W8TmGFM8x4xghtm+BfTEEVRbLcVRJn
YgCLaIzPmtZQxkWjCjMFAtQnj31nNm+tNXrDYbEJVO5dWoKaSxIpJoJukXO7bl0PjldpDrcyC3t7
OzWN9+ajLpckbDhUBwk7B8HAnivEJh2IcQQglXFvyYIDGCvBiCUpw3W2kz4icuC1RotrtB9WAppH
udeuXsqWTEvirRfRxjHLDXMVsfEqM/yml5w8PHMUTiKUKMa0hpZWFW5Tp8foPnvYpfxJ8GxJ3ALD
Xku4wpg9R+QiN9OrhcceFXnigWHaDmba8MCiIq66nrqSTdMQpyLQOmC8hMwQM/VwW4dbMtmpeb1T
GOmJWO28g+fEQZZ+y+I5I3s4bcdCNM9jneVOYPmNkewkhhUsSm2a4AmqwQttHYfzPieBVl0l4CmI
onB9xpI+huZ0nFWa2cFMBjANInC105ECJuTucOBUii3D/nTpL4JtL2qwmlHSQhXgxIlBY1DUCARz
zVa6c/PMpjUA8MnqH2ZGssXisDx0rFKm9aRt+rE2fZ0N/NTC9nqERm0TXIMPQG2m6vOLfOSks1dh
gQGZmXPNGLZoprshAfRDVMvKtzm3VU7L1D0xReLmGZPGsuKe4cxIYu4/C9rPBU38y5BK8F58bxkx
/7qkrT/xc0lj2bLQwiENkVBRNPWiRf8Uyj0kb4+ZjbQZ+3rSWrtg/7GgQTx0IAaZ5ipj2/xxf1/Q
/oAq6XsmGjrqrclq+O8saKsi/Y/lTDmmY5NNcZQFe9I3hfWbYl1l2gqdmsSu2UPACzUVGM44kNle
5v0vi/xfqOMs3H/xSrwQ74btW+I3Sb6zyDmG1Cfkpce3MGalhBpmJtm+UOaHZMXPfn4dv03/O/qO
WSWn27T8VY5nO/h/XlAKR0plKpu7/frXf2n1BTcwxsLnnh9nCbP1CXUoBfr3Y6ZhkPvoyu4jRS5i
uFS+8fSvf9m/elsl0wymI77D2/vb2xqOVsKBPtky0jLzrSZkNh+EpbsS6HYW5f+ft/avXs2T8DMd
YTuu5f+2J3GI7koSatsaNgrATOpICG+PHmrfWPfNcPOvf7e/el89j68lMxYK29fQ1a/va2LN8Vhh
sm5VSh0FItK2yxTEOUxEYaU4I9epc5PZ/Me/ft3fZzp8VeGkK+EyNrIkX90/v+4gXUzSmJIHaUE/
bpqAJVESDXS+hW2uyW6w/fzrV/yL31SsZwd7LadHcfrtfbVLD0oihjaLFDTWT4sqKdpm68tMUeaF
LmldEAwF78B2dfmvX1mK9bf504MpHEFs0iHZZinPsX/7BikHeNCU2fuhM9B6IdQs6YaPH+pUz3Ly
OSo7vIwZntBuFdo4Ma0ulqc47M0HjKgRyWPciGuBiZzvmMITRygtz/ludcvw6KZOZwY1Uj+qwpyt
DTBY/S4crSP4mVZffoytWnNolS1uDF+202GytVU8ijzDe+SVIwVgmptqRbapcbm1TiHu37kv52sx
psNdDKFq2tLnSk0HXwuIaS2F6bucoNSZYVcJgQXa7q2NmSgUn1xgvNpNrQ5tOkdUj+U/qWoa4Bqr
qs69KMmWdE/FbLc2atBDSeVf4UMwD6o5xchEM54sIfEVJqlpqDzck/uSK60axuKTupfpJW2NRB4S
K8mo3BFa3tKw6e5H0cJ8rmNQB4DNFzvIqe6CJu2swH4on+j98Uxhx5HTAF0RpVfmTx7FEuneyNXy
NmCsw23CURS0QFo7UK91WlFbYeTwk9Dq3yKI13BvBV+wtdjNesRQLcqDj0IKw84gk7RPvRz4mLYB
pcBbxRTmQrwVAUXU4mQiONGFM3TzrvP89NOpLGrBmlCnmM3oxzmTbjqEx7QSg3hy6A+CbYAeVp4K
8NhwqBCT51c8l4yHxnlwrRffibEb4t0hzcVtPcJJ0XKJmyFuTZSAPWWEWSkKYL8Iw+3U1VF9uxSZ
aZzPDUF9mB69TvH+ZIPImhcji0a1h78Qx1f4W4yQs3DZNxm4iqkTzXVmA0xEpaP1ZB8jxrjbnPMh
dgqUiZG1sOxNn8xs52V3oLCTmF7dEeRVTCUqKD/H8yvSPy7ENE55ZlpEF6BqXOMlpsaVw6I5GWgG
m7iQmCSw/Vvu/IpRN59xvrV2fjE2DIWoLEFm/WSI0BBUjKFXRuvhqRvomPBaPpcrS4RJ9M3sjcq6
F94UOnuPVLOYOcXijN66ODrHl8W0KyyOPuy/re22Inzl+WqhivSmzeREdUzqiq5SP/pcoOymXZb5
VNUvI4+j71FHZ3bg6CASw4MnHUa2nAgDaBFCB4B1Minml3jwx4d5mjhMajCSFLfUC5ppEpbGPVDA
8QXwAqZUwU4dWIuOLWZwA6Y4D7mZ8EQrKf2jiKNYLDqEsUHjwZgNem8R83xxZda6R3aqphg42gLu
YVNARosvgJVUPH3pbN3H0loeCyefvxnWZL37FMa9Oqwi3xrbJxiIaDt2O86t+U1El8ZHqyl7yuaw
fh/xkuMWzluCCpPH8APZi6LBTVlI41aSRnE2lXKdb9F6OeMEXYr7so/rhvYWn/eTAPv4FJJ8Iq6N
t5GEkM6yHwwk3JpeGw+uHWQ6cmsuZRhAJM25eGPqS00rNi/QVuVpEGX6avWEWcmKKvFJ13eENV6m
C+lV2k25QgnOxllZuK+Yaqs4aGjwJufBPY26vcmsn2rTJeYuO/5rE+s4LLcjLM8nxmhYHkcwOM0W
nj1aQVzKkkrsaKEjyBDhgrnNqVEPPDvjg/OJU0BeCIncjH7ZrVhjK3kgiQdNiAwinso2GdyX2sss
k3CcAvnSosDwZUdPu+uAkkHy9JqQ77sQxZvGl+vvTLxZxV6kFfR4iYu927nOAnOjgOBWnYe0ehaX
DMOxvY5GjFbdWtF8SYWnnDc4E6M7sI3ZwulfxydP1XV8DXQ7GXeFZraTbfm53AftVM7zTd2igp8c
q8cXNRU914xFTGo8W3HS8rDyM+We0QA3t2qowaLB5YddYBOIuSQHAq/JH31j2QtT5AWrOwjTe4j9
3IjLRjJyaw3Ub+aW2om2Ih0JGRmNnPIdNSKi24254THW1NBDou+0aUT+Y1Rj1L+gQDIb98y7/Pyg
yCFTYZLmELptblXxp4UU1V5w15yLjUo8MZ+spsFmQe5zbG6yuqvFOWsuZgQa2ek+tCP6rI7Udev6
G/0m2cUKIDF2IefBkXSQQTMxDS+4wi75vZblRfcepLguosKU7URQFnKXpVyhrwcFZGfnJRpcEieV
djiX2jbns9ikrnPfkFXodRCNThN9QPOhPoCFQOh6o/uZiohhHOhk6gdNBSqVpcl95ZnkN2qWPuZF
2KqiPtE/4jqO76gDSs5BhtOV1FeG8akpgTtaXsGVbiayBT9siikbsWa5PnmCpPVmIEU2AynmpfY4
/zEbU4NLF7sHUQzGHS3esA8zl/bLsJn0oUOTJn+ZCPVt8Jq6YaTi6wPyheHupsLtXvWYi6dElmEc
GGPrfdMzzWZEIXTzMcZs5bvM13gPRGRF1JObXif241SGTzJn4qAp6MEmSdIrnF4wBmFOt6SRnTtw
XNbPe1zyUw2BV1/PS05TU6bwfdDAFqKISOoCL/weHNflmJaWde9MsfdESBJ3tlczj9npGNhJUC7j
YIPUSSGjjG4yVveM44R3WgSaEFfviZFPk1mqOBsUKvhlVVoQDvvG7YrnpI0W+cLiTaI+M6rVo1KH
Hp3Xk68+ce+5L3Qr+e9uJ42raLRKPslOWlfQtAEfNpmciQImdQVk2sFUCgmvcvZdVBH1m+SEWxPl
xmu3ZWgkSVCxMS2BY1DmisnXotlcsMpTncHjMzK7m9e3FaAXyrlsbGSFaojehKtmXCcGMKdh4PCD
vh8bb3Yt7Uugd+BjGjcWE3t6hpzjhHL5hIahLxAaCpsQXE8kLcPRb+yl201FYBSIFc8jbg5jD1DW
kR+TN/vlAXk9zI/koyRwsx5wJ6RI3XRn2IWm7GwiChhDHkybcB9ns472RrcSGUHhNe459Sayekjc
2OsvEEKG+NyEx4JNB0QUkcqiB1lIhoCjRIBbhAcDcB1Xo409EmXaQg0UL4K1KmTW2dHw5mTYhjgZ
KNpHR8B9MQc1HZ2R0aWXsfPj+kNZC+VBkbJnDqT+fEkGxWt3bbjGmkbYIv4eYP4cb4suYxlOpwRU
JzWlDoxN8ke9/BxlQnse9U6iZbCnnCj8kTrV0B5sCQdxayZxkj4XPiNV+L68fd43P5HpKivL7gn3
ZfVhELHg17FnMPCMQKsVr2qb71VkzssZA32V4AWnn22Y8uSqG63pVTdlcYddxXfGu4QcT8VIyS98
2leJF3UdI4w9LEHGgXjqjKNKdXxVJln6JqVTPjPaailMEE4vt9Stsmt7Q5S8zcO0JqNFTqg1Mp2a
UknP+yFJTNz6hoXzhKFHC+d7ToHGZSPuJyk6gcXTTufrmMrzma4tNzI285xF9KvXE4+7FrCwbGto
5l3SzxBSBrxsdC/6jcC3UWn7fUnS5TlHGS2xlqnk02sYhe6ssrH5DE13vIzxTNCAlDXeO02yzb0v
GsPd8NGbx86q0mrX5eFykxSMrtnwW/OIuRoxgDg8fjZNMu0jHt3mNNQlE7WJ7AaJQ+73sOHmLH/v
de/fiNF2DRE4xTw0xoG9PCYIkHm08lpcUThykX7HJ9ySxgHE3OwgNNNHgZXbBooIaycKoBcUN0h5
Ps4ALKkvVVeMz/XclM8iD7MrTmRWuecgCmWgTdvXWfV+uoeDlV24DoUP0m8AR1lidPG4ArammKD2
bXZTsDJvLFcOU21niF/G0Co6RsCtOkuYIXJvskP5TEOgvtXjgtYXZWySCpgTsyukOmby/Wyf419x
mcK3FhlLBnjOAwUB2KBqwXXrPI0nobayCRls6cRHSG1sJsWHkI38lpLChOiSYGcsbCFs3CA2WcyS
XqUkEBydHrqx5xrgc6C+Mv25KPcWpX0lYeG8u0BAJ1iiwxT99OtG+5+Cmf+lGDb882nHf/8XN9O4
/e//8/1XeXD9mZ/yoHD+sJAWlM9HhLrhS5S+n/KgI/8QaEdYaL0vddBGnvi7POj9YVo0xaD+QXhx
HDA1/yMP2n84Eh3PdzGhCvffs9H+ediB+MAhFfVBCpthB//zN80uwfBJTxpafucZ9n6MLLmDtNAd
fnlD/kKo+10ZtFFA+Tev4ygkTfs3YYfMD56t0WVikOXNS+fn03HludAb2cccvLqx+Pld/L/snddy
3Ei2rt/l3KMDNpG4PGVJihRJkbI3CKklwXuPpz9flubMsMCaqmDf7h0zMbbVWQDSrX/95r8ig0u8
jNFoMDm2C4EZ/NVRj/0CGcRIscpcLkErPNlRA8Jav24jSHtJLuILQ716g2ooVz0e6cdYFS2GmiYu
rLlWqAtHkn9rkLWvA60Mn8+/QUMhUS/RIgawDcggoA3MJMtker18IkNMQUhsHfeDxCsf6FXjZGgO
Wv1kov1bh3jq//LbjEaC3ZkWxA6326VGk3/hCuDubGNOv53/QSfeMHNX5x+8YBsvpePfg6J+wNKZ
3xPbDowZOs/aGkfF5nvQcbX5B2M5NiROhZMBsh+PxfUiy3IoYaQNeu59WQ3dc+kmzgYbPs24gAiq
9uOrFw3pEgib0CfpuOr/fzF1SHyZpmIo6UU36IWN2vOfhRPIbV1oxZ3T98VDMjsVlUALN7k28POr
dOVrlyvSF56ia2AqHO4KM+7f4VZEngMl5LvzL+TEnBOGyWRTrlig+wvgG6CsR9ZIcm+VafnWh2K7
Ks2i27x9FMFboB8qQGZ1tqCXb0LPo84NZSKUfHikUTbbz4nLNenCG19isMxsZhC7GY1fYcK/PB4G
gXw90N7CJEeFpYi5C5CPGebfgH9EWGeTJlehYXvkgZrm0/knPLWqcKxEQkCQF3Nr2Rwx7XKI24Db
lV6HytC1Fe6Vh12pu+vhFtw7cWDMq6A3nXUnJGm+gVejHBIupKgOS/pfvdMUb3/rzDqXqpJ377L9
H7+OQFJPFwmRCZJsoUcA8XFTNjK7sJ+cmOXSka6yQHN0EtvVDHsxy7XQwuIXqxDsGrTsCkq6YQLW
1vjIZ8Khymc9/33+Xau/42IDY74aBubILkeOtxjRr1I0khEEJqA1wBRsMGijOs7m7aN4iFMMjlQP
GsFim8T4xXDnwLO51gusyGcsS/F4lrt/MAqXPWgC6mCTi5UxZxhrjxleAFFT9g+4CUdbWc3V/flR
TmyxCDLgrqselyvdxSrXzNlIYc5j+6jufgZXZpIGtGIz4Orw9gei/+aarASaTK82PTypS6G1cKYz
d/LpURMGh1VPcWGlq9eymALk33F1YcJ5ur7ctvQRg61WbxmlEcSV6wMlj4EnJmI6aucnwHikk5Z8
6EPvwoZ54lV6hk6zjmejh7LcyqRTp5VWYndL9wJrLKfJdt3ci7WJccGFw0odRsuHNB0d/wXIKlgT
Lr4aPmpuqyKqEQcXu7QTRI8THRHqAHxabt5AJZwuvNYTK8vjLNAdECrag8sN1PEK2bZ4U60srJWU
+AhSGLFFF57r1CvE5VA6lsF2rS/vOabIqhmmhr1y8p7YIBDPXdeilhi6zrqwiE/NE7gLto1KQ5e6
tVjEgY38AcM66Ly6CJCgSPMaV+iBZFnTuI1xxVubWpI+13PQ76DN6BeGP/WkDucenTnJRBXqfb/Y
G4uitXMoyOwhGTIyF3uqO+HV7V1qBOWFl3pqsjiOB83IoEtkO4vLRj7oM/6OPZ+uHu5HP/8wRT4O
IPX8W/jxrQzgwp/fU17PFVKLYDYJi1A+HTrA8bN1OTuk7IEIye+BJElYz7soqpzt20eRYBbqfgL/
wbWORxlBeDqfVgAd1TLbuE1r7orUd2/Pj/L6O9HyFw59W/ZhiGGLUZwmJCotKG2iIyvxFNNw+BvS
S/sT7GHeXxhK/b2OV7ULewK+huEZwjTdxZwwE7QE3BYxeCgGRAY+yWXdxoqQ3G0io3fuvaHHxD+U
Q69yQnoL6g//kbzdatBb3Mr66Nvs83dZCa8gqHHAbwcLTG9sf0c6TmG7cahc4p8MnHtX+D5mX5Mh
DHCfEWnb7woI/XcTSaXJxmx7ZEPghdVPL8whN0Whjt+Jy5JVIKHpPPtTi9dUkncJkWiRTc5aG0XO
D18Y7W9S4PR7x8njz4UcBM7EJb+a32sK4qiN3H4Oc4crfYvlcLMjBMr8ijki1g8mJty3nqsFPKKo
AhwEZJhsmNY4SQ5eo0GSDYgtA4kgAmqjp5ktb85/gBPz1oBRwj1N2bmacPyO1mQ6xm5EuBqpgo1j
3mVd+Y2eoH99fpATEwr6IbsOPq4u2/fiWCcIiM6pgeCMHvP0Lrawf5CYYWLZhKv524dCTArrBUCQ
pbiYT3EVETfk4NE1j1m6V4TgCga/E2yyfqK9fH6wE9dcHGpJ2faowCkYlsSKHMVkocKxyCEt3b+H
zkHfkuAF/1CP5YAwj5gpNJ4eyg0DWwdcOKU5/aSZHO0DrDsfK8R0F1714Wa9WFC8SdOg6WZKy1kC
D11p2Zivc+MoWzO9aUvRNGtSmpwrDWaxu9LzVN4BffNaLCdGrwpHcXzf9MKj31jOrYkxmQPvEPt6
6jCcgvzHapT6dGG7fL0/872hwUhYPnQxrcX+XEizaGh346ZVZeaPpsKHISk15zdFv/lrmAzxHq+O
7tf5z3VqGnL5pxqBVkQPY1EQuWSAEUs/8WoKx7rNYsy4iaoxrjCt1d6fH+rU80kABR1cylPC5uNl
lRhxTH2VO6QlUcjqSGDwhxof8cH6NTnxe2Iu5wtv9NTDQZQDbaK7KyH7HI9o+ZmTxYGCS3BNu2pK
x1RGXmiYuhGv2vNPd2os4CYoeFwmPJTMx2PlcF64hNEL4hjqro2B5A5nsMpbrZq7fzIUU9mzPMA5
1trxUJLTjvRariwzNLgr6LvMjpTKrYVr8A8eirlIY4j1A4v6eKRhziCPku60sifd2hWcq7TcDBnv
kIBCVDg/2KltFwUzABfwu9oajwcLXctzcp8NCYpucjeNNgYWFMk/3jyKycGqZPWAO9ay0KGvaCBu
ZHsKKyO7TxDJ0zBoMCT+B8PwHJ4jdKianloML+51nj7EDZwZQEFgDZydTetW4D1x9fZRlCcChSGF
LlYHx6OwkYGA6RZLqm36x5H0JoKZPPPCwlUbz2L7NCmngfcBlcFuF8+C5STpZylNFyp5DkU7++0b
3YMRubeFBpRy/pFOrCN2IdwcAKo5PdzFOkKUN/mjxWAcMNYXo3DlztPDYV+H5tuRLaBUinedSgOV
r/KOf/mNRluTIh6Iw6MbJG/RtkgcIZv+Qrl74u1ZmEdQoHGXUyvpeBQHo8MinqllZKq7V1Kru2sk
2/ZT1coMachgXgBLDzvN4nMduI1q5vF8+uIcwUQZFWVISaGXOTboWNOa9PxwsNIApB/Rm84/IcEZ
T8aUQEXqg66/Gvh9+/Pf8dRjW2p9MS9tSbV//NjYQxD/wRVvVeE2itQXRwc31sxPbRvG68lvhwtL
4dR47BxINlgOlrG8dmSsET+deeqghslTS1PsPCwrP5JWMq/YsLXH8893Yp7SEdEhBKMGMYlyOn6+
mm6pph1wYq3pdrLzjA2+aIKuoPjyD0YCPYN1LFwHUPp4pCjGbtHFeXLVKtODAdnj2sMg7F3a9cOb
oQsXtA2KOMfzYR8+HgrjPQ1bTtY0epGHBjHqJy2o5jshx0tdGvX5F5OUg8vzDHpLXLOXmz3KTS82
fUaqsdZ+4FR4ktAGyEiuadKErsg2vY4AjGQ598IGc+KYOdC4uQjaTNDlxRvq9pDQXHHwPh7lR84i
9GlpOF+YHiemI5IijizQEmpSuVj1QBqe1Cz2FtR06Upq8xe34vYbGDhY+MPbN2jwCzZLAAQJb3tR
aBNSR2FmsmeKIMYCscXqGZsLOtyxPmxL0JQL0+TUK6TTojqJtLxo5x1PE9hMmirpnFVSow9JAzfd
D114aUWfGsXl8NLZ6UHTlocbl60UUzzmPQF7HxNy5rdDfLE2ODmIqdOC4Y7IZrm44WS+XzSVTx1a
pOF0J8rOeV+jldi+fQmD+oOu8jTuq5MG593KINLBWU1Us3s7wglhrDANKAw8+c4PdfKB2AThP7l0
dMVitwhRSXM340I/l35MqTx6tzFyxQtwsToal8uXWzzYDt04MNbFKV3XEl/EjhkwRkV0FdQO4VH4
jex6a56vh4oYBFcrb2t9YBIiObtwtpzae7m9cT3g3GL/WDxjgGgg6PSeJQyj+FNaNsH3qPPM+9yz
/DeXEJJrjwV6xVbvvipa9LgjB7FxuC72clo3WtQ/oflOcUnsgwtP9XpLZCja7yhxHLX/Lk6UAeuY
OXJmEGutr3AdsqBRIIV1vkfa6LarXoHlWOipluHu/Jw5MTJ1CxdiNhAmqbFYzyjRZwFn0sJCwvH3
eOFhU08E6EdqUAKTw8JC+IwL0wZjAro458d+/S0pCLmA0aahi06P6Hgv8XIowxnVxaqNzGitCjOC
CuPgeirc+cJQr5eGSuPBK4SKEMWBsVjrPlw8ZBBAWq7WuQ9JPrTXfgvV8fwDnRiF2ziEAABd1vxy
2wJkLWNcUyExTpj1OpOjrfktl0gHJ0ehi6kuBaz1Awrzor6AQjexMXMdJ7W8vRIVBk1Wm+nb889y
4uMw9dlFaJtSti+bKDAQM8soJd5B2axvrbZXKssaQ+3Gni+ANOpAPN5RPKXFBVW30bW9go2m0Byy
AZx8ZWZN9Bx0nfwwkTPwHf8P/ZE9Otxi5mO8+SBjUJqSHGY0aticjyefH7iEj9QjICe03G84ZsAw
Jgnzx/m3eOJbcc2AkiIAdwwu5cejGJNmR5jZMiMoo3ekl9sbmkL/okT9VxrK6VHYkimfqPmWo5SF
SLS4ZZQ6j/0tnw0KQ5bOm/PPcmpGgFtSmqnO6h+h0Yt51/B6wqQ1Sc0cSOMEtoSE6sl5jRxouLD1
noDt2A0pBNFGA94Jb1GfDXTNpgmgbFW5GFxgQ0EGJTY6HSYhXCyvR06Ar9FAJmljkKhKImf2k1KV
3IVqtOs9PpbpVtTO8CFuSLuFWme/GSdWu7UnOP8A6fEaPP6utSgme+S+TMJKl13ZhavzSzBxOP/G
X98kGYX1AOCjNHme2rxfvPGg9v3IS1iDASz/z5br5jdJQ/rsOtXx6+SAjC584hMTCUE6SKkalGNh
sSgm2ZJBRULlqgyEfjdg3bVDmDxdaKicGoXLkAIUqNrwbzx+LFNroQZHwlolbmZ95Gd86cj3ubDy
ToDRaiN2PCBVSBd0iY5HGZkyk9OqLkZR2ncERIhrMeflU1O38IjdKMg/ZwnGujUOX3dIetKfGKR2
JCIhmLhz3DC7sMudWD4gDYopBvYExLuYMlMtHQxQXD4mxeUHO3OjfSGq9sluZ/PCoX5iKA4fsDu1
HWCGufiMduoGem3C7YizNrzP4ia9JSe92Q2zX19YCKeGAoaCigJLkJJqMRRx8/mfFlxVyOqHFHmz
n7DA2xBchKz/zcvBUfd0wEAuZZAcj79oN0AuhwgDumH49VWF4dD7UHPx8+0xLGmm6FKD9sQ8pWcK
0Mqep8rCxRfzbCoQaWQ2qLzvbFHARVdCn+oLe93yDfLOlL4X8jHgBTjr4qkgbFcIMxhl6mgEVagv
Nzpaxec41d7KIUQBqit2AnA/nwpj0+MXKCbafnhC0fCma7fWEj3ejk1bXvhMxvK9qWGAgsk+pLeA
e+pi80azNPdJzzASA24nc/YJIbEWpgTziFVx7ZJKgONWQoA6rqo4G/gfkSyuZtKkM9ziz8+Z12+X
38IRDyqPwhh5/PEjm+nUz/gZKDpBWqytwDY55lu5Lzyr3Zwf6vVjAwYxMbH4RFbM9nk81CBy0v4i
GBkyK+MbT4TNu8Ykwv7to9BroNF66LDbiwfClaZCBIlkqmrE+M1wpuZzZedf3jwIU1LgesuFzGFm
Hj/KVCGtg2VvrzLPRRKbmIjmnOit1xagOkT8NGmovpU3weJ4E+XQ5iOha7iOymoruNe+c3IvufRZ
bPXiX94v1TiQEPC9g21BiaM+3Itj1Gz6bKCpba0EZOe/CxiN33pMVr7NApX5ajbd8ndLYPXHBG78
dyLTqu9WVMT0xYYYIU8Ifa0n5iYjuqcq3OmBDc+prvQhdW/SftTd5yRDA4bHXenW+8jPtOsAT9Lg
CglS+9AZ+Diuo4Z+0DV34Pw2z2OcnMTYW39PaaLN2wjLpqu8LyyDkIfJIi6XpdIAjulmg3KqdrtN
bQ7VbegMlVIkhu1Xq/a552Xp2AVX5YAD+ZozRF6ldaN9R9SQEsbcZ2g1RlNEzi7XU4ytcT6dpuBK
+hphEAWXUhzNvC55n5LM96m3jaJbt07h3Ics3GaXJjmxSmlWz+XKQItSX6PHq/zVWGTZ54JYryc5
ReVECtcc3WV1ZT0j2DK+l4NJDJ2bVqPypDGybD9ydfG30hnbOy4EybcBj65xFyA8MHa1NxreXRX7
7HthZBbxdZyEKXnK3OyCvS/JM9lZxIloqwR3gJnktTLPNu2IenJTxg6ZeiZ0q+BjSIIRtvFChf0G
Xp++yzBVi3GqjQhK8quuIJ5L0+pyLXCm/V7qpfFJCfv6NWY0pA7Pee49284omuuwwR8xtASUuwa9
qrlme6sfnTBNHuweV3wEDWP2hWtLRMRAXBf+Gkdk/KRIXXOxEYjqAbMcpNh3OFHZn0z0LsVqdPCy
R/oLTSVpe3HVaImJSBCRK56rKIvrTe9hFLuKYTWneNfPmEwUMzRsDD6HocGgDRExcVSmIGw+Nz9h
61MXV0GX81fgATNO3JGd6mce1KF/B7NqTtaZRSJMoCf6uDWz2P/sVqSiXrlEpX9w+04+lH5iXcdT
511HoV3fYKtbry1oc6sBLva3SfPFJyD8RqygoCYZ6tR2qNc+MZe0gNBAV9hy9RqhYq6RjfsGZOOn
ProJIsRsGJnsktQhNsFa+8HZlnxJdN8ria4hL41gPy8fVSTf8KF2+rncILNEZ9u4+DnegJ4FhIQb
Ch6j+k301RT07qe+KbCpmfnzf/fooLL9jKrvNvdkjRlz68VXqV6mRPKZyFtXflwbiFTIav3Zjqn7
Y2hh9qBL1/16Z5Vx+HkEbMg3/iCKBzyebOJ/dGKGUEGOmIrgX1CiTiJWsAu3tCvm25pk+vEeHoX4
HtaRk27Q5GKS0CYCA8sCDR/ytCqX4jY2ZTzcO01tWc9OaszhWsgpUJlIaRsQPxET6ZAKD30oXqlu
/ghPovkaqhbVHulEhLOs5fT+19hq9OwumsOhX5N2k3ypbYlZUDBWzrzOq2j6nJKcVaSrPCEc8RuB
YPPO8KKxuM0Fnr5XJczDnG5d0xMuMoc4LboTDpRtm/fGOnHKsFk1Y4/jsT72HwLDKTBA411c51Ys
ScxtGhndlA6y3U1rBC6+oWVqDyvd5voMXycduXwh9hg2sg4iuTLxa4JEMfd+f4uBamZcxVGX3xZV
nZFz1sZ8vDm1v2UEej+x/zffyjajWyKtyiEIpC8Vfaksv5Y9rq87i0wVjxhSnMApq+qkXgfe0N7H
E9Hp65GsmICwIOqKFUGH46cwSoIHEuJw4JxacyZ2nBZ1Cu6tDJoQmDq/U69QkZzpd0SpwQMZSgjH
o0wvpj2xb7yTQI8J4JsoD9J1iQnsuKlmicVnRs65v22DyLpvs8o0N0jHB/yUJzMnmj6avGHTQvYN
rjK3wVtmi8NBZ16Di6a4Qs5ejgK/9vvHwOgQjLqEltmfKrufJEmurfENB0XjW92xFdx0hjNa34XI
KYWve+Ixhn0pPf9uYv3iu0Fc6VfN6PHFq82IAFkYnwkG7ZOTPICnMTcrq24itLma4GUj5vVJJEqb
x8gNYyymiVWUewyKkWFVKYbsW0zPp/e1N/fzxumVFq4w9GrcVmNuv9dIOn+OZhffT4hw+BWLsOt/
QeGaq7UeWbgkYxwSFZ+7nFj266qt7Y9ZtinLWtx0upX9noK6nFZ+6Mw3SUKAIDI/H7mGajSZW5ZG
063REeOXUJIuZOFKrctoTeh0cmMhZRzXVW7Ka6fVdAOnm0r/NszsAptYmyQZ1zD3eb4x/VXaPgnA
gTOa464B7MZYOrNh9kZFP33XvCL8mDrI7/D+k6m9DVhQYOFpGhEaNZcxEzhLI7GFeux+mCO65m5n
ICOHku/fWLiCJmsSLfjtNiaD3hbzmPJHNHRFt5dwcfKNsCtqj5nIw+uolUNIAmTWAM7aIeamvFfM
d0ekmJiUjX6yr4YkemwxIiatZvRqglnkREiWV3m4OyZZwIfE1xfL2XB2NkbAlrG12fIeyzEyinWY
dCXpnIWlsfY9l+QpPF400mnLXluVMxnYV04ceo+z34/2Wk+q6j2JVPX7rnVJycAlgOxaePDEyBaN
eGCiz+M6zzng/zasMPTXNih+/57M6MG6a3Do9+9n3xgI1W0xLPlNOrCm7bqxlPq9AS02xvm4ZR2P
qWjTPdPabe91wtzYOwxm6Z0pwtiEBY915YfIbtj7IoFufEdCry2+NGaC2bXdaR1xxXUKpypqZie+
01JzMj54WNabey3xQ/OakqforonsSMudEUaDs/Nj0rXXmpcO3+sSveH9FHfWh3L2fX/ClCK05VVB
HqGx9V2fqUpF7ORfUbZav89fiF+VEYYq0eAK0MSnXFu2vawkwWtlmtAxTEOxDc3MQQ4dJPeuGIKH
80Op6mhxW1XNFVW0QPyn83B8W9UsA96INdsrF5Yp55IQG1FbzHW79cZdLfzuJgoa87opJ5TrDYGh
58c/+aiQFgD4FBFyySEYEj1E9N1QxkSzt6tax/pY+RYuPGldXWh7vKqYeKt04ynpsX+SXGiPHzVM
8sKcJLTkwqcBrBn2tK/KdnwjRMH1X4I26Yh/aK9AdjseRcPew3cHTi6zKZJt7HL76jq7hTSF/fz5
d3fi28HnVHgBNCa6DQs0ZNZlOrcz9N0U91PgbAtyLKY000qGwnrPRhZhGFuGd13sljeD48u/z49/
6oUemjlQHkwAoMX4FWFLOVc4KOXSr/YTxirbwaGNen6UUzME2QuoBdIhKEiL+r7sSJZwvMEmRbso
cajGgNB2uVhMg++9eYYoj0zQSOFCpXpVItat3SV1LqF2RF68nekK3InGkb/OP9Dr16ZGQdfAyQa6
dNDqvSgQDYwAeh/EaUVAAlnaPaYRA3nIF17ba1zEUJIQyPD8Ewmsku6+rEOjSMI+CBiGJLXhnvrb
3cYOfucwoEuNOLtSvh+bkcRq9PjvBV7B22LCZIT8r3i4lk3fAzQHmFZpXn6hGaKWwPGeQydfAD5x
xVZ00MUSIeeisfFxtLH1Efr3oHfwW+YA3nXY4m4kGjVMsokN+Qcf14AepKhCILX2ov73PZL0OFLV
Toe/bpOR7j6MoXVhPzv1cWlBGLTk6PWLZSOLaIuhZee0V12eyV2DOF8n0fYCKvMaYkCbihAMDTWq
Ix5n8WmbOZKB4HyAv++twtbovpAOj09Kk7iPON+Mfx7qf0Xw/0eJOM6J4NuQC/mx66/6I//SwLt/
caBANAZ65NJMwNC/NfDmX9A+DRyBldRUtZ3/o4G3/wLkpc3wxwQTzdS/NfDWXxz7dETYzoEQweyt
N1lkyuU6Uw3ow06mpJCcS/zwlztAnE6j3ooxXAUJ9MabHr/fB7Mk3ZyJQ8z7TY1KtIMtmBdCebtY
oe5u+mTWvjZ1TbVbx7ZZf6nC2iaS3RMB9pfU82b9DoVy/NUavD68CUdLGdtxWwdHTrnmbY2wFJJo
8TiNbuquII4ozGLD3sNMJH/JKf0HUA+cgc2EkO6N5kwVHuOmgeddmSffCK03XGI7mjrYx9S1TyAR
1bSJapBm7LCSst8IXHTadToO0aNVWe2DH6Qhu5bgor7XnTogATRLHJzkKoxyN3Fb1u9Mrw2cm5ic
gnSV0qxw9tjYlwYh3/FQXnOOcWamk5fSSEjyILiui9bzN71dB8FuzPSAukGvPP0+t/E732cOEXm7
xM8Jzp0Dqo21cOvci1c0B9FQsquw69/jjj9bFAdSjwTuINU0lCsRQwNdsUHUzbYUZKySButSP22d
oi7FgLG7oerCMXZK0i26JJifXEy0mudeOe/M11HhEAv+w8SpZuze5Vga6N1j7zZh6q8r+qWx974b
dNEMH0wtU8UU8X1Fl12P/eg0QFpRZ6N3+0DWMqFOFER6BciUkBJO9d+jfcfXpSsCA51C7bm7pMga
IjmwU1f62coq35WYn7bvoi5NvsEyKmKViBpW8mGYQiNF9EFY6Ur36rx/IodH17d2zK1yRQFl5B+K
qrKSOwvYKdm7aT8MayvF4XADvDaHKIo6ai2JLp0sbQBNBxkSys7ruZXAHoRBY4e+xlndi64mx+yu
SY4em03X+t6s8sajflPHjjlsbZrs7g5bAUBUhHS6dUPAn17cFdNALYanTv7s5VlDgqCRtA9B3/Mn
sfQ3XDyPXHvT4JGIuVQwy4cQp0hj04BREY7B3+qWLxTf4+2Xl1deB/wIjhyNX1w3HihjUR6peSsI
O9kJfYzHa3Ak36Qy6YizlbKpBkhl/WTuR6eFw2THEfmUYyqp9AanHs1v9CmrZCOjvJGrwuq76p1H
ZrTyqoZxGqwMPyjrRwNDlg+eUQ7R1djrkL6rP7VJX+u18ZFIJ51A1EMpQ3VNWZMcSpwAOyLz2vfS
Pu0A/lQ15ExuM8Sr6FAy6RCH82BtHeqquLVl+IWOClXXdKjA2kM11s6BXuJufSjWsAnX3Gjd/qnl
DnWdc6jxwioL/HXxp/Y71IFVEFISVn2OR5IqFLseayKMvhBZGqqQ1CpjsNdQ5eUjYmMqzfRQddpF
o70LD7XocKhLo0TVqNWhXnVU6UqoEFWsroWTs5EB/h6wq1Wl6wLYPXWq/PUOlXB3qIrRH4WPwWgl
e0alam4OFXR3qKbtQ2UtOrsPd7oquN1D7Z0kNBg38aBqcsT+5Q/nUKkTukLlOuseVkpaTJKsPNT1
qPawKlfFfhhHpCaxm0aQnsn8IJ4UX38k4i4t2W12wAzcQgYfYwUkNFDUEyJmM2quAWu2cVcdcIc6
idJf3ENBIxIFTIwHjKJQcIU4IBeVQV6QfcAzBgVt+AeUA/ofiEd/QD/aaay6td+E0twWB4QkPaAl
FND6DQ0wMBRWSPbb1fL0Xa1Qlv4AuOhz5ofF58SrhicsdthHJsPrf3E3B6qJrMZIyBFSCE442e/L
A6wjDhAP3Yxu3owK+RGYOiVbs9MBxaUUjdyHB6CI7mn9OCOZ9qlSWqCk+gArcZIBMSXseQ/5AXiy
5pwFFZgKkMIuy/iKkntkn7C76bF2ykDb0l/wbfzGSrOT95PGSq5WaerjGoE5dUAMgmg80tBxwByd
ceMmFp+gPuT2KCkfJ50Ug/e5jIOxXPkEuBBWZ2pjvjJaCZAZwz7C06wavCxd2WEdAvxpQjxGscr7
2dkiRfaYEGKmMoJi/XOtQY+6EVMcFSthtibaLk9m7trLbeOnqdc4WtDlb/KbkmYBoiSEUqRR5HWV
bu0WchASRMv4mTf6jJ9X7REiC/rSdgj9k8hvd9aYkk+BL4b/rkzmvFoNmexwd00S664yc+zNVk1J
fMkWf0LMKytyWruPg2d3Tz5e84L2SEpchxPyrLCkwSy9Wuuvs8jnsT3LKD7PJnMD4Dcs2GsawvDA
0QKveyc6sn+I00VOm/zOw8iV18yNEndGbvY4O41pr37kVGNLA9Ce52u4auknN2nIDOi7sAuetdDR
8GyK8Ff9ETd6zNs1iyIrNsmfdLR2rnGEirtDbhpEoljflWEbmFvyXTF/I8hD0zdNzDa9xtEBYC0d
IPgjOvBrQHFuvxMmtOS1Jbw8PE0PMW7aIdLNOcS7Jciqv/PXTZ9clf42YUvHHFGZcIPeu+9xa5NY
Ww5V9cUxBhMw8RAlNw+mLFZzTcKchndtsEkScueQ20RP3mS3D+Yhli5XCXVe69vf+Kn911jl1wEV
E2WH+2H5mIqwfrb6Eovn4BB7lxHVnK+6COW1mmI4J+aHmLyMxCVBQmQEgyT0GoKXGqpUrjKWithz
vKBoVumY2eF2UCl8fqN6UAaxNVecqO2wnkVPIvMhvC8UKDByHgXxo0r305xx6NaRpRe3Hr0g8CSV
BNjIoX7fH+IBO9DKDzImM3BoGudDcggSNOhbBdvpEDAoDmGDbaj5+/QQQdirNMI5Gwb3mkrL6fgi
pSGIvMX/a6dbafFR+QveaDWuGBtT5Ry2h8hDEY71F25otLpyL7T+ZoMdOYoPUYnVITZRl359H7ol
4cZAx9W4Zp4Qsmh4vlaumU3DVYvUhLR5Sp3bySpNLpyy1P/Gs5XStccQ0yNMwdMI8psmPV5llcif
6fdb+bsxC2IXjgqhwSti6Mnl6Q5JkV6oUiPxlRNfdSOhhUbavchvQxYofrReHbPZH/Ins1ZlUc6Y
m+YbeGGB3DSHvEo6mP3Xjn7Ql9gy8JTsshDzYlSHQLw6FxiyMw75lz2Sh3ZNAoT2s+5kpK9iW3X2
YE+QUVRHSFU2Wd7A8hLkkn9U4w/bZvQRTpK0WGF9nf5J5CxJNvQ4MaoOC+dAxXaWnlUZVwW5n9ku
ARhFdE9jY9OaKvCTGDTCP0OVA9q5RW3sNW6D0V4cokJLGuXNhtwa/Qr3S+zBiyaT2+IQMZpl2vBh
8LEx3E+Iv/Hhk/TvRLOiAWKl6zzunF8Fj6Q/DWPTbUr6sPmnQrkyeSvftiNvT1uYOgLnp1n/oEhn
7nPd2B7hiPj33/pF2mvrrG3LR601CHxL3aH+7FUpAvB9hPtns5tmrWZHjtxCc7yVIO5rvKsGs0zx
hs59LoC4gM8JBq1dNGMbKivvsZ49eR/gJE/CdNiNH3zRlAUXqpJk7xwcVF/pXCNpfpswTtnZdbv2
2f4zbguVnfUbG5PZbhf05fRJBmlUvssTzQi3xIJh8ysygflgTLv9O5Eiyq54SjHYiaSf7okxScQm
yQ0y3cqsDv6F5/xPqsFpgee/8vbIUM4Ghf3vBfj//V1HlVIa88eiP5kWwGb/v/527L8cUDql9KWk
5j9SAP/xoNNM5y9aFBTguNED9VqKr/cvEzrL5f+iwCbzWM05IKF/F+C0yf+SaAwQJklAM6wPvDdV
4Ec4l4LuAZsgySqdE0YYS3MRnzvHSGJ6gA0+Pgf1OopxvP8R1T6rGfcEUM1L7K5jYIgR4bYALqg/
ijUv9inHFT9wHxXyVCLTrdWA7piZ1Q/SKPlXb6Ay3AdD2mhPLz7Jwx/g7mVgxatBFYUTIjqQt44M
cDmo6hLZRTr8qGlGVz/aCuv/J2x0O+3J6+qZ6xOxlP9gUIAvgBK0/4zKpzp+UlGjIK8Hl0ELhqPE
E8mdHwaUmEQh2smdno4GQ59/UoWr/Qe45PXingKnBw4uYIrOBDoeNJE2tUtsf++cSPIJfbQL1Y8C
tk31w8cwtr7E8VJ/v/+MB2kOMiUILg+JQx4fVIGNL5DioO0TlLLzWucmyd2JAB2G+PM5w9ZRrzbt
WkJzVpL/lpgrnCsuz6njh1YTGDq+R/a5q34BlLPjH0EONsqyyAMzaqNQuus/nzatc53xezdL+d/O
v+bFYxOhRTl14GoxpUCI1YR78dipHce1K8k1CjAATJIrkXq9lm2deuin4tqNDUgraxnqI/+GHk1U
8U6PMd6NLiDGxxNbwp9XsjpIEchllJBj8frDXMni829cOfu1O7u5Hu+YdRYLq44gLnFfc/v+whRb
jMmWZcK3Q1DFkKwld/HsgaZPNumIKW4oMOCfrIw+8I9I5tlMd67wmOsTRrq4gJ1/5cetJDZCZczA
ZoloALkT2MzxK4/jsBMg5NmKUKlBe8IfPWFAqDoTHxnPGxZzwUfr29Wf6Y5FmJoLKe+Ev+78b1m+
AgRlbLy0BSwKNfaxxSrzyMNMYjSNK6tkt4MrdHgHIxuY9qT1VlYFW5xzITNvzo+rPud/VhtyRliU
JkNiyEhAGtTK43dgRhj8VFAhcTnssUbCjTeOeDgPpRT/7fxY6KMXo7nI3CmR4E5CfOcxFx86m1xi
RFph4jGtm7xkXOtJWtymTeeJahfatOufcF9o+d8KLjK18d4oTBgY+3hyCv3R0lWy43MRSGZJcJgr
xCD2rVsC6OH1x2VlSpqhv209XhkJx5TxzJqsoXgMtrmmV/ybXsaxY9z0/f9j7kyW40a6LP0utUca
5sGsqxcRiIHBWZREShuYOAgz4HDM/vT9OSPSKjOr+u/uRZn1SkYxiADcHe73nnvuOfARbUTEQUPn
6qo27cRabpHBhu13A0dSf+ufXy5grpk7L8fFY3xu83bI22OJln87H23cWMNbdByKJYqDfCpYICM8
Vb1OKO4OwQFnNSQJMY0bIgdm0GgnTGJmF+1MxNhD3MS9GVohXyfwBir7K8sozN7YprAi9VUqJOH5
g95XwRNKFAV6lgt9Q/b7vBrEXTdZkyGb/3WdMKoP92k3Tnl/Rze8kDZVbRTFgi2mKCXfNmBxh0tc
aXTz6t9f/tNebL3c5ZgK6wVOVyWe7TEQfLzrM948yH14q+2KDDYVTpaQ5lge6Lgk3HfbAXUwi2SU
TN/5Lbo82Xn9zk2hDyREmI25O5BduiYq3+ct/TK4GFqzyuPBcMNKHKoMUGg41AVy//BGfUcvD7sP
yqDbl/24MkqlrTpnOhVVlvby+/l7ZF877a1dAwwZODi4opPIUFduOV8bvsjm8sZWs5st2/K8qdDw
ZPuHCHCGob0snct4+KSj3LLnIrAVbXBR1w9AQNUZT6rt2Zca5aUMQe9hxBMcCkww9Swt/QSbyhbW
OmbHtBPW2G6tfJwrGC9ICaTTtgUhxREUSqfRf4+I2Ncfl0tVctbXWGF+8M8k2paHHhMTRPQUQP5g
pC9TkpZhyAxedqph8SBh4bOb1s1HtMyC0QGqbM1XHP9St49Fgtlz9efHI0eMLOPFqVs+mJtJzbe1
leKY3YumWfmdMeHQEMZdPRjLHI9Ij5W3eJoUYbjturwu3b2rSHWszeXzTlmzJ+3Pk1B5th7OabL0
Egka5RbrVcqBUt5a/KCjJILAV6jQBs8wDGlXywE0UWDWATbRAb9CEPbT2gmeI5XPofGGXUS0KPRQ
kPykAt4tOE2+rlEyt95pMlHhkuRexZqE76tcayt9ok2J3q9v7HW4rJycxpPr+KWnsME757T9ZNm/
aIFfJ2wmPqOnCiMdZvGykOu51R9MhlG/lX27hGLdWRDnujevNuwJ/8MMSEbsVikNPnh50c8LPyw9
DozLbyz4PeXtJGzeIPwp9BDTUZiztUxlhZ/ZIa19Q0oodkk2oHjv97W7PnYZkCArl4ZGPUPpqCO7
Wc/slyRQuAheX8IRx6fGxVRirspSOUe8YR+lXb9fCIqEfbKkTVHnECYz+NfVSO/rqPYaCUmcrd2I
kI0pcCy9xGe7sIizVrNl1oYo12+cNwU2z0fHXa6GHy6kpOquka32zIlQD6nu6mrS50PeYdb6VAwu
1Zg9ZIa8EbdJQATcxIOHSws8T+pvQ3ljFpiSIJBPsHYHf2QlskEayeZ6C3pjhbcN3cT3f9KPIfhb
lKv0WZRmrMOn1g7D6m5qhOKPzC7EfH5fDGaa4NJIS3HAupACm83jSOM39k0VMFzv7gpTLBFkF9ur
eY2miiBEbhfqY/y5KFkWwR2hdueYG1dIhxsBFQBA2PhtumgTKC3Q2G3AlW2ukhS2/mQotO10GPUQ
JvC8mEf+L7FKz//p0YXIx52el6CDT7zmRbavXdlOWZwu7pRsjPMl5FBizxGDHXThbWKJIIBWiYVy
HR2nrEK7E+W5QnL5OnQHLt/hAcwwLgVOXm1sAvIM8PekK5b2aMpu5Ukn6v61ccyMmUV6THCe4o7P
41l7jf7rOS9kl8WRJ8bpIc9nREUAKM4PLwFFn4BEFXzYDe+GHuVGUe0EKOv1Jl+VCAOshxSBx87d
ylAmzRH5kUW+uqSh09c5XfPwd2EmWfHajyFV1aizlLwuOlhmx3ypZmqZQVAFI+bXHct9f14GyzzA
Ake40GQ9raF0+WLDGxo9d6s/MgcKDyFGoulGPgFEw8YbD5GcijFe2kXxsE7fBT58Tz0FrOxJP0NZ
zwHzOMNk55TLyTMWcY1lSfa5m1p6Ubh1k/FGZlSA+La8hwZn4KHTm2MJ45MSHN5dqDNUd+dRLM16
Yrg9AMDsfpJWm+K/MaSQZrcG7kV6jNB35U6XOum5fASaOxrHEAOM2t3RpSKYSP0i6OueRxhDJr3Y
0mQQn747QzjARQygErq7ZS0aKJJTgFmGG2MXI7hmPRt6HWMGI0v3yjEL/L9ezSrvkuDRwhiZi+Ef
FQ6sVVNgL+GCOHNHFg5T4fKMhqN+4BWuIB8M0kL/52UC/AYZKm9L9RceU68bhD/fPQw13AxejCSR
jjHTCJ0dEsuM8+XJz/NmEHbwNeff9CAMXJ7dJR3SW+jrys+P3tzK0CKCxoS82DTrot/28+jS/5CD
v8sq9cIE+MnIZNxZi80HloZY68/PJQgk8dZeVuzchhbT1QtaJ5I9MJTr/wx6S98G5wmbSJPJhQ8U
1ahfyXGQeubh1KOjeFPgwr5kX8/PYyRNEtlX4eeOVizTxDjjcWHxVwVsNq6xoMau37Dc01M45rnN
f5IwA2hvjT41hqtCug0ja/llb8lf6dD1fLA00AqkAkYrFP+E05K43/xaTaH11ttr4/gPqZXn3FVm
2fprfBeHuQGK6kiEtunW3DDlr15BbGYfnS1qanteS5O+D476kp3LLwYDg7m6SnBa2zqXDQyImVuf
lvVz5gWQRH7CLinKfpj0cBjdDg6//lVdCMXgqtqyG3bomS4hQPewx2tn60zmMOWnujYtRHUn3MJT
+1hhMMPRlUbURs2dRZWVMwL5H5OIuWnmksOKA6whXNcm71O0pwRBcf/xkriI1Wyo3jDLqqy0ykMC
Jb7gNVrFHh8fhzCB/L7l0h2mUhxJuBFaXLrNITdCLM6VPjHzgtJWcPDcSYcP2iuVdg+ny6wwvZqm
3muyR/oGZnu5ZXBX7jqEQN4xGZSg5nHXU0biz3k3wgYnqKqgY+66jyR9S5tMOfotrnN6WdMtHh52
il/JTGpYbcSE+dIAQd2mafcmUWECrburaxfbQjupp2mMGyMy+PPL6Y0kK4fdhu1a/53Z4Fh5uAxZ
lVkkLolBNmFuMdgymuFg+Zl+np7OQVMXQ9y+Xb84A+uV6DOZBqITABgdhHoLZp4RTtGWTgjOIVVX
zcQlJ4QZLGw1aQ0NLHgr568u16hw5pNhCDpHNiH0eLbbEcSAsA+gmp7I+HKvmRVBJocp56rWidvV
0cOHVnpYFDEnzjpW+6TknaGTF0mZECJd1+lnrFyozMEWp5XB6uKk6MKm2FFHkMkvkyCtHDe1mwzm
e30OmS2Es/gr2+mJjQwLpge8EFkGPH6r+cdMBIqqLDRiTUphNDpwk6+d52qUYzrfOJuS3p4Gsegb
yHWc8sr+ry8lKs/S037G3yDyE5okBdvK02Uq2U/1jM6OEabeVQRtjT5v3IT0Bc8ZfisxuSPLoXrD
amRr1oDAmvdjofZykqN8TNeo1QHjJ/7Vp4XeCaJPSKzElbe0b+wGGrc49ULoR/ALQ09dK32dgerS
G3NwyXAJ+RxeGVNGPZEdZVF997Wn6NN6RTGkd7MfC3Zp3E+JayyzJRJ6eNJdJ7FrjL7CQ1jG+abI
52QwyHyzYkjg3ZL+IhK6C8/B/mVp5iseOEPsnpf0JU1FckVfPKE/ioc13Laz6xssvLvRv8YUM6xD
wsHPPHrCEnBt9qoOow6lzs6rwnmlwNt4vFF/oiKRMvXmMFY54zOcwUJq/YKfBJCmXm0R9jzrVQtt
SH8kg05AKUiJSefaEZY8HZn7RLNqvW1Co6US6VI5YXnn+cgs5lMPoio+kU7IpBnXcA0vZRuFd9lT
fM6zuqyzQ+v5BlIaBbsUa6kh1OW7L9Doed7oWNH7s4RHpod1tTXg0NDRzd2F2QoZc2ukJnK5m0Ut
BiscXzR9iHRLZJXWlQ1jHhl32gAG/qAjCw/zHYKzMCV2s41nZ364LFraMXJOhxlxzAFdsZr9Xpsj
wAzIYtCciWvOw6Sn3xjxPmKmz9m+ldAtjVfceW/ICFvLDF6BMEMTHo6krnOLAaTPP5cldYmYy3Mm
ibgjzuVXrp+CE+7Oz3xZ/NNntH9572tf6ZGqIvKTIU6jYcK2gZRlKmBRmdXEfK6NrbNRTmX96qyU
TXuHHl9fTillMw0C+/ir8xwUAPWOopuzutfAMCumZwSsbzP0RfTn5s9kCMNSnWBctiETigh/5Ky5
Brh8p+/5p/QSnYFfUMfpvJImKm3cjq2rCWRottKfRP9MD++kJJxeOvps6avtxL7D7y5rznelnXAL
fjkn442BvSeD7Rrs/riuDCSBUXPKg4Xk9jYTsz+48SDp+hQ/1LQQGB48QkuG+XK/a0+FkhKzV6ne
vk2qMsxuIoF7tNw0UCHC6EqMHk44+8rBqi998uDDGuVbQ0dDn1zRUhBM8gG5t3p1HrF6c3n97Zxq
nHXnC9q8xuvLY16WsDjjKz2uBOzZpvYt9O9HQfj/3uJFpoa4qQONRV4gjMv7DQNNB+4R5wxjdZnB
aLVWiAUpubD3mHxWR/41uvd3yBxKKHkYsDGVAljeMK//ie0hh+3blPrB5T/T5+QMIV52wJW4gEn9
11+J5cTfAUWIzSDUgOVUQ6hU/KfO/sq0jWlONGpyRh1a0/AYxvm8WnSoyhzm57LB0le2UE/jGQ2A
i6rS7AhJzc6LR5qUhPObfNr3jXjEqWOiYVHQk8JJ6w9rzwLvKQqzAsPe0z8ZDkczS0h17N5gU7KI
GHJDeElvHkzExMN3OtQszBHMch06SINnKCwShsZXwbstLuacj8JzVawlY+LrjACuJdM2+QiQEtJ+
lhw8lWt0ZywyHW2mVqjX/QUbcnT3J0fieZVcEAIzXYdU7BMjqPJ6Aw1DH/6JP+s3S0eP/HSGDZQz
67IO/Ea8Q2dD6ANN/TVoUXWnj7Dz/5UBwAWDME6y+Y1b6wpircvx3PcldiPmo+RGQjvCjkQCU1Gx
voDK+HXqr0rhzbCOW9XrDeZyT80g2COq1NFhQONYOq64hJZL7uhjOD+f/FPVWZw6l1JQ6/SobiPK
h/1nemhcQODysCazfooMwglfcNnCLxFD7cIooYSDJ+K8wtJlt3ZOUb+Ijk7w8/0x93oDuWypROYm
Nx12rp43PDz1SXy55lxRCxviAmFdbteVi/5I2Y11G8UIk1Z0yGUjvo7RZjRNOvxjo2owhNvAGdAQ
WZLnn0+bSr2wLifA5WlXeuaZIxRGPuMH26vKCMwRQLF4aRo2AsAXok/j5+Ut/3yx/hvq7oeP9u5X
/dH/D33tt1asMk+z4X/+/cf+/HP60ca/hl9/+2H3WeN+HD/k+uWjHyv+9KzJpD/5f/vLS6X8K0Xe
f/+3t3ZsBn21NG+bvxbRKUb8i6J7Q/Pqr398/Mx4t90/TGpSnFXoh1Oj+g/XN8v6A9U6hKcoyNMV
G2j3mEvB3XD/0Gq0UGJsrexMQY+tq2/HIfv3fzMsLOFomDJN5GN1NwjOQH8+9qX0zIidh+Hy899K
0f/YeU1AQUqVcPJ97eJlRZoS/5fSYZuZg4P22z4o7ME8yEpFrPBajLzTh9CpzIc6mbwndsLCi4tF
DVf0UKKbZoMTvaeGDzDTALv/6lbHCTZjXy4vEiDlHv6L8XPIXRv/yzmbn2URAAD1QzHfuYOfhUik
clZu3WjCf8CiF/0NJwSMxCN03xcIQcgwbLU3N+SkYkWkoyrH6KnwFqhzdKyYC5hfu067iSPFOSRz
mEbPZm6gSKqs0f3aQneVexf9gN8p0kEYFac1PY5WNcLYNvsq/76uRdfucGrkGxCCKL4GIDSQDw3P
a+O2qipzsyQjzBSIwmgVLB6l7C2Nh223DUWHA33eWMN3d8bO+SRmbKdp9QsISLu0RSV/EyzznN4a
pcTO2EQ8goalNRQYSZJxFfmuFk7R/P7LkvsvZvIfxTioF7bn8+gIKiE7h67S3yeSPm1lr75/lVPn
ui/NYH5OKI78n+RN/rlctBIh6FWkfQTge/xT+CuqmmGcbOt+nkrHiY0WJvBRtmOfHadU5fnDv34m
MNa/n9GowrA2WZV8IeIfECv//lRUcfGczsdXnzyriiHEVy9NFNS/8ijqkQfPjTY7RS2ma7ug9zEq
hamLZARycXLeZQtsJBBZ2prVkM0/Clq9szhj0rr+o2LXt9qXlJysOQg8XR5I6VragNOBln+wsCS8
dlZrmDd+36/LxqaxU0L3jDjb6aKosFSVy3JyoFtZaPBVeK5DLhS3kZUZw4OD/+lz6K45wo3T4Myx
coNwp1TqWluMxin3jQrEdZPOuRV+TVAfwdZZuk69U4Fy5N4MhYxd7KHVBlKrFGiHOPN6CnIAPaqB
lPD2XtGO72adBS8ra6vcQieHeNescLKPfW76x1HJVRy73DPCg0dp5wOarkdXo5izmDAXv/CiRDQz
GnZdz5m0xnYnYKaMW5o+i2ZbZJZ3L4PVyDdS2YB70GjrV7RFaX1NO7Q7Nv1CrhS7DhDBITJr72Fp
mj465T4N6RtHMQSUasvydUintNn7k5+HW06m0oyRA0vQ48BzHLsL0JhfVpau83ZEqcXaUtvI8a6G
PFnvq7Vs7C9KoeuPNkUWzAxHO971Tt17N/5Q41dhEsOdei9JQQCqsYyupV2FNo3+7vicORHy8VB7
RLNt4cYGJ1c4qth6vP03as6qGgzOGL/KysvTjZFGrr1XVek8q8mmqyCRo4HFNtoKw46W2wCgy4V3
ylOFEAQXcK3hNBgoUGjlmuVJQA6FX0EwiGPLOCDPszpNuBwWhOCQzp+wnwW81FrDuVzTgApTiU77
UNVI+DjOYlxlyGsC+SuRi0OBkoxAIRxS/LaYO/T16IuAn4l5moVn/dR9gJ2XH5kbjsC9GD1TJQYz
7U4ilfWVtI2RFuiwF37M1qeO1FOCmzDKJxyopQmQprw78qEGenUuUXkKnaI8KdT5zG2/Ku/ZCdXy
bTZCccKfa9iJZZg/lsAen3NG0Y7JPgqx9ahKtXE6OzBpqFON9VYgJ93vKptMxQ/LFU53hXzLbm7W
wt6Q6lLRGFAcvR8s5b75jPFzZRipdx2KKMqx4bLgNa/rOhkH2Pa6SakbyX0TGqphjdskMpg2Aw6i
vtPMT6sJ7XovnBDBHrdcczi7aYN2iDkih4KcTl7uhxn69eCr7nfFBoMDcNvMVkzTtPymQmOxdo1j
y69WVi4fhEc0rswOMjPeYhnpAZ046W1XzsMPZrEM4mRN0XuJSiMTuxBSiRt3q588tlQHiiN9w7hu
RrUy+m2L5wN+gWhfIB5jt+FraI/VrbGui3VNEhz+XhzPv5/NVHxkSBFJOOgoysamrCqDdwuuDPzg
qlFb33HKb5ka5W0g1PJ7rNn0EDGokxdRT11BnTTLwzi1BNuUgor9FOE+/2UVKx/jJXLSjT1G6EKh
BRTcp0SRaVylswz21RAYzT5cRfrWpK54duDDZ5shwFtkKw27imIVoiqzRfKE9afCOj/2jpqsfUvS
+yUJySswkaEIx7JeRm53dc0Orziz+5ZwPJYbo3STD195fgFkgbLapo0qbFncagpvBttpw/GtWZqS
Ei5oINYzLFc+M1OouaG63j6aRNX5JuuWTh6jCtsvdPlS5bYHpwUoU9ck8UO4zcahhXJOrRB8BbmO
dlMZdmfE9EQjJsL2EAQbF42s67KCGUuVBlzZXsXcbB22gSkO4ZLfqwCRk60P4Hu7FHka7ATOET9L
soHwaKxV85H7SFXs/TRbv8kO8Z2NFWLhRq1NIojb9D2G7H5ZNHGboqQhD01PCYUe4RHrZly/TfgR
62odEHkS0LC71henzCEWiJOsbNN4TnLI7mMWmt/nfrA+ZNKF717tMaoDhIl7GlqNl2UqsJR28Zf/
XaSrozaJX3XjaS7ryNsGfYe9SBf2Na9QOHp46kGA+U0eZrlxauRju0eHw5TI3lK/2FSJvXS7yu16
Whlx/Wo2E0L8PV149NFBWvBdezMlPgIOUxSx++erar5mNJC8kae6PyI1DPdISQTPmI6bbw1SDxR2
s14Q9TgqpC/QDps8rnoLk298hCYvFqnZ0WPPuAN/oI31XAQGpt5+lHp57E4TFQSKUgkd+W3tdbvc
pVCf+TWaO569zoRwqy5+GeZwn7D9NrDcBmIsTSw0MdBuve8prtpPA+sdGST0Vx5labPvi8pM7hds
huc4QtEy2xj5YljIpVXzD0ETdbUdDSR4Yvriaahza1GfvIW3a0PxzU1jDsHyAa+QkUMH4Nbb5mU2
PEClI55EebR6q51GSOgdjvm7m8bmpaQ74D0sTdTB/CINX8JpZPItqEN+nCU1BGc7aP33KvN6oshF
rJQgoqGxd1W5+F+VrPxftJemP+qBl26DuzzyfGbZd8PeM7E129ipgoWSG4aJaGYYEcvQ6zO91E3i
v5DUQOjGOhx7LoW8AVyc63KGndTSspbiW4+kTPu7ttYAmSG3t+8W3rKfrQicNy+YB7XJOG/pwfBV
lsZoIdFZV1dlMN2IMKgkZ/qcyYc+jIqXiSQAnRg864+1pdYKYLgbu6tgyppyu3QTOpZBMpbVDmXU
SdHIiZrSLktCpDzRZaOfDtaTsjBXx535EEDuGa4jBeL9vKZOgiaakRvTlyVrItiM89w8eYaT2Hez
0S/dUQJbsSIbCH+SbKNVibtsJ88drGkrEJS1XpukS+kBNO10RaMb2y2TwMzvVgzNDiVWFxS+RjuI
XMFtmKl6LsEHqlPniXpFPa2nLY4aZDp7M8UOmv/mTY0LX/6ae1nmHleaNGmwaJPEu6no37BnYj47
KBA+SqekfjB8elZXKBiubdOs6XkZilVVWRbztiZqNRyooLltPKyKHqEbjCmMJNXKSSp7t6VXGfsa
HSrkr2Xm+e/kqTwPold57u4q7BzDKyrmJjb2VrZQL9iquUGn0Y7CNt8L0HsRt93CU4B5rqQyZT6t
wQF4uMu/0buXoY1FjaUYv6u1U+23fMxqFOR68J+vY1F7jm7PRPV1Tyhiy2Ma9QXAk1fL0H7MkVyz
gw1qsRIBGUXykYKXL8TeqKwFnKIG2jUyXkoUWsWGHbLtv61yGKNu22fIe2yc1FDBzjLhFd0aWZsh
s0chYr4F/QqGFvW3sAyKTbaQ+F4lruzM+7FDbWerW6bmRyGmxH6yexH6aNmlKNBRZJq+R4ZiT7NK
aribcq0JbxAHqrdWUrjO85wt62+qqn0NhiankCSvs6tjg6vLC/XeMdl5SzRddz78g01fJjPhiSM5
DZuwN74axNZ0PxSm8ncgJcib+d5gpzeFH/QmG+WqzG0blfOBKqjjbEU42y+ZskUXy350rWOXuRW6
Qq3yxFXkZRGUmrnLTKp8aMPtAofBZ30lPnvUEPQkra7Wt1b10o733VA5iJtRWSmhChGSx3ltUBTC
8DLNd7DA0t+tRUa/yULdQg0LQX4xvTpXR8Twa3vnJiah/WpVw8MSOtxZe11MdepydONlvCFkRwe5
mV3CYAgVqJ6hqlN9mS1vfLOLyHlX5L3pC3TH/KUSMn2E55DQvthOJSITTi+XLej2TAGHasBD0rps
2J4NQWDDEh9XHr0dd7VvcXo3LO0PyZLIaPRGPD6USk0YU4QeyYS50vSCUIOk8TcLxm+L6wzfPU5B
GnhV19DBM+V+sGmRZnwM27YvNi6VT/uQ9U4VgpUKBmymiHRvFUEZQm5J06+m9OsfinAJ+zJOCCNe
CuFU+y6DB7OD8qdeVVCEKT14WdXBKkjAESZzyd0r2yvCN+gQ6WOCF1QSU+SmQdCXJZKFFexfDqWi
xo6kRP1n2H8muf8NeNm9+GieBvnxMdz+En9Hyf6/BM2sAAGF/z1sdpenH/KvqNnn58+4meWhBwE/
GpUVlNnhFIGOnTtVzD90oQDJcXxBgMewoQITuABntvOHhxoM+zcIBaC+7ny54GYaboN8rm0PEW6h
7SP8f4HNgk+nyf/gPkNv03ZyqOvodgPgFlMDJX/BzWC6rXkKhISYgj1d1wXF762kt6oixJPeO56y
RbGFOoOxlCHWqaNITEfaCf5kYhwcFFEVImLTWj4kBpKYJ4gBnvuekbR0DzOkkju6PlUJd0w0Sp+w
yXMl2N8g+y3NG2qd2WsPreuW8MEKN1CcBHqGfeecRvwk09fZtkR6Y9iWOoXUFA8I7Cf7qkmm4Bo6
hUlF3qoRWYnplQ6Ut4vMsoiuVohh8nYd5NQfvbwfvslGwlOgs03WG7toOrVTfYYQhZeCQP9elViD
G39arQ3KFIU4huyOxQ6FvADNPSo3s4rh2brmYaUlBW1WjxDko0Hrrmv2iKBObrjBmS8MCOA5ydwj
BO/B2Q1FsiQ/w8GmI7DyQBXv/HZ0rG0yjYWfI6uQ4USvqLBorwgveR8BbZ67EgwE7ksCU2QlOdmP
0wQ0MPvh9GUN0pm2wm4lpCMzzB5QqSfZckZcUNrWzTm37K6TGyDPJIkH0xwJVNreQh9B2F+EXOv9
kKbudeKbWHYNa/WyWgZYJ6yD4m7ANtHcOqtfv7UTjGEa/JvsKeoFKvxLGXFWSHuKa9crftZUiYrN
XEV0IVttTjs3LGt5lXRGV2/LyCa0y1bT53jHVPmurIio41yr3MduMf6w5nnot1Oo7ns7m3eUhZZD
3trOHjsxzmThijf4Qn25kR2Q0oaOy5d1sLKj4v2CtLME6ruqau+98crIArJFU3KXh6ZR7R03tcat
VST01FuZ/VQ742TOG6MlujrOaAbAVoQlUMaO46Xt12oaHBF7INvjT1LVpbyp03YObxp3IKRlKfqr
k5C9+73zC6lL5CQ3oM69uhOKHHMv6V5M6QYhs737dDbX70XZ7k0Ejr4qzCav3U5GsVf6N6Cmt5Dg
f4+taDaRQBdjxaEUkCe/Sqdq3TZGAjSVe2OM1MiwW8LxpupnEx5i1bwWnvwKnVbuwjQ1KcpxPmyW
IHyboXvGzmLDxu2QI0W+0TuWswr3EjGU1Caez7JqOtLjrrYiM74PlfmdVNY5tO7Q79VcluS6ojqY
3XiziCi2Zo0y8MxHUOoDZPPv4Fk7CqzHHtesjW2DL5crihawspZdqcz3fmle1Oq/dn51nbf+Ti1+
undnN/xAivPdqIDlwuTBoIbz1EiTytBMbpa3Je9+Uu8SgeClAzkHJc2simnsfk/NnIRj5WzP7DmN
/cWMERLtDqgs3IPoFNss0ZjE0qfAoHP+OjHf1wtSYH6d3kR9x6JB4u+5adPnoU1P9On+dDvaBQpU
J+a8+hl5Q0KBrg5jYKY7Qbj7Q2T1IwJnV+TQzrGwCuCWUZ60gAbkGuM+zZJjkVTPWWrQUJwqqIS0
gW8pQSffSqv2vxDufwOH/GHUw/2MIG7ZD9dmATPSa8fbJWnrb+zq5Eik97/9wjL27Yzwp517bBZL
sKwnKDZfihlV0Wqa6M9OF9zK0m4m2h6nraxce2cTTSHX0RBrTCaxgvBJRpJlQr4Yas4+9FuTTvJR
HItq+OnkctoXBN3QZ8vbjub4O5o4Hig7z7E1OQZkKj+66eHObOfAhsrg9eGd2fhyS8n+i+yt52o2
90ULfY/UsXwk+DgWFFQ2Tutd9WaEwG3ygzbz14Zu3a0oIjOu3OV5WBDuqheYiCkYhqYwZLdNDum/
HIhPfbOAR4Wrs+E58Sg7efJE7zIKzq1DdfI67eziNAYGZgkZFn5+OV2HZf8UjP2DMAq2EJFn8Rio
N+xwvhBJdyd/quRhDuaXqkrrJ9mSzFRk/fFsIuSTD7Z9tJLhaFvIm4WycuIUFwYiNTPOne4GN/vd
YNftrsfMBHMP5yDd9LWeKbdMs3tfYTeP8DRwDMS2XdFZ0bHW4FQ2TAIep/wGy+K99rFyKPPrRqwg
mev4vW6dH31ohFs2G+NuGdYAvnFVbQcDKYDcWza5vXwbzGXZo9l2Mmd12+qNfqasMiIWY/UoGZSE
iRlv1KYKkgPYAXL2VntE3n0/tBPCnE4LqyeKq5WG+KEzHqZxem/N+rSm3R3t51e9Mo2rqXEf2d/q
u0DxzDBq802RA1t5nnhfm4X2/Oa33a8nH0GBtRMpJOL2ZkJs9iCttdqrxnisTDj+NJHyroPl1p17
ElM/vGYTRm9JvQDKYLllEWmCglXBNlPdW9uuD7QDtmhyDG/0oq5xmOXNtSu1QDNQ0Wbo7T0FrC9q
jJyYCkdcT9G7saj7AaLYIyLoJ38ObhW+r0puwiSsGzjcdZkDq9sV211jekP32xzM8uvQshipT1Ut
wHQxmcxANDvu3mkVzXM4pBjt20J063KkBE6/jbJBWd/drF73mPEM1rCBgMSa2vft0C1vgSNVT5Q+
2JZsdsqqUbhw0sAZRRypMNfn2BzSkvI1HMtyvkGpt7iiF7Y2vC0lJNqhHu2QUne3N+Emj+1v26LX
vr7q2DJstRuriMQRJZYCWWQcv+ciplnG7Ymc7H7GrN6aU/UTzHFYgl0imyW0DotZRpV9cBq47MUh
cWDrNge0HhbjQLdPc4ykO9nfmDy7RVqVvsGTuWbRw7J2yyMdVOZrh4mjQDSXGBJKyETvw5NEgab1
joGR0XdW15Oz77DkSr3nku52Hy5TuSAr26Cpaj5WNu8hmoCGM5vDFWLXaU9StASesfNVAW82NkxX
pPVLstKeG5PUfDOteq4MeOYSHZurEezox9JU80TLVgG8qTj4PLtRAxjV/2LvPJbsRq6t/SoKzcGA
SbjBPwGOq8PyxXKcIFgOHgkkPN5Iz6EXux9O9/2bRel2h+aSFB0KNos8JpGZe++1vtUL0UznKAyJ
JrWilArzFhVItCHUHTgPGMK4yZhj5TbYcYs+9Z4UR8rxEJxi0W+KyFLzRWnqfWO29PjsstkUZe16
fLyAY2xipJLaNShZraoM7Ly07LD1ClRwm3zhoLlMIgBn11RMik1Wcbu+IRpsRr7ZNkDkuzgroEF7
bfpcGep7x0GQ3htxK9072DZdfOaZopYvqWChbrlCXTN0yThPFjNy1Q4qSXyRtJolNyUKfXoXI1oI
9HgMWvD3DPsWUx8sLrOIO5jnyo7692HEJnE95uihnjpZTuUZsiQKt6ThWhZOCKO3ABXSnKEIvfhv
aDaFsxtabcyu6GwXs7dNlfJcBgTknFcpisB9PpaguTN3yKZH2jrtLRnVMcT61jHU1gH8BRgXPrC4
TAagL0FazOm4r8gTq5E6Zh2OoUJzDkCjGhQmER07Hm9Bu5ErM+aE0ucAXaA20G6N/DwcSXCQG570
ldNs+VpHz9wx/RhmOp2/piR8QxrJfMWkqHJ3EdKU4gxXgikekhEIMBU8LBS4CUvrb2GKScmHNngU
6hasllGmOLdmOrV08x31BH8xDcyJVljr0e4qO7Pd9fbc7dVUL49mZNXPfZERlMqBVSg/3U4t0N8x
z0CuR1qMGWwq+42VTN2ZnyH0pjrQzifflWeOk4vzfAAzsohpPNPo6NzCH4HAMtPSD9oWdx4f99FZ
FvecGF/zgHwyOcJxdi94l9qWzrG3cZXDzENGLdblJuIcW+L8q1cwUHIj+olW6shvLZ3CsIXgGnqy
FhcaarcfHbi0Y5Zo2UM2ufq5hqP8o5obbokud/z3ItKdD8XkJIeFb2ovXt8jbjB5yi8np8i2RmmS
IoFOd9PkFVWDwViCe09q7hK3zHa51eKGs1OGMkA3pgM2JwqQprv0oxVRZckXOlJ0j3pgcpqE6tag
5H+hZk22tdI6RnX0SKdJJggfOCvPVKpPOzuZXzRpj2f0FuaDrfwspaW7xKHWTxlhE2yMWpw7ZzHE
3B2oPy8kduaJY6cIad/XT4LQb1qrAMhLoOgPtV6u6F96qH2LFrKgfULYAeWJ2ztkt/TsNwSqWMMj
5gC1UXPqbhJKqNDDUXaYmu699UDztXYib8axuS4R2p3HDEGoySx6iB5neb4UWWiULqzcovRN9ByN
uJ/S/h6lVHKW6ULbeqWzEzFRJBLR6DaudeNoIPgP4PKnr4RUUMi6pbwoK0BYBnPMTU7m0V0TK2rH
UUDkFkP9yDvhijr7/bCX5TBTSWbOGS2r5XIs2/qsj0im8bH57S1znhhpuV3+307M7wwQG1nP/92I
CX/U2sO76n7uxaw/8VsrRjPNL86aNEOvxVp7L4Jexx/UkLWnIjykJw5WcH7o91aM4X4xAGOBqrHR
WOocM3+0YmCGMNRfVR02Hjud4KZfFEt/pmASqwTkj04Myk3bwyzu8QIw8fzW8/m5E4Om0BxtmDtY
iTX7jAk9/xcrlfNs11IcwXNa32vQZ2aIhgIKetJ0IaltlrWrYoRL5Lwek6hH6qxp0qFjWLSc9IVe
XDl1J34IT5pfe08va2ZlI/trtJicRWY1e0+Rb2hXWZ+P6SafZfmIawGVMIfQJAs3aJDJWAdl+Npj
T/gWZgGSDZJe2C/rI/NDIOONgtqAwEi/llH6YlG9DPMZvatxkztmev/TV/pv9EHmZ7krn9MpSNe0
4LhAShXWLwIhOWcF25z1Ybu2eY8bPg/bNQhmb/cK4HyMIwreT4kB2SbHIkic/tWeob9j1HBRcmhx
PN1paWZAYXLN4UF32L8CNUwqzLTkQoL1KbaZpg960CkVRzznfbqtcrH8RTrdv30fK1kDzyCoGJqE
nztv1tDCBRzlR1MnyS0pwe+Jlc/7ogauWThcL0F/vaka7L5Lt38fD0Dvof7PtG5aDEtunYVIe42X
qIiGY2R3wLhL/XzIRsxccaK+5tUgrq0qyc5i2jR/wTpfX9untUoqM+BxWpo8NoRe/UJqUJZeWFht
P6oyKs8rADjn9Ce6cO4G89wAXbb58+/8l8D59TuHxgGngu+Ub9U1VqbCT13KZSwoUUz3vbeKJy23
7xPMhlu7zrpDJ0EYRiP9EpTIVTjWkrUPDevPX8BJn/X5DfuGS1/e8YByCXDkn18A2XaT6ib5jg1L
N/Cx2uWISjBr3mRUmR9LETXrLX84A1Zop9uGsuSlFCbKF/J25x+jgeVxWypUAcVkXtkVVUrQL0Xz
nUSTYkuP3mVwq3c1wR+lln4dPNOpttJwtQeZalskwrm9i60OFmGsrNvF17T+UBYqfqyqKr7VIuZ9
QV949V/wus3PQBY+dyaLSD5tm/xYmPa/QvqFRb8iSbpXa1BDAx7DmY+zRuGtpmYEtIuIZUd0r/6R
6CBLmetPYt0Lovay8ArnjhM6gXXat3xk+ShnYiOqzENGUPePDmPwS1oJy4Jb27shtMV+mJJpvOSX
kC0nDXF4ADjPqjpRFygi0m9wJW8ALrlnf/7V/stSBmLECoa8TKwaOvp1u/lpafFwcNgr+wX7NOlt
EfMu4rKY9MQG0+Es+qsw4lPO3qeVxN/H/xiocZ6wnH9RAjYZVzhrbl6Q4E9PyL3sLaDHfFMVXZmd
oYwxf1gMvw+DtmB0jxjD5lF7a2L9VhDj2Y9MNx7OEdto5cb1K+fQGlVOuIgQ2p5rjXum6V5jwWLE
gYAQDTUSkcqEtXjN8A1Tr6mRZRSP34yp3nSu03016Ox/1SVlcDBUHV0lRP1WgDPo6DPe++DpN65s
TDowChSgwj//7P91eQG6EaglGYNA/DlxrH/67EuRimkql9fRjwa0rUrfzHxiGL1V8hXGWtByuvzF
X/lZ+Lmu6JWto3OUAx/VCXn8/HUnKfctu55eV2b1mZ93y4YGQ0yjNvL/atP6lwOdZ4ZNkq/ZR6dj
r5eKn1cWRzW8BNW+zv7w5CgcRExJ2+LZqKIQwzRaBicel0Pu2MxDkIQV31Gw5RezcMbpL16KuZ6J
nxfdacHpNvkDnvB+DfvIMTd5iem/SDHpz/m8lF3Q+0JdA6uoaMgOdT6ETJrd+ywaUWVoItaekqod
n8zMyUNK+eZqortRbPBSL6zSqXrHrmwjZrNT0EDuEPWHoakVzD98+1/NKLVq2IUAcWmjRQ5/Zemq
v/gm1+vaL2+KLglPLcJv8Oms3c+fr54uXkOp+qPITdilTjE5b3qrFsZXpn81zB0T+cpj3MNx6hnb
mqfnfaLkD1qaa9RqscnkGKUeVsc0Hy8XOXVkkK+9Prsyqh9IoucPjOfsCqa2TNwk6GSLtmgvcXyI
JzImh4cG0vMVezHs78w4EP2U3qCtkQCJiRtBHik9PgC9i10jUJGsDubcz89FrZliW2vaXZEv7lFb
TPsrXYX+3CjcEuIldTsZ2HbmyCA2BLYcx+paRlwDur8/f/zMf12hTOhcPEN8AISw6Ouy+en5w77T
jm0MDsRM9GfBvBmIK7piUp2SEjFXWyE5pec9lV8d6UxnLlqJkD5KcczQL2RM3E2dIp2ysSiLR9fs
7Fv4s+1tm3dJEtY1hNJgip0eoDV6oEDrWnlzegf/nTn/fTVY/N+Vzr5Pq3/+4/1v//xH0//opEp/
FO8/Vz3rT/8+gDa+QFJDysJw0vcgy/EU/Vb02F8cg3sE5gyduzQnEqvj96LH+nL63fwrKhL2y3U0
/f99G19YLeuGbUCEw9PBneE/qHqszw8xr4eZ81pzWdhEeIVwFz8twXRCw8Q6QwlR5R6iDwyX+DWW
2sGXlFZPWq9l3zMfGlCIgx4Vw9Q31bSnAu/URVHH7rgp4UTagWmPC14H105opA5O/oQNvE1De9Sn
gr1O618J99Z+2I2tF1+FzlQyWCDjthseP63fKtBL30hyjhzEVqPodqC81VUkGGjSuvT6wI2qpd9q
0EmSXQRF6UzUllmdM7ewIKTUQvV/cS/5fDbywQiHrw3QHNN5C6HVL2C2WCyTXbPDupRjRy5a/ZNh
rET/YknOCxzV+8wnmxLJPvOun5bSv6mwPh8Wv/3Nvm4RYoL3l2/4l7tuYvTC4n0Fcxw7YU/5SICX
UV/8+V9yiir540jiz9XXRbc6PEis9xCwff7iCcacVc/hgq/cAEHvNiOn4JLbN7pmzORG2mSqD185
rJschoI+3GQaKmGGg1oPo7odF0elmwmboixRxq8CwRat9bnQ2pRRZTaXbaBhpSu5F5tDvStBNyP9
qtwenuHYii5E8ePegzdfzRKqo9e2aBPVlpjsoSBgYOxsBuZWv3GHWdzl1OBvDEwb+DMAtqzxlr27
uO1HY3pWjZtc5klifig5OcRTxvq8HNfUrR+W7nLOJybJl4FpzMwfpVdV0GOb+gW1IFFzpBOCeQSn
0RyZrJNIqc2Tlm0xMOnZxUSSM7IJCZOJ1ttQ4XtnVvCMEE80iBg89e4hXOgIOV4gvecL/fRAZi1h
Fy7o/w4Bd+/oB9GQ5XgTsdqvfSIz5rBgcpBtRW0aT2Y7RFGIbJn2fxoP8r0kk3E6DGMz3S0V2v99
uXrSQ3xTCXrkzEj9DXEAUf41XxVG4bgUg9y4HtMj4EEypoCBSjmhkHwRdsx0my5i227/fO0Y6yXt
j7Wz8hmpm1mYYOd9Vwca+XntaItM86J9k/Daj3ajtJth4lKHkszAoFQQANHU6CN5w88jkvig8KzL
sir0zdjkXEswaRxOL+i/x9DfxZ8qn27/+Y+6fwGw07//7a3/G/EOsfz5GFp/+vdjyPvirO0anf/w
T8Te/3sMIWji7kFJb4GRWmNw+DL/OIbY/PQ1T4e6DP8UO9X/HkP2F/Coa+/NI9WJ6/V/xOvlyvPL
isJvBn/BRIlFt89BpPR5RZmaYziZqsEy0ZO1YjnHF76Jaud8IpuiOh8UuY2QvUk1346IUKcj2ZDq
KVmtTbgbVjud32tY6xYEPBla+NVyFy829jtcc47c9Nk8k2Pjy/JuLm3EFACOUF3lxMk/mCc7H6Ns
rH0Sl2G5sVbHHxIXzH8zu/G31qVCQ1vv9hedJSMZLqu7+oDFHNege3IQiqlzuYW6SzxuJj+eHprU
9cuzfmiN+dFzVTMfjbnTMHJoMnY2TWoIJuSyiNEds2kxzAdGEpiLir6LLiWOa0z6Ig4yiNaclIsi
CpZDKB6CyS6TMkgqO73wNcTJ+CJ6atPFWJ0JQ6/lLyWimu+6M5h6OFk2sGwMa/7DkmbpU6P6at7h
PusuoRDWREH4hfEhuw7Vx+wqOYa+kM7ZCJYpRjMpi+tEGp7cwnuXHoyf2Ey3i9DkvI1Ho9O5YUPt
CsliIJMim5TiLaWz2DhWo3kEGebL3ZimDGCryo5QvdhSbkfFm9kYBpXD1qL97+31uidQu7K67206
QFz0ncq9diJHXVY9/ctN0wIe4uKhIBeizCFAR+g18b0ps5cfoMPUrXRigoTatAPcr5h7wvpaXOu8
AsbV74mthaRDGEllbozE66fQQpRBLDU8EEJbGsdYSVtOlt1OauicW7zmpLykHHntGSxltz7jiGzS
kH4SAIzYX5M25qowYHr68KQQgA+VEbY1QLbQUZqtGPqaU723nVTMWzvuFm2v2aneneeItrrzFE1b
uUscB0mu4Sjd28A1qJpjm2PQaApXy148bE7tNuF1NJte89F70TppjG1j5Ljy4sxqMrRYIvaICrYW
uS06/OhhaVl6f46eh7lzi9QCeuaEyGhLXTipg8YhNu+YSuZGMNQDfkFkPIzJv0motnS3jBrN4QwX
MjuqfNQeoWF0E9Geri0ChQ8hPU9ry3Bv0x7Dx71dmFjM8BTO43OJprUOkTt16bdCS8bsArxce5xG
dyi/puhBhst4KvzxSqFnGc8aoPXerl4qnClDn1vRU2f6ufjgdWty7yOkJv2HBWTvWvwuZFxJU9Y3
NkgZHBv6bKa7pJknZovziGarTuIuPTMyry4DhV1l4T46NwD+FCX3FUAb0pcSApusI6gFLPFaZOvG
PvFn+wOrbjduRJ5W+RblM2429IuttWWWWshdMziJAQdkpJU9WZ2e7X2rSGToIQhSFzFj4iosor4u
L82JRBfEDUZnvsmsQr1W6lHfXftGauthPyHl29kNuiTU2DORII1eYD5J2oLxvtRwMW9raL4gRi2Z
pwdc1E15YRIbnR1GXbXyEklD4h4mNovkjEFogYuzq1IbQyEOriO4vMHbV0s9GiEzVdzRxOypaJOn
iCQ2NjGwBpAUQep3AZxB3KECzFffBfesTTvN3oMAHVSFfPv8UOW23jGaqqHZJJ7MnnPTVR/oIe2P
GYUCoVntLB/1cf3by9biF7RkUCS0gpe1eMRKJVaIYs09K9X5twNW2jUetsv5JgSpz03kFcVOaFN3
ZdqdMQT+UrsMwtGz1cKWDeLNHMfqGGV4uOXopu+A0NxLxiKM1Auzl4+JI9VHpy96dGiFUB/c1uyP
jJwrLp0EY9nMHlrBwwo07dEzWhyctmzlWyTxKIaFDXWRzUjHhtpHNRIba7HxVNbL/OyjAh+APznY
y3h+CRLMJuQIm9ReiOvRrd7zzsye2iRAUKTSMwUgjGR30hAeRl0kzblBpsS3upNJvh8hZqMFUuR1
hxwYWr3BkmI9of7NLe0Qm9JmsqpSILsYOnp53hOngM+smvolFBmLDbp2OdyXzNvf01HgdHXQxN8O
OLRUEE06Wblx1OvfksS2z5zIJKk8llrkH4TRRheDKSyCLrD+Id8nGCdQRoe5DCsA5txIrNoqaRXd
uSnJGAoNCGPVjum5JMKsNw2kSrP1DbygWpObzQ4ShimEGYqqVOfMilMZ9lY53ygA6WLfpX6P/r6J
MFzC1bNoV0wWmR9NhIeI4BTd/EaPB1GCU1Z2slv62fwake+D4wVeUhr2cQ57EO3O8q020vbGo4v0
SCwcLjXLV+4xJnOkC6AqJk8kPEA9RSoafzfZy/m+J1VkQT1ivghdv8EVT6emIHRE5ecOkM5sRy6X
eu4sL74Y/dGodlYR5ZfN3FSPBJSPj+ByTBwKE16YSJjlNdO7NsbBh7womBqwYtshiodma6aqvDdI
1sOyvU5XAFCWbkuKjpacAeuSjbYnn07HiiaGDKuW6WK6ZZM1SQ3HoGcbzOEy0wkbqvA3M6qkvptG
ZyBArmq/1ZA7cBGRFk8PLakxMWbe6F1xCejUQW8TlIbxGggf1JDrcN3pdIyRfwHg6ycJHbGcUnXb
mZF8IQjcwgJMABQHs4X1KvQxd/IJoRVHLIbDZgpIqjYexVipV2TcfJVCifTaEY6W72MwJCVZ1Ol0
6xLu8IL1Kb0vUj8l7chL6WnX+OCHLchp09ozp5WXsrD4ZNsmQdhhArENosZW3wlY8V8WtOTfTCAG
X3EZWQ+4Nvt8A8NVviH5LXUmo2lC409OVO8mf3Czc/yCxl2hbPGI8TNrMFXG65fsGASsKF1pYe+Z
bbkx14MjzIyhfU1dEvhCc5J02fUKlHZQ4LEWB1qwzbztHEFciat367yxqFcnVYlXUxPZcN2YgxBb
1lNM+Hkfz8diHpJnDFvgtjRGFdjAuElxEZxnL93YnYNErde95LUdSoA7Ce2K626cdJY+vhZQ5VqT
57vFmjycj4PIulCPSafaUhgu6NI5jI6SjmMVgNFdPLq4JBQbTR2JQ1T42bWsO3PcFYD0OIPW4zTA
kVLjkHGq8Tm1C+drn5mY4RU+yilUy5x5e4V8og41GFvTLocNGgUWEVzuzlaFicjarnEKx5XMdwaR
r7fCr9yCSUceIRSkJNz6xKaR/SydtuEWkgrsMkaKX0eLrQ+lJ1O50XXmeCzMjJczxVp5z8VvvKq4
Fgw4nbr5wgfEsiZlWxjX0f7gtZmTxioJRFyqYtfWaWTTREIhF9RqrH6kRd+UZ6K3RtIei5ame0PD
7HvN0OohI9JQo7LPyHrJ+ESBq3qWh6inouddxuBfYX60PrMrY5rfs64fL0Fz9TQ+nXS+lXbRvlqF
XxEVJqfhyZVkvwXCt0osXn4KeJBLM/fU1DEnoA51n1Eyt055reBAvnqitJ8RlE0AELkziE3OBss9
GxJbvaWSTlpG9o0wv0rumjdxWWKLGssmyqhwIbWERAQ5N3GbuM+0GSCZNbqTvOmJcP1Nkw3LvaEn
8n5p41FsIkWaO83dVrcDPVL1W566fYGSbeQQohOSwzEvYmLksrm3BoYS+fwdv1BRrSYtQTvdSB0U
vRC9buOeYy2IdZ1YbcqT/HLCtYIYVk+ahPsaA1qCmJCKhhGmg9d6QhEN/FIOT13TIhiYM6N+HSGa
qoCinJhD1Zly2SoOOINGTD92QQuFOwnRCpVVGKmZHc2zde0RAXuE8tpukxdFU/z7vBCNDuciX25s
AJyo4JZxpHsYSb7RXvd7rusQdW9mwrrkpoDObHC6KV8PbV1E5wqAjoW93NGPre0NKHyqSTGctRbV
b2CVxDdMwG2wB6BzkA/BAX8FHaC/09PBH+v7qN43xRJP553Ws6+0Oa66IJqt8aJD6lHsHAstc4Y9
7xXSCkXJHBXjg1Or/hFFYfNiDpMGppXT+UH2ikaL3nf5HbCzaCFBjqMCSMeQP2b0YmigZyydEP6V
fyPwTF7OruU9l7kztcgjTcPem503PLvWvIrsZVPEm0WLaQkNDReXpkE/Frq1lbz4kpoBF3FvW+CI
GTUEq/f0B7zt9EUDAvDSQhl9ilfHKEZ0AyhH79rZuYFnkTgzuM+3JTbY75Q3xQClcOyvbCXaJz/L
ClPfVD6PxhME/rjjGKB8CyLsl4qhUpnf55Pv3OuV1F50sIp1iNTSflpML9bCIjZZ9vPkLdkuFkl/
izBwxH3HdediHsvyYxmn6XGCz/LigjGLtlT07XsPcW/csbBKMPHVhFqtGDICRbNIgRZuhZuFY6sP
T0Xjy++6DrcNcl2HkSE1kt7beQb00gDTasGteeK4ZRhfOfdY+9V46WeuU4dZXfjesS+7lNipkavo
qE0JEQqpZrylBj3BcFkbdzfgxTViBuRgrxtYOeySCsJsUKYOv1CB9qH0NAvjEk/wjCCQiMJHYffc
1hmY+/G21a34tc0HQ+0hiedXXIpNk4k5HfEw6lPcGFHeyeVOjFRTgQ9lt2D36RQrxJxb5Gxs2xWO
lIUHN3HqCG+idHFIcKg626hZPBp8vXTJ2W64KG5Lc5HRhb/g8g/Q6Qvv1livq/ymiVnQZHYZdymt
7TUsyXFXFEs4Kk9GWwv4i/mIpD29jmtvRnio7LwrfxPH/Leh9ndkZD81O1fA1+/grpUg9v/+zj/T
l8+x06ef+K2LZtpfTAd3IU4jwSAbndhPXTTXgsOl655tCMLL6Lz93kXTDOeLz4zdgEDE7YMG20/T
HNPj3yGkQuNhIn4TDFn/g2nO52GOZ9DN579I60jsIJrL/WWYU5u86Nlkp3IGZdy0Ex0VpBtYOjxz
99On8m9mFM5p/vFTDxjeIUo+e/UlIxwwERF87thRiYDSXXe3dZIfcGKAGGXUCvK6ZEpJWOBkBzZV
bNiI3rnUh4Iy15nGO7eMqh91Z1WXUh/joME/fuaVdn4YBAd1ZqI4KBLz3de4yNX19JhK3zq2fatd
p70JPhaf53VeROIZQLB3hyDuMjE0HzCx7W9be3if1bCG1MXWKxuEEXpRjMAO6Wng1BYfDJsgvow0
YmcXIHdIOB6c4aotu+uBtIH3yIpA8iAcefE4+EnDg3edtlqLazg7Iquz8PQ1Aw1At/RD1Suxjaq+
eiMrGKYqw7awHFRtbWb8l3fMJehFgvRHyNuTT4u7quzidzTJCz3OKaaRYbaEcVp2R/WXMn7QVHdX
AnLOja1bxlqh32FfsBLDO8gylZGzsXpbFM0RBD/ckh1A+Nkdj+7kaePTbBbUs3Rf2MR96PNAlxjb
Xw+50b8WUwzinwOSyrjQK+sHEASy6mO9F8AAwLQTlNvhfJHosZ/9aHZuljKSb70j01ujn30vpO6D
Az8YSOjBCM32925pHP+sqEt6qX5i8pkbo/Tjo51YkKRk5WvB1GX4tCsmgMdeU7jTDOVEhyUaWmxZ
I93OEbm2cxQLzr2NQYNkXvNelzX7sfPW2lVPH00c291Ra/NZD2Ks3BC8m9L1uU0zv8P37WOkU0Xf
21ug5CINYEhrkmwCu2ngtli23NXkIB/dvtaWUJuRVwT5oqoH25Fzt+M9dN8y3QaOKPwZS36q986H
N3ly3jBYwdwdd2M+hYaXAP+KBLjswFhcJwqE3ppgN2Y9iUNiuq1HHCY0h2j5ACAAO6e9D1DcaUml
hfnm1bm27H239R87yyUiM2cqA81g7XiFg+9pQyChKR+XkSSOoHRF1AcWvPcWxte6ciUN7tesNIor
oUeN2mStN4HOHF2wV2qUxvq7u+YNBxNTpMElHQ2SAjUoeC78dBtTiWbYDcqHxnnTduPMvsCmNNft
e35Cmekr1UxQDFdwKDRAdETSLltSqf0m8NoVh5YweG0IL+qrBMgF8akHt+vKH05m5U8AtUGqFSdH
+2wMfDjlyemOiQyWlhflqwv05IZXqzHeWi3yrAnc8vXJOW8UQ84ucnLU24TDvgBswmffmTnXt0xU
Kt1S2bKbsHzKZ6yP2p158urjdRRXiwEdjUd0dfMLwILmnmE1Lv8RyNJNefL+04Eu4ewWamUCrHgA
qAz9fQvB0j3rZN7ZqxMFf1/rkiRAhWanh8oZgVLIFTxQnRgEM/jnbXUiE4ADIioGZB3EAktf6QX6
CjLA6wTTIDnxDYDLwDpINE0Dsg8AAUcJLARrxSJMKyABqEJxq07UBHkiKLgnmkJ9IivkJ8pCQ+dO
o03lcpM3y2wLIqq9jmrGrkFb90mzNU6sBolV4ZZoM+rO+kRzyFewQ/4b4+HEe1hO7If+xIFQJyYE
Ann4EPqJFYGilbHscGJIYO6AJ6FObAnzxJlIcHqbcPFW/kRD62PZDklqGQe/o1e3MbAmPqF6NK1w
NP1hT8bIrANiIksZk43Q4/MZc7vBBJ2op+1SUYkHi0kMwDdud/Frd6JlOBQZXuCsEI2cVk+0lbE1
PlFwQdkwTsQNLqRRHsI7iWPqrhLWV5vb3ODAWjrndi/ZB6h5dMXDWwwP1QnsEesMWy4K3y7j73KK
7e6dCWlVfpCGvkwvqIYyWI7YtaE7Ecoyqls/m4R300pbW2is2lUxz0EyeBbqwKLWxztfG+P0cq5S
5EHB6Eaoc0izN7np2hHWIi7SqCBwlDctvq19r+ZsvOJzNjDwQRHHlMI8pnYDiz8/OiSplvdf4UAJ
3tKEi29w8dnFkfWRaXldHjoLO0wftN2gwR+Xrj27O9lY2oitaK4qupvMi5dmE3datIqF3Ka9H30d
uCYuRnBTDy5YypbNOc6a27oRo7Xhpmguh4oEM0G8hEUvABz2wFYCr53Nr8nL9BinRu0c6OwL91rr
UHlTdZmSM5SDtn8qoZvJvU4zEFBmzxSBFuSpbdCg+aNplgEPh91BV+I2b3k6DlWueuSQiCKRfdPX
NbI3azQa/3FunU7fVspH7bmppWqy12XozO5b3TO0ukCqNpUXtl2D8yd4Gfc1z6R0k/O65QvdR0Nd
RvcwyJZhA1NhSPZkdciSV4/2bJsz5rgax9lySFumx3TB/juO792ilzA4QS7ZN2OuM1ZM2F+/jgt0
9k2bJ5bJJwQS4TYHVdUdkyRyXmtDxDO+L0Dx27QtKnfTwS3or/vZMl9sjIP9h1qzZH4QN1f2F6In
kOJcOqjaz3K9KjM9kLrf4fRlG9XdYMZQ5OxZKlM2bGsl1GyH4KEWcdSX+Y0GhQimqc4DjDzlpaNp
XBe4pZQmZpsaPkvpL/ahh8/Qh1nZFmIjifcJiTEgJXDKuHFEdnywxfSNRmP1POZA+tGm2PUWxXS6
jQkzXn3y0wfJXPSB0IlnAauz3YlKX3iS4W2VICivcBMlOxN3Xx3WA2W3gbRmC1mrAeTuFHgjrTmA
jWRvXFJ4ibyQy0MFbNAIerQmG69r6McBnMLZTCRtEBP8c1EZE90qTJSBkxKy5nv2pUeHsqpd92DV
1nhuGO2Ip859q+d8OCRd54Suzk6Sx1G9gwkVE7U0vS291u2p6E0693lCgsLKa8im6poMhTHM3MQ4
KIco6IogmucpLxUBz1JPnM0A34YvuTB9eucLiR0BGPkZcYo9BrELwtrJ7IOg+t0iPe/mTYsEgwVd
67iwSaRzaJn7xU53F+3Vj5wXlkl7PQlDC60OWg3ZK/0Fme9jOJkansjJK9Q2sfrlepZFvmHnq4+N
09h7w+6011ig1Mf+tmnW7mK5WNpV5Jho9ZomP2burO4Gp8eiTltI05l2qWzvtclHTw7khtuc5JwE
7QQlP7UvO/okoSmKB+iwETAhmhtjO+q3dQRN0xUItRsSv/E+VuUdTbaZpCevuei6TJ1Vhc3lp4Qn
ls2xvkt0f2Q75frUyag+zoBtOdkEhFKn0NNz5lp34M8A8MuESUacQFJELgbuk+I3n6qYAR7YJjfu
u2fdrHR8aJN5MSm7/qjkHN1Ec+sGtSVQchnWdeJX9yYDL+KxNY1JVvQhZrs8jDAl6W0sG/7kFA8y
MNg9YMD5oSAWipgkX5BvhWV+6BFCVpUVc3/XC+Z3ePxKewM+0/nR+5F7DZTBPXP91r5wODj3OGMe
3EmVz/Ngc37kvXUs/oe9M1mS3LiW6L+8PWhAABEAtjlPNc+1gdXQBQTmefr6d7KbkpotUTTutZJE
UzGrMhNA3Ovux6kiOQfwis/KZ9OLS7I4iDlN93mU3tEbNS2jgV981RLPIw8w5OvYxtmNpsoCdCmE
evA14NKFU0bFN6vIVby2Y1WT6xZ6XzgiWIlOIjV6IZISG6kzMsKx9covjZadljBZFTt53H6bM4/i
lrwxCCxwPPWU9RzTFMOMk8qVkSRyLzGpk8SzB1oH2qn7gs7eh8v/mWd+NFZjUPppqv23Wf/irat1
+5b/cdz//kO/J9YImNlgynxGXelh2T+HBX5PrJFL44BBcZfvOy70HvdfkTXh/oZVhssRUrdvWqwF
/mmbsZzf2BHwj8mrgeTmP/7OuP9Ho6DEw2fxIuRDfIW1hy/eH0dwoVq/6Dv9qsn4L1IXCQCx2fzx
9fhTsvcfdwq/vwibDg/Nx1Ty1+plJ8voJEFzI7QWcYBAD2xABx7MkiXvT+/+f9gp/Mc/h8FD2bhi
We/zZv/shg7l7Kf+5L8AQsAmZpGovm0nFIzV330ZeJU2NDKF75VP7peXmf18jLkhP3P+ybw1BNLu
vpiiPviL9+2P/tHz+8bLnLFTjkV+59+qKIT2qEKt7Oc5IoMdy8B+ClmKLgIk1pUP23kTuG65S9hF
/pWzk7fpX4uZHy8sbWGC4zh/B38lSiV8AdlLmM92Fgcr22JvujAbpL6ZUgBWQZwoyknFl5Ohq6v/
/s6e10v//sp8RXASuy6Xyx8/QPxC5C2s+bkSYRs/cHYbAthJIII3RScMk3Nt7tAHOwZuuimkaN01
MOWh/Iuv0b9/YTHDgLMn5oMzzbZ/+S1Y9ZfpXDKZxEyRqgrvq9IIl0mSWX/7hXwlARrif+S7RJ3w
H//cwTAicmP2M5l7ai06xsE+mcIlZvvwL7zIWOp+fWtZO56ddmRU3XOI9he3bs6BcDCr6HKe7BCb
jqMjCmiCkeuEFHt2p+shIeMAthOwy9QHB9ene4OhI/P0opnOoVAabxHVGf+jcZUjCL8HbgBcj9CB
/ZYNLf4KDCx1Tu9GlQcrKjPYIvRcI1ChYQh5C1Frj65BdE11tKucE60X9Diy6jkjFjcEjfXhYQkY
12heSLtOENviLJejQhBnIY2BVcnFCaVsuzkGcMsuPDl3Jz3P07hh/+fpzVB15RuIWdu5aAw/yG88
34iegOLOlNvao1nsRByyk6CmHJ0tsez+qqxUV22cevCYLZXPc90ganGn+hx2gBBOW65Lag4xR8EH
gtmfZsUn271Yrom4pz2USFFTWzyg5CIKGfS6J5nh7kpI0fsyKGEtzoYqRoIqEku8xPi6CxHUwMt0
wTSu8e5N/T3y22wf5/zstQCa0r9GWKU/azTcM/tbi8Tk5MPW6M2qPTN875QKbudeGu0lp5mgAzNR
eypaWmpkeKa5xYij6lChgUTmnePFEZQPxXPGuCk61SDyWTh0QHEuAmyFM+Q3qelcwkpipKlPYtgO
2tYy1lNZ1n3JKQVcrnHJXGvU9UtZFjq2b8TslF62M2HHN7exWVtdg3aegty8Y4tXAAXzAQWRdbW7
pNXHzKqTCq4B0rlg8k1khDO+X9hGWDg9sx28Z+8+S0NWbZCY8eZY5gboDx/+0rDgn9QrzI24BXAG
itCtnoK+tzuHNhX2cuECU3foBPu+ZLEdLTohZXvPHmjGOWybWf01c7zmoC1MVflLnMZ1GZx6O8y7
6VqiumAvTJgjOCqreMKuBWzUBCT6gAaMNWMliVfbclFUJbwxYAshx9xMh2W196sGRa5rKzO7jGDX
mUdq9pS5bcA4fQ1TQf+ltGvgeJEKy31hZd6TTeUU9B8OaN/itBDhVznWnXPZTKQCFnUVlO4VIppx
xf5SB9uRu170OJH8qlgh5lAn3Zq4HbRL2d/wWJDh1QgPeV5YVR6/jAUYim2PIZDBpKXjmDdDDCOW
Jyh83TaalWefWhVEaqcH+CbQtujYWsR5aMVHK4+qZ5WwXVmA8sg1BYmKEaWlVE9sjWF0y/cQK3YL
fhpgLuo6JmEupBEkEsIz6aBnPFd9vWn9PDAeJgrB7HuLgrPgSreU6ID4JtnyHE+JtO+h1JnRp5+1
lfpoMIZARU2ziSluIbtMoHTCFQXYhRnI8C9is1LsRYI29tsLSgKy1IaV2dKXxK6EGtWHZNYscJca
WtBwP4HllsmCSOjcca9hpjxRcTnzWUZ4OHMrVtf0X6T52lNGB/dv6NObRtKrtbC0yV2nlwJCtGX0
jglps1HskrtSnPDMzQxZVp3eUGc2Xne4dohG1SwoKVUs9bhyJEI/j2ltfTFwWvHmbLjH0tT0Torv
1VXTyrQs1SyyoY8A4AinWWINTihMB2LCAhJ0TLIVIxx36oPGRxbsTLBjLrlcKJeASZ1Sthwum5Ck
IaCfvr+HhiQfCgN788oJM6iC7NlqBmHwhGoj8Ckq8ADkkMAd19FFWLj6pZnoDeQ2H4/XlhOhHvuF
kWiwZwGDic5DQvNeLrOrwXa4tVuTlo856L1Xsqi4iGViBAxocfHRwZi6Hwm/g36nKx36/4x7MGp0
80ou2LwoaddjJd9qtJKOBoJoPZje9FLw8dGOSvE6dk+7MeSCRL//Kn1gY6vcIXg4T6B18CsNzVMz
NNHL5MnsPRJDOfD8yGnfzgpjXCo9FPtyzAu9hYc0XOajNWf7xHDMbuONmdevYhDC79JlW9NXU/pg
GZ39FrOapg3UmyAOsO7WdxYZhNdotJyHzjSGD+5QMc2Pnfa9FY85i74DtxYJewxPbYbJnFFA5sj9
GkM2isx1YLVxeQ12sCrNeuAbiIGE0E3bmbezcHKQrm1d60XJWZGRVtLnAEsrACLHH31e08+kV7cp
F0e2KNmG0MtEywiXXydwQOd4dC0ASgQbzbkZjjNn0el6ko746nTSnhoqw+7YQBTDSvFgZfGedCK9
4NIJLosYNsQK1Q0PQu7PDIC2UbnZyvPqqAOoUuG4K2Jv/IAb7iZ4zkatKQlMwo8pdnN8hH6EV8id
DO6FQjltvGTXVFymTeD2C3Meyvd6kDAMIqvnc2khU74pr66wiSqOGRsbyDW1ohXmtDVhkqQ8N0kM
wZb/d51Cq28ACicZeckokdSzZrrJ4w08++SZSya3tgOJfLZAQZOhTTOhY3oQpby1G02L+vcD5/9k
6v/7ngX98/zh7fCWf779HPX4/gM/xlbb/O0s/zJ8SJRgZkS06B9TK2ozphdKpLi7ezYZHkawf6rU
BDr4B+cwLz8h+W//nFoNwRzMv80nrqg4aQBp+Vtj63cd+qdBgfOrchio8QtZwkSdOE+CP+VeKSQP
GCTduzaJ0F20n3oLutT9fVUO9aMQrbOGuwIsTHnFTT5P3sVgyfHdzOnwoP0Egh1Qr1XY2c1l3fbj
ixiD4W4SpriXhV1uuqGZ9jhK4sd5su4Ni+cH29poOUYNXOa0m48ONSbraDJGzjB9OG1Uxf/O46Td
cyzBoNK36cnWkQfhCp830pG2WUIauKMwOspgXUEjfE68CvJ+HAE8W+ncla8ys8ZuRXAQq2cKhPFK
1IVHBbmEIx1wORxUN/i0OFQKyWWEPO1tztlJLH+pj+hM7tdY4ZbTO5I350WwtItpIVunvKEhQEX7
1uy6x0ZZ2O0qZ3JusiFxt/wqzUUWOPRUF4F17QDT5XxiDeyHEW3UqLlLJ3lrAc5Fc4NFTn15aR2a
rshh2+lLR0XmMYYvlpnleD24z77dXbcapSw2Roj31Vdlv0p63W+g6B/6xnunOO9kc28IsiPH4cPQ
tw9uhpuLJts1B42FadZ3ZhR84kemTaMenssiIAhT9uKqdhDpXFystd24K7Lt78IcvROcsgNv1ZUX
OXejX5Vrp+8w+Q/Tegqi8D2OYc5HpfchBYTQSLrjm5m1n0o13NxRF15G2bzoyt8PwjgQjEZ5C4MU
FPkUb2U1Fp+5qe4oBP7iTPVwng6IAOymHnN/XW8aGgWWOUfjDUQ7Z0UTNCdaR/Ovnump3sSlV+6m
LBDnhOqtKrP7OrOqUyyGN4k5lId7sKvIm7Rl163oEZ63PfOLONooJHjA9H2DWk6LkZAhfR+DKdbB
UJtfxcDnBQvCAXWcLI1ojAS7VjRmGLZbCVpC9x2KWxs/Dk4wHUZXLROWkWn/3Kep6j7xjt3VobsK
85dKgkFctn2DDzCbEC0nrxFkPji9jIZT0/EaAWfG1V1z5KIEAawGukJ3QCgXPADtKutPVhU3b4bp
5tdNHyp6e7twLzl2oq2XhEEX0Ig54lBNoqMmewQRiGmX0UJSXQgJsrvkoMH/cv1rNyZ1MkzNbnCa
Jw5J69rObmmcwsMp7s4loRUNL1T3lDddCD2VrndGIz9pjp092svU0S/mFG+UkFSKFMScTOUfiPyL
dVd2p5xT4A688omhhHKNdp7I5HgnGEfA05AozloGRnbZXFK2YB5mG086VTXFihUfA0BvnPPJ55Ay
zbQU/ZTuFjrfFZmaRnAQCODoED9tspSG1hmeak6vXGNk/ZqKG38VZR0csiK8O9NI91jdxb0B1+/G
lH5AeIK3El/OtPHdIaW+p+0+Ux0+ZbpGAPvCHGndp95crbNKGY+5cpo9QtguKqunkpXIhrMhtyeE
VTjxq0553Rarnb0040GumxgjcK/qYRU0nFsaI8qWc2s2FQy+TuF9w+88Bt7GopFoa2O4e7c4WW66
aIBgS5fbyzT6t2EC0NNgGw2zZ0cc5h23xE0REWZQ51IRqJhR0d41PRm5KUtwAZrg7fHMxtvOCTEJ
xh8Bbx3SCLb3MpAfUZ/sJ1wbaRQ9hmXz4Uxd8p7kzQ455OxJEEv888sAvwmm72TJ+3+lne4yt+St
YTTl0qShE+2i2+FVfzZrLkfTL3Ya0bMQfAYaAkfSBxhea7oW8kBeUqRcXvPn1MuxmPVlJu1uDTA4
2BlON7BGsg9hi9teBcPODS13R7UmaKkZlKwQL74WA5+4GwX3LbbnQ4OWuck0wifJu2LRt0H4kMIZ
jisCDWZkr2z14noeLXuW5+S7ElRusOZm6zxFPD+vbabNh3LouKt74bulBdcujGNEJdixVVwtitnt
t44OCcmkvfMxkKbh1oO3T7TS2Jc+Lk57jIwj7gGzA5/RZkfH6tp30svDuBgZgD9yYeTOyg3O2i0x
IgZYoJ4VihFQSG3p/rLQdeJdiKKwHrrErZajg5yyzUx5iaG8u8z6HP+lqgP7eiR/seQoC4k8mfxN
aEz1fsCIfHStgBmqQtBZFH6TXtZIZ5shV9nSSAaSk7IxVzEGVvgkPkqg1HpHPnza0g/vPpVhuGY3
fEm3+g6VbItsjfUazR7C+87GPNMtiJotVBP2+74YdnaqvgwErCN7HHNFHkzhIoe1vcFabey8dog3
hZkEGwS5ZeP387Gm8vW6YVoIFfBk2t0Z/dVjSyEiv5Aub+dGmvDZ3vo51htEYffBwGS1GV0Awq3Z
tjAEm2EXO02wDrxK0e2TFG+Gnc73oeeSHgv67IKMRPxo6CHa0w9HiMPW4WGIqQLEoMPKJK2nG0N7
5QvV5bjY8ZNOPD0nLzjT4QQPbNKCbW3kp4yyxEd66vL3yFLznR4ZKkx0QoaiwNxQYh5cU+qZrqhx
DfYEQueP/52Df0g4kkXnnx+Dl0VW1N+an8/B5x/4cQx2nN+IUZHwdzFfS9ezEIN+HIMd+ze4NcA1
TEWQna0kEsA/j8HWb7grrDOWw5fYOH3Wy//IPFviN+e7esPpGnwUWIu/dQz+407XQxiy0R/Y/DmC
30/5v+x06wqQuU4UHc8hW1hCUHLatZY333azNm/tNpQbEFzSWjtW1X/QtwA1EHvIncgb2a5jWiL2
RZ6/pGlOTsMJa65j3+loczJzrGjsiyKsKuRVrs9OtGhJgYyLGB+c48uewosjm7C7H6QMHlPw8zjH
SE+9lnWenYoc+ZUvr3H2DNYzAG9nvPBppqWKga3oRZqY8/NEd/hdlyYsQyH00i4TPVShWTwZg13U
nGlLHuJmRaGzSfAMl9zgrRMGaLzLRf5B/6Uy/kJx+TdLKm8nEXaQeMqj6MMWv2z+I59eKjZRckFk
xrqfMfQfECuIDVTJ4N0UU2N9ttzZwCg7M60O5wAP3TVNdUvgK3maEn/4mqt0xqLIEXkBWg/6tDPr
u1pklFwUbG2AxKbSPpP+f1dh/1RmO4sF/xqJzl8G6eD/RbhwLdzF4qxq/DQSYfQL03O91MImQLoe
8MZsc/ika8UNaF3F2vwLFcw6vxn/7QV/US/swIzYuKUY5BX23di8yqiSsMiUMALdTE6yqV0Odc7o
HSjN2xh0LaVzepmm4lAHE6zffg3/AvLF8IPl8KdvxHn2+/X3ItHheVx74BnPw+vPb4Som3HgCy+J
XwbBYoavcjCSMfgLkew/voolXIluI5U8q7c/v0ppNFWD/sZXxZDtiYdjva5smP8/3Y2uf/zWP7ci
f9eafvljgLicu12UixJn/3KJU7s445HycarGHhl2XTh4PckbhEcCvsFj1MFCxytXTU+mqs3HWioy
YmRhyLXDXwbrx7CpeQUbRDju2kXc0jDnE0H6ZomU5IAzB9Z67kYyxF1kVCuCqEW/M33sXYF90flh
d23ZI/bBOA3LO1JX+TOTgTrguKibJf6rdahFwWyYMzRjzmto1sutdD/ia6RyDj/l3s4xgv5Qzv63
t/k/ofi+/vkD6/Ut+zVdcP6B3/c2YJ+g4qFMs775/oT5xwNLiN/gdkAiOq91EAHPSKB/PLC834SL
2eAM9mAFb7Hz+emBRce3qwTUD7AaLmq3+jsPLLh55+/rv77PEoVBcps6Bx0cyyTt/8v3uS2hcXPi
Zi5MgvY8FGW5PvgCH3IqGk14D8DCeeWNVTf8agjrPVVtkPkObQxWOBgrPbjD52jHIMNj8p3VAWaq
OVqMr9r7JvPO0RRwZGEWXaaseDCTKrcoHrUfeE0KoNAfqQqJlfUqMH2l1xkSWr2xYguvlKcn8waj
qB3ufSNPejYuc5RfhNqwaUCuEuBRWTc8O2VOIp2A20T2CFYtdDoGnmxa1iK20FTydrSpui19s+YS
zZSzwkDU8HzNwsmoboKsgfbITcMwsjXKRuitiVN3audGbp5s1Uywz7IrTKez0Gdep3+h2z66n4nx
HCNpNndIfaCPkByeqybFa+XnHr9YwzjfzOVGB8WLUzJVZ4QKwOYnKzFZw3HgzV20EJSgQbjVm2vy
FmNKmfcBrbI7XQ31Vo5FfGGa3ZWhne9R+WnhZmAZUJGadRKN+DH7oTs2TcIUb9ovU6vJNZWmd8TH
6l6TyQ3W9GC+5wrMP/2r3S4H5rWeIvvJd+f+aAOhPNDClH9Fo2wPAXLaFnuuuSx9RpSqKTGq4nfB
iuu2z5ITL7BFnsRxEQxVxWTfluSi2Hc77VWbIlRRDN2WVUvc1sNE/jCqsp82idvwQbF0MIv6xmjm
2QcghI/8yIqAH1nQ5s4iBVee64/+gj++ZlsnsBXE3RJLcX8V95qekziEMIawsMPNeEZBTMV1Xplk
yzzVlcE6V0AAwE4l8EZ9Secwz2N5ZjFXQmFNY7dPcuY+UahHXmyyMvcw2rFLYbniYjGNMxZYQY0d
nnh1S1zV4SccDgfwy+ve8281DQNqowy/u2hivHhjIIab2clzdzn1WELuoojw/KKTXf/Ss5VxsEGS
SDlQkGDHF01INfOBD5xSZ4iE75EZmc6e8souOcjSjMrFYNevLEW6u0Ll0t2E0ziEW2KjotwF2Qwd
wssRePHm1VGJyUy20Kw5ejzCUG4AykzWdS6JgHYTXRa2KkuCjlZ2xKfsLYVZM+GzRc3pdRj0tOlC
g1QOwea8+Wg8G3A9bJwmXqYjgsDgxoQqevfcFJBOdbKaxoRQiBdMpbgmy+4RQLQE4Qah5pPTh7c2
xPwK7u6WhPQ3uyGT3bOnpq61sp8M/nXFMyuOqjjCUolJv1lmcqDtOMjfKaVg/dWliNkrd3JSANtJ
Lqtj6qqmXmk3ZVcZtJJwaE9PJjo/8XiapwxaiAc0wQIVi7JeJ++jaslB7HUC3aZZkbpQ6bDr9k15
4gZluWfxlM80YmD0l2VYaRY1HOGfnDE7OPyd+QYHofneTzwUOw7XNQUrBKDHT+4F2LtrmGTgXJBU
zjkoOKAboEKsa8NeDHQ3EA1sDgTqobeMQTOvsBlG9TshTgqoyE8bGEj6IBYrGikTyU7BlOSUTQ+u
g1H1EVCy2iBMWqKchzhTTnS2WTdcvOMaO3xxQV1dty1DHW/zMJ1fJhzGetuqwWCfzSRPvPHTiVN/
2dlEchtAZntQblm46If5YYJTbhTgQ7VdUvmRWPNm6uirLt3pWHDT34jAcI9e3NrHNoucg1Np48Pr
tOTGGRKIR4OtzL3ldFO1wQHk2Bs86XLj+t23JEyot0r09Fq1+RO6l9zozCVxXxVAVhpKla28pqux
4O9OZLvMbfmJmVVfsIQHUTPkENWtwXkazLpd5JOeD3Q8sGkm8g4yF3M/QRqnh/igWFBR6dHs0tz8
5usiuuV+G5x8by455YNPWYQo10ssGHLrqkztqfxtF22p5leqRYoN+0+qYJSrKTgNgvgUp3m65/CY
3Hi1kx8Iw19ZUnyNVUaDpUtJzkF5QXFCBp8Pw9i1myKQAiwdXvlKFcOWO62315T5Hry+DB5skt1r
yW0Q2hCMz701NcOV5hFTr0tW1fYyF/It6aVPsC33177Qw3UPvoGzeLVFC8zQHSt7N5Kg3rEKMk4l
DtEFvSb+wh4Ub2K/pAH2MLjqNPYt3J3UvXSH5j4PMkOuoAE1ztqZ5Rf241sS5M4+Ls1+W8fBKZr6
VReAkaUEe1eU4q08F7kRNzEydlyS52WGLeUOAZewW3yTjdWRjPoS+MK4mf1pOLIfm9mUlwydNoVV
NY4cSkFISKQjIAQNx+8MiO342Da1M90KemsXU6JW7Ao7suDu3rHmZs377zz61JRt4qEtl9Pg+Fvw
Q7RpBx6lWBggl32UBgc1Zu0ydIzwnaVZd5hnMj8SssEq6t3iwkqtHQVArN58FkU0/32EfTjcUOlK
b0Z0XzdoNrkBA7wMd1NZDPedPh91taGGaRlGM6JI91X0xU1SlqyXTOCE9mtT16swjg5NUS6SiErX
ePRW4xw9hdWwop35StfWwRXAZlvlUTOiw4uYQNSiquNbKk1PfjwcInLVa7MOUYW74lEMcgfKZokO
i4dDVvFBuQlakT/tMXWxUURVnbZE8h9izSxKIC3bSNe8Vgyy3jBufDrCVnICJMbv9oLYBDZk7NVK
IkRPCwrwIuaGKOG+5Ji3EXDl+8SvJJWrenpOjSp89OhGxcLuNNO8oeSRXWjesyyjocWt7Y1f6jba
z7o34DLSS58u60alb8Ker0rIFGsVURdiq5pgSd/US1qxuQxzsNEfVMel+4pdmNlewErpCHjiwGC3
QBsXMIhko5EsuVnjtokY7p5gnUzkOGaQBDjJkLdRurXacgWVG2vK7L03gdY34i67auYOFkPhlN1B
4JV4qXNhbmQ9+emK3iN34xS+cWPk3F0WjTXM1gLpO4NmanrjWw/IIzPIsxgcJOfYwpFDlIaMxExz
80Voi959QvoAUWS1fZyvNe0A16ZoqShvhNq1obavuu/0hiqcLIzkbL/JHZV9vB98ApQLJ6XFBiTS
fO3Hk3NJPcRI3sRO6OVLqmUfstoeOz50kVn+IsQqtmqClJTboM2rMmzNCxE5NDdkMfQj5C+483l6
M0zJTV0K44oW+fncVuwwo1nmthfldJS9rC8m2d1it0cFgs5OmJ+HXJGwa8/Hk9NVlNxgQZCrEWDU
hqzmXdjEfKFbi7xSXLMgx5ll+/5JmHO0HZ0oWzeFA0FgcHEmBcJc2G5+SXx/uAq5oGmsNnemtnn3
g/lbqIy31LWiQ+TSJBO5ejfVxh57GsqYB75FYnzHNjK3e1AIcIcED05SCkN+z8fav2RR15yM0P9A
jak2sKuTXdHIJwbz+pIRyN6z+aItQuV3xEB5hE3uFK2TsqnXAOrAWhglquxidnS25qqNTp7kebLs
z/pGOvb2dc0i526Qc3KwI5t4jPAuUmuSUNnGcN/bPEuknqb7DBrAkwWxajsoNyNBaEGtKrW/GfGS
rf3e4OHqt59DZ9/oYiyfMxNKGnLnq82mbqkGM7sJCEOsrWwMP/xY+KfCm81nGbWUhRWc/VRVPONx
JMxBTcjtPOZ3ps6z51Yj4o3mPsXet6TrbXoxG6oDe8hzgAid9yJpQGsaZXeL/aomLBWE73Q8u++F
LburOnKcBzTjxsMLCGGhDAN5lw9cYqFCx+nMOT0CU0XFdXq/+6JDadqgKvbbxDKbrdG6PNNEYxCn
qdxXiGrdVVoRLguVCca10JWxtp30fpL82l5ajHdmP+xT4teg+hzrIzW9fgnK0SAzOuavTVJFa1RH
9NSxi6/6kjgY4djsKvUm80Vn1IObKiWG6uVPvT1SsGb30C886vSGiOwhnG/WE6red47fLUtXpEsd
zMGycOf5kAJw3c6NpbdVr9GvzU5AV00B71E9afXbsu2yG79rV17tdUsi0LSPqMKcrxMCvqQ9O32g
CD55AJ3UL3Wo5JYL9TYqk+YwmXgPpjK4iSbTXhVRa9FcARtrcCN5HDnIr4qewKM2qr3pJuu4i8tn
XZvWTVsX9xgTq+MI/ojaGCLFCpadx6y5s1svuSICKIl4odsZdui/gUrhevO6F9yx0XVmhepYzpa4
sxo7OlEcay0TJOOV0mG9LoLpISj8A2tKxIsism9jjkiINhhUY2s8Swg4uca0zqFrSF9DIgym+74/
e52Tjnj2AsCjg1OTgW/iQfMZY6Bfc7TV10VWRbeM6WeeFvmYS5VUH3EyCoAmdklFuxeFx4o22hMO
QPOgqwaArw8Pyccryv3OKLmDOPO17qf+aMhBnzqruu1tUywxWzH7hJTBLdBELxPIJxdeXMyLkCGL
56MVLQOHFkJIQf6umtD/vKEOV1pQhRoneIPy8/kH0a9YOKL8IAXLFYofSSc+cIwA6ytdFMrdDwPP
VFHiRLXrhqourH4qopslaYeS2bssKE91iJ3lUK2XmCO/VWH+HNPG9zBHdYcB2elwDU/jO5+XPBjt
90FZPzcM/c98nfdBEeqlO6fRJs4ctTX6vqz48xXUojJO16zdsL/F/hSOjINBvKLizNRL22Rpisk1
XfvBaB+cBOgIfhEsLSo+hb3nbQMZXCAs3Arsy8vYNPRlF3kPhe5XgKB8BEHvgiJ6fMCVNy2phuWd
yv0bP5D+0ur6YD1X+o09ScZTPyUDNyXO0YID2eUx9s9q3uPJfsV2MID/aZvmqjf9RyPVYjlbkXs1
cYw9Bv65ycKaPQhTH5HIw12EbeDCa1y1E3D1XgN3xkGYkp3HoLo1Jv8IlLO8M1Ss3+k9DTgFjWuq
jmHjhNMpVW55wgqXAIpxs/vKTe5ZHDWPTQflseM5sJq63v5kPnjzSuOysPIPxHuY/mNTn9IJKzDh
98HcFWGplhY+6YVhJM3KFrN3cMtybSjajoj06i0Of/UWW0o+sxU2t4aoTmlPxTE3GQfQGuQXzvZ2
vcOwau0Ywl8B3nSLzmmpOhs/+YoEXBZ2cVU2wthiEzJPOi9OrmOHa3os442k//LLQWa9Vyx1CF+e
i9J88rgQaAl/dWBcQp2Mu9awP/qMnqOFB6ZnJTAMrXKrzx5G+uy5b0f1ddyU7Z6RTa148BorUEGU
QWMXWjpW6B1Stihrw59gBMgUGy5UuKUJEX0lHXbds4N1vPSt6qHqWY3QzAlmMB/mG9B76QF7AROw
+TVT0LfxLTNEKuV6WMGMbe7Kaf6MA0FkbvKwgORmfZEbGc9KODM4UESOc4UCVBfb/bYwoQd4Uz8e
xeyb27CaLy3lnYbJfeJ4xKGc0qvLkkDBnrS8c4LbXMAcTjGwuG3gvuaaAdgvo69x4llOKWe1anqV
n9oYycINfPdU8MctvXJaA+l+TKMACnSNM5p6QVpCO9/loWtn26TJx7e0tcbLpipSynqtbFVl83M3
VzP2w84lFRBnvLRwvhlhYMBEM5wb8GEjVw/SqhW22UURUWNqM/4e8laLO52bxQZBDZnYPM91NrQi
iHHMhMQ/6m2lAXsR7bVWLnPG2vHcG8xm0QqynFi4VIjupmCu9hXkhr3VUm2Nbf+LDRTWZhnfNQLm
V0o7GIKWCPDM5uNNn6Cos938En3sH+nGU7tMuC0EXJK/tHuGZzzstQJVwKYFFO+gtOQZiA1s4Px0
6XutGBZTE9MShpGJYySLRmzIlBOaQ1stuX6ozhzz7gYyYIFDxMcIXNY+69G0WaWjx+koGPxgNduT
u+qbsV+6Mn3gAV0sDVqf13mAywwWJw2syM5LoAqvPPGMtSgH8+iBrduHYrA3uNCvpjzb4xfCRR7C
rYWiCkGLjM7S5v7AbN968WqCGbj2CGns4pHNkmN6mE3wz5OiL611G1TNOpPNQwH4eArZLLJeFK8w
JN/TQl2J7P/ZO5PkyJEty27lS8wRAkWPqbU0NsaeTucE4nSno+8UinZU26gl5Lx28HdSK6kD84j/
SQuGU7zGkSKZ+SUzGGaGRvXpe/eeS2ZgPtn9g1J+Mz9bzQ5QcLulCX45TMTOpI71orPLLmd8Jpwm
J91UmktISjbCu3P6+tQIVHweMEUDlpq4EGASOq8hmZ4hcZHwv4B2qpEOohV9ASMVmKec2VVwZoyE
Oi+6uonKbeogbTk3lDPc1vCT7U3apvh0g5BZ7wKzlF6s3M4IzUVjCHu8bMwpOY9NnSvrAG8nCCip
G0ZSLA/RQ+2aySINkKdBK0mS4nFoUocTtD6YA5Lh3Hvsp2YOTaCJ+4nxKnxkxLYRg5ZKG3atEfDu
yLAq20WCX4gDXiRmKGljNmRDB5kGRbrz+rHbuHnFkteQ93URgra+rfQmFC+aol137Tp9r50mskQs
sihMM5/Qcw3KuFadzoE7YaKFt9sP2urChH1lnNaojjg2+iS6n1WjbXZrG2cHAilc/tOpljiEzPfh
mMlTxIiU/1Pk5MN57jABBApH1goOhfF75zhALvtOR7k+NLhkyTPt2ys6//4JmQ/jiVOEd/nUJptu
dCjT8ougde8zgZy5yWjAhX0mb4rQPq0t4tMgxC7STKh1l6ewDAb3W6fE9MCD0N/Tv8XVoQ8jChvG
FJ8ERguyBWh1QMkZNg24D2ttpAiNq8KrLvyk0cNiWcZTMZflXq1WGjSyhwFoiro2mpZknFEO7gnp
qYmx1IOuuIlpICXrsCuynJz0vjrTaQihqKdt2cgw/wR6JOxR/VftBehGxhL4zA1NIFKJyOzJjElb
s3WWD0PXfcrK/C6v3eCL9FLrpmW0eIN8rlga0Xg+GJSITo03X1kJtYWyb4ew4ljAIhmxKGFVxv1U
XOUqqnaprxHX09Iyf5hQbe/MyrM3DIHlozFF43czKOqti/VlXJgVmTF2GTxmiQLKrQa4qQSz72gA
2LteBMl3X7YajmZWDLIsYOGKC2+QFV6NoRffBsPBrjxNFSFpcJNz4yQHwY3czqJbcMIkOAq3PPR+
8hDHjc8AU5H/vosjDEHmAg+NNM8G8Avx2rFFUC+tuJYcIAwGPxyRYUK4iAgMvu6i85O1H7MgLIqh
a8pNWpKMuijbsi3uUsuWAz014qZ1G81nmreAalU9TlN9EkZ50VAWkTTSn3t1/4VRUICunXuzUZMf
LeMpmBiBTp8I072iNX0ajvpIOOucXTqW8gQjTAuQOUG0x0iJIzu01Qk7wCkzipgsihjEhmUX/dYp
wGCbIW1sm9UO6w1xim2I/afTkz3zjkXPceVzKOVlBhN7WXcD9PDeCjfYEJwTvRy0SwmOZFXRlESm
7OnMERJWkqUjunoXVJUHEq7JjTOIC9UTrjn3MewC97wW1mzXMfunqPai04EWaUmLkK6szVziXOVT
uQlb3zvx6iE8bSMzbzd9pWTF/YmbCcMUuz0Y7FRbZTwyy1RaZr52I5weS9z4AH2D9AYf89MUBuKW
wcB5LsSuH6OqRYAZoXmQctgKOcvyggw/Ae78dWc4wDVhbroI/Edjyf5ZXeKghyk8eZq1qOhUbdBJ
m/TjAfDQw6fl82lqfDQDISN1ZHpx99mpm5empMecSeWcV2ZFJn1D4UyVgp66MsoLNUzquau8S9Vz
4EraWG2o0H3iYIfh1IujKluEuXEdlebe8aW2lWrcel28r9PmRFaOf0Z2dYt2Wk/qS9/rwguE0dmy
bwAayNSXYsHcWyzLDhVYoQAFaWzRd5ob7Jl2sClymL6uXZ7Ked59Y1rJhVPHm26yT4GCbyX2awKh
IkS25PLSfHa/kAVqrEiEJuzCT8IbMeLGogsQXWduUq79zjK2zmDQvY340r5frkfY5s/VlOwQtX0p
UM2xX9ChRBvUL+gGBCCZ8kofvrLe5p86SZ4OT32wcfTxkigVG+mNIqkbkPG4kmZKFwk4XX/SVtK+
NR28x3BEya0zejJCTRCmK2xzxh1d2ZfeCe9zwnb2nBLDczsfB5SRPeh6D3Grn/t7BxoTDEHuIYJg
aoXMbuWui3JvVw/MmuQc9JvVCpthBy6jVKa2b4UtV0JU+RlOxX4dWazPvNAeUVpeWd92XXoT5xSx
AbbAjcdsE49JKkA6GNMuzGzAasT37orW/YQ/Rl/oeLmWWt/nFwS1cQgM5Bb4TPMcSsWZtQ337nxR
pSCwlwNcstJzc1zFVHNVrj1KjA4n5J5RviXlQwR+mJhhuJKJ6L/0iQCngHSRkVSUgBdiCTkriCS/
CFXlYLdyviLYZ0iDfOyu8NgLzLS7cOyIs5bI0TyEwYYfSDvaSQ6tsj3iK3rHxbgGYac9uRZOoYpF
63To7HxFIkBekP0cRXcdfLnmLO27Tu7HhjIJGW0TOGc53f7gScousNcqG4YWQnY2LrpOWOy7ZrMk
QjMcttpgnul9xdHDr6h2Qfc4p06QG/E9g48oWaaEETkn6diXCsE+rFdcvLpzJgPiEui0Gk31I2j0
H6XGbx7+lr8XamyjL8Ubf838j/+QaZCX4sMoQFNh4JhBJPgfXaGGrpA+qyAwxbN8dD9zxvAfOo05
ZsVl4jfrNHDfmDZ/9YeuECaEZYH9EAAl/5Ac/gID8odU7JVIw3VMofPfqDNsvulBEPJa22SnFbBF
/0tUEX/HfqdbtElKx4CZbcbavcR3cJ43PgZu8j6rAI+jjsl7ZMNnbRrLapdHpt2z/7oJ070KrYCR
AoE+kVFu1adikom2TCKnYKhKE1yBSYlL8yrIa7s7bbSJ0QHFdDsw58BGUpw1yTCk52M4EgZcQMnu
zgLWWlKaHLp2MYHzTCT9in8bU/yEhqjjYhsxQ+B3A/+XebF2xXUEBlGtGqW/GAysw3MNm55YBjVR
9Ft/UPWnNDE5kpJ45aozIyrpJk9J1dhfsnEa9T3nSobjHu1cGIxhlVerQdAcW7I9d989qbv1GuxS
p+/KJG7MkzbgwpA7Ybr+Ioe+ne4w+Ubb0ifjgtBPaW0rt+vatTe5ZBzWhEwgfKe/wXwPjq2BwKsF
VIgRmFFc3JvUWrz2L4QaamdM3hwD9pA5OjCDk5qTtT7Z9xwLwePQ56xOS6dOwOZVHYJ4O60Hfd2B
e3uanDj/oidGx/ma6fSWY7FP0y4c8xt/6ifoZ2C9sS+yJt+bKONf8JRifdDKKr5A5ZET3Vq1FfY/
nb5JrNuRPB+mUCM4gNC1l7YOagjAjaPda4HiUBNnns7JkaErz41BwbONyprUB91nkSasJxWbgqZS
vXaUpZ6tBJ3zsqLeu9URjYVE1TAwXgH6L8hzK40uXwPMdIMTDAak5Ji5p+h7NIWFbNWSuELJGVhM
3BdFXpWWfmYanD9VLuESyNMVWb3w77EN09ImNwDdIvqYUEbYA5BgbArGw7tgwGezMgsbUFKMlpt4
CTmh2ojjSCd1LEnO+hSpGyE6URzt0sqiZHG6lq9KD4WrJ4D1GaygZZctHNWkGriMIo+XkM+iK3Qo
yTNARtQAoSXcF3rDFuMY21DPTjAWjxIxAPNLYAX5ilogSNdDVPeoGKbyOQfQbq7J6yiv9dhLXCCU
dvxCqpuzNz1YdeuU0UG1NHILWzbyENmtLGrbbzTpI860owtTiinxbKIwe/ceR8AcqJV1gO/JXFDl
mV0q8Smz3WxfWmTBLBS9XzjE2OPxUSMaua0kWNRFzLSx2pptcOZ0dvNMsHAaLcPUCh6JHukdRAvO
yPExgXyw7JU0v+t6AxOCKhZyaMqcBTwZMewcep2kjba9Hstvsd9xZIvxog8LTmYBqppUKXcJ+jIE
4OK04XeppxpTCXBjHOapefkiWFfOg4DZwjY0iXLa9XEK349OUMAtCX3MVD7ye3tbyk7eTqiroElH
jeEh8rfQn9TKoTqwCFvj3OjH37IEx8JCWgQcb6SqGHlRAPdrWXNS4ZAaaKeC3sX3IIyDDmNDYXwL
OLuntzHq1++uG/ffo1oHUBWlGmZcSu6AVIrCE4+c4dxHu+2hvcpUeA8ylp3NRMvNniw7Ka8IIuG0
hXE6+R5HCbE0wMX8L6OjaM27eYFVl7At/8IJgxCti1UNN0FlcF2QLxA1w4ggP81rfZrWbThoC6Bd
Nl0RWhI7mcsKeEdv+9rTpNnadUUA1/jAWMh7lCPW7dXUSYy3hUVF0ExEJrohpZ25pLsSxdvMJ9P3
pMgrh1wIE9vxZwQmaX2KesfdsWogNrFLF+cuaUymh1mldD+5geFle9NtdXejZYH3PW3mo2TRKpvg
CTWZzHJjrdt6aew/C6P3ik3oRAiifNnLS1H5uESknxSbgNFKvuD7mQxqzYg1reDDCBacoypIF1JX
0BxDxAM2WV5MMBRjxZTjXrEiG8UbThpJm4RcGtfByzkgVcfpHV7GXdATPzUE9A20bHQXqJtslFiU
5Zihssy6rsjdwf4f24axjNRUe4vEbkD2xZ6OWZ0WOJbkoDfyfJkUEuar56IS8mi8WfTgRLjP7KA/
3HfCWMjCjnmU8vobm4GLXE7YYc7VSlLsmJwPmyV5Tfa0AQQ9tuvKYVFDRuKGiqaxBDgHgTbgjTZj
iAiZaBL30fC0mlXStTQF3jDFbxLyfPY7VHMIyfsyTzi21a6TcTKqrYc60Ixq3RIln5711tgR7TqY
KCU6PfM4Hgnod5leJV8dMnJLATqS1+28C4ZGPAxU5JivCKmwsa1G5nRdySDRSQBi815lhAV/mhIE
Y9ucCTr4Zce3kU65Wh9UnCzC7jxMa5ZlE1MQyQNRW/ILKuMaDO74ffCYfyyZEtcwXrupzp/IxzFO
hJDxbO0C8fE48LXMu0wgYOKpQBC9KuyhJVYNwchLXQ0QA3rb2cbOkFw7k0uX2+vttlnxrp3nnwoF
t2DhFqK9a1y61GjNvCE+l6y51crPaNoh8kIOtSgFJMMgM/nqVtKDdqDHMMeMUmYhP2uSIFuS8hx9
KpmMPDfYIPSM9qcLOuBKKulWJ3WSydsgojV8rpE7wz0IPKTRYT9MJSK90PWxXQVN2xMtNJENZNb2
N2SpeGbhWzrnTN44vuSFz7CptWQgfujG/6m6f4PH9LOy+/ZL+a+7Mv/3/2gvSruScUGYw8tre8/h
73/U4S5BuAYlM91G8GSYJii2f/h7HP4/GCoQUQvGjxZd5P+W4b9zKDYPBbwFcp0i/j9luKb/Tglu
2vwZpqDZoU4u/S/ppTkivFJLc3YEv4WjYzYYQUg3/CO1dGYZLGw1nsbYopRS1U4vpobMTss80bNY
XqSBocXstgnMazdrg52be8wYzCkyT7tIIwY1T938HvpafWVzWkcnHY7T0wgtEASkV95ZTqiMxasL
/o5nYT6jvP3WliBqAH0s/5ujCprxN9aI1CppALufkVIgjQ06Ia4iRvTJUqVNAtwk5UzhdcW1ZQbM
dXOECQz6nfq7R4DkhQnj59RsjOFBg115SZiTi1ar9sQZRhHSLOAc95+7vCruuNG6tc5hn66VHjvn
gouoEbSSaV9lYPcvOv3ym74Yho3dmt1zYnUxeTZzJFPUWYjEZZGcjyXWWSLkkAVM2PAY3ab0w7xw
ar6TJw+0PC7tczPT7GVbgaT98ZL+rVHlyECjk6KIQ0XMth3f9pxDwO4rxw6hdV7mztfJVStT9/dR
S0hgKks60uBAFiyLf9yaf5aF3wj9fPWU/oXU+EfcNpGOTfOlfb0eHP7wx3qgCfN3HHW89xx8ebPF
bN37sSDMEQyuwABBqrLOf8AS+N8Vwfide8cDj7tC8P6Tp/3nwVzov/8H1EgK9y8tBm+fFqh8wCIN
zzSIeSfXmeXg7VvFIBriQJBchrpGXJnT0E5bSNqz24A/WleDJu8JUuAVeHWd3nmbxZFj4/C5sKd9
Axq2LWB3vP3cnPjTGkHTJYkpligvKDLJZFIFHu1zTpQvFs3+JoizhQ/J/dc/GjceEwRWQp1l+uij
STwg0KqWl11syrM8qepunRA7teGojZvXIrUZmcgUl5spBOCDXIJx1pJ/1gg3H3wT7u6rJe1w8RFL
k3Br2DPPc777rzsivWhCB/n+JYgkSlIDBCiVVmbRocfIh17AayZBs9MpxHOPCtpdJOQ7wezyAVEu
Q9OLzoxEU2oBcgJFyM+/3DsPhgUpkucViQTwlXkTebWMFH6qOcPE8pG0okdG6BX4VToC58ZBEUgr
aPaUZ52hiuoDB+Db3enHRbEEVh5Im4bpCp771x9sIxfIozIEBJ8ZzyWTi2eC1KAdG0N8molcfOpy
GxC4X5cPKFk+8jvON/91k4r3AQTx7LMlYt3FrPL203Pdahy78fcJB/kH6kH1bJhGtGE/C7c/v8Bv
rX5//E6PHZ13wMDVO9+AVxeYAEwyhLVgH8DRA//R1CfgusUHH/Lez7F9lhy87x7dvaPXuyvtsATg
vg8Dq1plVjjckx+mr1Wt1P2v/xyP95i8GHqGeIff/pysM0Brm+lly/n6rm6c+tKlj7T7+Ye893No
YrBcYShDOX90zdoUWwwU6MtC+CN6dUAfO92C7J6Uajz7+Ue9d3toHBBIwjLh+cfvZtnD1Ari9NKS
WLQ6ek9ymYdtO3ywW7/7Ma4DlNS2eNyco9dM+YhcVBpzsdLpjrza8ByxbPHBuyze1k6HZ81m9aB2
ESamPO+oduorFE3w/i7LWDe0Ve2SN0CfrEHHZbnysTBzddsbk43EljE9K28CG4AeK2Xu1gnEYH7w
fd750bYFARXkK9uPdfyjp8wp7Tzz9o0q5C4NJ/2kw0u7/vkNnH/T0ZvM0krT28OIyBl2viav3q8K
op8MarE3DJAwSRsgvyqLT1GWPmPy/jGO+Nua650fBM2FutzFIoyj9mjNcpWd+7497PsgDXcuCM7Z
1mJ/tF3M/5ajX+RwTHD5OQ4F8ME6/eoXJQVAdD0z9v7YGad5gwucjky04uEqGcnQF62DWXcANZhg
5iCxH20HGYAkufUcSn2wM+IsuKtrlRBUEnbQjnSSQUx66Dd26xcfrDzzq3j8ZV2DBxrWrU740dHl
t1oEkQZJZY4htcup7KpnJ7TBso4WzWvo7kA+dfvm57f8na2DfeO/n3m0BqlIR+mrrH1CzQ8br08I
PqHpdFZ5TBIis6I/UGTK7ZbCzsZzmKXa9c+/wHvPgWtCTdBnLC7svLfPHOW8H7Oo7N1AAWHVZHMx
RFH8wcMm3ikbeG08AQ5CN8Duzt/i1XPQlKIWhdJp1PLGr4lbNdqVEZGnifDQ73A5QjjUqqa5bf2R
imYyC6Co0vGKtYXKM1zlQE+IMtRyLf3gxRbvXQBeOo/F2ZkL16MXAflwUvm1tec59oiVxOwErTF7
LmlEkqAn44fa7IuVaBoTvk1uD4+gKMU6iruY/wTDhth28T3LVf/BMnuoJ48fR59ChtgoymzGWm+v
GaNzn+m7vm/jBEtMVCJCyNKOyRCAqpOS2Lrblkzrz04xlGdS9vEns1Eu84a6GRnWU8OvnVAau6Eq
0lPCiKq7X39wZqiAzzNDAWIefT2nahudY8Jek3axbciBXySp134AF3hnRXTn4SBhoczhIDa/vQaz
QQRyZrfPK9GlaASt6B4BikMXNFDWpsBJ9sF2/d6+49La5BfxqNJvmPfzV09qNXW9sESzH/RWnRG3
TAB8mlhPKOeMq17OrdGB+BYHrlMvLqxYDCeWrXe3wWSirf7lK8wrafDaeHQPzGOLeFompRl5cp+F
GqE/cftdN4bsg5rh3d87080N3zQZch4fLVRBww8f6j6X6Gt7L8FbJBu5bWfBfDzCyuJw0dQUEgHm
RALMFPOcUUX4KKT+wbV/Z7NAPMM5C7qDr5vH29/cT5RoEvZ9xFkhN8Tnampfek9/Rsa/dKZp27jm
RxvUO28/o2Jkibz6OqeHozU/rehc22W1N3tye7VK1osggQBoCZ8etCV2VgHYE9Xp+ZBNn7R5nTTb
axw8a0Q6T+Fcc/z6PZ/7cHPxC0tjPkK/fvwm06tB+xZ7fwrljse7WPkjzuRf/RBfsCFzip8rAEIX
3n6IVoTMGsp6nw9GdB/rcXMnotL55V/iQ3SHlsDqAILEnreEVy9SOQNkapt0Ydq6X83eSU8n5ukf
/JK/Vtd8iGehAYBCZLFAvP2QAg6WZjv9Xum9cct0Re2CaSqwBiAmyT94HWc0xFF9wKGESTX9DZib
DMvfftjoQJEjVm/vYhwdFyBAw2sc/PGD2QzDBLDRg5NO0/4eHVG7Gzi5fBmFEZ2C17kIm8yuVprb
gbjL1AByrgdll65RqTKk+fnd/UujgstNpCRBGvRHWKH/sm7AIRrNwIB+OzAIVD0JVysyamNG5g62
Nq+x45yRuZ8zJYSUyf9E73sCeQjF+c+/yvHbNX8Tzgm8YUC56NoePWgpTl0vqkcMMu60pAxNV5Me
6x/cl+NngA/x6K8yI2INo2N1dB4ZPSJ3FehEothnk3rSX6BzXVhjkex//mtmzNWbB+DwSfO5lwrG
4Rxw9EmtzM1e8QCQ9Cavodkn9tKzdPcUiLi5ieFco8Ny3K3so2uJQR44QE933q/908qtpw/237/U
VEff5rgnjp83dIxS7WOraS7YRIqr2kA8rOv9Ra1Zzhp7ZXRPqvcya8fptMJDtxm9AcWcE2IMQ+mc
jh/c7vn3v65Yjr/R0QsCaD5OyMHeT70GEp3F9luQNdl130P7DlLiHJmo2+s0jYCMVwSs//z2vPOw
0ZUSZHUYBjwif757rxYcQtNmG32zd3PRL1EsG8u4sfMPPuT4jDD/xHmpIQcQSJevz2vEqw8JsPHK
LOURIGf+poQhT9TCeGEg++TxlqQqYxf9+c/6yw49f6QpaB0YMyuGnsjbj8w0zEm+qvdN4+mg1nvD
QHQ0Trce8YwhV1m16KJRqVMeePENpoIYvxfDHABYAn78B2/buy+BLcB5+ByFXcqSt1/HTGAHi6zh
xBL6Z1OX08wj0JR06SDRHlnfBCBM4e78woLa7js5IFhM5xwMCnxzVf3lg6tzvCjPV4e6xSRAF9wA
//X266gu90oUTXvVjZq2MvCyfBZYmL0l8hz8nG3h9xe4Zpt6PdAKgg7hVs5LRaRHfarhToXgZnkd
rqmgbbcJ2pgBSZEuulMrr9OXD77r/Pwfvx8szCyJLIaUOUfrB7sG2uYy33duEZIKmkIMXnr65HG/
egZzJGYoyCEybJD2+42urlo7dF/MCVA+g1o/dz7YKd57Y+ZjGXYCW/f+kjJDWMAQOl21F1o9xcuq
1ZFui6zt/n8emZlAxgTMpexwjl4azE+YBMji61wTdRrjKTHrL82MogqyA+qbWcpalyYBKQ7OpeUU
IeVZVbWZ7eMgrPNlUPTtr7ZNeXDm6GlKFIvC7y9fCrRIiEnOv0AS75+HhZVddyKKnmII7bc/v+/v
XGYwdCClaJpyWjpeqIGlWilGlAsgKcMO0qezxsiufbBMvPMe0GWcI6RZ/WiZHZVbLkU5Cl7vokJg
d0KeDdBB2sXXaVpBL/UxZZz8/Ee9U2UQvsVcWFCAGRSrRx9YkD6cy767aGKjATxbKYvAmx5LQO+1
2EGbaBr0TTP5CInxAmb4FEU/fis63EcfbDusO8cvFjUZ86Y5LAldAjOSt4sAp6doAI5wYRK/EC3R
DOMZM5kzPA5y8h9tU/X3TB4P0iSqr6+W1fVzvCoez6uB1hUGjJAQiIskBy6+IKCuqMHlRX67y/1w
IoxClJP2Sdcadzod60w/JUQB6j9maa4tLIMWS9uUh1i5gUHuxYS3s07s+ivzAEstbV1Aj8IAJ+XC
nQorX1kDery1nbvac4u47LqDQFsj8K7qrwrfzb7sh/GrDfDVWpd11giYX5l7Moz2aO7ADQ/NhXII
yt3UrZ1/HRVz2aWiGZqsShwNN40lZLD0M04YC4E/qt3oBAqOy8kw0m9uYYBq6Duh3dRTVxbLDlId
YCaKl12alP3nqjDHFEOxhnyjTNOsxsllmk/CDI1q0Wk2A65wmrzLODYxZfHh5EKUul60p0Pityi1
0NecKMJLcQxESYTuk7DOnEbPIFjStj7WTKCM3liW8UqR1xCTXqsTEUGcR2etImmxnxj9OBYbJCvY
bUpfevk278oU23bXkZSw4K9cwL8Fp2ZwBprZeicSgYN9EXhONOtvh3ggRQpf05VfdN7WDBr+cd+S
qj1pmLV/L4BAIss1e0SLHerEaQG3uK8X+rw8Ixjt8VkEnpz2OVhbNlfl1JC7SwbrK+lkAzcwzUp7
EQhW/3uV9HC+EstK74zOlqRLdg3stTLA7rkKsNoCBp6cOeEYyUGy6BruzmryQ7BcOcwonpnMuHb6
zBB7qwENvejIUc+XeABFtp6atsV4w839nCZN6C2VgTFngTyyCFCTKsaPWjazPFw/Fi+NRi83mLTh
qSQCYzrFyDlqW6ha8mvpMNDfI/4scszLrkLbF6ryVmVh2axGopEsfMkJCbUOGq2rkcjomxCACNbr
MaubRVtXJGsE/uD6y1L6ZbhiFMpTjRm60Zdm40E76G1sE5tyLIB65NLsIJhVtFKBDY/wJVrIPP46
9IOcUE9MqOa5kbVJS2ptEn6xVKTIOTILFxLXONyZo+HkG4sUDGx7to5+bkiG9A5fn8f+qKdxBAyn
6a4Qs3XXomQwh3cHyvkau7rxzUmHSmxk5xvrHPDKmWub6DUzXPRZ3zVYpeFY7AKbf82yJod00fdV
cu+4o8jJlJPRHd5cce6alnYGlg6llNsInLe5V7XOrtQKdadaP74cVNAAgI9gxi1qmkUPSvcKUNxD
BDOynXro3VNYN+GqIlak/bGl/qNf+I1AjJ+YCVaY5JGpxq+FC/Nf/NAtQCOmQOYsyJLNvkRX50/Z
giV+57zOVIxAvR8I49eqBRcXAQUkawSqhvmc9YedYFYtEGGGxokKyUEWZf2KiOltGYArnBEtXVcm
ZlDwKAiONik6FSGtfkTbNRkaJ4gM1Cpxc3/76npc/agmX4NS3/0UBKgOmiOCbfSj8hxr4zQP6Awo
59Z4HlJLwiT+Uz/zt9MjiqQ3Wy5PP7+HpovF9aHgwLzxdssFHRCbRu+gHG6VRVJOJEexqqrAu/La
1mu2Y+paGHk8woMHyq9lWKmEmGmrU1eV77CnqQ7DYjH2sYN2yZ4FFbN9+LROdWIjMA8O7qZIXbNf
gxmA76BUQE6bLFpY4INttDsAMwEY9WlotwL5Y5QR4i3IqCLEuXT5KpDokMK2gX0TR5kOaMuvzGCe
HSGeqix6NyzQdnGitx2qIzcmnB7m/WB+Bc3ceCfWoMTWhYfQLmYdASHHbZpc4saa5biw5c96xrA3
tssGdsmuoT+MhkFQveck6X3X5b6+RrFf7i2jV9lGhXVbbLQkH5rtTPHM1z1gGcIxSOMGAErXCfBJ
0NneKpn00oVr4OkVjDoGJPUiHhhHngxBFJBApYAq2EZge9sqJa5wjVVhThYAfTYzM+Ji5onEyIYV
5+NiCaAz3Emjn9Q58XSW9cUqbT9fIZkpi4dCWtWZTCarPpGlO14FMQlxCyF76JKEh5LE5RqkUSzQ
v9dfYFX7X5rKH+4LT1bfO3YulOIhlGsE6dlTrLf21y7uzO+W5dvFZ2yBlPEV+CCxFqS1eSc4KqS9
sBOtjfGRir5fK49ll0QADHk3vqNAvNgGFuMFGremPtM5x3oLYmCqdEWnvjWewMNbxao06Fny85Q1
q3CyAZCOD35gPXJWT1hwW9+g4GK32Ekn6OKNhZLHBd2UKJjfaSj6R6/1FKWJnRaIVysnuYSy2v0o
xv9ZnpGX0ZH+e7PX+Zd/3fz7f2i1lMXrJfrwVz/WaNv+HSETPUEm3XPLdu7y/5CW8f9hOk+jg2Ie
lvThRPYnmtcgiAm1GQcOE8L7j4zgP1nyhvidng/8dxNRMr4wdLG/YPo69C/+e0inHy4shzeKloLF
qBLdxtuFzcDU6SSzY7MgXkcD/IcdYulB7dRW3UBHBKwGQUgLznFJsLQ6H9pfYJAQdiYkq8oCnw7p
JCZGb+Av+JdZj6YCVIMYDJLlwJwm2alLFny/qGxwpAuM2CJesANl7qphWSf9RUbGVSHJSlm1RHxn
CwtvbLMQuSu/hSCwzWVet+aNSpMKfZOs6No2mQ/CI+5BNlphj8C9M6vHpnXKr4Qguc8WEPpvh9v6
zxP+G/Lnnz3hy3//H/Xyr2//93/9b8I2YkkL6AUqyh8p2fOf/iGhJODAh33CgR+pIEODWY32h4TS
+50OGBISHmaEThQlHGf/9DbqOBh1JJdzS8LgQeSv/uNtZDpPM58/FfQdXdP7lcecBvybDRzZhzEL
nxhOUvnQWzw+v0NVHAI4+cs2D0J1NwShz8G8nUq0UMyR9TyG6OVo8jNTjyJ+auM8NW6IOQD7ACWp
Jgx51fuhSrxvQ62B79hEVWWX3/rc5BQ4gyaLxymQiN38gzcgLgZ5Wx8cA7jdiqvO6LznsOkyssiw
F3iRi9OgO7gO2riHTWEf3AhBJkNsM7NJwT/4FfjKVOQccfExWAdPQ2rlRL14s9Wha6eE2MBatPZq
6vPBWvhssNe6GcldNfsmplDvxnUkhWWuuCgivRwPNovyYLkwDvYL6PD0yG0rJ6vr4M/AC4RZI5p9
G4TyGdcEn2DmAE4aPVk12TJY5tlAvIPxw/E55NHrToE3wrd07O68n2gFrIADpTqMD9IPr0HMzp6S
JmS4jCe9FQ9GG8dwcyszwYSC79GM1pxqco/8ptmuYmVh/wkZgJWejWlkVWsde8dDdrC5lCJMTYRP
B/sLchUQLgdbDJofLDLmwS6TH6wz5sFGU9WRVi2rg73GLlsMgPXBduMcLDjmwY6DbgBrjqhMbDrJ
wbIz5hxuVp0pajxfYRtvWjOrzvOD1QevZbinpMMAhGgdLC7yYsymB4uQOXF0XlZKL6e9ZiXjHfEX
Qb4KCFe3vuLFIYrUjLrSW/iZCMOzyI+wY9m5MaUrkkWxfrpGHTXbpAUWDtqpgNPhqpbDKvs6/2Jd
Re0lNx0kcJnqebBMh6mf89lalRENWgiHaKO2+Cy9DBaUOzHt5TRnVKRc6an/QB4SZY4gyGPXh/6k
wVtwQ4ujausFhIpxz+bYRevQAAJkZEeNhs/H1bxvfebz0JERLN1ljEENpIDVQvjJIuhOZ/QCinAD
5dgHidNPX6qhbwg51cnPXfR0qBktx7GD96qyhidPM4YbgXOW+mrQcOg5ISGUXWoE4YYy0S6AvZkp
cX0gLuB3+VgsYeT5D3GtzHrpGchRllbIv6Om5H1MtLy47miP0PAom/QlqQ1aOGXex8/hEFu3Y+/1
Pf0fOZzgfAQ/IRs/4fVB/LZtGClNJ1yd6nufSBjbsW3691qU5A/8k+5VhVMxWrtdq25Tqv/zHJta
zwOCOW1JVhHG06bO8oIAJSvkYJ/43eeExAMgqv+PvTPbjRvZtu0XcYMM9q/JbJSZSkmWZDV+ISRb
Zt8FGey+/g7WPXVhpX0leD8foAqoQqkcIhkMRqw155iGrEduK1CN1RDX4qfRiOq2NHm5A9myR14R
+9ygqciG7hG0MCxsu+3sdJsTTMrzoOZ2pY0SoiAHqPY7Idb6dY4Q2V1PjUX9qc9n52oYcV9uJecH
fd8WOGIDpckuCCUUmYLoT2RlqWIj38AyPQqjyAEmjJBDV5Ok+r6aEV6HgYjSCX5sCURyaLtXc4TC
Q+GSYOLZ6nqQK0C1SWQhbHFY9QTef52NtIYVZpe5t4+gLVxmmqa/kn/am1BKiWBaU1QqvjCohXxH
lhqAu8og25gIQaI/PJtJZ3TNsSUY97WaGoyiquH/WxHoOC0UuBiyV1jfNX4WNysqyOXXqNe7W9yr
AGOoDmKBBjK9JdO2U5glY/WUFAPpZmWEYeZQAxprt0Xb2s9gbdx0jzk5JAhKC4svRL+RCSWiYsIx
3ngNnPlGb07YhOpqXeq5dtWYLkijyC/UXWEmIDEEX8Q7VdZszWObrC2uuwIarsUzFpGS9EkOM4aW
gkRtZHEidTZ7VtIrHxqtkEZQtJRd1/7g6MOmJ6Nl2NhGmlzSti+ywMlYixbopkmluNILAEamiF6J
mcIEarWx65LhpcnvmSzS6dJVGO2wTKb521jEQNmcOQyvCr1hLZ2TCUClUsONCRSPyhOlRkl8K2Gw
+PRjwLrumJL5nPWdpEQ1lSog+dyAZRMpR6yFX7vuxixDbyfYBnaraUghLqKPyX4KrPbPFJajfBXa
7ZwFUcTxI6hQtNxby5aWc3CkXIQkvTi1VA/hGgEcFqCpTPtrl4XmLTMF26iOhPqHH1aD3Agyhp6i
KDchqOqQ1kKrah/yZMr2MPyRgIpsxKubZk34WgwNRVjRmsUzcTOTu0NAR0lR2TXTakwc9SB5TP0q
nV2OZ93kxhaPOvOoKsflLjYdSoekyXukHdIXICtes+wqwFxZRBs2kyTe88822YaeWxOwnEo0iGVb
DAfKiH68S7VE3ODfSZp1aGkmj6Wxw+vSTADMtU0ca2vJNRerTNMHSsCZ6a99kyV9pQod8pNGyC4+
+5qv4UiddKZmzbYVzZE3JWu8G9i8nY4EFW/2cDeWtA6WDMGSim43Ai+FnsbBG8Nu7jy5oJoP2Lzs
nwaZv7hrjTzkLEl8wLwyrbBqNp7REWNY6MDNQaJ187jz0FEau85zrfak8NAirKQi8NXA+vrWlnN6
Pzgm/qfZz7myTozFwDYDttryB5ZDYJCNYB6NPHJJMiLyKt6VHAnui6LnZRingtiDssxzcz3U8cRi
p+nhN1BUwK9K1JcvYQYaalV0/AHA8hcKYQ2hJgBNTmmaey6+wPWkMu0ibUV/6L7JGmHzumjD7Gdc
DRnqOpzGJN7k83isDSV/urWpvi/dw2w1cIy96Sl90nt1DRCT85xKcEYFWZbruG3nywju3nfPmsnN
7s3WBgkjeOfCtJD+1o+GidAHx0ivOmpvcAEMj+nTh17+3aK8PmwUfY1hI0YLjpxnxPVL2w5jvB7M
zv+O6TS77JrcBFLIAnNk/ocDpKG5O8XUfOodlXK/OPrKs9ROZuD+wBPNP3woSfd97RcJia+5c20C
04tWpGW1ZRDJtknxNbfWWw0iAouaGY/XhlUDybNZ/Tymdh0VK4eY6Ji2yQSnWzmpftcpWH5wnXBR
7ypcJsdE1yMbCFUOaUrKqV6oW47JWhMZV7DPxKlOZjTJijBG9o2OMUML7z2Db0I8kLURUyh/Fhi6
j7JK+69J7eKd1tySXIBiJue6ZMawGe3d+kYSqUKkVyPBNPDvw7FVQiFplV7DqhlBdmdn4bLXWoSS
zoDlMCDuMC13EULkx2KYeDWUr7TLlHPiHFjgQ14kzBz9IEujhmSumy9uJ+VtVIKTXvcdoYhsYlrv
roG+k6yQh7YSxZoWO7xXEgABAEJrO7iabR951sNXjqf+T38qZbnyExIRNuY4ZWpnWaqPgpJA6292
qoBEzZ2W8CkIO8E51RueowkKKVsqnIYNq82d3XVzsvZKAmgHM8dXky91nFzTN5xYIRxMjubs9U7k
b2Ydpfcqg4F7kZmd9kjZznwMG+EfnbavYZ3jbkbn3rXwFXSyCZd44Hk4RLQPuRQVFUdjTGk4aJGn
vaW1ww6hBhHir6kq2gs7EoQc2NREkn2eTSAqIKNGW38wyL3HKq9uiygmcqPUyMxYMLlgxGc49IR0
9oJQYDWTSJI7IXkAbdHIrRkDRNjakOmB4KUiu5FCCQJ4hrKHtgnauVr5TTJCV+shdnMI9/hy/O+p
+n+OxhaH3A/qRsDLurh6d5he/o//e5gW/n+wGCOKJC4JZxD6nn/P0sJdnMYWtSSyQyjScyj+9yit
EdFN7V5gWkb8hLhhEdb8WzMy9f/gMViOvrbuYtr6K0MiP/6+AY1A12YRt/glacA72OLOavt47L0G
4CJwX9X36yZlv65KIu+jwVuD7tev6kLeGhbI9anPL3NdICCt1EE3m2+kBu9Dp79o2hbClR6rnZ31
WyGx1FUiUkHjjnGQJ/5a+f6XhO5o5vMSvSxghIg0pSZKDxOvba6cRzY05aq2uqteT+4ndoTXhLNt
XRp7ge/+8JoFvAuLUg75Niw6TOP5vu/Sb9GSRoiDGsaCpcaHsiMIg/gqCSdFPkDJWscufe6E7h/J
BsO1WcZHzh40a63qssyTnaO1Nyj8hsCJjT4owSiXLr98L4h8sjJikys0AEDq32wTy3U/brLUg+iX
0MDW+p/N6AxbYD9IjOfXNMuvad+RZVTn+cECO2m76TdKhmrtmHILLvanNqd0piv1JGVxoybOG76O
vMz2v9vJpWVHMBUfRq3pv6W63Szna8i5NtBcvi8igHhBEa6bkDlHUa3dlynnRPAIY0cXbzDcWy9D
MFe3KdXruawDu5mfnBwyUz5aO1Kd1zls0DWRs0ezhUlhqva6TIYvFoncJgviLLqgpZWR+YjdYBw8
z5KPiV+PBz+LSBPXyxOEyTIwpCQ3FaIQIFiSFygdpDuwPl/itN7kWb4DXjPSZv9ihfnJlMWV5puH
VsJBcbX6Tqr0NuL8zrqoVVuny7DBa+53bQxvNNc5jK5HR7fhhz3sRKCjpman5agOempU5WouWo28
WmOl0FOtZqe6IKf5Ksd3Ypi1ou5o3mleot1lkpC8Moxg/gw4bYSaHzSLNKisumvkTD+8aV6TnNhH
ezSNnxpAFs5pznDRI2QKWnMKHxLPiBChsCRz2jX3YhoOKk3nTT7GIXG+WLwn2dpBao8NgWTWDkvo
jZThz8YwT46qH8sM/6asrGE12gQxJI24NK14K3rX3fpTO2210AZj3BAMJqeLKaGzYXfuIS5oNHST
ujLsVhJFAy+/mw2L2NjhxUq6edvkrrYyaDtvqyZ+ythx4mSmapMlFuKv2L7MlHySuf9V1/KTm8cT
Aeq65BUU45UF3zefbQWVO31GWJvhGMGMq5v1A7wZ3kZRXQ31AJvIColTyJNXM1UnajnQkVwn3SSm
fuGnp9zqEZonZNd0acSnBL/7Cuq4QRIuZg4tRfLUts60I4OQAHOUXyt3zHtoAfl3qsUFWHbgoHlH
Gk2XKgrPCfKWiB7ZUFwQ08ULHgNCjdjEuen43S+zy75TuJXpeW+x7wdCFgd3BDGvjVhzE/HKVojD
TgJTUuXluoAszVj2hZ+QapGR1t1BV4rza6hPDZSWhGLYF9D2W9//lhqAvJsm/R4Nl71ix28m8ia2
OhXkELZWliXLS9VPBaf41I3uTJxtF2ZG7ju7BGIT/brYyHlot0KP4j04lr0M+/5b7tTDdjJC42nw
5Z2tpoV6RrV9VACT4d1e1Z1vB9Nol9/ZJ3DEK5WzpvSY7i2A38FEsWj0h37jwXqmjl9dm/N4ysir
bgzIOFbbZIfeKDdMhPpm8LXjVPdHaug/SJu+T9PhISf1hqDXal2M2lvi9P4mWVLd9Ci8jpBsWLM4
WP10bKuEXGab3bPjpAHBDSYDVdpFi6RlNdkDyUUock4C4hZFI0VqQhIUJDhXWg/jV12lFeoSIOT5
hVpSYyO2icr2DjCzxLr2S+cCtPilgtDYOJ1YiabX31IP0JC32DRq4aUEhYvioJdVvzLGce3NcrzU
87KkIwhDp3XLYZ22IyxWxLZTX97BtnrO5G01mRflAKUrShcsjZVvOpJ9CHDJp/sw38+VZP1WRt89
TI5ogUWIAwR10LDlIZ4IMVlRnCbSwB5nRB/WsFWJANQfFm4wIH76roN3Dkglyk6ZE19rNZG1fd5x
oFcxeFUEWIsg6XooXkRWwlCuFJv9bLoiz9556VX9I4m6FmJobAZWZ19QUbiIK207dLB3QkQcdTtw
zHYOQzQHrpFcaUnyMNu0keO+OGRatk9sFl9bEj+iQUZyoCqTfPM2ud64bqL86ITETgsHjdcYzWlQ
9nWQ9eWm1PnGNIqUQe8rbp/VsAC+suGHDqF4jvwgA8VKxFx8qiP9Tbb5V4Mm54aGsL2loFxuUM8X
WyeG1pfEJeg0SFFbNHlbvwTjh3uMDCOS3C/i2E8IXSAgtVPDrdXrz2MyU74pCS+p5Eumgy0vDRaA
wcycbavl2cn3+QL18/CcuLBvFzmKAUoYjZFORMZq9EK5JfHH3tJcnTZl6+gXotTmp3GeHz1HUU4Z
SJCya0oqJrVG6K12fTHaVR8AX08POU631wR35ZbjYckPEtqxdukHkBeRkUPlJOqVJPdiP09DdqHF
lnpMLDE92BxRngGTFl/0jHyXqXfX0r62o+1k2w1xgCQL9PqdqVmPRZm196neD8EMrrS2u30VNtY2
7mj0R0MOZhpO+lbL3A7qH4Xbhe/pI+FduTW1tYgz/Npq4m3rVwcSz2HVNW9D65jEJnjUAzTqCf1k
v6Spv+thke4LQizvmqh7FJPDt8y9DUlz64befLQIWAtsqZ0Qs5HRIpryMBhdGZiN0a/rlq8llIJu
b6JXnjS5GuG6EWRx3ZXpIfb1vRrFqipg4AqDA0bZXNDKp3xD9gR6pMwlwCylHMq5zMrtBzdZ2GzO
qkRrXzQ+hPnW306h0cJZScyg9eqLKTPuSfSkqlksPHOSKOtwHK6R1O3ibnkfHcRDRDBlUxPoDaXs
1OWbWV3qStuMUczxk5fBD6+9WN0hnfg20TzwobwXuQQFp28Tom3aHL+sMatgTjWsRCmHZsp9SyyD
QqaUx8aVkZHnEQ6BnWvr1MEybok3HOu7SlyWurdOfMJfkATbWXRh2TdRmXzPRX2c6TdSDCtQd7Ff
Qs1Mu2LtatGuCNVFmABfbMQu99qAbddWOc6B47i3MwDcEdlE2kUyRS5VpPk2K8H3kRK2yqhu7aJx
/lphzOM3GWxaA0pdNGp4wFgKK5jMOT7szrVCsFfb+mvkEtam8z1DDf+z74dT0iw5FAOc3ZLsOiPa
m4m4ZlKz5UsQelPgdxp/O1TOJi+sC0jGp0TJV9neUrC6qy1nnbXhujbvqip/7uvosayMXd15296X
+1nLL4tI27uNftVAqh018qUqqF3rccAUSG18i63HpE44/awy78nO+VSxNmRO81y58s3Sw6M9cMgn
6K5N8t0g1I6A0V0MGshO6l1mDz96+hiJMxx6q38G2O3r0a5qInbzHE4L/9LMsIUN33rcaG10qVu3
kTN/qUb/qHJaAFa79XBRS3CUDu6LJuxBdBssZNUoj7Smx9UUqROInxeHvW4G3iyQvseeqS5fRSMu
HBrcdXbqZkCmNPjste8huaxL/phJd36WGROb3bR1icWFHZV/aprqujLlF0ShW9aPk+PwA5l3Y48w
KuUtCtlxpRcw/0V+TT2zW2mNOOkJPHIpKJNpfEwavQpwqMd7f3oee30bOvkjcXsni40q+scjaqqH
BM9nXVpU5qIk2izu4JwAQjKUbiqDUKTIztd9RToaraCLSZnX7vS9N+O1lyIHGdtpXXrgYUZ/jxPg
oXPYvDSdOkxS347CxOdoal9oa31t6id3BDLq+N+ZScm66LJbEVXg1h0qhRxGos0QD69UI/2NV2db
kVvWqZxqc1fWxcU8iiuQqzeDM2+KFpifbDFuh2rIVoX75iT4DqSaHhKNMJ0GhbK3JPos07L3n0f2
SimfMr3ULnOaLvP41XSdHZmEMato0gaO1d+WKKAmvb1uRiOIhDpmfANjbfRIpeIToEYb2SeZ447z
3PfXfl5fkblyMjXvzlfhOpPmkxV2K4Nlj2+GlAFO969qfs0IhLG1t9k8Ati/0Z2N00QUkrP4yzTZ
F4TE4ZxQ5heKXz+AkJ8q3X4owGkEtjVtMpTNA79dHGpXRBgRktIdhNVvpqT+6RvVlzHqN1X9RGjH
W2y2FwX82ijRx6vIsFfxEF7j/8konYHnKg6c1giN7ZJ4naX8PYbbxFB7I1loh84PnAFZELfVXqtM
EQy5KyBdt6e81naJmDdRE19IKb+hFn6UhOBkEypUW4ds6UmRLJDQl7wY9toQXdmSLem8QOFNjukg
kgYD/m6GA6EcCE2kG4V0nPJ3XP/UoGzWIpQ8Jv020zxv4xqs5onbIxbrBnNvDB6kWLcKzNy7D+v4
uS4yNlu9uowMcVU3zUM/58VC3h0OdQECPpzsB6uYabhn/bw2zfS1q607Aq6qXdllL7FgL2nC/t6x
M0VCBppRhM1eA3dNMVk+9WHzXGSoQdjAU5uPxyJwCWktOLQGEqn9IawqdzsrT60Sz3mNhupWb0t7
bSjvRqa0xZGn1aupamk9qdMcOVcZEcSrlESghQHJG9XO9oa4D2dFTla7yproWXNYBrTWKi5cLx52
GGMd8IfjvNO9Kd8mfQUWtC5QrvvjQDZKWh6I10i55Un4aBjRPQnGS4QUnVL+NHWdsRJHfMC0CyHj
LQ8Hi79GIU8XIBM9RRq0aaljHrKD12T0hYZVgNvpljyKVez4mzBpa9Dqw8avmjfTNW5yOW/DvDKC
CfEAFZAIe6kcwvLkJoLDRJOaa9drtPXYT90WaCsm4ipx79CZxwQwccKex/0kCs6QEbuVsRpvupAO
QOT04WVSFW1BJoQmjpYqyy1i54YuDtG3iVsb0EVTdkpNk38LPTzojpYgwR5R2yyGnnQ7WcyNzH2q
NCKBNA5KrTg4dvHT41trTsW3ONS9i2qqUP03Kc3HUfTfimR4CNNyj3WPo3tkHuaWTxtNEAiViKV7
pvlYiiNbU7i6rFVrCVQ3q2kJaNalY7PCuUZ1r4xa9zdTbjPHBy3e82kpNDq5kRHy8bORhU6VtwUM
mbygnjNwovT5jhxdsUPMVwdjrAbomHUc7pM0d0nmpt8SyAV0r/P2sXqExzQKT1NrmiuJrj2Ick2y
rxMPoJ5flZ+tjdE4YnC6spiJXhu/4FK8Kl3tPvFad23U2SYEBE8ndBuXEifCbGyI+FvJcAqpwvBZ
Jq7IQg1JsDQRtJvSogOmkMsawzGSisRq0hJqQxvXiq5eUNnl0TDMq5StWiHKAxiEN8vPNonVH/wE
qn0RH63mlSrvV7TjN/3QE8pgb5VHcRtpZ6/QTimc30nffgv9BCFV8Sqz4arJ42M+PUeuIrVp+mJa
0TXV8ietrC/rrLmw2bQBhCEZNTmg1fziVWlgJtOqlVq8LrXh0qrSG5MOS92qm6h/bMb0Nq2XeAwg
tbZXP1FVsPYuW2I2jFXLJ5b+OtICM9rmqFi3eToll1rM9jRsrlRIsNGcT6dw7K9z4RNj1Kxjp723
IrrXs/Zmse+bTfU4xBAS87Y6JmVySxydf9WPqfPQKKmT8DOvgSgvOGpzbSLryfuSLqTGulsZl1pK
fy3kO0XUiH9M2/QroZ2Us5phPLRx8iU063hj6zhHsrLBakciO6T+uzmnOj+oDNmF9tiVxnU0hqSI
V4LdJWKNoJTNU5RN0+JSvNX8lnQJmT8IAiDgylKCyGu278rfZngFaMmY7FDiny3gv32oD/6J/txE
KSc1Fdl2eDyS7AbUIp9Fj8Ou2raV92BF81fhs3L2JM8fw9klcCA+URiia1AQKCElKFZOiWmyEzqb
HPzZmdrYUbQn6ZIDouXe0VC5S5P8Cc9Q/L/l/H+VbtaHIrnTy4+X6KX9/iLfV/T/nzzO1v8DskyA
w0LP9g8n4N+KPhp+bPz0yi3YAdjzFjjBvypQyP/8LN1VF+feohGl2v9vRV/YqOoW96/rQpB0aCX9
jTzuvbrdWwR7PgwmfkNPCFR4i3juF5uvV4eKRmeMtIS4n/3sIT2xoq5c/9Lj+INW/72Z2EPIR3cC
DSx0K0zlXPPZKOj/jLFNMWERwB7rzdde9Y/KHjcVW7iVtNrPDNrnl8VQi+wQdwRpOdCYljbGL5c1
msUUphFFv8539OuYyM6d7w6fkRJ/G2WxX3NNOkpd3aD58n6UNIuKYUonGTR6TClab8XOak3r5uOb
916/yM0TEGsBw9pof/EA/WOP/+VaUnQNGBtKskoQ+gUz5rquIEHISi750tyPafpdEe65+njQ8z4P
5kqcG8xcaHFIoqzl0n8ZdJqjqAOZ0AYWW2X2Vk63dQl139iamC4rHVHix+MtLopfxMhcJMYUi5Gg
70KjWV6GX8dzJ0RjIGE7IOfukxtWiGBqgg+tiLSIj0f6/aGhd6Z/5UHRWNCeZ1cWThLAUErKeEkA
52GarSwQtcr/i1Hw6AvToq1tQsd9fz19NqQONv0uiJuYImw6AehmMjZ09j++nN9eLWHauG3/sagL
mHhnMz21/D6aY5/DYo5zmINYtvNBCwYkVZkE4lXiZ9t1xcXHg/7haaGzFWjRbZ3FyDx7WqStOnOl
chV0wio3DtHRpLRb2rZs6s9s+OePCyoULxjgCxvzDb4iTEu/TgwdTa8aGtMM0iFKd1VFzHM4kOb1
8QWd3UUmHysUcx3tm6fr/3RQfx1F2llcASLjAz+FRN131i5E6lpz3BtLfe9nfvTJYzt7v5YBke5C
8yd6xfGgeby/LKIMynoc6zzQ1XREO2Tz1Hz3gCS22pMK9JmJ+U/DCcd2mI28XM7569y0g+U1ysgx
YTp2u0HjWiK9jJv82Oe9ZgSKiOPPyIZnT45LFEjCWdkX9o7pLl3uX++pWeIuAP6fcXxztH1t+XdZ
Y7efzMTfL0xwA11U5jRqF6T3+0FiA+chSgYGQXq6j/TC2qu8SzdE5LHnH0z5yXP700Uty5ODzY3J
cv7c8I+y6Bco/3jpEQe7NbVFP9L+i6uCOrmwbRxQq+f8BASjyVQbXhqMS+5tSIABqaMCj3BHZBUn
fmPz8fT/w1XxHWMq8rwW2sfZbHQtTZEJwfSfSQYjw9PKNjD8/46nuQDveERsMvhr2Q2cM4wIss17
e3JovtWJs0aytfTcCPb7+FrO1qZlFNdiwwGEB4cDQLn3M6Jz/Dbx5onMG0koDS6XadPS/sD1iyvu
74eygajhoPEh/unnQwkjIsiR1NMRbGYQK2u8aw0fuaaY0pe/H4o7t0g4Fmjj+QusZk5wNZK9IHSi
+1qF47FPhFrV06D+ei5QdVvMGnxTmHvnezWiswmaJ0KR72NE5ap31JKJU7n/xQWxtiP4Y6e7XNb7
xxSblTt0nEIDhzSd06zpMzhQMoWiK53j0CdYxt/n92JM4WPP537BgJ0tRUNaNp50KQTr1G0Q7yf9
CY6Mt//4Gf1hFA+8C7QJFlpq9xwCfl3wCorr9sQrGgyylpu0nZ+tKf87+M8/L9Hi/IIby17JRP3/
fpCkN9I4NBhEU2WOZVRa1xGajk9whH94id6NcvZ0RB1lSVnIIkjCIb7w6pww165Rm1wM7t3Hd+33
obDmOEJ4JKMx46wzRRHkqJF0AjMLbMz/VPJ9OyMh2E4fc09pnzyhP4wFnBWmkU4fBS/02RPys8Wv
YulZ4NmpdcxclyDqIaJRwHL1ydrw+2SwIJTwbRJsURjr7A4O5DRQ92KoinV1Y8tJW2XCaD8Z5ffP
H2ERJus2qixOcubZbCDWeMC1SwgyEtSoPwkk4E+UB73u2FNZo98rNPJfPn5gv4/JIcThxGiz/eME
efbABg5XYqgiGvMGtbEw0+Vay2x7nbeCDbspjU/2Zou37NezASu6vaxEhrOQdTiPnA1Y8XTA9jUo
mZQftoFrkh20c/waGVnnT96DRi0n2zmsh3I19V1LHmxa68+irdunzvCILQpThSaqLgXUE8fHSmMp
v0AbgwIr31l10mpbZWnOcbbM6NvHd+v3KYdgj83ycvTVfSID3r+vEpgFBR8+R8NMhgX4FOzaHArm
8JXQJNpZfz+awxkbGSDLHbfs/WitzOtR1uzzhtTtpm2R2eKrRF0mKW369v+Uff6/5vg/zAQQBACV
8DpjwD/fNogwSRMkxTlPPWtXoxUj/Cn7PIuCcSynftXXlfzy8QUun9RfzonLXDAQQOo2iwVePtd8
f4GoZ+dYyxyqmT59X+W8TbNeBJker5OmzpDhfMY0+tM18vbi/WfDonOWez+gAjrfag2fQ6r7gHkj
8xHqyqnJEzxYOe2ujy/vD7OFm0mlCA4shL+F6/DrJ8TMe9PVpFWQXbwEl2ldW99rRCbuUysxr/9+
rOVzSIIA1RLO+O/H8mpbDtOiSrC9dtzQNtCORY/IMi/aefPxUH94ai5maO4eNDk262frbknOoeNB
EaHKX9frpsncr8JrdUQlnrHhCJlucoqnn3zDfn9yEJKAfi+KWcI9lqyfX+9l5SHlSxJy06Dytad2
LkIqu4Ox98EMrxZu6PZvLxLO1rJpXw7GFmSK9+NpQqND57FFUwNhWR6mWhwriVSXeTzohzTMxhtN
0Gf6eNTfZwwk2QVyt7C1XZBr70dtrclCAc6ocpjz3dzwIWsyVDXoSz6bnEvN4v27x/plQo9dskHg
nZ7dUDP1XYrpNXlookQoMU9WcdP4kuaaWc7lQ46s6i5rafuukkkRlfnxhf4+hyg3MF91LnapEp1d
aJ6wG0pqdGSulN2pWpRrjUXlcoVUIL3S7Dy9D22Mmp8M+9t3fHEpk/bC+48sm5Xn/f3N+gZEE/KH
AAuHvx+9KL/E6+N98t7/aRTWUAvINBxk93xZm/tZTHqTcD4vwKe6Ga1rnxzJT2bob3OFwhcvwnIH
F4rgOaS+60bZG9jZkOVO8WbZkK0MEMfouIb5vxmKmgpnRTAHOEjf3zacw7IrbGQzoiB9WDjduLb0
iTZbqo27jyfGH+4dGyysWqxlLC/28t9/KVUWBpQsJKu0oGvNJbad1Qaxal79ZU2ZUh53T1AkYvpT
8zrfhgyiVWlRzhyM2qEmrzSM82+OhxRt/fH1/DbR/xnHIf9rWZXZZb2/nggDaGtHdhH4jSA0vPVg
cQYeBiG6T4a2HytNtNtOTPXfz3SOslRScLZBTD5PfsjM1E6dckItY/vNQYZa+mJnJsqCjy/vj4+L
/dBy6IMccM7TiSSWLdcZioADCPZ1t6a9HmiUwz6ZFv+Uft4tV9xHQjV4mVySXNzfrgdLZ6Vmnhc9
6sgjhjuO7vMYPTH5vPtKNy/qhOJNOdAqbjy1gyMjPnkJ/nSpv/wG52YJPx9bVzkGB0KlOX3gKad8
VNZs3/79Hf11mLN12WmTcWp5uXC8jeOp8L2vZlH1n5Sk/nwty/IBUGHZ/b+flaLvZ9T7y15rijK5
9fQIW3Gh+fonj+1Ps38hRaCGYvpTV3k/Dl6SPlONIDwzxQY1WKNxuxinqUqx47NWlduElwZ4gr9f
gG1qwIuBht0eFef3w07Krny9YlhrTnA7xXM6P+YRmqCPH9WfVmCcMxyMKNUDXxDvhwFAAFKlYX8X
6jaas2qytmTMUGaxBpNw2o8H+/2R8TIvmJmlgs7qZb4fDCMX+EebawLCQlZyFdcJzXuJNPS/GIdN
JId4kyr6byd4s8Y3TmpMYOLRTNE6WdHOhs77yX7u93vHyR1cDegypiEdt/eX41ajVQsL+KTZTgrr
L5K3fsEuegaJrh9f0TKZ3y8dbKkEs48OIlXEc8ZoPo09kWs93ZuhCLdppTW7Wk7FdewY1QUhz+0n
9akzxigrvcvp3SI5hh3cUuI72yCndm1PQlModPDjpdfI8OzqJec0RHiq6cvuS2zX+mPpdn61yWo3
Fw8krSt3z54Bo8zHF//bfV78YpRjluQ3dlvnq5YsRUoOfD+i9G20bQIhZadTzPgSm3AfPh6KvcDZ
ncatBp6YnjCgEfrc55vmsFnQFGHiBnlFKHeBo0HrfaSNltWSfVTraY4JcmgU2i0Lqwn2ZNeb52vZ
x163s/h0ABugDHvfoPNMXtKplYTvkmLerhCB2Fc5J61bm86ifcBdTrqzrAdj3EzSRSmYZp1zHBti
bVcNedwgAuTYRF/Ru7r/dEeSoaP+ObPdMzcCDTficlwrZKPhoC11Ho0/CjVcJRXlvltMY/AW0LqP
YfhQ6LmP3Si2RgKL0ywJXy0f31qx4SsFDYzsSXhqMYqUyUS9mcB4MV9hKxXuFACFAGwxES3t4reP
NAjUK8OTJCZBAXDb4lhhwK02qjOcVK4wVZsmZNo0xBg/O22sNg3YJvey6LMQL4vvy2LEVE+GPKnB
XjorFI42ZISDa3s5ZE0gqON304uwwqzmuBnsFanIfWKsIpzPCXSEuUgfzRHeLC6CZAqdW7evfB/3
iiztm0oNvrttJsds992CHQy6CarMxqmtCQxZZOGKWg8VYWM7co8d/ypD3oOSpu3H+pKA6Wa6HmaZ
kyAfFaI9hvj6+nuEWyZyvsTQDz1USpDVCPzLt0aE01taKQ13lBpww3lx4riHxgVTc3KsLJV7IcEn
Q6eoQrkBImO5T8TN41BkGXQ8Eq/D6IfFpspbJLaIAldpg8fmaEJH/T/snUlz3EbWtf9L7+HIxJTA
4tvUXCwWZ4oiNwiKkjEPiRn49d8D2d0hUW4p9K5709ERtgwBBWTevPec58ThhmZgFD8Z+OWxi7Ao
E4KDqWd6KyaLmT5sjCBKXvja0mATaKcI7oOAENML6VSe2jUpuLbnfJRxAlGhqN3XsSayG1VtFeeI
leGMQupNi8aDGhDVo7gLo7YLVjY5RO51kZowIvJZg9jXQ+H/WRNK96UuM8SvAsJBeMBZGWUUhJWK
tkMKE2MXlsK4bjiQpotPJAYl2i2hwlljo9k2JwCtX3QciGfLihqA2y5/t9VsVtgqZx0XelenxXAp
UJqj3DUHMT/VRq/bFcEkHXT/YCCElcw7V65kncYfzdrM8pVsSmdhgASd3nQ0GTtkdGTYbTMbQsiW
KFVlbch5st5kn+cImyHNYFpkPAa4wB+TJWC7TK6bNpFvwmzSeFP202zth9QYH/wA4N7REd3QbCN8
p8RD2U1pr1O0ne4GiIl2dkUlzC9hYrXJxgtN1e9nDuLOCmopjOBgSNtnleSWfQ4njwtPswt2HCEI
dJsiNKZyW6elfKiItug3pV36w4WqwPyua2JY0gsvmMS0s4cifBtKjilbmAYW0i7pti8KtFH7CAcy
7qCWGwMnXlw/9Y4GsL5vilJMZ5WGeCL1EGGZ7JER+gAFe6S/V1UpgmZXOCmx6FnuRQK3Tp8H5wiE
pLUOSaduLhLdAQgK48R6mFNjjp7m2C34MZIEDlBO6Ny4S1ppP7LwR0/ACYM71m4zXTwwbvKIWK9g
ucGYOx8G1sw/a2G3zw7U6vFE0yB59gH15ieCfPCfB412xw01eGAAjUzzL4hS5SMBucpdMcGCiuCE
Zm/saaJrMq7JU3df+rKPxS1Ad9k85dUk7kRttNfQDWkeDYZvzyfWoeK6xy+YIeSt/PLgBHUK3EZJ
fV+1fUoMQ254f/ZT4JfHqcXetveTzoSJEqFtNyLhhPsKs6qxRxkUfrEGKasVdE1/gEytsSFiTakM
1LGAs3Yy1kkCyXzw5YU9COfJjUTjAq60zY+4b/TkUe9HhuZjH734gkAz7ySnKZ8vqy4qig05OKmx
9YbQKteYppBK+sEUYSAYysa6yQMjkptUNzm06BRo/jaHJNR9Chjna1gnpWpXVhf11pa1RA1w9nOs
KA24zVsMk/XwUotGvHhuEKaPSJ5Secoaw7UPkx2x5OvQsZq130lSG2SHiWvPWtKbu9xrKjz4UzC7
cgPLbnLWjTXm4cdMjumnqtfmk5uVXrCzJTTldWJlkrUhZg+ot2M39Jp+jBXqu8DImvwhS63af0Im
HId7lfG5rsaSowhOXcu8s8xZ2HCMAjs5yYCccmBONeAvIXDnbpQGy7epEfAGG2h6SXEdYhzLntwi
w66T+pk3X6oQ2dhj1FZlgC66YpdMoz7LNyljQo8XMQFHBOAKr0/bJ4bY1xNv+fPCb3bXSdt3F7YR
jsPRnvnxtr4Xi2aLLCcNoAOCDDkUOZHqf9ZM+yfOTH3+OkRKfdHk79RvZEJLBFA9UoJtbJSpXFWz
oSkSkJ7jRRLjYgXugkz4t6xWDRDk3ApH8EAc+NZ4M5KAptzYinFlhlkdPJna1THmqU5IXnbPnUiU
GL16v8z5+7sUFkd0n8OIsI9ETFS80rnX2fnWQ/ibPwAlKaG+NFgceUvmJC7PdTQM6UUDYyY7wFr3
EdbNno3kF6+erp8Ko03wMfuQgPx+lZKl1b+0PlP9V6cNm/COBOu8ebNI2OETioPIudJ56CF8DWAy
DcJvnYsY2Ua8KhI5zcfJ7Y14iyDeQbCCQTpFMeB6POF1UY6x/kBlhOse4TRkh8PoZtJ+sNNJyOsa
9rt4cru0Ce9HnnS3n3o9ZNe1PWu5Y7wY9fsknCxU3laXPQ3IUae7qbcKY8PtJ/oT09YW5F062R3S
a1OLozC8eUBE3KmRrpKyLpwmnpqPVTTTkzMlBBbYEt58SsQ8eAf4LzTPR+kXeo2ZACI1i4ToDzX5
idZGerGsrpupRkY/VIAp5bqxWz7MVSS6wnjJ89QY9jLSgLAMwRUubQAzase5MpPnVALhWxOFm7sr
3YvE3CFDgTeF794cb0Lg4eaH3rXAPtVdqS57xrntW+UjUr6yw6mk26JSWzb3kYl+ZJU3g9nuWkNV
8gYiSuLtRWv7r0YrRPNBBQNKedutfDMDg2V0zpbtiY6oYSQwStZp4BKFsWqHyBOvhHEMWFzLEGOz
nPLp8Wsx/T9S5b++tg//O1Pjvsxfs/jLtwrcr3/ibw6rhJVtMakkyAWx51dyxl98ShvqNTmISEQY
L9JaXmgb/8ZTIsBdwklRdjDnZDxCm+LfAlz5BxM2sQwdF5qkpPH4fxfgLrBs+gBL6h2BjKSHue87
ApQhDdgNE8rLVH+KB6shEFWA+/n5Sev7E+3fl6HzwBCGkCp62t8fns0Y0msw2+bKzZLm0vAaeMlD
Kzc9fZxtpKZfTfX/OvV/c4aWbIfI2zg+0xVwlkbw91cM0nYeAmwCK+2XiWg3AebFUaxEAWGNPPHJ
aI2VEhQ+RITlFccgdsBIX1DTB166tjnpapyfudve1sAIvAtbjra/s7Gjl94+9SJGFAgqi3QGvN8a
gQEKLU6G1tnEHrjOeEMlb4lgM6opgFafstoPPruV0fX1vo1lYgM/mjsbkEdtwaGDAk0xqIZT3afT
8Eb90fcYNZiHDO2a6Gnl9+teWGNvbjJ2KWK+wDvlrvVcF/kUkx4YCxvyBb5dg7rewWTvAnUk8LKW
a4T7GPRxtWThCCAkLazgozMN7fxBaZnV1npsGLMfSIng31vXSzTGXtjatVAt9bOCigBjrISm1g/F
NOIkVzjiqrUIEjcMVtihoEGuHGfMnJUnBpVCbnBdeyM41BbmNhozRcVKLo0Dboy/C+Roj1wCdkI7
qjt7k6Zfz0S2h8Pl1qtjEV3kXW/4mIS58YACtKzzU04Y0pMNzsI9homfxoDUZllWGxK/ZfjSIL1r
jszBJzPhEJGb5Z9T0tYP4FML82ggho1XepxNkqO0FckV0aKDD0Il98wH1lqoiWERFt0WeEScfC7D
xaDrCkOJPc/ckOwUtlfvqqDyo7chNUGcFuVsk9TIayY5uXOQzU+ttqSxmclPWQ5sBZbBTyzkZrqr
2PkjqvV8gi+WmbMbGezLlszJFBsUlboC7Hoa7bHP76gnjHJBIxoQ3XPRV/QadahxxVpj0XX3VVgL
F1NeV+g7xN9cMMW7Lq6yQQzWqUSTlq4JnjOwC2cpxn8YZUZlUUQ2FjbmyRx6YlhyRxBiHzekMpzY
SLV7jc+56tjm8qJawBjlsqHEKFHbo5yQWIDFzPALIWnsXMRFNiEiOR6YxKw4XWaQPsodJHkkR35v
mcCm6tTuxF2eNsjt2hpB35lCIvFvyDLBLgPQnGraKL00vzdiK+6umAlY8sHmNIqZx/QK42gEc34g
ChCbINvbOiIiNGS6D44LS9AQZMUVBLE8Pvc4nF0e+uRURz2qPNTnPrQXs0xWwwyskX8yhN173lxN
R52jZrlI4NRNV0ivmaMhoaTiHZoOIAJHj3mGbz9rPSRyH9eAOg+VrNz6GeV0M9zCRAuw9cx+XfT3
dTraWbQSBmbojrNLlr6UTpK3J6NPU+8xCRlzLG5zSYNp01lCAw+iu2KmtHcpYvR8N/QjcMN51RAP
Vfb3ds5xvLon+tOKSZkXMPoCxqoUit1tYPjF2J04gE+19wktVOtA/zGjoH7oKnb66V4v/ckVlndr
3Li0hDhPJL0Kk612Z4EFh3wX3WxV4uKdb1TS0wYaIpeKuJfVAIeEpof0r+kOxpiEcOWnPvEnlGkN
uawiHFe5YVXhDgdjUO/VAi6+hr1jJBecsQ1jazVQgynbncA4jFBM9KaGYjjxdERXHV0WDvlopIZ2
9oCMVMbZiibCRdpW9akIRYnkyubnALsjgX1j+TUnb8NhpMXnN88cLwnitUAn+CurbsYQimgZ2nXy
HBr9VPunfkKFnt36HOGH4BxyvI0AyOJgjf4Gh/1Xycm7njZCeksxgwAPzQQTze+7JrDLCbwFWxBx
BHPCepvnXcmx2p3jp5/vl/94nUV0DiDOxAGxNEm/GSqy74s2syV0p7TCDVZlVX+fEAjzW9symqZl
k2RwiTB2+T8/hJMnsadVwGUMbfguROPxpIU+NrVTX9qRzcHw57f1boTP48OoYjIWQKNIauZ7uw++
CsADLsECcGK61TLqyFezU4JBVbLZhDkUpJLW3WsaVL+KeX7XVl4uze0uUjW0akwl3v1y9Eh6N0h5
x1onyLbJkBIXoUuxE4Ls3Z/f5Y8/HjeJywjJzoI+e6/ZYbN28t7hUrKtg+spMtNLbE6/ylX78Vku
N2JiW4HlTy7Yu1ekm6aMnF7UDvYwQ1XUY8XNBLnz0bZBbXglQrhiSqJDb8FL+XqD/yv1/0XKyje/
9ea1ff0bO3/1mn/5f/86U+h/W+d//df/qvPtP5hZsywgW1isc7zl/3baGdL8g/p0GWl8LeUptP9T
6OOmg0GPwIOCCDMLM+n/FPqE4qB+9hD5Y43jf8RvsfPwqnw/6uDsyd9sSdJEvr3Id5cS/ZslxZNL
eGva7Ai/Es6hTJIGyhrI2/ajNfA3w0htgBAGwOQDGY79UQ7oKkOtT76Pd3TvuLrq76yxMtU5TxbE
MZSmtv8zAsXVnNQQ9Fs/V1V3bDIzbY5m0lnFjsoCW5/thRUfA9tQsCNFoeg+qBRgHp79eZAHPdel
3MgR1vZHreISjFAwxcVw72kAk5+9YcQCtoIQHbkbqve8+QxKIL7OrQbyUFRmQ/x5bExmH7Vb1/4x
mezBvo5iwG9LvGGx7kRiq9uYmDzSrYo5S2jARTJ4EArmFfnb3biJJ+OhHfw3DkPnXsFNt+oUTqxx
Ceb3a5ZNlmCcd2zIKjmTD5NUrLatmrNX+t4HFpCXzq+goIx2YAksLjhnZ6Ee7Th6QvvoX6CKaopt
BcaJR5rMxKx1rAcExVUWuS1FqGA8RRgxPkAkhoQQWMZo7zIaW+Fp8FN9obw4aj7YRmLMe2YszXqO
x374MKf1DNSWO6iLYzqW1nVJHswlW6tqdrQYx2NGFBIYH1nlx4b4MyASpMU9NA2NyXUU9QVC5G6B
NMHSIqATVpC8s4iQ82GVjSX2D1lG46fEW2LeSqIOxX6cUKje0PEKrHUW+s0ns5HBFaX8rG4RgEUh
ysEaRECeTuazqbvpNW28+pbsIXuVZNF5CGimNynADOAJ2r3zjf5xLlrzOMXS+kICXzTvkwhOWbKq
RhfqaDGy0L7BI3PCtR2REL937GnszlUyJsALW7//GLse4AIxNfke41KdvSTxqKc9BpyA4Ke2ruzt
BKM4uIvyxCNNTAp4BbIPU/Ul7pxMfgFz7o73KUmlwxFSnk8Q/IiMx2R4Qs8xXAuZtnm7t2ZlwZ0p
afen1qFRJQeQlTKTVBwrIOPmGydHRc/aoNGdbEVHE+upokxTz0pMIr4Blxd0X2I6M60L9jECHNzX
JAP2+8aDUF3CtNaeXW7MzArP3WwGqt6JJad9OxWmn2xT2onlJz8YuvDo9KNW99XIke3RCptGDCu0
sEQ2AHUuF2yXqdvmphF+nF21JJ5Qj0VCZPIQyBrJI2Ycx4KG00m/l2tLUatyIImsXJlHtxzKU5q4
HHIdjqrm0BRXnvbztW6sc+T0c7FKu2S6b+dQveDRD09BIs1dqJz+BcYQzWVfpRC0YTPHOvXQSFMB
ruW8NOeawd/NaVQcjDTN9wkzFwxoTJgaiPQdGYmJUZnrYBjnk9l72bhSAOYePGWWasW4mdc37boP
aPvqE2tccqCMdy8K4G6bwB/+TBI7vBqr4CGrpXdXLhQ6kSmee4lHi7+z7/KLDnwPteu713k1Wg+k
Fah8tZgY9oKV8GLwSCuifZsAxaOy3IVydB+FU8+3OOSbiwy20mU91f2aOa8Lr90z9i0U63GNErTn
cGpX/bbXFq3V2Gcx3TFcFHttDvGqbSzvJLyui1YMCIo9Pvv+wImkfDaLiiatGds0de0K8qYHrcsm
F3JFjJa3ke00rNtK5NA7GuNoZrFx7vrmRrYRz6trSPMryM2Z9cwRLUhddzXWDBtRF4wPyqlISUza
7jQC5oEfnMK6krlYu/10nkZj/OT0xnBwHF3ftc0YHwwRewCOJJmdvTnuYAAEABYNebJjqDOwmgGo
TynQxXIAKiVcQKFjB8Ei1/epqoMd0yAg2QQr7GcEGCsOLskVx/7yMjHq+o7hZXzsY3d6zmsBJocW
qPGgo+qT6fj1Dux99zH0VHeLXByud1haK6nBnyiIKCaF20kQbgtpUPjrwIDl6ibZazgDnAKRwK/K
Ky/P4Zzzr3gm7QhkSRvoBYw2Kuzddl2mW+ie/iEy3QHCmDLPY2TYcHNM90QycXXsa2habYAl0ayb
zewyqmTLcrZl3RUHG1TLRjuwrzoXZMjYO5wzyijYW4ZjHkaE5q8TPfKtbCx9dKsk2DRm3h38uf2k
+Am39KjNOz30uzzPoss0TIqDdCfrZM+B95wJF+244LC1s1ODzHggQuUaQK+4qQp0pUv7+9mM4xH2
iqdD2kdOcWQOZN3ICJOyEQaeOOK36CRgh6H4ABbttjQSdkRDmHcGWmHgMpHeuaKaNrDSSeBV4r6v
HXWw8sRlYkQeJVgUstVFk0IUtLyLgdn5kz8pZ5OYhDmEzvjGAIWlJbZqOuRGG3BQc30DjA08wX5d
BYl1L1JXYHkbp5r/Fd1dy5e7jQYs4yxdBEqSHbPFYqV5gSrj3KIwRfkgZmJha/LVI7ns4qjqQPQZ
CYk0u2K21K0OXX1ppmPy5zCHVnPJKDqJHaDqBJLGsl+psqPRD5pvqCRD7f0QEbkDz8712HbCjxTe
tQxv4nro+mrFMT5wjW0Uwv7M1MonxI0ke5obdZDBhSMeRwWkzFpeQvdu+cEZo9+jLzUbMR7pfQRE
PqH27648YLz5Fzy2bvBquh09ElgyTvvSgqU9akbpvLyFvxuzssU4375kOp/Wyh+SQ0J35sZrONky
H84e0iXSAkLZbFG+o0lLt35fh7uiGJJ83Xl5eUfv39kUaSDPCfltxNU5FYDufJx2TtvMh3TGPT5Y
wMUHVSHgUClJVn3TRevWs2roTl1/NEAFXc6Rk38g14+Re1ap8m2AewRcp4yixWBXboKiIHRLZ49M
vP1VbBvqwgLPgx4zTc4EtiSvlc6tR6OrBmPbtk7HEH9oL7JhTv11Vc0en74/PTXwAw95mea7cZid
L8k02WvOzeSjzup1CCqquFDJW6/P/AuP/uqd6kqWDf6DvDZJp7qjn8SRscIPAV+zNJn4p+59RSLp
xkkSWgDOZHhv5ggJyG8H9Qgk7mMQTO19QV0DdyVK1G1j9tZOL4uWQPNOBBgjuV3WDk57qsqm9jdj
WJv3A+xYxj9GBmh+JnXg3CEefxlH/17mkXdTUf3u3KjzmZZEyY1ODOQpIzQ7mo5BBXbOKrpk49Zu
/jL2dn6OE9c8oPohHhkC3Fo5Ot5nkcoOZdSbNNhrr3vwYne8jEPUDZExA/OUhtMfPeig9DG1y4Yx
fyIBAhhLL8HVkazzsVVTvFZB71cM/Us6qLNZjmQHxNKZDi1eU3pMmW/durMnPnbWQvhqZIU+vgt7
92nwtP0256J5ZGfsi3WLVZQH2KVXURGxhsMUPtISkg/R5JlnB3jXh7wM4J3WExj3sCvHxx6gy0GN
+bKVw0/cFpNhnqcwa86RO4pzLvPgIuU/4a9toxKXcz67D8UStWJPFiHGPnlF9kbO1DGIzKJHwOPh
2UYzOu9my2jvezmY+9apHZg38zh6a2qNoHkBDkX8RWqCJSZ5pPDu+JuiEQlKOD5ILZYkplianzxN
J+xMZ6uerqdAjOGTTjmPXSdQVT3yIlxvHldI+oaOVnAZV2eaqwhsbMuzSGwIiTtiReMEY9NtLtOk
v/BzzX7e1aPhnGUv5mYb5hY2OhQgI+P+cFDFTvV+6q160wPV6Dl9Rp5lM6+QSuHEbeLgUMv86Fma
DZlzAeNF/cR9Vdtw6Bv+2nxRZDQKRrKZro65NehLYzCm09A5n8AxjedpdvzbRjMep39KHm5OmlE7
0K9zOweBOclOkPlwV7TSCKEKEgVBM3+h9FeHNoqBZEEkPjpO/sxI87YDaLWBSi3WauqfA1Jo1hVf
9WZMETtA8faPZD5Gn/lALdiW3sjkYzCfW2InHiVZOBdQ/oN9rLR7ZjGFC2k4ct4ZlohfGxf7/hj0
1quobNVeDcRzvo2Nq+aDXRtTxFFpxO4CRTFtNjJz6+SKKt59QfAo5ouBmauxtpOs1deSpKnsKY+n
8UsobbY+oji97JBLt9fHKAv4mxWVMg+6H9QLGOK82JIV4iNGyOOOyS/pCNFmAu9xRBjP8zDikiPs
nEs61WKYejR6KToACju31AeGcfTDPVXGUK/CiFdYEbrVHTtas/aFOTpDcz15kx5fbRKdmV90XfAW
u7XVrkZdEoFBtLVhkV5NbthlVxD+8qrgaRnnIPJUfmuonkfnwS9hPN1ZLOcOsNqLGW0BWExJxvK6
rOJAbeyxQvvgWF2obrMgwDSXDE0V3konU8HZ7gkc3DQ9SStrwpUHZ2twU196lySgK4+jn7v2kOqA
2OrnJjikSebZQJ4QUW0M4mguI9Qy7godteKw2pi6PmjJFGKVd1N3MJLugxM32UVg2/7WmjpAgIkv
rquojHd4A+2DGST1m5jb6KUD8kiceuY+oR2Ytwxdin0AhnyfFEBsKc69bKWZZBYM1cbs00S6bEIU
i5UdbJGZJwId/a0W7sesRhG0joTKL6K6MS7CAUSuk+YzMTap2iQFf4wE1PJTb+ag7jLKgrc87pli
mWbmb/Mpz2CXlll9MJy6/Txlc3mB4Tn4BIcNEYR2KqDYqZhRNMuqgN7rCUL3inaOQBfaHAITQTo1
Pu9p59IHMUjCgDpqopq6zQMZnCYZ9ntl+ObNJIp5O5Sz3Kmw/aDKadqpjNRaASvtBIuPL28uzEuP
dJlzmCYQ6NFbeB/9OG+2sylIsyoN8HoC9t5o4o3NU8/8bFRtfYro0YCUp0G6EtpDMzYpdAGS3WbV
oV1CPQEpeM0wk/M7H/zOyV0eyswMBPXhrTXVnKxHKzgNuK42HK/To4rovG/pa/qXLbT9TeAEzn2J
RP6xDcP0WDQ8kE1OTXN0Aj2tiCuXx2nSySZDKHqKhpKsKSi7hxZbN+OPttpWfdyeReZ5wSEIdPWc
xF91HUZfdP61aLKivWgNwk4oJB2ULYZjVQrI5IIQSWVNwsFKZaXf/mUW/F/H8V8Y9X/ecezq+O07
ccHXP/FX09G1/kCITkOHmQMkRuHTiv475NX9g5wOE0e7BbWGCT8T9//gvcQf2F8WybfPH/VBYv2n
6WgQAIuVDyOORxChszDDfkdd8IMJBroCnkAk5dBtfPMHkggxkVmRpmpcEzEt4Y+q8dHVCQqvpQ5d
z+0AXg5FIIE+UIJWbTknr8wx1Z9aR9Pxm+d289fo/9vA7nf9cnqoiCXkcleL3dQmiuS7/mdBlAGQ
6niCmxc2ByYvMxzluDvAUFEhNGZY+7Qrgjc92vPvjVn4YF1MQGpxNwH3wVX1/aXpXwJShVi/8Y3o
g9fKBZw8fklGb1eHtJR+fp/vpg/LxRxuFZWFz/+3/XcXI3HSdWB2VZvMsKfNFHWv0DXT/f/lIpyk
XW6LHfPdRegd1mHmGNXGzGMJMJbIcdpj1i+sAO9a1iYjFNfjl8KmhWWQTPnvn1vV9ARoy67dpH15
6xgEio+hfvDVTJ0wP6dzdfT6/Car/e0v7o6P4zsDBhem8Y4LAf6dxDe8/PNveuVY/msjbN1ugw8C
lnCHZHnapRTTT4hD7HYXmGhJ1nEpXq1gns8kjPgPkR2kFoKvkv4xTr1lLcZRSeLf4D1O5LpZ6yr3
x6fY6ukb2ia6MearEjBkrs3e3vju3K5xQlsPLf3Ah6iO4hVH1rlc12h9g6MupvmKJAZadBiLiSM0
TYAHq7I2oED2Xej5R7+pFWfX2u6cNYFfxocisT7UPDIE3HXnpsyjOgUGNCGJe2VVDfEzk+u04+++
gIvcB6EPbt1FoPR1Tfj24TlVaRDd1G3yoknP5LN12zr21S+u8r2iCKQTue9YVr868peA63dvYBuP
TS5bSTquaPXGb2uTpjuRi4goxA4/a7H++TvBmvjulcA3BSuGkQ8LrvOe6+OiK3a6qG43OED45brC
guGp7Q0Fp1jptMQyMOlf+XL/4Sa/ulJc0wHSBebv+/eQwmYheNHHVml3w7yDjToi1XSw/JtiQjr+
81v8YeVYthFGPTaiMmRT4t2EaObl6OmddhsVJd06rwe56Xz6eD+/yldk2jfKLL5kZHD8dqzBcLkA
1nx/U62sEEuycG0Guq0vmMdM2huwvv2VLmPvgV7cpdHVMPnn0ISZM2mV74rYBiMLJkE9YIxyrmP6
qd5ft/+/GoMag83wvwsYz+X8mn+KdfeuzOAP/T3bJBUe3QOp6ItVjN46H8dfZQb5XjS/WCJdlsyF
kMI/+abMsPlWKL8XxxzmKv57/xYxmu4fnstLRoEBXVRCgfidMmPZur95oxiCo11AYmmBHkHL8MPA
HTGvETp0t0chl3Dh0rnMOy+51W7j/Qor9+6T/Hotyb7EpoRBHX/v929v2qPEazJi5T2/D3pib70e
txIOpbcGlfTJoilQ/eKLefddLpfE+o9yC4M+cMr3UkYn9XJ8ebSxDHcgoASD1bZge/hFffQPN+Y5
EEawlpvKAhn0/Y1ljIx1sHQSotAvoqOilkIC59Hmi8zCg1jsFMWvFtV/+OE8eACsBbgdFa/D99eM
iCNTTru4GLrJx681ES2dYX7tV63qwv03L/U/FID/dIO+WEAgEk2G954slgTEj5i4+VZ9U1RXVuE7
n+1y0AfC0aoLSBn+r9Q17ypOVL9k+CLSpQaWOAzNd+ULL6ToS3p2jJ2YXjTTJwK5qlPXOR+axPEv
88I9RWiyfn6X71+W5aKQYrgiOyS81nerK7nYY+mOCVFrSPQZKuArbLIy+8XL8uNVUPKwUzhApvjw
31dmvYZ2PgtGdBqh6hWodpg0jfr081t5/3aAu0DY4oKkgO7DxGp5vt8UEuNECnRVV+TSO7J+9Id0
ukmJFz42svtdoiiXolbhg4ZGDM3h/f00dphEyYBFKgnpIazROtLrja1pQBwRdb/Jo+HFYFdjvQLc
i/iKFfL7GxviUuclWbgrI+GYnfhT8BRVffdUa+I9crrN9PoSCsyfP8737//XqyK8Qk+yyE3eC0Co
Z7WuPJJ7M4mqOQ4IuE08v7i0KjJCoYwI5zfXreWCoGGxVWDmZYlfXqJvf78EsIHIieCIA+1twcQH
B09Nv8nf+PowfeoJsBicFX74rGOHKLI4p6a2zMqEYk4Y3uj/krX4Dw/Ph32MF5vROHud+f29MB1S
0Sxo8w61qfdl6hhXgY7VhUlv9M8IMe7Nz3+sH9cOrAHIfrDPc2PSe/fs0CG4eVlpBpnWfOAp90z2
fb0q2+5jlcvrxKMSbWv5CyP4P3xxy6HRcpjxLoyRd1/cIkbM6wI1t9dOalt3Tklilusf4Nd3jz+/
wR9WkGWNMh14r+AxYM4sf5VvXg7tVkaXWZNNo85qzoz2CPstdPK7r6AHzgp3A30O6nK0ct9fBaUK
6h+ZW2Q7xRPda5LYN5hQ5f1v3syySgnwpUgpIVe+h4ok2ot9r+X4N5HpjjzZ99ihyfn8zatgFvna
Rlk2aLRmyzv6zSPzTQ9UAxAC4nEJmTLpDa+bslCbn1/lh3dgOWdQokOIoJLi6X1/lQnNIaMTggSV
7RkX2CjnG9g3oAFINd/9/FI/vANfLwWKlcXXpc/4DrbBuCYm9L2wV7UTWYjTc3Bnx6mKlbn9+YWW
BfXbApH8WUXBArUNfgigpnebYt17XdmaM3EJlRtI1vSpVYfYJqJzbappICLdnNJp7WqVEZ+EbZ5I
jQHh02/f78Iu4b1HvstPqN49Wr5XRMyxQs0y9mN4MWEnEHvTyqvyF/f742/owvdYVg8KVa7z7js2
CBwPa3jFq2wsCQDBKLqau7k7hFZlPvz80f74G9LbQrwoIA5T5bznYrmzRD6Sj96q6efqWhl2cSCW
61eov3+4CrAeDhmKq7DWLzf8zas/AXAbrAxnbeIV4bZMrWZVdAwjf34vvnz/4DzOMHRRuSPBZvJV
jvntdZyY4NReYftLMMiP24z9C1w1gR+fldcG9bMB68BOV0pTn27auApcssbrAOJI2CBsunfrhtOq
OWrN8mkwbFzVJv6RjRnkqbiMGXd8RihlQWJM8IJ8wcMPQcIObDJwprgR9T0Kh14xGChEvaV7OhZ4
9UKZ1hdiJHmKWXjEhD6+aEiWa4PVJPuJmeBQRkwArliksZ4ftZn48W0SjXa/w9wVusTzmKbub50x
gIqY8I/t7VwUnbzFd4R7VlYJ82LFCdxf68SZ1B4uRB2duqSpPjhRKfYEx3ES19xddR3YvqGesddO
2Vk0OR0nG744w0701WItIND6hzT2ZXEz+045HckGm9NbI7BjvZNklY2X1NtTjqlIdYyz0TmQIt8X
Qz4WK9wyAXtq6qAb+f/sndlSI1m6pd+lr4+n+TyYHesLl1wSCAQEEBDcuAEBPg97+/btwxv1c/SL
9afIrJMZUaeruvq6bsosK4IQINce1r/Wt9RsF94XapDSfIfoEbrwXTzDvauonCyYDKfiriQDHmGW
WlkTPTAEzJJgEdDzh/zJZMwb7PbZBrtgXnYKltQjZOgcDgWMyqJ+rXPXpyYzZFYFj8HJcaiaEMOI
eodCHaSrsYYJi3QThrEpe6nKCQt3IWe7oq3UKh7NvDDWizDqKRF1l9LNN9IGbnMbkOV+DHO7Xg5M
7OoJY1HgfK6DJjmFMWXFo0BcRvKukV2QW6LxOX1A6ZjfMZai56oJ8sYiwlGRbq8b/vW73NDEl4zG
n8rYgR61bvLaxwPgj02tTlVOWPCy7e36dqRFzH9Y3HBYLnB5tnQ+GW4zRXS/QlZ0MzoiqL0Zt9M8
5MYbOenRdTYYT+bhJEu3kceJfjIn6Y1Sy+9FQ8JXOkuYbpy+Huhv9hsuZnTt5bA+7MK3nR2uACVJ
2IuxeFvwpcDJbykzRJBlLKSoI6uwCNnZdkg7kybIthFZoGkSqyMMZAT8Tf09cjpTXYGHr4ePkdFA
D7KhUtGa7fAPWCezCducQDOD2kRL3xI0nOnhvQIh7+3TCH8fjjDxaQz+AFWxK5RxzICCkC7ggN10
t8IyLOVy5XMc/b4Sv+ZdHaURGRcRSQT9Ruml3e4hu1L9aUeCkkBgsgR3Ye6pCfOcLIlnmSslPbL1
sdRKXdR0x+WFyO4Ie5PbszChRtezyvthjwG2+86QQel9rvgMvzcD6BLibqI9Ypg0l6t6JiK/m8Je
hxcO/mQzWfjwTNsaa+VJTU6WHecxVPWXsO58dyeb0mYEbQhhJxYVz6ATcll2MdPvcImttNI9Ld8+
U1zhVE24z8u06TespOxg89jzazCWaD2XKKVkvAgyf13qzmTQyT/pJi4uJPLjARjDJEQ47Q4KH0C2
UY4JP9EdepECbcEqC7YhqD5WFRQcgHMoEPiPOtc6eOPUTt+8yhXDRc6NJzrgV22cYz80mXs7Rtnk
P0FBG4svhMdbgkAh+f293eFh5RFigkBrq4qehKeKa7OPjCyx67L7MK1xyCBUiOXMfXZbWu/SnhLv
KXPDmlrssObqZHY41KE40DatI4Uxouryh24qa3J9MohK0B12e6rmdqKHzwqL5RDgKcTUPDBxiEkE
yugwVbmF+DjkuqHRU8rnLjCG8++sbu4GbNUmzLvaOFVLJe5Z+GnEq52Q8k3qlVk12nZQkrF3Xz1g
hO0JWmbhLOnWTL1ht1Ie3ONJsc2c90/5w24oJJCqAvNziBWmhIal2hmXqGv1xNS6GSbGc8aphqs7
2VPryomUIU/kFIuLjvWCCJSFAQqDl1203/Dy59BuxzX65tdsnBs7DCefudmS40SzrFYdgyGnBRS0
xGRvBU4y48oXZiG3YVvX/iXW+8GjFtYcqWtbrYVorGpBbLv2CLnX1Npat3mqAqx9g0MC0oKf31ES
26mVktaa8ixJm9WAg7yd1aXQmWQ64/cecAJKy8oLYRJGwQJKRvBRKcnIbw7cLKJEOfOXeIags8Yz
otAZDrNEYue0CDdJZffBG8uaMK99wkK7MfNcKuJ1SLgF1wS2vzzo3OBFl7WONrPRmNXlMmZZDgLC
IoqFNQ9Rol9WfpIJ+1K3BQVUlBtPd96aRNLNnumGRUpb5qkyN6lFB2W89kB86DqcqCjPZtvHmW/1
HAr7yJcfnQFrKHGLpZ42PFA+Z/zImQ74wCTQAMI9Iu6mijpexu/uSwEz4L60CkobG8Pno1jX0rjp
jTSwYjqx9BTXTBsZm2FkA3ULH5tEamQUmJRoOC4xu2phb7WYK3KxOig/7cYGg64ii67zYWyWt7AX
g96UrjOFSSXFyNruY9+GzmAN4ZYcwjAmNs6L+mA2/ejGBQagfaeZ9mxGe6rtDYtuhD011f5TqIBV
Yt9tjTEZcgtEQtdOqb/BG7Pcofot7cYfepOiczKd4a7DcntUjP1CrIuD+zVYNS75hs4BEQ9ZbZZb
R4+LieEhnRiu9h3csBUqD99P7lk0256ZCyI4M38Ak0T4Ieu1obN5OueHTc/vnm22Pj7y+D5BFwkZ
2KiOwvmeBxIiljE5yFqDZqoUM70WdJk1Whi0MrIZkD0scZMXa9W+LtKlgK13oO1owthsBbUNUdKU
Zb6xjHLCsAW5PAkyPQQnBz9/uENbmEMOSLXYIJJkaYQhwzbtpAehU+6AXabiNktNkRHnqomj4l1t
FM18pdbTUbTl6iQG6ztOPbPt8uuqqmebXOxUzvf2Shhs04WuV57c0l31ngliOR+goPDsNPniW8dU
VVF17DlLqIe2jOyGT1rhpsUljMqsD4iHDESF4s4jhLHuGqMI3YtOrJ3KrmxnKbx3OXFUYH+1RZBt
I8lG6sc6QAWiGs9w3P6FY4vdbeXKtB3u1JSmW9fAoFywIQ57jbXLOxRAishd1E2q6D7FPH6ue8ft
4pNRYK7GTfBZGDgbL2Ud0iQIn5+K0akLlrtwLES0LcbIwu9n5EW1kyme2O0aZljNEH5I6nDocnSc
i9Lm1y/4FSS8M94lxvhh2I+uqu9Mo8O86EtvfepyL+s4gwtIT5mU7hfZTBqiR+UU2GNsuj9Txy03
GbNutXEy32CHwtcpk0mlREKgrTvPC3dbHjcb2A25ONXi9jWbSu0IDKss4e+t9iZwgelgMP6O1o91
vpvPKYPFdMRtziSfHD3fec8CyNZ4HvkZJ1MSV+CRb1O+vW5BItdoClkyQN56Ts2cFcQw0maJR+dM
vHIGiCpxY5Xjq2RTn5gkGwTUsThBYZF1Oj2JMsRugBmKiPw5avwwlGtdJ61ljUVs1xVZkbprChMk
ZCZpfbVDqQ9LY9XErlfRPniG7RjxQjew2nHsC259GOXnjomaNngHM+yzbReypHFAz5jWwro9+G2f
Lrw6w5lYjHP4xZpKg+rvpiQmsppZAyMgF/qjVjZNw9mC9Y5HpqQuZcSey//jBOrrMC75e1dJJNM1
xKnO/NqbPttw6Z9I0PsHN005S5kQbCAkW203bDKjGq4WXLDt1pPGGcVwBgLHDSFizJRj0DdUyNfd
62So4Li2Lu3GdlbWfgJXIL+l0r3pH6NCCh+XVDDwKGG6DrYAp60dDADT2Mncp8kdZhJwtqA9d0CX
XQsUS9uCXY+62vVubMtMnUF27lVg6Cy7zMvWeBR+FpiPfWinUyxlpW9W4Tq38zDC7Alz1/iCOS43
Et/U/g56/3glTE1dJoZlBr5e1XdvcNy6Wz1yZeSIXdVchiFzrRt3zKFqNhbsovN2kKZ72x3LGcct
F407NI/pI4NA+Em6F0NVYwzsnljboRRE1ty+zi6cUrZcl2T9pk31YgF9x2TONZhkzIpjtpctyzSP
T1eeM3jlHH0zlrWRd5VpZOu5q7kaca8VoVk9Om3T4rHp7YVS9k2EjV/d5FT78KnEtzsIseEAxJ8E
Zhp8hd21Pk4BH6+krltP78beqYctfAvvORtKfY7qoxrDIVKEqda2w6JGKkhRETSHIekZSx/nlUP7
JlgB8MR8WgseOnP082UGua7yDylovIVBGq6vsxjG71iAcr3pInYdnlMD12FviHHgxpNB92fJaKGJ
pWTCIMyGiiphyn6TWg6cgEl9OF+7wjG/6pLVm8W2hhoJLnw84FLEgykIOp5alyQs70PvY2jkpP49
oyM82jPOr56JJYIKVKqtd1UP6x7H+ho9e/No9Ld2BW+Am5fveP3bWHCRe6gbhmQv/G4XKwEFJBYo
Fxy942oe/ce8l9SzwvGxgYKJABZI6jRa7zJKSd1jE4zeAxyWcd7PHAUpGtaoCdGdgZxRHilwDYOt
Tz7STWw9gJ+wG/FuLZ7L2kZ0H0wI3D6Pi3I16wSxiQN5p1xguFL03BT0MHsHmtlr0EOcNwkWWvP6
AAJixFEdDcTXKtN6DhfPp1Sbf2QjCsVWUUy+/joV0sRTL03YVjxxnB2QTz322pFWsJjKgLGLkYd7
tRWyzOq9GHrofz5M9ndoUisrH1PaOfa9El7SqILh0mlJVyZLHgX9OcrQWDhauvHVmHJZXE1eZylk
kDAAd+V4aYqNksyIHOB9sE2H86m1hiZKqDHFgiNXMX9ZAadU+5WqdKAt2jCKPbIfCRROtzQCWiuo
7yCYPEgpGuE59gzTEqeuKEivFWHtw1pqrOy5lWGXbgu/70HceY39YHQ+uEB4q4GOh9k/n93qUh4L
DMzzNliN8itHvoUDKB3y2HFSjw+/gHOSbc5oGPz0ilBVXIXRGGD5duV70GUT2EyCYOg8gVXVe4hi
CgZDWLMc0iSfWQnISVrd6qzEXF6NRf0iJpaZeICnz/XaXOtHQ4TrzblG8kNCi+BTPhdSXU6AYb7z
XGZOQrNbUHyuC12xe5OzsXGZWoWy4hHTK/NpvBz1IZSjavchpCEK2fF2ODtuvaYJwsql7aZ1ykok
0lTr2ywK1p2xyel7Toupu8BdLL8RI5YcmnQhaeF21mox0mtjCWe7uc+X0eXzRciz3MO1oW3wZPbw
V2DXrba17UBpyHeEg7J5MUufnCE5nEHth6xHpqKOmbv6Q8UxTrDxTbZvPNeuWeT3DBUDioLTfq34
nOYelUlfaqemaNbzZwYuopqw8YepP31Oc2UQeGln4gAs3tyWg4r7SgHD5apaw/TDE7r55HA7fut1
lNtPOqVp8bOcOX3v/IAjdGz53dkRO/Rld59TYiP2dh2q/MEn5WuiAojySWXqS1stIT3JWoFK8Hg0
nLbnsFsamHepNdmmPSEwfs8vWJKuRCtv2s795L5bbfM++N7W9vytjMIBCEsW7f1guhzOR06jt/Zh
QxNkRQTCfc/gtOXH/+j5KKVVe/ZTS8Nqt3oojFvDb50h8QhVs0n2lB6TWhnUN2QJj6tMgAS7t4fJ
u/mPsJtTKbn+cUFvoXZksI80g6JyvIlGx7rnZmYVfKJzjqfLFA63wBJn9hi8xI//WEv9OyWVflgm
Ijge8fPTgfGLT6KNtMeT6RtcQEpsEkiUAPLTaDuYxr9Y7AadimkmQPwALwEA21+Z3d7szGrtpzS2
jKK6ztgGt65a5n9x5M2rMBIxGXkzFsFR84t4P/ge0YS8pITFDeQll6D2CmOL809e5YfN4q+jCl4G
W+4ZVYFyT/fqL7PhIVPStdVgxNFEQw8RK3adONVuK5JgqJZTodzwNAUmdwryScZjyIb3afoAQf/J
sOK/ewPp40NwPw883eCXb4SEI6xHgzeQg/K4mRQV1IZJfVkrjD/GFf92XsGTYNT0D5xXr8jh6uNn
pARf8YftyvuNCfB5foMR4oeJ+2+2KxdsxLmgwWQcbTvceBhH/5ftyv6N2i8c3NhWXYbVHn/2N9sV
JAoeLsa49GJiufkXmRLnJ/4vjyovzNNBmdk5icpUxvnlI24IC1hixeinc6J8X+K7vuJ8V+2Q2t8h
bv4zj8YvMyBeDtME9rNzFxc4jF9nQO5MCiYdaXhVQ2pvKkatcerRTf+XN+C/cQn9+gH8/WUg7lj4
aHCu/YreyWtjhbalSP2B/EwCLbLLimTZxuHHOi74Q/bpMLScrCTt7HIK9YkV1N7+4+/ix6v8/Ltl
pMwY/lx1wI/7K9RezsIc5x5kXNPL7q2szexu5eiDgP3Zwdv8PozahaBVD5eNzw1gtXK9Yz/iCtzK
qr/lBGm/eAWaOMPvxt6XaaE/pCb6O3pSP4weoVeOJNVVQbsUZSJdbR0tjktoP2d1JUde3o2zdC8y
zb2RIDFbjshJwBCj4XolnFK9A0/w8sRnWttihSWyktnjC4Db6WWVy60b9enJ72trE9Z5t4vCZnoI
DO4XliHLbQO7awWmPnG6+PGb+/da8j/Y5f7yEP0dm+alaN5e36afFpMfX/L7YuI4v2HfZCWPHCp4
cFywzPzu4YRBg8PQPXtymX7+WBT+XEzObe8ROxKuXT7teDX+XExs+zfWEHrHiXjwxwyA/xUPJ410
Py0nFFcxsWb4ik8D94ENdPLnGa8IUQ8iPZGc7rgfH5ZuRLW5z/qWyO01DPbS2HNvKIlBp4O/E5bT
HVk15cPcdpybU7wjrKTWDjozQ7QfR9hoNjnG9yMSv2IWsilM68sShE+Yk1HH7Xk/9MW0F5gbIyJS
DddOUXJBlOuxzTN9mDAVMRny3t0WLkfQDw9BN/G5GOevJiEVbgJmbtyF5Rn3PwZihnTrLu07w5P6
YuFcdJA+6As3X9uLkm//0PNX7ntoOGjTThce7c7w95xbATWlnb1pM49BTQbLozatHER4/+xa6m30
8qPjN3e8pSY6CefwOoRV3I19cwhdLKe86O1YWrtoae+QV058OKkrKfLxGCxZGWyXHxeENacv79OZ
Ta7XTZYz08Gvau3dbjZpo1kHhUBa+VcwQbxXobm+EE/pNrPp3rfM0C6mpZqI6VJjmE1hlKAl1Lu8
Ng9FUALPJb0W7KS1tDs5BcgEjkZUgFiwm1f9zoxwukN26G8E6iGWxDI6+e7kb0Oi6+cuaMT7IX0c
W4UDo+9B7ajO4+oMXgEz6MAYWfUXynDmC4ue+xtLkPyeBw2m0PD8zThXYmM5KrsoDUabos3Oqm/a
dnGvW4UwSl51YiF8RoZ1j4ufOy8ERox9U8rmQGaD+LUaG97AQpksZvZZd1Btv1Vu6sdRysqOd+lq
VORvc8b3cwxVdFdZDABjc5qWAxYO4Eaq7F0KkiJTbbxerw9TAdE6VN1wuZSBdwd33TgEPXPrGXBc
0ud9dWRMctbAPHcPJ4PfoW+j8gDuDN478MvPYdk0hyqkVmftZ/vCnZ3yodTBvGvWTsSVr0kGMvK6
zDNbHuE4WhdOhGws+KlPYREC2GHge+ZjK8a/s1VRMZlb7tUEt//olxG4tYaOhTO9wbP2576q12Wa
9H7h0rwXI0ym2D7fpx0sfFSelAzYwCW5mzpKsytHqvXCpq6B5zqsjt2w0CaTI0WkrobtZmjnPdfG
m7WgrrQLN/tymIyvUc11BnfAvE/HLnrt2kE8Qkl173lwVp6UoILMVM13rtV5u3nozDgP1PCera5x
aQL/+4ICbWwY/j+1jRvsvdZD2TdDGqlBjMbTqvOrSQDjHNLmXD2/WtRPOHLnZaaRzD/EBtMccgoQ
nJyA2SRgwEete6TJ5C5rMrqaKSW/a715r2fjRo55tJdNdxgMrznN0r/sVSOv2KgPwITa+2C1ewKP
+YlGvvsyal87qCFEyeVh8ukHkASW+YXpl8WOjGtohV9c7b4h2XnxWLpyn0M2AfHhVPeWEQVd7BTW
KZTWczC7/leSNSXzMHM82NI94EOAh2ebO7vtrNNcoyUCgnp3KEx4m3R9U6XRA0eCfb9YzZaz3zZM
sxvmLo9NNHBUqe6I/L5CkXxedPCYNjgOWqPZMfrxQGfIhMF5gicGvpf8xMOZHTvTe7Zq/R7YacZh
f0oRYDPqQcQNvPH8pfAQwLsVeMZqz/lH6vdfSKmchq4Rx3o2nrrC2q2D2W3aOt8OfnGkAOQC4Omz
QXr71gZVmRSFeNJM1P0C/c8ZzoHo/DYPxKXTBwbkC/MSrb2Hl2pd0Yy314MeYuX0O6M44yyZCVdD
EMAj6t17X9nDvi4XlsbAWouHWXjeZ++Kegew4p6UeMfRZDkC+jF3+ZRyLW6jU6ZcJPN2RutcPWxn
SEaJC+oHOSSakxWYeth8p1O0h4bB+ZI14zpcEL9SI6ovFxSDy8a1T1GWB0iUYQonKloPsvbQlBlk
qbV+L6P5o1iNPer8Evtufk0FySXeopaRJ3TUwMvfMwU7U2TEXVDkQeXGuTsnRZheg0iVW5K5/Mwy
wCHkq7hu/TvA7g9NHR1nPhlxAFDieTzLA2NR3jQ6GA5zbjHPyO27yXYSM5pucflGn1UG7NZjirDL
VYT0JI1TWbB7lj7qFbTNdreKZt74TrcPisgkbKysRLlrH7teoUmzteYW39wRwxqg4nx9NGG8Mfbq
aelAUGbTUoDKAZlvFmd9GQdLJ2kZ1h8hhhHoXrxpjuRryVy2jO5KpfbWWdDEIQIeSqI8pHUlv2OO
Wbc4FNQ+suk6YgiPCJrhmi+P0w9xdAx8HvB1VcxBQDNPO2yS6amD6AwsTheetRH1VL+NShf3veB/
t9RC1iPq/ainw7h05Y654x1yfJcAs+vjTOXeZqTaIcbV217a9ZBuokHopIEWULgQGxtVBDF4Hvi6
kVtsfE+0O95s74SreW8bfOCMFonfskW18yn0SSw1z68Cw30BdcwxE1NKxmnZIDB7+Utvz5eDigJj
q38oyA1mmuiy6DL0NxsKCgKz/0NtnssCTlW1Jk0v+s00Wc0OuPCYFGlxyHQVF2P3ShAtETLDsNJt
2Vk2WLe+mei9cQ5PG36P+zSXo4K15N2ag7cJBBiozoQ764lkKqokHbNT6lbbCJmTdZsdAE+UNjdu
YR3NeqHvYbkiAAM0ezbv+hLGUN77t5ZVwPBivhmrNJs2qxb8jHQBdGnVfIbmYp3nxgjCVjtveQsp
4JnWaN6OyzRvRV2/lj5uXxgMIKa6OuYwlJQYsRgy2g8U5/DZ9B0KFNeu3nmT8bZgiLjxGertm8h5
7rqGlXOIso3ttTDWnAnDXOc/FmK5hhChDpFwCEMGWbaBIh3FNMX1SQp/KnbpK4qJDqzkMRd9UYWF
c2CepoON6aUL3Nlsuq6MLD9a4VQd6khWe70s/OnQfnMAs60AhH3gESk6ckKRWXpFa2x6csHcbUMP
bXgSzXrUWFDudeC9BLkQO9GGxhV68qdoqp0QfCsmj6TBDPOCY5j/Ug5WkESlq4Z4ldOw7/JoZ8lu
PwQrj1G4df35qVpSsQPZlSVkhPMNQ8tjZPjPHqbVxMyW8gE53d5I2l14BBi/kNRgEyRy+kaLPa0j
jViqjR/Q9iwqqV9xVm1VwESiV6pK2Nj69lxJaAMfAhpsc6v2At5Ug2YIfgF4dvxDlfF+JCUuRiZx
aK0V20G2GOLOEpymG2aMDbuN6/arPDL2cfyts1gzlpNiEfWyqdRS4F8/Q2sgoc0g13d2BuILI/aY
GLnhyC2UHaO5piynoqwZMTG7IJ9t3pklV1ES2T5Up8Zci/rWoAvCehkcIEzCi5yh3krs3N3XvBxK
c+OopspPVm9SSMICuwQffZtNM2S73En7ywj+uNoLrIHfGZgH2tj6uIwiGAwwlZ9M7BOfs5U5ZGIR
2A30/JwpUlxnsNYunTEdoq0c7aG/hBzFkRAmuH9sTTMXb70Kx2kLKcaxDmux5lyRO0LKjz2H28ve
p06topWX8hNH5MUBQBbkRnNwL2FNMSCuoZMdB6lTD6TOMKUvPi9wLEyMCDgEJ63laXIhwBxllecP
Q9EPW7dVRTLQETQel0UXM6mlGuaXdEJ5sHPD6y4YKjT8xKNbsO1TaQaJkpd4JXZRCb1plpHLvi/8
arqy1r4cOCM3qX3yyFRyM8GMoi+A1jcPEYXqbxEmYpPdzyJL3q9+OUIKEbAt63UZ2hEZdKWRzGeo
Zd+WGr/shdYlT9k09yF7V94OL6CCfG/b+WFhbMq5t2ihGYvefp4owQguqanyWY9amMpbBwmEKR/g
R9kfshn8zhd6qmAGNrMIhy9t4YvoyQoGFmwHIBKorDoyFK0hylQ4FMZprBlldaqOS7Y2xZQzK4xt
qxky7tuua1uOACrzrwOrKcC3gfCsk4xhSb21qfPmFMzKIb87Wk3sPrkxBWxMs3dVEe9m30uj7CtQ
XetVhSy/mGRS+RgW9dJs2Rqa6ZBKGpEUYup2XYJivp68dTiA0Fyt76Gjw2FvzosJoEtZFleWWCzj
clx12Z0MxSa45yPmT5edSoPYnEOj3MPFD/VXFH6z35blPLe3pphAI4L653rsgOSIa/ijAcQliGzL
YHnJqNPnrgn9L4VZNRfFuZ5YnfccGOYNt1ldbKSeqy3Glyih1Wk+EKDlemfb40WIA/Q2EGZ1a5uw
Desp4n2VfdoEsBtt8S2aUuuWejn3G9PXR+5NPJ/WaApcKS0RBJsPHwa7qHmetF/ewA8HPWYqA9p5
K5XeYrkG9sfY13yNah8kAZFRh1lfgE9YcBZ/4sanjK0E3j5c9jXZtm2+LrDO59aPM3sQuyidqSvy
AXp2NJpIiKo6YnC67X1dPfhz9qqIhV0XEM53IoVDNYbuabX1mNS8AW02XtslEUMCXncDNVc5vrzy
kjHsXHOXtSidycpPkCjDFn9gFe2WPgelRhg8EcIlu6dt/JaoGcwtXfcPnvi/1SrUKsKc/3flOxmm
V1W0xV+l7x9f8odaZf9mEQGnyRzWHGH/s8D9X4ljEGHkN6moD8iOOswl/iZ9o2QFyOJniRsOAvMa
FOu/Sd928BtdJ5i2LERVEhgAUf7nf/7EfR9++e+/wkSsH+L2nwItQyCTKAnhfL4ZclpIaj+rVU6m
yZth5sWfke1F3z+4M8jQTatbY9njYSJDReYQkxPxlnGkxwoHXnGcSlE912YVYcgKl3cDFFJFQ4lN
8VVYCfsCNNSNpq2Xw00xbKpWGZupzJ9CDpWAed7Iyjs7r3QvW4W3CT4o51XJcdN74LW8fdeWF/Yi
d2dO4XZso2Npj8+jFLdj5vibJcxzqFNgl2zd0NeXsnMi8X7FmSKS3CyXeptBYTGT1Fj0uHd+DELL
xk6/y8JCm8DUWHf3IIowEeawucCoYXW57yBaJpjSqe0zvGzZNJMpTlkbUIjNvPqW6zOnVnuZUaHD
dOIqBzxTZF/tDnzeg8UChmtPyKVI1JRb+rsrzqYPY9BasclTwLhxcGsbsZ5TcNB4pKx82C5qsq67
3BJXyk8NftbarzTdxs4SJX4Z+PuisjVnzD4z24RaTZT6rB+zu9z1pmswwnkd++HZ2d87U7rFQhc2
CSbN7IE8gRhP56YNhLlAGpx3Q3B13TR/tWHwJV3kN9dTbe15baR0so1Bh2KU4RnDgWkMB3vqsise
HWoSOSwsPScJA27/BT0IqRPboLrIinGsT6nQKgDs5Qespe4u5wi/nUTgHpknJz0IR4JrRyWrBwFT
mEGHvGe/63eFXtc7HAXVxjSKJ0Bx+bWd5+UewEbEHnueBWwV2iOnviWX1lOI1b15zM0G3xj4vryj
aDKLFBhQ3DCi+v/Q3m/6j/ZeyY8Pdf3a/+d5IXzvYM7wTqkfn68//+u6eJfd0H2qX//WT1/Ep/KP
1fSseP/0HwnHHbXcjR9y+fIxjPXvL5B9dOe/+f/6h3/w3R+WHr77e4fKeP7X8CW2f12aWDn+0Wp2
KrL//b9k8fp3X/L7ama5v53VbU6m5/4ngDlMyv7Q3vkDWiRQdAgCM+uz/hzkWc5vYeidw59MtSFz
nMOYfyxmsOYDFHLmU6w+bIh81S9r1z9ay0ja/aS8A3Qg8k88F1C2Z5nM7X8Z5AX1YLsltUG1Lot+
3i/mXAKusTszulhrcwlPfZBhwJ11UeXXOHuU2joK69UF5hTKkigbaXHl2b58CMa2GLZ9NWXTTdR5
eQYwEL4iH79RmCEamsUBJGa5t5G/8KSauMeGnhID0fBA7yo7kOWB+t3S21C+2/nXLm33HEKz7hyl
KszRixtlLFbc+aPKN3o+49cIWHXn26PFdk3WnePfiFP02vVy42U1Ct/DIDThYva8YAE9GZ3DPAVJ
AAZji94Qa+n59xrafWN3qkD2gIEK+oNrKMRCt5oYVJWpXVJePZURdm1/ViKGMjqpWBW5cHaO9jsf
e2DRA+MVlb8cGBjUz3Cw7RP6ZoeiktXZjVxV9JpboffcZSr83qd2JDdIpxg92QZYJCFbW/5zavOS
TxmXLFIK7jQ31wsAvAZiYlVrcimsS9vxHGW/cOt26e6dlT6b7dqvk51UwRoNyAGUFHPlzEHpl94Y
fu0olrTuIb2O6zX2lfEq8tNw5j00asSJYhjXy1qkYriBjmvWZ3Z/yBHat6uj7eOtiAF3z88tmOFx
J6IwZzig5zb9ihtCu7sJx29zGNIcDSsD7uUkCPTiTS7IlZS9hsF77p/Piaa9uF+nxlPf6BwwvMTC
3LofsS8I1IU2fCcj1LGXTQUXYrlW3gR4nZBJDHsCd1UYZvJIj7Bx9uyMi7eTpU9dceWCMQT+7uuA
QGDj0IAFtB5K/OAzjpFsJQfVGcZ35OgCPMhUFHRODvkXDt7DJ1iSR1VksJfzgcDmplZh31NqFBb3
49S1Bb+gijs4FZjOBjOUhN+42s6T3c30Plauic03WDzvy+jqEs2mHBFfirxGPNM1uac4taeBRPrc
zM+cZakGwMTavtvKQFQMHUxj8ep7652osc7SMGUVJAeZC7XofXqtNviX5UduN+l7SlriBj6H9VaY
a1nvhuyMgP0/zJ3JbuRKmqWfiAnjTG7dSZ81hksKaWMISSHOg3Eykk/fn99CoSsX1UDXqjaJTNwb
qZA7acP5z/kOI6d6ijwukJzrp0xT+knMbyNGYXV7CXap5SZOvGozUnvwxzHc9mGy3Zv3SuHu3MDU
CoZIYGejwzxVbGWpleXNyRo60pWZsChqT9wekxR1vMRDrGw1199lASKt0jRX7NuqsfBkBjjUeXTB
bP+qE8tJI1+GxNWmwSoezdy1nuXSFhdAV9QgpV0hvpWarHWXQMKtNv2UB79zsKBPgzeExG/8f0qL
TZ/MS2kPzTHF2P6gyCxRhlUyK+OV83MSTkOQ/LX6RQAw7hhR8A81fu5eMTDBtd2Q4JTzXL7oNEkp
DbJS8ut5UybvkEb5fhC+ModWZDMQkbdolr45o8ebKMqMNJXagWKRorzyLmQM8yIsflosGRS8rou2
04ep6jvgmh4Fls+ImJ2MbGF4YOiDNTk4t8HI/hbMHeKk8+YS4JbuFqzfDQk82ygrXiiilDhpMgeM
aygZxMCnh5+3MTBptVzzzarivJenYpeBKB2xcRW33y6kcpRiuWYiN1BO2V2P+dvZNAi9hDjXoEUK
6mzp7RbMze+G8Jv3ylHWuNHaaBnIKSvR0TBnRK3LMUCcLMcE+hcikfdQQsL97Enznds5gRGchC4N
wMXSzi0qvmM/88DOZrxINGhALU6qY2Qer4wyF4dI1PLC0Upsr4PeSofqD3SDINex77dt+iBTkR67
YixWhgZ+8pzRCgpNVa7jrrZQ8Bzl8BUES2lUzCZVX93RQ1s35wEfJiFMTBfkktiDRhDBbs7wQlYD
Bz1Z1R/USPBQjFmCmj8o2tZ74KRQEzD5elE5sN/xWM/Ze5aJW3lyTzoRc7WZXR3Hu8lv0m5OsrLM
Pi4w0xEpcGhbJRG0MlFgzxi7zaKAc20Go+JWPJulAU434XC+aXKres36VNaRPwjyLYr/wOI8i/bV
4jJKMGUsePjoLgZoXtaV+57ix0agpEov6rx8RcQ1GQVuqIh0vucw40rNXp+/06Llifro6N7V+lV6
FS/0xuM4962Hqr4f1xWZ1TJX/0giopr2MrOKm6uxvHdnz32xgIm/l6PVfaXMUAmM0S3xTSzIIC/c
CPE6NxBHiCZ0zY+TuCneVL85lzQ0fGSmNd6F5KOaDUq5HSLS5l0TKRLHBYf0huk5dXdvOHwJXFU+
t+UNZQ3+b6ls3Wy4zq3PBaHYn8IYphP+mgzVgVvDXpc0v29T0EkPDsBAKCuCG9pm6iwaK4RKG3g/
6WQemSLzzIy6ADS88tJkcIH0RNAODuy1SJCUt0UncemW0hnUzsk51HOj6RCDJ7cQKMEKDNMM/XAz
q9Z2tm5JZvwJbQ+6bp95tn3fU9yCfpwEDLRB5NQ3uLJTUJv25za8TfmDTEDGM/Oyan5c18qd243l
6TG4JKE5FRcvMSZSsCygsr56JfHpSAe5wzMA5VIeAMt2DPDDpBLYSg23FE8dKQGkcQTjilGyF9ZR
4dk4WBsVlOd6SL0OvC6V5H6QaP1NUXSiLk0pSwgPTVaxMpXhmEUL9wn79icX6DRLan8mJUmmrS2W
qsf46FEZQMgvI9ezUi8sj+QzxvQNpiBG8t7o6/w6LFPdRKXMRX7AHZF46Gas8pD/3YUPJgSBwNfO
KEZ+jI7TM0SiCp7Q4djASt5MYTk5OL2I7jII6Vx3En9VwTK2MQKsmXua7QxCXxOop1uHN/yI4BJm
g1x+GPiK4r5ngeh2g10F3V1WJE13J0WRh8c0LMzVjSvOFrMmfVILfAW6Hf0zaF2iqM5Kw/sFQCIz
SKZXoNsJWQDEnXO3GriSSv6iVjpKEnmS+x89dXNiO990LI/lKSmmpXj03RCkT8dxGi2wV4M4yXaZ
FFF1nt1DqQzA63SXUxLOY9rYxMy9zHyFnGtl+0T5HIV5kN35JZjymip319XM/uFxKR9pzDR/IwLM
1p5iZvkjRhhl+5pE7sIqQQnOppJC5LdROrP/gc5EUjpq8odDXXbFcrxhJxidMR3otwCy1fCQs/CU
55SL+1+DY/RdMEv/gyG68HcmxOGMOUHfW3s7mMIF7TSrre3qm0wpsEwkbrSuhD340KbmHhXWsONl
NLkMYqhJkovBL1Yy9bMBQwUctWfuv776ZE3Ixp079QGPuikymuBtPQUPAwguQvFBaTexw7FDcVpD
SGB/t0hXel4gfhRodE7wIRXxG69YlR1DEyeY19RpISPP9BnMZ4i05Z4DgtNBaZ553yR33BavTCdf
HOpA+a+gx66Nw2l6Ny7+4G47rZ0eEw9D2bj1s/y57Zb0p7boF9mWE7n3DXrkch4QKYkecqQeIkAo
TsKAs0eghSiLc66jHzU4mVhdWPh9kb4ZZnsLInggnog4d/QrYCEoOKooKh0e7bFLxmPtNoQxp5l5
79nRJaaihQwPBSvaoLMj1E3rI8vkK5HycSzqO4U1gJY+ejmsc0ExK5oik/k0JtCE5pqTUTYiQ/At
EDnxCubMMAFS5gKEFSMxKiwuA8k63DbtUo/okUS4IhQfMOOC9vmvyVhR+Nc+bf4mbQYHW0k86Z/0
ATpLF8GV5XKxMBtYKSyhcHxlAuEDOyETN3j0hzbTMM5qs7p+a04Y9IbQLSMfFw+RnJr4iYyXxUZb
LYra9x8C1nx5oo8p7+7pUJ3zN5LpFLyQp8Y2fouYQGC6cvSk/p3KjrYa1v+BgPDfygL/JiX8P2WG
/40Cwk2L/O/lUIrl/uh/E0NRKP/TB2y7/+Kaj0EOVROiov9/rXs2Xl+Gdmh7NoeL/7Dn/acYGv6L
/AdaqBOQZ7f+nfJs+v9CtIQExivo4qmFvPP/ISBY5j/e2/+qht6sqlgIIevgLQ7+sQn+V25KJXPA
KUBxeS8DP9/KkHTqpcextpOFZE5X45Xa8DvomH6jbjeXgXtM66p/zMLRg/5pVefe6sqrN2TBjlhH
d1K0BER10pqXPjTh5HtMJ5O1n/uNM6nhlNCscmxblCyPqH+t1RlKBwGxyvprhcs7sugWkP0zpHb2
Fi4MTTMFkadptRVzyzBHENkKeDUs5ZxKfnpL+e2g9YPdzW60tLU60rjKU14O4ACKNtzRI3AWXYFP
yzR+DCt8G5tiR8aO3TVlqze5hs5cjMfWwW1keO2p1Zpa2DxrYvpikw3LawTyRV6V+sNLR1Qscw+j
lc/kwjx+vjJ/4efacV+7x57i7FZRXWev3ON/jNJ5PZBAPgz5QLgXrohJre6Iihxj1Os3Kk0fai7G
HTUUUWo52zFDODGKF2nEPWQZWpPDBxoj3lIOUMqet7rMYOjArvXaD+ndWgEGFrHctv6Kvk/fSZDW
Ec605YAzwIiQR1ZuL6V9pLiEnVcSvAdw5euEgt4K6FXGav8MkfJMIfJXJ2hCLthrMVpg7akVrbTd
KL7sgavh4H7jJDilwnhqq6ubp5Fb7aaCQ+dAA0qp9Z+O3ObetZ3kOTC7e4a2aEZvdXGSC5m6vOf4
TNiEDZWAkh7M3zxRXDWC6WyFpHSs+kIMhLMt9ph9OXqPa738vbEgIruvj+E0Twe3mT8TbHsFV3t2
suKkRxoWurX6zrLxK3Hch9XjWeqCW/myYgXPDMncVP+4PFvE7utj5cqdXd16IKgo2DXOmB8wZdG6
4OYxXpeFi7UQFkajLn/IRUKfWDKVp7JfLxZb1L7WOttpWz53Hhd5yp3LnBoIKbPiINr+Hn7NuHFK
9SVH84sYEfaJ5WgX4wlVu2bn5MJIvIeSwKGlySPJH8ei+Ntn7pPZrT+WluOG0oI5bszsr9PZu9Ca
N2JdCE+1nPnrPnsJnOGlyPv7pBW/HIN/owoqQoULjCJLYWmY7diX6bFZ1Qnd5rMfszX218T7Mznd
pzNNvydca8UWuuRDp7OoDrtr2NiRHUBCMWgAN1MLuWz4ZpQAW8vgpfd+MeSsH1WS4RkiEsigYDQP
eWJ9FaltnShDCaJ6DomeN5QDUcdDxsv9Y2kbm8LKs8P+txzDVXGTelyTs5uQsu/7qM4C+EcHySWk
C81vb3FPONb27Xgapx2l3GzibhKNhhXw8qP3Z9yhqupYd3vbN+jU6CL6lXfL3H2YNs+MDkzFFw1c
uZxwaYpLXb7Z/a9m9qOO4CJ4HBQQ/u688ttC/dHOvqfvxW/fpsD7voFMb7utf5NJPK6PauskjATC
sfHbD820IuT1rBs4GoXEOchhiQglJoMGKw/Cn50uzzhojOU00elI088/oX4XeS3MdpwPKgqS6n9S
/8xCRUqgrvZ0tQ0oe6qfBCwG5CFaHtU786PKPKT/sAPCTiGggXepWv8gF2tBgxhsWZzXkmAW2AXK
LyLxD4UA2yYnMprA7U+29eBBhCmRaeI/09NAWTWUNNdpjzN5asQUjLQMl/MZcTcY8iDFzOjYb+U/
yAOEorbb98r2vpiLwUPo/mEjkBieWJ3zVQFN8DC0kCWCOOTFZV0qjr6JDUC+nxacJsNolPluZb+h
/sQagXn8B4+hxlPVgZoqm0eKk/xY9l2wT0snea8wPsml5IUPXDTDFCun50z1nUSgLnnL3WVg5ra6
5Z9+Ne/rvHxwgty4gw9kXxvJHaOl8Yhhlrf8sk2Kw1zHH96bW059lvIVVy2OMD1+hzhdDjfjC301
E68O4KzOban+mw+11Z2MKg1PaqWGrN8Oc3EemDQ5WOjCjHIBr916I4vo1B/wSMTcS/jgm0eN0DaF
4b6w+d4Nc2twno1ZaZdDsp5MXZNypgnMxyMzhXMeFe1wzbLsdmKV772dxaFs/Qu6MCaq/u/qlAcf
GBKGxxSHk3/QHTFVtIsIS9lAD3qxG3OACLbT4JHSQ8wtS54M+s5lp/f2OGFeokRuY802Ur/rDbuV
t+hIWcqrlxJ7nSYC7ZDH1jbSheJeOvFKcoF/9jJ5F9y6wafylxSu2CA/29dkSavLvCCdWgLhNJmf
aCOt0KzLc9Uh0WfOTIGcK3H+aIlP9Z8qVq4CS/9XluVPUOQmKHszO6TTQrY3LMqDnXC8xvoZ47Wc
N3O7xO3Mu7cC9AhkWj1qLEYmic9uNC5OMuyl10dFJ+6DlBzr0u+Qbc5V3z5ifd3aNqdwe4S6lu/H
5KEuPaobg/A1NeYLXWbPHioN80P8C11Xsel4E36KYl+268EX3Y9YhkffrsoHlO0qojFi35tdEJuz
cZnckdPzrY8WxAmmNa/JrqEz/5H6QRbYZ9zcCPe6MncpTX/heuk8+gIQcieOS2ylwfTduMOrkzNw
oO2dO+JsprFRWcMunW0AMTVVsot6GXxKhdJpvacM8WYgTS5oAzt6Bh9x6aebOqxQ/ObqsXILDF1O
fl3TP/U0xFQmgcfXR1+Cd1/ESNK2Pck5f69W5ix2sDWamu1FjeHRHPJzQB937PMJcA177t2a9ZgE
K+vyLBD9gwbFu/XCs1GkP5RRx6VjfJZdcwhob7RaM9YzNo1m2Q6hokhO8QCgSxT7IlteW0vtFuaR
CUGJxK/eE9ndtU16UJIXRPh00Nd/YU9tdVXFZMwpteOnZk3xZrvDwXN5F2X9UJTMzzuRBLvAneuj
jXvbVs1h6eedTsPPAUKEkz328pJmPFuKYSyyjw5YjMNrP7cXahw437xMjozps9wPADmgljFPKF/H
lmDE+hCuItxXKNFKGgeLWs6ZNLpdYdX3vTeh/kyV8RUWKVv/Bf63+JtVzRnWCvQs8CHzgOAS7sfM
eLn1pMXEMSzkgaB6Jdr1ZiIw/uKdDDaJzy7XJNNd4wriAN6PxxhFDBxpVKhZfTOS0LZFi0pKjWba
qwWnPBQ2t30jJE4wWZpQl3S9dxtHcoaugaawFEII48RHrt64r3JgNeGHB2CrOPeYwzI3zicIEj2+
tW2Trcmjbps3N8juRxLpkTs4ex41f5OkFkUXcjxPkEiwdQOlaM8Y3+7RbYyjytoOKaY7FHCcV9BC
rpsyC1DlDcywq/J+/a2zCdd/99GWmFUTZSZxqKd49AEmspFP4t4ZDIzYGD4O6AryJdfyEGaHtp5J
bHhPpdnPkdE476H6nOCTjFZ6mJplQIn2n8BO60jYgpUBIIhwmHcNxdjjbmZGhmF6m7lUf+Y8Pygx
zOjuCVnuk3DtUa2F4kxUdS94w/CyC3xsXy19zjjE/WW62POUR6OipC4YLB2ZuMTuUMjLSLXOtevY
YszWfWyqZX5frX79yZh6ZiOjEiBtdznPEPDcx3DQL+uCxInT11/VsaSDCeGo23aAFxaFT3ghS1H6
u6n1dlhgI1cNseuUw9aofONpXbB+h1U6vYJEvzLBB4G0nNWg+xgD2rht0nIrM/PNwDbY+fIAZOLY
DV1UBnivKj+8BHN6yTOSGWF+b9TB21jNX22fU/33FI7upySfw+byW81mlFYBruAxzgO2JxIu3tU1
a+PAfAo+k1MejaSjbrc5m/mKmyoxWf3BqnXkMLOxjidX/DI966HSajejh6/OTaG7uU0tQSKiDUyO
IdzvtglWKu36jy1SXEotYLgMX1PVeAduD8BsB2wLXnLo+3xLyF1vJ3qlNr3rQUOaiuVgBvML4Sou
c1WAe3MoruHNzoFhtbPkkY6/Fw6Cp7Gpmp3sYQgAQztl2EuE+aYCMGdQqKwHWiK/3Mw4adYvGCKf
Ye2n8VjK/XqzoLhPbCtXlz/UOaOOC9saNl3nELV0J5ATcjyRI3srbIPwwni/tiZosc78Qd37m8xi
Nyb56xiOlzEV0A7N7LfTz3cO0M0mCQ8LX4snDwPe2Lb5kP4u67gTkP5am9xjfxXxwAxqm3O5u0FX
3lQzhq/0Hg8X2wkOTkWLkirHHYm8hzVjR858Gr3anDshet2b19ofdemYEbL7fTkYf9SaxV2N+UPN
C86QW6m3+T0OIQg75Z/66UFZyxaPy0F1Cm4ncw3dOo+Bn3a/lFPv8q7UTGs4nSKaPZUKD+/qK4Iq
+idZGSGP0iIzkAKRGJBCNyJkxQrHKVaz9Yec6LipFvtb3tRtbAAoenNF6/N8k46LyJbDjvnOtKHE
Ax+xP1VnDEZxnzt/HL9mHQGmfErc5RfWxE+6Ya9c702HvkAfEJUMd8M47mDEkRcqqMwlXKNHytKk
9azzJJ4sPybeGjej/V333YEC+V+ebH+Dnbj1JnJU4o4EKkwF57CEGTGUL7K51H315IeuepauH2XT
BACUCRU8qjb9pG5nn+k3egD9u05hQR1WL/8oigAunAluHyOkeqawcuSm8Mgcj3BHmpGasrIy/ZvY
DN1zJydMIygzOvJEkZ8f8pEvmAPJJm20fUwnGcZLFljX3rTaR2Gu4lIUPHtM5clcoc++Ebgbty7p
zWPpoy53C5fnW/cQFnMVMRzztr3bNDvO8yk36pupykrAiPpM09cVR5ULQU+H4lM66cLQRSTmsagw
SypXzQflZ+UeK/KHYaX1CwldgwtdYn2WANHeet/0SV5W0y5M/GxfyzbYODBGjw6l3Y9cYc0nKutx
wUogYlJNcAkJA9m7NA3sFzuFxLQ1UqGKDS5u69ldJUhNTr9ccwyEpqtkKzu1tR+Cm6lvtKjEYpkv
J8mpvnAXNg2vaC5sLYXa+8CxIn2TOfpiGCFEpuZD7Ul9oiGU6bnA5//thQ7RTPobj6xAOKJ7msSm
JjFO64BI3Q0OPeRdgmCQWbtFhCQQUx+7fbhWR9BL8+++9WfolFPDBsBf89mbZ/0jOU9FWej6+9qe
5EFken6Y4Xx9F27IpRcrQLw0ddlu+zoJwi0j6m7f8Js1l4JZWWw27bofwHdu/S6h7Zfn4Q/lo94+
dJfik4X8hLmDceA6iUMgAjBS7FTzX8cN2t8DMJtwC4TIvmqPiOQ81s7Fthkzkrxw5GEKmuwgFEHF
iqs6Bmqm6iCGi+1at9x/VXUN2A8rch653NFt7t7Ry1RvRWKghePjRUTyJxeALlJhy1Li2b8QYSSj
ttW996zB/5ytKr+KquDz8mwr35N4NHatJeSViE5zbvLWvlDVCBfXFGcKrAsUZwaYsW1QibWlF3R4
8p1WfDBsHN9T7FGsqcOAj42oLjASXZWfCRMEf0O0iakXp9uDrwb6qvLFPihAYM2mcjP3m9nQtJCx
o5JhK0HmkQXIOuzxfQGOo8kvOcej30Ohl2M+2i41oFnCbE2GHjY+y5InYouMdoNBObuy6VyO642y
37g/kRU12GSk8I9ZVsOGW48wqJ9Ml2eg7sLnmcyNJbs9pOeTLroE95814SA0fSxARR9Ux0He+uuW
fkQBaPyGbiIc2Mu5zQDdkVBi9ycFkOaQe+twH2R6irjIT1fPgM3ZYRCD68S9vo68wXe5e9RyB/yT
QA7X6b2DgGtH2F3kc6PrdC/4VBayLNisqLsuJOaiaCxGLjuJNuQecla+64LWjKo+LXsqOvUfkqhv
RFTMR0PMDueA+lza+q41/HpjFZBvIT/nT0yA/TvD8Z8bp9qB3X1aSNnuB2b646HBtJHsOz36d7M/
qCrqyn681bJ+FLV5e1N1OhyrLO+drU3SF2IhYdezogCjjIeCJRXua7dvZ+fTlTTaoxIF813i1sTA
YK16F07I5q1ZGLW1sq2amNM0qJPZEnWF3C73HoExHDEUe36XFhDDzep7Cd/oDJhhrLsnLThqWxZ3
KQ4j4/SethU5Z5qxV1Y/OQakkWcF9MkUzhZsXvdikMvCvsP/70kmXR5nhl9eVt+ZDrmVHAlqwfVO
xHinrTaIbUAXV9tZb0ePNZiO2oG/F9m+XE4DQgXba9H2dzMY791I/+DFwtvVsYSY4c7W3BB5t1YT
UWUYjogycYZjHreSiClJE/vOn8ZPk9ltRAgEPLcH12JQTRx6085I7f2o9IXeTv1sDRW3+5EQzBcV
m2LjlpxDuDAXZBhBgKbbnE38yPVK/YX8kO7WoGd2uUJm3ZaZm97NVTqfV69HLrEsOKPbdmySk7c0
j27gthx+YMY/USVtfSTcwWjjGmHTcYeEbA2F6mybrNg5WaIHLByvzqheiqZHWBySJ3Myh20N7yyC
SbnFfcMXNjIi8yGWYU9hju/bvwZrv3ZSv4fSaC40P5Bh8MuTxVrL1Sb7sE0jPeiyeycY92jOw3WS
5g/LyFbzUXIs5R5u3IPSBqe4NKg1jo6U6EGZ+fwri/w90KAbe2Wgt1ae8yw1QSQabwuPnmvY+OaW
CfFkLasLY1urcX6hJN1yz8rBDGQ/6tln4qabPSjBbV80xgHYyGuvyLCSPx6e0Jkes3reZWirubhi
KPAvjVvQ6MOZuOzQew1AtdQBE48izXE7tRpZvC58kZuBwwkZ1n2Ai9n00evSRdOpJK0PBotUyaGD
bUkv+y9Z58UMbcGBieuCPr8Bpfcw95wc3LD6KsmcCqe5scJrHM+kNyCKLrvWFc2Xy7PSsipH9lg+
iGLq41RJUqx2pH39i9TFsGe03j5Powig780XQNdvUFa/+sH7M+QvvSTwRjYyWyd7X/pvDd2R8D8k
mhMenG1StEsEF2ClpHAjM/9Fi/AORzeNVAgAHSZKVMQVA4yJmHJLFYHOpgd9C8TzcULlm/r2MLdt
zK+6c1kRJNOXahA77s2v8+Kzr1cOjCiVUzcN8D7LcYbljvOMwU0im3ZXPY4PMhwxWucIXqu9zwT3
BSxbAhdS+Tftpw4t0n+ehMoPBee0C3rDoQE/eleYHPKCAJemUctHPKI5zK7ur437jLL2pn5EIH6e
OfVvvIm7stTuL891T0uLuE3BSxgPYDL7TB+Y6Ti/x2biVtC+ll66416kIjA3fwG3aZreAeOxM+Xi
IbtBJW0rqI+aYH61tz3jHeXgPAK9ZZ6uXwOASqs/zwcx9U9qab5bENnbVWqOaE310yc58pb4mWsM
3GAVo8buE554fCdZ4mb7DmLhDkXlRWeo5iJRT4loixPy83pn0LWzqwhY7RyIsFvfo6dA9falWeYP
ryyPoOf45FDDNrpqrqjxxqavcER42bDHyuZgSO0ZHjHMOLqwBxqnV/7Gkm5zRyTQjsKCjFMf7IUt
RSRMxScnt80EEJzP2UXLmX8vbpGQvAovxbhad0aP/aEwAv00j6axHQS32DRcdsvaODE3A1DQIx6a
xl4D9tz10qrySbZZEM+JdfUtAJsm3Wcfo5vqg9DCo7crSTDNhQvpUNChm8kGd4ozotvOw3fQ9e5x
BTT6a1mn4p2NfD43Tfq5GjJ7x0oS3Esc+PXI45IYHtcTdRuP5MkW8tuJW5FUhSRpi0PfHEs6Mgus
DxlY1QsOO2Nn25D+y+Yix3o/rm1MjRToSgQ7ZA8DSYrBGJzAO0xn2KL0X4t1WZXFb4yxu4bxEG7l
4rCi4rCiQbbAXh2n6ejeWR7vKe3yce8U31ae7moAnybHvI2v5a60ixfVDd6xZALvmAjVZmHH2jD4
kizO1NzjpP2SGca8gT8KjzscfvJe/V6LML2Efh4tCezpqmNT4YSxsZM131sZjfJOfqqVOBIeQ9Vm
iU654WbmOn24yujiSZIsk3Xwsmr7a/Kzs5HnJzP3D3lZ7MOCcxWmBeK5hxTzlVtIdcmMRFECf2OU
hgnDHIulOhQST1C3LpsUQupWZCGLWs4viXbVtBc4E0erD0pOraN7MMNL7bjVwWnLAuSSYcA3dVyQ
IMUV2+EbAJAfplj8uusDMQes1s7thJD+hrIYjcQpI7vqOOprAao9e5k7g8ZViuwctR4Xyq5lbd65
nbfPGWJtmPqdM0ef2Bh7NGAzF7e55m5wsV/mDlcRAKFsdjglMxFijrPAQ6zuW78CfMemFWyC2TVP
jEOu5CuAPrb9Fh8RATla2CdfOncFvwnA7NbYtrcS7wCfnYBRmr/3+geAd8TUmA/FXEECrJn7l2zi
R4cXEzLtoalsEAoQ3HcpzRovjWtXJ7flhbWSe3tarwSR/zSiexfg1vHItPHYL1ud3KsJq8igoKuv
dFvs8iTA6sgNM6QT0bJH/Mgczzg2AJ9s+LFubz5NCn9lxeeQZ7SR469EotoqIc5D4lSHFus052Wk
hqIRXCAMZ+PUInbNnfbUFlDxIayKW/t5QywfxHLEtf++mmmvKF2TSRcB1dm2nX2KGezFL9CXNZyq
iLr3/sHx7K+RacfUG/vbiHMyUuLKlkwj0Pd1RCbgw82bpzy/6GKOq7wV0Vo6XGDK5qr4FC5rYbKA
m97VLPj7LTlb3irA/MIUXfigee6wqP144iufOv1JoYTauRBGjOJReMTMgd+E90Qhnjo32Ra+/ZC3
6EC6rV5pFrHxMq6cuKdfBmeNwyrAn4YgnHm+MM2G+hW6DkjkAJF68J6ElRyoRgDa2ezRVBlqUPkw
h2zttxo+kEPCg1od8rKuXf6iMLTBW7V/vHVX9/zGG0c1RQRw6LcFAF6XAZNFC9pXxbBxns2TStZn
7I5PjkiZO2PqTqqfxCu3KNo4+MSq9y4G9ANbDXyd+cNva9xhLmZAbFghEOg6l1RiVGf7BnrwV0qN
/aKCi2sfw1sCuKDT/YsNJdlOodPuaoM4eoa63t/c+KGl0GcY4xEKrh94tYpobNZn7kIQ4IGky4Z6
eYCFTdSUhBMsX19RgJG7xvYgU4bB5jcH/0OVGnd1y90+98vvpNd3Xtm9OaHk1bPD7ZQ+MhHaAueM
C5MFmbBClCzqUnMorN5KPR5NySCF7lru72P2Cvx6Z69LEsE6lc9B0X5RDfTcU44CNE4c8fUiPmbn
kEQVZXC/C58Jfmu2PxUISq4YyX5gC9lidLuNyhZEf1JrGws7NezTz7Hwmjtr7PBU9s5ZJCMd0DZe
himNw1ovH56ourdspeBDG4h/PqJQxJnxMCzG++wUcZ0qJDoKPfCB6G2Xr8xfi5NTfZe5vB/qaRsu
lJ+DEE4xgwdC/2rMJgbF/IPWyTxTSF4subzgKc0+xql+XLisaspiRDvFxUSYnMTEORiGs9WOj/X6
nmBtbIMK7wCot9J/Qrbb26mzH2UW35wxFs+itLv9bCLeNf7C6tzDHqWWBnN0urcXOEBTdj9MwQZG
Mf8jGO4Bq8QQZSjocR4YDxxb4FJzY3+RbWH164a7ehIXUrObUEHD7J8mC+QTgjWp+/HBrhUVpa8V
OYOEwV8IP8pvTsMiTikZQ2ITWm7Zs7kBCpoo2BED0DCqYq4MMrr3Ne6fZW/aMyel/pI3EttjGAXT
2B+pLN4a00EEFYdInr0s2A9AyJd+ARjVoq7d3K3YOlnjysS/9mj5RSPL/ei4O4e2DWaIz8SJ39JF
bQe4CumNO+6mEOZ9M/2xE1bZxCaV5BVH7vib/8PemSTXjWRdei85RxjgAByOQdXgdeRj34iSqAmM
lET0naPHDmop/zpyY/VBUmSQTwzSooZlmTnJjAiFPzgad7/3nO/oXG7nGUlTCFtKy+kcxjtvlhhI
ew4/mUZ/klqUVvJrtpvDjsBvNBGZAc/8wdXAeh3jQ7ugGvpwWwW0dmfODdhTGm3RNhCnHWy9Cnnu
ZjZsqrh4Ahp+5hL2sCkbM1q7fXxc4FSwYaSoZj7CtXJCCuwaYTzW9PzBzZxPvTddUnPLNiO1fVmc
9ro+Lkgxnd06ukbzGxj0f8Bte+ZEnT6ppu8Czhi9cucJF+c6m5kot7ox/fR2dk9IYtlMmbiNix7w
ANezajQnqqrZIk1vt0maIosoj2g1RpzODc7RiicbLz40sDq9sLN6vmvYnvKBjCi4Uk5xQufEnYqt
6jLOodb8tWHjFOv01s/mW9UMx3Gn6JPn/jkYqRqqepdcIEmaL8t+PB3FzFYn+PZMVfc+3dFdmIqC
yEjqpAu5Es3vS9vuX3TdoPTcywmTZn3kFF36rfB09qkeBwqpcTF5Z2Nf9ewAo6kV2yGj1bt955cs
4XbPJXME0rlLZCUxoD8ImhgMn0vm4piNdo4fDjec22CND7jTFjXBbJXlRXpT59iWKNurD1lXNreq
tYcdjcum3SDjTaEAIjb8ZZz8NS8/PYH/8V8e/N///f+p7nJJ3f173eXp92J66dpc/vmfrk3H+mNx
Xjq+J1y8VZ7/H9cmLEXf9ImTxLQFnxNE63886IBZBTpG7it/bpFqctv/tKA7f3gOjUT+OiBNx/Md
/5+oLg9y1D3b4StnUpqxBepQklYPXJtBZMBAKaxHGt+BJT6PVjKi6bejth0++2NWuTd+0A7G3ui7
5LuP5hCLHMQT4ywojWDYdI6aUSKYnttNbIECq53un03lKy/b8gT/9YT//IEKTpCSHlAU01negGeh
fSL0yoot4bcxkixyqI2dfO3mmNvWnG4q7+jt0Q7wsJblSUxV0GGBM5Pgpw7e7H4eadR17EfjkAhY
p5mzj9WYVtf/fBTbVMhYlPBtyz2Y9CiaQFaIAh3YVDNrtLj3WeH1F2+PsvzWv2ZO/bgWShEQfD0c
IcpbDLvPZk6ZJa0Wgfi8svKE9vBgXvhj1B0X6PhP08jwaVpU350mnN65vJe37NfANh8mvIImSt5l
kp8NXNeEmw/wxYGDh4j2rWnY68ZId9ak659a7xdIhecIhQN68M9r5OvnLNphuAwHMzkXY+XW7Igp
jiZkE7UzkJAZYR3+ISSk1urtGf3twhTcB9TQAOvJZyUQ9uWF+TmknARxGJa28FPr1OZWOc134Da/
JOx/e1nLz35x65RFsj09JmCmlm3byw95NoOIJ1LtwPtZBcBeNtiG823hDM62lsWwdvHUnPo6mC7f
vrrfnv0lYoUqg0I1Dgnd53v0fFCwi9TMMlyXKXvFfDsj7XqyuoTm7f/DOJKBPMrYnmUeQC96H165
TBhndqLys4t5jpyiKnl8exTrt0eDy7EknSb+a/JQHgxDytkkWqGilZPQEIiINkRC0TtHcZh+qLRz
jgFvkyWck6ij1AgMeFxIGgSuZZbnk487BJjWhS3nq7d/12uzbKlFTS/MJT/+4BkCp0a2E27nVTK7
xZ4wtkXri/Xm7VFeeVJ9saS4W1w57v+De0k5Kle9wxzng6bQYFoLoN9tOGXTuccu9M4tfW2uhSPI
L158UK59MBynMKpzCT0KIwmN3eCoL1avThvl0oAvw3e+0a8PBlHY96h/coUvn1NiPS3PqRkMslVx
jOKsvbbi0pFUCG2xRf9Tv/co/f46st0D/EIWuWspBn05YuCiThqgtaKzHOqLJFKfsQud+CXioJRT
iDkfGe3nGG302IjNTOrExiYI2OuJw0FEgdkg5NdORYIwkGynt+/078+TsLnTOIG53Q6Eq5e/jYgB
oBEKfEgXLof1YTDXws6n/duj/P48Mcqy6YXzQLDzYh55/m2gOxeRRu+BWGhMOZ2O4I3GDfl5wXAU
BkvkyNvD/QhtfvkBZDwpOZZZfA2Y+JfjAVQx6wKR9qoydZOfEAtLsaKco/TJ0aWDN5CMy8XyzWHG
0E2otjWRip/MKHHUhv5Qef7273ltkm1hLRsu0wbnvjySz77HbUdDPtdcfp760ACGfu7G43GyQ/HO
hb830MF6ViZd5A4RA2HQyshAtmn7I8p/5+uwPK+Hs8vijL5CmMB+nINnRrREhcie2S2KPrI2uqAd
CI/Rlh8HmI/xEuBJ/5uAOT0i4oT48M5VvvY02T6VbhPgPx+ng7tbUmOYwDewjnrGvKF/5e/y0MOW
UvXG8dt3zjbF4cUuqwD3zBIUOhnt4N6ZBE8WCe1suINDUx9nFgIsAmh9PC35UIQm9FPlf6CflXMo
LhuyX8Q4WYg3HNfyv1mBpe5w0BaGWtGGJbyFpaScJypMBqKJR/b3dfFVR2HnXfgaMXS8cqMICyn7
LQKVUtTqwX1b4d07MbIGmEVlphQv0M2P6bUxWIRJdTqbzJtojFl48CAtkZBhizP4yNQVB9FVCFPS
2BDfxEGfCNz5IsJdjz+HBhFC27nXLQ6NDtVfP0qkxoMebYyk4I7ozSbxt9CA1UM8qRHKU7skExeY
Wg72pBlaRL2NX9noD/KiRGdnTzZduLgMwDzSC8+PtK90fcJ77n5hQ2TnZ6nONDZV6WEwoRYICwU1
fT+QFDVmXrTYs3OOFHRjwxgfyblGBxNmS/bwpP1TswyJp7xPqsIKARtnUdrjbI9yaobHk4/sOVpH
mGYmtVFIBbu9Vwbtg1Pb7VWVZ/G1p8C9rfEilf0m0ZyH13Xs0FNMsZ3fEn1Yh0cmJV5v3VVF+qWn
0f2Ndi/MAqwmFgCCycOsiU7cv0pnL7iP8wQhJ05PWqNEHcJpFNiK1J5OrCLJFqqo3MToLeKNA4M5
OpGBHd/3BqULguXYREXrqZ1sve7ZB+rP5uDUGDAxVCOqp1zpUW4idw5Pue8aTHBEnyEYwoLytxcY
zlWI3ZUcolyHC5mXbdamq8YE54qi2DTDdaZNDsuc2o1lhw91mlOgQqgDWLJMDbTcfpjF1WnUV9NH
mgQwVdB45f2GdqtzHAIcDkjYoweQwcEfal5xZFpo6u0KS0unJHW5JOrGm0gX6McNa1KXEGn965zQ
Y3c3pxiZ8bA44dhsNOKFDFjwUMEkTLzSoGpGFBhmHLZTihZhUOO/4IkjhuFTuCD8wPm21TWxEr2B
FlzqM1Kk/RhhhWl5HwobtfTNAACwQaSx8LErx5rBQcAL7IuPI5Fhm8oKW/M2VaPUWyUKwzriJCq9
8MRxSiSop0UvGyPeJyxV8Z4TTSGP4e0n2XoguDU/GhMFitAwk8fBStrovBxjiDtFny1UHiNTFxE+
u4ErImwTKEaB1ZBPf40rIETttHKngZoXhZXouztlaJ7SqBl9TCacsailu425If0cDaDrOrNPeby3
6fgWJPMRtlrhCvBFa3a7qJ5JNZdFMVJgD9Xyr7Qc6n5JmTB1XW2RvC4ozI2bitTy9FiiEXY2NLLm
s8RY8Mw1pKdog3nH1ZAz/eaSs1zpbzFbkz6elBp8TA2JMkNQHWZnhI/NwYqitFORJIWRCEK3PQAP
zWOkJUFUUL0j+oqM1zxu5wfLpxGVTZYzbMeozzDlQXfa9CRSpRvLNKp7hM+Df48be24+OUGChKEV
Qfq1zpTFWzBrKY5k6ECHKzW9pROFpgJ6sefleqdlwwFaZ7n9pQ/azNrV1cxaAxa7NjZAKZKvkQIE
cJRPkXksOHXgRUiWSjAxqWCWmCXqtg1G9nrHLoBSWkRhRWIvy3NaVBWZkSuVNDmNORnXF41VOp+h
GxBpAsZNrQdARHigMdZDw0Yv/xkkw5zTqBZVtM4pLBO8HMELhxABahQnVYAmyGjLvIWgm7o3YYeN
Y51JO6UJM1cJOKghwdDfT2EEaiFr6+m2lVYqyCTJUYEdIYMpyPcE9KStXZNqU2+7ngBqgCljfGlg
rKczzHs2px8H6YcqPWbTv2TT13GnK+6i9uyOfB8vCVx9T467CxnK6rVFb8+dNG9Yx16+uxr7UOyN
Zi6/DGFiNSg43ALin1un6UlUutAjVJ+N07aISyBSay3hRI9rjcsQfCoHEXKvIWOTLFn/3Bv+t+73
L/agz3Ybv4WlfCjD8jms7cc//gvW9ofncxqiSOATQsKpmoLgT1ibYf5BEcG0/OU/yvTZuFPS+uW3
tiyIlT48GQt/GKptwd/6VfiTf4CI5CTLf+SShcY+5p+4reWyY/9rD+gJ32P/IjgpKU5S/Pv4gc+3
tBWGTpdoaA9xIbCJITPOvKRwpvOuK2UD6sDX80PllRNaCfAmZ3wDlw9s7EcXhrDyJyDxYwq9WQZX
QE6CjwkFzS/RkFZ3JU5ecwsT1kas7NaEMEehKQoaSX37UBqitglhNmgwmyIKaxrLNYqC1O27y6qF
ugOgKGo9AKve4iDii39lZ47ujkWtzWoLOdq+t4bGmb4WwaStT6ycQXQE+cyPjsIkjsZzqdJ4cXrm
JgwES9Z3BQpAmN9GaMk72xBpuq1Ihtw5hJHQZQL1NiJebSWpLUVZWThXh2ryQTJGRreXk9VXR0nt
l3SvZGElN41D8YDo5gUa3xmOPDPDMD8P+XDqHctju0RuT4r9UNToRyMZaRkrwhzAL6Vlesl7ah8N
jRfHVz0qIiCxJInTIfFBX+czGSO6n4iNaPjGIdiUGhzR3PubuYsWoyqW1uBsiqsiWDu1133IgFnG
rDeF8ndzPUEbX4ky75tvZZAbdCdRG925zeheoDqLO3fXRCCQV7Mtwu6aiCzrmx/GwaK7Goon0MTh
aY8/gF2MZlmo20qhb3fSodxVveUSbJOH30jk5ZgrPZhBW4opSE7NPLPIagX2zY6hSPQtUBDfPXJD
v0dgXuONXEH8Q8KL3Z02oB+4M6CXJIG6OWNLwZSBAhXVFyvz2p2C8AlYdkhqdNryFGgWYLrErtFD
mEp8Os0gAepvDTjk6GjwXWKQm3ahcEHm8Dqa5w2ahKZu/LskYxuNxyc2WCzyCWZUEpIWg0Qn+NwQ
lUszneLPg+eq09gfi+qIN9KBjBd06W3d8wVdNalDKAxd4bnk8fSyCzZy5iehoFGeAtHDlt4TtDKy
iA/eHRHbAyrlyRMNrmovmta2JhxW1hKZBk0oyPENYt1qDUIzRM0qK3kxx3X8fY5VQkOPj/a1iMFK
b0u+8I8ZGJ/TMIJrsw0WMh6qFLdtthNbrc+jK9pHEsQccC1R7n2n6Rw3+2n2k8fQT6IrgnryGF/H
kBhQ29HyraB6G6DlKhIGCH3oEEsSNBNDD4hkuO9TtuoADYqEnIQ4jkhOcjURKVFaGJeicB2w/2My
TJvEbpeoFtHvslDjG8tRzwFJNFC2r6p4Yjm2W3q1LYZ9Mh9amX2xfSO9N9q2bKG4LkYEm/3/YzbZ
ORoQesSbxCyJhZ68HOORKkWfs60FcrdWMYEnm5leRLhqUYTe2okDaJbluH3Us/JJMXR6+smzj57a
H3usIVyD5x6pwdRiPZE01yzibuQ3Y9sady0OCBi4fRx8z0zPxzJoJ6E+m0lPz3DY2C0io2LMr+fO
iM6drDKKDR6B5PsYOeldRCsShSzPPfDTKs9vwqnxOwQrdP3nBELsutdm9tB1Uf2FJ2YktAFXR0mZ
vaYuYofA472GrA+6sKG8E4R4YIkhnUcivSwkcB88UqcOAD4kgINN4mvYy7OS5O4aC39WCdCK6J62
VVbo5tibvXaJKOgBU0uidI4KP8JqbvdjdJS5AGz3srRxQfxY1v67wv8LFNFbK/ztv/+n+Pf/hA/Z
i2V++TM/l3mDBZtmAGdNvOu00mgN/2edB4/iClp4piN91u0fEYp/LvPyD+mblF881l6F3YECza9l
nnDFHz0b35fCcqnP/KM8tJeFS9dbSlUuPDDhULgixHypjTyrW5VBEY9THlxLlPGfpbazO3iQQ7u0
zoindlo1PsImCN4p0L4sYv0cVXIuJbYWqDU14ZejYgAntKHwr3vweKgq8/iWzK749NmNuPq5U3ne
+Xl1EJpn0qN9SSvm4NJqEdQqbNV1CkfwM4nwDWw3TGo/n/y/bcS8rDX/vBQ6rfT52cMpsLYvL6VT
Qa3pcZKDEGVipUToXDsq7rehP5jHZuF9efuiXhbGfg3H7o5HRlDcXtrIz+8XdvXBmzvv2kLDdGqO
9m04WO5Z0+E1fnug12aP1sufA9kHzRFZUDEyB+8arTy+TXy3K1Mbv0jOfzt5rz19NHDRJ3gOrW/n
4BZJ/LR5FMlruGz+Df8QUohxmMHEzlh/Jj8BfeHIMNq8fWkHjZ9fk+hRNuaNlAi6DoaFvxZPUaau
OSISJOFoJGR1i08ULRnB1SVClU77wbbw0Ki7ihwjtJHhYxzijYGGDixiTKr81NN+fTJEmRVswC4C
Ln77V746NwqYM6nkNBYOG5ed1l3tJ9512dXNjgLV7KwhAHrrHG3zk7Bn/6qCkvROMfSVu45OhH4w
zWeqB4czA8wvgrkprsektU6EHthYYiz55y8muhhefmK1+Oz4HGGeP8Pg9fpo6sxr2AHpWgQ04GJN
Gtbb00fbhX/NX+eX5S6DsWIIPr2wpu3DTxsNiETrKj4jHNAjah6g3mef0KjyRKtclRtqumCWaNci
Xe8Fp4StVWDHQydpW8RCmmb9RLMnCDdzXvQD+joHQ+JQcEvgBkM7ocIYBWeyZrexGcrRAN+BceEG
XxixK/ROgytUt60BNqmFbez7cXXnwYC+004uB6gxtX6K+obGoxsqs1+5ht1YYF8W6K8wKvvT2Gty
3UfRwlSs8BPBOrT2hGja8F7NDmu3ya5ObBArYMdraxA/vLHjWWgM9nU1qkBsCnKSHmh7x+PaWdiP
69KTZIHXtn0XDA6Qwcnw7Rttw2oCEVTZIA4snV8vhMX5KOUvLOHdGh1WM7jDF2lViyy1JpRm5dZ4
2td1gyRwzQ6af6TGmvbdiUhtJme8Nb7SahqfdJI4e1W0yMPdAZbjGk58dMs8+nsxcmjcW3Pug89U
TXgqa8KX9uUUtR9MOxXJLizaYF+YFOHWVYMQe4WBs4aPm5ZDRNiK1S+WzSZ9AiYCITk0EE9v47qd
yzMxxOySYj5hSPaipUcUNtr4rkcwjRvNN+HYl2mCDL9zyNkclSu+FDgTgDr641xunNqgZbe4H+CB
tYV/a8duzRkW3XmZMwI2LC/7UCTS57ChDHXHooJpbew5papKDvfKGLozpTJlb2o71Vdz37iY1Pzw
IfI9BG9JEhXWkdRj+hmMeZHsYg63GGudsTvDBtCnJCdUGuntDGbqCA9tWm0w2g/kvPsDwvHI5BxS
SWkYO4/qu7WBWlY8xJxDgZ8ZcYP/h9b8I8ROGKaQv8sL2laQQghRxvHS+RGw5TnxCm7vnIZf3X6k
DewQJZiuw0JPX80BLMcq5wy6tUccPF7VAQ8heGhMVlQLFgpkPdj1RpcW6WhpJ7Lzehgw+eXuUA4b
larhto3T9oywLJvQcCGnq9S1hlMRpsNFCYiKKNIOTveGgwiWRUCj87DKO1odq2L24XUXCMQjoskD
y9gl7pxh10XcgLC71VgIeqxZ43puO/MG9FDBK2bqoVtb/SAC0KBlD28FYvyMMpQIxkERcUjEnJI7
XCK8N6T7IDV2JOmVm4z8g2Qb2N34NR4t5w6bYgNIqY5vvcHLUQsnSHfXwujsh4EsxTvHy91r9Prx
oz9Sc9vEjt9AE/fLdF+OPM17QArjBZkyZXwUE+e67/KSGhvXWj3S7+AGzXDGH00zCO/5Bc2nYiks
rGUxeye9yPGaAzHwv+AVC9zV1Guk95VPIuQGV+B0HxQtNF/B3HLqCX2kkhSxzfMsNfWX2JkHa80Z
Jfk+cRsShCFF/8HCA/FVpkZwT+xtjZUXdf+XqrGcj6ONWHWV+kSGJEXYkxGK9wTpSFlSMICv7drr
hjt+pQwXGolRePF9YETkQDRUMwnLCEgY8oY5kjvU2RrRIF7sEDwm5smNEXruXYkB4oOZLc/gaHYf
xyah4EAYKfF/FiRJrmCkIAFszxk+WqMMcCjhyDiq44aopdmCmEkkm0+YVTH00blpx7JZkdjnTihX
4bQiJaPluiY3mxTL1I0XOgL2HVB4Oho3Ey1ff8MCFiP3EWK4AsebXQ/lNOHncg0SH9mqU8nvwT1t
Oxc69AJcIcKtyYoUMyGJl9cpzz31fMW5aouf271qhhyzBzrd+c6isu3Q9hrSfQ/2Up2PfMmrL3mn
aUGvHREHxs6nL8EXqC4Ry3prWbp5fKaAejQrwecY7HU1uHk3rzpPD/atm2sQK6XZiAuU7kCgJxy2
+YYWoi9ODAr9zXmTpQlpU23Bm+tWosIAzv8OtstbMa7IGaem71HXWha7kFCRSnAoVwPJZtve8MSp
ZcfeUwHuwdlmY4Jl1R6AFDsQl5tV5iwxgH3QZ8ckMpqndEQFrgI7lPfazaYzjNUK9skse0RUOM2+
9anRfMQ+71M0Gqe5xexhoiXPc5wPRdZ/NyLX+s7+24HhU2DaWVewN4Z9F4RRAmmFusgWqIxzXREs
goe7FI5pfVRxY36oSUkC5zMBbjmu1Ri229mNYalWdomhlSwbWquL8TYDMp654c4DbfcNAYZF3Iin
0/EYJRiI7dFL4OPM6ATGY5t2h7GV9CAusmYM0dGrDPfmBMSH4hb68nhLkYnI0x6S+SdYF964ESTa
fgqg27Sr3iPn8BTa5MQQCDahpDnLk+VIYuLWBO9JMhztKJCbciSvxi4K+QAuOi3QmgywYMkcwwfr
hwMZDJoQxqWOBZt8NzqLfXhsG5rJtkwrY2smThRuna6TPIo4b0aY+VnwlS4QSPohw5oQBZp3B7Nr
DTmLLglsVewsmBJwS9lrqBzgvMi1iIKVl9tYoN14gCKU9jNcQThxvbWKOVZQiYvDgeJVzFO/9dKg
g9FG9LxDRyQL63UCSsEEYxA09bkpxqHdNRYZ9AC0SlYq/K9TchwHhTTOzKyk9TmyFBBb46bJuM+b
0v6E4FCRx9rQcWwNSfeTrcKwgocZBmsXjA99qzAmDbMwAu1/yFEgFNXlTI8NQVKu3es5t7wvoh56
Qmn8emJ/AmN6rSzqhCxC6KTZMcEHA9teo29ezxThqlVjTVSkZEY/SzV2QnnEhv+xsoce4X8TUI3c
hR2BCGtWo44YPVJE6sULVWCfoBUWrjyYM8MGuL31NHZ2R005aDDoEeSmjsQEgPmKMhYsTY7s0Ywr
dayMY1qI+a007E4d6wl/Aj1n5fGHGp961Ykm4Cm6C6aFH+i4s790zK0QRhuLSLHLWk1RlMCkwdlU
Zsuq1uhYxV97Rbk0hi0UiGo7WH5DWHIf1g4GoXop3ogZQhygNcv00sspSc/IiihOeuJL+v04Uwxf
+34OTWsIBYz8BWD+vWGiU35CpF18M/CH17ExVppPvZsRYdhN1llXSbyfkp0KZF+LlJB1m1chjHSD
XM01KAV5mVisr9Cm5+wupZ7or2CGIl/irOVAeMd9uB1JCv2Aa03q01z2fYutw4dDN2dx8rmLey/7
b2+JtKH9t//1L8mJ8O8l5f/+P+FUtd+fl52WP/Cz6mTLP1gWaCspSkSLiobezq8kIDKCgKOTarbI
ayw0lv9pLdkWlF8LdScn4j/l5r9qTgKNOsUhQoWQP7sWJ6t/0lp6eTCja8W/Q8ILRryKVM49LJko
3G6W5ly/HhSuk5Gg1DI7WRhMCTsUJ2t2dfzh2dS8Wwr6NSKlIItRKTvJgxNnRQIoMY/eYsFTpzYG
ujyI31FMWUvl5a/j5p9jsG9ASkrn9LAyI3knWQ0VC90m2S8QIM5mT8FJfByvLsfVd64USN9XvToh
VuTnO/C3ZZSlvHg4NhUUNNzcPQdE89LKe1bFmzDtZroISCMhjaG5zGipRBKAGoyHMDQ2jnmRixLs
6NPb0/r7uIiXeMpc7AZYvB11UI2KO1rtKXtZBB2kBgSEFWvrogzVqbS3CPC21EmuRUbVXb5TBntZ
HGGy0XPLRWvokFklUVy/vOBWQQSYJpHiHAegyFGZVBCvAuDXfyhte9jAqnffucG/PbUM6SslmGJB
+t+hzSDuSRvgVMv5oZoem3HsT7xEsbvsjKve9O40PoybZiGovj3HrwxL6dilE4xahAbvwaNrjn3t
lXECPW+mqb8aLPHIat1sESXsh3TY2P6Jw6rz9e1RX9aBfswvo+JvcFyBg+TwxtaWwoU3hQkIT6ex
Afi02acpU/m4e3ucl9XTn+MoPjY4KtCUe4eFYAmEUDd1geEMsDXJHzvCulaEP58OU/jORL6snC5D
uWDxXGl6MM75Jh48MjLskSbXgh4uOJ14vhgFH5v5nUF+n7dlECr3VO1w3xyaZao5y0rLWGpBOobi
4S06vrF/r7R1+LYvV+JKQbOfAxBd3pcPP9bnRHc9yWI02YIdnc+KOJHqwU7M9yqlr83ZogHF1eBh
ZrMORgppqArecR6DyFzz3V63JRsBoNtvPwWvzRq9EZYqR/AcLD6n558vr0yQw1clsTgi+uC5kOGy
6p0hrFfH4C2in8OtsQ8nDSFlV5lLla5vLM3h0RZX2DjL416Xt7OZb8JiAP09WR29MsNPjzXdvLUA
n3MjdE8E9tgStDSCUnnnh73yu3jJmF5yOsXCcnp57SOBy2RxkJGYzoXHoTgPhl1equDm7Sl+5U4K
SafJphaK1tU8+IzkBiJBVNDJmrPUSkBubcAEOvo9rfnvqyBGMfYJLO/EBkr/cKVtMQi3DXE1a3sc
HjViwV1IAdOEXrYxU9fYCrP87nulvHepp0Glk/CyRd01J6Ay07MaYeKxk4zuvnbAhnmd/dR2tkYJ
akektnTmt7dn5fdlBFsbnSEcUPZSOj148FAMOhkeG2Zlus3Gb15wka3F9WTfvT3MoYdu+fYgjmfT
S5ODbp48+Pagpev9dASWRp3vpKt6yiXY5C8URGiD2IvldKgbtHGribOWpA+sifgR3VYbYXg0GSm5
f2ZWv/Pt/X1lYWtI9X3Z9CnBFv3lk0eSmiAxpGEN5XSu9BRejX7/kLbHnbtv88E4LmpQKm/PxCuP
oY3maQmjZI9JWsTLMaWRF6wqFOFqx9uWgyIFLS5OgrI9eXucw7cK8xBrNJ9IVk4L3+vBjU0sJEhd
zo2tptC4pOIZbLpBNO+Mcrh6HY6y/Ipn264Z37edk0oAuKIWm8gOPVK3ZnkqerveZrnu3rljh7N3
ON7y95+NF5lQvnuKEcBAzx3rdK4/QiZ4e+JeHcLmZSDrg+Yz3tEXQ8jS7DRYsmTtoxjlXJyreAWo
7Z1l8sC9AZLVpPNjSt4HfzE6qYNnD4kVFsqCnAjXDYczBPjyKAuq8b73ov7CNHXz0DQNsXQL0I6E
rMbiqzWX3dy880MOPwA/fgfqO295D+iFH1zuiMC1aNRE4Ru5UF+48J2Cju+S6W5bYfZbKrvvPDM/
PujPzwk/h6SnZyvfXBTNL2dYuYPtmgWdL4ds8COnovmeE524CiRa7Dnuk9ug8QkHSQOH9gHJiyjS
oBVEV6mFXcBMLuaiPrbpAKNc+4Bu5R1P6CsPAE13xfeb49li1Xr589zZ4WxEQOmaoNLmK6lb6a6k
xk2fLhjlO7P/3ljL+/Xsea6VXSLQ4rMIpZh4KvubnPzdGJfvXNJyE3+b8WeXdDDjpsyHiNhG1FcQ
X8+gCZ6kcbAepHM5+fHNJCLSM8vuwdNltnn7bXrlM4RBezk5s1dbtJQvL5AAvZa+HtQRVxrdigyn
9FQLoLNvj/L728Sygo7C4jC0XKZ3MI8sjmaLRottDd2HVZwTmMKxD/aRCXwa5nMS3hFVeewH1Ig6
ZEB+9M6H6beDIFt33mlpIhqFWagODb2hkRNVR+TOegzDb17rXGR2dmsuIrkujy4tTVOPCmODpAwo
1f7ty//tKToY++CJbcveNymwwom2v1K3p3tKsIBS7zyrP9rFL56ig2EOJtmqBrpelBHW9QCq3uuO
PSN+aCmxrKSoTmQeAk6Z9qCT97aHh6MviojQ4f7o7YtdnpjffoWH+ddlU4Em9+CJSj3sdbR9kX2m
yVUd9ScgubYgYm5tKsFBmf/jDyRXvXwH0CHz4ZLOweQq4JOpPbp6TawYTTjvaBzBh/JMSXc30i1/
++penWRPCK7Op3bFQerlC4MNqG+acElVGvzjqIpPIre/JpD0pHDqayvxzyupSbKcvbMqDki/mRRN
TP3eN/pwZ7Q8zZ6DpgdfPKKUw51RijSyG1qCWuaocLoPbSMWzq3ReJdGWjv6Y4GWs7rNHLusyZjq
QSC8PQ2/fTY4CCtqbYu+y2FSD3YvBdmSc9uyKUznAUJISayTjL68PcYrD5LHAoTHmoIG5cCDFbjE
MV6K0dTraszuXRdDRBVdqda/kWYJ5XJ6Z+P36iU9G068vLEDGTzzIsigs4AxbE7rk7Hvbt++pOUN
PHg3XlzSwbSNyomoVs16WVndlRzQ9hQeiDneRr4J71yQxVJ9OB4HY0R7fG+pQ7GhOXg3AtegOQN0
ip4OaPOxmQStePCD+qmb5YSxKjOUsWmkAe3Pb4PytuToCdZbdq69qnABIzrOmsRFzqqS6lKFAVma
Efmw2UWcWJi/yI9MsIm0GPtuBSTHi2ywjM8ToohTe8aB9aVpcDlD83XKy6HkNLGKq6DESExMGsM3
qjtOda2hrU959R12tbgMzF6nd741g2czrG4+G0b/xksStW08w7vzlJlfDyIa1FksmkEdT+Ru35O8
2JRHzdCU19rE6WJZjQxIqe7Hj+YgerYks5ouSarO96O03a2J9u4pZmH9TCB5dS5Ky7tIwD4TcdaS
eJ6mT67bzM6+SUcCi9CO07AJozmsN2MpozX9TzPdTlkYyqNJcERcF+zn66OggC2CTTB9yICi72Kc
wScF1eZh27smQnkSt3saTbiraPYUZ4HAVbWCbT3rk76N7au0TXaZaKPTwQ2Ck9pKESqnDu3YWktI
S+msj93JMs9Mq3Cu6e/bmymZb8GCtxc1bbU93W4EN6lWu6aLcLUlRbC3Gnq7MOqBugFNbo+NMihJ
OKZlmq/brhx2fee0m5zO66Umq/qqDdKq2+Zubu867iimTWOGcBwU4s5tR2CIzhxXLqglWKz7XhXz
qZVW5iqtBcTClNyi0ugIaNAAzGwATleE0ZyAUWrBcCNyUGZ9lFep91mWWfOkzZZkzl6fW00o1h6m
88ic6qt8rHLiVDn/j9n4pGTODj9K83QFGZrw3jo/qtzpRJgDVL7Mkd9otRLvK4twhVeVBLJ4kER1
ebAIhRPaF3Uu0isLIcI196u9REtiWud+PT+65jwT6l3g8ojDjHl2CujXpFee2H7xhCCZFONEXSGh
mTiCtqQ2RLiwSkesAUY6n9JmfvTo+t8nmV2cWc1QbYNi+YFxWkFal9U+Lr3ZItXJ2ItKPKGGI40k
HSJSq9N4W4X4GGmVGVl6h0qcTISq3KveAIfYOTdBBKrm/3J3JstxI+mWfpVrvUcZ5mHRm0DMJIOD
SFHSBkZKFObJHZPj6fuDMrNKDKnJq9u7tixLM1VS9AAC8OH/z/mO9CuwpkpDMF9fq5rvmIkJz5yy
7mdL1GAEFcrsphxCfkjbl54aj2JZ8LU58i8WY5YTNb15nQZYL4G8qhAXRr2pJt3Y0ii7JlORNG0M
Ivux5GxfjBfF1G7mQr8nG2HARZHRLcChTtlrQBBvTekXTLj4CpAFYN5qv1o6yOg2LZorsqRn9HhR
fl3whn0jLhMgm+Um9jESXxCiX1CYM0byyqs4+OQhcgVBfF1080PpfGpQCPTG+EASsF7dwruY6o0/
9tW2KtJ+n0jcIbyYVf5h1GjYrHSjNT/0+nd7NskO9fu1m0BGKxISSMynWOMxmwwdmwBimjVffXef
U9q6kJks4Pva6dpoM3dDjTzJoVa7YTsAMey1dttrrvlVppq7TVsZHMqYWWETI0jSc+NKwIIjBJEU
1PFHKPgLsaYXsnCOAAvJRGw2cyd5gXKbOEWQupuhAAiNP2ge6FTWRJR19cd4KBrkcAY8L3r2xpgJ
ENiSrnfh8/fHeWcnyZ5AgQ0aowOwyJWtB1+cHtw8coOOBaKY0+1gV4h++scJiKOepQyXrYlz6L71
xKfXHFL20nA3nd1s3KnfN/0+w8kNwX01ksdMqPGahQBXST12e+wU1mM7GtO6quQn5rF14Bb6cKQH
fuSwKzhlzt8xdaLAaEgNKryPNHWHU+YyLcSEX6/aOZ+aLTJK49nQCbYcyD7ReC6OtrDnKyJx3Xab
ZtaI7JjsvS2Yb/lVZu1XP6Z/rhfFHiI/7duO9Nrrxu4iVCCZITZu5X+wYr5p6djJddbPWg0df563
4Agh7ebdzPdtNfiIlanfmMYiwlV2/gy3PToMKvrmSyMjQH1wP+pVXOxnsmjsKrrsEu0jbpBPGZqK
xodaAhn0xrUqyHDS2sdqbm+cfGjvWg3jZRBMTK/ESaY4MdFCkifYB0RztygQjyg8bJzGFAiNKUJc
mAStjQmE9WEuoseuqs2QIOes2JRVO07HiIPNLgAcH0283tGs9d/tsgF8nil0vvcIZtQNCcLTTtNK
7RKoZYQvQ5beRVcBOVorf/bDFAPGFezrI69cjHiPhACkOigPqXcjg1qNEJhRJRnA5aZHfYCJeqSh
YGPkHKOvgafI+CQyD02N49yAcWs4sZdkdufNKbVqtVuYh/hg1pwX0MepI7y2VSGaDfod8jtKG/No
gitdTvv0R3AB8B6H8t+C33bZezxmBSGNRx2Hh30nY8t6EUbLFqcZ+w172I0u3CtLT64okexkJDez
N4aoRKL2lA4nBFX7vgncEI9ufSjwyslwpO5iAoFv74QS/bFIxEi8hJXCtBn97JMfJ6o4ygTMAZKB
Frc+Mb0roXBZ80LzihIxZIqDcA4ZOcQfgeY7R8cjibDXK7MNfcKOgospdggKpkKx4mHWs7CTOsIZ
RSWHOqm7SpIZqm8832NdrbnApu0eEJIN1JyWUOBQ+m6F28eb9xBjIfuPBll/VvWV+OFBhrXRfGKm
eqIIDXK47GyJCSlQt7FJRAhal/ZUkKDurSXyn3RhXVonzSqIeDDiCZsO4jlSloTKTbTcPlZ6ZUTk
201aTfCA0sGKW9mDlosaXeKQTXvswx7x1uVImrvuiHRv4q7DBBkH8QmAg/+lFc24mwIUHiwpzhSv
8WmT0zoaOPfXQxq0Tlg49SMmojDL3E/SI4PSKjRvBAk6XXamdnCa9sOE+u9L6jndrrCxBTauZnjc
vXHcdOk4nkq3VDfEZcEu14NHK+vaq8bT9qgNx2Q9JU658xo0T/xUfG1MKEhCj5las+BXw7Qg18ys
52ark9YjHVQZ63aEd6tQmV91ZYrhPwaZEps1GxSol8yhZQuct0JcBGP6s63UqZqkn+3JUdwnPoZm
K8Yw73NAuelGv7uM8in7Sh4Pqa5VMPqUjKZbiAQ7b4Bej2f5rgb6sMZfLNfQDvI9lonksvLHQ5fo
FvBoP4aEWX4WWX8YCS4nqCRfnAH3VVPJ6yDyHkstxY9fodEHVExlcHJoeFOc1Ox8KD/FM3flokA/
u2tYH0LmtOiER8/b2/NwjTAT46FD/itRR8zUOZLHpnLLO8sYBoSQvEu4pjQPlmhh32UtjjfN1fSj
rWpx4ZuJ/FSo6S4ujFsrmh41hUnTK7p4X6D2jgoCtYCcA6OpiDDNx9kaNpGwLNAAwOpvLPyHzL8H
MdvDTdrVZLZljgbYNvcr8Tyimn7sIl/c4RvVr1uJgmuUc3MP/PtCaQPqz3ps7tI0wCjYdTsr77x1
XTf59znRIbCK6VPTeNj8yWQneLGwPyZONq0R9z95ffpSlvN0iRc3bjZB6kRH4fVXaWaOOwM8za6u
TH2b5OlHywJsKvK+XI+TlhMmgoSpH4sL8EzOdVxk5s5xoELZA9txqdJTrOuXnTA3AXDkdeDJ8UM7
AzlFbI7rV2u8dVanT65IQndovO/CcykWIMK8Lnv/6KY4bNHjcjgNXXrZdl9ruy5jP1AgGb4cDasi
fS0Ytq6fyD0MoIp12IcTrCHQWo1MA2utQYWM8KtO3BsFDWDIzfbKK2AAzSqHaOdM2PUDhLHh2EBV
CU1av8OF5QzQeScR7dzJNcPC6L6TNkrBVwc8h5qbtMFdbnWACj0OJV/7GMMH2ndi9tpk/CIidkJO
Gj+75jSsUDISBJ/IuyCov1StIoxdj2eCH4QAHaGIbuQFSPKD6I3+qm3YZIFMnK4DUcFXcZqp3mYB
+j6314m0Qd8Y0yCjXrgKomTAf+xuiaQReztlPvUmARdvgviC8SPRDmJqiNPJ2gxba+wlUFMtZtWS
zOaN15IEbeYkeExzh6Uhlc+VouHZRSnhQ0vwx8iOCvcVk3gOHGRb4F7am168sKFzgkQxO3+s7ACp
WK2d4in/XoMpvs1I+wOHPAbFdZqyTO6xNy9S2n5kH2p0lGHW7tgSs8iLUz3NY4A1hlNzhGGYHNrq
cqowuNZs7PGK71Hr4vaJFokGR0wwUb0BmID4v67M98HYiym0yGRovVXAmtld5WXn0aaKJig14Jb5
bArIrnsnqN5YZOzMg7FOlR4cpskqzGPT2Eq/AQiBCVpLKgCwA15SZyWyTsPJ5BrksClLPabCJsQ6
dkY+AGGZEicmDdimg7edI/uHsYNnL3pc/NLpTscW0+6MxMjEyuq95ql1I+i94GrJ+LIdvXhQEnHb
ZpyUeqC+n1u7FpP4S2zmQ7cebK+5HDIrufFk0X0I3Lj/3JtOVG3iWSVEgWbDeOQnDQ10gx+XuywR
/seknAcVqrqYrOc0bYIbjh01s3KTWdY1GxJv/Jj0+OajOA3g7aaa8j8OWlxF10kzSOIem8lLLzNg
r/GptpTurJmeGqakssFxHXSX5GAae4Sqd2NVzwetah2uRbyILp/CxKk6IjZIzUNd0DnCOpY5MZGP
dTX0/QXl6KIiSNYiVZZsqh1hBn23n+YUy67GOcpsnDjfsHhHLk9jcFJ2N17Rg39CLXmBLhpOUdXi
hDa0qhMrZrb86yhi8ZAaY3LZYOrmyGVUTIO9jc8dz/z0kA6WMw67JoKF/yFNxTF1aw7iGbMKbGoX
Kak/bln4miE51QliMvsljdsPwM6t6EiEvUlw5hJEwy9Zg01OR31n6LdOzrF4inXkyKWwvHKfQHR3
wjgdObBp0sATZpLo7PQ6McGpfxkpGMLbqjM2g4+Cc82NPhVpdIFHZNPo6sISj7b3Ba91OJMqu40s
VZ/iFF/lrRAmsXwAhrAqzITPOSe8KTU0a2ftzTcMWH8aTaPZjgOhbxnb/Xgm/9C4mqNHkqsx6of2
dEH0U7ROMocKXSbabZLZzxQ8FueysoF1CZLJZXqZtHp3RQyZ5vpETnGX3BGfkRGJNNSmbgSZr++G
adZfkFib/SolLM0jqtYX9wVnAeS5qwBdcjSIC7zQ1h3cs/bjaLYPzYW/0Hq8nlQ16jb8dpGFyGxL
rbMvTUzShR7WFQFRpb4Bf3LC3xxXTOduQJAX2U3GtiAo9Dp1YTuYaZ+sObFnq57NXqI9m8TZuBVW
KbebiQ17pvvYQzhqQuzqq84g5HXA+A34qAlTzPkgLpe1By0wcQQNLcoDuR4kgpJuU2q01dKACS5O
WxFWbnKr9NLStpDhku6qdLQjnoAvAYyur8CniAUxNXK149Ei3YgHksONh4K7yjWKLlVNUUZQj68u
wUZ0YqtNRKgRAZ5iNTFxWuuFIuacqGIKOlaE4IcwVG69wWTQt55936npIu/jxCcOsPk85frBgz/H
Fs7up3FTIzgGmAECddX2yX2LyAzFr2e/SDAQpScfocmY+r6ExwUMykjctUe78mRUlQWuzKk3Oe/J
PXvS+K4LSCckhAePVBI5B9OgBDWPunXtKynFtiA4A0IZuvPp3nZrG0a6bMPU8IH0Sg+EeNzdA7Bo
3GdkxdFllvseFZCUDGNW5pBYCjBxmIKY76pt4kH9PvSOdpXn0tjWiTiO9XAahFoqb8Gx15rm1Os2
+Ug68b+9L5es13lYkuI0x4jReI0W0LhSc/JLOBNwyzqMaxRFK+eqwVBLu2FonoxozKZQsdM+elVp
Uk/IUdxRTJigD4CyuR6IurmZfQLp+sGrvxdFUmS3lT/rH2AScww15EwMlV5oj3WeJZcIlHXCfCsi
0KFJTdEByr0gGkGYPYh5j7TT+Tg4UieXtaQiGgF7q9gtJDxl5DqB7WCDu82pXqDDnvPqPsmD8YAF
JnmsEyurLmVi1ojU86I1N7Fr5uO1ioY4282m8hQhIvE92yelbQIcdrgHpsn+rueqHDeSLKX1oJkw
viiYHoLK7L5GtjveSxb9b4Uucm03+Br8gcLr2JgSWkVMdw4nwMQ1tkw1JaJZmAyUS4ol7S/+mo+d
fhEYWbyP8D8S8Z13Nba2AiXMAcwz5ge4oI6/zaQ3tdWW2nVTOncNZIpoYtM0B6x3S8CCqXef8dPZ
nLw0ewIPSl3ZY45f6X2MCoh86Qg35ETfNte0fje7+GN3SYPdZu9UaXLDHsp+oCZ+Y8m52uelZV2A
IXGuye/o10ZvaWvW0DE7xl1R3GcDTxZ1CaOW+FwH3+Z8VmbOBn8OVfj9VOg44vJVLsy51Z7GBWCh
kceLb2yYRoLKVswAav9nXQUevx+KJmzy+PgN76wlBTRwTkjPFKEk9Dal/KWYw93gPpre6fqcd52W
gWjquUTY6j6iy7MGI8lxXWADzgrpKnRkO5rErhjZIwyORw6tIwY8DgbOQK762xd43pr5Ma6DXpw2
tQ4RbflcP3XhEwThsVagdhvKstgR8Z2fMNg17zSpz/tNyygO+jYXGZPDv85uY9yBv0oKbmNCDplV
GWFcksw9e/62widw6Aa8LW9f13lf+MeIS+/SA66OxO6sw9UlgyIjjl5iVV6TaBwQGuji9H57kPOe
0zIIjVEiOem7Iy48u3nsLCsUdYtUMD1QdubUBfXGImYxe+db+t1AAW1R+qIkMVrnFNemMO3SXIQY
NjXkmADGrMrFKe+r9i6Nsnda6r8ZzEGwQA/UMJBenuvVskmzTR9zSmgPnA7ZerDPlrWAjma9c/9+
0S5wA4FiIDnBCIAX/Jx2rHukUyMx5+n7FBBzv3XFA3k9DYtDJaiXp1vfOcB1//O7ySTHJSJ1whVw
foGpCOJYjzgXFaBT1kSd648TXq2wyosahGamvXNDf/OOIYjE7ID3bHnPzh4THLcmDE8ekyAHY8cC
JVe9bWzefhZ/P4gLGQKloYnv/fWL7OjsFyDEiNAzKEV0sKDWVmL/GfDCAw1AW95D6oGIz12UU69H
6emwytHi1lX+dTncVeM3O7kTxce3r+XMvf/PMMyCuFGWmIOz5qpOlmzeZFMLhYlWWZZ/JBzvidUP
3U5xtLLsBlHP1sJ9tip6vG7C3+eZe2l6WJ9G/8GsuM2atFUY1MGNN8o/f354ERGM0j73kBqezS0J
mSskH/Ut9SfyoYgVhnWsmuogUOmEFjqj/du3Y/nqfm5tLw1mE6Wmx8OKhtk5mz2BfuCQbHhLCNvc
BbEKC98/ZQJ6UK/2o+q2KhHPXV58envYX+cBG7U0oHmeWd74cwRcyurf5p7gxW/KHSvHegIL60j3
Lure4zX8dijbweTAWxlgPXj9WE2Eu5jDUqkoKQsDZtDRmxiCY/Y769Dypr2+kywIKENZ6MDo8e29
Hqei3RXIhnnUaqESFGqNb5f+8rwZRbJWwHvZIb83x1nnY7JxgEC5aHYg0fySBuOPriU0j5Wd2FZr
pSZj1yVGvhyBaJXrD9LIP0sy7mL6GvjRgX1QtbO6OzgB7Tsf5Zerh/bjIQJHAG+idz6/y4NmSJUv
qg8n5Wqt2xoYOK3ClSU4phV72KRvP0C/PLfLeFgcPWwkIDjOKTIOfS5d1CZdg01x012QVLhG7ffY
7d4e5pfNBcMss+siPIfg7J29joBXBwq4nPUoh5Nn6LReiHDprnG0ezahaeibw/r/bUTz9WMUVJZf
mjTx8MJ+EwWuAjKZdIsmhNYR0vTuKrm83z89tcgH7UUShCSXDSLz+/K9/rRHQ6rUdrHPCtzU/dFw
o5Mly3XDGZXySB3vzTnYxiBzksb+64H5I7DXfV3yvx8xP/+O9flBlvzPn3Yv9empfJHnP7SM8++f
Igro73EXUOarP2yqDtfjbf8i1N2L7IvuH3Ll8pP/3f/4Xy8/fsu9al7+9//6iom1W35bnNbVzy5J
buVPX/WvyE5MvzJ9+eVv/E3tNP6FFYtHDOMZj7O9rH5/GSsXlhcceoRyPhQoa9Fs/c3ysvhPC6iT
swO4IR2vx79ZXpb+LxBOzET8VRbThQD2z4Xf/PX1/xWfFL/Uf//5Z+DV+cvGZgbODSwqT4fgw07x
9UOSTTbkZLJ6iDrRyy8Fld7jbKfBOon6geZ+UYBFmKcbr9LHC05k8p2X8Hy/bXAFXMuyC15ckOfP
qK0suBmFDZmxdXEBUr55xuE9feBIKbY/fSW/udJfhmI/AD2VmWVBp7GFe32lJRk/aGU4KlpVVtxP
XeaGNduAdWsUwTtX9ctNXZJcCKxgI6yzFVn8sj+/eZaoKL5PFJN0h1JCZ2jwIvNgKB1iZJwaqKZR
3LuDXxrUHpPgBZGUsg5vX61xvrFbNqg6zxwuLJ8Hb8HB/vwZZNrHIzUAGtDRkNVkMI6JDJ2q6MH2
ziBIVkbbQFVWzXyUnkLOF9umvhqsvPloFZBftlrrzd8o0EtzU40C+c/bH/DXzwdijTQRzlkOYrjz
jWeqfADrLiW0ypslee/ZcNTKtnxn5TZ//dZZrjF26OyFflhdX9+Gts+agBIY53+tSukq+9OS1zjM
FAscYeqfvSlO6S9p9ArsqkTwoQ9NQL+I2OdvY4mQ4DYVZnLbtov6voXhqW18arPE2peZ/iGTNV3z
nl+dhmNdeNt5juUJ3nnHcW7sNLETuTItdloWVOgWQObXt+/i+Q6IpAXkhJyNOeXBOzCXXcRPczx7
sJIqDD1Ds8/zrZvr/rbldVuNPypEXTLevD3eGQbNA6fOXcT0iA2Bl4g9wesBYYH2o1+DviYkcQcG
gB2J5a4JP1gD8v7iR+JD7TugbeUqqO3Po+4edT9aVz58Hre6ipebKAEOvP2pmAx/Xun++lDUQIgS
YcbkTP36Q3kgVIG5KnJghZN+aJjJNmWkXmaZ+xeTPdC0a9FkvD3m+fNropsnH4WXgject/3s/ZqH
pCIvgZDrACznITH1HG2UHP4oIoTbzSieziYQ1yaHwCWy7efvt08dNu9mxLNTNBB0xs4KI1e679y/
310LqwA1Ag8PKgi316OgnHGjoVpGoYNLelAHlCSATfvHd2zRKLOuLXUj1rvXo7RBVWqTqHkV0/ap
tK3xi9EK+9s7g/wQWv+07WEV04FDLkUjdpA4xpaL/emVmAyXQIzB+SqQX6DVS0Yn37tg1poXlxzw
cGj0+FHGlAX3sW1r5rogt8HZxMaA6R1xQzGe+o6D08lJUwLZez336tMPUO5eutQdaKl2dXvowO34
YTaJDvLRJOEop9IrnFsq5W1xAU/Ety7jJWbuZPdAio5U1xuWHqWT6jXIKOv3wEYqGqgi6ZqVh2b8
em5jWIZz0eAsRdWb7eNcBMGurdK+Rh4WeO1KlQ6NX6j203PnGHm2Ft1YoUAsESDxYhEOQisLpQVy
lal41BxLedhvkd1dFgnYoLveamf9AblvbO4GTFucYAJDfA0mTYu3QpSImvTOzcq9lxLuvc6htA3r
SumjvWo9UFPrjhMlKqdBKorHjePjNLRn8ag3SA7WPa7+bkvss3NdtSLXN0r4fn+M5magEA4+xFh3
BbKaKxslRrIezalW9MZtT67tyEjufXfu9RXZr4Gx1RQkQKj9KhrDNjP9dmeSl+NRZxF2z6651Vi+
Daq+G84gfRzKwbD2uiF1sY3noqZebdjcn1w688EnEIa/I2P9S63KGh0BfZRo1eAtbbcGx1OcvM1y
B52iRJWhSLK77aZF8ZqyZp+UmYJKirmlC+K48+VCgEbuMGfz8HlSTf4Ci2mQGy/Ocng2fPoHMQge
gsK27+hzG9o1vwxVA0GGbrkR6E6mndlMjdqAsJ4fc5NG9NVUZzTljanSg22gJqrrlAmjgymZhI8m
yppx5QsrL260QbZiS1TAUjkkR61lg9FrnwwBamijNW3ZogsU5WffGspnEpZwt7AnTdMr1U7kO3uZ
O2Uno55bUrqHwl/j1pPpHoRMhtlGL9tvg9X2+DbMdNinRs5pN25d+vCjLOQBUhXG+9pw0CTxLClj
E9kEh4SDD24ZsFZRtOwhSkFeq6AiGUKKtZ7hg2H/RskAxmsqtYQYC28yiosGNTWyh4xK/qj1+XOr
WLUWZoEB58q14Y5PXostGEQNAvKokizS6HfjJ+W1hLu4yFbEplSa+exP+SRDSc4uOeUllch1rJfd
qQSq5h0aC0LdMYtaNdw4RUCodksj0AxN4rRNlITCnxAVF4a19obAi7bI6tx0g+WL2h76FUQYJmjR
7sRJ0p52lUKDfdMP0vzsam3T3EQSPtEDDmYnPWqqiQ4UqTGr9tDA27CUQ0UoTj6ZZLeOVEXBCmrT
52yU2gJYQga1jibPGLYykNUXrGXjrZUUyZLpHnl+h+a2dVAe5ZGTbW3Zue6mGdB5hG2t8nmX5A32
qTSfu2JnJotQiYBJRE5CHzxr71c9HaNA+aieY3pwl0DHJrZAzJkB7oFE2vRqYvo70xx4/caqhH/R
NhIYlVmUQYUweahOhUQACACxTpB+j6U935h+7+dAa1v7m55BPdrZk0qTrZtNyaNR1PjHSNZsvqVW
56Hit5CWWHDALqZ+ChZcZiDpOGV+c+EarXvPR4quCH/3iXRGVkRbDZietZ6Ktt2nhYDKp2eiKghD
rtwPqUUyseaLYFy7ekGQfeNVRB5HHpQompA5sdtFNtAIRvdA7E5RiysKn+yGssQS1sHUm+gDFDWu
eCitGEx9b5w0e/baA2xPNYa2X6BPNu2gB2VZBHOztpxmbG/IG5ndg+M2NtASZ0QV6WLViFalK9sn
4fjqQicSBDxgnXtGOAxJAZyuDGrSlWuxm9PKsEnjSSyUt4Ev+9DJyjKMrchddYjRr2fk75C4NUeO
4BtZ11ax6ZRrJOfGkXeztC7phWsXyFbNmRsRNLdF2Zr5tqnwkKzichwRMHkm4TMEyNBizvysg0U5
mdp33gX5SSFreaqbWsMTP7eWA+SL9mM4ADEHq0fuFAwriMTDapxiXK1JjuGa9y8OdDBnZS9XU+M5
XwI7h2iQJIMvt5DCaXg7MunQc8SldqMGrQYuOmqaHs6M+dWuRhmhRqpTA+V74vehTEuhb8asGc1N
Z1nkrLE4VUc7NhMjdLQaaaqoXe06jiD4rcte1R/ga5poMow04cEp+vQ+7yb/IZia6HvZB5kMtbY1
9UtOUxNN6lyl1W5Omvi79IfEPji5VX5U7OBAX8XS6dfJVAEjddMIR0irITReRZEQRFNE8lLjpW5x
CXjNjQuOkx1jNJgPRZR0fshU4n+eu7a5dbSieqhzaRthjgPUCU3dbFr4h5U+rJ3IVWqz4BT8W6/J
imlv9JOd79SoBOICbgihF149HukcoMpLfNEvVuZ2/FoiIOebcKmbsnpqTcl3sNA0GzCW1gqSLD7f
zgWVOZQDCklcd80Kq7qu7S12/SxTSH6VtYo0L+/DzlxeqyBdvtWhasuTPRtVunZhCYAA7BEwTaiI
lQY2pdG9+AZ6fjV90IiNKERINbnzjjX/H4YR4sqUj5rCU7xlZuHG0PMmb+r9Qytrh8pAbVoRs6yS
1vc+sY1yPbWxX5V0plFrlOsfG7s/Kir9/5kDzfnspz3uL8WlD+mLEE//dflSVy+vKkzLX/sHGE9N
iPYHZ4Qlb9mkJfxPiQlGx78sLONUbnkufOpJHCH/LjIFALogwoPqWUIYfY+z89/sLvdfVJdo7/o4
zlHr0An9kxrT6zM4tWMKXIDOEZ0vZAUSHV/vyIXqKuhv/qEvAuNJlXZNOGnXd8/w3+o/Osn8GIpG
AIcYA3jPEl75eihpGAQ8tRMqcxvBuh9YlGC692y9ywniPyeMfwahIbAEIHPEOLsejEMgg9PpwEKM
8ItUw42WAQP96Ut+t1z19yAcxbhrHGQQt7++ElCCPmkz44Gb231zHY4rvG7j7WS/694/vxzKboB6
QF/oTDHAFc5Ozy6lvYRwy0OGJ6deaYib8DDktfzrBf6/Asd+P8xSiYamQ4fo7II6dwyI7WMvEnXW
fZ+Qj6vrVbd/+64tv+Tnr2ahirEh5ql2mGmRDby+a1kw95Ma7b1TjmqHH9cip0+6XbFGWqYflNW0
7xSYfr0qFhCTguxiqSGZOng9oCkDmOtstlx6jyGmER2Bo/izPtfSDGEQwtlpdTvQSc7P54RzULwr
rf2Q2sDPHdwRnMiw/Wl6uvYF0vg/v4n/GQ5BzutrAkIyD7Nm7LUSUKuesc6RUNJdJ3Nvb5lH2tu3
h/tRpDr70hxuogtMg1kIRtvr8WYKGn09VftCjdWXutXT56YHXAYClaS9ME8NFa3y0s9vJndwcUlA
/3RX2tSLBx3hK1GftjNgz6gK73NTGgq5W00yyx6dF5I5DoPug6SyiDBVogzv61yHWFNA9L1lj2Qy
LI7Y99rq51Me8RhMdhTIXDBlvMBntQ4wsNjaWpxySjo7LxjFVWn65FFaUXr59t379Yn3mOiY3pcs
e5q9Z69VBKB2URPuq7jTN7grCKoUaniBBUqto5ub6Q/npeXKGGbpLC+ikvMHvmiVIZtY7KuUY/uM
hnTn+9O4L/Qpv3/7yn59tRgp8Cjm0Aikxnn2GE6ZxIrWt3t3RvoqK9xVRZUO4R8PsszgLH6sGKwH
Z19Un1euyqJ6b00emzQPKSvsW2P79iC/eRoc0CrAhRY9048G0M8lKdMiKKVHJzx0NeGtE5kA2GZG
0JVO+05Mwm9HYgBgbxzj6Gy+fpXIx/Itbar3mS9QcQPV39Z1BeNwTKw/ynVf5iS+FkLj+IcHnQn3
9UitAvFraFBDTKzycZkPYUpU6zvL+e8uB9APXCFEw77hnF1O6uStLr18P1bYbkfHlbukM1hCqt5+
p7D9m4cNVz4TOBYX+qXnlzOWsWojVey1IFU7hKYpZ14qGm8/B6/r1H/dMzZjFt0heBWUQF/fM1ef
axtl7L72gienKRROrL65IkTSvasQMnwzKAp9+R8MiSSLDYTlUKo2Xw+ZYCwzR8DL+dwmYRYn1VYf
UZ+4QlV7pTpMpBgc31NKsdXi176e0tmLWrCaAjoTJAKevVae13ekchU76RrEaA/uqOPBS1FrS162
cR3lVBmyTnXmKuib7vNiWn4mksypVujvJH5TdpSnpq5Qw475jFvKrcUR/434RCs1q0KfKUjHHNM0
2Wq0OWoOdJP8TZLLQIWUTVNoIJQnvVvktfYJdbrob7KhHtKtAaxd3rlpBUesa+mLrotZkH4VRCbB
mwjZh+TJgaSg35mpjcsc4r+LCBA6wbUpjOx76gStPEZqYRaISKvvtQnh8nYwqZ1hyRn3+tyhj7em
RIeC3eveBtVPhznIKMejBZEBg6qPMXgjy2jY4EmZ0sNQSP9UG1n02bUUZfjSGMxDNeXR99Z2pL3D
X6s+Fb1NmHUGxmDg42TxC7j1ah3JXo9XpZN6+TamiI0tCMP+JZ4PUqFND0sW6vqpJ6OunKipBE2b
kwPRikBAT/AkX4iX+wgrW8Uk3maDGtf5DFY0LGwPhmPmcQYPaemMySbyZvsTgRXQrkHnlN8TZCEn
wXRWhJHVRR/aVhGnRvZfs1UKcTuy+Mn4ZlPU1kBWuMNnPTaaeYNoaAJL31Fcr4JKfaNmJoxVVMqM
anvC+ZeST9FeUDcF9aXGmlCDqK06FzdwX1c0JjrS+CrNSQqcvZW66223/0zQRfdMCuws17Ud6y4+
aDHcZ8qr75LFRQAIfSoda48KXKWEzo7GEidHd+USNFqa7ZUs89vZrmvrak5GsO+JYdQ7KoNwrmfX
83eiae9d0oeJlFOseU3bNfq2dUZiWbBz9DsU0GR8t7xrd2ikY6RCXWUdOz/PPyrHn78UcWlc+dMU
P5LhOeUbW8tyPLeEXauV6KvyHg6CZq2cufU+lcqv+7XHip6Gveo4yTSe0MqtmdG/54Hs5DORht6A
fdMo0rWVuekT/QLnGykIygiDCN90aDc1eUMZgriGx0NgHzTGqfgeN5iYQ1kUJm67rkyeZorCxgEe
TZQ+NJrkbs+Oy7l/7DoKzHYhsg/OiLIo1DhLdhzcLK8Oe6YUSVTGWIH4TGIc1C3khquYKlQMDEJx
NoqrFo9UZGBgDmwKIOyHaLD0A4ZvLDMxJpnec+EI0i4hjFx0at76WtR8SYYg5UXSe7VD9WvJTULi
FI7RItX/D3tn0lynkm7t/1JzTkACCQy+CexGW62tzs2EkC2bvkkg6X79fdDxrWvLp+zwN66oiDMo
20Ib2JC53rWeZb1dKfcwkU5k9w75sGnO5Nx08W4BM/tYKiAVYZ0uq3MIqL5I93IsgsdFmzNCnso2
SGxigoh0KUcZIO+V1UPr8a/CIbB6GlY87cx7labV5wJF867MVrffL/iw3OvWIyu5o4rH+VouTY32
T/cN/62IHdHu5KpmF3AtklBWfoy0RtwSNcmt48+ypwIqAoZBTA5Ye1kS0AUNhKe+zKvQkylJLweo
zufct4f50GYeAma3iCWLujiBW6RSt5we57HF3bCDK0HKOCqR32JiRTbtlDgIBGqfZVnplRT98Pcb
+L+yy7+sbV/zn1npl9mn5cv3esvL3/9bbxEubbv4gAML0C2Vt9uO5W9HT/AX/ydrFcbjG870xXT1
v5Ye+y9L8t7aIFVEkzenwje1xQr+AvgGJ5qt3d9/+idqy4+vXg/xh+I6dsG0cTnblurVmgkrSdUD
Lid0PjIKCoZ+1nu/NrI3VEZ3d14n598snX5cpCGDQOXEysHOnsWl67zWXNy+dguJ4hoyVGUiaTnw
i4Txaay7+DfraKzPP6wrcAOyq0ffYXjMhwvs1/t7E4kegPZW9tIuAhxRSYgvNe/awDZsoku2AqEW
pczVyX4lwWzma7rzK7PoKAyvOrlS1x5mKU82K4q3nMsiB9vn3Tz1z/aWimkq6tvPKIAwvUvauttr
z2BGFBsTujqiZ3GnB981DiUE+mFnaFnal8GclepEnycyfGq1mhGgUVnN59nCBnRwm8lLjtJbJVdE
mHOj2Dn1NJDUOX3xu6oo4mFXOv6CQl75lXMde7rq3zSS9+5+MNqluMrB0nzWbdZfdNnaek9VPjfO
lb8m3pvEzeKrdvGyzyVMMZhHLquM0BWgVOZdTK8LuYkiT/qBp3qATf2mzM34qqEwzA5ClgwEPhnL
cS53JFMprAsna2n8S7fy6AUxerucdlZqyJQKolkqTgy39+ckGa3yQ22kmBG6yahydTEvugTEhJgF
Mj6Il8q68FPFhJNMdeP3ZshWfpVQWoTsKeMx89hZ7f1KSJuJWtlURQ6QISMrl++UbpvpvUrzSV25
oGPqe58KHgC3dUMbWMCmyRzNR2+ai36hrcaecXZ4aPpBwLDMJSN1wJm1zTrkbNQddJiYTpwtiQAd
zt4XZk+g/jxnCtl6N8OgZNW/zTAeebTHILwwSTbxtvpmWDkOXQpkxV2Slt6gLIb12ZDz7rpZtafN
27hHXX+34a5XXhMtM7tduxpT/1TWTDMCvnn+srzlA6Ad7dq8124Na9HpSWW7bYr1jDFkinEQKZ9m
l1vP1n31psoM5yYGANkfeovp8w5/XvdOJYBMaPPYpu5tR15sx3WU9c7OdOCG+cuUXr5M7NeX6f1Y
dIsfzZYXA8Lxqu7zmkOM3g+tzsfjajIQfdRd1cAV46eZ40hr1KATODFmlkSjiJn/GJzrZidYYtLT
5vm62OkXB4KsJxbLDuOT4EiPT3Zmgx2oduaLd6GufPvGI5fG1fzb3SAzDXnIcqf2fOqrl1axzRlR
vrgksmXEFxUSgTU86qLXdL6jDrjvz2Kltr9KhhmMBN8KcQ0PzSTGP6eTdPeQk2mqK2RRmGf50gIJ
yBJPtl/MpoQQ4TZ6SS56OM1T1Aur+9Rr7ZLrdFFss6F1zPPWyMa4DUv2t8l63imspXrfo6OxDvVj
JMTxEM800FSHxp3BEQ1M7McjqrOX7IY4ba1j35uEXXGB1yC10qU9E0svwc3gZ8O7kbmA6FORujrU
tP42aNCqZ7QzaozTXe7WZxi+Jb0yA9VbtBxPgbm3jYFYYhG0QQ8hqJruIbeK5Are2+wf4RBo6y5h
mmT2ezyZTv7YNKBVz1gytHMa2U7tqvzDXBtGSYVTYI3DlfQ3Q49J1UrG6hZ0xE47ouF3kZlJmCpP
jfaSdmYzPRnEdtSxm+L0ucZJuDKEdCsRyrKAsCqCNLlekq5kKNuY611mlWN6YBZK8lL5tboo1tkH
dbNO7rgfK+3Cm+CFUO0KK9PzHXfl5O2W1E2dh8kQ8wT4aCiTDFTAHPCw/kBipK0KlteBk68fli1w
BmiLvdyuNvDqNR/TelyE+EDoOwm4LycC8Xaf7Ko2qzsRIr0JQNfNsPp6ek4U1CTlRyOF4k3/aVQs
au0kshlPOtPzDJCjUg8vi4L/ro/+hb34V+uju0Y/P/1okt7+wbcuGf8vQgtbbIChk/QQJ/93gUQr
DDoOcw2sqZteuTl+vy2QhMDYjA6MACNgi7+st76tkFggEb3a4PAMqjDse3/keUbSebWMEJs1XhIY
IYm5RRpeGd4cX0GsGuR7XgZa3qdq5BHHHpivQ3fJBDPxvrC36fJ0N9Rr33YfIREYYtmD3KsWRNzM
MqNupUdBmnNA0aKqKh8TTOkE6Roce4fioihubXsQ1zaFdbU4wMbRjLKBrNBCV9HT0BNrVRoeSTax
izfiQfb5lWbvKsEPzba4zueMdi+iz1kNQGhpKDUvDryurPSYQNSRnxIavJbiwOi37ofDxNKs8M48
Cr3GHW5Hzw9Zv6RyT4KbuswazAI7Eh4vFNn4jWwmLC9izpKDdoEmdpCf5qkAwrJ1XBbSSDR18vEi
OsxmSvXZrtyu5TmGF9d9zmtKja8at3M1O/0ls+jbSp06O3iCZzykVSRpkukUuaA9dLDVGiL5Y7g6
FBtGXtNBcmi5Q6D3+e1wBQEEYjcKw6IYcfd50X4FK1M1O5vHEI3wJpq2+gRyLFXXMkkaaltYR7PM
W5euoISXhY/u6Ft3qVirFOTG0HNm3z8Nfe4XX5fGqXHwZCIJ9IXZV7rYG1PKcHwRJUoIg8TmXWwN
MzWcHb7UNKYzLITtwFayw8z0RquRGuM5cPQdl8vVDzRcDvaFAh9ULAzHtX1FqaPOdoouBgUWco4v
cp30WHR0Ta6jSFbgJIzPCVSHTW+u3bFkSfDsDl5QgjzrunJfcAO3u1KnVNUNI9PS8wqzWrNPLf5i
EuMaiFTcbOvUJQe5BCck0ecumto7n7WQHzq54F9mrtUONvjziv7fFOdC2E0BhJ+6kcVMY93gczJr
WCM1S5OVD2yh+WA9HEHbYdypHG9n9IPX7v3CHiGNrYZwwdAlVqobOCoKGEFVxomicsUpR3jnrdD+
DW+8jOI84Rv2vCuqJnueYjudjp6s2aGcRsud7aeE1jX7vYnTpPHCURktwx3WppvI1fSrnR/HYoIo
MA/EfkJdrlMDE7q1xU4nmX1TB7OK993qN0nEmp1fas0aRKeGpntWT1mMcWGpgnY5FlvxJIuEnAi5
5fbPju7Yk6/5xqVCGadDb8GLpHFHywzaH8rUG76x8yN3LadxMnt4ldmSo34Z/jTcdGnBj8bowR/m
I1OnfTMuPfY8bbcfAhtr/L7RIj5OmB9xnOXd8JFcsnnnxavzcTUn7xGhrerImQOjLDt0lrOt5W26
hGGlvbBvBbbRnkzmhNlHzg7fkJybrWxLhnu40z0ZBtVgrzuFATk79wZanKHuyeaE8Rqn24CB79YH
4fO+ZEXJfAsSooVWtPBb16DJMPulyG7K4RETeuZSTmeUAi/NZbca68Ej/O5/RKZElQh7x47nm8EE
NB6JFpIbjo+pol4La01fnw8yk/rAo2qxYTQJd7hrmCeXV0hU2zB/WpsqAAZc48IOhcydXIdFU+Fy
iwhJeOs71jZGemsMABTAiagphgyHxrHOGp+So5yrhCWMsMIeXKXa2bFg5TGu8GCOBO8QgLhLCxOP
jTOZVneaOR0gp0bMZdAasZFdGInhDKeiYZ11RR+1b1zwvQV+MTkNFaa7KVDwCQyvYeVjCLPz12jw
x9rm44GYSj4T/EvHj3MQd5BMpphwH7gGy3hX+2MulnRXtl02SoDAzJb7MAXMY31inumvxammoVRU
MgRpZ+aAiBhZPZDUdW+ypOp6GlchGUzY8cpLqlTAcwg5dt2xLTWbpeq9eNmvBqNRb7tXlj0Lm1kJ
1BTG84XQGbW5lB4M7/K+KIzLUYtW39aZZASSphhpKVtsRHpXpaMNyRw1lP2CnYEVtJsAAw+UJx0c
ysQWWwEsaZHbpOpNL/IBXbz1Mc+iMelYQz+vjHw+BpgXicPkU3Udj0qwAiNT8eSbgP6wJW11A8JM
q2sIkCBZS/azOV+q7ZY0M5cUYuD1SgFnknV5haspN6DpSDmEBn3GtCemZXE92pCWPzq9O8Bzxpkn
boa+jJejMspqOvZLGr+Jm4waSioUpuXUOJ3ZRKYc1JdeyvY9dJd1OQS0aV+NeKqvEt5N261hmudV
UrHGnzIzyM9WTLWAMtmXmKdM9rw92cRhbkWLTNoDIz6ZHFIN9iuJ8haz52FdhvHJaKr2GcnAL66M
Dg/VIdd1C6AR4BbQWrwGFizNCSW5THqq0kTMRmJamhy+Q8MLAEgt3ckqpJYCeVCpJvDRFStJj/Tk
u4zpvcS6yGy1ZCFD/ukjzhtAXnMXpOUhrltSuby+EQ2x6yZmBCkvQ/wmUnHu0DczU7qMVBxCahnP
iiHop0OSt+7Hmb5yOH0ltjW19z1raKOZre96ZqKvr7dS9amMmHnamL0hH51zQ816p4KZRX7XTfLO
N1Wb7fPZTJ9lXLJyNvQAxreMa3/H1tBvDnbbjt21ruPuHMfibanWhh9ZTeV1EIz+EgLirZ8wCbb3
k9FLfz+PMlYFePustq+Ui0ARZUltLQ+LTI10B2koNs7iXogbR5LHCnuVW/lNmRYrBpQBuT9i8ZG+
5Ulif7AbCn3PiHVlX1yuMie0ym3xHiSyox9quuj10ZB5U0edEaTi3B8hDxxrb2TOQX84JKACgB9F
k47CJj7Ad2yNt7Pb2sMzlkyJu1cOHt1ekxmsV3COxCcki+RO2U5DT2dqmZ/jOcXVkZVa87ZpVKUB
TBferRhtxN946qg8AY3b3cvJMp/xpesx7NLE47qa9ookw+1+8NyqyolgA5EOAZV4T8XMlI4RT2rR
Vu2DNjFB1HCF+wWjH5b9YgLPaYqTW3Ei8LU6ADbzzBmvUry9KdetNR86YFI4p8HdeWGSD6wTjbW1
snBCKUj29dhnPI6Hkl8+t1b1qeoS+stiMx2eAoveHNnZ6TtjrJtb4ECL2HtL4YCsbZvxKmuIU4Xc
iiyznCABp5mhkgyEAKhe73Oz+jq6bnrZe0P8tae+/L1m6dcel9F2j7I0sTQiUk0qbPykE6fBGM0v
kx7xtM7YVh7NbOq/Ino08TvVUeLBm62tZugXRSo+zKWoqOKTsvBqhlO4/Y847y1zZ5TsFezfzGJf
K4kkz2y2KHjiYFXQKvRqMBqwOQR+RsdrqqC1cSXastw3lokc5BVDxY05dtafHpPKLnYdSLTYa0zH
eTUVxVLhYp/NvNCziurCsVv/uBbGvF/ied0XJRmC73Zk/+AhY5f13RSWQgKOhw+FJpHtgGjC/Pl3
URjXoLG55FaHypu8lbxvI86x3lv5GoADGabdMFvs13Ud7G3WiH/kEHg5uhcg+SENb4a8l/6P744O
r3/ZIuusnhtp7gM5DNEs6udff8RX4jMfMUAVZmS/mThoJXjlHcqHtk5nHubwjdA620VC/e2Zwe+T
Ymye/n+OBeIEmxw9Ez9Zbay8T7qskfhtq2CDT1WgmgPzUkMf/V2Hxuug3csHAwGwRbeR1KkK+PHa
GZaa1nJuJXsanj4SrzTr1spczzqlhqgaymnfsureqTlX515l+58MvFV7XOYsONuE58LkO+9mAEFP
lJEv5yu+tN95FH80TWxXmOGHh2MLRg+b9tf9eGOSUK89cfJzigT2eszKM+aa31T//0os/+Im+u4O
/Mn5e/9Ur0/161z5v0UWx/yLdx+uDrwdG55iG5b8PYUSjKEgb2DlZM5BxCHg4fZNZDHMv5jU8Nwj
kO4DObJYK/97EGVY1l+wLLmsEGewqfBD/mQS9ePtwZibOwP0i2QiFph4iF+pLGNWCBBOJWP9JM7n
fR5X5lmmiE0evzsr//CY+/EZsB3He+keDjyGQ4hOr54BJMVoRo+hOmZ5S5cqdHP92VnX5h07qGn3
62P9/Jk8LNGb9ZcBHzHYV4/UQhCzUs20KasYEDRk2t3KEvqPTH1/fyLe8dj6NusTnRQ/fvnT3g4q
MxB8ItJNb13aTvUWyEpvCp+EQ8hE5Zu9/j+6c386hxtOgBtmu1kc62/F7LuHdSGcHq4dy5rcIdYR
llk2MyLPAURmeTKf/fok/u5gr06iMpd1WuyedbLlLwyAiAk9FImNm5UF2O8qC3+6Yi/2XJOaY5hA
W5D21bkcsBkjSxch5l/jbU5maJdM7p/RBbhiHAWmJdljCD8mTukfj2JVTBJFSm7Ob5f8oiD9RPTb
w7cI3yX69dn7pw+Es5QRgYcDE9nt1aEY9GjcOsVmf4J+z4eJ+EJPv/lS/dNRMIUDLILAwq3+6stb
IuUDn1qKkJoF61hov4yA7+a/sU+/+Cv/zyj293lz8YRjiUMmRir+8cMIg9ygaRYbd5NNz67rZ6Kz
nMQ2HY6EXfUQenRkAwgYXfWUdEa+XG78Mus4qxbIeEX0tbsXM9/2CEwPUEJ2ODFh3JFd6FLDCGbe
EGv2bixIk2iYB8k6FUEM5JNqOvZ3ntlQxjNZydeJqrF4h95CX6075sGTLD1s/WttZyuT1aq/DXJT
qVOWUV2zq3XjfUhYfOnw15d3+8Svz8gWK+ACM8cPtoL27xdtPA3oFUReJLlXkFFyF2myZWzKtw2M
3Vs5QhtnXmUdegCeOnSNLPijddvLJbE9HAoO/CEKil7/AkM/8ronNc0uxvCRgboZDXb6s1bPb0fZ
TKqsTVnAvX7EJetqjJ7pFaFWeonEKNwLe0DiIQQlP//6jP641H85FOsnoi98LIzSr5fBuURvYNNC
d23R1c/ePELMrl17bdFP7OyuZpro/lHW/dshX6B7DuQ2iF8/XkSjpZEwg8kYEkjhIzrzeMjA4//m
NfH6OyrwYgN9wK+6OXB/8pNmRDYzmxICvqOGxYTWzXryr940+rtfn8GfD8QCj7fC9kLCvPIarNYV
ZOpTA8NSbsn03FpdZBenn+/+/Ch/LxjgMnHrbdfxu3cQEQDcVwY6h0/RR6h1m+9sH1fDHx9FYFOA
lsFRaN559WCrJssZaqGrEFNBddGgBoXYQow3vz7KdoG//xYTJ6HmfvO+uvh6rNcImDzItEoyAARB
v7ZvM6uqsIsILL7Vs9gilXUq9r8+Ikby18fkFUTCi1fddljJ4u2H81fPMnEnMqnsEzri8b1Z1+hg
VW1gAEIdqE++DuQ7ZxyR+URMB9PWYEqEk3iBOuJl006I1U6UZymvL70fTav3d4pCLKQ8puTVPnPs
idKvKR9GlMNq+dQHUOYiqxIdCl/T0S4AI97ZjRLK/85Hv8sP0l7zOQyY63ekdul+OXcLJ8WRt/HL
Q8tefbSBXBg3jEgAN9er5wzI9PZ05waz85ECHeQ6vaRCobzFXcUsxp7OOlFLO2yGjsB4bXRxh8Vd
9V8Wq53WyJiEXKJ4mpouXFpgzxET8YmmDl6aVO3EbK3CNi7T96VPsh0PbpsTNvFV2+xKZXV4AXy6
S5jWWYjbi5iQYYLOtorzFaZOEJU177GP5Wxt9sXRxwcK9MFVkYT5ekBi60zMOY73yWkXQz0EpgYO
nw8TvVdh3JAAbaLOqpkDUh8ugQebAVmNzT/ZeO9EuiVzZ2i6M++9OgNbvVhue0wJ/zZhUs4Tiemt
n8ipJC04ErtujHiPPb5nG++zHQQvZuaYZMfZO0t6O62joK3tzzY3ATVc/ig/gTtIp0fkzvjJa0am
XYPBVzu0yTHfBqU0nufCQsLSVaXuR507xqcWX+09hjOR0cei/OqskdZ0R+fcmJzafEI9cajhWmme
DpTxgCtgdtEFM+s9Q830I/5eVNw2EO0HlcDgGUOmTEzwwZUz0XRE0aaRqj08I6CzJydSyLQ+cXJi
8GkklFb2eTFSandwtDF+HOrRbD964P2dPVv+OD3kJUrykd4LezkYsgRupvoRcLdBgdk2UFzRyQ0Y
A4IuJ4XtPDAN76MBOwJaqMzXkXlRwn0eFLZ9W5ppJomnSzU8Oxkj3wtc2rZx8l2Ff1OZZbL5YM2h
hOhcrG8478B2BS8583NX0ujxQK8k/hVNJBlpEO8HIOt48d4ncx1jwR7b/K7CgGyf6qXlxNZBqcZT
tcSFE+bVmJgH15wKO1ILpaxh3me0YMjKJFyBpuHknyGMzMb12Ji5x9yL8ce5H6ghv1RaJ1bkMOxp
PwEWqHDK1HCpMSHRAbmeuXzj22ekNiD7LBc7CV17nen6kVbWvl0gQ9EHAJwF/RA10CVjjnUFA0cp
q5CkBa6YVGnKctRSqQdLJI4CgthW9UUwjz4cjWD1ErpMMge2O4VS6O2g1Ksrgj2iv0qzrKjArlO5
lzjH3q5w8NBvGHgGbruMttc2CsByw8JoXKfecaaL4hw1q8p3CVu9Hh1zbT4uYyJOVU76+A2PnLQ/
CNS5dMHu27qo5n4eu92HHg/VMHzpMs1GBve7m7uNt59lkPjFWdrV2Vo8MhO2YLhMc3YzjiVFiVab
O2tjIsmRyQkokynURG2WgOANe5CKVtTcci2fYk4rOPa20/O+bUVwHyTbXDDB5bLhlgb1OPsjrUdT
RYcRzW42yPNmKkeLfIKkzberHAM2LtuEAPuUbSGvuh0r1SDtvDXs8TVPUMDZLpwxJnM7oN6l1M/T
uvUa2KPS/QWuReLwNatU87jMYxJfOQnr1D0T2MWNWtxk+KbXbWjH2Mp0zmaqaLK9Ofb5NZEgXtmu
PbnTPh8SlwiN36Oyqgb3TSQmO3hTOgnAAzVY/PY5q5aZuFxe3Q2z60+3pkzYxihidfNR0uMEiVY4
6HnAT9QcybY13xqlucbnbT3hrOJWS97ksqxu2JEbNavpOLvjZzDxmBh8AYPpsr64aLCCsatYekoo
yYvS/jPlfmqd1t6Ef2K1jX/HmRKQJo2peo+G6cWR1cjyy6CUR3PBJGBjlGscZBEPnTo7txs/3mSw
RTO96FlD2OQXMESNRvvJENqj9wFgyr1NrFDTGT0q8zRY+MjDmMElVRM0Kh4HDNsjuxE/3r4sVVAy
MZLl48D0tcW42Il72mzZQ7bWSISgUwlbib4iA7hfl1U+tbw6MdybImOKY4jmY9UMVhOutqVOAT0r
WAR6dkIhRBqe1qBb10eDtJ19oGMynaJMDtMFXw5XhblZt1dODrmFgIBJM9kq4t6NUqx2CLotJdtg
5queDzm4yYPOe8bWFaQ2FeEyddIvWcN35IFf021OXcUEkhvIoAViTbGpXQyV6emLrB+qjRjuUYKg
iSHUka5FGn90+GeQ1nvltSert6aEsYO/TpTRaYdYYUoLBR0OpkjuQBy46d6uCP5HXieY37hxWZhX
fWGQD2Rqim0B+gvtWyRPRHPuU0qG2a8FMbNvhIL+HqComIc1Zdh5Wkg4jJd10dj5Bc3QVrafhbPk
+yYOFvcjUevCYTgxusV0qoiw2AcvYKL2qE1S0XsF+oDaQiIV8TVTBYraIruoO/My6D2F34Eerd5/
6yaq7T7FaSO7r1Mea8BkduFWwKCY/oQND+bsbO2tLQFRtEKEBs8W64xumvShK5JYcVXlRGtj78fN
vsxy0m9uHBhU0SQLTVNySjEbMFHUBCEcif/CyDq3P6erjLeRN4gAyIfOkjiEaFLzQmXtZN9npq1t
OFK1yRe8ZO9/VtMRDjrQGFc7qoSrxSmfTJrdXKOgi4RmoQkbD1G/KFObe7GWeHkpFgG1sythP4zn
DFl43Gczi7IlNWhVS+nXwi6D/nfd0emU49Yb5w74C++toy4o9wVnRSHCwmPWj/wsTR48iI/ckzwp
Ylo8sI4f+O4z9jXMtgl2vOkCiG5SANRBKFIRwTL65wng5g+paU32brV7lxl4WVR0ay56O7+lMh5p
l+I74pclE7DcLV+8CAmk2zIz3KPTDeoSuDxA7yBlrLRvptnW0ejay6PuR+OGKbMvdyLo5Fefi2aG
riLjy3xPxibFvSIG80dUaZi/MuNzP8SGKcf7OZ1n40ixaFLS74MxNxwTt+v2E0u/dzZ4nc+Za7b1
ZYFF1g9Xs4YJRJhzXs7tqdYicmqjODZyauifcLO6j+AE++A7ytSF/9f2wUPelWkdUpMO67GfM/N9
rj0jiDxepaw/505UB3owPRQHrDx3TlXZ3QlDAAmOHhw0KTQ6tqwDMROqT/uRSsBw6MlEhnS38k13
GWHflww7PzkeBRdHlcQrChNPVNpT4P84GKgM6e1F4M/gR2p0nYNMxt67duucd6BVzOXe1lmRRnUp
1Dn4Amjpjd1Y95JQKnZVuimexsGjmcgY5uDlRdwZYE4ULst+dhDruo6w19YQXGcsEZT9rFXnibCG
31nDkaksO+x1077vpmJesY+ulMRmhLC3DF3HUBxawtbjh+kZwg3vWW9fe37/Vtvc5DsxarLzfk1Z
0q7srQCMFPekCMl8Oo8tGbcgYrVWXozsbfyD27dkggZnnNm9NNny9tdbqRcWwQ+7NzaGwmZzyGiD
nKv/ao9ouixOrZUpoEGVSnXu8OVII3OI4+WySbqYOtJ0MIIjhgln3XnZpOisJ6b4ZsVJxlqeDsCC
viweJru0Llf36M+Vk4SObIfmTQmtsr51xh6WS8qOjdwTQ3xxSvCafKCqtx73uLOy+C1b7SSLqqXG
q2QzFv0gTT/17ikyt0/uUEtv5+s2eXREPj/m1MgEN0uJM/GYF9wXRyOODYabhgMTu+qYwX749Tl6
LaoI1GmfYSYvK2QV/Jw/bjZTRa4uqQls+rVlPRhyjc/iACNa6ALGfCidRd//+oCvReOXAzJH9Dzf
BMX9Eg35Th0Yl9yj+AQMDui+8vNqdCCSkP9gGa/D7wa1/3AsaIvEZRlvcUDnlf5eSHscSgcDldtR
SAP80z+UoD1Pqyzq32zbf960Mx/1+XAgWpFbxSulKKhj4iAVFVux374PsmK5Wvys+825+/kgsPcx
VLBy2KY+3vbn3527XAWVkiNuvyrV+dcqF+mbrmqn06+v0D8dBQoNAym+M9J7rd9UfsfWhk0O3avl
eGZlRRZZFEcef30U6+eLs/18JBVvC1jBRvnxw4BLLgK3Jxq3XaSGHK1n4sI3LIl3pO9cynS02as3
cWat4qEAbTje5Wzl1j1bdrILYlkcccmbScnToq3FO6WUC1HI7VVzsPv17/pPZwSTgY8GyEgN9vOP
v6odtIbDZprz7g23dmsZp95ovN9MU/7xIAK/NDoqSvrrVLk1BqMY2gU1s2cbwrq2pftraVvcOb/+
ND+deGpLeK9xIMnALXitLxWbtaYbEkVH2DAcsNEORZgp34hWhx6/38h0Px+M4eY2attGEBvA6MdT
B2wE4crFyIWA1FGADS+v1P4j6RfzNxfpJ6mO55fjIZltU30TwfvHIwmn8zJGUnSa4asN8UdOJ95m
+U2GTfgKBllA0IOExq/P5U8XbXtobvwElGlGOK/B1wn0L9H7DA+yqo13eHyag3C4m1+O8t/R+b+2
Zp7/HN68/5w+PX8f3tz++rfspv1Cvfo+bPltam7ZfzmMdcEgMXLdHH3/HpoL/oQHDTNzcL8M1Leb
sW/0kP6/f3nM4FkmQNdissDkD7jVH9DY+afcbP+38uBux7vuUOQEh4n/+a9NM83KDktZ8lwbBT7p
0LdiGFCdkQbtiWSxhUSAWdMMS5/ey3s7aOBTxytxSD+gvlCzOo/SuVhRJ9jHg8iUfctipbKX4mLV
lMxfNHWuboW3rrjfyK4Fhxx3XMwuejWGhVr1KmsPfVeL7iG1dIBFHx1PQD8d88yGkorgQLarlEux
RFJnzYWbd1Pfn1yUVcxmfFWN3SzNkQ7SJHY28PLmpWod1NfUb+o3KQ+nY12Z+CVnxzyiZdgp/mm2
RiKBy6gdlkyyYARgVY2ZXM+dUZvXDjpQTKEetbOXNUmw9ys0XCpBy8GS7/26TJ+SgUZGagopgjZV
Ld5Ixtn7YGFn2ZHddtcd6tyDJhveYmKPva53oRK6OHxtfsQOPOxi3066WrtrhYfdeN91MpZ2lATJ
bV7VvQ9k07bbuYjqQavyEqm2ctMoTirc6V3qp7emseiNVRhbdfs844j/opRh5hQK0z9Pz4tZO8kd
rPfBvXWNzqk/wK9olsOypnbU2vP0jE8DLRxhpPmUKm/5OpSLo1Z6aqDj7Lu2lDfOAgOsj9scUyDc
vezQ966+8umSym+YFeClNDZbJWENHJbri9uSJkVrefAbc/qSC6sAHBnLtKO1cJg8fy+SpL1XWUC9
r7F4O3Px5ZnpjNnbep1ArizWGLrDsswwO/p5n8Uite+WCQcxoQHPqWYmWh6CLn71LbfDFKCrgiv2
yQG5s3qqAmKfIAc3U2xazhiWQoATpnPR2NS1grDosqSJIIAo+sIxkHUkREBuBinTRsMmnQMAgQzN
Tf3i7NWuU7KNISnvXwwJrZA7Ej7zckp4g/R7EqMSy3fGdvs4Q0R6I8jT6PN1pg3lXMYtwCwVD3rc
9ammjTH2PV2eeV2h6lPfTO6jxDcZZcY6U5E898cRr/Tmu2q9cW+2sr1cqoq+xarqD8OL+VkHXXWt
7YQoxRyvxlWcGl4HgsRe7pZuybt94y7d2Ww149skbZebnDfAThQL4q3fK/12amrLi+ZekCmtkjJ5
tAyjPhMp/vUwJTeR7kl6giMadUsJdNyVd+LF0I3uok6tEs7bWVAnm1Ac/SHm1qLixzNW6s/Lia69
xVxX+B31hmXYUMjtiZ5piuV9dn9GaNv/w955LEmOZUn2V1pqjxRwsugNiHEz53QDcRIO4IHTB+Dr
+1hGTU9ly1SP1L4WucrI8HQzkPuuqh71rimHPw3l4uott2MrfZyX1rxQdV2wwWWLAkZg+Z2WG0ZJ
PfN3qs8iJsEcD2bqlIrfDgp3k8QSINth+uKpYBo0gC8s5jzknN8ZPZYwOOXI7DGwFTqLnoqu8q2h
tsPsEG6hx/0dXbiX+hEWrUrFbS8mLRg4Q9tAZK+HojVCCiFcsM/B4471T9NBWhYoBXnspCIkzpPJ
E8tC0cCtYF84dVVUeQNK/vWUgInmSMdsC07YtduZNLyE9mxuOpZCbGpnQ5qbxpNs4YPZ4cP310HN
H2PCP652JtdqSflcxmwLDNShjpHIJ2ZRqFvO/0gVVOWaCaoPeVkOvk41pU91UnCY9iudLdAH7tm+
evagVttvawEb9pHEhJw3ozYCpvXyIQNPG/drFnl52mkF9ZZjNd522BlBQ3UC8WrIZQkhHI3NjzvL
/hhbTgo8pFtnV3qZuR2MhHBVTXFHypfrI5gpvuTTD2FGNAcDVfPBXSA1V2nBWdwuBRUBMy5slvyc
x0HWt+fVaruDm9vuPRpTEi7TakeIyh20X9jdytYb1WrnzLJ/Q5LTg7Jj8UI7/EpBvSzKTTZO7CgI
zmDIYFf6nC6Wc5MMV2KoWqtepBN5Cg1SEJw8HHNfDYVyM1KbTg5Wz3exXdkcohN3rzaS5RmBJOt9
Wkag5bJMgcDKNVS9vtyBIa9P10Wh4s9Qpx/zzkrnwCusISqFZYTxVF7xt/qsb/WqdzqmON3bmEYn
tuzMtScrL+9XdVghgJTjgXXCjw22+tFpDMfwhYtmVHWdsffSpnouFoEuzLbK2kKK/Ry0vO3eqcgc
jQPx6an9jgujr89NVs9aRFyOLxxeWv8861MqUEF52b5lpe3WWVjBNEY8tEozPs8dG/bvPOvFh4Vt
Tnm15zFPTixGOFzGQihxyA2ih4bkkvHRrsDJeDT8uoGZ9dXd7CzNNrui3vx6tKuLTe5WDc3K1Ngo
u061bDIzRqPSQOKdQZf0VajlPEuBsQxboZOVZ3RHaaXAQQk4Di63g7WaK9TnUfXCuc+FtweoXdg5
e2zX2ACFYvuhseddsUpvC7zK79a4qmErWTj4KnfnHX1mzikWuX0/dDD0wVx7CU3X8GQ/C8WQp4wy
kQ+a4Vc1GLMh34BRWJpotZb8AQ88WRy848PHZKt897sq5TXjixWa9VdPXji9xHkinc0Clcndxlm2
HI3C1k9lw8EQflqW+oujpD/gXpJlS09ox01P4GUsfyv5/56h/8aG438bom/G5KP6/vjHMfrP/+Lv
EV/rD1VlXQFlBAsqhjd8TP/tPrUcXr9wsUzyv9eWvr+bT80/dDrp2FoC7gCRgmP4v+doRSPiy9bN
44AJj9Q0GL//hUGak+9fBmkGZ/IfcM/gkVCBxWuEaf4fVx6S27jXbe+eN9JKx1424GLgkAfKIk1m
5Uyk/aG1JY6DK9Sp85vG0s8Ws4niL0WdvinSQYNHZVcFcB07y7aDPlIfkS6akxAl80jIFYJ3mN+X
yYr93Kr7mpbtVb7SL2gte+lCn/LdP0XCwcvix2kYpjnSW5cFM0vQ8mP5U1xMEnNtT62ptmm8NUjj
oT4Cy5jiO2+FPKVBt5AVfcmEuKoGeqCtdya0KSRIjf4i1pMPEgRQcUysHuF4AlE0k2Fb+F+ViLB2
4Iwie+jIFXdbtdPhe09yootG9nqdRhwVcOMm2QAcTp1QmjmOauWrHBWei8lUqWOQ6JrCopIOkh8V
0e+1tbP2ks9lxXisx0tKK3xSLRgDRp2E3Fq4dgCGn55xTtuz5y+dbVs+C4UElINKEDEq2d3uPCqn
pm1si/wLUZdDQ9esCfpzPABqmaRqvBtCb5+asU8IQxH63bhr3DpUX+vEBKXZiG0By6lB+Osb7ygy
6I7brnC17I1EZv6FvlGQ21vbtX/JpJTem64qzZuYizwPRUJgAijBVKC9a6aM5qG0Xlizrh/OnHGd
KGm1cHYpIY/CpZDzDNS1aPJQWiKMpT6I0GHsvkJJjfzEYIDKc3W/aKgr7ZoErk78K2pXr7+RODPJ
UHPVpyFJj76GK7KsJ9D+usmjtJzzHSrD9YTAlBIjZ1MAwR6nN0j3IEEqvFqMmciYRkG1z9WljZu8
JOcIW02xY2LUkwHR3zJXWh1BMhYUBVq8cUva7Vw/n2vpgdzntOCLpU9/aaxUMDsmGG18AhttQY/f
ZJNOklBvfC9BV8NMIt1Lp+sZcTpP8bpwRi1Nz5Uh8k+tqbRbhIOi3GJEyL7dfpC6P3lVmkUThLfH
rHT0ezkgURghqb9ObyJEa9Xt2cnFBlUVpADb+G3JEw8UWdkWluLr0l7HfZKRuBccEue8pnnAsq+y
oecRxgN495VAd3B8SF4mBEgutyFwtWm5KQxg/lFCENw6o5qbSK71OL12iMlnry61ZquudKJsKgjo
VsTcOg1B5ZAq3MhsyQ6gReZv1CqHyWMcLP05cTKhbT2HKW8HtF+z9iuxrC1WJeBylKk/pmsmB7S/
srgjH4J/CWl4IBbs0h91HNB0s2gZlXmnN3qiItt6mQCnNl/ca5h/cy0n3ZlF3sltCbf2UcredHAo
6d4Pgnl+8WJmm7OjuG0fdqBlHwbY0m/qlHY8ulpvXCKqqNJnxmknDlOdiqrAMdto7FtK/rRUDATK
1bQ5Xc/47T0QS2Luho39MRIuNfKWldA9T67JeEvRUl7akmrnoCSmlgV5bjs18BPVvpW2znXHWIgm
NRPBDXvPyp8SLzbjC/56Qvoor8Whw9/YbNeFyxccktOZQaGwvQ60JoXnoQ3D8tPUBpLryQKXM9kb
x8jxhfgxR8N7NWXlBhwllx+Y5+sbmnPA2SROujL6IVCTlxzG8ixGk/FpTnseeUbVLkyW13VCPKqy
3Vj0KZqozaDtgthyhcpfnbEVpt5Q9HemmtoKkyw6BMuRuCerz7alDwH0lGLHKpC/pxzyjthvx7CM
5OZCi+KwlclPzxXmsLGHdP5qec6/knByPllka/d2lbobo0eAiJD0VjhNVmNW1HwbXbKjpSRGjioy
7wsbT2WFtbPm8uAOV9VwSfqi4vIXTMZGPDWjX7TWutO8KfYiK274OOZZdInP/xItHyIf1/eBYgvh
O2Qb12BMCuCHur320sfCT1/HvBiU9ui9mSZhXIwtpxvLIzBcaQrGlTHXtKDn5P/ceLQmgKDp3YNx
/QigJ3QEHElt9NrvBfG/RyVGJfbT/3zf6I9dnlUf/7H56Ou/zkv8Z3/fO/5hMpLw2HVAonL0vFLj
f89LivXHNaJHOuHaBcle+OqF/vvEpDFl0cgFXteg04r/6P9uHmGicJlijod4aqmqBwvtXxiYNKI/
f5mYHFbfaP8G/3h0Qqpkzv46MRU5Eu7Y6swbGOC1YWpXeq8849egOLzl6TbzzRUalF159raccv2N
vuQNMXuYuZzXddQTnROcFqXxEHmOiEOpoDF7rjJisvKc4xpj2IIuz1NsMTc2ZTe7BpH4Gk40/QHb
ZAiyAxu/+dR1w2GRbRMUOm8Wni7tbuw9+1j34iFV1q2c+6kJ4yS+4RDWBYNnb1TC9h1UzHOj6GSh
8YHekAceg5rqFJ8CRm6+sRvuO+qDwmaJ74g2vMTVFArQU0PrbEoQ+Btbi5MXZrUq0JzqtBCOBdDG
mUeutv5KrUm6bbDJYko0s3DtjZkutpZyDrV/Kidh3chBN/aFwRTl2OVPWTheFLeyv1WxGf5g1H+n
xqkI9VUrYMnlYq9n4C1LfuiN8EbzWLkyv7MZqPclfTUBTTnTU+aUtWSvO2sHi8UEZlX2x/dmUnKI
S6w72FEoPfY7DjrtexZUXbOsm0sZVhqWLFqkpgQYjBmfXH1uNH6quZ7pLjDORKmqOpKJsDdJGbs/
bapZUZrSJxJBJnE732vK5A10G01Exqz3t0muOy9FGxsuHSIo3XVblBeDuyL1URLhvCWo0j1esfa2
X+fqnHXOjzcUmQnZNV8n+AME+hcepFsAJDYp+H7AKrG1EzBdRiAqxkbcHZkIjEqCpxoFwVSJ/epV
F6Y7f/Z9EoMnadWbpjR6MximQtceWzVRL1Pn3LEVNqNy1TCh2EWBvV8RMAoGBv0/d+KnOkNDqoVR
AUVhF3mYqTO5mTy+jTTPmgjQ6noTd82F9T+Ccstr64I3zYBdUJKcTJxnZnA9P2S6WW1rzdxNdQOJ
A2fpJqn095JRk4irGgxQdl5YlCbhWoMmEVg5GtXatut1RaE7e8AL6w0TcXpYVhKq/BEjubsiOfxy
rC6xNE8Qvk4iB5LCUZ44/KvTinOyllHiZkd8KG7ouAw8aRKNfxK3MSfi7IUyr3H0aPzGdYKVDkQS
oFZ7dpz8xpicbVFOyAZxOJf9o3NtOVN11qSq3uGkmi/0XwaDvR+M+6l+aC3YFNPCZP+VGyuvGLb8
hfqKH6K/H/PxJp5i9vbtlsfRuCFE7quxfiw6k5NVDMOjghFWYBxcOE8J8IVVOUXe6u6yTMS7Qs2C
tQPGkSje0c0oPuerYmk6H4tmDq7MJzAwlhZQ4KAFUFf3eC76w2Ra662V8nNTgftEgc0UAetrHrht
Tpq4XdiAuep7lrt4jmhIxGyBfh60o7c3ypWNcrVfBnEDyoBOCyegzPbIqTVMsx+Tp4oza+m+B5nx
JDvkB60cfHCGW7N2GK0wlcep8+QUMfMRiBiec/17TG7nBHhpCuY8+4HnelvA1oMxg2dqVNvXppXf
SuzhRuNu3OvmeJxnmvHm4lK1oAE5R2rKvO4GQ/tcqnxOzvgXjVBmIIQXUcWkfHI15qhQk7wDFx6A
LtmCbskMGreaC/mloBZ1luz7asX+xt5TCQXp+WNfposCoIcRgllton5U8TYJctCQ5qGiLtHSFw9J
ji1QUT+pqeARl7r5XYkOtE404sXTionMxOnvjMo9tXsAMdcOXUON77syzmD06spFsIczorhgJeRP
qjedrXjJQ4zO3Y7NM7waFut7ZAXtmUxj79dlX78qdTUFiKxxpEAauoc5x6KGE+5H3uEfM41sk8T6
EGCNw0HeMJO4tS18DvbgbNWHNO7wj2bua6G4I0tdMe+lNzE9Teqpy0R2SA3KvlwOCAF7qeYU6wtM
y8KLROMGfVM+aoW8xWUdEpbDhEtT2qmNK3ETV7C0lfQJ9EEc1urANFxvzPwDV3VgpcmDky06gAX1
l5tBnrbjQ9XX9G9cJ9uMt4phz8dkapsIme5L0/Szm49f5Zz1QdybNVvA/K7TtK9W6WAOJSMvHy3b
lQDzA+noUcOWzevoK43x2vvragJdckjIAnUGj0MXJNmvCoCXYYM0HQFVgKWiCGptvmKg2JsCQtQM
6eSbFSxwwLr69rr6IHPONU6SB6VlBoCCxwA34TV0e1nK7KbFHsxWmT5ICumi3CEf0TZhg7O8Mp+1
+Xld33rIwm3OEo1Pu2NMvV50vVO/eJOEXsRbDWR3NIzzzlLeMqXaGjkHJ1tfXxw33wrlze6uznd5
Br/1mCgSJlfXVuxvIX+NOP8sZ8su+a4rpo1Zz/s1sbkdqMUznekW/e4G8f2Y0RRJ4LT6dByyU3iU
zzoQl7Hv9rIyw4VMn9eaT3GbvlI7eJim8ZBzEdeArZJBHDn04l/VpsCg6ZHq3otdNnuO20HpnFdn
fCFMe9AV41GBC+dD1L44XvVrnR7a3kk32kSOipVJ4k+L+YMoEhmCDbD+YcK+dIWisfNM4GBZD+zD
Xpf+p3SK3VQmZ5u18lXa8A1VXOpC2zVxxybEzW45vvj6mN6SuDXBZJNrtBas24IjswOyzXXTc2oc
pYEXsyy+6D3ZJ40V6X0TCjYb46KtfORy483vmesGBl+7n86WEdH4e/biaduWCtEEtd8XFPIpqG5C
Q8IVhZ/2L+mcHI3lZZHp1i2TzTwvgaIjMggVFCfVDVdm5nQ/td5uWuc7rMzw1LwqGmPvm5s2JIG8
jYsescGJlz1mP7jjUvnG6b1PEY35wAIujWAp0n1dQoFZ3W3VLZGYlFC1H5E4Pzr6gQ2hhCuPjUTN
Wm7A7hID36L0514nL3TN5VRKuyfaETjgo2JiBVrLWbRWtUAX+fnqUEfAKt/y/pdb2Je56l91bdmM
7bIzc2tjofkCay+QuupQLbZyEHuo6C5rH7RoM+08NkIGX69qk+4YQyKAPKrME3av06J6dMNqyR1n
0ydOykpYyre1HMPSLigDmUrnOPeK4Bf1lsNQfvNV7nOdz6QGscTJ9GrUnXsRou4e7Cs0HYTJpWvV
K2HNubOnsmPxJgWWS4uSB4A4a0YRQKrfJ03MNknv71sGjWmYbpWU1+KshVaKzr9iZ/VUsjyy32qz
FdoS6IPRsy7XOU7S9co9UTYh5NkxNAkV4lQ2X7FMV49TZVaRYfXe0VO4/GygSH49K9YjtMJXrX70
1vkyNMYDAmdoTfpmVIa71G2P+CFOziCv+0AmTtMLza4/wN737aS9Mzv93qUGdNazd9zHt5zJN4p3
0qUSpqu6Bb3mj3z2hdmfSukSETKnDTILzDqdHlgySjxBp21heWXQDU8I83sVDfE6m27yBqFQ5a3t
pbDdXJPoSRlSK7hxlhfSRL6jmsWGrc245dzK0dd322w3AU6LVCfTosWCm682Lg2oZaR4+lfSfSJI
ZltGdYR50CtRqY/PlVG+YeV+14s5PlhOEeEo4xGAIT/R8f1W0G08ew/H4ErV453Bc2FaKy/QLJ03
RwZe0HDij8GagnEqLgaSCNNJ4ODbBrIdxYbc9Dl8k/JcGvHFTC5x9l5hWnXNmyJHR66UvdW3bz2p
o7IgP6GzbW7UdyMhP8SyAZasjwgKlLiOrNr1m7VCWaXBFqAUoFm8lDxjPlrb2AryMW7GF2Ipj45c
99dkWGNnW46tO9zRYaJ7XDwSK3+jb6tKibcZhMdU4F1ksxLltRNvB5YvrRnfO+27KN0loFKFvnLz
3nBLI7Jaor4yR4li8dsmSzBllrYXKl0TjnPigLeJLVRjYGSBW+TPLdT6bHF22exdgBfDjSo+2ScE
pvbRO+btQvpNS74K1SYukrbsRcVh1F6MWv+w8pVrBsd7l6ebknUP8VZ4X1CkGCyJLtZVa7ynsRa/
uQmeMsQx0SJq6ssWawluqSvCtu26h2524ue0pkj5ynZczj2rqs2Q0S/RYWjeY7/nhdlfVU6T+crA
Zstjwj4aZv4JY+lV8nz2kyTGiaxcL0l7ivoku9UX47OcnSycs/ZBmx3ac+R68GT/orfpvbTM7kWo
+TfUXKwe+YnqFF/X5LZbsztroX9Jb7IL26nvvlUOHbabAIHzCvYKRdx9t6YMFi4hGGNnkEQX6oGj
vsiVwKNF3lcBc/Lmj2jLOLGs72+Fx3GP5Xt+rqZWXBrkT0C+FjG2uqDgJCK9NHqaL0TZXTjpKpup
8oz9KHProRj0fuNhpiaB5+TvMQ2cFJCuZBRMvT/Z5Ppp9FLWdyUZcO1PE30XEInPlH55O0KtJBQ1
vZmAc8XS3gyQIE+QQmCBG8qo0ufp4FYLtXI1f6YmxbbhsNS65MIYb/DUK5jVV9flhqoJV1J3O2IY
TLQuzUJtpGYu6jO90U41c65st1WuwJXeiRqnQBgPeWI9o0LYGBoIF3Zb+Oe4K+wk23KlobhX17he
dl3Yrozgt42ccnK8PHLJVMTZxcsMGr8cZdgPHfw7LNaUY+dFSo+q3rGYhzyc0o675jiqm9rUQj4s
XC4E0aFtTqw/WHEwWLyMPEczvjdW04FZKPZuJYfcM8jFcg6KFUapH5MmAaGZmAse78K0NzJn2IAD
1lNeK4adLbLGvDhtQ7vFTEEHoSZyB+i6C9D5zumOHm2Ij3XJm6A3bKViJKvXMsCXwBUNJvzacTLX
ziUe6MvNKIDlG+Rf7kamX3/q0uo8Jiu/PF28zR0rpGJxI9krUty4mmLZmy7v1/XRMknfhWgCCidI
z0My9bRsX+J2xHOoxMtzW9XA0W2Te6mDZ8rYmUAVFGrTHxMIliJynNjBHIMNXNG+XF7LRKacWkBZ
rR2ry42dWHO1pbhEa7XmrEwGwNAwc/mg9jH1LsVJyFmF8NUhaYGcXUlNoZLMTncpMKvKfbE69vwg
gE1ovzjApc6vrCIxMMm+Mg8pnarzawlQ7DQMJlg7zS5HZrBZEn1ys50OjE67b8F8sgIWo3aM8eHy
ZAKBuGyrQRTx1hpowkIwKlhUtDxNeJ41lXsWtuui26PpWeHE4lXCqIWY7ategsNCQMEuyfOK/mz3
APl8L1fIp0x5bn3WlnGtAQZlSbP5jAF+o65LTOGkkcaB0c6TtS2TmFlvGagRQqxXnZtmdq0mZOOq
3Nt9YfyqGm/8JMyt3y3a3P+qByaUwsutcOiadEtNbX9o1Kl+azSEC3/OLX3dS3VR9WD0YpJvZQG0
raJQnvCSvrb3KTG7wyTi5E7EcUzjQbsCHrTnpNvY2QxldSkgcbZp9kpBcn+c5mK5G3u1i0xVOguC
6MAaCwc/54c80X4NduztIaZ4D81gufdt5tZnfRitOzyTJDjySmqHrm9GappKy3sZpLDuWtJ412O3
yGVQWD3gfeiDxGzKRSwHuyyb67cvCaY2FCjdcn6yglkRYt9rSUnHiVNfY1S5Y25mFOeX2UqHH7Vz
udZlrBIgIcj8UDkGdrCsUzZtvuhHEhWcF7RTBtaOc0rODIHiU+5tcngYejoVeLxVJPoDEFfvFVRS
cxBanTzEQ8c8YsoehQz3CgQVhvFLmenea0/rMK/qDOgjud0ZeRxz4Zac1BqJvte+cqcwiZ1MWvks
8sVizZjQ2SOg+V8I+HW/tKS64TqicH1oxI8iXI0LVeJW3OoD8hh7JriStptd1EJlSVrxfGFoT5rx
XrQlQD/A5ibUwx49urBd2z0NjWu/aHPDNJM4PVKRMWmsfjSOb6uJ6ZvLC/6S31oz4bxqSOUTO1e5
oKlhwdS8q5xQmwzJ5o1hgwjWCsPcNqoRO74B03AzzoSVWcORJyG0ettpLuns1aj3xvqedveyg9Mb
u4Z6YvO5OM784ExkjrGnlgfDXmEN00xpQXeikKBUtOyXlq+MOLMWLzAku+Q2SVzzQRoVBwRz7X2d
5otHWJMcfFlB95tktOZzMSYmx9bmfs3N5aJBCeTmMtyjRWJxx+c93Bk8YRg7sHbJ+dHI2RBcnYu7
wmvhvxOYgRVo9VcUasvxplHnYw4TI2rdbtoUhoiD1ii5uq9VRZMVs1EdLqNMz2rB69QSW26rIlS7
/LVdrIdOZRKut8rsHecy+a5MGswKEx9MHzg9arG37EaKsKF/MnascaTG63iSLuVKNcph0OBP5OJE
XYXzSyaq7qazWcv4YHaLxeEnN77tclBeEKDTcqPiWnymiJIJX4sm/TZuh+wVDPhxgcT0ORNtOdOk
ZPxIBgdwuaY6HdtGz1+Lell+FaZRvEGyMKkiU0J3Truog/kLN5i8ebebgOl4e9xWvWAmzKt5y/VZ
pvuJAMFr4VTim9QoOKl8NUBl2a3goaxkkZObxRNIP+3Nrr3mYvQq+HwpegX0TuvQSaXMkGfzkRAS
CANC/t50s+jJeifhQbJ2Vwf7U3RmfiD+2m34Q9vRkuoO3db+brTCOaVMSFok9Xz66LASRkIO7Y1R
FeXObS2cdavicOZy1m2FyVkx8D3N7IfG+EhoAzfskOqkT+f0delKbStTEBaeOlZBWd8kvAKhHxDf
J++d+HGSeXs1NjY9D9NWRd7mRY4M7l1vyTkbNunanifcrOyeW2LcU3JkrYUUbiR2ZBaIZ1PCjneF
mPEs1zmaK2PX6Er6PTgWMmFNHHvO8igex2FXx7ZJa5plhrPinByPjX1ieST9ew6zQz/t+oV3kIaU
mbMQdSxT94s6fsKkLLZkdsSp1kq8ss1gR3a9rLdOX7/NWfdLTHMo6C1N9JZQnFlVh5FVPKycuSad
nxymoXym8CEy4tb4IPTMYikVysaGbQJUZ0skN943rmARI+0njWrvSzfFzs1YCTYtStlt2GmhV2ML
U1ylDVjwdvC8rYdJJoDAkM5Ri534U3erI2IE7odh3UJLemsbNpj1PPtmyWXsAYgNFNShAa9y5E7f
gkgkdFZ911SQKmDr3sWJ3fpmxecyFaUTje70Mid5x31sXVjaiGfGT+KV1jRFPN4xe5E2nJMeuzVM
CtfA6CnqTVKk9WailSQy4XLsamOy9tjxNWLVI7dy1U1vMN1LRuuOZQUJ0tvCerXcetuPsGtZ7YLZ
5HBj2MudlnvDZkrEcVyMZDess7H6br5iHu8GfLllnoR54TL/mvqN0dmsiTPN13LupRoreGFVoc2i
zpVfZKItFh7qhuM1SWndpEqFvSFgC+2+SIdoUJ0SnzW+H3iOcFmTd6rdsOLlDRPTOLyYOavz1ms3
uErQ0kxL3iougcuCOSyggSQP1Bi7EbbVfT8POyJpYyDSrLuToCCZbHEWwHLmWWeLDcSu4lR2efPg
xerZ83ptPyrlI1Hmk57M3/PsHNqmPbqrc0LGf/b+XPXJ4YEJXvVx+xV3DVGlb/gQvi7S7oIirryL
LHduCFwV7Ci6ccdzd4yofi+O+HoFwwe/jBzrFbho/jn8mW7lTktRF8OrOwtQHV3SY59cyi59Mlni
q6Iu2d/rTPbjntg7Xor8DolwV7rOLk1FEaDD83aSjF8GFn+qIHtlvKkwejazeMXg79wt7RgY9Ffe
ib61PmoYFPcwV4sVpYnLds7V4ugNCWMF2fFHmPJjUFzRqnI1/c6uq40BSgPbaO5g9C6Gk3SMg84S
L5hUeenpU3zGdpLexFTwWPqQ3WsVVUXLQCB4bGC04zvBieO5H22LrAgTYdHPhEXZ6vRTvFdrk4WY
Fg6F+r6sLTluLfHdzNNZBMqtNBJtU4/G48ijJJyTuTtQ/Td8zlermA3Gl4uiujco4VGr9USw7F7p
tU/dSLYFj0QKMgK+0YMxAFn3Hmiu3Q8YRH08OHtajo5Jbu71ivncq98bvNlZNR2lUg4M4h0lc02d
R/3KOrFpClbrPNi9gkQDbqwvY4JngH0jEKL9Bmd133TQGYwMLnMX0jkw+6z47S2npWVnp2q6mfTi
eWH5OKW68TSWHnGVdl+BAgUb8+dakBthTnVMsbjwXuZSifIW1cVN+4bKqEXfaHTMHJ2ufaOS9Ei8
FrEAhXsNsIaPG2duk4j3chaoqnx1euelL+sHjrPFE78OaF5LtkHj7mWD78pkYwzXOxxFcjKsg0yb
I/z59FaOagY3yLoR2Te+a5HBU2Ev0y7TxoFzMHMgfMsmff7sutm6mfD1fGeJHO2oFzQZzPN43aRn
rRcHCregSQ77ynvAuejdlVVMA1nuzt5zwhFEOaKQKzfG4lZvdWJZH+p151bwf2nzh673E4wgstTM
bV1PQltv6fFTipJ2pWsBqlkVoGgmVdtaumTrHPfTDbg8N3SbVD2TRsqJrzgIUiaEjS986jo7OLv8
xTCaoCOKKRicYuQBVmhJckwMxEuWwb/UBWsic1A21HKrM5gFKd1Qb8YoF3mOTWNhudkLnEX8eS0o
6mH5HeD7txnkby4Jwn/uBdl+fNZ/6cW5/vHfHhDN/MPSPRWDBR5lx4B6+H88IO4fjqpfuatYUmlv
Nrx/CJ/9gStWvfKNVRXIkoGjpP+dPVOIsl3rpD0H7KRuW/Cs/xULCH/RP0bP8H9ANcWZgtJKGpK/
7a/+D/PqsyBM66ddK+6oQu1DpqkmIqZi/H/oeH/9Sa7KQQ0m0tUHA3XUITj31580NM4SlwuSptZk
gdNWiMoTgniD2Bf9w0d/+zs49x8Vnm5gFkP/n3/7HzHL3z/pimrmVzO5N6+wxX8IPkOxoBXUAtef
tjDPsHX53Uw13v/+Q/4fvw4F4nxnLmBY0rH/gxaQWG6HWw6Cf4aknHh1csPAh75DoEf8dlj9c0yr
e83V//4999//+Tc+O0oTQPS6FnZpzES4fv7yG8VGk44YNXlO6C6QvHpoY0SxklmUJhwImjA62fMk
a29HRTIZ49Ezsb/5bbYaE2YIu0TomeZBD5sqYd/qciYFMATkEc9HPtTrA80RKhrvwqkpAK6v65ck
7fObXBp6tx04EHy1WuwlkWWNBJuJM6MQcugog0TOlXah3YN/qSet/ZMRTbP8Hq/ztDHqyfrJ1uza
9GYkpriDJcUP1mhG/zYVioii/2LvXHbbZtY1fSvCnuy9gZYXjyIJdG8gkuVDHDuO7RwnAm0rJCWK
lHiSqI0GetIX0eMerUHPetiz/076SvopSkpUsmInIff/CwuttbCwEjulYrHqq+/wvu9n0DuQMtZ8
jo7NeBo69usB6j3UwTQ9mV8pXHfv86xgbJ0iwhRI7KRAfweH7YEynoXjoNHRkevfCR3gjFb5eZEq
xSeYRaj0O+RfAaqExQgqUBQtED2z9MnrwqdRBSlvJR1yeU0GfbrYl/fI4y0+LuYTAeEJTPoTjWEv
0kQwv1ks7OWIlj54dDy44YvUbWB+sicAG3vLKG7fp/nMej8wJuP3NPFLki6kDBUNzVz1QBY4k1H+
yR6NQk2hreIk+zSx5/lb+tqw0hF5vC+wlCNqYzDCuuBlRm8IqhEZmRsWDM8sdbJPQBXH9yhABfec
mtz1S4dgZEQWTO8NYlK2XUXXUtdSUzIgS5U3o7Q9kIU0H554xzYsUEgyZN0+cwmp5KnQQUl7yEnY
n8Fu6FeanjrvkgSuJ4sJaadLe5LxxwWopVkXffi3YGl9Ac7NxrdRnmizXkSi8oNaQLHvqnk5uw/o
EPxxMaBf7WzcRtsqAOjzYBKy36Z0Xg9PtDKbXybj+aIE7AiwpDum7dQb1B473rFKaEBvlelCGSrz
+eih8GKhodZRTLOrFIn3TiMMymliB/mqm5jwKk+p46uv0VSiNu5kQfsN0oU0oAaoN1V7CycbxMfz
iRm9ywCr4AOClxgc50mpWQTmHr0W7OVysnxH5sS7BttZfBnPLf/eSxaedUPO0PuUd+hoD9PNx11I
ZlRre2U7n2dghZU5JY1Mi5f9ArVSKsYZCoSkedXpQzpLQWTPAyv/RDIK4KdmzfWHcZxF896s4+Ol
dkQvJfZfbEGjGbXHV/BjCvwLxPJoq0LYfxPptv8GTTiCXYDjRtzV7RQaHdJl5Rd4uPhWyBRy+Be0
/AqFkiGnLOQbw74KiOlR9VMFfmtiUkaL8vYctAu6LO+TUbF8P8bsO8eJ0vEfcyOcO5SKfevzRJ91
3qFDpBpQCiwKyUyGOk0E0Pedkg9M7aKEJIiSzxgSKTIKCvsfYqRj0PES8mrXMSbm5zRtBw922plc
l4joxMdlPGXfOKknRIpGQukVNW0Cdp2OrQkCaYvi03IyjzOiJSV9WLCBbsD8f4odYureGN7hVaou
yqFdBOykfEZuozfwozikljuw+2MvjnJcJCUS2PtRjhD+YGF8SDCZX2jLbpMIyfX57BiDk0zOnc4g
coNJSSfyFPIsO8or0ab0Ytps9fSBTpbV96cjABlgl2ggAJPzMp7McLQVoz1/y7+bvNdJV8JLVsDX
CZsGqsfzfP0roDPv08JZkG10YsQ3KR3RcRQVJ8dP+0FYhu+0JRFTXyMRdOPxAOMTehkt6WDfKY47
SaiNjw26apH26BjzQdez49HiRDcDEy3M0h7bp0VqjhY9xGHgBHQQ1LrQO+r8s0r6dwHnNmBOpm1T
BZ9OMw1jFsbja5M22caZpuDxO8FUsY+NkC7fXcVMJq+zMKRKHcRqMiVRDkBzMaO9fI9CufnVQhi0
0CnJ53ai9wtAkIIPANSkq5Yz8oMF/b26NNcJHgx2Kw2GNBDux6Fv48yCWNaLXowLPen6ueN/Dqde
UL4mQ+4N4VGYRt8zR8W1EU5GBb2ykMPqkS5a3OYdZA94BGNWEpTBKTobR44DmmIRo+sW6PSQ6I3V
In0Ae5b7yJ/l+uRYD6cY37SdocwVeRq9bOcREIMpMPSPFMI9NDEt+qOjxaQM80FMTwh4HiBYCoue
mXbpUyC3NCJoY5npZ+2lNjsfG6Qs0J7s+G+orpDU1AcGJEAzvCP4de7bIOO+qLSDTxHvSz2SIQhh
XJoTO73KdGWqn8K3j4t+TJFW4IcQPTyeJGHwvm1Nlft5HCxuDHUuQA8G/PXTmEbt10QRQYwgoJY8
gINXP3p+Adc6mwPk6NF/aURKblQgHJh3aH8nZFn76F8AsYPfEt9H83D+LibHfWxMEvWaa8G6olEh
GoLthXaiISn3MGf8Erkmv9CA02V5cja25/ZbVG/FPqejJ6wHepFOOX9Reoe8oX/jTMxFeZJouvU4
NgZgc1SI5+oxum5Lrl0L+9U11Gnyuh3optXzOpbi9co5+cJeookAOVP95Dxj893PWI2s53RUeosV
urU8s7SAksSE/hnH5JLMtwsqG3S4owpxZkYIi3cL35ndeoVluQENB5FjWRbzyynSiYNum1Q3gVE2
ggfsaekp5Eot6inBaPmRvam6MaCgNh2KVS6QUV6OM5KdNIjqA9kH2W/D3vi8hHJCIQyFtnY3SAro
AIAdFm/RmjUmb+LSXHKnaOUI4BTZmM8mm298YiEE/q4k6v7qK/r0KueiYB9x+oicCw80L2pZMHUh
PneOoV0mVs/q6BFoKDX40hmlMMaXhdk+M6aeeRLokwHkgwTKcQ+KEYEruChuhzmQ8fcePJCMkN8C
LwTtP4MsmyxyWlWR0iNlOSp5rjneJEIkSy95UyY6LW8nbT2gmJx2FJU1zTJu5X6RLWlDT+cPpXgX
hSYgNHVGr76LVJ3Nxvo5iGHjnWbNYJgpWsq707FRKY6cF5Y9LPzsvhh7XfTYADvZdgKYaLEMC3KN
hR8senOaw40vokKfd84TH7vFxolVvZ/Ng+J65GlafJrbqd6mGbTjk4eZU4ft2TNvicqvZSV30wC/
k04h9PektDrNrrP5BCiajWwQmUJtMe4vJjCfuiTlKX4m6I4O2G3jxX0k9HyPS1tTXo/aM1LVcx+Z
ip4xzn39rT7ixHGR0CZBS7XMO4mLEfDTdGGNtOtM6+ATpbOSu0tZavabZKpYKHETCHdggSF7f+Vb
U/LG5SLFscsXaie8Qilp4UK/prpgci+GgDF1yz8ejUhtJqAJ8CD9DEaFkdHfk2ZwE6p8miXmTN9h
e8bGQnS156Fa/9pYxOljviyAO5tkngDcem110lMRgAB9kCbpvJc4SgEqJEWpo4d+hflViUvlfB6G
7QRIkkUdse2b09m75YJazWVW6COn79CAzDkZm9R4wmKC/AQyX9NifBwWHXJuqtrR7625mqIGt0zG
hoBraukSn4nMxtsgCwH/OG0qipOyGHMw/A430DIAU6g7o0U76Y9zJYPZPUBACZOjFQY8bS8bADvy
nCgHtwUg+TjGp+i4qo/7j6IdQQj3soKg8X06hbEGBM2yuQ4Kb+wYlzPbIJuvDsLpJ3Uwomt7qdBJ
6gNggMXUBRvszK7HYD+s66lmAOWDC8UdjF/XGQ+rQO3/pyT+STUghvw4J/EmuB8mgUTlrf7FKi3R
to7oxWsBvkf9yHYg9BL6r7kpdIShJS98EH5fo8uFSoS95qbQ45eAmr4NiqKjrW8LPah1ZsI4IsNB
wkJVcM8RviLu/gVuim7IEk0maQmLhrCIT6GLw1Srn2+H8WVo5Cop2iTVrfgEQVYn7ZGhR9t1MAtE
NKcJRRltHhUW8BQA+Fxt2vjaMZ2p2UXYM+uc2MS4J5POYDA5GcBjp1wReXSMnS8H8CXHy6m/OIau
hcAMKiX0r4ut/MansSOtd6PU9+j56S3bPWxuclqIHoUnKckRdHPaY5QwC4QnOtypdnu4GAwspzfN
PaTl/QQNB9HO9LUiZG9haFooZuWhirCPBYMlQdkTLPzc1PSPoU5dEKq7r4oLY3RHs9LJsINW6rnd
5mLA3Cv9CWqVwL2EWLITGTbt67JlAP9jMKJwOY3u5sGU2Agkz/xzNg6118V4CkKvM8q5buKBVXzx
AoMG98aiHOcUWTAWhPlREnWnaex8HaR68X5htU3zIp6hjJHPEzLdCBJRUkNLNk2wICUc3UxJ7VtK
VCBl/WhBI/Y2UpY35VjRXTpwTM8h6oyU12ZZxu54obVB347D9psI6n/e9Sk/flyEeRCdBmkIJp/m
wZBNdBKs0DtHenHhzRIadma5ln8ead78AvGFiKadgNWXx1lhTa9BuVFajQGu54Su+eh0NLUQSQA4
fgxgd36DLqYNdsXKPs9UfTrrjQob2GtqB4GGxF6GgSYVgoqgXhG+gTtczZzAwmkr6X/ZRWSHGpi+
9M1jOo1nFzoRzyei8iRE8pqY7TV0WeUWp4EQdpbpYDhz9CsIC/xQxPnGNIXKO08Xb0OG6CDKmRrD
zsJxo1LnmvDGI+T2rY45B2MSQUGZT51JQGPKhLq47SwfC6VcvBvktpGfTmJgkxeBN82mp9p84gHR
Qm1EnyaUooxJEOo3A4RIh1Faxo8+vdwG5wgpdE4B8iMDnXXK0dt2J/byPgFvAlh3ZCy0s3Ac6meD
KBT4ynTQuaQFRg4/Avi+1s9DD0X9cm6WMKAKU/hNQYmXBWf4YwmNPYb21AbWqfma9z7N/CQ58WgK
djfhLoxPpuYiQclo0S4/q8uYvtaKN562u2MFUg15HaoUdHTmfSuRGr81JwMKNV40A0Np+kv7C/eB
4kBptuh9ODbNTnGJ+JCABwe4nihrqmXaLWb5zCZgAs6FZzaPXkdzZIRObApKcd+aOWQ8/GmHSEkj
TzfuBahxwD4fLQdU2HIrCGnQTDGqq0yswd0CjtZXIjlNP9EtnShV8fL2pyxzoFXNF5TCkJDP6DoL
5kWLT8r23PkUa+Q6un4Z5R1ww3OVfThLb+KkVC+TyLE+g3jFuyFyocmwMgaqeDIYTBdf6VAKImyy
DJdZF0xp+zoF5p13B2qY9zLku5FFjiCGUF2IEaLKliooNTVrt92RD7k1mpEGYjiogz2CyM6lPaPS
fzwYwEg9m9ISNuqVfmih6mvkZ0ChuZcTmrNOT9p05L1zSnrz9Usjnaav9UQdfUUdEaoZDYyM3mSG
linZhUWo3Dia57v2QMP6dM2lSRaCAt7SOu6oqkV6oUCz5KbIxnlwksX2NL+mCG9czXCErXd2Zxwk
PagM4EmB/YNBK4x0cJItKenQRDKZKd1UcF4FTT/5RBIqAS09BxY0iyPC6nymXAUJ0it9Gy8HsLdj
B/e0380+Fwsn5bySZery1uL58bgDJqibo8fwYBdl2wILUjqzm0DTxsnxyFeWHyjyKZ8moxDjSqTo
QGZCuQWg3yiCdv12Ps/08u2kja7WCa0iwgDMrAXeOxtZNOlM4SHa+F+h85bkgYVuF9zpadqPqKEH
7/Q2javBxqWBD+3PokgJGZJGREvSnji6aTK9nKYRjHWPQ/YljVmr43aG+PxrC6XkD7RljmZ0lzen
pEHbesrKxDPawffQr6Q6WC4TfELNbE9A0VBvFzEbIKhziHG5cRInYXqcWmU2Pp864/gzDWOVd4Ow
DJSLKCDfSm5HkJ7tga3dlSPkH85G2K1LEnve8jpa2vPk1InJlXkLD0bJiF4QVPYn48Q7QaN2cdNZ
4Fd2I4VCmDDn84F9gf+oERll2UA5V6h8O4Cf02j61lwuk/mJH9IV+BjUYXqNmgva9J0Ck1Yiowwl
HRYTLVmRvTr7db/t7XQY3WbJcJhdutP/LFy+BxJI5OH87N/kP6arP3vDWHTUk/7Qj7IgA9s2TMqb
YZqH63+6/tUnP2WkVWZeDFSVGO7i3/ul5wdqDat53ZXT4X/5p4c4jzIxP4/MpUQmVnCwJB+vmlL1
NM+NELo8dP7I0G3jqCMqlDQpU1YfvEbA897656aJziGiKfhy2y/ouad//sE2i/zcKj439dW6iMIH
YMiaD0+JjafWOmjSrD5UVraeXT2iIkWhyFz/VKECx2KvY4tDWAKV4lW914+OpQqUxrLRyK0+POPW
EmiUJ1F1pWMsS3NYz/6Uf/+re1/VjhQKqwoPLz00wkMdjgO5bSKbA3vouufdEeVmoilDW29qCq3b
7/tII6+KIJOGwID4rL7vgLa8CETrbXmUW8WRdxSUylcfeQmcI0f0GlM1dsVhvX2j7nHH2PNYplY1
exXPzmJuvX3kblWTrk6KaPB3YI++Ooo7t8avXHQaXW5V+GY6GYrqIz87hhDJda2jW9j86nNoS2Cu
XsrvL4FQDuEeB8jFSFuvvc2zmwhycCw2x/7Qnl0VLU1rHXvnSFxw9AgQ8ijiI9t8q5KAtsBrrH6q
HJzpF72Sa61Am/tOI51HYm7vXW+gxYcungPmZ3UADs4IkDusuQaqcmRxyDVcGvkIiB/AiTJtcp6H
efyf5nN/1d8xjwTcSd7j22aAFuEdVBtppLFegtV1c0CXv+jUXOsM4NmpZKa1ndPP2+dYYB2MdRR0
gJ5+bb9HU4+EjL2OntPKxsmuPpEeUENAiGsDqBycx6+K9iG1Xn9bE9cAKEurIz+8Zh8Bo6SnBBWF
wzz+1mpL1rr9KZiA9hISq1vHXl9dfZ1vN+PBBfqqUXfvax2cO9r7dhCnrT5ykkO1j1SN5CRo228n
g312SIavbqqDoh3eL14eDYWqj7z/De1ItKYGl7He/qsVP6AVsFbmqMb+V46oVnY43/LL120yYPwE
8uS3lTmsl4+1qmn3rCOb5zbIaKweUXQr2TIBwioCh2bzr4zMAb121az77G2iWsgR3Pn0Ytmz9XUg
8zqJPsPeBIbVYh/QGhh1t35beL0d0NKbLb4b/RAZdijJE/yv00IHtw9IWdQ8A9zwIP75zybGlQNA
wxGymrDVgS8cpgdg110BDoIQByX62esAttkF4gI0OgeX+CJsrfn2yek6EGfhKcuvXVeOwHQZhDzf
1+SwrD8Im5rPjoMHJAcV2c3O34l9cfwx/sI5WN8OB+f523WXwCbzRaUHgc714WY/bV2A7A5FVIIs
Zf1jwQo6sG2g1V0DYFvY+A4pHunZ8X9wDOB4wRqrPgeX9uHqqnkCIMVQxgSbZgry1NaLx/MBX00z
xvUde0C3Pqno2k9N9U610dXceeWadWQKVJ+9Tikf0FMLCWoOXg03H1dG5R6H+bjP21O55vEpyYGu
I8GD83RgC9ZcArHbEZAk1lMYamu3Gx1hAjropx3sZSfUzGu9f40wD8AC0ui4S1vP3nboNEPs16Hd
zOqz+qYD2vvMr+bDtzvk8OhPrCnrRIbwm7YWQScFDDGYhqbri+7gwnz875proJPmtDRbU8nzrT7S
Eghks46OSiWhf6D3XW2PT7DKKeNTyJe9Xa47w0G7ErjPt7U5MDenU7fE0xYWgCoOm/y7lds6AyaX
n0j1A07/dkEc2hrUzXe2ueZ01AN0zVpbO665rTXQjSNg+6C+1miKAzKC5CBqGgBR5yTbq9C7QrZ+
hgm8QVNIAaxL/Afn6db1cyljiD2tiSzn6iO9diAQfEAArDb+Aab7uLrrvn3ADBq1HOzcdyDH1tZX
sf+artJRbn38D84NqHsBtkWuH+6ORaj3zcLJK2AiLKkZ2vcFOiwD+LQL4a+WutUjU+iimBukg0hs
by2BDhKCUoDpQEmqPgeX8VgjsH4/DqLkRT2To44vuM8UOOwRugVRCl2twMEdA1IVNU1BVfOitGOq
8tsXiU5ADipYmNVXHND1R5Wy5lNTz4Cuh5SaqJht7XlcPwy+Lqo8q8/B3X647DWfHb/XsATLUCAF
tp69LX4A8JWwZ3MzVt90QC+ejETdh7eOLPBtu9gWPEHImsb6KuDVH1zGQ2CxasX81LdEPAMZdHOj
OQy59f6xBB1+A1N3sPUtkaqptwg4f6IpHA4utnzr4TXRMM4CPuasTMsBbXpzVWn6/VvOIq8v8Grf
PFoecevRCYPwd8l/qgdn7NT6cN7OkUhicpF9T2VuPXsbHwdbL4ja68/BXfH46TU3PaG+TutWZb0C
K+u2tQg4QQ6QN/67doIOLuGFh1ZzDdrC1RMZLZ5S2v1kwnhsgXc8uN2vqXXfPKgd/Bn9G1hZGLet
F18FQfwCkIdf8PF+wjR+IwD2/CB8rKh/wTDd4g+++Aub6sbTAda8N0FuEwyNbwIJ1W8KKuBq7O/U
wH+TmIEVYG3rh6KKsvVH6XfTJ7+8fvbt79r+K+lJ9z7C5i/PgiG9nB78svon5fqhrtwJdMNXUcaP
suDB3aYx4rFt/riX8Pg9OpXW7BtCT/rbrVexmdGv/3zrTXC9bIlobi/PM8v7ZHWf+d2/6FX03Mh9
lF6DKD983y9PaKffvJPnXvApdNwodKPHzVBiMwu7VHfgy+EieJA66RLA1x/21kUltHXNlk2GLabd
ugxm+RBDshm6Ypq+vD9XLsxzK/OebvHDx9Zt5mbDVBpd0AzrLk+PARI3bL2aoOoiny4ifEHe/eE3
MJmferU9Nwnu74eutDQUWXUKydxhL4y/z5b8OQcYaVmqvRQERd0D+oNGBCRZht+wrNtPs/7n23/V
F+TtzbXwJz0lcj91n+rwjNSr0NtVKWrgsLyKUAqVTF8Dlg8FzHSOTd2chOoWb2LcYRRIR06IKv3w
sP3kWe7mSR49BpuBxFxFKajusD3flQy/QHPUHfNmOM3vw+ChFX9tZf6w1UOcQLoHBHSn7pccDyfx
Q4IqwkPr5e9rYAf28IaSWL5lBO6j7nP0kLZJYul6EbzB2sMyQHW7fBWXS/RtjTYji/0jYvna3+NO
h60Pw+RxuBmrGpnwpe7Ix6PgHol0accLrEndcfteOc02w4jJisR97UFnuZvFqLOFrVOEr4aSTREc
uNpfkATopkjDCn5R7WEzP6DNuTxuA6fzjmN/6k7u5ZFFYFd3xvuV+X8svfJTjtKpv3MNCPhq7Zk+
2QgVG7busL0//nc2bD3+83kR0z5oM02xkSvccd3hL4ZRKW0HVcBY6476Q+3Cmi/uzRAlJl+6XCrO
YQPz3VkFwWirO+ol4Zvnpg9ushmrem1NXCOXbhlnmbwdBC6j/pRDdy7Z4Irf08CwO4M2YIQvuUgf
diJOAU6rP9kc6xvk0iWtiixgMyO7kWwm0eZqYOh4KewvofFmrGqvdRrYxlcBLr40qqiE1V2LatSd
hRAaEnXHXd3HKEKnqZtvhqvWQpSr645+88ffc0SuJXdfFSIttQcmMpGTPRWlpu6wt8PywR+G4U5C
Q6iS1R5aNLRpvaoczs1oYp2BM2z++KNc4cu5mNthNPTccDNQNa4oPteetMgjua03wziSDkqV7q49
eDxxQ3lLV6y42uPmj3JOB1xQ/aW4QwBxM0q1voKDUHuqf/zPuEUL5D/+XuXqrpM//lf0EEzltRZF
pbpfdMcxTHfWWiAzao/rRstdA13BvusO/J7OszsH3GhgQ5MnoDmK2zpxU/ltGg3YUkoCwY5PX+H/
6q5FnzxMFkSSS1CV2eoO/OVJDFKRdGoPG0zu3fu5vIsFdrXuwLeVDb19cr4Fn7zu2PREaN3hzElG
FLxd/ZFf3ZdD6d2h2GML5RLDtuC0gBJ6OZ7al4z9c/KwukMx+qcysQQriDFnL5SK4gcy7i/8zkFU
9p7c1GgM7m6G9SP/ZJJyf7GwqozubN9fHHfXsu8JSn9txH6exPItBL74afLz1wa9ihPhAe0p6FQV
yXpLkKciobdzw1EoenLz/9qcVxZnz5wrhmm97fBWnAR5xh3dtml6B6HJoL6D9RG4L9my/dr8r1H1
pU3Uzrd0BHeUOjACeQCpLEVAd+Rvyb/r8xLX/VSWiD3j7mxEANu2odEH2cDKIUiiC/pO7S/quqHI
az8tPMKC4TDBD9V5PviCoKEb+LpLkijTOONulxI/on8k9FsN6hl4FHCKFNXrP9ul6/nJ8H4zknA0
95X76n/Rt+Jn62pIFSIRJW4pgheYW6jVBtqh7BBc6GfzJatN8tfdUqIm/A+JL9ln19Qn99DWcf3J
04ox/hqH49Z5ugtu6KAUSwXcgXODUFUlIbjZjj8KUP+6977vyNetGm8/zWHUwjt7DPY/3lN+g178
uY+2yq5IkKrNBJ6Dv7xK8nvpQnjO/P/kocRBDLzcrXIBXTe5J9DZHL0q5bD5w4/O4cuJIpACeRDK
WAGhIPPDS/knZy5m6z7KhVq1gayZqJR1Xd+duNLlpDVgAXtuOaH0uzKA0uii91LdBent7A7BzKk7
5nE8IQsgg6GEqEZT4+6vgwv1pLrfAIpuF5wn2n/XHjZ3H8G25XKo0kTi+sylpLGZoDh7sO83f/z9
0/eafbzz/qAt1h/30k1Efmi3mtEEUuIypum4SAJLoAD1Wc/6J23GNT1Ksrh1swOD1ISYX92dsYJB
XgRZllbW9GpYBNIZh1XS1Le8yR/k0EBrxPIlvNFH97Ga/l18Txi3mXB1Fwg1/7qrdEc2dLU+PfZl
nO4zhloTBe7V6/gQRA9MuXoigXxaWQWSRvKbaaKW3BUlydRvfQgSL9hr5LUmTsf722e/oYGN3I3p
2iwDGTTBh6r76ntE6w+uvKWaqFPeurJXhGBD/cneCkxzn1CINHgub5YmaqCr3YkLk/l//D0cTsrN
jMVBg1a7+ePvG/7qAS5dvmEo1UJJAjeBr1o9wOoWaP3LSeJyzv51M2vxEFBmXoZ8b8c9fTxRAfj9
c3LM+3INGx/8dwkK209zGFGcJtKydR/rACHNX+mdR3Uxk4uuDbhLr5ZDoopgJA/cwL33KpkAQpZi
qwa8ga5L13Uc0tTfPnpCnbyusb4s3Wgiw6K0Jibs57svrQFjTd/qSK53ifYsdZcAgPF9/Ci/syYK
wrdJ0HrjRmNpMzwt9OTf8+E/6d1it2TsfBMV5jOw4q0L8T+3r242i7oKTxp4c+fRIziPnRy+KsQm
6r49RpZfnSr4knVHfe1OZdOgNpEXuCgTr1zumjPqtfUnvKqAXcQ7UGUYrfXHXlWq9ozdwMa4cJfu
2H+6JA2c6zfuTtKoCdrGpXBtnxwRs4FVJhyGarOzl4XGU929fOmGj0EhR0JqE6kXBnZp2yrZN7UJ
p/NqOJURZzRdrL8O1y5xyTDcF4mqdiPj08t359ZTnQbO9jX06WA6fRLNCnmSupuD8MFzp5iNzVBV
BqCJvO2d7wa7BSCtCd/izh0FT1ca4MvmEX4/mLpzA9Cfm3GqpWjCwxDJEOEW7u4OBBk23/X7c36/
vB/uWY4mMs0fgmEWuZPNHKv1aMLUvQVRERet8wxq3bT1t1YfBk+c5XsqhpUI4eb7f3+N1l94kUdu
6oPG+ltr83+DfV+KznUDPsTtlNRmWO6zN4AJmvB9LoPHx3DY6rtptlkj8Y5Qc3x29PQn/cz1qt36
wRiQQsSqffu/e2q7aAZZTdDiq1vF5QUlQfh//9v/SMdu6ZLPK6FwMIMz9x5s7+at8SQrAygemzo9
isUNFEPuApiBbRguMq1DdMPQm8jVA6keu+PNdk//dhy4cUm8FLTewTSVM2cO4oRaE9mz43j8GLOA
d+6YMDKYSLc2nZvBtTwBNOW/HJpcuHmQBOPt16IqKk1SheZI3bvq2m2HQfvBD9x2muab8cSrX39H
A+/+lkh7z8iNuKPTzN9xa1ZL8+IlsJ1w6v+p6bMVFu0fMLOUeGI3ymH0s0bzJ21mFxe+kF1irYFt
2U3cpYwfboIj0MOxlBy/JqxnLw7jXf5pE05D/4GSbJxsH84mVE1OqB8/+II8vMNEbQL5feKGY+ED
7/MBrAbM7WlO+k6y5FjCzQr9vrt0y92L3ydtDfVZEOJPng4RgoFCkaogqmgpX/tqGCbyhSCEEusO
+j7JdyerNXFCPkCpWqKcI7044JAvzfivuwZWujh1r4Ht+YvN+VwJSPqu73feyzCk7jAMltLObQIG
0YuJ3QSeQHpnTWRn+mHr1g2LXdPWRCH2FGmEIUQ4ac6iXVPdg0Gu+FFAsjcjrVywBq65Kxa4shDS
yM9KMv205cGgSQuhiuaWz6/E9ob9vgf3/W3TSmr74O3SkVifn2dqdk+IMNvz/g87fqfDGFiEtNBN
5NZu8nQn0ag1EYnd/fF/IO2VsrnQX7yPtlfyT94Xe1gcdffFM3voL9LbW5NiIizjJJb2UhOIie4w
mezCXxvI0t4KvzfeCwhqosDTiwWK6l8uhtxvkfev+zzKJtBNVR1pmEQtIB/CI973PeaLhvPla7oX
xxuGgHSNmC8Gwy+PfRKMgo1prxJDTYw5fESq87sqoZDYugwekqdVzWcF/n7ytloHJddxWD6pmjZx
G67Hrwp74mWLEOUbhVAUrXcIOy9axJdfCs6IlEh+Sj/LfznbdDZ0k01sVT3D5cMxoLZw83fSzoJm
uNkUvx8ZXZDdugcqthmp8nyaYNH3/ITyAFj09YGTv6CBmV8N562eGw6pw8vXM/itzZf9/rpcBTty
J01oZH1wIzzYfDO7aq2bwPxdudQdpFGbOLNigb8M8bZlQVdVtNF83s18+fBcB9kDWM29lwvkxwa+
wJ1CDhGP8FRFjX7fTXxBuCsC08Cm5pJKyanur+k2Eems4I9nwxCSwX9qvUoBGaeIzlTG5k6cWMoi
1CV6eeRLfgqc1PprdhePSRJIO5VeXU2MS813M4w4VYj+b/74+ybgLi/ccGeyDezMj7zeYIUkP8kz
CnibmVYTb4L78sTJ1JqohPREyV6wEDaHdnveog+BZUGCNRGdp6m2KWTn6xqJ99uqyTgnUZy03uZU
IPEX97pxlqj60MTctOFkQgt/WS7xrwt8ViIB/4ChTnj/hKlffyu8Am4HsWYzkDgqDfjArwRjeMd5
aOBqIGPnBbnkHGoN2KNunOLpVJb6bJgsh15c7NR7muC5MHk32SEONJBh6+ahJwKw7Tf4cl7iZUfi
eCjQvlJ9ttPAWp8nLIPs9zShd9dPMZ/yIjThrPaWQ1FE3l7bJrgeJ8ETNf8mzPqJm8TDffa7iYLM
itCxvRJ2Ayf6NLhHMYX2FdsDN4GEO4XXF6XDUhq3gWzEKSkhN5KHbWId6PDwMJQm24AZ7iUxEai0
fdF52nzL7ztwZzluYSItQtUVva5fcg7ocsc40FO0/nzPMzeUZ9sEOfL1MNnZYPTEqj/Z1wQKSMXK
HC21iRvojZvtAA7UJtgLb4LMz3ddE/WpUNOvZ21uw7hwxzsbuAll+jcBdh0aHLgtuQ2A2gRB4k2+
GEIUyRMZH9QEzvIyDh9Zk80uqxIdTSRZgZS7u7K8DRgKEHqZPNkm4JI/EAuiBftmXX7ftJHVnu+g
Dpq4msnP7hq2JrQHrlEzy3c0V9UmGgPdAJ3c8ado8lh/ecWJ3mW9QUlsYODKagJGkdnEagN38+2U
dkabGVa5BNH4sO5dd0sO5J6k9GakamCtiSWeU4CQ59tEkHQ7DzKokLvbWGviyns/Tlhiyf1BrW2z
Mr9/mNd5jgvSGo+xHDY2wa77gHMlGnf0gkzyLrRnVcp+srAjNC+EoHIib+gmoppbGK3ypao1kYQH
6T2sil0yL4JO0U3gGle0NUhVe+oSCJg2cFldxGlcSKtNys2gxW39jfjHfxfnZl9oZhk6eX/RT1W3
aS2uGy9/3V+XWlvRBeqm1rbnL872fwy4y/WFTdm8uspRasBq98rpTg6niQzwKdRGpCSTYCrNtwkN
mnN0GKRB1QacpPM0cYeSRrHaxJXIXGfSXJu4t17HyePOEjRhji7yOepM0mybkGl+MyTJu9OqoAmq
zFvcOWmyTShhv0PXVUrcqE2U6m/d/DFovUrc3Tuqiar8bbmTKtWaYGuv/Qwx51Z/Egj0hwQo0JoA
ln6EZYQMXSSlZNF/3bzW33eTPg+hHG6GqfzQJjK9V3GLTffPaWvXZeSa23zZ78/5VARUrdv8/pHS
Kv3TpKNoaEoTZpl+Bff77mzqcNi7JuK3V/d56zJP5RB5NXoDa/TvN/3b/s2H/vF/bYnNI+A7T/Y/
CsKU9XQU4G0N2WLDOGRw+T654z/XG9n2XfprfpWE6H3hF9a+zkMIHunf/h8AAAD//w==</cx:binary>
              </cx:geoCache>
            </cx:geography>
          </cx:layoutPr>
          <cx:valueColors>
            <cx:maxColor>
              <a:srgbClr val="FF0000"/>
            </cx:maxColor>
          </cx:valueColors>
          <cx:valueColorPositions count="3"/>
        </cx:series>
        <cx:series layoutId="regionMap" hidden="1" uniqueId="{8F178AE6-52BD-4A2A-A5B0-F4736D5CD36D}" formatIdx="1">
          <cx:dataLabels pos="ctr">
            <cx:visibility seriesName="0" categoryName="0" value="1"/>
          </cx:dataLabels>
          <cx:dataId val="1"/>
          <cx:layoutPr>
            <cx:geography cultureLanguage="fr-FR" cultureRegion="FR" attribution="Avec Bing">
              <cx:geoCache provider="{E9337A44-BEBE-4D9F-B70C-5C5E7DAFC167}">
                <cx:binary>7H3ZcuNIsuWvyPJprtmFCrEhAm1dbVYASGqXUlKuLzCmpAQCOxDYn+5rf8L9hHqfP8g/mS+5Tomk
SCRTyxTLpLERq6y7hGCQTncP9+PuER7/vGr/cRXdTIudNo4S9Y+r9vd3fllm//jtN3Xl38RTtRvL
qyJV6fdy9yqNf0u/f5dXN79dF9NGJt5vWEf0tyt/WpQ37bt//RM+zbtJj9KraSnT5H11U3TnN6qK
SvXA2Mahnau0SsrZdA8+6fd35zdZ9S2SVzvp953Sv9mx08RL3+3cJKUsu8suu/n93dqMdzu/DT/3
Jxp2IiCzrK5hrqbvcmxQgg2hz1/s3U4EXzJ/A2K7BkUmYgTfjaPFl59MY/iA8x9/3hKYVzc719Xj
5N0SN72+Lm6U2pn//68+Ze2H/epNUqX2HcvsdPaL7MktC35bF8m//jl4AEwZPFmR2pCDjw0NhXZZ
JVLJmwWn/rqYCNkVlJhU52RNOuYu1XVEuLkQHl985510nkDIZoEsJw5ksHw+ZPvlycuzfVLJ5Ga6
4MBf5zqaLQ5sYCyArStrQpsN6IIwwZl591p86R3bZ4T8+PNB+W9m+3LigO3L50O2T14B24+nkVz8
/i0w3dglXNcJQ/C/sxcYnFXe410M2o7J0l7hxXff8f4xajYz/m7WgOt3D4csPz56eU2/SGNg+oMK
9jw/IHaJwWf/4LlCr3sBau6CvlPETLFR4Z9Az2a+LycOWL98PuT+xenLc//OCG7R0LyZ900IauhV
L6bpzmUa3+xMk+uds0ImVzLb4hLQd8GoEEOfm52fLI+xy0zdJPDvfAmIdcMzJ+/Hn9pNqT2FvF+s
iLtfOfyY4frY/K6fVsvly6+W42lVyHKayC0uGAzCYlQnXBjr3sEEIZomNgjgotvXT95hTsyDirNZ
MssfAnMH4lgdGsrg+PzlZWCncQrBzEJh/7qX1hD4YZ2Ck4YVc/tad9OU7mJBsEkNfrdaBsD0lqCb
BwnaLITlxIEEls+H7D88fnn2f/DAZG1R/dEuI4QwtuD9ACMRkA0yDGYydicbCBruAsY7iHRaPUrP
ZuYvJw6Yv3w+ZP6HVxCMfZ3G37YJlTREdxkSJsIEjMsKNMV8lzFhCsEGyv44BZvZvZg34Pbi8ZDZ
X1+Bpp/fQOibJjv/a1xMk6ub/1go3hYsDka7aOZ9Cd9ocRjbZdhgfOm+B0p/NN2BXMUtdQ8RtVkS
a5MH4lgbG8rkfPTy1ufOOcnqQWv7vHBBmzlgCH4pMzYLA5YChxhO4HmYBt5h1QLdknT1f+uDZxMH
Qlh+4FAAxx9egQDSfmaDIEW24MIWlgMyd4mOwQbxOdRZd8CE7pqIUpOTAUw9fhIxm5fB6tyhAFY+
9icZfH15Gayt0q1lT99s0s8p71vVGWbDh+vV/vG/S0gY/5//+u/9OpXFFhcG34UcBYcU0iKTMcjd
gZsATEqZOTdc+sBPPIeyzavk508YrJWf3zBcMfb+y6+YJajb1mp5Q613NaGnLRCorhRpmmzPY9Bd
A2HGIDK4z1+soFdEdqHIw4RuDNCrfUtJ9SAlv1gIy5nDBbAc+EnxXwGG/fFvr8vKLZokDKkjcNWG
jvVl9nSF89jcFZwi3cRz7DrIWTyBns38X04csH/5fMj90SsI16ybRD6oa89DqiZEBSahnM7Ll/p6
wggiZSYo1NUW3mKAlqwffz5CzmbWL+YNOL94PGS8dfDy9n5B27bM/Rvnof7/JFs/Ug0U5JMtFtG0
mckxMBUQL6/lKAjahfwoIogPrPxTaNis6vczB8p+PzBU94tXEBDY0+xm5+NNcb1FQw+bJXQioGJM
BqATEygeGDqFoaUHWI2HgRgNaCkf8vabuX8/c8D9+4Eh9+2PL29sLm462GYTRQ+ngJ9n6jVAOIxD
yCsWteH1/BxkiCgUDRBIaMHnu3zo04jZzP/VuQMJrA4NZXBhvwYZJDfeNFrw4q/nJCAxSjnTQc/X
newsY0rBDRu6ucCeiy+dCwC87I8/H6HlF/y/nzpk//3IT9x/Bbsm4JfLb9usiWlgZDBUBaiJ0NLI
rMBMxHcJJgjpgPFvX4NVcEfQg9ZwswiWEwcCWD4fsv/kj5dX/hPp/fiz2Cb/zd1ZRoFAduGOvTpb
87yQl4AXR2IxTNfXwFMI+gX/lz9lKIDlwE8SeA1Avyqq5HqboIfsgoOFnKe+2JVlrkkA4iyTYKhZ
YpDMqve1HqdkM+eXEweMXz4f8t16BXmdiT9NtliLFAB5YD+WIIttEaDXK1ZHQ7BzCMb5IvQ1QSir
zH+UnM2sn08bMH7+dMj2yd7LG5zLdJv7dsUun3EVtH1ubNZhPjAdfAA35vXf2010q0x/jJjNPL+b
NWD53cMhxy9fgYEZzdI4C2X76+jmLYvzjPTl8bRLS8jw/w11YNh5IjDRKTfWLQ1lkMDEOuxhnMOf
QYQ7J+khhdis9suJA81fPh8q/5fLlzc3S/B1t+z/uvq/wcv5kY5bJXmsvnU8vZ56U3U1LR7St2fG
t0jsmpiaBqSK13wsNXYpRQbFKzsjVq3904j5lfLf/5Cf9P9+aLgEjl+B/X9K4eJ5EngroTwxoznZ
8p4rKE5RiJvgKMbG7SYaJN4A9kPeYYDsH6djs9Yv5g00fvF4qO2TV1C1cm7i9KqAPPLVzt99ZgxD
iR1RAv/M8wxQNFmB/JCHEBgkRRaOeID4z1ePjP34c072Fg+Q/eIzB8J8ChlDQdvOy3v2I/ntZquJ
C7YLSdNBZmJFnBpsNDKYYJishNWr7uUJBG1eZcuJA8ksnw/Zf3T+8uy34acX02jnj++FvJomy8W2
PT/PIaKeMXuxQUVfx7mw8cuE9QepvAHAXVXoq1sqb0mEM3EP0bZZNA991kBaD711KEB7/PICPIad
8FdXWzxDCzU1xLHASF+kQNbMoQZ5VzKrxS1GzYHcjqdA0PNFNJ82kMb86ZDxx68g5fro73weGHtj
+9Oqyxe3ZwW3mvF7Oys4O9t/azkfCwRnbmIObS6q64dW+fO0X8MQDJoGnMrnUMdZcdcYatCCIwpn
bxbfBrkAOBj/dEo2u4Th/IHhGQ4PLdDXV2CB/oDeCdEWV4KGEGzd4owbAnLgsxdakwWU3JgBB0Uo
vq/IrSKnx+n5hSjmv2MogvnjIev/eAVnZm1/ukXtn3WlQHAemQi0ke9wXBkxAw6nzYttIJZVvl9C
544HqdnM9vm0AdfnT4dMv3ReHupATXG7ocJbjXPZ2eVJ1n/et2Hnx595NS1TCNuiB8H483wAmi0C
gJ6DSjN0p5g1T4CdAPNC/0D7n0vU5sWw+VMGa2Pzm4ZLZfL+5ZfKjNKbqWZJpabVwlr89az5zEFA
VQIxtO4ZZhkriPEQHKGFvTKrtmnOsidQ8qBclvM3S2Q5/JMsPr28LD7dqPKmSHYuptBgabpgz6+E
8fe18VmNbK9/kVS6E92vaFtvQvRgI6a3pNo6s37qz/S3dmy6SKvS3wGEPt3i3nO+K2C/GyVoUaQf
IHXwpgacRfqpOg/EAB2zdlqPhAybLcBg+sAADEaH6//i4uXX/4DEbS2xN3H81J7uSSDmvNlu9wLY
EmQa1DAIgmrNSuRK9F0dNrTcZz4HuOVxOjavh8W8wUJYPB6ugPNX4AH/iG53J24RK0K6YBYpYWOx
A3e9hAzeB16wdf0unPrJJD2FoM3cv5854P/9wFACzis4HrDa0WVbBuita83zoqdlT5dtCeCta81z
9rDcZg8eQ9/roO0hhAvJMA67o4fRKlQXoe8WnefPwPwMrP6jVGw2O/NpA5szfzo0OCejlwc9o2WG
YOcuFt0i59/yBA8bnmdsbPzx79KXabbNhkKQr8EI+jVB37J1PCTgPBOMiEVv3sHKeBIpm1fHytTB
ClkZGa6S0eXLr5KjG5WW/haLtxqcCjCgcAt754C9K2gUABMcpoEj2/oCMS0W5F055QmUbOb9cuKA
88vnQ74fvYKQ7OlZqWemMN/yY2v9wm9V5rGa4rLZ0dZw0Vs7p2e4gPuTtdvi/9u54aeW0y9u83Sz
WvPVdGGPt5F8fSumr95a8CQrdCFvimK6c3STPrzB7HkOATAPZEvJsm/obBfDile+rbjDG+C+gkHd
5KnkbHbK67MHnnl9cOieL15BP/DLadJDh90t5os0aCCBKUfQsmaeEloXBIFdo4ILKF/ND/YNGqc8
haLNorifORDD/cBQBJevIGEEfcyKDu6/mKpye4bprZnZQwmLZ/jsZzfnfp7VeusdPsSsD8jmgaFh
m8CvMv42/dZs067BISrKoEkCE+tHZiEO5NQQFA42LNbvXaD3FBo2W7L7mQNLdj8wtGRfX0HxAa69
gEuOFkzYArqC0zvgr2GfirFxlxzcfgBt9ZFJxeI8yeK77wTwOD2b2b+YN2D+4vGQ9cevgPWju+TS
FqHtW3Lp9h6uWw0Z2qihtYG2DaFMpjvjqdpihgnOK+ucEZ0LNoCyuwZ0KoLdAYCs7iLJO31/Khmb
tX599kD31weHK8B6Bacz1vbcPOE+sef56bfrzjZdUrdxcTzDS1tpCR3sttlUZHbYHBkCwZrZeOAT
Qwt+E67lomzgrJ9Cyi/WzfJHDNfMcuCn9fIKPMbtkdRt+ou3k7aPuYmzaacWFvtX6Ojv25QI2ya2
u6f7bWfIw8XBIUpY9VBPP2b5PD/1dgT0793ted8acGsp/Lfeh08H2svOOdvi/mxjz1tToJ/uIB6a
rnkGdYtw4S1NfH/X80YYPRTB7eVN2xTA221U93duD5l9cbuR/jGs9owtbBB2QLd4aLq3HspD7hC6
rnIDWg/PO6IsvvMuon+cjs0xyWLeICJZPB7GIxfOy2/QObxJui2qN5p1tjLheO1PW6PgWAWBbeSb
rxd8lIrN/J5PG7B7/nTI7cPRy3N7ywdWZrbkTb+PVu80GpqUyfTbNi9lgYTUzGQYJlucEJ91B1kp
eMMBQgPeAeeY5xdYoHXT8ig9mzV9Pm2g6fOnQ02f/PHymv7j30VX+sUjt6o/L8qCbTcmdEglcIva
Gs/JXa9mY9nKGYzPaoL2abRsZvzq3AH3V4eGIhidv7wInEB+g+03W6wM3Z6OnV3Fhe5PKq/oPgVQ
Dxk+KBvNvepgj8FTCNoshfuZAxncDwwl4LyCK1qgMVa3xVoodLSFoIlSY+XioRX2Q6UUukzBlfCz
1nqz18D0PErNZt7Ppw0YP3865PrRl5fX+0e7RTzb6rz1rmgfjVXnO44XlvdXidZngHd9l0NXQgxl
gzVrr0GJlOsCrj6DC03vXosvvUPvT6Bks6YvJw50ffl8qO2TV3AvxUUz7WUEJz4XTPjrnH+7jehR
bR8Vsixuthk4vWGbh7aODWH9zP1skfv/33jWX9e5lkcBnWk5HSWlLLv397myh0dvzSmU4QZT5yB8
o0G6w+f717+/QxRg4m+rH7EG3tdQy/L9N7Bt8/d30DsNUXDOs5uT4RJZ+M93Ow00I/n9HZxSNJEO
yYbZnQvChEsD3+0kaVH6v7+D7UtweAtuWtMFht0cs8tF1GyXOlAySwvBqWrBGLsbfbcg6yyNOi9N
lmyY/72TVPFZKpNS/f4O9jdnd++aUcnhpmeBiEEJ0cXs8Pys+312NT2XiQdvRv+pOhIrv+hDq63j
3DJL1VYjkWjyjCOvuOCF0Z6t8GXDFwLha19o6LD7l5mzHhbgHeFc/voXMpWw0Kh9anltFDgFopqj
sPatTgr3biPJnW/e8E141vRm9btmLTJgSx5skoGjoIZJZrfTrf44nYooEGUprT7rsIdGUWa4vn6R
mUQjXWyTvE4S2wf/jtDIM1s96H1HxHpYRGgcF0ZfR9KSfhlKZLso8PY6oyTC5qhR10TRFk4aa723
ZySpzo8ig2QnXHOx7WqNJx2VsvCiKgXTxpFoSelolRGRI7OVUb7vR2YT2T7KKnOUajFKr1pUJO2Y
pQ33JgbvDZAI1ts030ukYt44CZCKnDgM3dKJqOgqW8Uipicur2J1lhqGxKNSy7rwOMi89qrKpDos
ZJ/xaRy0KT0WvcfPPCbd46zj8ipqo1raCUNxYzGssq51XG721LDDwFMls3ozjNLTKNBduL27DYlp
SR4qYfllCbx0DLdgJLYa1KXiiMW8ILamSNQ4yNcMv7H61siBMaDeV55Xo+hLovklsYtGi4P8sO2q
KHdaiNBwaptuF6ND4edt1lmsTYXSLRqi3ogsDxuKdY4euLQnox6JhLaTKI3DILNKKUIZOHmVpc3n
3A+a/Jh5WpJciibtGsNKUsZq0wpyvdY/8qYNVWdnmLQqsrl0ITQciYY1fTmGe39SrbCMVkuK0upc
jfhkrNK8Mcko1FXR04Mg1vyMn5ZlbsTqvdTinEdOxpheebbeuLHQrZhSuDbETn3G+zNe5igJHVkG
hMenfcUr/dxVSR5/8gIz6NWoy3zsOVmvNWoaJVqam7DyRNe9hx+ATeRkgapYYocxVUVus8xPo8rO
dR+QpgVdobr8nJNKxWex1OipWzJNjRWSdey0tC8+5V4HSpTXqovHWYFTzQE5GolDZGUyK5CFXzuG
jEjo9KURxHt1WHTCbhF3vXHD4+KqDzLVj8qsCupJr2fE+1gVcVowCz5Nr2urq8vKO9VaXXp2jd04
sTTgdergJEh8K+eiCp0qNXluGUlTphbVPGFOXJPJPdKoPnb03Ks9K4kFOeVhrUCaJACGJYasyHWD
WJMdNCpm6QkyIkGOorrNo0PZ1T6prUzvNG7rtPfbi4CUSu25eT57a9SSwMKwKvCJoYV64Fmt3xhs
RAVzsRMaYajvBV1Wp5b0uJHd6GlEwz2WVp13qAzuNbbCqPimqopFVshkuy/LjOoHmSZrN7MiuCXE
6w+KHA4dVSNVhKpAlnDNvqrHbltqRjxOWcsMuwzruJ4wIrjnlK6foYlSepdYZZUlrUX8LtvDnTKo
1RlZGDuuZJ1n+dhnlVVlWpJaOstVOI7rSrebImDJnoDDvPrYK5M2tjLZmPqIaGVonoVmZqq9rIqb
yxB52Dt2YSGLCctxhS68loL6jrQoosHHNHVbY4+Ubdb6NqEJy4MvbaJpkWZnJqrLY0MkbmDpba/J
vU4FTHMqilOgxZC6YZPA17KjJAh0fx9aiEb5pGhc/zqBAze97fcsxpYRhbm0sel7J51XRMRpU72/
kCiq/TEzMq2xcpHkh2HfitZq+obVozquWO1gcAixEyJZtReglQ13Op/59EOj4bZpLVRGngwt2ppg
rL9gLrI4nBSZSYP+Swf3WqBz10e9cBJNtF361U/qDuMvSEs8E/SyCWA1K8+JM5kU2ILrknFqjNKy
F1Vz7eVJonJh19R1U/WtzpkriWeTrtZoc91iX8X5h9VEwtwn3bnfqzTrCun55eDPfx3LqyJV6ffy
nzOYs3zbrQ+//+s0u0kuALzflMfTbPjOtYnw+XO8NAM2a3/8BJAWQGEAgdZ35Q0Gn4iPGLR++TU+
WuvSfIuPZu+/w0ezy7zgPDQYr9lNppC0JkuApEF7B5AJgcs34apHwGCzXa0LhASxyAJRwYW0/B4h
wblTDqltSMJSIQDfAHha/PA1EQEWnP+9ipDoLQa6x0gMbnE2AEkw6FcPF9yCWQfKV2GE6E3wLJ03
LSqq9YdxF+L4JKNBF9pxUuX5vieTgErLK2OaOWVL4EJ0K2sNU2nY6kXAIjmJJE4M3a6Il1TdWdOW
ReYehbC3PTdtvSBVblE9Lr7HbdeHrVUlnigvg4Zopm9lKUmpuw/XsLeZZ8Uk4RW1jFyZ+ScPh2lE
qOMi5reFk2PZhp4dpJreKuHguPYqcQnWN6W15Zu+XibHJm1xWY+rnkXVReEHVXTWeWDyPhPKIjzK
0pakZwa4yNgyAJmaUxmbcXBAmc87O0qq1hiZcZtyO+ReGI1l7On6gYeV5gKCLPV81Ha0+O76miom
YELq4oKRwszOzarRy9PMiKMvWp5qfJ83WBV7elzrqZMIw5sGcVPlttvgLLJiIwm4xT3R6hbr3SKE
5wV2aKnlygEImY+FFnXcYpVI6nEC2Zn0lNepnlthnQV8bNIu1PbKIibR+zQgSWGLOq8Mxy9Klk0k
y9meogKbdknzMrN8rzJqK4xCzXdawcLPSoTdMXGR7tlNWbTfATeq6op6VZicZG6ro0MklXcJmMdI
7VAQ9wrauKtgQlqZNR8ypkvTtTIv6FQ4krro5TTWfUIPSFxE4ibPOj/4bM6c9SnPPFMd6jV80qhS
qZmO/JrX5CDucvq+bqJMjKko2m8xjmNvVCZuWFoBofq5ljLujyiqKba0qMTuSPYJD+3M89vQKpjh
t7bMUeFaPRHsK4MLyS/6WHnEKVqvvixhqYGTCWoRWGEB4JBjt6UWBDKqG3UibIkDQ1FseWmKv9cY
YLQdgvO/kCSVAKh5wnQ79PXitOCNCD1LVuDrgxEPI5XlYyOJ/Mx2Q1J0lp/naTJJZCfGSJeReVDi
vCusUJdYjZTKo/64TIRWjHq4EBBZXQttLke+TMzwJKhQFo4BQHYfskrPjn0eu8FBzLK2ByAjpHfK
lQQo5QmAyVaZGehrJKrcsHod9d/1OhNkoisKC0bPNWIcRxSucnS6Uo/O46xBYr9pNMYmdQS+3dY9
2gH4prIYy0gGzJGAu84j3vDeql3NxJYnCy0dGwbte6s1uNtbXRm6kaVD7BBZTJVFMUlZL3KA1hnX
JlUG+HivcjP0RRZ6VoOgUpP2NmZuTvZVwXnsMBzWIDZsuq1yqqoK3JHe1IBIoyDyTQuEksv9JmV+
MaZF33zIKfbjiRbg8L3vp5nmiL7NczsHntQWrYw4sHxuJODz3LaRVhRH2lGEiddZQuRtYeWh5IGN
Es8HlCM6BcivzfrWylOOLiGA9S5oUvHWckVViBF23YZeQiygNxNZsSY6kZpe+Y7nhnFv9Y1bYRvH
SFfjQAO3/bmu2xrBD8hCCfqohcLp2xhNgctNc9amBn0flKUOCKDBmnYBPr3egx+ujaokEVPU5Gm2
T5uYGsDwOA+dQNCQ27JIsmTkSdyScZ1AbcFqqgRAQZChsC+tRrVJsSfbtFZjyUsUjXGZR1xaGRQ/
sdPHAmdfcZwmhzpswiBnOGtUCoC5ixngijIxrbzV5LQvGHsf1xwsOW6Nik/SPmuIRQMv/84VxXs1
WPnsU1w1yB8JJHMxkTncC3oUlklSWqRByJtUFTY/d4AnLqmngFtBo2XtEZyI7fuRweua23GdiGBc
tKwBhY8hOWDLOvC0wDKNqvNPmjqj+DiINN5plsoM/LHKOJ8KqsLqk9I4K8cEWJM5buuH4QVzW5NY
haYTudcYErF92hptPWYe09KTBEDYRchJriyWBEZw4NNS18cSTlV9AzDNPMsMG56OUBGG5FSP/QZk
p2UqdQoSxr5DO65hMEt9jx29KrvOVnnY0pu882mcWk2M+rqwaxR6LcRunikghNP9MO/O/IBWAbfd
WMkqtI1euhWsz77jLbawdNMKW4VfafWBiLjnH9Kwl7K0+9Ao+RGDeKv4JjzP9QiEhwVE41YXFQ3E
mCz2smtctiK0Ol2l9MoIU/2DEkUXpFbH6sBtbVOLXTAsNcc5Py28qqN7aRPF3ZiHeak7TUBrHwKB
BGAheL4wsYM6iKuzGjL53UQmHfhHhxZ1BQFEhLCbOIBMgrqzMQnxeWyIqoRAsunDUdu2CDme1rL+
JFA+avdpIFFndZxW3iQFWF7ZnBD8ngoJEagVxiT39nVP69GEIR+HVtQFih0RIvxq0nueCD+Had3j
wAq8QNbYjswUrh23/MoXKrPNIPbLG+lpXXqoQp1xPkrdrI2Sscs0UU5FHyetsDxYYYmDaklFYqm8
w8nHIApagp24FwYkXggIN9uPAkT0aJS5XeO2I7Ms/e44aV3ujpjvx/UhVZUSB0qDYHpCcSxBcL1f
6LSzedxW7YiCl1OuDQZC0BExdOwqK9UhowGBr6lXSWRxgloIatoqQfWkw1oLcU5YRXq/D6rrgW3C
ncn94ygmmvE1L1mnjmukZ9VpkxSNkVtEk27xCYL2jB2VCC6HOsZVoRmHvhaU4ZkowzRxzLzhPLKM
Iu3rs8xItO4ydwu9/lKmoQ45FK3I+9IGXNTJfUgB5RwcmoyL4py5EAMqK+Ee+Z4WNHAPI9VoyYiy
InK/QKya5qPYF/wSQRf+Y2Ac752e0+Rbxis3p3aft0H9tWEqMq3Ed73u0MxCgx5IQAPhZedDkD0N
6zL+lielm+1FaR3VR60By3jf1YNGjhLYhtSchXFWM7uGtKGxF1Zp4h92HqHxgauJJtnjYdKXn2PQ
dNBCiLaLT20csIsirpIvBlzlgz8YMQoiOxFdQScZxOpyzwtZV9tNm9SQzjNwpDu4bopqH4lGapdR
FKXNeWOmLNZg/eay2BPUJ5FVlz4Cosq8Ofd1MPqjt8Cn7O5SqLMMqg7nTDmECXBdj3gwEPoDau1y
UQT75fx54hg+6S5RjKHLLMEmN7GOoazO9PtEMdQZIVEMfb4gQmJwcQG7j4MgvUwhzaAjAyIYAiqK
nxMHoWE2FWr6cM87ZiZnkL2Fm/PWw6DWYy54s/Jrl7SZMaJ1ZOSFrQpPJ4CGQs6RTVMjyfZ95bpW
QbrigOSIRhLyWFkhzlXIvMgF61NHWfEVIuQida1GhgV3iojrnedAhovyq+cr3v9zsfSDGjQ8jHYb
TcOMhc7sEkh3w+YuuM3WZNCwf6FDtzd8zW4xN0AUmEJUvQylZ2E25wK2ZHCqw9E4kO+y3DArs5o6
hNOzG0cg+hUQuD8jmob7NGZZ95Vw2pgVxDlcJQMBNYLzdmRQcmhE6elFGWcWK/q2BqhRqPCb5occ
0jwRanSbGqGnHO5CDu1U6/TUgPQoU6I6a7JASoflWoecFHlB5HjABP1YxloVWqbXeO64JsiE8CHG
UXXkVV5oHuilioQl2lqVH3gLF6Ttk77wPskKtWrP6LvSPTYbL5rqTZ/HdlL7yLRirRZTQuIZmjar
M7cVdMohmTQKXRV+ljxlY6MxINkZ+uEXWicscZgbfzPNRtp9K4UjeBScaJ4pP7utiyyOAHqwyCSf
tIRFX6WKwNVAKvGsiGQCFQVUjqjexsCBrohgjQT+mehqV9odFI8kpAo1zQaphZmlz4BhVWn0EvIB
+WkRa27sRHnqva9aTxzGpmQTKB+0JzxJa1v1QRlZQaX4CPk1OUFNqWobAgHjWs/VFxOqIjbXAb5C
fI3OlAdo0OKNm45T2iejzg0gB0irvJ30ZRjXdpm76EBnVQl5WCMVp4q78htKdGS5PLpkWeLvJ37r
XZpeBlG8lgtvjxiNGHWdFB9krcO8IlbBiAn3eyGyLzEAT7ur+sYC0VYHCq6jtZsOAhnim2xfM1A0
AcQXfjBIM9aa1PFT2iiL9B4ap5C8dHwjYePUrfLDMpPxBASmOT1R6kMIKfhT30XHMg0/SMJCq+xE
YTq4ld7Hvivcw9grIXJO3Tq+LmpfOloR9XuIxK20NBX5x0ajtZWFAVnYPACI4QNtsQ22NjtVqm4P
FAdptVHfUyvNTH+/cgvNggwXRDVQ3rJNhaiDaBCOssRIJ6bv9+PchwRH1enswI0whPGi7sYAKkdQ
izHh+9SJ4UFcWxFfgj0NJh7P0L4iHXdETY6TotccIzS7IzM3TliekEPdd2sriDrN9lWBJ2U0SwHj
JruE5El84qZlcN3T3oCqhqri/aiU9aQlnRy51M8/QoSun/dJntm5KfwrBclOR/UkmCRQOnHKRA9O
cgOBAmr4sAC2nUki1L6KMbd9rc8Pki6U4yKOj3ow73uJhyCFJapAt7wm8y0ITz07D3EGQoihEAA9
opUVsK4aGQXkwiEZpS4puLPzXGvwJIAYa4Jl9wFL07Ng855hGUHqd04kkoMqZuiwhwqMk2D0tSE0
2C9j4p27gdl0lkcjZqeZETqQK2lPRdL6I8j5Bo6uAbCKTH3S93p8WmosGdd5QI5dpJmnykv6k0TL
PdsjTB32Uu8h0Rab9Dr1KLEhtmj2Vd7Kw1z6fIy4+owK5I3SPBQA77vkOEBeCeDe+OhhYbSHnmdG
kCoyg1KMWxD9gadrRFpm3mX7nUcvEzcvwED5BR+7ldd+Lnvwfb3sRpDmAZH70o2+ihZHthvAtLJI
CtCdFupJvQdrq0Wh4+rsVPhQAJCh3ziQzPZs10ugIqcVRbDvFkYORTkv+tQYFTnIG0QPw1YLbaRC
cpAiyCnw4hrX4TeJMn6Wd5U/jjUmbSj9QRSoklR9BGjZdxPu57o79mCHfKhbINo9rUk8D6oXodZU
39T/sHcmS47rWJN+IpRxHrakRA0xjxmRG1jmzUwCBEBiIAkST98eddv+rq7+rc1q29bLO4REieDB
Oe6fQ7Fg66mIsVDNwfbbTelHihmoHu8h8C1QF/o8Ps/rNv0QEFNaOWd1a4asuKPrilZ0kFHK8HFN
/Fy6utSNxndoxRESSHwb8h7VJ4Gz6poeowx72lyPgSbuZf81XkMnXGWXTsvdhgnOTRGMFItBRooH
Ehb5pVgM56Tf41Os0oPg+7vu16uJk7bAe9xGfD3WtPyZZfo6ZKzTZdYNc5S0JtvPkWT3faJou07y
ZYZR0mw0tBNsyshA35Hs5OKoU57in6ezLLYG0+JfGX+JIP+QKv80IW63Pupiu56mNbmrEgvTNrSV
VMdU8WYaqhvYejAK5c2q0hu6TadJ4aKDPQVmLvugT8yN9xVsitIOrV7ro+rTbqThYU/344hhsq4Z
ygfmQpJJGCNugsqsdRs5d4WKZZo41bwRhD6nw4bikJwFNqJlpLdeTgeS7Y8zZKVtjrJXFLg6bki8
ogP7GgkHn3DWlqPY8rZciv0pVZA+6KLTY6LYk/HjeFyr8cGk6e3UDy9Cic5Ke7JkgOysouScRzK7
lzJnv0gCeQxzkI+fYovNlhHhoPDS4s0kva2PIhZvZVmyM0Z6FEFMiWMTin1uVxTTznquuryW5DgL
LVook/kxn+s/CezT06rqqA1jfDtm/V+6QEkpJg9xjtGsXfewXOrN/6TbMN/B5nftttj0IgyjD8WG
CcqUqW3HdLpuVT22G4ONB6Qg7+oBwuzOWVN4kzRcO3+IrD7EEzv3un6YSru3ywzRS5BqOpi015i7
S3P01deTPK+/aJjuYviFZSWWn2GEwjrVDyoNyZn62uJhml7yiL7kRLkWzcuPeSgg5FsMaLksRIve
/atF7pg0nR/IfbxF4U6W0NsH6Z9W7It1PqbtNqKYyK3/Nqxrf9jW8rrs7tpT9xT16a3xCYrkKs/V
ktKmspH65tXED+gi/Hk2Yrwz417+8OAlrrI244nO1NmmBo/QpUYujZ+X+JNlAzZ2FHGX8n45lgqG
s4KK+sfFOrktlFLH3HDxwZaIfEIXvcNOAkYCKjyUSkibvzkuqRij5DKbZTyiBvovyqBvyiL7TqEi
H/toiY+5j6RvllKOJ8+qzxijRUtK+uIlRNZhQPXDmT8ZNJ511YfJur7x2aQei2SBI7nM3ZBiY+I6
fKO18m1t5YOAIotJmnyfg0MNTC3OLElvVx+Gq3T2snryGXPeVZFZWogpHYOj3A4ufcoD/GI1pLdq
4VmjkphAWw2oFAn547TP7vrgn0Mknpe81uhSYqxffTPLoiPLdNhYLf4MEbYMEkhxoOksoC+E0wA7
/Cwg9x0Y2tSmXvcCTd1cN7OJ9jfHzQS3AY2Y3mGMznH6WcXqT06HpDNqqM671jdFqesWE/q3YuB5
26+TbuxQrs1Cle3gHKf8sGaRwWdiVt/BlJDXILf4UAb/miRooQqV/aBVvDXcuHARa7QdytW0ZI2f
masehiFPW0NNvN9aVrpHV5a2E1ABjuiI5cFQUpxEJaZffRKsbOOI7W9xNNe+LSztf8CEsc1aScx+
vFcubSC93E7bNj9N+MaammcmaoEIvMNWqJu88ulhCEm47GTFPy/eBHKORQ0VkfSw4amD5TwvU6mP
HPc0aqRZ9+iKEXNvjVKsb3ZmiqkZxil9GoGafIethTdMQvVAB2Hv5jzTjfEbve+LLTzOWob0rEYT
fKtlMd65PTHfo80z1qDnvYgyWrAbbevFsAgLLaF5g86guiWQWBubBKztkoj0pCq4GWi8y+tWDh+D
mlfoVjEUPLdm8Y2L++zD7QYNj5RFw+fcdBtX7lgx/hhYPIFo2X5ufonPYti28bGf50gfIOZX63u8
VWQ46ZmWKNqk8NdgrdtO0TpM93Zf9psljkleNPG2R2vfQgQq3Qk0T4h/QXJ0Z1Jztt3FcxwVBzVV
zzTjyp9rLnd1yJbNvrEqwgOTz2P8Y60Ne5cpDWtL5Jbf6pIRXzbZOvuTKvve/kqJKIrGC4Kbv8cJ
k8dxz4b0Gi2KF3fTNI3jDWq1JSeUcU4OhI+woiyfMF/sVTbLNsD/A2sV7RGdT7bIhqhLSmfyZuKw
Ob+Nm6ncswRs5lu4lRt53txg9TnDGV7CNduY8AUPe1HAQ+yhdF/DwnXyITYdZ2ddVJy0FqpdfljY
6L7DtKhcUyrF7UFAQGeXEttO8rhmYUZxDbsbFwxTmM8aE4phOQbERTQe2J5F8KXy/GcWUfVqEmLX
S1Gg0ryYFcLxPQZNbNOlKYS/HffFQCMvd2FWbLN2/TFCoyMMO2PGnxicUX1NGcmnS7BpZc8rh1Qd
9pVvV7EKvdx4inY7tQqfC7BaE+xuVJP2c3+wI8EgM0z89z6u/SWdY/FTsrE+sJCsT5TM+aXax+KR
gS5qpyXwDveHtEMJw4auMPcaMtX1odoIe9ySVb7yvjrIkoFmiC+AzsJBsFA0A3HRQZTkbZTkIVVr
l4i4uNDUlWcjykM6uOkB24Zu6hHTrGL2Y5CVPhaLMcdJYfWIeulKF5vnBQL9BIWnvhd+VR/TVP2g
zlXnrFjfxy01rSKlBTUyxY8JNeyFRsWLVLhOq9VbWNh0VBQWIjXXWvV1Oyz+cebZwWsdd6kkN7GA
VTmQ9BUUTgujRTUg3t59oXW3w9Y+htrEbTRlT/uUflpVXzEl0BZQZdQQPZ0SMf+ewXZs0/7ufX3v
9+EbhfafNWbZZugHwztu9eds2CObcox7xPyQwANmccnH+a8hms6q2G9DUPl5HdxnMeAGbHWr5nDI
WNmuhY+bXpvLYDTKECPvyRg9Gxd1bI0flhow0KzGK63976jWBczferpPiHvJZBgbGanHPvPPIpi7
2CRb6+DwtUGvdxt1N7RMHueN9NDP5z91AmHEiKug2w5rgKELXdHMT9uRkwSNsVmfwiQ/9rr6junc
n1MBNsCkkOULTEh4DItIn742wZGflfkzfBn5BX2UFbayND0CXupQfKEQR8V3OYcbtkiYf/V6oMFl
HaHDKWDc6GX1E34PevL9grQPUBvWjKvnnztzG8x4qOmBfspq+CubxuQmjsbv0D8uuzXwH9R8UHsf
jsmk3rc+iY5Ltp6WqPxBKJMHEiLW2IL7bo08KKh0Olvsgrqf70udrRuQsvBjzrAcgVXgulfV+nHJ
LguInMaARlqKkB4mh0tO8Erghz5hvsP+weAKj1P+spx0OO4/alIU9DaJh5tNRrdVSQ4wDIeGBA1j
RMUg0KL02ZfD2yjyJwfWzeS5fYLvgom/wrdcFZey5hdIsucqLG3Avxc6K0/VLF80cecZlrMux1M/
JC8RWvdo6+8Hsb1vxtM3uaij5PRQJuE+rcVbGq0HPVdXtkYXuLYnHuwZmOfZWiMP1sEmKeWx9248
RYm/WWd6tnS/fplNzIk3+NNtUcljnPWXsR5fkgreBfXyGlsOqyfjt3UUX2ewZhHPLqkjb7DYxlYv
/PeWuewoTIARns1XusNITerndKfuzHY84NjnTVOy7GhikTd48Fu528cqkOphLcwDdJQLJJuPwfFf
FI1hwBZ9gPdC73maLbewquMGu/inZXsKCyQZz1ECQZehYgzrGB8GtvvDYEn96P2om3UY+0ZHrjhi
jnqHgZa2X5Z8w0FoHlI6qyfJ+gRygb7hFtuvneUOUkA+SBW9FM4cq4E0Q+HuKk5fc5F3wdf189Iz
6BZEAE3UEUhGA52jPqk1bUuoPNegs2tc9m2+imMmZnKGwBM1E3CXJMtf5oB1m+kWexskaGJugqmy
TuzQkyB7PNF0uULcwhQOhfIMPg6TITnyYT3noxpPJiq7xCvazFP+M2Tsw5H6Wgp9hN6EB4V/qeKA
RtIB9GtUX0yPciXc3PRFeS1lOFYKkCpE86Gqj30lz9kWkTti7+1kbpU3ovE7ZroZgEUWVwdR1+2Y
0V8jN02kqybVW4VuYj4MdF/fba9hiPXf3JRixbqTw5Y9YWYs8+wR9boZjT34fDiUM/p4VabkLsnF
M6V1J8fiuM/PUpcXa6q3KAmHNajnBF94VtvLkmBaG9Gjx2hJE9EV5bI0UYigFU5Ag1eaZ5jNg+8w
gsMWFuZHxcKx3/tX6zGKczkUXdyTpcmJ0K2LzHmdkt+jIucATKOyvJWL4M1gC4lnmn69wbQ087a+
8nK962NcugPUkcrimYG6a6qhOroxhyYYzQZksvm1mvHqhf8uBhiKnnZzvB0KGb5ZLT/jWrQ51WhW
dAFhZpzahfjHqk+PYz7f7KO5g9t4BEgN1Cp73wKdG+CI3wYlHtbYttnibkaT3fOBlHe5Qu3IKUQM
K4qxATJ7LPb8E/bbg8jt/bgnQBZh5KDiy7m1c3xBI/Gup6qLJrTiy/QJPe2yFepEFw4AAxb3BW7b
bVS7qDUFpN6EYCTcluStp9NhVr3CMDfHTSG2uwEocQPS5aWK1GclsvrAt6hz3u1NzCPVijS/zvkY
d3HSp6fBqB8yVn2Tr65ZtmWpLjEbIK3G2We2oaE0uvedzCBxA56xGLa0vWqV4WthI2sh7/1ccAvg
5vry5At3Rj/4KRyJ2pjZYyENBeM+6nZ19ZMa5NtIl9p/1Bij0MrybK8BVwcpvTR4VT7R4rC50uBm
nivVExm9IHigZHwklQYQToBl2zRtl5WNogugePUh0cKGzpOYPjtW7SnAhYlPN0A/BTtJOmRvQcEY
w/0o8vKY+SJ+VVoy1fJMEnbkNC//hLhcsXWiwjqMXJ7+mkrq106IOf+DxET5DOPYP5uoEgKqJNnw
nKN7KhtXadSIXmYLFE5NAG0XvdWfPu1jMFZ2JxMmqWrETqe8uOeFhrdQr8kbOuc6g+FcOdYmO9s/
tlLvGBx7SmRXqoVhqmeoE7jGir8lGy1E46hLvxhoXxZtv42BnoUxuI31NoxYERqetDmNLJTuMtRT
ETe47el2XIRbIOgDnToBfVXfkyGbn3xlw0MMDJC1IyD6uP3P7bT/NwFW/FTP/w1gffnvfj31y3r7
59/97b3h9HrYwDC34KP90yiDs/U//VucfwgWtargsuE3BvJ/8d5wxhTi0Cn2Z/zufBrlxf+y3vBH
NWDRGq4uouzAyuL/xHn73203gCZ1UsQlctkVrL8sTv8tDNMzyMellZ/5EEfYOr/K3ybldRr3+ZBk
FJIUXwE2/MuX9N/As//0G//F7ft6W4CUCcI+WYSTN4sC9vS/wrN5jYqyy/Uddu84YM1CNDtNe04/
Ms11fRii1XsYFEo+1Wvp51axpXxN9DD/TAvo0VZMaX7BT15zeSYFH+KTXuY8ed+Koexhz7jt18p3
fi1BaEZdOmR4iSE2Q350qF59p0Fk6ZOr0uKun5b1g851BmFi321+J9IA6vKL9XyAxA0FMhmK3J1I
uWA0plJUf4242+IuTXAMb8urTUytsriWpZ2I1jlpCkhO8s/MQcJ8ggtJhQGWmESVQwfJtkQfDYB3
Ox3HkZf8EnCLncRYAYrlA8rRwqFt1xTUqt2Yxcasq2Sp/6onQv1hCokenxI+RT+9j4fPiXE9njam
bf5c8Sm9y3zl+3f8p61AT1LVgXTW8HRroTaA88tikCJTvGzvpJIJg63mgkaNW1Pd1SyzEE/NspYR
gdYOn/SE2W971tLSqpsiV0EAKyN3YFD6zgaLCn5sHWgPd2fL+WnZCHpNjvzTHR82AbUNbB4yEmPe
gxRzU/EweWz9XRysjs9bT1jdVhNZ0iZekW1D8zHSGfhuIhBycG7J/JPm1cxeAXj+TKzXUJA8RKOv
zcc1XoXiuxYTLBQ4RWRt+nyZWFPmC0N7XC9qOcRhhhwgyCaBCmP6x+CaxiZtEsQFPhhm1M8ZXQ/M
tT3eq0NUUzFiWIozDd5tsQwCUMoDOo5B60YBpI1uollGXWG8fuN2LT4pNiDSrAW+t9M0TnPakAWU
IQxEyYrG1rDPzhte41L3WX8Tsh3vzcrh9+K9+q0WEcqmluCE0M7n7LeL9jU79NDo0aGOkKYZnsU2
TDo5A/fuTavVBPaWJkCO29yq3gK0Uv7WbmIGYAYaG/AYjKe4STnlvyK1bfAxUmo/lsDytEmd1796
11soqRHX1xE+01umE2O6NeBohqZIc6BZkfK+vPjRjyeFAzXmdttTeiqpwXoBuE5Ng7RK1B+loCqD
ptTnzzWyQb8gC/NnbGmYR2Fa23te5dN7Fq1oowJx/pbYAU8TtlT7POVIy7VS+PlactNDw59B9A6Q
5z1su608xXaGlbapLdzWSgR6SMIo10amk9/aqnQlImIB79fUNP3yJBDdKqDT8lU0YreTaJTw6KeV
Xx18xXQTSxeiPGDKmBb7it5SPw2in9aGExvuzKbWzy13+fepr8O3tKboordkWB7zuOIvg1jG+/CV
6jvs1td/1gAiu8G3W6ZX2FAQOytvzEdGc2S+vCzKr9jR/rrvGx7iYp3r50wW+7tYgvyRrTUTR0rn
mLZyIrxvKlhgX+Ci3B+nTCU71Avi5qMmmyCNDPFQgFJwmUAQCX7qIYLkqlrEc1hypEMuok4slYGm
X8hcVK2kOZTno4kSrv/AS/UvAGxK+5une8AUXob5ri72eG7TagLSmOYKna/GrLGiQ+8TAJgLlnsL
BdVGGLgcaFjCspF3AW59DGsut/nSiREf9Q6tT57/UiXYjqvrjXGgMADH2gMsG+gUx6jfPBqoBKQ/
lioG4Yz3XRUA0LZVbtZy69bFkXfcZAwuwa5V1ooiZcVRO1miu5/mZAWZmccYscoJbObcEQDUm4Dr
76riZ7GQwE5FoZBC7KiGuQTEHWM8SlEC0jU/BBa8G+4mG/h4cDCWAFlPa4wZd0xYJhG8sAsD7Wv2
McFLp+mc3IsMEUIs+bXY65NWqorRskHGF/qQJox2RTJFiGDVpdjPEOS2ybY1A8J8/dqi4hbOKo5u
O5thgeyEhrVGjWMGGSl7W848+Lvd1amEeTg4V7z2Ks6qtE25jaOvqjqWJ11AVh7bXSKo8UpXwZJP
QOJqO8LRRTgvno2l32Lu3Z89N/TdJ8inNGBmo98T0I/kMka9x+guIxC2++CBsVOWYa/LWfSBakf/
BOfZ7TxE6s8gaHUBF2pm8KokG49uqMzYDMgQRM2m6XJX7SIbkI9ItwQyxDg9F9ywb7rv5yuJ2Pxj
UTNAAgKG9me2z7VqBwXzo10RNuyPNOgY+ZfBD/pQTNjHG5jvESJfVkdvKB4W40SyTveoWEQ0WLzQ
bXbC3MWW8eCP2IQS06wr4BIIOGl6M8YsZg0CfYBfeTmWP8xGh7jJoQ/h2d/SOHS5n8JfjmLvb8D3
L3i8hYp+gaS1r8sYFUObYqMTTZCifO435CcxpyVQx0CT4uJDLaO/bJpNoam17F9qy5OfW8CaBmrj
8UGXXW/R3BqyWmy6SMfBL5aM5W0xih3Vhg3bU+6r6j0AKp4hZkiVHxAyW8sjmoXdnrYJamtrnQFG
LQcIO0c5uhXzQ4mSNQ07qxrpkN6A0WFgO88xK9+IysXa1coV+lgTEc+HmmMqaNaplLLrq2n4THef
521a98mvDY814pyQVn/0BZ4fWMtjncCEFnqDY40kwaGuhylBZBBjWJdNQ3mfbQI5S4z3U98mCHlk
zUZSyCYowXxuTDpFNzXbatoulqMHQUFel8NYc13cqRWGb4vGbKGYUVG+0OKALYHs+/XeMHp1cRnW
jHwTHhGlNg97wg/BVgWygVsWQ0jYFOLMVc+muklqgYoOFARDchAJ01+z/bYfKr+b/RQ4ClO3T+h/
kIeCqpw5J+TFeSihR+RWyuW0h3wJ7Zz2HEPVWBZXHnFzzrOcrAdEUuuoAXEOkamvUHFBEyPtzAZK
byHZlDX0FPwiWEN3CoWoIAwrdc2Bm517kGsOzNQ2fPMeQFFbJ1ytDRIM7tcykzLutjisYwMbCSy8
GiXCrUZt2eMQr9UTsg/wtJA8cU295agfvdmjNipIfu9SNn6vwdffZXOB2j1IEe6xNLfvOaJbSYd5
HIA4TBRyreAaPkRbEc0NgqH8t57D9uhDTuZu04J8wydHAKIakOEhJBJL43aEAgB6sH5uCjgxP6Zy
GrFF1elv5Nk0ns4M4fV22GaFasdU/7CNA/kODcX+tVuQ5i2boF83ZrT9BzK9+hGCBLuDqiC+4W4t
F/iqfG3KysTgoUB4/xl5CMMhITx5BV79JeHJrUSgW27WnyZXhhM1CDAflpzUkHOnavj0SM2qBqJo
vJ1WGOcUzz9ZQwuRY4LZF61CtZP5SoJGZC5f5DDNQOhZQccWLX6PFSo2+Q1MtM8bKVBikNkaMDp/
tfqoYBwoQ8Mj5FQb1MaBtv2+ImJQIrucNyniXqLh01bc+qUPz7lkA0OgP1vhxYQ6cV09cfGIkZ38
yZOeXMOKhhGxkrj8GLHgH50csicQ8tVlLVXu8OWLLG4Z65FR3zxx7mLq0uctfNEUfJANSPplKWX3
uZhryFx9+l2h1oDGQzqedNGYoSjkaMFFU5I9G7taKMismNnELVzCr62nms3YqWkZQA3xUK0QEVEc
mnmFIHAcSAxYC3+KLtTME4Uqqgr7HHOIpC0HFlQf/Zx//e+Ix/O2RkM3n5Z4WR5HQxQ/opPBGuT1
ZB9cIQbX6oKn3RBGlCbkusaH0sf1h9LzCs6dhzRteqhkl2lGdqLD+QDFBJs6Jr9HyF+qRQoLGslA
hWMHh/cLiBXJwR/w/LECUhVNx2OFNnFr2KDCQxEVCgYa52jygv3SQyG9IwXBC8tG8E8GoSw7mEfZ
77BIJMwy2jikt3E0QSL8iDuW179iKvmHwkPwBufpy5ffHVxlXe4VazWAyJ99VW6ffHX4uqt4Sn9W
IdkBimTJ7EC5bdH3kdXoW3VS0gYVIHuzSUwpjm6g0+MacEGtmCZcjxj48FNkES4iWWn9HE+CIpcz
6OpVGqRFDx7s8ilza67RC0GqapmOVrQgMRy0g0uCLc5lPtqvDHU91q3UEeae2ZBwi3TgrI51unh1
JCirIyx0VxctT5b0nJB0ZqitBnazT9miWzyJ5dvkTeFas32VKT5O2A1ZRqL+imKP77eu9wSB8oAd
7hhBY/tYVLU/DRRdyBFPlFiPc0ljfMke9i+kfoSyEBHYh70bpAOnPaoUCdPBMyigZZ5MpzResSNu
ZbyVAOW4rZoQrQHuKGHbh8MoMjb/X176OyYA3vlflJOviPW/nx/z2/L/Oivon0z311/8LSyR8h9I
tYGbLiM08pBSUvD/fytLXz9dmdX4rfsI74BzShCJ/i+su/pHjpNikB3BaZRxiWYJf+X+PkQm+wcG
PKDeMWDvPIfF/h9B3f8H010WUYlDL5HdRkYAl5r9m7hU7RBKYzTd1qHB6UqC8HMrMKGSlhoO/3VO
vlCExKNBQhNJk74xQEQfa0A1COExMxddlXrbqYJSBUYS66yZxz6F/xEg7BxE0Az8ShDRLZKLIMWL
qVyeWaJQQzEusL6rUdpJC+LIog+eOOuc5gVtJMFugSjraouG9hX5vVGcdAJnrFc3E7MTpAs8t9fI
L4gap6YEwLPImOimdNDDW5WQ+sZDz/sm05l8U/CP43OGZO9rRaX6jaNfyktFEMkGMR4dFShmqAAY
CY/1mFVtgdNS+GHXdHhBZz++esBlpMFxDv5zFjK5ghHgqD/DAlgaSNn6vecYstts28VyorzIoiMM
Ozs2GsngP1CJ17etBOp3g+NJsm7xFjVtCgVH0ZiQpkbqFx1DM0O+eSndhIkTsgLOviAqtc+7iNIf
o6v1BUVmiK75vgPS3BISWiWQER39rpeGFXXybZMLH09g1KupxShY2SYtQYQ2y5CuN72xlQGqkyyf
Q9L7G2HsWMAZYlU4zGupH4PXcmwmFUAshnIZToNGQrjVLgZukPtnCqnmpg/l/GkALJoWEeRYQm/n
PAHCOVemMTzAW0HsK7mDThnfm5qXaZvvNYT0DEnAhyKFyoF5MZ1vUuCEH2UyWgm8fi6n64oP9zJn
SNJjb0yx1aCVh4kSMwkbKcm02w4rEqMPEi+BeTt32e9iq3+Me4oJoxfDDBy/yD3q4CiLB49aypGv
t+71S2L7tUb79kSXKltOaoK2ecN7PetT4hHOLioIN6m2PG4yhfNVnmnOx9+j26dfjMyeXlbsfSdN
V6YOM8ruAykmQHZ2TzAfuQHB/LMUMj3TUaKPKR0t7tKgl/Gya2IRw5R9kTbo//dvNcd+01Sa7yOI
dDV+26se7nRiSDJ3CUv6N4dTb0Eexkn5qhCXnDqdbzikR29k/4wDeBKknYUmsFatvscxPNzjjk24
39EYTw+5opideiCXDmnAUH3fIxfVLda58EewM8V6t8driuAZL8GrLiLeXYOAvakOIG0l6wChjdfR
e5yNUg144WNp6oADj8AWbog6x5XANrci3rwPgSKcvZQcyJlwsDkjVdLXLcXQGkdDknZIu+wwO/uF
gLWsFUG07YubNW4ugVws2KY6QHT1x5TguBzoVeNSNFHsY6xD457x66rxnR3r8pMmwJKbsa6pbHHC
E1k6ivDkH9sbyJwqSASJ80SR/8HdeWxHjizZ9ovQC8KhpgGEDuqgnPgimSS0Fg7g69+OrHp9s7K7
664adg+ryCRCAO7mds7Zdts1ejLgBYO404vIpjgqS/KzlVYZTtijV0aB0Wvae0qePygbs1f8Od33
AogKzpXXeFMcSmnZ/q7OMo3jfZy79qoRw26JFeybVjhVTVtjqc7+TBtuPYuu7g5Wa6TfTtfKm9Tz
SEEUjZQzjl+sC/ekNOJ3T5qsPtAQbHy/OLsWN3QMg2BCPWZJdz/2tJM3feXVw20fm+K6mVmn73Cu
JbQtAPxgEGFd8daj6JBHF46Dq8xtG8qvOE/LAG9W+wJioD04nZp5dqpS3WB/0q9JX7ft2iPejU/X
95IPbMH964jNned14OvnW6sUgJ3J5mFzlP5JrkFz12qa/eY+Mc2sxQWgL095PuovKIUsriNaYfWA
46Dh2An6p05vlOqt+YbTZD5vcoWrNIxM9LKwTwlPb7qcGHcw9bl/00rNTTkDV1HdrQFllMmdpVVR
tfLnLonDpXNJRGKuTC/uFTkT0uguBsmudLwg4iF76zD9DKHWp3Z1cDW9fgLHUDZBRIR+3EAG6/hk
qsYbIOWMPd7VeWmNgsy+RrikIPGC2tpNrr4HGTSITdXmlJQuIIB97WcYIeBs3Ml8TvRjmUw4IOIu
aXlYpWee53R0il3KunU1z1203JaLp9qtX43ZNpqi0iPSXrLn6UXWRhuam9O9M00TMVV9NKfLcq6k
dzTI+003bt9Lfa+7U+KPwdCV9Y29LK3CRVwKPRy8rLvV+CLxA40saXOdpjKME+hGW82oxt0/r9v+
16XsLlPe/o5YM1d9//VrVNP4ORfu/ULuE/Z/oGnZFlsBWUjoMKh2fxRk/AS1jvAdRRp0PYqy/6zH
NLQ+EHs2/9I0wU5ZNj/7syC7/IxajS2dqkzwU4ZB/IOYHZf/RXW7XNhxEfwI7V2ERV7nX1U3rTFG
8uqEJ/BnxFsaq9aJ41i2sTPrU/Ze8cf3/z+i9i6RvX9F+i6XQ9RkJbY8KlCkyt9EPjElymZZwN/c
AcDLIFut2PzafyMmGpeE6X+5DE0cw6WqtRzx22XinOARrBN/ZTS+s8bNHGGT06eAfJd1nNMo22JJ
LDsyMWZC18cbr6tJmOEvt8HtH5f7Cw/ocpXfX4VDzewYCKqYU3/LwbZTow9TrXDG1231QaQluluy
7ZLK9BubrP2jG0aBOzPvDoVjsmYSvIOOcVlEyzargetk5puddMaKmEpB+Ekm41c7IoAOdjueB1ul
KEF9dko6AkorvcqhzWgEzwK3y1Ze7KPQ4e4V+4iGE64irUoDTMwyW9PpZSG30v4ThJkdr52EwoiA
R7epInOAjVWqNyyot8Kv5bVT5wbplLja+B4AMUAPZWAg3ITF6BVLYLiKquSfrxL/N80DxgU9+Xdr
ya+zj38e7i7/4F+uAYOJlCwlnJtI2rIs/bGUWCwXrsmMYxCW3PO2y/ntT/iVRrbbAVCEuE6Q1vSx
FP2ylADNMjk6eej9No+l8Y98A6bx8/H91x2PJYG7nWSwJSyWJ+/n6/hVw4e5k17M+3QYJg94jPSr
Zjl10FU2MpPVU1zqaPi8B7WOPdFuptyz93EJmDLxgS6VnlkcO7PNzw7Uxg1iV0sqS1/CMqqNU+eT
HLQd8HvR0rHVibHpD7BBq31d95Am/TQoVXNsHXW0ncL8Mv35lV500Czyviejyourg6oaKT2Vidoy
1U+i12deydSszEYckFeO9WAEvVI3FtwVzmM0szQfQkWEGxY7Xu1v1Dwe9TbDK2to35rpPw9VtokW
QH9abOxnrMh0+rBR1UJbT5pTH2qKWxpaSYUxuY1WI7ytGQfzuWneZ7TfbErs3WCmE+kfh+s3xkNE
Zsq3quteaAKJsjhPTr6N6jKMp2VXy2bXpzT823lHoZkFg575aw4qqPRxfFNikG1lt4RUdsGAH19o
2SM2RFKbnDUoiow8eSbIwNOP/p8n6ypDXnbqN0mwaoV0Q0DBMr9IisWvegQLUge3sZttg4qmNpZg
aHJrDxYRLVT6weR7a1dFxW4uMgsXbpzdl218FBVkO90qjpnvaWttwOGEL45YyqB/Wr2Iw97+QYV/
iHXtri7OdkqTs9iM2XDl91VY5Eq9t7YaQCOK6N4z2msK/kPdP5cZtlQf2A+FZKBbNhRHVe1Vb7xw
R1G6eOPR9Pv70ixPNYb6lTWa5jYfnNulnL9a109Dqyv3PuQhaI7TR6TmHYZJGqQyO6gBA3W7FD+S
ZPiMhH2zONxLLfyYguxMkCaaDIpZfXOmQdIS5b6gcU/4DVVJXyxS0EQKccmEpELSdZtyqCRIo6Op
lG16k+oEI4dozMkYLSezdMWWM0+yUZa8x8q46UoDipPVrKRMsp1ed9ed4mwh8uZTDsYn/btwmOe9
lQ2HFGTTSvpkqVrDaFeyrwtIXuntkGVfXWKTpFu+TWhLMNH6aV0ZyZdorY2P21BfZh9EqD/jkUwe
PdE/0tG9jmr9QWj8BjzMlduTlzdNjMaAaNeujPcVAV6y08Auk2XtLpHzPor2Q4zjy+hbRLKn1Lgh
iYf00579ygotD6uKltsco80glf0PciyB6Wo89M5D0hJsaaIkXVlWybGChNcujczPLLbMQ6y1wBkn
n1wZKd0w1fJDk9nvprLWLX6MdrgEJvY+ivVIYiY62lHCPkdgMKGTbuxk5mOuMH5gsjyYMsL8c+BM
uWClHCc7CgfN9Hj4AcAkIFyLYl+2W8vVgmJpiVzIzTy1b4bFPaM8g4QCz4LKx5DT5anMn63uoZrw
KhfGKhXFCqtNuuKRD7CvKrHtckix9fPoOT/iPOc4XGGW4Zdgi9G0EJFurfxLXulN9XTLeTzLSjMw
dGLbwayJrtKs8gqHCv0pmJ/3HtjS+TC2S47WRdrQ/rTTUfgJUK+soMsPctkTe1hYevymp6WjaKzP
8F/udKcTdOSNumheKzQpYxcnQiYHv20M0lPE0Gt3J2cTQWroLZkdl3zOnFWnzIsVh1KTXPYYo7A5
fWR9EMbwbnQ/JjVjIMDc9fEgNM42ot5PaUWKz1oKctN9SlBm5fWpF2/jRtD9ynIAQGrW63bbNZbz
GemRngQtEVcLMXkcWZ3ThYYLol4E05BCQjhInnnTBU5kpWPYcSgs1v2g5elmYb+x6Y4P06rGhSpB
6PSWjmfJIpKxmJg5Zdd62zgX0SsEKZS6nAfes2l2xFG0cgAuXMm228McDW1OXi85h+/3bjGuyzS/
EXjEr6qutM6VhOdZV+TqVsKZHyyjFitb0HmqWq8M6QQ+WcANg0QNP3xiwbu+noobox95dOgDtnaN
Q2PalWZ70IrYPzTLZsbM0k/ZsbeR8lDFfBC4hVMHDh2VYeyIjqTrKBv54KtbZdEU8f0tCeyxRRnQ
almsWWnnHRxZfJs9Ce5N6WrF1YjTM8zq/pwkCT7oUb6SvySsXLsnxel+NXRfi8h3rlfgOnHiHTaI
HUyfVQNRPJzSpG8DfBFDmiDhiirINdWvVT3Ig0beQiLKWcNov7lYnlf4tHCL2Q7eXJ6ivRMNT05c
Be2IGCeSAx6xEP/2BebII2k2MT4AeeXV0QYYNpkeW0dl8axzNMfFaZqpP00cZMTB77C4FHuR50eY
Dv0qEZMMHBs+wagkVTkwyGrAUzJ3XzLPv72MZhstj2QXjzNRW2jTOxB1eUAKcd3mNvHrel7XUCrw
deRrT8bFrQLhZYzFdztoJxH1W4knLWv1ay9+tcTcbaIqORZdfdtjVCc3gxt6WM1JugVVTCcP3Kzn
P8XadKrr5d7Jyd9TX0AfwVyFRgvaos62eb3sXL391uf+1rWK/Kbkwheo8rYzgOEZk3Ya7eHabfs0
aEEx2PQ7quQMU/NdqhuZETazU83fAkbbxBf5eDm1TkEEG1Gacomt1Bt/VHb/JNI0CZCr5n0/QZPT
Cvp2MXQ7lxp9XePV6t3psMTjci21YufobXRyrHljJwSF7CimjYUsrU0QoO0s244iPS/xezn26yIZ
cHipPSZnI5x1Gll1fZBT+losejADL9cqcpuyGfy90adHrxLz2uUTqN3kvqPB0w5bx2VdnvRi13m4
BJD+/aOWxd+utaxzoX3kbbXzqouzzqDFAwe7moPeB5zSoi3uh3nItj+j92aDgg+ZUTd2kVu8RrK9
qklUN5IHRHeRf8uvFBO6IoqQj9RigqsC63i27H7n2DyLsrwhI8tjiIi/8eyp3Fv2tLWI3yP2bVTs
f/Qk2ERy28kT3khWkmal0e7BFsmWce6m+oTQR33zCOB3TRxt26vnxup2+uzkT0NNDme58RedoEhf
7cm77kxTww/hByDxA9t1nvXmfSy0Tz+L2fpPoEL0r6SojmZmBjTRiHbCYpc+c1m0x8Io5DpKXXNb
Zl7xxOnwGZJN/sAzCZHNZZerovGqsvVtlDvfTmqt9Z6SpvEVqy/Rc7bKKSjj9j6JQbaFeHgIbtbP
EFRasgvG2pvx6NlwYKmhyzBqWQo9yJp6hjiqXfLLvOU3J1qb2bFL7orEXqfjBeyQLHFQJUsEOqd6
tr3kGkJHFtq9APRQuqsoJliEU4LAEVuGXr1Poj7WvXftZ4a2b5IaXkDa7jJczWj1SEn4dljB1nnb
wQ7tlheVIHZW7VsNqi6MGhgZvhrXwBMxHybBqF+Lnh6oi361k2YjH1MlSajuIGG/LIVzl9NJC7VK
vPrNxwhs4RI0Gau5hzzj3rmwrkPd0lkZunGlCxnjAhggTTqSXLVSAeTsQKTcPzMek8q5pk+zxdXX
hYmtX7DpRftIajV3V7ojls/aq3yUFHceT9Y0puEAeWPj9SbQelPLrrpS0YKuxblt2WKM2r6tinl6
Xcxu+U4S/uag6Ctb8VXKPbRuh1u/V4/Lz+gvgZ+l2edAPeGetEFLQmBukjCdo5OVu5uxdjZtqUK7
6de2wPGiFa52t8zYjLCEjE95vJwLkwpLm49Nj1OolC0O4xgaSGI8a9I5tq7cYSfatz2OO8i3q8L1
TzSaT2nik1oANFR6z0MxfdZdeh2Xd/5gf6CwXzaXl4ZMOCHStRyGdeqxPSlgIWfbKAnfOHaCeyrf
a1G7c/rqaKTLlZlGZCBAxmFnMAOormusXA+0HG+II20meIgLTm9EYdPBDdK0uxqBfdVxvgsiIIzK
dm9rEgmxEKE/959jUTk7Tg8oHD2oGSfadR10C1GpYKzJTXc2qe5oxGJneBMpOZTuqvCQBPrs7LPJ
xhfctyn3lhoeKQQPA2rCRnZwCppmPiRMUdCNZ5q1YJRj27wpO/FpJ9pBsX7JEiBTCSR3yOV2IYjb
23dsK2copkErBpQMCwpP2wq6NTZ+D5rSh3oanjNLCyDRX2NqSzHfGt+qTb4ikjZDlD4N/nAaYh2x
3kheRDddiXnk2fZ3M1+LI3e0r6k43qS7SVrOBILytkod9ld9DZ+HZCuHu3Wel88NppundB76kyVI
0RbuFIBh2IAov1kAzwakmuYVXVsce5Z6dmrrrcwF8X4/uc577b1ZknVbFo9xM5EoKfzASAw8SjgM
EDEP3XjT4C+Vbrtr6PEHutaQtBW3nhu3Dw2Ok7QFwLCYVKe1W9/ljbdRi9vgJlbf0dLyFiXyvxtD
UATW26x0nxXLH8Z1M5nvtJqQO2frh4yddgWZFufLBCgmm8pNa/+M8W0QRkkaeRw+LHcsjpC2qBLF
u3BL1hHf44Rvzw/eYn1EbXXmeG8IlB2SOvQWNv0wbIoc+muXudjWons11BsY/vcqjdaj6YKPSNcV
kwJKANKemh4cWb/UFO45OuJAlNItc/SMo5+LDflBopCnsivuELAbJDk3TIDOtqK/lDirOv7Aq7tN
1PMwSPeqZZQAmFInfcsyr10LA0wLrtjmPnIwwrXF7eD68WcUJ/rIsp3HX5E1LFcp+MhLo6409txR
WrXucXM8NxQkq7hS1j7GObKGgGWeO8Osb3U8Yqcs494DvyCCHL3pGS8ZRm+6wvvcdeYQnikq0oJf
uaDEFTXBoM6uqg31fMyJmhs4gWIQOq7q4BsRbbJrfcNggA/QTnO80vUIxEFBWq+xm2nXoK5t21G+
aWZcPtLk0zjQReYHU0Ca58413G3cEg33IzfZlhdDNFmWbi/gUd5yhDWIQGpqJwlZMWphjPnsi8ba
xLFnPWJrs1WAg46gIjwG8x5Yd2pz/Ypjjkaj6QzYIT7UF9PdopUgPXAussznoM1WpPBnNg0Qrie2
lqzZuumSh+rS5sBbMlzFdWzclI5Uh6L0oMLoKpt/XMCEATH6ac8KVO2jLp73Y3UxbfUlZ49eBFXX
RjQMEnMz6/6w1mN3es58Qp52ZuJaqV2ElGWs2AB4mRd9RX1L6imiBra7La1R7nTSqDeTLOYfGSQa
3k4BErsqc6KL6E0+PDBOQRXvrDoxLiVeG1W9bPs4mgK3jTz4ISJ9j4bO2fr2nH2wkCP05/Ga1LW+
83Svn0J2qukLq0f90o+j7QcmbugzvtM5gJYqTpY16TWOACF3I5G3nd7QxSaWwDPUFiyZo5WBwak5
/zbF2WM/LGAqpXIz8OFfFWWHKhxpdYDlS6eJ5I62ubr0F2uWEsd6oAkjsyBb7GvH7N2PySzSM4oT
n5djmenW12ttAzpZnkcVV8cqra1Tgd0+BPN8zLSEjAsGt5IZFII/o/Sqv3NFrb9Fdjy8xq6JcbHF
93CH3Z8DiaeK/ANAPsXG1DGKxKS63bn4PfDuzdauubhCV4Wd2D9KPR9nYCWWwpwnkdMaFIQjczay
g02P+8Rskfalz9S8TwfLPmoJPFQCmD4ek8o0JQpq34Pb7xuxyRlWQrleNdYz5ycwSSjtK6m7+yQp
171c9kAS7wybe6Bs/ftpqN5N2W6xW5MhbaNtbOBodUgz4Vth6E2x72WPe3HuBjoAuCs9zPeFPR/x
obOMyJHdfzVZMbQnAA5bL1FjyEF+PDuwzcKW0FeycjnXl6HTuzZnj1Ju/J4cpeA4vRUXXSVMoYnf
V6qMtzqfymzPpMV5BrbM+4nycMgGDjuR0uSW8TTQo73aQIqMc7yIrnr3+up5HH3jVtMnQR1QHnNL
XdWaW67MLO8vqeH0DgK1e6UJAo+i2JBivZunbtz21tIPu6ppxmjbqsG9mty+QaTOu+EhKuu3rDQu
T6qK+32RpJ0ILHOusfDULWw0WKE5mCaW1NwDY1VP4sOW/azoEnnTVWSX/gS4uXBOVMgGOBGNbmth
mSVmzLFvDkZdNSRie7l1Wn/KsE6U9Y/cXOh5Lq4T8Y1OaDtD2d4pnVLbNDlLUYwM42tcF1jPYH4t
rH64MVbMCiGOmhj6Bcxbto9a14Cidvm7Bxm1KegENz+B7x13eFb2ve+6kMr04UqZtbfG5WaeLbFc
Sg+slnslDCZTWQi9pGmFwfaa1R2gBtFtBkPYJ7OWZssSYvgbC/wZZz54MDRV+n5PU2adFBwDy0Ff
M31B37buOHwYzZCEnbrQ+hyksb6p1kACN1psbYdGnaBhq3uTULa+Gix9+nTBrYOGog7hwJzZC+dr
fI0pm/ie41XzhXgUbxavS3NeBXmLPLHjqwnWxnFxOtolphkD+qmHKjo4c3Vre3ZN8YO2fweA0nyL
OIPBPB8Yf8IZkiiqTKOjZbBiA9IZb0w3ehJD85iBWAjsProzRkIkJZzQsFkqdHcO9LQ7BB9vimsE
AgGk54fe3C6tVK++1KpTbtFpy9388FO0tszkDRRDvFN5+wqf/taY+vMoje+LT1bxUVKWcg7XrscW
IlwxY1kXQoX4Ml5ogfErs3zpMWSQOfYUGb2Ue6kixFVhOxKksSnZ7DxauEtlcWrcV7MSD3SSjK1s
G0HqyrpVkwuYXFXbwnbJbVTaDr3yickDgOwX0d/RZ7pNGL+V0FtN9bNFaPjE+K6PifXPyFv6vZot
mtMAMfAOUs+latWSCycJjlNPcTLyJHmatjJc+nUADzaxKc03ORNSYzNwArWMLjEyZ43FOCDydp7p
z5PZ826mjsoBH9FnLsxrXVR1QIU9IN+DWrExZta2Xn3it9nUrMqhNeQ3OgOT1nEj8fxaoXLVQ+6I
njFNZX3PxCCI/WI6AV58Lhfrs+ud9z597KQb6LICyD9a29x9rnIUiIFIRZj1RR5gBJpDw35ffIcP
MXEfle5fzVOhEDEj9lrQN8JcVo1u0EyBjVP3pBPpjdkRXlm6fGNX7+DQrXmrG5sVQaK+FL2Oqzl+
mmaXfb0QIz7A9OCrEoBhCsUwFeLebUo4wWV7VsNwI33yORygTwpSRaJzXkiAXqyTOf+Ku5HIf+/e
j3qT7jLqNBCYxa7youQqMyjyyIzg2yjlrQVwc2X47ZflUJAuMItuaRDfwwqaSWdxVpbKfnBs+zDX
NLebxPXXPXzFLlE7NB3xMlQjp4L6KXewD9KmD1HKv1SSqi3TLIhQqTjVb5K01B4RxMu98iVBfsvR
XukcHIeSXjXWvifPvBjfpmmnj91dg/uLDCpUWKko0ariu4tS2lv6N96QZ68hpVExoYg7nmh+woS2
beuh09NReVQJXXM9au4ivc4OtJ+XK4joDRTCqNuIvKgxqrlD2HQw+ebpzclzwocGnxzdsJUqqjPd
eLzKhX6QTgKRaRIi6OYO8QgxY2/POO5F17gr2FfVVTU4VuhnDv4Zb6tbUg91EB4TXTxohjFAhNym
lzO9zDjyYD34JzJu5hV0IcwysMrvpsHQgl7nFBv782ZeKrHmZDBDf+8z3uHisecup7rJ74hveRCe
zLNrNsAd09R8G+xY7XSINNcWsEmifj7uOCdlKMIIWX5FNqnF+/PDazt7z1CJ7mFexuyVjXw64tL+
WDSZvIol8q5lJ3flwO0SaQ7Hk+Yij6RAPuvmwKlINhlTUqSXBAZmupWVWTwTXjefHD/TNhaEfJFX
JzmU22Gp14bnv08NDTvaHhotKYQx35oBjRkrNakvk3W5yQmXosMwzwaI+5TtFro4rGgE/siOrYl5
2Vemw3NaT8aaYN8PM4035cy7psxbwdndMIXtsWl7Z58bdUBk11wZmbVWmsaXxIAAjXOctB4TTYMd
Efcd/ej+O+2alyXz45PvpowwwAZXYDDqqTBWVrSkWxMDYi/SQ9no+86w6WqzRMeccBPCK28ACNv1
KDu1kqX3uCjrc3STo5amByN1dwRTtj55Xob90VIhPqcK8lqyOSVa1FwrnSxj5kO0wzgPM0qXcELa
ZcaYFGEdTHwWtZQ3Se+qqk/NsOzNDmpNlw72zvChNtoF5tn8AjfSwB0BNggg2Z1nWTxr1vSNisXb
JSJgklTUxKVCiF98GkwDjKLQKlpKfaU/JGnyOLUabkZww6KBKTfJoyyNK7t1tiki1grV75gIdWBj
7OgBG5eIyOVgaVt1mAqOIi7qRkr8m8yIf2TKA0nyxX7ulp47R6kLLNo2SMb7Z42w2DjUeO615pIB
FuHoSnGV8U42lVMzPq1wUlyk1G3WE/msTn03HWKHxq0fG0tKlZLYX33kvLUwRVuXWRSFZSBglTR8
heU/VrZVHGxoPug119a4nJmu817p7SsRoDrAh8n4jTlQ0XUzwqDpG2cm0xZfYhieF5JbWfmGBjN1
0FaS8oyygTGXFZe1O+MO3m1BKkwdUmBLMhqYYSeDRtePfSSKXd2zOiwerYas0jlAaGIlSn1tGxtw
KPhRlx3xr3TV1ZUeYC/pQ47918VUGGFuk57KgJxNliW2cSG8Rzejv6ywuoRa5nY3wrE+ARWyNTAE
hy73CN47cEwZk3Q2SEfUy5udVndpelLZtC7SWg+XXHCAyatzw6cAVNhgATecs0HmPmNMxjpedEhv
BjBjPmjuO3vUvx39Mx1b9dGjH25sN+Pit+StoHdU0r+GxXDX2lHAAJQbPMgxkkjxlJmSmS7+QsU9
PmjUGrsFjI3vD+8t91e6YjDnk0VDlhwKTereudPNaLeQ2eDXwDpywzKcDoWcrX1iHdeNe925zL3j
YV3a9LFZMCImyvp2lk3Z8Y5XoqmYbBhHL2abbhQYrm1nYhgqEBvBHx0aAkmSEkToMbozEklUfJMr
CuhoE5DTF7W1oWft2GpuGhZ5FwYA45zChnRT5U9RUDK5IlLF0SKHFgCUGkIXaG9aWnv/gptlBGD+
yYbCoEZf1BsSJtsqobveVVUb+uaFRoeMBwmvvOHRuoxtXO45C0HMRZST1SLCvhVVWOHdXJmuOtMB
pt011DsZIwYbPyj8d0WsXZU1Z3sw2YTO1ZWTt8/CZx7IbJEQjW9RhAJGKELOZEGuOiuM5uZUUhQW
z7liMoVESCHgwPl9SJ4K5vdYC9MAEoLT915Wfyorv+8UT5kOTVY4Pc3H5DJtIwTC/ALbTgY1obSi
wo4wa9GW2AAWXT25SGUzTX+b0UfmmFwVsfExZE51mSIisXCKI6biIcwtvAxjjGFfzW+OXrTPydKP
W6I8KSjcQYbUjLt+1l6ZpwgZp6FFZ6sQH4gK2nRBf80OoviRp/K6L8fAn2N2x+kciyj0dAWAoVq3
Zv9NrxM9U5c8WHJ+VF6avA1jecuQr41qaVDXIwxkjeOQ1xy9vj+a2HjL5TXSl6DGrafXuMVy9462
3daKxXaQyfrijCHbHEiLtKlB865yZ1bnzgOnp6B9syZZM9bmMbnuRw+M68h/eP11V7M1g3XHrnCD
PLCvU2KNlfWpNaz7UdtflaN+ai/U0gbQfHc3mh11JpaOMhpurLIJR+upGCBBIPz54qHEc9+D6ozj
SykgFAhl8N1GrIdeyY7oaS9aU6ArG+OxcxXun3lrWIS1jO6UVnLDLgvefOj2hgnXeNzpHvhfm3sv
8bb9HH/OwI162Kd6VSG2NJSixAUj99zRy8+AL2wHYW9AiQRoiBde1XM8N4zgjNZx6pHqjJuQDTL+
tiJW2ciqgsnJ9pzxwdAT2l6wNAFj3LfOfMUAVZ4sk9ByFj3rTCbKDForxR3lptqkqMQTzuVVkb7b
5DEioZ17zPFwOZmgg7S7cG6wOFu0BrKBeRyw59XO0oeLZtHFLXra7PamMC8kyE6PA3tMduWCE4AE
rtctW0NiFkxxVoFsJFfybufieXTnG3pueTjR23fK49gyDBge72I38Z3WleTQYtIIpKdn+vRpPX+Z
kqOTnMX3RHItX/ig7Ppe97OHxT74oIpImj8QUb5WiCYs7C0nKizUEyHjdZpl2CKqLVIj3D0GYAaL
x52Ni9lfl012beXN8thRnrJAxjRcaaeISBAiIds3EHLHF//ZUTgBbXvw8+XB69QuGTx08sKHW+U1
p0YfUtis9XJTjdNxMhdKHfnjF1fdf2PN/M0g+tOoZhpMlfb0i/mVpBTWzV+mWdf+uED24NaQlWvf
zJl0mi3jzLIfJeSb52a6EJYY8eSeprGG/4cxozfXKkfqXf+bV8LIyl9Morj5Ls47klrQEX6acH+z
qiaAkJ2iB22Nfa9793PJN23QE8xXeVFm902haT9o2xMjHKruwesZcIBw2TEmenGyr58v5s+pn39+
Lr+NGf3tP/+vTh01/3ZUyvGrnP+aqbv8/h+2S2Ew1oSkmu+aNjgk92Kg/NN2afEThpPD3dax+OLy
/k/bJd5uEx8j3yv/7mLV5Gv//wZu8R8uNvDL/8eLK1xf/KNIncFFfrmBXEtcprvTmrEucRiPEN9f
b2UmaCZzURofCN/SMF8m4yfnx4r7XjE6Mq9BscheaXttHNIvH8+hiyugxKEgf+KDBuEtOBF0IDlw
+DNp9PPr39/if7VB//ECPefiMnVddl7gVH951kxg/TUl4Y8pdtjkLE0yHsMucjZBTje1u/37q/3m
MCfJ4jimg8HcMmjxoxz99WojGCU0O+rRJDIigABL/lRPWX33z69i6R42Fs/0LcP+7UOP4zmzYsZY
E3hmNgTGLDxGpTte//1VLq/1X3ZaLPK8F1oRhABcl7lNLimAX1cpT6+QWsyGU5RRpMjDSr/2p3jY
lY4dHbNY8xEt6i/RRfO/eXt//cr+vDDBTwvqgo6T9/Ih/7I8NmBeO0jqKSmyKN+CQlL7ttOyjQG3
9Q+v9/+YCPgtgPDHe2T1ExfvsA3z4q+XWpgRZTdUxDRHSRcNPfGqeMFYpzGW08Jx9/ef6H95Y54h
sDz7FnQz3wek9terkdHLOeTBDMnm6P+xd2a7dSNn176VIOcMWFUcT/egWduSLNuSTwiPZHFmceYd
5TpyY99DdweRthUJ/f+nQYAk6G43N8liDe+71rM+dU5jg4lof8we0tbXL7T+7GevDnMml3B8EfpC
KbX+kCdPEPFEZpyGgJYINvdOprrYl84IhYek8y3Ik/IyhNv67vWL/jb2A1wcVBkCZObQUMN1qnhy
0cgZqJnlpK5m7BWLPQbL/qfoU5q3/w/X8biQTxnbxxr8/DpDKAXWUK4Dn7B6gHJJZ17X6dfXryJ+
GxrcjvDoNPEfmHC/FvEnt+OmKSQWGYDjSWkIJDWq7TQcnFMdZ/e1ca7zmK1eyjmJOkqDwIDhcpZ5
wzknsOsZ2tdGmOoAHO7m9d/10lMWwaqml7YKnFVs//QpD9otKwiQHP0WtzwXVF/R+hIC8vpVXhip
uLVdn0ldCMVQfX4VylFFAK9XbwoAaQHnRxwqHNY5ZdO5x/b7xit96VnjQWK+wT1uu+rocpzCqM6l
9CgswGknoxN8hlRy2QYuDfgqfmOOfvling0Bkfond/j83lwSZH2n4WKjU5RnKM66W6Erx6NCqEBY
yaZ5ayj9/jmy3Vu97SyUIuCiz68YuaiTRsHnOIRjc0iT4KEVwUVYIQ7KOIXYy6nVPWi00VNLEGxU
LzuVYYQcCMxFRIHZIObXzmWKMBAn+Otv+vfxhC0KixfGKIwd+ISe/zYwkOSwBZBi+3g9rI+jDXyo
mM9fv8rv44mrODwFn30JWWdHL5juXIJfFJwDKHJvvpxq2tC7Ic2j8TSONH2e1y+HdeR4AuR6Hqz8
UDAb8OCf35UawRVC+YNKapu2uBgGj2JFtSTZT8cQzrVxVRw/pG7MYcYiuCPYNyqwPtnkwQY7+kPV
9eu/56WHrCSOR4fNGI6wdUg+mUu6NSm9MNx+Aai+PRuHpZ/OoNjBkP7/u9DRelalfeKOCRcqmzQ/
q9gm7BHqvzU7rOP1+fIi2eJ46Cuk7UHpPBozmIkl6BmebrnG0BESQDtw00XK+zhOaa/POqnpfztd
aghobqrkrenipdGkQirdNp5BJqejt1tRY5h1xxxIWWXZ0b8KT4rYx5ZSD9bZ6w9U2fL4ZtdVgHcm
JIVOrnb07uyWnk1KO3tTxmPbnOWkEWGOWFGKTI5ljIlVB+E9/ayCQzFYISQ304wfd3FcsSJgBJFy
RVRaYLDhSsBITupqmakwAeatvrK/b8pvhmh3/xAaxNB6Q7CtwjhQj3EN2GVposeunntxYeVtJRjQ
GcULdPNTdmuNIi+2vcln+y6ZNAsPHqQW7UXcLRGIdlO7jtzEAXEZOzG7HPSjyl4OSQ35btvTIEJo
uwymw6HRo/obJg+p8WimNU8kJMqvRhf6PSYesNuVrRV7l6oKYQ6SAgP1pR07RL2QGhT6A6B96OzU
rOjCAVE2u45eeHFqwsA0F3zn7mc2RKq4yqBzydPC8zGYUAt0aXg6ivx4j4w6PyH0hnCLhJp7Qoz2
GF0bdDBxfptYw2zCS5vUM5M+Yj4WMeHaeZINUL2Tgprh2Rwie0624AQCyJkBUsH+3K+i7ovTqO6m
LnJ96we1323xIlUDqHfOw9tGO/QUs1ws77Mwa+JTmxKvv+3rMvtMKC6Re8aCQ4jVRNQ7AFYpVfYx
Cm/AZEaPukgRcrZ9RWu052vTFwDCvOCcTmyQ7YPJaA/wNSl5O2cMh+TCi5R+HCxKF5cLtEIofnM3
E/U0sA80D/boYN9P49xCVE+5ck3TS3OvYMmAqbXpEvoM0RiXlL/9yHJu4lCX/kVTGHBaeck2a9fX
U4pzBeAHKsKcWlRadpAolFDxlyYrKFAh1AFJUGVQMPZhnOv6Mhnq+SNNggDMQOMUw452q3MWk7cb
bShDFSTuimps+MSRaaGpVzWWlj7wqMulST/dJaZEP24BK4UH0ADYDv0J2P2aaYyHxYnJijeIF/I1
rbHW03XqVxZVs2WxMOOwnQpoEUYN/gtGHE7OT3Ev6GSUXVff4kwdLLTgnrlqWxwoCCts4d+XCrX0
3VikhpAy1ScgER2xkG4cdvFQfpymtt/VpN4RKB5MHkAAWVrilJOo58cXjlMhQb0sB6+19HnKUqUJ
ee5L74wob+z4IykTxemUBvYNjvv0K9TaLrmuJh0ayqX5SkK38uCQ4LMbuSP4m5uYuBsKnEIQ1IRV
nuwAl6Rqa0NhJfnhzjmapyxppxCTCWcsaukumJhUpmgAXddZQsrjA0lYzA9eREJMjSsglJ3dnyQN
4T4brywnCuxxsP4rQeuMwBBTHl3fiJX1RGFu2tVjQQUTFpd0djSylqvUQsNEWEboJjvMO67Z1UvY
vuMsV4X72qf4v02h1IpN4wsGRGvHOaFZAL1Xlo1DZnuNkWiHMwW0aVZopCVRAjJ+6006oLaou+WL
CGlE5bNwxv2UDDmmPCXlbijrFCKkbdWPCJ/H8JEgkaX95EQpEoZORtm3JieS/nGANyVPvdgpw0uA
y666CNBUkP3p+6RGGa/lAG0I3P48RF0uTpp6Ya1R4dRYu8iz029JEObDaTEn9pnk1IEXIV0rwY2f
eZT7HUndtgXO1ZywC6CUBgJDeNjLioIWVU18PWi0tqAxBzzy0IrKecjDHld050XBdmx7NJpx0/hq
k6CXf8hCeyloVMsa0hWF5ZjStmqR647DQCk5itAEWV1VdIDgMvcuJlPc2+aeymjCLDW8lM2YVmo7
zHGSX8Lia+b3nScyia0ZUoZzigymJB7PAoUiTtrM2GbfD3CwNuM4aSIDfUFnmO9syT6OXkj6+hmb
fjax+0b3puYtGl/1IAL8NHLNY5HULvwNMRhBb8+dDV8YfK2hv4GlL8+tdqk+j3EqiJ2L3JKQBUJc
sguyZpySGWdFApWwnHW9NVBDrWlrcBl67o6DyBg7p6Gc7az5Y2/4v7rf3zmHPtlt/EbTwnJR/uuf
P/hy2/ZL/wzhsP7BP6FaQq00BsXjtilQ2MQC/7sCiDL1H5xVpGdzQuX/+D7b6j+d1yvDIWAVoXwS
Co5wT6BaRHGvNR1J6U8KXNt/BeDw/GTj+ri7bcmJhjZ/4OH0PtoJImebBxGl7+iyePPWazvEYIbI
odOIP7SH42M+2Lmh9/vkOd38sdV8Cjc4rqD/um7gUT1fMfWCbeDzDXVRDlUz1PpdEu8dUV0PNNCT
AmmtGa88XfxwCE1pI+ZrbKIPf/3S+ECkJznK2OFvpHgsHw3gF/Nu0Mpc0hNuhj3MvOUkTDUCNKeh
aX8dLLo6WRDWWZg6vNUDoohCPXnjl6yHpv9sw389fIcqLz+GE7Pi9zx/CKNoY8+Zk3ca1pgk7s2T
+a7NadFCI4uhYNKyETgxPMqzI/GE/iYF19PQgsqJN4mB0F7K1EKN6nlt3bzxhl4YGBz3HMYrhTy2
dhS0n554SqQqBNyFhyTtxYiXOCAt0RlM8WGeOiYZoYRdXQ6yK+vd609l/RcfPxSm89WrIyRQgaOz
tjsHTpFU8TubMfAVZ2v1dapCMg/lpC/IGRGfBnadN1ZIrg/83Xj7+tXXcffb1X1qv9yxorlyVJsq
bKeFzR8e0tgkH7U3dV85pyYncSffqmI8P1L+8fLXrAafb+BPsMLTB6ySZGpQFB2iRNkfAsHJRBS9
OP3rt+MCZ6FA6tOsco8+76FCPBdH6hBHbAuQH04fCI/FItJ03YfXr/TS7QAHdF0ZcKj0V6jg09vJ
B+l2WmXveuH1901LpBOO+T9Xmv9a7X3p7VAVZbpCRu5R2Hh+kT5DWw9B8l0pQmBdjZsU57bTOHdg
XOfLv34/ocs3yZtiCj7+NqmjRBQ9sneOgc4woLoH0kcff3pjvL302EL0c0zjDsPNO/rMyLmcYQFq
Hla23KdFHV+1iNjf+JaPqim/xprL7KFoNCmyPoKjIzCmvLiGWfqu0ra0do3fDCWJv+huheObh1IV
3fsRZZK9K6dOMvOmARQsU0ssG14kJvXG73nhpl1H8XlRfQhs5/iml9yr6OAEh7YrzXkWL/bZgKtn
//oLXO/p6EtmagUTFEjfcaiMPR8rnBiVIXb0IOXAUarnzE+m4qckR24bmovXr/XCDXmSxRO3pk0R
zj6as/y1/Ry60wHDQ3xOQMeMnzB231ou1n/L0R0RM8QwcRwqYzgpnt8RxgQKc7k8hPMgL6B3ky5n
6gR3DirexiGIuCHIYS+rmVqHxKLx4HqLtTeka14tvRWd4yRawSFd+h7z3UC0lG1gGiHJu3P7sHxj
5ll/zPGPpeXJmYhOJjTHo8fvEIfSSCnxfhjr3VIN9VcvdoF4zOjiSO2zVx2me/f6a3hh6WDd+M81
j+YgsvimPu2cQyr5TVs9AgFMpgksSoAFK1E1nE727xR4hJujxoTa+0bj66VxQE3a9TnJEvUij74z
BHwh9h558CMU3kQvIudPEv3GYDtq2f76mvlsAsBQnk0skLf+iifFSIpIDbo++8C+gqTFfqpkv5OJ
cACfLuHw4OLYeLTqtn3fhzM7mkVhB98Y4PJ7B3F/vKMq4CG5gTP3VmdnhcD+9tb56MAMefRcfivN
L0KmdUiIGeM4gAhQJXei0znepFTul8zojw01tJ1oW3o+rOPTw0Rs8z7Rg+b/heGNjibxMy+AHb4+
Mn7tJ4+HY7i2ulkI+YCCo6ExQHMe29A+9ET7XPhJJVPCQoYBB2OLVtKd9PvetNWjV04V3JZRf1Jt
R/APmcYzcBX28GsuF4lqVJZIObHq+9d/34vPjciBkDFD018d/Tyv7lubY8LBMm5Jnh6Y9DQL+jeK
2C/MiD5FFnYC6CI5OBzNHyTWxzqLhwMoHmxWDSidD4VNGIgmis4hRX4qzl+/q5fWHQDOkjtiqMIF
XtfzJyO1XoaRhmp7mOy+uxQdhnYqA85nIEvyZjTgWjZgCaCIzPYo4FyI6cxx7eF9tFD02rz+W154
wnySiHUE+j3aGEcbu6ziDJ8E5pAj2d4vuv9pyyl/Y8/w4v1CjAOTRcuWw+PR/XalhIyStIfCSHeL
+g59pWlXJkWi7jRJLyy9+O7ZSEAOBhiLO2uLuyMB2GbsN579C4uFv25baAut7Zrj5Q8Lt2+IojmM
CWcF8sYfca7+GAOsm1VIXQPUhK/eWqBeesZMb9C7ghCvxq/H8+R1Z3XgYVYE9Irya/VuQSRK0V7T
tOo2FXnBTgnmu5/l1URkorXOk6q/Bayy70T1mQZL8MZX/+LvWScihrzLbuNoWV5U0AxhVx6oeZtz
hneJVdz137jr3y+Ci9Jh3fm1A8DT8HyMW2VsRlI0kSzL5APxEO29IL3lL98J8qC1E8bsEKD2Us8v
Ugn8bY07HoreMd/U6GUXi5vVb9zJ+kufz5FcBOg3XyzANyaI5xcpLRLBXG88dPYo35MH0Z1jDS6p
NQ5uUbzxOR5159dFjEOJ8hEcrOI1WpTPLzZTBhydxBz8HKHcBvxcfJsQ+fVRtdO0QPwg1ZRMBPUB
zXB/PnFy+TKTeXiBsew6bhEcgsoaCBDJu6ltNmM3Z9m+VW097l6fNn4rVPC4UdnZyLcAcPKDj+cN
F7ariuSBqi2K7m7sxUKu16AvQXnpchu0LgV0wqIKkERja/Hf5BmfxW3l5n9xDKy/hHMC/nHQl5Iu
+/Mnlil4d0kzH0jzAau8ytCXVX38+v0ej4H1RIpUwqXIyjzGfT+/yBwEsdXF/WGEIbk1Y4rKmtag
Q+/6DXGSWJe0p6Pt15VWoCA7GIDUwdGVelOokZIp301nbolDgrVLtp8PayEkgbPVeJJmzz81Y3Jr
6FLe4AC3fuBXCi/WCvj967f9257q6NeER69Zk01PDlN30E7bXrOIQBqTY39j2+N1Y2E+I38o+ZAj
wc/7ebmoCfo6IXhXnGEglTSmIXvMb7zu9f5feT7h0QdCIo1OTWQOpD0Q+sVk+z0iPeF2HD0imTM/
3RAr5+5hAeGDrZu/Oqutz0O6KJyoNELvDte392Qq7+Gi9dptD34hyNZqOqS/LV6U15/68Rnh10WY
akJ2BiQIrHDbpxeJUKKbPGMI1J28W6v3J2MzX0sznTK8zQ4WzXT1+hV/W6HXSyLtY7r21yJCcPSe
c1rBS9jRNWgDDOTTKOUVnbXlfRBWFe4cQad/K+lTsj0I9F1KE1DsODQ7OAdEJd6UObz0ERC9wyfN
UdhnW/L8CShafK7IW04scXi5DAXFPI3XscYra8HII6iKbAX/HMo/edPhynjSAXGBwivRf9fNlzee
zvrAj8cc+xYVonJBn+UeTTHdUASVpzqE/MTm7GSVtI9Ct4RSLuwqUzzS4XhdNTNxzROlINRpfu39
qGMMqhdWTdDLdnGCgXw3IDCnqZ7pghPAKwacC82fYuP/Wgp68U0yMTMlMhmyzTmaP1g17ApE+2Hw
SzLgVUaS+xZcecD7GlHhEt/T0R6nfZI0W1KPu5ue2Lofahk5+fImC++NleJ4H7COrPVYFvA27YCJ
+vmrNHk/Qe+oD8KCmULn3R5PPejuwxsT9IvzZgiYGJGez7bDO/po8kCVKXFR3De+y41kNk/xyqmc
TVVWBtsoK6rzssEKuRmwTzdbNDOi2NWNyg9k9gDQikriid6YrF5YNgAUc/KTDhu/335U0JlYLkF4
3QZzeBWXTn474BD9rJd6fP/6GH3hMYfOKo6maMpp6Xii9pPIyaIc8N7sT+dOgb1iyhrrjWnihe+A
KuMqGmH2o2Smnr9Ln0151Mvguja9A5FkIpyMcvFtltXYFnAK5mev39QLuwxI0yhKkcNQrkKN/fyC
tG6HwozDdatl+4DsA77IQlwmiUNBj/e8TWian7RLKLDLpANGCCXG+XtJe1W/8SaZd44nAfZk9JtW
wbXDYeZYnsnpKSHFu77GAATVKxvBX+8VfYaHySzhg6u68QN7O7oRCdCH6Zvj4OjaWtSV2puJ0hUp
TrGTuNdpEWHNQlBQAvKIiE89L8IYgLUU1YJSyyK/62JucvvC6hVpJWHf8Wx7siAXMiqLGBWO100H
sdTZe2J2m2/0A5wO7avAkNwugcE8upBwtXOQjQx7F9bV1x4Lxu2AN4RAUdbEbx2d8QP5njPW9jbG
jtTkLa5anftot9xZncPKndrrzhum8aTp3eIbUVc5/mKKoatfuujvWkcgDwXx4+Om7WXUn9h+3M/b
hbyB734pIWePg7DuGlAv5RYPUwlCjM3LeZZW4yOU/TnbacJPqm2VZTi9/UEpUKEx9M7BcmlwxcsS
vNNaVQ1yEiWzLWGQZX8xpWHfw0FW/VmHJsigOkoT6DZz4xUUeibBlHYa1qGo92MwV6R1dkYH+luX
2eWEkIFVZJdAH+qA3M5zeaKywJq3VWiC4rQYKizkwDRpd2/4Uz4m5ZJTM2QkS/XBGdER0r2OAi9Z
NnM46YmgHBLWbsJyCE5V1PKPh46B59Eq6Aplqu1x16E1AE+8ZCXxtlE8NhuoN0CNAsQNMXkrZjkU
qslYXDsPiE9XCYlQz8snXmAGwBShMyvVhy4d8x7vrJPdy8E1/Q4lOSjUKgKLs4tGDp6bBpxYs1dd
jItyaHk7uyWMzS3hMyyb0svlrTdCwDoAzUJ/MUREIWxJU4PrsLR9b84EL/cRdm0cbDuZEMJgJUUZ
bVPZ0X608j4hdyrU4geC9ZgDkDV9hpuRLxelXc3WaexE5lvlZe1yaIhFKbZi8Yl7zOKuet+hKG53
M1xQZ9OpVAjwXsK9wfuT3cVLwwiyZ0ClaD+IFIXCOxEQVJkQeiGtUEY1IM7W3qo2GFe+mQLqTEQp
QrTCqEGiOqOUivt7Bt7bj2IO92Q6F2afFJajrmTepwhnqjT+4nQJVIRYlf77ypunezXjDT9xdAof
nobX9MtRmt3bUwtgxtiZTpB8tcPNEI3DrahozBGzXCXFXk+h/O5lUy1ODKLtfbHo4RKIeH0KP5Wv
dAREWsWIKc4jl3/NtoFTsBnJJvrg+bMgVpjE43tNwvwVLg/rEihbghu9FQsySvJDvHPEPN1914f6
3dRFxOrqRDcY4ygWfezsoAT6SfZnvu8XtFWbJW7aGEPkMP2pRvyffuHv1H+fLES/6Rfef6n+dl8V
//onByfrxujym65/PJUx/Przf8gY/H/w1WNf4qzG7ok8As4jf/iYPP4OYVzr8oX40glXAea/RQz/
WE00pH55q88I8QN/698+Jpv8CnrL/DFaNL7nuGyi/4qSQTw/MNGlIwIeGwhlRnIxOL4eb+0dZJtl
028q7WzDsavP7XJp4SQ46szOtbnOIqIkt2OXYoj08z469wuOJZCIE8C5KBTzXZH5xQdShZsbN/Jj
UO7xvHyem8HawZKr7h2PNvAb27lfdbj/bLn51Y5Aoo8Kl/9laV15/U/PQJlTkTTlPw5unWGqHIS4
STRTG97SNr0lmCwlhGcob8l5RHBYEP34jriz5mdAi+Na5cq5UK2cPlo2nPB88tBHxk0gLqdsXODl
WMP4OBQkgq2tQWdfAPHed7b2rph90XQEOre+mcgdf9h6qO84bk0nbq+Gr9AN9LUVR/5+SDiOAC8s
0ytM7Cf50MMJthez0jYXZsFNAE7/J+gGkrd05QKitFz0l61VvbEveX5WDGwObNQjhOvQ3iEL5biU
3LFfyf31OSETpuJ5SHq46hla8L30ySpHJP3nq/nftPD3dT/731Mk7v71z7r/muum//G37/3fthVQ
jaeTwvqn/5gTRPAPjEIeGiXSZATyAj7vP+YE0gJpHeNewkgneW+rYP7POUH9w7cDzBu4c5BkSwxq
/5kT8D069qr3p9CGM44z3V/IpsEe+Gwny1mMsh0Dh2+BwinelKPjrLQ4KKemPvFYBncqrub4GgGc
UlcoL5ryClq2TdLJQujvfgyXBNCEnMxD4vQamjhpZRwce4sM8WUe5xRiIPGXgJzc3N4gX/KqXZ/O
QPGzsCrezwXNp800pzC3snbWH1mQRyiZMQFx+0qO8J1VlkQ/S/LVzckseue+9e2KsLvE7687xQ6H
Q7Za1FkfUKU99ZkXBrKMO1/CO1jicTeF8fRxZQlBP2bfM38KiNWaL8TcWWY3gFCCm4XC9Iz9dQ6G
wZ0oVtWpJYhLh5j12SErHOY2AlmQJCBra0S8BqI9am9ibye3SGBzEHR+HVozgGZP9kB5FzEv1mbo
rexrwQf6GYA1IN9JueiSUwPomhqVfmhMX84n8RR2hywo62iDulOgxgSmtZl9A4I1dCrvHJpNFzM7
V/lNUokAL2ctqwAcWyyBXDlWNZMILjrw1RVtQJKdg/oeQ5ox3JKenZ2nGjT4Tpct70etYXqVJSEK
ywiwcj8abmYnRE5zR004wk/tujenulTd51YPeUEAaenfeJFnDiS3ERndtItVgA0iSp6E7DHrt44N
bWGjvTz9YkJj7iov1uQz6M6DW85mZyYX0ldXoBuX/tSGiIYEX+hS7sDQoQtRdO3YKNl+U5zKxhPo
UwKP3vpkhs67W4pm1Gd6sIcWuJrlE4/Yp8xghSPBPseh6PFBlLkg3BFnH5WoeijJfq/Rk249Y7ns
/AY51acUnUFpu/gDrFPOD3Z3laF97Yi1Ta3iJAH7Nu2EZ2wk9BKt60WbSdi8uW+lX4M5lSvSa9SQ
MS2wHZS7vEbsiUcbkrM4VQ2hPFTag23ZqKXao3Sle1ywcvRXcEJDmndaNRDdpnyu901tJnNmFWM1
n/hDiowVq7sm+3Dpmti6rypUpwQD1lm+nWerTS9MNlqfdNF0E8xy1DB0pNNYX+ka39Wd7pu2/+Dm
gIt2E3ks4yMYQLbEST50+j63kjG9zlCsXGCth/OqdSeHA+kt4fjOdBCSz5uR7exJvZTgvVijFCg3
wr+dn/xuqzoNoaKKXcsAck/aeRZ651eyqm/dcShLgNOz1Oi150nvp3l02UcTcq3PRRrUxYYmNu+m
8DirHlxT+MG7vDQLegJM0OpCAWIJdxYbYHEKkcr9SQov3DIn02W2t93CXlMA05YUCl3k5BkPXiKI
NhyLhADPzgaDqchG2gZLMZnrGPQ3RIWor4sDSDtmrigWnfwOaGeCWGdHfXcTCqjT236aiIp3GxtU
bRfNvseuOecAmrS53bGvJollX5fr35WqyvQZFqCmuJb52KZnI46q6iAFM8/ZxGSRnLftmNdneVdq
F+6dVUQXJhk464GOGEEJty74WL9fj1qZFqTTuYjXBIQJZzKET+Taee+kfQb0Ghw/eQvE/310yKgr
t7x9/lDptwFw+HJodskaLp9J3/xs5sj9OWcTxow1uvITnlauXrSKv8CB3uClsyNb8YkVxqEzENUR
85vN3x3gNs2MoS7jTThNuG+iYA2et6buHSI0QVrCUvsHqPb2d9BPhMEXM4Ub5u80gSM8+vqHkI1/
yOYVYJTLvvqUeJX52dmLHZ21jmN+zpPl/kylIKgiaypIsyUcFz7WJK8+IdUL5Nat2uo7HAyGD80o
PtKy5EC16aMaL7JaAI1u6mV+DEebggD9QHumODDhwUynOM0hhy+w4mxO28G5pFTobGBIGX1ugiDt
T5Yymj6OMHibK1Fo3KodyvTT0TX48Aejp2rLgmHVOxU56sGFaausM4I5IXxynBdWSmR8X131RLFK
HAETmRFogLoVr1QMIOQD9UOPTmbvvLCf7wa/bUD1T3ZMNFIENDBJXPfci6TbkHVgReEZHfzoepCO
+m76fMw3syBVdGNEx5Gtiwir2UVOj6OkUnl3JSvPJeErBCpwkoD2P/RjLwVeiVndV3FuoLUr2ZHE
IR0Hvn1ZmKuijnS17TEt3ppVS3DakecUbvwmIj68JPzB36FBU+VlE4WYkfPJlvdURIjOwPTggqik
pXwZxcDEN3g0Wr3t44xDsm0Vy31N/fo2YGf8KSVHHnJZaPwLHIugUiI1JA+ARxWTmZniz5K5nPc9
mRzH/AgBa+uHDc4BCuL5PVSo7MqzmyA9wWliHjvIxtdjOApKK3mUEYPZlJ/qrhg/lbklHyCkrnQQ
R4Jy9ji3br0q5EQ8NWBeoKLFQ7OXGjGt6BqY+kqAiNtSmvGJmois5NykadVYp85s2SBSnCG1c7BI
DUTIoZYzLJilcAVRmKn0tg0i2u8yKiv7ZBq94ZZ6eHtfpy7FQzZAJJ16SQ2fKw3G4B2bgM6c2W0y
yC2xqyxvdbCAEaVIH9lbIfGwISdyOJ9P2txh+Ki+Zj0F513iTQELs6KEsw3hffGECvJOGFcACOlE
AZB3aBl+gznLq3QMcQmYKC3iJruqxXRV6emOIoD9Vcaz/pDrUBP6EwDh3daTBkpE5q1Up5j3qkNF
Fvv12DZJu6slticMiK75HECI+bqQN3cv48q9pEQJnivM+4z6X159d30J1RSTWBJu6mpSNMz4Fzcn
XkheyCY3rvOpYR5ugAXF60v2hDir0L9Z2z6QbbGT68IBNH1ov2nfJ3FKIjoGWFXWsGXzFCvlGS3q
htOTB7tv49vd9N7SeS23Ki9InbHAKtIxHBwHZXQd/3DdPp4v8nlIHnEd4iW3fFsOdAWsjI3gPAea
cAQPhmpvB8m3dijQgyQGW1g3TjZDH1cSmemgkrKTRU0BtEnCNzpwy3mbUvBelgo+jykuqtqyStpY
9RJg26myvWhqDGBRHqY3FV218SRH7M4atC6nG7t062lL6PH4qEmRvewJvl1DLCyNT2SZ04Bua+Ng
ZfHpdp9kxTBFG0XPwD9xTS4hrrt1zrGwJLMMtdl454C9z/e03qMbwsGSFrjVEkMaqry2YReiUYGw
1sYPlhWrn8ZOKPbZNjoMBmbKz5liq/jAxm98V7ItGAh47ebrsJ4N5bNZaf6xSJV6MyeNKrbNsJRE
XRFk7eIUmGOYtWYsv+gcNvW506sRYFRO6QzbVOB/ruHgfMRp1Vs7PMHEfqQ80R7EkQr2YVJWnPXj
PBu3bddi6jJimn8ACUBfkYLiwvyj5zsa+O03lQM02szVNDz4Vcvygbq2kNuZpGgCX92Cfar2JAlw
E1bLaucD47kBdaG/IWJ3H0WQTiNkTARZu4wJln12jENxj3OHKiPD35HYp0JzGxdFtmBRgpgLmhfJ
7IrX927pXfmPcoa5zPLuJd/tBB7MrkmH5YOwk+rD0sajg8yOCLSNnbQ2CPHI1N8z7fcAk+eRRSik
1kumXB4HChA2Z/uNDrL5c1r4hGcnQUktmYQBL9q7blngfWJZg7hlDw7EMTs7THTe8GXZCREKxkty
zvtzwYY+osb/rZ7cqt9g8B8eOuigESnLAoxaR9d6MzaZB/2qk9WyNyxw5BNY/QifqglgDM9TTYRk
ZGZmtMC1rU+V00XeXeu2yVdD5szneRnjmwBVx3JL6Z4QmnKh8b1Jooo3Cm28Z7vuduUtEqoIioMu
a8HqZkKbBoETXRldlUTH9J590brBQF5nCcmRR7tQUg5cwHgYclx3M8ZVnm7FOKZUxib7RyJnWNek
IXvxLl/i6aqzeuaVNqOHAPEK2nUH8iQ/wRzWvk+9WX/TpeBQMkf5+NGjW/QJfk7zVQ4TlN6U1flj
1RsJTQw66fu2ysE8hCVLxUY1Q/YpXUoORFbK0MHMm4S32OnkYfZV8FgQc9wiK5HCPZVdMDz6NBLG
zUQHIwb2FWtyzBo2Lk2z4F7za5V8DSvODBtL967axnNIvN3gOt0Xcq30VwjQ6de2DbuHODMUhnJr
jcbu4bNeCRNzIuQvl3dFkNWfOd7kw7YMxv6da5z2IUxTALk7yPVp/9APGrsqzQr2+ZFb0IOxnCL7
kNGa/mBDgf2KMkaRZkWU3MMikZJwAJYM+3kKlpSIwqS/I214xHfOdud6Hovi5zJO0yesbctXf2rz
aM+Jvv2BCb4ZTxhYxYWPgZIEg3xIO1x/ET2iuF170WNrDw95E1afqTqCW/bZ+UHtEUlPio+AQrcx
LnlqrGQst2hPS+9DJ5UZDyEZePU2JUkmuOiLjsgV/J7uz9EiimxvQxD/rsVc58hmYye9TRaY3ltZ
De46gZFekJQL+8FCe/yFcgxijp4yFwdQaHPBhgFEuuMS2wpzJwrjfYsO/FubDcKcOm2SvWNTjCa6
7yKecdRrW+2jrKuW9w6mbUNoQYcLNfc6lHMA0GFJSKbtcmv0woebeDUNtRr6RX/Jourtowas5kav
6XC7oGGjuC/kUkXX4VK2Cr5c5wR31B7b9R+aEvtxkl3KXspqe0sM27jL8/9j70yS40bSPX+VZ7WH
DPNg1t0LIEYGZ1IkpQ2MI+YZDofjRu8c72L9g1JZJamqMjuXbVabtMykQsEIAO7+/cclkr3fxFtr
WRLzMUMGe520vjKhhRwym39jVf8DqP3NAa3894Ba9NxqD+/9+COItr7iuz/QxOlH+aqH3whlCvYW
YKrfUDTNdKhf1Slfhe12ke7yot+RdbpXgxWKNx1yj4C+geO/I+uG/Qmrz4qiocU0UUj8pVrWXwBq
pOyo81YymKbnwMPcAMb3I0CdUC4sHUKimMc051jYFf+KdcT94rSNTePEYn1tlUrMqOxXx2DajVEW
FJa1WyMznhsjP0tjzsBbTWtcSuTKweScppdXLiT3s+03pBj6ekVzeSb9IqTXsFtCBjz/KQ4M7Yq5
kghtRrXqMYilONfmeDM3dC11E2Elh94ItEfRNTgg8kbtU1IaX3Ld1p5timOoXjPk1taLJcIJYYWE
i6oj4ORaIm9mn3+4pNe/IfY/OhrN9Xv4B5DP94T+A105/poVErWtVbjwg2KqUTldMrX14aCIpmCo
LqKh7OY1VxUC2U7KqmenZeynr6DjsOeKV0cFFDpCLVNspCXJeqLMMenT7jVhbSsqFfbT3Ee5hoWd
PIBym2v6pIcjzVEEixL2va0Le/kT6cO//BzIS2y08nAo4KY/fw5rGhLPkc1H16bpLRz+e0qWDZV1
Obm+LuB+kDRvPR0MEboba4+PxL0NADmjUcHiK68lXXJMjJe4jKez2BlJxq/08ymX5tFP0v5U1JN9
bdVpfkyM5s+sEb9KF7gGiHHRrGG+0Inn+EXw21t6aQ1B8lFXRPTXKE/P/SQZIdYn83ydsTZ/fM3/
SbaxWhzgbGhsWa8qcPfP3xWdgZkKTO9dWOWTVjifOSAZW6fNx8MIYX2KpaRqoUEmigOLe3/+MwHd
mgP4y00XkPKmr6YBKDQkqj//AgTHzQQ+N+/ZwgjHUcIhTV8MeffWxLX5sZBkqkfxMB1dbXSybTfp
6gXEMW0j4qLVszQ6pBNVX/nn1G5eObWH35Weog7f/gRfXigv3dj62JrhUmnZacJVW9MK62kPTaZt
J1cvwPgs+GYCXa3bhcgRcajKPnms6zq51WI/KUJR+u2f6Oy/Cbd/etZQvyK0QmK7ehudX4WDtiWb
JE3HV2vqpy5sTFedKc2TT/3cyZQIZcy7jZXpHxiCqFixGQbWtSAeLku/dO9SN00hwcXAV1aAX7If
16S49qoVj66mj5cpPW7Lbnb8Gxd978OczvKS/9VHaUrTA8sQCqs27S+odsnuZ9+/wXHiHf/43vqn
WzlAS4XHi4cQGBam5Ocry8MBLt87L0g7Ce6KS1oRCwJzjISsz5ajZfjHb2f9q/fjLbHcsp9wO693
2g/LV5dDpFiqexFjMJPJljjMdRmJ0uVY5UdRBeazVQQeRr3llI5xq8h6HG5NAiP60JxYj6jzmM6b
ttcqusMI5BiMmgT/3ra1fYkI6KjpPtM+isxRRKJgtl6UOdxkKPTvkWrSiNiNibw35nYzei5mEWp0
yIvxrD6catSn5LBPFg0WPQpwzBs8/cYVfRVWpOV94P7Jl/Grd0LHuARlZeNbQ5Rq/yrlq2xwzLla
XknDnjZF0usbxTe2VhSmpzaEE2B3+ZO3XKmon+9o3hItJ9JByDEypn7++tMsw0TYzq+Y7f1jUIzL
xiy9ZAOxGvzZovVPawbPDIsklxn1NQ/PyrT+cKXZqivN7IdXhVfMxblAQP44lF+MVQSzBA0B6olc
SMJzGKZXcdDXrM+LC2W7cv6TX+VbusDPn/rbDbfmIvALITj7+VcpAkbj1AxeGnvWvxRqAZUTSIuu
zZyzNcVpbTHh4FPe5zyWFCFrdqI9pfUgn8yc7vIaG/8VCimmeUOnBIBmwvrd8WPHJ5GY6p/QI+np
MMFUIOmBwj6ZcWbB9pAFRXkNRWO8ZeX9aR7bP19KZJCro3v1kOM6+eXJ1TNiiOGhnsvCRFKMxMl9
0wcivOh3Ca4mNY6M3H7NKaek+2nb8vS8z3BpME3kdW28BGsa6CYKLXqf5OXSzOPWQBnjb5zaqJ8l
6oAP5U6sCsjKyJZJF/POHtAQF4myn5bZmh66JjavWItRDeVkGsZddlOkI0CYR8l5Bb9GLjjNhwmV
Dj3KqoOphPpSthruUfCku5J4pDONfuST3TbinLAu7B/GlGPXYqxcexTpP7kxwEWHDcM6bOEfr0Xf
vKE/3xb4u6Bzbb4Agin0X45S1jQOckjM595karFF7wIop7YcADkqInuGWvVAwgHOTuo456OXztTd
LHl5lhOnlG+QiOh4QkqAnKp89MzRuSUQabgFX6K1pG2x9gHEuOJEsD0B49o4NDffPsF/Jp2/rV7t
fz/pfA9E+a//+e9OPI9Nnz2X7z9OPeurv0sHjE8IXpD/UOkKIIee9/ehx/lE6p/JymviWlt3JNav
f0gH1j/Nj5hIWC91fvS7nIi/D/U1L0NGQ14yApa/oh34Jg34xy3I72NxqmDmsjzkSShOfjnZIX2z
W+4zyrQp2t3azOvu3reWFgyqyuonTWj51xzPAP1XSq/YG6i5mvcEKY/9RdkmnoQxJCszNB1JQPrs
OSll45NbPNWDB0PhSH2mRDLQxCtpPdqz0zl6eSL5Y4CXt3RkhDx+mtgCCfv3eq1iNwpgicZdnqX9
FRLogKo906eDMq7JJ9CodUl3sZ0iiW5pPjsXKDmpKW5tUtR+uKD/Ys75eW/ki1nFXoT2WYg4LOTR
v6isEnuZnZYV1mMcO+OgJZ4MQ1RHHH3peYncYJ8HOfW9cdUkj3/8zutT/9Ml4Z0DknLIqSEox/g1
xy9FM2HxuUKFVScSjI+XCvbwTzyy33REP74L3W3cdGRpMkSsJohfPp/CgdILNhfoeXKbLK+T7IJL
4dzomkFq89HJkfie2Kw74vug829yrU5pwkk1IbCgycXtsw3B1EVDk1/fIuUccB+e29pAh26RKwgN
rUysinMxwQS7StmUfhi1J+wwlQMKZ9vpvM8GuK1g0gMPAjiFN4xgVlGoiVGOzm5MLPo3JmXfFczg
b6BVXQPOTRyCvGXtLm/Rh85fesyml0Wamh99gxhk08JzL2eYcfRnS/fY50E7J05vhoJZbXxSJ5Tq
2heKjcv3tp5aTGYo/ruzagXCNhqcaL7tifvPL2aCfZaN3UD+U0Uw1cmW+IEOUS06zS3FTv2777LR
RRAVvrktlhi4sskHr4TYKOMxahTI7MFGja0o/aTCnjC7VK1lRlO+tVvTeDKHKY6jWBNkLWfJ1LxX
wlzmwyS7+Q7UVLf3VUutCIqEPIWPzo0soDaKnPATWfywGXIpJ+B4vzeguOh2ZYDRQTBip3uxnYTu
XBO6Ytj+8Q36i4ls1agxN3NjmoTgekiifpnGUHlnVIm/NZTdnDldr91MM4c6YHZj3kiaTZaupXqD
D/wFVy68km9dUsiqbwDLOZYYafKbreA/29DfnHV++ff7UJj1/3XPUaj8cfP59prfdh/L/gR0xkEb
3M0k8Hpd3v8eyo87jBUG5RrJPixwf999wOlWoRtrEEwli98PiVym8Ym/hx+SWUScCVKov7L5/GJt
Ys5a0QTCRFjt8IOQC/bzsRg4sDD9RYFYIX8HSuHPcPihi6v/iIH615zJFB6b+pm8GCn0chJ7pkx8
mah9DKJBm4qEKpHe+Z6v8Zfup6v2vb4b+/f38eK5/V/rS18bKLksScf/8/N/Ug3x/W9ehcc//ce2
hmhWN+K9V7fvgyh56W/Gr/VP/r/+8L/ev/0t96p9/99/e21EPa5/WwK18+NVN9d4jH9/p3zNqpfn
F/nTKeXbS77fKNYn7hELWm110XNuZC777UYBmuVwgOeJeKXVKLMeYL4fUzSDMwzIGecUVlOX0ZBN
9PdzCneRjdZXh9biGoOxWX/lVoGf/GlXXAtAAHoZWDH7gwOxZf18r3R+jeUKBw45n64jDqoR8Vjf
JSzgiDbmZcnpSO/BFS/yeHB3nWE1J0CV/n6uG0YO2hJDy3ONHSW6DTVgmWyOwUzCadYKZ1OP9JRH
iG5ulec/AoOdPMTGe0hYue98yEUvhtr2/Q7FidYvJ+qnqJBqlzARgfNqQy5uvHa49xrp74SYH3DT
Uqoc66l240PIIpfxunligVb1Kyqz8qhs3Tj0rqCjLl3qY86vf2j5I3et7SdiK63GP5mN5u7N2DbC
Gv1NVMM/kq+pA6QSzL9p7PbJNsYXqv5OllvdcEl1BGE+QiWfYsYGadUBMdF04k2v2eJ3gapvvN6/
7CyipGnkEidP0Q+5Uaqou/1Cw2b2Yc06PbBVkgJnUfll7O1m1o8k8Q7jGQYK9zwT9Fp2Ew9pPgNF
zzp9RZ2hHSWk3Z5mKNQW0qfhhtV+l5b6IfNy1CDCEd6OHYo6c4nyQ1qQVpqZZbt5mV6pUJI3iD3a
q05RqaZXeQAGJd2NX3Dgwx1BePIQf+apILavbXOa+RrHpUozZexJh2tcru1xpO7uCFU8XBldNpBO
PjUnDY8/+rGCHDlMNEeMXXQ71olxP/mISEJ0h+NrL41lJ7PBeFqqyT5B01pfS3QCe2Jbq0PK93cE
x+EoI7JR37qZSfx4u0bBjTYWkADdy4ZGkHNOK+x+RUX9kYz7XUGCehfqUqpDG+htGo45B1T0szq+
rpZOOplVfUTL8HCmcs+5qfxUO3i0ClIZJByohbY4+WrQGV0de5+USMPQqcKTOkPpvTb+3DzRpFQd
CjjqaGln82jPVn6fT968qxZKgEn3p3KjKpqzNDH7E3YVmtQDiqE7PvWln/k+raFktYeyHYNqOxvU
NYrUsM8lZ/STmwcG1VbJABFdKmftfS2bZyXltFeOpu/pIezXCB7pHqzOp7ndyjnayQD5WhnEybnV
jxQVor/kvvYLKDyFYjjN6EK1saRa2mS9ppP2grNn73Hij8N8kNoDUtp60wDK7WPRBM9NPXSfNTu1
77hxwCgXYgAGp5hvSFF0dsTG6mHqjcMrfbPaGfq/6bYvFi1CW/ZYV7a3d2oHh4TuDxFyjJKcwSk9
l52BZSyurF2rgV8Da/Q7J9G1Lfw+RXg6eiFCcK3U++hk1+0D3MgnL1eoFth0UMBlN7Uz7+G8r/o1
z7evmsOgOdXl3LtnSKL6c6yjh1F29Z23mO2e2+CSJLQ7QhefG4AoQnb6g3RHynnrdv3CoP/NQLtY
muTWnuyXxUmcUOR2v0eiWTYRkZB3hhZ4TWhlxiVHvCdvtt0HJsN8Z9W6OJi9fZi86hnDh76j4xF2
tiwteJTl1eq16UVO5RW4GhrVZt9iVNog79n4OCvSZflcBcM+HoqbSoCPm8mTmrzP2KxI00Vf64+1
E3pNvx3cYYs5GTlu/2Fzojw1uvNklNOrZyLerTsZb9FcvNBFcIUnGSMsyWFhs8BbUd2Zvsduexuk
3uVAxf2pnNE/ZJQ1DnoDppVuBjc7IcA6uimlZpP0rk1bU9ss6x4nxLnIakIgjDRq2vQ69bozq/W0
HfJDjJR1uyOW5Rz3xH4apgEXWrvTsiTfdhwmisHzom5o7Tt3NId9mSuWRs9YgLA7x/loOY/vNC+5
s2xqtyQh/z7E/y6VMYBzHVwmI+poVc+r8YNOUuVJZ2sbsxtijZ23i/BpCn6zLVJJLNCWiDXjwleC
Ai8tKM+U2xBZRvdwkKQePel+jJItWA596ZyTUotncClf82CGyND2jmbSo2unFwQInmU5Is3Z1vDs
OOlrMuZnS5fcY4k5EMRNwq89bzM/vsA/2W9SyZ5C8M072N6aqu3ekGJ8jzTpRKw0qq3JNJ/gvin6
zPKrCuHjYaaDPfJS80aa1lYP5HVJNORHkaQoFovR3aVjUIQNndF5xu4J6JjgkUTzt6w1iC5FZl4W
6Hg4R2M72viKbHBHqMlaR1HmnfJ5mqI+XT6DEBB9tgo9QqtGP1SPw12KbJ547OWrGIxpG+d++e4T
8HAbaFw0q+e1yA7qORzycdwbZtW9+tSXc/JFRBqTmvC2DNOyafik+8DUun3jab63SSbKg0/S68bg
RnguN/iyrMpPm6TBHTkP8WWjFiyAMT0kRrRqw0D8p+yuRYCVbXq9LkXkp2KSB4E8dkf68o1AdbPV
BDr5ZEwx9wQdCiyKoM/McsAaO5CfWk15lKFkP0dP4YX2EmuUwSOYxalZ77jYziXp4ntT44HTQD5R
GnbFzgXF2xrjPD93esV8mo+WvtX7tR0zoVcdD4JqzflsoEZd20w4FOf7ilrv4AzHQoF+snIRn4bu
LLT2es4zM4SL3hKK0EZSGtWObkpBC292SCaK4EXz7IgUoWeyMYNmw86Caqb4ondo8NJJTyJV2I90
H4xHvphrfXAir8N92uhE2mM3lYgrYpFcgrxsgjLvWbfZARAvTnpEbtVJL9VLO5Ep5xC1j5b2ps1V
E6Wte20YmcTTy8662mKjBeWn3kMANxj1P3xdGZHH1Bi6Rj1vuIQYUuQSzBuhQNu7snxGZWQjK3b9
yMatwWFou4ZShKI278HIeTZdiyLSpSl35KO8oFSj0bghc6oKrKemqVg5IUQj0yHHR7MkmETjfs5I
2UgZxA9BRw5bQ/ZJVGp9EMbw8NsYJ2loF0kQShD5Teyo6Vj4mXWoMn2i4Js8nE1hJ/Ki0JL0RBF1
cSiDvthPSvHTof5Cpgg6J09CpdGnkGXbVo7xeWP78aXdlyX6Ky1/kF21nBC2jXeT53z1UrK+u9rX
ztU0fnRVses6fhWdWxKHAZU8qel+zQfD2wa5PTIK9ZKCUVojqOghyGrhNvI3tjs/Fori6lLSy9gn
Hd3eajwFmvvkoFrY6tjq7quKB75v9JhboPFDipDYBJ0uexFdnJ2pqlPwH97QRrRUTs9dThECyU8c
bsZiy8bW1mrr0txVUvqYmW0QOh4XVRuXii+gaYR7KBKuB0y9plVbU84FAtw6UVp3Y3ScpulBLSt2
G9tul/7UjLPlIgc18IgQON+BSyCBzKAGrKKZ/Z2cUTruzEQ8oZpVwHypZvWbKvW16sLX6mIKJ6BQ
Eiczpd/ouaHp+Encod9h9MvKay1RlvF1sPT52IENDeWmz1DvPaT5kOMzHqsivTRaHT8gC6zyAH0S
ORsRht64PQtKT477rhjkWwNTgAcS4Vse2KFO+9uj3rvJx2wk2B9oSYX0K3mK8o7KTJMeBUsgENn0
whzasyHGdLPKX91TraMjfGlHX+Bm0hzLOCwUg8J2NNqSfW453J61Lk6aQmM9CxHxptkhzq0BY9Rg
n/VxqQDN5lmcwJxiZ1urQcZfXd7glOn+7CerI3ki8QxJ2nDqQb7uh6wdNjZj5HZAnixOSk3UCYuM
imPVWz7OolRzGmIAgopPLOyMbb+poVkX3uLZ91TRTVGlBByZ27mFPCeOgLbblpIL89JxUWbetabW
T0eLmKr7oHCclyCvEp3dz/BbUvvdXGxhVVeJ9aKGmgxSe0Hzt/LL5nU+5Ul6JISeu0zOrc/eBbn1
lXZZAtsb18+0KMd8TTeGyFrziTp2zTurexcxjazNTGxw3toFlc4DJrdDMvezdluk/SKjikLx4bbO
3C54NND3k17j0bG508tAG/c8Y/pIKQHK/JIKjWZEHsvWNoatmWQaRQk92vOaVvuaIwCd0heeUWXW
2Uz+VrlNjGwsN+QduZyCWTn6N+gaye6TatJjY5qdc9w3C/se+rcHe6yN59Fn+Q2bOu4/4zhV1Yat
oZKHuI9v9dHQ6YJXXjZfSGcZDpgbFuPNtyZ/2Ouz0qckGg2DkSXsIKlOQBzNpTayCe55xFx51owx
tbazr+V70sT86UEbRp327RyDzLXeSRTadaUYj60840gwtoMXgcXKUA2GQ05//NRUvnub6UV1zMrK
iRA7zGf9kFVMs1MWocApNm6dB9s8VzOJB+t4Z5ri6APTX3uIyq9NvZ+iUtJfEfZtDBcw6maH8yM2
roPZtqnzJmcRt1yCZgdeSkvrGH05Dx/elqB6kpObXxnZhP5cHzXcFXVPiYtvuDFVdmrWKfV0bQJl
0XyFAwUowaHjLP7IxDdqm76bveGsLeFKNumixKmbazdMKKjdBTFZvpHbGTgLixiX1NkU+KQotO5U
3Ltz8kwco3uREQmx62IjQAhvXy7mJLZoWN7o4L0wc4+2ijS/ITojSv28zc8qT8wls6xRXkG0fagu
HyAsSZPYKSxTkUQYte06GhOmaW1nB80Qz5pti+gbRPOXcKiL7LVHjPwx/gw6fQOS/oFI/f+GVhFr
/Udo1WWW/M9/w6r9CHB9e8l3Us3+tOJBrOUA8yCbK7X/Ha3iBz7/F5yIStHAWeUkvysJrU9IaUDs
ATZdtMU/wJr2J+SDJvW2SAm/0W3mX8GqECz+hFWtpJpp2g48HS1quvdPEUke2j+MYnGImBe59V7p
yAERujZ6cES/pPxLyoIQ/M9TVqQXYvRGrN5j2Q/HPJnRK/etW7s8fW5/7xFQhj+kkIm8ChonhcV1
ss7MQJ463WfqNHhkQ9Bdk4FxNgvd2hi0wVNfVulatitwoOUHT9mEzrV63rgXNqoClm0MTw0eKl0g
8R01ol8bV1CVNM05gWuzZjTrecvgBh/KhgVTDIV1YTup9nXRUASHnZA4dSg+VBc2x66vRZ5ZoEoV
REtUu+Suhk1lx8Tpy2LtovETrz3YFIdUHLhktUR5TNVjZMmcvhpF+Dw5NjyEtAdlaWftrAm6e+tS
7tGQt1O46gDEVj4FXmFeggg0zCBoua/6ZQyeUzJ6n5pk9N/a2Az6CLBBcNLtBw7DSgjDfYpN3vIx
4VjihLkt5+pCmWVQncmpgKqoGzP2NgI1vX+0y1o1d9aSuxRNt4uE0vHoo+EA7fkLh7SUcrvcEf5D
Q+m6ceeshskLJ+/FeUAhC85rljWO8xnFLGclBQbD1TDEenk0c+Gz6bhmcTJdC5V3M8j5qU5i2oxw
cUCHhROttA+kB0/0l9OZWB2GOGXqS1xsU/SnDN1LrxjwYVZ87zV115VVN5X9ICtn/KJno+ZsDYLA
9vSdtx3n8dp/HeK1kz6XGUfIHmJPRkQKNTaaDNyagJlJf8odRyNVzxXK2fU5YSZRYWcDXulVdxHW
oqKCG+dkmu+dwQXA7Ds64dBXaG8AOBnCFfzJKJiG9JatavggPvTzmCVtEaaDoSOUHf0Wvif3CR2W
TZ3xBRWcWktMbtR59RgVXNxQj2YzFwjUbB2xkacA8wVGMKacXDCuZEgNiRAq3UALY1Miqh3nao1T
pmw4wmZWv5qjxhjuWyMoGZE5y01Xug6/GwNJtcMVSgQNJbpLgctA73E+VPFrLKv6CvLDeMkokMRt
kzT4VwBp62njcuRiJ5wy+RWtsAmOJ3Sz38eYUlvOrgGDhJjr5dnWnPZqsvA/hZRqMtkXU+OPG52Y
iSAkv5LgmBRVe3Nmjr0F9qObTRYlzoARSY+l0kMzo+T7qSyS+LWSyEP2OM3M+uT4IkF7Jap2uMPD
ZacbL8ZFFk6k61wbuWPexqotzg1tGWOSjwr9rUMivOwSShyqcJhyf60LdG9GdwyeGm+1v0yt4WVH
/GZjc0xlWV11ZcP8VZWgyzxyXk4kz+gn7+agIA+dHlCPH8oFI3QHxBg6ViOTKJ7n8rNME5xnNEUs
4nOO//6LyNfrw6iY2aEaDR+zpZIsfXNGNhHKHzTMJJJTuRXaRtJdBACXn3WTd9vGQGsPJA5Y6dVU
DT0d964rilvGfqy0FjUtxSb2l+SAjLMjYo5eyHGb9O5cbp1c9ioSXWMnG0sjRTtsOrcnrCCzsUMS
FpQMYSGQlIdaIKyWg7FRkQw35am+WytI8PI0xfrpgkxrsLQ1aCurkiSQQUM1SGieCxhiYMtneOqt
2N0pAka+aHDJXyq7MwXZP2vbmtaZxBWMc0YEXSlwnfPPZJxDxir3qhxq+TL4Y39q52Qh/ipwMFgV
qkX4NxA2ccsNOxtbRdFZECa2ncotg5G7OmYhrjctD1wdWtZCQnhsC6vmpO3ncut5bZtexamOd7IQ
eKkW9Ii3WVehApvjRexI6mJN7mwuga9KnP8VcULVRYwZrjmNVYkdrVM5HIPNHiTCYnFy4L64GoOt
G1f1V4SK3BQiS8C/xi7wbodYi5fQad3U3ZQj+x239Zx9yUgAFlE/ID7eIFXJ7m3bXQdWSm7PYmKY
h22R+E4eUdPF+Y7VFAyOPUP0JHuZyCpGreIcORNk0G2IkwK0b3KzesiGNK433ojYHzeWQ6OXPuvt
g8nxTYt6UXDzTZlep1FZ4ztLxxSgqmxiEB03X4A9kIe0IUSj/TYHGYdQpDX5F9+JXb0+2nJwpHyI
3YoHGrdob7xJ+gAvxbIATJjG4h2dATPgPs7M4iOfTXzws+t8Jk1n+VIKs3+l1ZQxjhQy983AXIIR
jBCzh7nJAxVaQ9982ImT7sGqmxNVfcvXDKfpBeGWXbM6uiyUbgzazabryqyIsq6BbxoX49F1mI/C
CqkCWASvfopJj29COLfltshoeC60cTojsyjjnJ7Z416WOdVf6eQFVzhvcbfm0LlOOGHBwiDXpc3E
hDUZR3gX7hkhC+r5Fh4agiyFRF5aZ5N7XySAMCTLxN4UlrE9djs7T1qBz7QHPpnI7wA76TBtzlpB
H1zXWnaE00j5pPUsBiVymWtZVFuMLYgL1Y0Ko2BeV4HBHk/l0PNKd6S8EMxQnECYq/l6wc6LZch0
pfDPyYKYsBon2pSzs8z0QN67JWb3DXnidHx5hTfHB1FoPZRXkFS6cVQakSQ3vSL4J/KAWHBZ0gde
43Kw2gu/6Xxqy8bUXQPzcuPV8xMp3wwsG905jrRyzfmk3xKPYCAyvFBFbK2vVEtUqtR6odAwl5Gl
I1zBdODa8bjpRBaTujaPekyKhRLpo7uMmr0dtKHO70c11Vjy4lzPD/CJicukySpvRBUWcOsyGE3F
ZQe8jL8K2yYZAec//Y+NaHwg/YliONtn4Sqp1dxBYU/6e1ewjIXamu6+V+RcyGUzBXjbaIH1K9s/
DzIiED6gSDAsYiF0+91oVX5/Qdh901/E+H6DYxoUxuJsK84WsyQ4udZh4uiS805JkVtJZJPjkJxj
4AW1B+/tg006zqTNzUjqMbTYMb+omYpYHuYYHdKMryyx7Dcxj6I8S4pJFddrMzIqT47TTM9DN+pn
yKQnzH+Ke/dQdloH/0qxIg6vfKFQzlqIh3sY9MXM9nhsOQpzIzvzZ3ojaz+sHYegjjA3u85jmDSM
pznWZqo3fRF/6Jiy3X1dAA6yShQKS02Ms3Yln2DLiHEV4w5ltTce6rIv1JHvnIATpuk12IZivfEq
Z+EpT9QyiHeNY/SFP8feV2gn3dsZPspvkLVhMPeWPwUKtAFrfLR4BrgeJGPibJbFy0AkCT28BLfQ
rC39pnobQUEnybnGByvXLEHENz5H7Zm52OteWBMysXOmwedWN3RSuhJLTv7V6Akec8MvrWZrc+zo
OK2JxGJ/NzuxxTqlf3SWXnCCpzKT83exdNbWFWZH23GdFvHGNTyorAxYg7J5Udl92Dkzz1tMfyJG
PPbNzza9HPyrZXf3WE2zdCeo3XGiXkp7gPaGxqBXMctv216lH7Xp5kWE4g9ymwlenUbG+i6k8tkZ
N9RF2qTY9PSGYmZ1ZRBiWHX9M9Q7fMW9p6ePmtF6LQq1pNAJaugpHYV0IzZr6go9vbZEn4hjjXWA
MXmGITnZsoSGV2kMZLxILa8PgWxaLyrIKrYhr4nWuOgg08itLf3OPBE4pJjC4bLS7SQ8UIq8MaS2
0XSuQuilbgEz0+ANBEnD+7zRRQcpPNo9WFHeqpp2RDkobyPzVBJCMQTyFVk/mNgypM170mblmqlB
AfELPZK26jcEujBcKNC0ZbO4xtAsYHbe5IvISka3hyGZRoEJenG81ph2jB2BU248eG+HxpXZ0uKt
UhZoRFHUnnfls+bHZ8i4cuLf+2rOHzEczfiu657URJoLOfzb9xw9c+pLSUGpxu/9x/8BEP5GScgf
AQgIEJ/HrM5+BBC+veS73MX8RNot0nUXZ80aoscE/10XpX8CAzBBFXAaERC79sH9LndBCkNNG3p3
3yVngQMn2qy/y128TxYIhakbNhUgBj7GvwIh/BaI/Q95puMisqIuaxXkIPHFnvaLPNNKJstsWQkx
qSf7rm3viX+dVFRPtab2vUMuj4+fkXbcmtMaDclXqHizk8y74qnUi+DrbPrqVWMOLggKMKnP9IvO
PDY0EZJyRREJJy6eO3o5eDge/VU1OWUvDDzWzsntM5SH9JjGPoQXI+To3PNezr6p86Op+p1wY7Eh
I/vEqvok+u6aVcyN6N3CREWy2NacqnugcaD3ubcfKg0cN9VzVW6Scaz0baypSRCt6Y8pTWBm/EaW
C+IGDjZlc4e/uDSj1HDR9BOY6t81VZlunXIhJl9zEhVVUu8uk9qrIvD48Rr+nUnfVHNl7v1YwgXP
k9MlD2Zj1eLeAAEtOWn1KtuOMjWmN7tjhg21YZpGWAKCOimGws7FChUbThG2hkEehxqlcdGkRndO
VrvGZy3dYnpkOySM1MVWvc8Kc4KkQmlab81+XvGYVlDsYDvyIh2KtAxdvyGkpqXffYPdyK8wHMTJ
/WIEnbi05lqg7PFI5UChkFwQMTE/mPEUbCkArP4ve+exZDeyZdl/qTnS4HA4xKB7cC+uDC0ZwQks
BAmtNb6+Fsis7IggkzRaT2rw7JmlvUwyCEI5jp+z99pnQwpiSVRXnWIPaZPmsgomeqIDKOG9gSHs
lEdnQ/nCXSwZRWhF7eI66khtMBp/XzmwHweWozjygi7cmyDFtiEzQNSXtnnCp2IDrYjiOj5p6+S2
siu2m359Q8O83Eb9PF/ZIknWdI8+kSUUnhkh2/86cqm/YyyyudciXmJsNFE/f3Jqzc3uwO0YCI/a
Jc6QNqnbTp6WmwtC5dsr/Eer2S8bne9Eev/aOF2O90/n9H+HeA8p7a9Ws7Onro7apzx6J9/79kPf
1zMNK/SSrOnSFlUIKZ3F1vZ9QdOEvUj7dHRzRKopVhWapX+vaMayaEHyIJmAIBshF1/S3wsa5mr6
qvxnY/EgsFT+0Xr2XtJOCAoWCNzd6E8tWuMsne/FexCu3aLvInaXAJNTCnt6KKP+/fH4Lpj8iWKf
DvIb3fzfB8G7jYwRTbIyPygEYaTbgQ7fCHt1uM8n2EtNpCEOKtExvbn6PznST08H3SPaWD4fqFLf
n06gZjd1J/eRtBoEzQIlz3VLey7x/vQwBJNKIi2tpbuB9vH9YWYGkLFVqQcgGpmzyfWsuyXzrvd/
c90+KCu5ORyGjw2YSpymZIK+P4wBThtpo3yYwyymv+nLTwEACraKhvDcUGu3Pl2HfQL34XcehB9u
GFgPNjNof5dncFGWvjXoJTyAXW3qDzKL6fgINBUUaWCV5mSph5PM8Eq2QeeTFlUXv76yfMQ/PCrL
kXlE+JQTk/bR+AibEWcg3Tc6OG18N2bm4K/JG5nVFga2hohL5kj7LPYK6bZQRmtvCgDf5W8eox8f
WByvxEjxgYcCSk7k+/MHq1LSPEOqE4fmxkLtU5VaQO2YiT8+EIUOc2aU+jxLcoGUvr3Qg6aFOJzl
g7b0X/0OnUefTMEaW1hw+PWFBV/68dKyC1moplQExCMwj3t/rNzSNL7Q4Tmy7gAkohmFCEWIHgd8
UJTZTVQPNHvrENnMmmmBf7RdYjVWupU50aqZFnxBzLc/XDV8r0cvB7717Nt+iRKktuRTBtY4x5fX
1jnBAVXOpggwTLHpeUeAoE/AWFZGHTlqrcGQsk5klev2yuHbii5pzjBwD34jXhgOoaeCL0Q/idB3
aSxosqBdjJf4BsFC2lAnaW80J74U85mj5u40mucJfaVCI7Idqq58Yk8uTXqGrp9fOTTtP0m2bDZE
o1Ev9iRPutXKjGOYRomQ/UVZWR0tlnpwRtrULtskzRHmjdXnKKwYJ7XlpkQMCYhyQAC/1tOseMXA
HKtNqsdpf0BrWt9OCKDdlYX7OCX3I9PsfRkFzaH0y1Bfky1UjFgq6dWtFBaNfQC8CJ0hMZ2ENKpx
6m9BHc3yZM4Xrl2WRP3nEFPPK2ooOnJ+TdtLX2HVtvwnUTt68NxZln8990prz/ul6FuPGDiJHxHW
qHFhd7oWh9WxgjcT6jfg4ENJ+5fvjHaFQqQBqCSgITYuyk+7rubk0ldRQtYSIuo0RXdBhdm2QttM
ZVn3aMrKIW+0c21WWl0/lmURxfLKmM3SyQjRJO3xOtZrQfWWxqnmWzdD4SIs2bk15R37zy5pkROK
Oqn0Lb5NeuLBKmFjDBcJ0WlQmD15nPbcOgjlggqZPzMI3RcQ5O2Im79G7R6OtQdIlk45FFYjsKtP
ft9LHEuRaXcluouqgIt/6EvoJmQ4GEq1tyTRz3hcpJ7VX+dadksrQ0ePwCytZUx+2ssg76ZLxSwA
lGsiSzbKOyueQGOuGMRoeX4HbwsMnqcAgUhFS6hcetaSQ0Xwd4KyOrhVA/2oa9GPnYeunugoimhp
7hoZ1V+HqRho0MraOXNDKygPhcicT7Lug5K9sJV+idPCCL6WIxkf582Ef405jl/aFwCLtIvWSSN/
N7LqhfdU8FiNhJPrxs6uMYZf+oXqr/gsqOBiLANtXokqjx/Hoo3tXQ98lTkLckDBxUACBF7SEGW3
C2fLkUvlHFp7Qq6Q/AxqNOdVjPg6PhF5WD1YiUFzNpvZs2wEO22iKISbGzttGO3yOcA01G6tQI6z
NzqW4Leaow5/z+3xsT7At+xpfbm5r91NQ9vLWzHjorqI2k6kW2fCg/kQT4mStxOt3vDVzdrKemmA
8PUYprNJiGalusyAKkU+jsa8k9fdPYt1lC/Wym9jtz1DsEWu7rrX28EniqGp+/gumaMa1WBUh/Zw
O8kCxPEKeAGdWE3HaXeqNcHMvQxREeQiti4np0zzjWNpHV0utLhXjUJasxKRvnSxFY36ldB6U99E
cWMtI5/SOIVPShZJKer0SljheNlBSKSzXzeB67VpGY2eqYCq8ZmOxFfkOkiBF2sY+MiGlt4aiSyd
Ml0IsrPQk4VnGStLswbDnES7Mmr4wkbZiIbLGC2fPm463jdjNTFJyxWvC+MQX+cSWXyGiNZwmAGa
fX/rA0q5Q7tU5Z4ZZAxd3AJh2hYXTmRtDZiwFuroDvqHr+rwLCjs6LFhrqOxzMfjpSAkRa7dQiM5
ASW/RsZ8HoB3cXKVXQzSZGkXU6Tuc3rEn1Hb1yWSVM1/1FFWvHSp3t+OYFpi+j1G/IWoFkitYRM1
n5Hd6WdlpdLEEy0tULbBrR5uBt2ZHgtuH+0cFdOfCkldQcwsCvezcvMF9WBikZ8nOjqwIYfmEx7s
8HFiKvocGgPBjUadV89tVmgoXxefSImFJNqF4IHO81HM2SHRTL3bOmPm9F4s5+hZ2Zm66hFt3wlC
Xp7iTButde9MsHH6topuBG65z+EozLtO14YXVqg43hRdRHYsnzlBX8uuSUQpe8faMhqcu5U2o0If
UQMw4eEwHf33QfpeqdcDTyCwPiTKbadfz4ZJDErf1vT2S2pF0oDVnAL7RpWjbTlpRtbZDGdhh4sA
OjS6mgmxS57NvH4dE2Qvh4csVjLAgo/PYziZqUWny0mZxtcuStpTXFbDTcodGDwcnwxT84SYkDNe
HSS2MRQjD7AE/dLcnUdUv1plozN3aoZsM19Jl7GOM75IBO8JfM+RQeY4J8ELvoecUa4bMg61J421
0LDMNl7XkyrOkdsyk9DnoXyuB9VohNz03BdsUdmT5dQVSF6LMmMrp1z1KxC3ebPB9piUQMvLwd/x
u2sSSR00ABtSorpT8l96a51FtO23leYnD7wyudihKjVQKPkN6tE6bQcAc0aprmUTjfP2W130R1vX
f92Qvt2P/t9fbnD/F25dv1EL/t13dj085a/vdDzffuDvNpz+F7tSjMhsWulziYUG8reOx/lraTbB
CMFBJmmDsgX7nzacAJ7Pf1iwE/yE4v/9s2vVDPbB/Gn09PA2/nEbjm7b+2qW+tUy2VA7ihVcF/jc
3lezBZoPNpL2TZuEiiG+ix5WD3z3UJVDfW8YLcMg10oB6TjFVT5Pztkg1Pisk3a37mMGTHaYJbRh
ZHOO2G18NEZ/uJkM3bhVBer3jvb0gZlazBxc3GqC74cYgnA9hk1whT55PjGZhG7CSUN8Iftg2loM
RTc5bsgDZQkwQEYBp5i5nGPWwtRetWkksURqdccImab0pgrb/iFxqgkgcxiWthflyJBVJoj6wuIO
Vje1ZHNh1BjOYvizfP94HY5IJt2UMsHC2DOWQFe3i8sfvGrqJrBBh0bzIJNGe51WUAIsQxbTSrVm
eZXJ3AoPrd51942FAGNVmZN5lQ2JveOv0pxlPjm5YDvEpVkio25NMXjFpMqDNUas0nQkBVMNHdxH
HgdeW4oj84d858vonNw7/SQ2hZfp5Xg52A+u7C7biIFCrDF0ryqmJ5+RKA1XzP2OTF+emQidStYG
PzuhHEbw097ZGeTMpKs3FBoYfuobPfRfYT/3x6oeHsrCJ3Sg7I2L2mTqYyNnRbthe0ZsPRuIL08b
AgC5VBcOvqTRrcqN2XcA1YeJQX4YPMcx44CwdF6UEQNRUvb4pGftq2U1LO5MRh9H1TxGlXsYDO0I
wgOhTOCn14OYUNhUY/Ga69aNlWO1mcXdsjsAt76fekDqdb1tfKRhOaXxtjIaE2uHpKJFrpOsZ7+o
t3HplPsJve4GlsK1VWa3dUYDMzaGJwWIl487vUHY/m3Zdd6AWWrXs38xTmQXM7iF79TEA58GaSAe
oaWhGxt/qPWvxcD9glpEQh+zIi0cQwPUi8zBLhYYWDIPQeehki1Kd9OfjqNtrZHmonx7IL3N6l7h
dN7UAX6N/LFSbYfutG9grmYTQ57JaYxNVVK9jJpZhx6SJ5tKVtWUXIqpGlIqf+qOuauhuUAmnfWn
AiXmE0qM/LLpA2vjyC44KMrOhF4r2IJVO6Kri+Lci8Imu9eCCkAyWwsVIhKpiHul0ODfbPfSjpGk
DFOzZzD2iSJpU8vsWg4TvjfjJp7B66Z8HFujvOqCNNqqETuecpPmpJOol1IzetSneEt+WMe+Fl2b
brlH4DTGpiu705wqcF920SmbEnyj7UzbmvktND4Hhc7ANjDHcMQI9zxLav04E1q2TuA9e7T42AD0
GArI9OIf5ozLJCntXWY0F+QXIH8aKx/iG6CEJktPEeS3qyyvs3WjZf3G1nLmuTi6VnER3GRh5BzA
ihu3WqaCK10RI0z4TrcCPTFtXXtIyfhru9c0Cj5lUX3Q0q+AaMVt6szVJqss7T63zOYgKncfltWn
kpbIltqQ5QlFe5KhmrOcbgfWVK7JOFabJga63Fukf/sNdUuDjG2NJ6dhouh0FpxR2NKj72xFPoid
bEz7WVBZYjwcEFGXs/E4je51kOR7X9NzFCfxnuiBZ2yMV0U4mCtM7l4Ye3FYtDdNTx7JlGEMmGig
s4/y411nBgBZ4xefS+fBIkY26SuchskBXbqXhuF9UDYv5tQlz0ne7OParFb1YCwisrUPCovZBRox
Q11EZneeC3WtadgjdOyKa8Ps9nDBH/Sa11F3i32UYC40uAcR7pWkx0eW1+k+zxcDkJ2Wl5xOvUbh
HZ1nCndOLGJ/r5ndQBtJHoMWsrnFhJ3oJXtvhhEQRAxOrWE8upGBuNwk/PG2BTF9bDIRbrMIkjdg
C0QDWGvukDJ8iivg8XooPWk92o6TrQbhmPm+NCLpMxqwzU8h389LyW7zrhw6VnUneBaRwbtrQiXO
JjTtFbODYrb7nRkFBBIgR3gZSC5g6YGjarRKO5QuxFw5htqJ1Hu9A/TUZiem6NpnOBvDuBrZAL/k
Br1+ZtjmwOA6ounGKFyvPApMexch9z4vyCl0zoyiEHddYlfr0UTRvst0dQ68uzvP+hzWrVX78nKs
yeGglBUeK7e7DbSpPgxAn08YyLOHqiTj88Jt0vM6H8LtgNB0rSUDKTWq0b0YWDCzH1etCGyN9gge
p93IjO9TGQQbesPnKDr2dRfsMEaDuU73wmAALeFndEgNMSY1QX/oi2EvU+srCeHVCX0c3SN7w4LY
PSLVBGOt7Z12iLeo5/ytzbk0bj+f1FklLht2C4E1cAk4h3607ttxgP8L9P16bhQGoeapn+No6/el
fad1k78d7azxMCgwag+aYR+bjb/xncq6D/SkeNJkOt8Gjk1SB5GZZwxT4nskl+EBuzbAfBkFxyEu
wmOCg/RcS+vpSouc8jGaENQQ2cH2hkGN4y8cUwZpA8ksLVlWp3ib8ntS6PNnRmzzTTSyqdBBMLMp
8vUtyfT+JaHcKU6ARfOC8/blP3VwOx1e/89/wad90ypd+A5/cxvOnzK4Dfwzen4/v/n2E98L4QWy
QN9UUmJCWkDJ9Y+gnYApm7kM7n205Cahs5TI/xTC1l8u8D6ktBLnLiA/BgT/zKMdfg1CK/BIA9U7
3tw/mUe/71Q7S6+c/9HVEku97nwrk9+g9EomRWIyFkNPX4urZmw/4yop6NE7xveN0r8OcaxvYKX/
N/nmWHTkF+H+kkrLaH7BWrxtVjcw4aZ6AX8viMCV1vG5HGC4reI0A3/WEhmiVoqAlzUiR+tc7xkP
l9Y43NiZnz+VdO7PC31AlNuF2cGhXbvvKeRoyqEuTkPjCzY5c1+W4yckhZLqstEuo85oPXAnxmWC
EO5RTgFjZxI9QtzXKzUqd9Oo/stU99iFYcG+wM4Wa3zUkHtnMjSsUi5Op4wWREvBQrNKcyJrDQWr
v2iy9rI3qvaLL30qZxq6zw5M/F3kmmwnEJLR2YqP8Hrl2i+qntmHnbkIHWtz4+dd/srk2EKJTz4M
k/hSQmuIqhuAR8R0lWyMwg0rid2sLMSUX+YgmRGhjwEZP0ZTeIlUOHRo+MhAq9ubjDl3IjZ2FpBV
fUOrUKKd3xdZhLXWgztgptVRp9Sa220/FtiejzZ2o+EBtTxRLwQTBQTODLZUFzXTnMs+Ed1LOgY2
zQq0SATG67l8opskxk2gd+ZBd8w4xMzZ8rEpmlZ7dP3Jupozv3jtrCK6Ft3kEqbnLwmuvWj6dk0B
qj63c2W5h7TMkFG7ocE1FzR6g6MKpf0wFRSDq5FoQ5T7oMWOnYZBDw2X5e+JFm7ummKgFhxqOlNH
c2748AuaLdMKzxQyZSj6zhLrokeIzvEbH7UmQYkdoP2tVkGV2S5BE4DBVgxTE0rKtAPHQAFCI9bl
wIWX14qKss2kKrYlPeQjbWFtXmsT3Ea0tHV+r6xiarFNW+1trCtUU6a7kBxwWlhf8e4Vk8cXJ+Vo
tBtGeq0hpbRvZlgA0J9a/srU8Y6s5KRjMyoSW35q4j6EBSCQaa+6LNe+9H5Tk9aEvvrVKRNt3rl2
435q6WHS7wb3hGwYao627tHn9asirN3jPERLH8g2fYo/fL8NNtjlyS3wpLzEGS4nU/fxlceNM1Zb
e7BRgdVDIZbf3VavMzEiJLLYPoMWLSeexRsSlLwe/IGq3/a1O7XBFY2siXWBRWkqmy9J7aBcRwA6
PJqpZtA1oid2LA2QixtphYxGnAYxwTqE6FZtchz94bFSU13sMcPQ5Yll8jDVYZ16qRQ0gyfRc3Hw
+urVxknohjLTSRCGakCwfA8NK0kHKnZeeCYi81Biu+Dipn3CKmLHS4VIm/65DjUGbejoSTZAYlpH
G0JfWE14fLLHZNa1G6xgieMNtB8uZmFObCUadCqkv4yzsYOCR4ruMAXDVdZHlr0inC2L2HPXKBIn
U7YEcXTdXZPnhn1osc0oAlkc2gaNjeIFs4SK9rk1FBQxI+z/3BK0Pqco6jZ57nbTvs16a5FzAEbb
UHAZ8aXej8OrjbJ4XKPpxYcTYi5k04jp9hJDS/SgI9IMHmTsytdRqO5FpG16XfthJr1iQGO4trUe
8Eap2z4Oiz4LzG2lZKiNgEIxVhjZQkywmku/hOe2asourDZCZdGMTDWor2mIEMlSYqgyVolbBl8T
mQXRhv6mWR7nuiKDraMZj2O4BTa60bOx6C50cyJ5AVQ2vYM+9y2akZBsw20dRnWBVbhiVBX6vW0c
aSOz868Yvc3kb0bsKtxWMQgRccxQNGVkuh4Mt98FaBOX5O18eZEMUw9Op2qKUAC6w2Rt5lxHdD8z
UNBuDVkHREP7A4Uu+RvOyhrd/iQhBcnfkOA7PDiYpyj98DwjeXVmHxm2AZKcSJKscT41FI3ZWofM
d6q6gnWAOBC95uVN+/uc/AjwNjo5hGepq7LgczEGqv3i1CLPvoJCmMdncKRx5iVIWZUB50wM9bUb
j6Zz1RSKsdYad3o6TTiIHQl2OC31AdnNEETnUx7BHV0Ntk8XPs8ag6a/8kPgdGsAXTZjiaopNLnr
6ikeLrjOMHcyRysi5N4WFeVK8uf7+zDSku4kCCeTUxpNOPA4VY3Al19jLaHubaVlsXNp2l5zFj+8
muxtUUltyMlMgW/CYK4Tc4VOS/NZkXS7au4GV0cQyUxez5x7e5rihsU5iKvrslpKfkIUjBm1hSpM
cCL0iDYDo9hFNIYda2VWSRYdg0iU1p7QO9O+1FqErwSSGAXfUD603QNbHFoJOjlZEvQLAXukc31L
1KnAQZEnFWOBY49LYM91Qtyquc+TuoOzDG0ZnjyRZyJ+lQO71E9TY0HpyWsXjDQR0XUVv8x9a7S3
ZcdI+QwGLuYvpUpReYz8p7rmncTPe1o23NAdlXnm3+mJMfcePcs+3BmxKjL+9kBtNwn+/AuIPtLa
hIzMwjPW32H40s4Aizw4ZAwABtx3p2PI+noyzNXQewjBpMEVssb8OkFA1R7D0LdeSmEGKKQKdj8b
3Fa57bUIUrvLbpLGs6IB2H1F4+6HT6Ypsu7M7NIqOC3QnRkHQs+zWIdr42LWG1hGGW5POb6RHY/K
GPebsjZpoYPBgItz1OfpdVSZuRrHpUsXR9k5bXPKBaoUxBVwwF3GwO6s9l1ahh36riY1acdF8drA
RU9WWkzF4atgr8zxNoaJ/jgkFR5xP1PlBhR7tAn8MD2nZhi/qkInIgkAPfM0ZHdLi2PmTXYmYr3H
/KJOsnBrdJVRMuZQrLkwOzc9vZADioV0N+pygnNVKbwfU4lXvJjvkX2HYtUxWvOcFsiB0ZCENilk
nxhmlHaWi5EgJ2NEKh25g+c66tzBucSowd6z8cXELhqmVI39Wk5Jvw9bBj62zkqC5arcVkzPtnE7
vs4dVnE8/wb0iUW5NxTdpyrGVe2OBCfFdriQusz4gT2n/zgmGTJgzhU3TO/kLjc5xXa4xDnwkTPY
WUO9ZCoasDvcWrHao7M3NjDt0cQ1DFx4oEtd6is2ohZpcm661e1Ze4HQ9Mxj0lyOJrNQ2dpMkWuz
O2OePGDr1AxkjU5KBrrs5supYOTFylceKyY+O6Fa7QUH0akTjngWluCtbJbahW8x3CirKjnG9lTf
oPIusNPZHfCEgBTlndOEX7vcBP4h2e2u9Bz4ZeBG6rwlQoiWR3qf1CmIqJHcnwHT6HXpa71nmxDg
oYsU9JPz7Ib8qenMF0511qJyPuSpovjJ6NTEU0CLC9IMyynlU1uAWpganhjAqxgbrVSPTkVr3Iwt
6TFYDAn5C4Cu+HBoN4xbYViNeUC2ZVujKOzwOBo5sy2MAWcjAoeveTH5V/7UwNiRJohYIS9DN78z
yILESqpphDz6X81JZfvBhVRDZezxJ0f1yqmLDpiNPt2n/jhX29A1PytKXOTnEJbzXAbU7zrDIA/v
Waa8VnOsp8717Us58lm33Uad4VrMdkRu3NtjnT1OveL7kXTymI42so6sKl6R3ILFalrcf3OaHvIw
vXErzEzhwF/ca2l0MtYb8k0sQcbTRSIbDA2IdedGFSNas0Sezh7dijcyBrxkNAb2PdNASoom1PUw
ttAgaxJ3WeRl5LnlwjaDAEeKmpnH7RdGhp2XI6bYkOk98wkRD3GibPY4qfK0JFEHhYskBps06Buj
nbqvMQEJwXdd2X9mXv+FwvtXe/1vcs2XL2+1599+4vte35J/Ie5GHUW+mbQFqTf/M/RS1l8gOkEN
s/WFXK8votB/9vr6XwjEbCjNUKSxLi4dgn/2+vpfilbbEl4jTCZV7h/t9T9QOR2Q7iAbbYdYBjhJ
Bi779xvwOa7SPMF9tc4TWxwZ6I53Fr610Mu7cenoDt22adgEYK9pM97sOX4aAB5+rapw+o2c7L2Y
7NtfRSiSR0xeYHoYxgeFYM7eCdhTBMaWHtleGfRJbSYKe7sEyUFPPWyvMJf7L9WiL3lzy36i8Vw0
cW/aEFQbFFawBZYbgSZy6bu8bUMgx9OGhnhgD2XXvdMKREz5+AXs4RbijvzNwZaexoeDKXoemLkY
MWJM+HAwuKOWwmVXeqkGAmMKuydZEir56zP6+UEcRqMLMkE6Hw4S0mgNUkWcKpZBcdAK4hzJeZY3
vz7K+4kpDRubP587tWiGkRU7H56eko18kdMjpi1eXFGV0gMNqlvXnr8EYmaXVR5A818CWdz8+rgm
L8f7a2gbDjgIMA60xGjWLL/+pkdVWG6toenovFQVGpiPKiI9NxkcRFxOAlHcp0rhE1JAhfbn+Wyk
ALuF8JiQINYz9yPknEoOcDLAAlkNzh1pzi6xnZlLq0hCiYayoOnhSsuwXrPIY6HzXPyAzBxGeds2
Dn8aWxzkdv1MxmliJf6hyqcZeDdmEsJvZyoMg6WcwrvWDPZGXeC4B7dZZl6Sjz2JQ1nEzCWW9zWX
LNjLhc+9Em1nk7UTL/ocicnDXU04occ/fQC50WKB0cOrMBSj+A8Xj4wrLUFd5WV5k5xpmN0Jcnbt
3xzlh3eK7pBLKgFTe/TgdCffH6WNRgYarWg9GnqV57b1gqsmWtIce33bz/QDfv1MLALad68VrVNe
KklbjQVXfeQLW1pWAkOrWw/JKneuIytxsCrTC0qKaAaYyhOYSf/8JJHYSlZvhRYBWvL7k3ThHVLv
YR+1k+6yqctk34YEMQz0zPIJv+CvT/GHl3r5jCjdNgUyBT4dyyV/89TPPBy0ZPnc22HcrbN6EF7n
jr/L+vhI/OZNBvTLvWMNNvloWR/vnGC0hFbL9QaV5J+RbVCU57SfCOwsIgdMYXmqdbTiPPL1kmw9
oQLaYsevuxX2AvsWghRzNaBCzvfT/0+NQY3Bx/DfdTVnxfyUPUdV96HM4Ie+lxkm2hoJYptuhSGZ
LJj/jBSk/peB5B/7Amu1WNLu3pUZJu8KAB25KNOZH7wpMyw0OTxkFBjSRH3w/zdS4C9F5B6viIW9
RHKs9w8ubTmlBQo95KgLXG5aoU6zzomvKqtBZPbm0lx+f+PfZtZ9WHeYJUAL4rvERwnpkC6WdeLN
S5JglO+bFAmZ4xL4RR6r04tVMErM7QWIZOkkeKB+fcgP7+VySJo4QiBdIkGCAc37Q6ISz+hiVUuH
cmi9Xk4ajYkw+k199JMTQ5rEIgNwyJaYid8fJbUx+gIuHNCRuHl4sKml1haTJEQpBpwXhLcElP1m
xVlqrjeL6rczwxjJWmCw1+NxeH/MkLBRW7Ugs3wa+OzE0ZwAYp4x8S8G592vL+PPTtDFu8R0zOUi
Lg/x2zuHhKoSRkJAU9/k5bnMXfWKW67aV1pfwrerXfc39225L2/PDiQ9UYCUfdTRNu/Ph/KFB1In
SbjAsjyEJ3ozPY+hX54wB7hvYuWeZrl1Apf+d7XLTw6KU4IjmhyTlMv3Z0nO2Ei+T8xEPcZKDiQU
THFapL95WD4+kjiJdJ0vBdNAFl0mee+P0ldlhuI9HVdQMvrzyC6js6qxn399wz4+HRzEIuoGZxSW
M3QzH577ccqduaxL0iiUqO9c0JqX4NcKZsldtv/jQ1Gr8EITk6N+PJ/GDIC2DQqxCwZ0KA7kNatV
JKfhQQ6QmX5zj5Yn7f2DwVeN9WoJ2TVZRD5cvSEqqqxo8pnwQcffQ/zwP4Vl332iyxicZWLCgW/F
v/W0fXz+uZyO5VI14UjBvPPRuUM9W1WlEwKYEVZ7FfnzeBI7bn4qsUyspynX1W+e/588JEvuEENj
5sos8cuvv1kqR/i1pJRiPI38ighx9CR7x57G37zWPz/K4gZkfcRr8+G1jpSpjVFGTY3JGRkwCTTe
6MrfGdt+cvEWVyMeOkfhpP64IyBL0Ibf2xA4XhtwgxOlnRMRZh+NyK6+hl1eXf76gfxx7WBAjj3c
WpyBjMo/XLupJhW9KKGaKjnvucr9ypmZdBVt91Bm4iJ2qETbWhx/fdSfvHHLphEhrNB1PgQf3jgE
AkZW5wCoiBG3NzUdom2B2Q8V1dzd/fpQP9y2ZY0ylIX9nW2kvjD83j4clVVqXSonk/mobM6GOYh3
OfiEP30EHeIiCF+iz7FYyZb+yNujzBoTWzrfgLyBwWZsuLTRKzEK3fzhySyrlI4pzly+0LAC3x8m
xijtOi3bPzqpJCsMLhbLmkbrHx4FNce3NsrygYaUvjyjb94nBmitnZg85G4VQ6DpAbc1oDW8Xx/l
h2dg2WdQopPNSiXF1Xt/lAk5RY8MjBtjOtoRced86djmuI6tJt7++lA/PAPfDrWYeSmojG+pZW9P
CINtNA0x1IGaiTx49KzTzcNURrax+fWBlgX13YLrsmFTApMmnmVJKfr+nJjQdWjiEEB2peUL1vSp
tfcRgGOa0/Y0zOsF9kImRGWni3FvZLDlDJgN/vh8MTzwZtGH0rmF9odLy/sq4yCybRIv+jE4Tj6R
DjtDZmXxm/P98R6SpySW1YNCleN8eI81H6BuTd7SKh2LnL50Be26m7t9IEvj9teX9sd7SG8LYTvC
IUGVQ4rPu4fSmoWq4JEsYtS5vLA1pINFAkblj49iuuh36HQKuojWcsJvHv0pRw8n4UWtYofkrCKB
gpd3Q/iby+aKjxfOYQ9DF5UzQlJi0Lh8fxwFOX/ubQh1ULTacZPy/QKCPYTVKyGsfv1IIllsJiu7
oj712qj0Gd1XtW8Gu4AJXX5j1Q27VWMEQIR2mvjuFUMlTXiGnyX6aUSsx6utegnZEVdZDXM/LeK1
6ZsNkPGoQUMeyKa3tz5f43pD93TMSZEMmDEfGc/P0NSaUEL8OiIWtFuYYaKfFLbMIkxMF7djF0zO
oTJiN7qKw9Hst0PjBBbWAcOo+is1+mgHYn7ZZNKdd+LKtoFkrQQ51f0KrIPrrquYQe5ukktsaxc3
5b0KC30nUQxka4hSTUmQnqvZj2E9TOmZjjaWZtZio1j3qCp0wE3kbuyTyBU5cSqqmA5jg6nxSvPN
qNoKpI3jKfX2RDom+W0IJvIhLt1dnw8EkcL1A2VxNBJV2JsWFIa6LprRD9E3t44J/Elp5lWSEczB
YNyvrmKBXxDdOsZnNL7kyK2ShuJq1dH+VNtONUb+wMg60EEeq0TeGZYezsEa+2KUPqUhLoBN6eRS
ruZAkm4sdKx8Xps7FepOkzQMqttiQW9Yw4IlHRxmXgA6Eo+ZeXSnMyGfDw4DE8MzpxgtbI31Ibq0
p9C6w/2YTnt4Qulw6Gtbfp2bftQRoJQzk5aUOAzuWs/Y2IOaTLQ02ovwKkDTSqAQPg/hWUWS5tSh
/OlXIcILLL6ZNWCKyuCXrENgiAMw6ixtSatb9OI5epjLruqkdTuZDlaQpjFzSEIaeiBiWXBwEtLi
TXoaMN4ZxibUnh1oo6ZES62PWEpiM6tPBowTErwIpsjXKJvmQw1vxMcKSMjCCo0sGzOTtbpAIhFh
udliW2vrm7KFbvY8MUuTck2oBpkLGyXLVjYk4qICCzz4oQzdUCNUUNE3AaCyASdEFej963+zd2bL
kSpptn6Xvm62MYObHWuzE8SgOaVUKqXUDZZSSszgOOAMb9TP0S92PkLqqkxVVW7bfXv6pgalFATg
4O7/v9a3gGCa/YVL/Gv3MtAakHWExUwsyd6dHesKpQBynk4mKb5j5VvtCV+iey4I86HNLoLsOqzM
9tUgXMTaiAZ66XkyimBCU93VVXNNopDVA4TqHEc/L3mcc1cHSCMGkU2Lr5/MsbLrQzKIsifkoC3g
PBYeOrm6yenbiVzl+LnMhQwRhR19OlU6K4NoSbM2uZlKJ8Bw2AstLqc+ld0hTXBa02To9SGF4mA+
V52TulGI3uS8XxJzJjM8Nsr9GEodnjppYZm7mYdnRFPu6at+dJLkfILwWn4Oy8Z396rKbXuXGm1r
7ywnTabtshp8wXTFdMOtuNByB9HMBT7lFFV4SPO4gsDprtIMAhW5DMYsFpYkCPM+0YO2vpIGY+oD
5PHW3bno6nHHB2la7EIKp81Jj+oberhjDk3kdrKNozDXeEviLihelj5AADSmJZZ6WTWudeINYz1+
8wq37U5TdjziJDNU5ZzLDnnQ9SCS0b+H8D9kn0cQ+DhzQgwBB7sZIZ0uNh2Evah7cY+bI7s0pTCS
Hbz85sXEmZ1cYhQggWXpXYy9RSwbuRsTNyxvWxWWbJ1M+F3coGH87uKwDfCgN+mXZsxLARMrEDkG
Ubu+ovU7KqDhYTajkW8gC1sdHQfAAGz4T8YitSg+dilOfcHTCOTU6NZrVlY33aBoExdTaVwVMO1v
efEHcGid0EgOjq15a9AV7Um1qGTxRRattCI7CSeFxCj2uv0SQv/+NBOnk3L/er/DXKu8KsocIwx3
0stlhgAVD/zetWSrIkIoVPyQsKph6960qXXhiN5QVxBBaNjyvgD3Z3nkbc2BndXfeng8+a4eFvHN
L5k4IzsMR5++2Zxih7Wsuj8P8ILrTTynow1+MKyMCxxfmdoCNC99dHxW523o/g7oCBYL6aLZ17Ay
XHvo572ptbVs07gPdCQ7x7A2loBVCUGq6ZezlKfF2isjN7soHOqpP2t1gmt08qVX7YibcvLT1gTv
jxyyzO27HiF+up2AwIkzk6l8RixTsf2dKAqxRvFn0ZJCROFmV9gyeOK11pqXPhkb+yHxXOJidSjN
vcyg6UZp0LjBo85LLbD6VGZxNg8JYn7uJMYxMyXtYCPnhTNB/NI0SFtXDYqnG2/ZESuVPMwwNEHZ
T0hsotjSCOsXGThlZIxjo6jk2f4cLRYitkgKX700horVDvJROUYMKJ81vnAgGupVOannFKpvMxZe
su+ZAx6zWY23JGuSSQqrikexLJXxCV4TsdG2zPW4Kek20jaD5YBWtyAIYTsLA6ydaFyV74NUt/ZW
t1Ph0vQK8le7snHk9MIiBa4bqvkplG2no9x1xhArVzvwbveT0ADpZHXgU6XVDTvbLFGmEUyy4gZs
zX5V0+2JBns8ys60iHkja/+eaKa0Ps1Qgg67LrUqBRxwJDaXdJX5hqrfXEd+J6FzK9uQ4R7dUHne
0/YjUMnv3K/BojHeVh0gqk2XgJbYOnpAE1MhmqO5Kpv+hnSoIuD7pN4aDoTTfEM6ToWEui7EHAXl
guixQ726bEzUrg82Ux+PfL2gZNWtCmyqjq3zIw0Uui1jdChrdZqu0obuNShDAKstKNeFyWCrQrB9
Eamz9fdZkV6KmKOxvuhQQKZtShuvHUIVcBOQOcsd4QTBLkjQ81w5HXTePbWFKWSBVLYRRRJcmZsB
Ppu9k21Q5HsS5eL2OonNNvk0p6UUUZ+EVe8QT4Ts6ByOweLsDN7vGaKgukkvi6KcUO21Yz7d2kul
vagJXS+/cnPwjwc6iPl0spguY6dKib04j/tCFOdyFV98AcJuE6+WwM/MznxMaUjyjBSLU7hpPGJy
ln2FPcM9bdqFkJEL28GH9qxAMUvmV7sNkq1QTKQ+IluqQJgFDXzxMNxIVt+qhW77JidqK966RjWc
ZEyI3UH7ie+dZJhkUGiWFeCQhM2hJDBnIOrHb2pNX42d4ENrkKt3psoQ+EldKTixiN7mm3DAiLjN
BmHB4zTSrNir2B+QJ4ckT24p/ChyPSblaESQuc3lb7kE8OYG76zvnK7Db9WXN6bRwF3xAdLdN6mX
NKzBEVZtE6XczwoCwRlEXSdDTWQPF+gQXYDA9Lp7eIq+wQxFgA9WzB7/5cOQ2M7DzN6W4WaLwdqb
5DsGG2FWBYJ0Am6SHb8HtTlwexq0if+DWr+PtBy0JIQD02mvUzr58UrCkIjMOqbGteVnXOHaCnyG
PDGKACRnSuSamkKy66wsfyCkkTeIYcQotwaHReIG+7eWm8rKh++KSX2kk2wgatN21YPmL+MRdViI
3CAZbXST0pI+1klUPruagOhsg8S5x12Frh6ZK4nIejfbodJYMy0U1yUQhS8emGn8+9pALMWyL7j2
zcQnuaNETr9GM+YPtp2pPAo9PTmQ2sv6xK9lPHN0mjM4G6bwszXmmC/dCjUllNcEclOatvql7G0/
gRcneQxzvJKKtvYQ8BMn6L/CsE2fm0JRMl1CRL30r73xlVxNee9DJzlx45i1lFlY7JbYCzRdlBhF
dzETG1lvPWVM63yDOmxT5RRBaWAHkmBCtkPfR6MPwMq4E1lASV76hMJ56TXOukqiaVItaQZp0DGU
hrkIti0kKkA6gWkgCoa5sYdKUxG3VnvjgHOxtnFQ2WSrbYs5X24GnMD9RjCZkqCmk+QszWvjrvWT
wLyToY3wXqlCf1paFwdZN2CVwJ1rfM5y2FWECGh/L9JhuGhN7ZI07a0NX4846Se3Tppr0kj6iSU2
pMFNZ/tEdrnEgKFZtGrwH0wHcXyw3SGfTnNSR6sbah7jS9LW9WsptedtK6Nj9szIsVVgsKf6O2pf
32XKdRVIwzrWsxWjN/TwYm2CuV6QiklV85pm+JAUfR7wthHfjHmp1E1hGsBEIDcXw7wHO2sWdw5J
mmhspD0nNMeFo+z+U1obJU+lIc2ubSMWQPxLYMbBV3SWy90Y8HjtyhIywn6QTkncZu95Dwk2gi8u
W0FI+exCseotdYOlbsiJr4aiE4b72bD0+bSwaCf4bmEbwtOKUDTCuUA8y852+/SFwBzcu7IJl+9T
2w0/kAClOmoEsw7j1FjTMY0WQg8ycRisvDLg2cOBwcOIUqSP4rry4x1BF6yAl8p2vjaZY34lTwmE
dBOWZnUQQTmc5Mjwil1bTuYVGMGy4j6AH0exnlQ/kiFuxIF2fvEgPUTn274na7SQbuZEvr2IB29a
c9LswgcTg9PV8eTTcMxUKyuaZI9c2xk/tUH8+Q4zM5yzYhr8u1QqUWxx3tpkOLVBn21jp9J6j0d+
cc+Jg/G+uL49TAcgr6zFeE+3BM9hTiKErj4G0vkBWBDQlx1YJLtqn63Zc3m3+TmLlaAfYo+NcjHp
HcUmFuRN74LnQUHPTkF3k3fikeS9qrwzBZ3SmpYvy2IMj4kvOmfTFKb1EM6ef1nPfAhRRj1TRTb6
+uuYKbPj4TBbb8eIY+1A+RQuTQhMpiG3lhrahvKwRBiq8qQ8tB0gDtSXun6u8C7y5qNLi3sepL4V
DT0ZO07dDNNuTgXoFBagsMjGoSHdZkxVdjEegzLzOQzUgfYn2Z0sNYbPqsNFxDQdThhnu0rs7KZF
gqOWdvq89NCVDku9ejFGbRjZgbKfw6kOYSAZhqN/EhCxqKlFUHjG921aLZ7RTLDsDks/uNCVlTzU
KmzibeZL2W8Cr8LS3PgVQe6axS7uTNghOFhz4nwrwIJbJLX5V5Z8MwvQlDmUjCaPh78dAzhPyq1J
8fJ6ixSMIhRDEOnBVc9BAyx4g2xFU+cJILbAcW96uWVc8jpsJpFYO4MArQQQdb6C00nXemxHXjOb
bnZZZi/mUt4Zbbh8iolxeVFVu/CUr5DSs1Fq/YNxmTiYX9hqvi7H0F2TtbFxFhM0hcy5X1L602g5
ypNQDX19wIXHzNmi7XD27HpN87Gq3KUghjInFVCZ/fI0tRnvnaFKrevyGGmMHUh9g/+mWDTpTIVq
4yzFbMSXxhxOdnWbzgNW5rwdAA6MkiXJcGVKJPzbol2g/TULO9VnCgd59WiCYUOKr6yuP3SJpEy1
ITo5679gBmpbJr7R9o2H0jWz9JamYuDmm1jiFEo3qWeW3efSKT0ReXAdgrO2GDN5Gcb++EpSnDFH
xGsWvKfJn9grQO8aXbKfXRRLGL94wA5fWdwO36TG/3WvYzmUK40/13vyqeHFWGRsAoPvZN7cQluS
BC4eWbJ+T7OaKkCb3/dJ/7ku5lCxiejxLhHScg6DhsVubtRsizxgA9KzT7jOj0iSLtpafaob95X9
bgHAIfgBhHb6louw21VhIg4+brhuXXIa0jqEWFuiwhpt9zkJ3Tk9/3fJoxQXtag3qVpjN3WXGdeG
XzvdDhIEdG1futQMczK7vlGWQB8+k27E9+5G79O/h80UY3oGdyCrOpkIp8hNTaMoHz4RX2HdsjOz
Mp7olOXpPIbdtRTNxBzTDsXd7yu2/1BJBYVIRwTFo2WZDqqiXyupyNk9RqZvsAHJkUlQoowmGYtt
Z+Ju/v2hPpag2RjSd6GHBHjUBzP6sWg7kYOzwno2lpEVlwnT4Nbt5+kvtrw5Ci0Rk5Y3bREUNR+K
953vuT2RDcYGWIo6YxNUXyBscf7kKEeZxc+tCg6DLJdSOp0x5ObWh95wl/TKtXtARWI0ynivcF7C
1NVu3e4CHIZXWe+GV2Ngsqcokta4C5nwXk3fYenz+6v6z26gtaZb4djFEPzRp6s94sKJi+OLLPYQ
jX0gYJPhmqpb471d8b/Kq387ymj+tfLq9r/+s/6v/0y+lz/ru49/8ya8wvz7B69YFDIYvF2Iqj6j
7u8s3lWmve5MEFjxiNl/k15Z/h8+tiI3pI2BkNv5KZ7Mso+Y3rWzjBybxqvzV7zc60P898EKJhcG
KI+2v6p3aJusCWk/t2WauM4mNDs3PjbmB1855R2brrGPQAKxhnL7EB/bFMSH34/MX5/3t6P68Jp4
t4Izp/3061EJ48C5XIsbjcaBZJoquyXuPTv/HxxE8KCjLAtpIH84tZb+Qpj04U2BHeaBbUtHyEk7
zX/S0l1fGh8vII1w0PD021G5fDiVIcQqO2DqqwaqqpvQTtwbN8wokYvRPDHr4PH3J/XrM/125bAJ
MKTQuaDz+vByKXLKSMg8b6zCas/NyblNYExddAOiqN8f6J/dop8O5HwQdvm1sAd0/DdjCYEjReSz
MZXxzvD+l/7+fzb6UKVRm0FFg97pwy3yk05XaerfEFAiPvNLGg/LuJCXtkhjP4u8LCPXT9Lt70/t
yDD+h3uG6EnwRPooZj8cliCSjCIQRsyKYNkR2BAZdr3rghzyWF01orgdlIh3dVAG9x7W5L3HFuYp
S3wKCk48rMosWZ0HSrRn1NKteEv+EOWt33/Lf3ptQlINV+Ugks2PA0tRAxJ5ADy17fZOUSx0IShg
R5UZZq+2s4hrzE7mn6io/sldRxa2qhOOIoiPV4ZUm5TwKftmynvrzFaj2C6ky/31B5OFBQ8/iey8
dj7O9uTMaJae5o0A1g9wDzF2pghS//3l86xfBTjro8KcxyF49WLdQND+60uGaM5cKZldTPSD2Q95
3vggyBtvzhRkk2abhQIcU2nl9IG1bQ35zqpJdtm4rWMNgH3oSeHPiRExVzVV3y5wJda3mltCgB49
4i0N1piC/BKig24mgyzwRfifC7qq88ZGv3S95EQqbCCdEfInRCbvKJzKO+XSBtzoqVWvqe76YeMl
oalXxBX9rwR+MXVmQzr3k1ZsPia7z7/0YAgiBB3WKbIPh+Azc2DjZ2ZZB5YaG8wOEllN84wt6QVG
FedGTmFsg0vOiu+elWfU/tYQpAglEAvW1nHu4tElbWf1NHxWTutMewSVDowDS1U3a9TQcij4wbrC
pO5PfdcbHzGoU1wsIf2C2EE9qCK2j2EV4RDlV9o+7l/clKUFi+HVgjjY0yu4Uvc0rPsg33qjx64u
JLzllusoTjFqVuLUWirIzzxiybnfktt9CtG8/2I6hZ3vk7qPT+E1jwblO5sk8c5LW4LiimZMyem1
dLNNQKm9holDtS4xLDvZYZhbmgt7zFAXZLzCZuonXkIeQ6eMFzWRV7RVvBNOhF/kwRmRRmO4nzBh
PeJMp4KPuwOLj9sa7EgVRYWWjWEtbp3Mo3ZMdNoVdbwWMkURlBR52Y1vmtAI75hUkgOfjh8klP74
DU7GcEGhLnS29PTU9aI777w1RfKdffRKVT/yJn01FQ/keUKhzI5Eys6d4EofOZVQylZm5ZFfaR5Z
ltAoRjYjYiTlN8WPDN9zhV4GRwAm4UT19+yIxXQMOCLQI0b5RHTVuh1eGZo4msBpOsVEKOBwxGwu
R+Qmff3kmboizWn3COVMajU/m2MLqrPqwA05U2HfBzimK9qWOSbB4Ij3bFp83Vt1pH4WRwDoOAb1
pjqCQUMUurcwWPsLctYdVrb0Y64LrMzn9soVbY6I0fqIGy2O6FESt0CsVUckaX3Ek+IcBVGxhgkb
e7wuIEyFO7oma9gVbaorAt+xnkE8bS1aH5vWVIBQ6QRhitRrtsBmTlZYamLCTR0hGLPbX2mqRmfy
3BAMTZnf9eHcb2lTAV+NnWF6ziaIrPbKZh1XSmsA9wJgK1lTfmQbcFypEZV37sp2LVbKq6BzrreZ
i2Vnm4umOG2ONFhRpdMVog8YsVntNqfDkRxrz658guaF6HxZ0bJ01pJvfIPuvqb+hkq7XoIzasoQ
SsIVTStKhxLRTLuc2vWRXusuw/wtrqkLYNFc+bZ9ApQE/xvY27Iw1WPmrizceqryF2jSEHJjq9Zf
wFo1z/4K0A0RRUgaXWB1ZWe5Xyd6ChkcB8JiQDFDizQFdbDIaxrIvARNQuntuOPXoeEB/AP0kX2L
6TVf4lk6xqSsnN9gXFJ/Hx/5v2MFkYucKJQxW+OICF5hwWa5jsHJHL5OHUyuCPqJMIEeS/xL/dTS
asKaPn61VgBxO8uyOBBviul1OTKKK4wJ1E1XdLHpZFCMqa1587Y50o2LuKanr4/U42IFII+oHak3
8FqmhntkJDOBEX+d2vZ4TS5deTM285zCxDWsC1rdK/tP0yjf0SiCvjwZApAIDnxcCM0KaC4Y9yFO
65XbrHrXu+7GynCipE+WOyshhPZM52Nxqsl/Ci8n3uTysRpUA7HZtbPYoDFu0HLFElMLbL1+A0nj
IlQq6TbY5siBomjiVcOyGQI1OrdeRYGGBJjOvmL/COFopoBabQ36X/aZQY2iu+zKAtVg3YMUQSxj
08QK+N8g3ngqpk0gcOBsA7GsxT8vwbUtbQiG4bhk5U4bgX1uOVmAV3pAPFRO+XJYnJFSK6qeBoq6
28poxA9RnniZNs+NOrenjUln5pvyyvnClWa4Ungh1EdIVIwfujC6r6UmbWzfAT3vd9Qpssehqopr
sy71i0HD8IX1N70RKIzceqnSdDwd4gRsn9F05bSjPObeSCJl6p0DP8+0voYoqL60BGxDbJhhTp+0
4ZT0uwVSvBnRDgTBSYoR/fVUViQI9TQWkn1Q5s4PbxXLb41AFdMJ+3yyJicQlcS3jcBfoLjBxtlB
Cw7ACUMpOoH8k5Pt5bSNjkzRGtlOk4MD4rty23sg28G0tXtR3cfwo3vqu/nQn8cEkHEIIkAou7nr
yHJx3CO4qiQaMteB5rCFJUd6QF373yeiDeodIbVUTomrJxEPLQUdIQrycRnReKj0fnIrSuVT31m4
+fxCGju0rimAumHwGYrm5E+Ex5bxs0OffdMDt6OmFCueHUsxEaFQECUhY3ac5phZCuVEpELWPYQa
L403QYX6feNlY0W4k17g44mhweqSsa3AgZYlYxshF8JxHxTxYG/ZoBYuYgh4+BSnUqZ5OHxde2na
09jvO2sMCcPsGtjJfkm+KZ1H9DQXZgkW92xiKiCwiAbxdFp1jXNPHER46qddRe3K8NUDhcUKaLM5
JzHIVSr2Ww1Kg/AzI1biS+W4zD9QdlDGbapKeTdLZQWPNtwMSieinVmfELYYhVYRF0xCDoDCjQd+
AoFXi84aCdQaPNtZs/HJ9ku89SF1Mrz7js/CwRl1xeWkBAPef6DUGzEbDXlEXnAG2ihwETJ0zjgl
myBPkKQoJ7Zep8EZhhNw0FAPJ8sOD/ZMEuF1hrBu2rNlR4VvNJM0TkYrr259wxnCEzWPgUFBPgz4
o040tj5TuL/Tu3iOMce53iKqgxKQfaOBSaTelz3FXW4xRMutNHtmtQ6qdvYMLbxpsm06xjaaGUvQ
RkCf0boU8UmjECQe9nIq9qQPBsWnOS8uCE2uzzQ53vp0WjDaRUJUFdH0tFFrhkMiXzoudMFXSJW3
aQaC+FZ+Ag0g2/VKK3KG2bpAWos8DImJIOLOGgYr6iuZEBZqtGzE+n7xP+UW8yuxixS3i0VQ7U6n
BWwZey2XqFODdfYUpsaXCeuROq98crVOZS4KvMUl7dUh08G7j+V/K0//ZjvsWP515elLkzS/FJ3W
X38rOkEJRDiMp3ZFMlnUJagSvNeczD8snAEIi1d0ADsj36PW+o4VoFRFRwNls+UhhKIWxD+9UwX8
PyysXpSxyFJai8Fsqf/j//yyzSc665f//7MDjxzzX6omGKkwHvH5rBapb/F5H8oYEhgNaSavQVa4
0GrG0rgIUJHPl8PQ+B15kkIt32XQzJi8APtcpN2Ul7ysRApexqpeof9PBS1yP2ZdPsVfc5yPj+lY
yLsmq1MoFvYAhc9EecILM0G4uPOF7r+T89M6qFAM9EumnQL3EFbLqp3l9/BJgjlaok6kfQAtPqjB
uLhuc+2UPE4ndqtMuZuN1vlmjZ07P9fxrKx73iJxeqCDKdJDkmfpdOmHRXbKHFyZ2zG3/PautiTA
OjJxLf/OMeyi2ElaY0gji7Hd6rIpUEWyBGzzqG6k5eyCUWKkC5rUGE591MHyAJu4sfaTT4zE586V
ykW7MqUY7gzXvzCTpLrEwVzAfA7oI6I5mqnVwAxXTwagsnYf+n1OxnXRFJ8aD6rSyLo+u9aEogCV
Q0qlyp3oJ6da9rQP9fxJDR045lWTrsh8XjQlgAF2MEnNhRdfzJms48htg+FLaXksFQXWQgHibjY7
kDdNpbsf+OeZ7y3Dl3ce3cyrrJ6ygWVCmkE0Wxw7GW5WA/oPkWT4L013rF/dvk7ONUgmsjqVO+7a
XoYlTMdiBK2ngZBtwir5gSSBBZUfICPZCd7mGe640qJZjUKRGa3O1W0I9M47eIkAbq1AizskRDNn
RIYtlvRUxN5Cmm6etxc9+T+gYJj2YUGbhbHOyXHyOsS0t5Af94wCNZeximAxaHqiucjZ7rVL+6PT
wHIOI6XNHHjWGnVO/Cngw8XsSCPq2k7c5eUqLWNnbGyIOJ+JbcgRUuI0b+MHrKdkl6KSdL8Dwj/P
xFRLsD0ue7o6Hopb+AOcWFe4BdMz01rD8AzKK0Ev9N4Om645L0rdpZH2WENtbGcM7tAYEVcwoivs
SCwJ0jmCfFb98Fu/01t7sWcQyCKeZIT2JCl3vS/9qyVrs5clC3NUaXXW3NhZlTm7pluapxKkDNyw
VBS7GDFQtUWy3He7GRLIw+TZ/RMWO5dM3LQKXmyEzd3pzFzwlIg8vaaVWWU08BCkRG3hDOXGBlBn
b7T0Z6KY9cAsm6/9eeR+fnIKKysDt2PWeY50OUP5aHlqMaIUru0nu6ZPuwVNwzI2d/rxNF9svS8T
hXyZKBcUTANi9HEjmZRZHfamsekHlKAUI/zy0QFw+c3o+6aPJhIakQklrnoqZwdjjIvqeZubDbqY
OagCXG3M1RV6pqn2ozCDortdrJyv2iMBuHVycLhILGX/pFhy0cZxdW7tFxGrg5g0oCLOgUTMcDSV
Hc240LqI7KaUhUPfG3d9G1MVGXUWv5RmgFCSJUSiLhbkY0iyLaeX8CSn6gb0VHrpltKotyiI8pcp
dYu7tES4sqHtxtXrZVV9TuZOAG0jC+2w5ORORiTvlN8HWH2PjJjJ3MH9CRvQgi2zswPb6izoKqBI
kED9O1ugHNssTUgiievVPto/qzbOXR17LyOWflreifYvGqRLLJ7w9gIM7VL8GuyBVHcSLEG/kuK0
JpENKeahFmmp0QxO6aH0iMU89Zt1eXKc1v5/muFrMGQvdf/zdH0sdv/r2f3/vrKC/9XOf/yLtwne
c//wPJe+Cfhd/KBM13+b4IEHrw1bdsYuTnP6t6wK3ud3J+CfTOgN+PWRhmFF+9v8joLwD+pctC+g
WVoUf5mRP0zov5vgP3Yp6ITQnMCqTVmf5tdH72McFM4UZIpN7DQzl0dZbnvtUwbWu+23TFseP/tp
7XP9Vrz/eUnxsQ3DdQBEQDiix7oGi+cHv1SQAMbXs3wZ53XxEAUkwLZPhjb5TzGOpn9IxrIzbv/i
QTF4hoKbsNoqsXh+OGgxSe025fiklOMQEtTq3rj1y3kwbsWgFnQlFarxv35Q1k0ioFe+HpVb9WtZ
28dQMKgx4KANh0vNxi8uiZtwistaZG5xifzC4tC/P9N/uKFHlA7dcwaHQ5/ww0GL0C3clBlr8DK8
NVuKsNzPpqMK+BRXwEH7P2nRrJ/39w4N3Qf0BvQ/OUlK0tzQtU/xk1ss6XWBUXiJzLAK2ifEJzmH
eLudae+tl7Yc+sxMNiH/D5kiM+Sfj6lfT3odwOBUIFxzufkGrKN//RLKQJ0zwWbepGSnh5Rwjre2
xFTA8TEXlfzs95f5w2m78Dl8H2/hcUhhk1tH+U+nXZIQqIKw1lFSUocrTvxSoE7deQqnUXMa4JZi
xRWm5sR/pYgZ23xvUsjtssPvv8evT9Pq1Q/W3QNUVPQLrPQ+XP60dmhY14/klmnkf0Ft5ntGncOD
pbJUI02bmAP+ZIh9OCavLEo8aNAQTVs8Sx+tlYlhzq7NMn8N7NDGrVP5Lq+MkAoxAhkivIzbGSC/
b/5Jn2jdafx9pPEiRApCk43bC2ccYvCHm0wtfvCZXSkkANQ3bilAFBzQnPXMTY4hIhq35Ev5useO
tA73rCOihFxHrgm/95cuO1QzvOkCPAlSGKArH98niOySIkc4uXEkbzsVvV2DiReYcUvyBN6rXR4T
oP1nT9t6O3++Bo6PjoBDkvfqEQ5sfrjdNruwrmVHSYqFZl6PTFa1nJzwlj9/qN6gGT8fja0lfCII
8vSw19P8MMiJXTQzdjxIklO0kSVjaVScWdkNwgfB6BIneUsnrudnTTpMyrqyGlsxxolJbMwbh6Y6
4dlNEjJKkuNYybMc6Z/EO5isj6Y/YyLUF7i6qBOxtoS/be6qjoTQBLi0CbN0Z0rSeawzraVY87qt
nNJ8eVqZdmyxh4ul5O+9WqxH/e+DS2/iY7wMdeRwT2ZsnzUnKAYXQiJsmVXh5ZzPyHe3QaZzBsgw
+vU6TmgK9sGhMWMTA40heyram25Am9BvibBrRoEzCzqHigRKWA4nsewU5Kys1hwjSlJalnwKS3Je
gGnnL8EtDcZc8ghWzP0/RoS6Q36R1qkVZCSCSroae8RgOuuu0NBKRYdQiYbPsMu+4Gi96GLKgoXR
Ag399P5DewJWikkEqwLa0nYq5b2Nnptfb7uUJy/mA7lqeTqW/EzOydqwIU8v5ns37bBe9MnErdDu
356i9zN7G7/sy9YJyelLdLaHBaUcItX3V/r7xbXTmFFOpRB3mDyUKUrT/rDqygmpW3xnHR42/jUo
qkU3ACA+wOVtHX2Wlymtva9vx0F36jSXdpV6LN/Zu0s8WYaHXnM8ZytKdeDCXkYXQXPx9lLp2tT2
0RjTMYBP9zZ03q+HH1I1RRbqDjXna73NqCyoWuN2aTreS6t2m0vQeWU9BId8dI7vhImMOSpq0qKP
fpLgJ8ODZ2XDWKLS9ZD1I442p5zw2UzORvdVLCKcv71/VKnG9TNmv1+nFS2bhpMeYrPhNClGgJWN
3m9JUoQhd/D9TdVP3khJr5uTqn4R0yi5Oh7QO/NpHnTirrk3zfoYvP+6cGjmmTv2+w2/mOHw4mgN
Lh6urazrmX8ztGppjbVVb0zjdgBvVlyGI2b6MGrbDP79nlSYpbQ277+PbZF30v7tJpTsirmcWlvr
EAnqxc3n04QJpbikvc6VYzfEWxTFk8E59D2cfUX2ai5TdiwbPM6Fnu4KP6mc4F4s2Rgaz20405fd
Nwl9lm7ntnSunKdZIEj0zrQZ24X62nCUOPwxkwloJbfjaHfVfMe7zklWCbOn5uFz14v1mXNoHln2
d5XqWWenb6snsnM77uL7QK7GZv3FuB/Wp7JraADNO4tdV/vsVYaNREWkueVQDVLK4BffH/S3gR8W
HhPG+79YbukVl1raPEHt2yWewd/yatFFWXL5k8onwetrCo8fG+Lks1Gbb9oUCgYjV1jVeoeSYV3Z
jeud/RwHyxgM5+/LEcp1/Xor82piqLyteMNOJMhFJhZF0j6zcAMkySGMR8JsT4d0yYZljzmBskhk
1xIYxQHdxDrERzu3WGfNZsNd61eTRrLzoLJzfgiRsqX/5k4l0Xa1gjxL2czhwbqiCL/OD1nrc855
73ZpiVKGDoS8jANWwPW2J3PCw9xCRb8vLsiFEv7jyhMprzxiyFjZlBlilHYzodHKvSh0Y99/LBkN
/K1C68CnJ4R1MQXb9NOvdC0X/shsQxz74JoJ34NfhDU+YFwoCWbuZMjWVfO2DArs07uccDgxH1rb
q3iMNBB2PpGi2Mify4JhEVyx1G5BMFNXc/gi0nVjfAt+k0x8ioCIww+NkKXifIghePGbIU7mAdd4
V/AlEfQP/Cy2Cs+HHGysvw4sm4YinHhsi3gdXEWDhOQgNtnQgo4fofoCVc0WhX4bwkuWAdWjBFd8
JU40eiLpU4BEu1Jvq9ClQcnSJAVxjeoorMdmSyxH0lukT7hyak5M1c6cqYYIUxknBN4xSE9iSIZ8
47frWXn1+teI01WbboUnB32dZSPiL3qGbyevoGXeZiCQV9k5z8Z6lesl4z7ppFtf8mUxAjk6JJ4w
WzeiUxmTluRPk3py/x9755EcR7Kt6b3ceZSFFmZ9e5ARKaEJkAA5CSMEQ7mH1jvqdfTG+nNk3vtY
NajXb/DMetBWgzICicwM5X7Of35BGzo+TRD6/F+5ziTqFTKaixi3MdaWFMF0xadjFkzPIw8+1YDk
CzdzAn0/bwMmSxZrR17o3E8wtJG0bRFCleraLe7ANVh17p4yQtjKKzrps/BGPTHC+RDN1bxysFaH
IvHH+RJwZxPjzfYmJ4/rOBk1S9pdRp8x11fLKtLP1dRQN4Uty5RFL00q9WkZ4V2cpNXu9KGAuGBy
728afJjE7fks4nhPEMrBKacyvYOYXyXiEPfJwm2rufmqztFq0BtgJh93vH2w5vpAQlTAqNLeBm5a
cyHVg6De93yGCxK++ZJJ3NeMvcqm93s7REvCDrOdl7zEDWH01gVr0cWlUFn2ctLUfVyw4hf20dLz
jmVeF1kTQwjEkJw3g0+D888+1murRqyInK2MDLTg/vzcDbE64CUGWEA/k+Tqh5cL4JZSHQnOD6Qz
M6CW3eezVxfQwaAmtTTSUe72vrUll5tb/XLk5+tGnoV6YM+/gSfl8/asLgzKb0atWt3sACGh9Q0q
6DZO8g0pdOppP59d5sxZMW5akTh+vCOEOiWq14Dg7xBDTK31r9cRPt3z1F7u2KnyDS5Xh9aRH2Y+
x/TD6wz1NdhPWETKtJ15QS4G9UgOfauufNZMJVc3r8x5Tp/Ox6PFZRyYR/9zRcPVZeQ8x11r8Fe5
N6n3mFOhrghO/uoSDllm8kO8Z22uOSnPWn8EsiYIZWe4RWe0P5O+6XhhoTGXaUM7sdXe7Y9zbH91
5Tr6xltnLqXlEtqRZXyr1DDVx7g2GgHMSXEy6OINkRaa3v7sMK3imIgF1klX5rHUSQpiqy9Yudy8
1xb0pwLDAAeHh/MCVg1qQR3n5fPK10AS2QloL0i/642WaA1QXqx+JfN65eQyZzVVfPDk1lNFZdSh
KQ+tUe/H7CSlTtBKOBqY45sH4XaMY6+TYBHsOuTTEESwndJUp2Iuy6lgs2IDKynXszgpx2DHUKRq
64dL41IvOu5QG67yWoiw07IYW72cx2ipd4QfW5QJ9PcVb90wAmdLQn1v8NZVxsyqDVcCBtR2mHeq
nHbsUZUPOpNsvIcstPY+WDI0qzJ9CBAOmvMNJxeZHMAusY9cDMdLJyTSWgk+vufZ8Mt2jwSzGPKr
LkCbyiRzhVPZhjJTHg5hmqdQeUNrojUUGxQ7qiboUSGb1nWMMsW1mPtL2yVxOEYahsE6jhT8+WX3
HqlIeE+Wa/V3xFlQaV5OmSC/mIqaUGgdofXEV+r3hpuq4+lcaJFU9r7dVcsXq+d+pfqMx57qBABG
VdHOjBsARovUOZRZ55KqERN1yUn3dEN0cIk6z2hhzXx+dAGL1ppOmlZjR4+iiOFQsxtADCj77Cxw
+HaX75qSuQ7pNXfstSIwZiH4yjwko+nnOa7XyTKIHbN3t0eo5uEnrTFeadQxCnuIPQ+lKl6+TRTj
pFUSZ+2WbfxTp0jDxkIStqe/y3PJbBDkw1+ZVkdtpBmFKqNZzvBw2mDUrNqLtCqg/FxTa/Z8g1x9
ydfGsRXKgXJcfXEWJbU8MQNXX4ChMigf6796q1o4hrrsZ/zN+yzHUGApQOF8KVlP1RWdUO4lDhYi
xL8iBLaUYXR47vAraIu8bd1NNXcjS7MCBPD2GfJ1147t0D4kS1CpgvETEOjwZeFvg09IrNCHsjCv
zbIXhOJ0CNT4Mm6uqUtXta7qQKdzo3TpcCn5LB4ZvQ06KjtQdvXtpYM9ifm6uugr0+8zBHm+T4H3
JFerjj3VwDZwaCFO9DOCxek6z6a41+h805yklRbC5ohmaeufi/3LrUkaYMAb2OfzcGlTYRqoNye3
p+VgNbtqTHmtkcszuFekI8CUpRz87KPHxEOzSp4DExCPsssR/rS8m3rp8ET9CxUJVl0tDoPIOD/9
GSyswGX5Vw2kqe42piY86xVEWvUSLPmCrMDAYVS9dlAHtADX/RjYsQxLMm1IprE7zMVZvLOBq5iN
HYhq/Yl0rvin8R625iQso1jcdqYfZmQsy3RfOa42BizhSPjH65JSl8++QKPn62afIcOWADp1WhdT
AQ6llxAQdvTThYArhrb6il5rXmE2eGGM6IrPaeYA8v3RzDt0BXsP13n+oKEL97NtWnE3LNvJ7FV3
dblpHavM2B2mrnYIgoYgiPX2BlJkBwkGNGfkPaceI4PhCoE6K/UG+fHnwx0HPh97WRsgWjQF5L8B
IpZ+oLquWRwx1HL53+WWulTMxbmTxATfq/Kj7TLRaRjsKfDqcvMTy2I0r5fnXrqrOlMioAXsyfzo
RzLfaFkQ4sI1FyPXcymRcBLMcUYJlmHFUESJ9vEkgoyn3thdvJzjQHyoVpTuEw+Hmyi4PANgfZU+
nF83fTZDZFGrBuOyDOnFqP4IFwQFcLm4CfA/Zs2qA7+gjuP5ThproaAcU00T6NDMVb2SKHF1epGv
dvOwr1azdddwZN3hd5d7zrVbOFIPIOVTPBCTC5IwXNkaq39FGAlNYFCeMg/9pMSyZnKZovetFHP9
fYUay4V0qO45zZfvu+DgxYTPw8apM29igVfadVBXqdtuSqH1fnCsB4h96U5YuL4kj05JOFPxVi5T
1cXHpDO9sb33514u1oOdejaPv5khETdu3brFlezqcpiXW7g+4ytdJdTSp3emTkU71JT/7xXEurWP
SukpLPICYVyeb/uMzgTsM5yryxUMFmMhtSGhF3YeiAhn3fx7BPPPkDnOxvRhwMbMvvFF9bxP5cVv
ALZ0g8o1pc3ufW6fmberIuiyAi7UBVzUv/9IiCh/hi9NngIXRNFlGoJNAJwufv/bhwrd1MYp5uRc
UIdK1xxO43S+W1SpyjXMzmODmYSeen0czmiAjTdnkh78rjGz/MGwktr6RT8NtToaavTZrYUJSVGw
07o9njjjqcPojTvQ7xz1L81ia+YWWhtWb7CpNg84WK12YghburVa/nsbj4Y7hHqx9A2GTmcoDJcQ
ha+Cdxu8mXXeCs9TsYqOiY/T4Bl7XLaRUX1HSfs5cnDWTKE7A/RxPi3BEYn/XbAhq9BVn9af75IL
QqAnGGXUu1jzBOHrcLnV5o/uVj1ZqnrkX2fYACaoGutkA8ay+4kwJt5q/b1oWWWjtrDzzwoP4IKT
MIwtzI0igam6mRIKd3Tl59qNmo+RGw0tnO5NUbkrmbIXUBkmtPqoZCHV172r1k4tMJfvVPY1a4lI
LFUGlJah6opLaTlnltqGs/POT2aiwa5zGQVVVjfz5QgUhy26L21A4GK/IHHgKNIsUBvbZQm/VAzS
FuoPRtKWJwLYJKu1dQq6ucbLeT5/P669WkAuSyqVuc6X9huc6ia8Hz934st7ToJZGGwCp1Rf125n
9ZICswuyeToD+yR7i+OEWtcHnTyxLtJEibXfBpK4gsjiLPs82qRVN9ZlB7gc7bKaClM1z6VfZToC
FmHnACjmL5CA9QXwhepT+3F5yj8frP+Gufv+o1K5tt3/UO/9VtVLmyVp/z///E/mx5ePVnG4f/rH
lvl4vzwMH+3y5aMbBH965pKpV/7f/vISsPvEkPef/3iDwtird8Oepvx97M7452+G7ph8iJ9/efl5
4m7af+jMpNirSGVhRuX+m1IHaw6HcM8NGMg7vEY5aV8G7pqN9hMLcSyUla09Az2WrgujTjP8PyiT
IdQh0UUtrDzv/3XYl3n3303c3b+svDqgIKNKjOZdhqcQ/P4iF6tSvYdE6+283Oz1fSugmrJ9Ejs/
CMwZhH4v49F5ZCXMnQheWH+E7+5gngpO9J5oLsBMCez+E8M2C5PVrphfWoCUu8Xh9uozG+shc0qn
5zb3AICgPU23du+m/hVzWOyt7GDE6MSQrfY22qwEmAjlwawiSkt4tvBCA5yWFoGbVjEEj7kzD5CB
cJ2ewfyqZdzCcncI/MOgMXjWM9QGSgFgP0Eo1tudXaTxL1y9E9IUofuBxophCtgKRfaNCMKm2mZa
xid4WZ0/eSA0XhhojlNFlRDkgePMOJDK1wK9RzNW/AiOSDptQny4dLwGSqP/Bps7IZAUxrbcdvDj
ik2TVE6Au8Q8TcmNVrRijy/UWM3RtPj1SsQ6LkDZVtZWXv767Za7XNnfmQx/GcZBvTAdV4XXkLLB
lOyvhsdTXUPYct0j2dzeXYH+6TlmOFL/J5Pmv94uiOzx0Yc0YUPmZKKvxqK/7ZmBKPsB1dvdNBaW
BR/fbuSBMLQuPYzJCj/w748JjPXPezTGm9yb3JV8IMEhqHL//HlMcYs4zoZXlz5LKFmUeCkDT/7M
gqCrDmumkV4eYPajNPIqCtb8jIVFWNBOOLNk9RWILGTOVWXI5p9xsikXrenwOBqQzLwk9GTlvhZG
ck9LV2Gcg/RX34OFxf6VtRg9Zptdh3LAdGPuvWQO2NtRvqHVwxF0PlntjIIulgIqfSmT+iYw8Py7
t0hHf8bWAb6aj1Zkilbb87frmthGKDRagWhYQVzx78kM/ymeLKy+RGtbcrt6q9XudL9uIxvLGVQQ
dd/WB9Fa03LyMgA9poGM8HYOObHvuky9l4V7qwid1s9XMDIyJw9dpruHYSWb8dBkGBbsHUY7H72f
OqfJqaeU6N2hWDd5oWU4KG6bjj1picymhpkyhJUJiBjmGCTetd6ioT1YTcC9Gn+lVyw+VuUa0VMY
4JhClp9tARHscdhy7md8EYNT5mb4a1grp4BRbVG89smYlDt3RDkVsjMVeoRjc9yEjl0RERyDxvw0
0mTBI6uQixEy24Ab2aW4ae0EvEDzy7oadhD6IiUvYq6r4bazZOdcu2TddqFODXfqEFyCAIihCK5a
jDwQcAT28JxaAZZzUHvwFq18vufJri0CbR2e/usVDa4Eg9OGp1Y4WbLRksA2d6jGrOd1NDt/E7cD
NiNm7mOGlKJrA+iyJSTCPPWJ4Z7BtfoT0X6cCuhF8yPucSb8CopBCKZDr9ubBW/DeY9ALMMvbcxj
4sb9ZpLcOkviMWEqvOuqF7KMUsuatWPaE1YZJWudKfYu0C9uVimas3xq9HI7GDkRwSTlGN+KZGw+
wM6Lj9T2kQKN2tAzJQYzbU510sojtn1EQQHL1bBH5bwemKd41z4phtD4IP6F3erc0g+V5anGJMzY
+fjBnHDaQSyHa6/zbPnr/HXS/PokkfVv67mfPmbPHJ4zzqJJgGOb16HDVAo15YTuEk8yOciwho/a
bYVJpwKjefHDSeA3vJ3KJTc3tLpMNHoSj+56Y7XfXM7xs9AIcLnya4SuodkahR8uyzJqe0zPIDA6
zUDvG2cJV0OYNDKRngEOblqznB6hDsthV1u+TDc2Nu9DmCVlGcX6gPEnUhPc6PrJ84+9uza/BAsM
njzYHBpR0zvt19XXZmNbWmb7RHbs/EF5hHB1stzu6MwGVp+B47UOtEwpPriKOI7FS4K5D3K3tMbq
kjY4IvY4fqiYDuSHHCgC6aFE1oC0VeBrmLgZuZOjWfmvvjkI3HOW2biiCfZ/zZbj3k068op0reoW
RZPllJHeCkGITQNXZiMmUa6ha1lQOdehvfFq0lEHyaKH4EzGLzUGiAhaShjWUWLULFOrMZmPBMLX
XxY0UNhPZzZcdnMIMrLgstq7S6gile/Q1HoISDyt3OHZlryViV0/Y0gLebv3VuVOp5kC8rYPczZ0
xpj7b/VldiDGbjR2FU3vlxhppHJxZgjHbT0PfN3F1puoxCfxa8z2WOCla8cf7uq4JNvT/UERCYS+
hLYY/evetCp/eCvnsmCECxooNzG3K6+ZGNRcM12vHnSq6myTNsidD4GQ+mBtEiR/FYbUAGXrFU18
74fp0H96JkG1PjWD4VQboZmNFjmQuUmEkCMmozbhmFCfl1VNacCVsXScytBiGRgxRDWzu9Vzphqd
nZbczHmWeNs6YFJR0A34B/xgy4/MTSxnh5/A8rVttNjdGL5Wmsza2uzAyAn+OiKsvIyqJIcovS87
RijBgrFd5EKRViaauIXtBfFAMpyayq1PKW7QEtuAokqiKc4QZg2pr3+but74aLGfeHckkWObHsLE
HfYf2ss85ljv2rGW/cqTBcf82BXNcJoKGTih1zU2ekG/g0Ft+oNDghcEmF/0YQYpZSQdVjtE4ERQ
2wvzi42IzbnZItzr8LrP8NPY4Du0dptpbhDqGoLgl80Yu/jXjcQNk16+rOVTWifaG32q/T1Y+/5u
dVPvuWpbHUFDHDPYTTvlqWWt/sJz6pdZJBB+YQfSYlcT1YmOUNLnvAN/tHH+nHuaZodukDhZZI8j
EwSGUrGudADElmc2g/rUlSb8PHOZKOEWNfzS9P4uZvktYbn11FiKWKhfObJyviV6nz323O9tGC9O
8dAWJut+LfT4bu4Bh0mJG1Y0gJlyZE8LMX2vk9ER4aCtaRUtU7ymuCDW8uTMPF0bhm/KMhur0vsp
7wY2HYBb2NpF2t9DpaOeDFxDvEnMoNqNQZn0qxmH8oXou/jdL/CtoktO/Bd/HLj4EKVJsk1jif+g
6VXuO4bPHVXkXC+MIIK+NLeimN2ntRXuT8x9k+/kjMPkx2IYua5edAj2HD1HbmImKyyUTNN0a4ML
gY0WbizHF4kI/YWmZsVTOS0Cj2BBAaNbXBUT7KSKgPmkojxgSPKLhBnPYBNDLDrzlP2oas96c7yp
XzF+1GKs4N01TaJcWiiKpcBT67pGlNayp+Pcdt/5Qf4y0gRgMpUV+UEaK2pKG9C3OXpjWhbh3Iyi
23noEVCHFP6IMCYuvHKbkp5Yh+QiCrLc6mw1rh1rXqERQO7pr4IVxPt5SazYxtk308Yvc4qNVJhM
U/noaFZs3k5aNzeHFtiKO7KE8IeN+lDhiz8jaLB7A7Ni/EONV9KfEzLQdTNZHLwOKS8pzNxmKZ1h
X2BByuBrML3ArvkaerI+F+AD4tQ4tVxidnQ/QSpaJpMzMewYaRcwl25RbWcOBheHJRHWHFZVHDvX
ojZcc1LGq4j/qBrHWGLWtaDCgYJhm2aIc5mTlrj+FhjIh5KqFRGwK0iKv1+IZCiu/SHQ4iSc9W5N
303UstpOEp/s3RcYi7jv9Kkcj4/RTobudmFlPDIxx0x7Y6Qz8wIkqnithBgFVdmuBr3HZQ5HAaxL
M2g+XlhkI37+wMNN9rVDxOIIslb9fPi2LvjHfs2GVJo70YH/PA25dCxjo/Tp7o5SxGwPSdDlAE9K
XWw+ZKlF6sTG8JzW/ZKtNB/44adkXzIpzz12Ua3k20ZzsRYEGLFCVt3Xpe2HoEEL7iI+tRJt9baG
Dq/oRkurtLwuGURMN6BfShlQa37h4T060/geY7tt9LuhsbF8lvABp4e6HmPz0exq372RCFHQSljL
+C0gh4rHr2CGS8iLpLxBsyxDI8Yi+XlK5+UXU9VOgqGRAkKT1+CMXCbW9MK8d4i3zhyMV40L/wDR
TDxRniB+eStLv9OeNGrreVPm6Ja3ICW5QYHXm8l17nqdzkK5rDp+lcW0ZwqK833tT+ZLupo13gbd
gDt6k9pi3frV6tRHJNgosY2pSXWmfFlbbT2Lk8/9FRPMWeOWSNNqL0ScrnKuhrumx5ASl9p8LKAK
UZJHmdQYCuV4yWRbWGDJrwrbVXOTkhye49vctV90NOLrYcFF1NyiOaG0XwzR38++xTerrvIRU3a2
bi/mQIgUoE2YbMpgCBXSihzfFl9wAxreyIew3lf63uQFumP2Iuo2eYDnEBfYyY1FvwFkb3FQGOeJ
AQ7TgPu4slmwHROCwIZbfFg49GrYStdg9y65tT9abgkCFkhqwpFwXcdN0foOzYS+CDpv32nn44gK
6utsWz2REz4l7oK9bbYRY4Y8usq66cGvqi7f2Ew+zX3aWcIHK605YQRYO3cYsRQ+5JYkedJbV35f
KZfcTcAOoUX47Vhi16TwYLZQ/tbX1ct9zFMZzTewCmJwhFGfM/toOrn/Bh0ieVCGHnHEkLtAMUbe
PH0Z7F82pRy9D4+IMfe7zyb3vwEvu6s/yse+/fjob37Wf0bJ/p8EzQzP+q3fV6DcBWxTqN8//3Gb
JR/t76jZ5+svUlTnDxVi4wYAZAD1hkpKO0tRUaIyKFBWeaRH4YfDdPrfwJlJKrZB3hNklcAA1FfG
UBfcTMFtyi0tUFCXh+zD/6/AZp7zZyAEehtabd0HuUNuANyiq9//BoTAdFuyBAgpZj0ar2TO8Dsk
LgKOwtS0zjsxhDj2Q53RvYNWL8j4KzZy/QR/Mtb2yuKMLA80l8V9rAWjOEEMcOz3lKaluZ8gldzq
eboWcMfqclU7bPwsatY3yH5z+eaQOfGKtNW/oXww/A0UpzrFsL2xToPeVsnrZBp1wjjWWE8+M8U9
jpbxTmAk7F1Bp9CZyONbCkkzkOQGO9tAL/LgiHl63d4sfTt2eDl0/de2bOEpCFzw5cbMy2bdrl1K
GoyTgED/WtZ68a5dvIk3qFPz+uCzOubbGgAp2c5MbnCCh2dro5tEktIy+KUE+ShJAGnKHakbo+2T
5APDGNNTdjL7AMG7t7Z9Hs/xD783F4p5B1Tx1q0GywjjcSC5YSPdtHA3KxMWC1cPJ35H+Ts8NwUY
CNyXGKbIQnOyG8YRaGBy/fHL4iWIHClAKenoDNP7YoDvEVkY/F5XlY1B9Gw2TbsB8sQbvdf1gUKl
6oyIDtf8UkMN3fVJYl/Frh4T3LCIl8XQwDphHeS3/aL5emgtrnyrRhjDYQ86/xh0tbWRc4FlCaFx
YyTxlfghmRLlm0kEQxYZVSbjDSzr9ojGr8FYIDAp7dJFd9neq9i+LQQVdZQF6F0jOx9QD099F474
wuKjMm0ZC837rCKIpaVd+pLVdv0GXwh//BY3WbZyo3xZ8Cw9rDxfkHZmb/22Cum8l04RYPeSTi7o
p6+TSGLZiYEJTh6TBGKk5qO0hlEncbSiujpg+8K5wgW5LyLLwpr9SYy9VUcOyDbGwg1eRNcyqSb/
ulSefyhgHXexYrp3t8P6Jlcq7A2oc7fe1is95q7tcVRBDUJniyQb5pt6Lopqp3d29YS4O7+ymzaI
nMK9BjW9gQT/a6gITQpqPIiXuBGAPNkxGcWiLCCApjJniPQGEGv2h2vRTTo8RFG+5k77BJ223fpJ
ojOUY3/YzJ7/NkH3jKzZhI2LEe3GGEfnUEyYsrbOvE9M6vkUaeIB711SIFLtWy/0b7Sy1r6ye6I9
pqKg163FXm+G67kOImNSKAPHfACl3kM2/waetWXAeuh8T9uYJvhysRg5qSXtvC1W/b2by5d1cV8b
V1xllbtdZ5fEm8n2P1Zhv2sEnBANeY+Zt/lYtjqToYneLKtwl5ljuY1r02TkTcjJkqciEpP3TvgA
DQeKbBxrpiRySRsqHPxs/cHAz3zOwzRWmMTcJcCgU/Y6cr2v5hg/WplcB+iOC7IWzOeySp77KjkF
QfIDnfbjpIKNJuyJA6ePGdBJPwJmuq0pd7/XqXwwTf9ID20dciMHbhnaE9SuGnKNdpekZFvG4jlN
tHwjkxUqIeaQISPo+GthSPcL5f5XcMjvmuzvphUb5K6/0nGWPjjVcDPHlfzKqk6PRHv/y80xc6qm
KglJhWKxmL15OUGx+ZJP+JyLcay2pONgvJUgURViGDG4t82tSTWVb7KSWmPUqRVql2YknkczbKHm
oG6vMDSFFXHIRf/DQsGOYZT7Dn22uGnIN71FxHHP2HmKjBGbfSN2g+sO7kw4eeiOF6fzb/USpTsj
e4yrjWcx6bu8gr5H61g8UHwcCO5FO1w5x04Ptvkcf09d+7UMGhHibEEglD0/93Pcs07ARExW3VEU
hvSmzCD9Fz31qavn8KgwMiGZKRraBuvZuiPuJbNuLKaTVwlxX6fBIwEBW4N66xbjlV90j96At6+W
s4TUWRoN3vrmWP4XKunm5I6i3U/e9CJEIh/bimZG0PVHk47/f9ab5sGI+4NpjPOt3worSjxQ0VrX
o8xC+D7b2558im1XaPl3RL97MlVe5cS4ZZzsOyG7iIxK4BiIbdu8MYKDVOBU2o81PM72KyyLd+lW
JGRkV6WyhGuW4ZusrO8dXmghi412O5M9Cd9YmYZo9YPInBkP4flrr8/zTreNkz6tN5Va6CfGKkNs
hkZHYktBmZjyRG0EfqNgB/tiMKoDHjK7vhrH0LYqWD1BJBaNu7PR7sdhfK90eVowZrOM5titunYc
S/uB9U3eeivHDKM22+QZsBVuT+/4TH919PKX2S0n104RtNckjVbVNYESwb41FrFbS+1B6HD8EZHy
rIPlysY+1fj0vabjtK1jOQPKkC5nUGmCgpEkla7NW1Ut98gBqzCp+ze0qNgupVl5ZbfKAACoaNN3
5o4B1pd1CMhy69xIjsG7Nq93PUSxhyp3Tu7k3awG0H+78WNflnC4ZYEKOzYFyx3Rrn3zS+/14qmv
uBmZT5ECZW/yUecKBJNl76xqRTxXkaNQvc1Ut5hppx72WRharMY3O5XLLk683sAQixDlOtt1Vd/M
b56FmyFVem8abbldjc8c1sSzhjoKVh8TvQ3GP0hSnvyhKKbrXjb5ES2s1JyQERJyqAfTZ9Td7HS4
yUP1yzQGDyO/hiXDXLcD8nWXlB4CBwxaTZydI8QydkflZHaTeZUZU7L+AHPsZ28bt+XsG/tZLwJh
7q0SLnu+j7GGmst9R9SERjpXVx4Qno/mVy6eWY23C7rBk45B/f28NPMDCir9FUsPk7gS9goTSsiI
9uGx9Rz4eQdPS5XmXY7WrmmbNXGei6kULlymYsYYvLS5hx6EyXOobSvNmvT+aOdV0tEUzZ6Dg9Sa
w5uNNN3GF+clXpDnRjQ1X3VD4mECz7zNOuM4gB19n0sxjUi2cuDNlY3PMXEwAqMabLuZr2EYYp1o
xRkd5hdYILjZZ46cN0UBXTVnjkUeUUq7PXV7NPu04yERs2KIRGy1y4009aExEesLRzYRuTEeEeaE
65WOtYkxLDdoWTFOIdlCWk7Y+QIWXFSsbDS32Ee13T0dU8si21JdPyxyWaBvdo3czz1xHWGC0Xn2
vTTaHz0bQYbXWVd5j7OR98nRN+26es1sbtQtJdQ9Q5ec/WQl9K/dxS2M77TTrCqSMPTBLia4EPDx
GLSg7xn3HaI+soRNIuxwZm+dePgYJ2QS91MBH+qlr+Qsj9CSaNxSIgPw8IIYvbXtLCsYioDFP8HZ
tN3d2GlTfgeyTZ7kNmtb32NAQMBumcEI3BeTxIcj98Z8fgbW6b7E0kk8PCBdo926TY1NL9Oyxr5N
8S0AVhNLNu3LGbEcVMe8RzEkNPcQB6KBYRKD2PF428CNlMyIE2TABkpoIXkDmJ/hupFS0UQ86VJG
NZ4TpDFqhNzj8taA/DXYPZKSkC53TIpKYiGhpogjqgTT/pZOBEHQwbdVEdVy7YLt7KVVxUkbfRp1
ayUiocpQbi0gtaD5bvti+IykTIIqNp0P3CV7syMkcelxn6zXZzO26u+DyEnxYcMSbZBt584x91OR
xyXQfIIYbJZDZKVzf8TOBCS067XrOfCqo+sW9nUxDtNhtefpqIHofKkEqx2ilgF5WYc6j9N9ctfV
u15n3zxAn0xPus+yxVFqW5BjPyJuhJlHFXdIl5uYfWxNiitfMFDyYvBEPPyqpw6kMOx07F38qrZv
iJIUP3tMWE95Sk5DPnv6tYai/Fe5NFSJHjX+h4h191fL5KTYIF0m93AgYAxjEbO+nV2Bcas0HYVk
rhEZI3QNBmMJ6p7M3KX4be7IGkUN52QMZSTLyAGZEw1I098GcQpB36peQaRAjwYB5bNq/PsGJv8r
PSvhkq2GPUwFRjrPFTmAHXvlsc30eeeky6tWOdMRbGE5OG2QY3tCglSoDXO+zRIWRi0p3GOC//du
wX4yHMzyhW0HS+Nlrl/sZYS7qCwXZR2n32pdzpEvwFCHDi4kUVybvqhpT7zBNXbBwHqzKaGKPiMO
aKN2ybwopYUKfRRlh7npPzq/SXZYpFYP09TcY1krrxOGIPRkFhiiz15eYCoSGtIraMhkYMLnaOyv
OPMoM9j0mOu2tvWlu7MTT41ARneb1LpxMiD8Ex6UZW+yVY2sJ6sbWRpkjjLHjIq8E49N0tI7Tva8
meyxfuZIKFGXYBj32AEtdJK5ewSyWm9xoqtxAGw9Dnyc95a54NSIFrj4/0gM/Kjj+z//AVnkb+hL
Ivnf/6vNPn6HYviDCxBjAMRgq4TKHrRDaeL+BcRo/h8uTgaK1vTpB4Zv8r+BGMuD9oRhCP9d/ET+
A4jx/8DAmYG94eO9jHGB/V8BYgAj/8QQoc8EJiLOl4EepiE+gvS/ADE0Gy0Vz6matCYpnlo6SfuG
vcAp8CycF3Oas8iv8auS6D4ACPJ9EqzFHCbqcDX4+sQt9NYtSj39u1ymxMJaWbr10EUe2aFs11XS
s9RtA5IA9Waj5/ys/Yn839AfPGjf7P9yYCswf4AoN2NJQC7FS8GYFv/DeQPwntpfPch6XiQQ9c6P
Vlc6Mprk4IzRDAtk3PoruaUbtCXNVZ+qLKrcEGOKPZW+PqJJL6zICtLk1i36OgvJ1ZLmpkIlD10Z
ieB7YvmCoL+cERFVRwqsYbjwP8IR8hXYSpc7WkQWkJYdsIggzqgJjLG/WUpNE1qIf6LT5N/tfgYU
RTTZriTpmIObf7Mrs9GZ5Y/eZDwCYc3+HnMpK7mBojg9CSj33cFm2wruG0iK+jYl0xL5ngFstmOH
csuDJLtRjSF4Ts2SenmDhMVh/oMakxiYXgoZDRWwF5M8iCp00yW2lUISeFNXbWPsjcX2k4gRFSWA
bXWuG2oz5FO58/EhGsZd3xYIrjZdAzMQzBmbmmQ9oacl7GWT97Wtn6B1zEffRXQKY8BoX4vCSCcE
OFgbbWFtp4OOsB2Z6v9h70yW41aybPsvNcc1uMPhAAZvEoiWrdhJFCcwShTR9z2+/i3oZmWKlEqy
O89JpVlJuohAAO5+ztl77QgbcqZDhlnY4hkanIVSweJaTVjFdDdXphN+yBv+jKMwIeGc8tNphaku
gkmnOxR1foUdgejBDuP8SEyfN1sbxcGXaDOIiKZxREUHaIDVlQU9l+hCUYK5bsUIzaL9I7VZp/tU
06bZeSWdf3bY2oN+OKMxOQsX3V7VNoOJg9lPKsXOMuTTcey07d6I3FtmoroyMWwDZCGMXAZX2nQh
c1tAWZuLBw2L+Ca0y+RzlXrr1Fy78kEv5iRXJHX1YTEyl5NqWHYXwB5pAUbIGRmYBGwjHtC6hK5O
pfvtIomb5fCYFh87lBzqZDIVhqmnk+IwC4ckcGx6yrzA8Jq2fpaw9W3NqM30Ubsz95YZqIe2tdTG
tWa/RBJDrJXwDcbKBbVtFj3Srx/lDm1RYzIl0W5PzhJ6lw3avDbYrxvE1xQ7kGAEYTDTxONrfBDY
IxgJQ4eDMl6YHi5mfDPS7/DDPnHeIkiMmDfP9D09FmQpGdbM9kf8AiTQxOY3c8K4x56bsy/6ZRIq
PlfkGA1DGaGfW67JyDM3XlM34fRJik4YbzlNZCMC4HHk2Nt1Y7NpqGLDfR0Wya1X5n2/Td24tOBr
TtHnrKkJAfVqui8+04Y43OGv8Z6NCQfJNi0iq94b2BwVB6CyOVBpBsyIhj77aJfpOq4tUBH4vK3L
eUGP9zlxawJ0IYBBRUEJw/0Nxx3x1gqHZ7zU5i4tlIBROC8KEbCGjdIfqB8nGo5e1bnPkQvW9Mxo
Saek7iNMl/9RvGvjbmyyVt/3A0je66Aa2+yGvDC7Y2bjELq29WAhUv8TwtsHz+OA8iPwMaEafboh
OziKXqaaVYIXayEBj/ZlgeXW04a32NeUtemktnbWmNaRGbdMP7XgGijK0Gso1CJd29xNxtzYjIqH
ID53lr5MnyKwJtbMvKbq6rs0spxsi4M3W5dcNdR5eOL9ZPX+niXHkX7yEBBgjxbzPJ7lXCQrOVq2
TNvQSLB+7+CyGM4Z6a5B9ZEBm1YI/UTkXcWk5uZIdcgKR9cXVeX8mI/4b27cAJLORnTM+ggHDlxV
nSaJhPyTE8tOHtelNw92vWvEDIGTgYCSF6AG61xyXGaaXzMqa7LgwE5aewyZVUHTVaWOn1Q0mrbW
iBNwAza9rE4QmV3Os7H8DI7cMO6oPxeyYUWvbnC39+MHDBjiOVoMhl1Q2tN41w/TIHZWKmT0KHJh
tnuEDL30R8JemecbZh9to94ecSJXuAQPPbg/de+5fePuFGya9dg1hncE0on7zMTgQeNxbl1/6hmP
ofaLncR33JqkxlRaIXr3zgkusmAiii5LjDzcKlFRplBPjxCeC1qOvJBlhcFP1elNpYh0PdAkGB9I
4I2avTepOj6ljAQ8DpcDL1jv1nGAMylC5a8kobdojxqHhARhB7V1IhLSA+UUQdAcNl1Qic9BkxXu
MSHy0jiENW8PmJSsbg5ALBBaTF0arHynIlg2KNMWAqurPCj3PRMWpqUFAdQ0d8vslg4yYmab1j9d
JfC9h5FEzNAnvisMj0WkatQMKRGytlAIaEQN1v+S7Ghi8cBqutbBgq74mrt9TXsoaMQTzzEdWIpf
5FVoQKPwuh8EJuzYyYPkzBvr6nIU2fxgZFOZ7jPuY3o1Dy4dvwBVODhC0s9Eu0NhwL02zTjzzkhy
XHEsMMAPOEyamRUwW8PiESK56g4FlI02BA4OgWPYjoAM5ngSNnSghrsEh0bH8q/Ea++uIJTYyEZr
izS9nYmNrgj9SprQ+ZAlg0voKwKidF9P4XA/521obcncLu7AZumnqBYNhmJbM5nAq0YRFS0Fv5Ez
VSLYhbjB5Xq60dEu5Qx4i7OICXEm85z1zW2mLxT3hbuXRmDdiKnqmU1VhVvuBKcqvRtolbfnnKum
5hrRHBs5wEngome1V0/xM0OiFlhn54rADQg+0Pn4gGmzSQ4p45GvS2kAIqbvHd53sNLFeUjbrrii
1Vj3X8kdGl9VgNrAHxiOZFBwkOxts17bAxFedVehqiFbxk/smuzbprOrQ7u6v7dVYhVYPzDJZjcB
pFXjCCA+dvbuUHLyWwqty2tBbMSwb+mbOiiDi3pvd0bdboM4l1ve4SbF+8vgG783FcomL7MKJwtd
UgaArg6fRY4OZ1ukjCaOYVMazqnzVPq5ksvcXYuscqpbmTODuzMio8VqbJXNq5e1S71ThSQpMR77
2TxLRzfO9lUuC/qIcTNSczFKIBHPa7PkDDjn7D1DT/XyTYeGuSRRBIkmanejsR9BqrTZB4TkSX9n
J5yeCXEY82Yg4Y8uRcVRIDogbatKXHGM3uK55d01rD4WvIWoaYgp9YcltNqLoImS19CwTWI0EtOJ
QF0L+kAM5ySQ67rsriomohYIGZqOMCwcBujCnVYipVfyV8aMLREtXCMtTuhJnB3xsqhLdtho8Tn5
ZIAvEJp9QpGb3nC6olnuhFaP3DoMXPNk8WStYZfzXPmDluozARKg8Ce7lKSlmrriDO5xemYKW7nP
FMsWyGxQt7B1AF4nHK5yY6CVb4+XzjA019j0VLgJAjE8c2qZp33MKAin+6zqJwfvyr1TL+DkA/w9
N0jI5LQtdQACXAuaMEwLy+UzK2IN9t2LTFrgKN32wUBfbpNb3Fe6GJHzGANj71mYFEmHXjsaNnnB
ZvIKqH2oDtWQt/mmTFTzcZosxJFTXCLYQ6acyj3ezvg18jgp7PuagMkNgXiuexQ29K/t4kjzC1a3
sSLiL5hrvwmL+a7MsUSzWPfWi0N3kgIoHE1ExbpqYj8rIb7QF4nZ38OGqGGfRKXlGOYDKjpdqCE7
pKYhoIn3afM4l2iFfVOWpCkYTUHgNuRQ9dzFk/ktCQKw6mXs9M0uyRKOqcoYemYzJZpvGKWGEW3+
K5n4u1D/Hvv3f5fqd2j6n98Yk77/g79Ldcv9y8ZFiewBxI2mLv63ZkKKv9y1RDZX/h7yBxuAYFE2
XfT//kfKv6TECG1CJnGlI1ZE478kE95fiido1VooaH4ubqV/VKmbayX+H4CbY0lLob3AmSK4IJjx
d8g85TLXWjr92DZLr++jeqgd16dtnZjNBWit0PkWmizxSMQLBIHNk+pwy8y7kLPnfJwBBZh+s5TB
Xpu819UWjgIDaz9TXrR4h1aBiveDyrI6eWVxEi3kPoixXrNN2onK/Bz3THtM87oHQRwzmt4aQafb
5LIvVai3bTBZ8iqZYvIUtr0RQ6YAHwjql91R5wJO99S6+ksIqWZO924506Xdo9QglODopCScb+uW
icsmA5KiyXglntovJmjJm5hS2SwPbqlLzv+JnOJwbb7CI/aXcFonysaaKpRqI+yBLDMdoFHH3t8i
ol1/yzOjrmz7JSmIkbss7cbu90jkY0HCQcRuvXdkm9tE97gNxB+aiJVfggOgRZAUHJwWhaPQd8pG
YFbnCSHh3a26y7oM6RO79jij/83bJK1ecR3n5dZa7NXiQIKHA9gJ1Wx9pcMQ8gejMJslYMGAyRhp
ygbsMAX6vJSWKNamjaMmF619m7jp61yyWxV07EOvP19V+umO6F9qrZlg82HjWrhjAtGxtrkN0QMR
y2i3mUITAQEa+PpDT98TngUWjjt+Lrt/wFvVWee1oVIO6EnRW5cTB7CYvi10vo2sp+A86enU+zVZ
7d1+RTrw8WS2DAg1WnNpDhnGxxeQAx7zV9JUMpziJtOerI9QfHbD3BVnudmGDJMFf5GUebbWGgSa
6ztzEpebIrXC/owV1vzkmoPpbhRVLglkNuJ7ax8DQrspIwBFG8LPaDIXmMYnIOV4bvi3KAaRMHQL
X1hQI1UbZyCw6JPIcuVsyXN1MBSk1mDjojCkPW2LUEQw4IIJLMgKamEPqUu08zUBJrJ3r9nbYuaI
EubjtE3zMn4ZgfiMB0cXlmWeBmFP1jOyl9oiQIM8AGcz1EYVJr5HlShPhLIvVnIYsLWP26lrSrnp
swUV9oR3RW77MLauC2+qgx3cagbvIgn5UEtcVsg1sFGA4YgD2iNz7lXzIV2jfqDdJNEHJPjti+qB
8kAuXxNQmAmRWjJb5Dtv4AbG3QqKDj/wxk4feWq5jSP89xCNeWIDRHLH7rpBnw2zLpL8YTKQ8rED
BNF69LKZUnjWiNe2hIOI3XjIkbdDjXsiENy8c4JFPS3m6Hys6iZvQNlYxUXWhKU4rrka4wUZdb2z
aStsJJhhTbiBUa85DYOa42HjnKZgEzY4NnFxdBYzARO/zJnTkZvHMFaXJxIvYM8wjR5uXQZVj5ld
RSgZAasIv3JmPjVKSR4VOiLD51qxxEB4n7PxWJlqLi/gky97Z4R/8TThuiyzTausYLruTEmquQQP
BstEjnmNRH9y2+Ks07Hu9yxVs7WFPWR3d6VwZXZZhF05b1CtlLnH5LjA/bCROkEmhGc6T8bWR83r
LJ/ozRnRrYEYYaJ/UI8BgogZqPvUbxqKMXUZWrymNNAknoMtKus65mRX2SGzwzaiZeEMqUmIsBpN
0Zwmbgdty6G04l2ci1qfgwVS3Wnll7SXMwYG45z3NnLORlUSGrUdOcnjandKepGGNBt38WkbFUCe
Mj2U4VeGoNHwNMH1KDc2lWvlE30ijE+Fi9lh5sDOKYXzgzSmGdtNpJxKfKERDQfoVJAJJXPNsKtB
JOGNiQ4fwOjb1zG92RY1tqMeVrhFdhFC27AOUg9Nw3S0n0ydP4IKYSGDkFtYM6ceROyReadD9glX
nUtkYAu53Gn3KWkZq14Mvaz62yJG0nqKIiCYyEJLGd0RA2DBtV3IcNxOVjzVzM7QdvHrI3yGNm/J
NXKLEIvbMG/R8bhe0N24YJJiv+mDFXCfE7Rw8OYK2RlEnPwqGGrpbgs4dM+umVEy52RGEo5gRvlV
y/ySBqpeiLGhmcUjacYcdH0P8wctP6Ch2aVdj4QUJ0rrjuM3eEU/jbL0akBryGba2l3cc2i05XXX
ZgF0OyPLR2rnKEDGGxP8k3iIK06lakxqK93V32i5Vo9kjC3z3iO/8HIgausyZG9aHw3TpMWS01kd
Y9NLjvg0kSBEI5PwE5Fb7J4l+67cAkYFJeCQtB7uox4WYEjzY5ijPQXP8GyUefUSepML06eRtd4n
fVEhXkg84jwkmg+xGeAO8MjAk7OQltDUHecyabZxyQZAxgFpdfWmtYwC721dei61RY5OMBxdvCWu
E4pzxCtzvPFw+TwxkaDtMTXg5/cB5g2PUbfTsaoOWWhi6GEW6BOLlJ4pxBgTHbSFpCAA9cMxhX86
7sOksp8mEiJp7eCOqOod0lXIRlNpNMsRY3G33GrQp9pHuGcdBqiC5RkP1NRva2+iYd9Qq925Zl2h
5J7M6EUHWY2aue/mM5lRLm/pH7vl3qrg2lzRyWjOMEXcUieV/CfRClzRg8Ni4xpz8Uxns7rHF6Fp
fA06qFOcVnFhXdY2tprVCifmhxlAVLSF/hAA92ulvFZaYeVsa0Rb11mULuUp6QCMYLoMoxtWEuuz
VfZpfCTtMP5m8ytzQ/PEko9DJ1X/QGaH1x8A1+HCaQwvkmfuoAbzUDh0no8kNiLJSr2cZdFRtS2I
jMjryriZ7MrqXrBMY5nwdefIxB9Nb7kMGnBFEd2Hu9pSJUVjJMyvAZiE3I+zvme3Keu8383c61s5
WFR0Ae61deOLmnsN3OylUX0PBS4KGaBgH1i+ZhOP+96x8zwhzClDgxU5hfOcTpa7phZE9A5J4rLO
TXp9/MLtXAyrwCodd9Ix5QkKIgIKyh9MnUR0DJdRKAjNaJrKRA/bCdikpcehIkwYs26NpSJUfazD
GQQQee0sxx1YNR/gdv0Fq4LTYW+NumdPlN2ZbqzokzEU5a2I9Cx3zpyqhFWuHC7j0naAjTkdxyzl
hZo2YdcBhyjYYU9tYuavA2aSi9bpgteWwMhHkHyqOsyDZR80BSWNMxQT9aakSJQnGDzmt7EfNPMv
uw4+mvHYvka2Vwaf6oZOADtblU8koaSR/DzRsRnuaQdi06F/1xcOHadGmOAmqBWsP9jHV6TK2xLA
sShRGAAqiZpBvhvWeUNtxwZfCmcfrVp+iSrLdiW9y5vYSTssxfXQiH96TQWx1Ub3DUsBsbZCk/6j
UhuVjE3yCs0YR6T5OXZl97CkxrSb4Vbu1kyU3Q/D018Y8VcL/JvvyPUcYoqAyHFB/f56tjERw8Gj
vinn8Eaz3/rc434ngD3uoP4hiJiY1ci+8GjeTsP176/+bhxqkQHoeERj2zzFnKPFuyJrSeu5iwQa
6amEC+JpeoGTLF5+f5H34nfqNxTwDFyJdXJtis63t5ThWhFNLOYbY1DaJ1OEHj7sQrkL06EElPHv
AvcXt/PX19LC0aaSFn6At9cKBMCshu4W7eLc23ahkX8Cb2de9E3CaOf31/rOGXr725EwxYVcal7L
Vu9V/YaoxwWAk6amYfWBTlVwbs3N5djUBLjmXYaWj1P3FlltfebklvvFgP6xY4TDgbNa1UKjqz5N
CCueiT6ZzxYDAfkfPuTPvzCf0XEwR7j8BNgZ3t6QIQwJNBy5+YA4S6YA9M1gUgX/1UL8SwvBQ/TD
U/GTK+X+uViei7dqiO//5O8mizL/Yu/D8KFhuThSr1kLfxtTpPeXJTlBeK4UAk2Cx+L2ryaLYf6F
XYR1j3gVl3ATwVn5320WJsp/kVbBOwUVWMLyl//ImvL28XChiWvMeBaaCKwpnrLfLQDEVsmwMzKG
tmGQTID/c/MY1wVjjh/uyh/fy/U6DsA5mBygsyCOOO/WgNnTZFEGDF1jhllI9ayx/8rQpfxEBTVu
f3+tn7+TIyxutgPejtXVe7eEg572yroc8XUymtr2ec8MjCP0xe+v8nZz+vsbscdjDnds0CbfeWE/
WHpwlnk5Uhe+0WzIG0y6vPxArKPr1F3wNbqtmf/he71d27iit2ZW8GjwsEAi+94x++GKqVTIrxqO
NQkQbIYncTyBgkgUpmscCMfff70/XezdTazNeRlnC7V/Ldx5OmSytB7S0DLpokxh/ffy8X9G9f30
i7G3E+Tj2RTSkGnWVuSPm26Ej6ZA4ELYXlUbN0mFNgxXbfOHq/ziK7GtE/rhuuCLbHf98x/un8jB
3kv603jL5+QcLy+KxtTBdGxL9YdTxK++EM5X5CuOq2zabu8uFWdWP9OtYwxaiZPNlwFeZI9/eKl+
dRVEsCaLBaQz5bx7eTNEQRnNPWw8lRII2VE7isBOzn7/JFjrT/2fbe77cydtjHUaM9b3VvHbLyPB
xDlAxZhMhRQ9WwiIRLNyE6uI+AR7IBTPWUBLXlYQFp/Dxkjmi7QvkORMdYWINGc82dxLsN+lD/EF
PxcVTuAij6UKnXGkrSPzgEHNwIE0xBOFUuXACXMiX7RG2rMJHLM06JSJ8HVsYwvblbWUJOkNifes
MwdYwFJY8eIjlGpvvYTojVMcLwvFcV86n5FoiP4Pm+rbQ9vfd4QH1eQHJk7FW6VsPz5JrAYhxBlF
YPjMFGljE2hAyVhmN3TR01s94OVBZCT27WQiYbKN2PtH57bvHwAroyWUCfprfcDefoAOnp0rRpuZ
lWm4tIGaNUWZDPvf//K/eGEszJSm4OXkAPd+iQsXmJ3wVNNNX/eQbQZpn5N/N2yRH+mvv7/UT6vp
mstjm3g6WVN/PgYnOKZjiha0JQDvX5xp9Q8jNCdul0IovivsQNpXv7/kL94ehezQtiySYrCjvbuH
RsW8LHa5pBDsSL2ahn2MGf4P28T7q0hzTSfj8OsSSuAp891VYmbEMYzB9R2FQ7zFy9BOpAGPg7v9
Z1+HDic/EdZSNiS5PhZvH4km1S1xntBRCASNzsRi03ZR7XT3z6/y94GBOAIevfV3/GENLaeihv1A
n8P1JmvT91WytVySJv/xVVY2GT8MV7F4At9eJR8FUZ0SKC7E8Py8pBuEiTMzPvz+Kuut/3Fdk4IJ
1wpCEzbAPfHdtPvDd0m8mOFs7NBrb5fqJhZo641ezi8if5EUC3gz5e73V0Q48v6anNlck8PW98tq
Dm9v7l+Bfc8e0WWtQ3RDo1BHBIA0rDD6nUt3oDjBedCfoJzQ5iO+J5c+Kw2KNQ3R/7Dk1SorMTPY
BBHbV78bTIEgHsWaSyuvQWsJDgXK5q4dkw5rW5/PX1pP4JEQuQSgl5ZN+kowRaa2g+5I7XHp3yV7
Dd4G9ZCFrGoLgCHMzsjojqqtVSUQoAScFnoDiSQrEz5T5ReLozra9NZ4B8hKPeHcoF3XzxHclSxc
/b8Tnfcj1CVtbUrAfSPuS3zBu4x2/LdZVOPiG6NEgRCMIPs3M6LNzEdnilZoYtM0/SmgtCKPEpEf
CgO97IRHlJLPTLAqt1A5GyDrboSTBewYzW1ku7RhYK0JqFR9CLUvQ33hPJGoo1O/HFCW7slVsGvi
NSNYCnHQmJfuopwvioic+sEze9dBBDqqEGtLWTj4IxpRMAfchoXulzPTI/wVcQsDvk+SwXfEJ5xY
c52liCs/ngWikKiowaeE2TTeMxSDJKFyPcY+lucRoVE7goqgjHcpBwOEDsmWxtDkHMPWiuguV4X1
FStSn20Nd9BfuiiPxo+0O4Nnp4SUvOkQeCQb5DzzrZdp42VKUVBu+jyv73E6K+NLpc3lXnEkwXTc
1m5+LLUY70LXHkKysUe6J4h982VHG642HqCnTzZ9wVg8MtSMngxEq6VfebL6jCiRvNwNU6YWtMs4
MtFEbYVhvC6cFnehzEfl17Rp3b3G6hNFwB1RGJylRN0ke4LMhqeuGMzqyUnzTu0o+YNon2SUBgdg
Vta8N3RG2kPdDpaxJ9iAwR+hWfTJjWRM5EEx6JUbzzScJ6MUMIcKYi8G5kUwvbZealm3mRnF2i8S
gMMvKmbke97mgWWcXLuOCWU1sf3AVDG7bJ8y7/vAfRfJJ7kCMr82WZB1sEbKtj32NWB+5ihGIbZz
MDuPpLIG4M+GKrnLDVB8p2KuuLEFDp3hBO8lRQmVD6EJXmdM4fLPAMA3SQsr61XnGG64Z5ZKvrZO
NhlXSIASh7kX448zSOZdclH3fSh8wLJD9aU12hwFYNH0MH1pWUfL0eaNr15otcWMToFuaTxcy4Ty
WYu4upm9MSrQI+bgbEa6gfYGvxlW5hT+Eo6NHqwzPbKeHKZ6zusHQahAjXyyyotzomPRRFXegs/e
tmJs9PC0OQOXijixS8I/ZXsZYX3KCzTrzhiqA7i8UdvbloLWgF8TExRcMf/IQGLSeVTFljudpmd0
s/JkS1wSlOqwW8onrCbylEN46T+w5GColHTnonlTRGhumR4ngd18bvH8dd23Ju4pZPBzrKJaBwCA
F7rpEc1jvKQfmQkLSDdI8a+HIVt911VCXABBMowWQw8wYlqP42aQTSS68wVjMt3cbMmeA24rUuSq
6addVUnv3gvXuSCKXeRXI2zkj5M71CFr7xTaBNRaWYFXOEP5PyroHX6TKwMZN2WCt1EGmUUbZTec
VL2ocZZNKwxsyZhmbXlkTGY32z7LdP8yLkQ4+9ZQ9+15l8aQt8gPsAAZTBCeLlXIOXXHBHa2/QrP
YL5l+svQjrGViadGG2a8M4c2uTKmki0bgo097jDBwYKJ3ZYuaw2KEM33aHkfMgXtDx6d4NMTW8Ga
XbVJfkc4lzvemhoZOn87qKeDRhLZbnqp6OfNFXgnX2NUvDEycwnOqmJE8s6jFn5IdJZfU5EbBafp
IL7jv7EKPRl8LdsUl2F6Xmb433yCqcqAQbweYfQlbiROS2tOxZ7UcfeOOyURrhsj5gdAhYEvSp19
6+raAeoySptKdQng9bHoFPGZVbrB2gabe6YXLWcIK3G04VeDUX0xyB7DkQQG8t7CCNjvp3iozVMn
BObWgMHlpTEGhTx0bRwiMw7BHfGy5F7GxEhnHzumr9XWTBp5P00FNWQlBnKagcBTSrQkPYrdMi/6
uWLrrMh2ljFTHEOWT3m50ieX1d7r1XGJRKClEoIYgVR36wixfITMb1p72UUYAmLdjee8HDbZLSYp
VECYEMU1vdmbO1SMGN4isw5p6KL+hHHV5C1fsrPDhx4znA3baWxq35xKFX2DyTA0D3xMuzw18Ocy
HiAjsR+XaNbVeZebAMZxz+UVbCOnznZ90zOL7AuS7J4U/6zfirZ2qpMAnwYngaEplA7dKxstY0di
dFKDtrrDBWBHO4BAbgFQTTK/seHJm5dYs512y9QU2ULpGiAwqjqV5ZmbFSUMeNSR6Q5bh9EfPDoq
5p64iGA5zeDHh4siLa3k3GXhwf4nUf3vSvIt7Sd7jXlkODHY6XjKG/bkPWHUc/yxNxUKgbqT/N/V
bRBcMVXogIBZKeACyAJOjd4BU0fr3thhXTVfgqjUzeuYBH13QIZo58eQ3WGCYTRX8XFpxYweIIVw
sDFYW8TR8+rooUlDWKGRoUe83q2LNh75rqGQ3nqEr8cESLGkjhFiAyaKPcYSpdFfGHFjt+T8VexG
Tie9EVZgHALHKjRi+o6zk3Ufm1ZPoNlUwFYrMmr/Y6GUB9nfGBYLl4bdy1MymtizbSMdEfhE44iM
x2INjevVclIQ3MPIjt+aMwwCxeGMIQvLfTxxKJsjw0a9XJCMtKnp/12BqgiS3cCxBXbowr516NMS
9x/WxfJ1Zpl1iRCPwgdHGA3PJCtFcO5aTqP3vPuMfQ2zAg3OTudd4rKTCJZpFJH1LvIAlfKsk4fI
FCh9F6u1mYGTThfvqrlf729WGx/zfOEdcTGKsMkBG1u1COECuSE27INquvoCShd2P48MCwgW42T1
/mBb88e+HYxrpsyu3kqg6K8uP5q5seslK5nv6cDcgecK4oCqfummV2Z89ucA5t1wP0Xg9A5mwPnT
N2DbQBQMbZgcI0e/T1Ya2F9j26yKi7TCDbxZTDCbK/ISvgMaWpTsqjDSQ6lHsLy5HQMP9HCUgbKD
oAcstmq9h6TJVsaaF2GYb6fYfEwAIni+w1bK+XNqZL43SFqk44CU507ludXgGbDITWsbLI3brHEo
6p08A5XZDott47gn1XdTGj1vus0I+z5j2PlFOcGYHOowWOgwsaKC/0qXTiGgAoG9g8E2uTdOQV8H
TOTQOld2kbAHinTKdihnsWETq1KfLfEU9Rt8+OJed2UVIqhOi+ehc5BTGpjMvm/EjeGnsm4k30et
PJemYU5JTQASi26M9dLXjSOxLGdqJcHhH8KAWlaPzZjCHNVgWGkeFqk3+7HbMBQXQDgJKjUjtiLK
/9Qhq8Rtb3qLh3wrB9TEvksIKIPIVngEQPFMYmzSrfpY9Wbo+ZzWsvOB2sbd222FzL5Tw0T1Usbz
ze9Lqe95C2+qNwpDcGkCT6A20Si+qxFNm8OpWJgCGh2HnjPFyxGhoAqC+aIMm0AjyO0M74BgQi3E
pY51vOnTZf6woCTjLJ9iiN7PcN3nLWL/xT64U46gV+mqKz9kpi2KWzVgjsL/FNoLelpIA5BkEvm5
K41iAMTCanhDqR3Gfj4XaJVI99GfoUBFzj0hTNYJo5F2ti6m2o9KJtPHZLEC73rOUCYekpTn4mAE
mA3wXijQbnnDDPbz7+/R+6YKvBiJLxFHpkdbBT3n22IzqqOKkCxAtm4hxANOkwDDOUI0QH2J+ZCp
ub///QXfN4y+X5A5ouNg1ZRgad9ecJgThwwK7Gr43LOvi9HkW4oOzsklfOc/9Ah+cS1Fz4gJiYLh
9R3e9WMnItXEYmQQhVFhmWpX17gHMpDZp0WnxR/K9p+Lduaj4MMYDAvaraup9cdLeUUQA8sLkVC6
1SNBQvPl7MbNH+7dzxcBSIeggpPDOvVx1j//sRtRe3mtB9R+GA2T1xyC64cmr8bT73+hX10FFywD
Kd4ZzfTy7VVyF1O3RZGziWBqHUVMxLcwi/zw+6uIn3+c9b9PSwVLirRN591loNGknt2CXl5/JCAw
NJAnjohCox1pGxIB3N5s6w9BLBb5kE6GgROFUm7ZUbKDeJTzrOQFO1OtT3MPhvQUiRAjFL5wYOi/
/6y/uiOIDFx6gIzUhPXuvlteZSiKae67091alTBOrVE6f5im/PIiEr00fVQ66e+7gGLwBtlVM93M
ljKEc23VuNu5qlDn/P7b/HTjLfrRPKUM2Ri4AcN7+/umq7QGQAZxoszy98hoIUXEtWv4C1i48p++
gjToUC4gBWcEYSIKf3sxUNM0rmyEXDSQmt2SAY7KevdjI0vzDz/ST6061i/l0Klbp/omDe+3V5Kq
gchpzv1qHew36CPHE7tZch0jE74Ewogxt8dV/Pt7+dOPti6awO7osq8jnFUG/+MbGbpNL1uX4UEM
PGGLxqfcS8XT/P0q/wU6/o9iyPtv7cbPk/Ov0fPLG4gAf/3vqTlgRmbfLLmIxFEn0s3+36m5sP5S
jHWlycCL12i9wv86E/gTFhr+meJPORLwMLZlv5oWHGbwHBM8/n+Mryye1X/iTOCf8rv/5+TB087H
UlAj1TqNZQL07uQBNx9fmNBnvZGik97gOssBdBiRV53cIBK0CBBrmpvM7XIKWY9YMuomgK2496JN
z+ncB8m70J2gjldHrduKw0qO0fh86TGDnZdFUt9KZ1lQv4VUW/sEdVxAFb0Y3YwbLY+rfdsUsnmI
RO8h0aePJ6cNh5MYCldFwwHGTEY+/ezrPi7P7aQZ2/Zk01lFbMarCupUm8NRUeIo6WcYLXIyiem+
Rm5ZfIhYnA5FbqKXBPB/oJdhReinKY1kiIWqVxyZdMoIQOSlGV5NjVGYV4o+ECgCPpV5UWgjfVyG
0suPadYJ/ehiRySwtFq2WPKHZWPWhfyAB6vdeTOVZQMmzl62dOce+gJzPyJ2QD+tjZ/LRuFr8Z/Y
po4xW7djny/NVY2G3XhsGg0GE45QeJvkRYuXiw9aTekKjKqzC1q1uR35QZijTm8iN7o1jbmnOUOp
WFQvE4r4bzWU8IRA6CFV03YwyXS6CyOvs29tg6xVqN9NOe/nJYLZawGxRadBL5zGSPklqp35tYNj
D2ko6y3H3sGJ09dqzsxjG1QJokAryKFfkaN0CWdrSa6ZFaCl/P/sndlu5NiVRX+l4XcWOA+vJGOU
Qql5yBdCUqY4j5eXl+Qf9Xf0j/WiynCXG+gG/G7bKKBgKBUZwSDPPXvvtbXNVklYA4clYTXclsW3
89JvdfW7MI0SkFniZgNknq2MYGemaffY50FyHrSFOoPFd4+6PeV3DXDBo1pI2TkjTQGhKMS8yxMz
sx4WAChQhpgwalJpucdCF7/6lttBBRjq4MI5OYDs0CgKAiiuaczNFJtRVjVWYZpxI75qrYBpNHJp
YGqjhTP7YrD9IeY3hcHaBfRK6ZpFOifm1Nnx/n47e6VjVxxjIEH4V2OqMiMm4TPTy84TROy6VrlY
vnOO24c5cf1bkzyNPK9zUWRnEtY94VHa0KdYgOmH8uR7sjp6Q9k3J9Eq59nFN7mhb8jRASc8THil
N99V5007vXO766WusxutruG4fZufZTDUN5IkMsNosmqXJNOAR02VtVCcvhTDrnWW4Tgb7XSXZt3y
AxypE5vlwvKWojZ5p9rG8KJZmA1s87RKnw1Na45mhn+ddDBfiZ0gEXiwJ9mBpCBr/GB+G7rZu/Sn
rjftu9n0uve0Sd23hEuLcl5Y60BeK9XBptTX1UGlSDXE66q1uhP58bqMfU5/WmhZwZZy+DaUF5u3
3E2c7BH0mH1D9Tt0ioktihhPi5kJ1r2jhEI0/8rI7icrptfRBkikhf2o8W1SWAJUP06f3BVsS+6I
+/XstubCyiw2/CxhcMrBl/gThxb8CUez9H5DpWXf3DR04Q2ilglbH4GVFkDAxj+Ba1D+N/waUgjh
glMZCAT3r25Q1lSgFJSJlxUxcZ5cXbMsLLoEfFLrU+e2a4IRJX87JWCiuUp8lvGkLd1+puFF/UmV
YynEpna2lL2HucIWPtq4VWxtNzpdQvjHNy6WEo5Sz3XCtsBCHRoYiUJiFpV+4PyPVBGmnZ2i+kxA
q0JWJFP2RKM2h+mwMdkCveOeFc0zuP/GfYOn2ZaPJCbUvJeGbIdLUI75cHETseaghLKBlrlWyUbe
DtgZwa4Q4iScCgiMlnQ0NgpgHPdd9pwUuEn33rEOcvswWinhKgiCBL9pfEIwoySddz8Gsd6dLVTN
Bx9kIJDVirO4Wxfl3p25L7Dk5zxu8gddVgeao1+6/j0aE00DE5xxROWBELvvS+0QSL050iEl3pDk
zKgeWLyEmrXKeFJVvafRlB0FwRkMGexKn7PFod5jXBqqjVtokyaRp9giBcHJw7NPlMpqPyRFzZEa
zPKYuI3LITqFJ98plmcEkpyfE5320ajqLK4l4F4wGvQ6ZVN7vS0K6bLu1+WxHByi4EHljLu6gEmZ
TDUUDNOczYNJefDWL2EGe9sipc3O3HgCI3e/6nQLtGktz6wTvuiqNh498FQWrAE0o2YYrFOQdc1z
tRTowmyrHMh93sdolP3wM0u5E59lMU39r6SyRHvpCMQaO+JyfOCu54nn2ZyyAhWUh+1bXruw8OOm
aRvEQ4f64MsMCzT9VeaieHewzWmv7izL9JrFCIfLpCi0JOYLAlFVccmEaFfeFAVpzlLczkVzN3tL
d8jpy1nCFqINBJ4VuqoNX4ONsu81yz63EzQqsub+pcpXAem05F7aE+E+FPAiI0Z3lNY0KLSI4+By
S5ukve6sRupBPIsNu+z2aA4le2zf2ms1sp5msOddsUofKrzKPx256nGvWDgQ39WKu5r9MIiV0r0f
B6pLIlEG6RCS5Jk/KtCD1xQadO9qBo4fyRz0TqKppdutzlI+4IEni4N3fHyfXJ3PHtoBj5mwWGGg
fQpIRdlNUqbK2y/12PsHouHLFWAc85qmcAc9NYXStgBDBP5sp8tBrA10DRxRcNX+VPL/PUP/jQ3H
/zdE/5Dpe/Pr/a9j9PdP/D3i6/yh66wrcLlszHHfwcf0D/ep4/H49V3MKdiVONr8fY62/zDhL7C1
tHCGB6BpmL3/PkdrBhFftm4BB0wKoGyL8ftfKBPk5PtPgzSDM/kPWzccXgc+D8Nkmv/rAUvxNRam
G9zzRFobgHcjLgYOeRmwnHTWLks6PPRgeDp4eVUCc7tzzIvDbEKTfNVmb5ry0OBR2cHYDVCs8sNI
cxLyC3ghCHleQEKuKniGhQKsMPZzpxUtrMxVverUaS4nBfrAC/1vkXAM8uRxGsdp3pm9z4KZJWj9
DqobcTFN7bW/7m29z5KDRRoP9bE0KIa+C9aVc3gVeZTVGHtCXE3XRaVrDjZQRyRII2or1pMPim6e
6ip1aDTuJ/AbMxm2hZeqEGHdyJNF/gDzzx0O+mACHIKWQy2JEmab7Tgq4MZN87FnvTmhNHMcNepX
JTXui+nU0O2RmgZQXFhgxZeO6Pfau3l/U851w3hsJlQ1TeR7FowBEkatuVa+G+mUBkNTtc05oPHM
dZ2QhUJa8MAhiLiDoEf78wLf75C4RfmJqMuhATZiiv6cjJWxn5Ru/bQKs3+CfZYShiL0u/fXpPd2
bWoSE1R2Vxwq3eb9oGuoC66K3PBMKiN9I38jkVl+om9U5PbA/4iXXCkVvJm61r0VMwAHxmICE/FC
1Art3YA2RJOx88KadX335pzrRMuahbNLnRtLtHFZZloeqq6MobnG9HOMRewxdtPBUFvlNYMBKs/m
fjFQV0CyRr5J/GvXr4H4QYMrWu7AVZ/FJD0ow6op2Lj2oMrT2YVWXB5RGbYTAlMKKM3MIGbnCkFt
nYcEqfFosWYiY0azIWOK1ZD7sibnGGmNBnK1CyYrCV3HXoOQbBk7cZ6gPHHrBiRDWM6tCnZGw2kh
LOh8/m2wUsHsCAab5RnCJw0ByeSSTlJgH0M6kEqFmUT5N4Npgu1UgRbApEctBQZNK9sH1E/jFuGg
qg8YEfJfvhgVDU0B3V+7SSCz5LVn3ivoPIg/pP4GYNCI1rov2MklVrmdBMo+eVvKNKi+0rqvHMDk
yl3lCdIjVweHxLlso1U67iYbBgFhPNqpP1NfMgNJHR0Cgm6zjJFvTMuPyloBuKQEwZ0Lqjn0GSo/
ptcBMfkC+8roDvraqXTfAEdzdsyt0xg1HqnCvYKJcjZrf/6FWuUxecjRMZ+hTBfGAZZVRj8LyB3n
BPZsOWBVGj+Skd17tuZUSa2iru7Ih+BfQhoeiQX7GnI2RWYy3y1Sm49mZ6bg32k8K8LVgWG9hfn3
ddkVR7ui3fxQ++n6qJSwPRxKZvCFYF4C82S2uXiaD8VloKnsASCcetOnbODW1VNpshswCD0zTnvg
ZU2vtiPP7ndS9O0QGVkxEigHhHa9nfFhnyqLmLvlYn/cFX7TvTlOarZbrsl6y9BSXvqaHtaIlnAr
j0rQ1S3YZt29Va7JdcdYiCY1E8GNBVyepzRI7OQGfz0hfZTX6jzgb+wO68LluweuPNhRpbG9jgyI
7OXBGMflqwPhO4trR3pycveeVeILCROOhvd6xsotlF2p3jHPtz8gsbrYsr1sZfRDoCYvOcr6Ukib
8WnOBLc8q+kXJsttnZBIXUG7CRqLItRkEAl1Tn6h80fnbIUb2rjEna1nrsYkiw7BciQRZPXZtlBd
rPBxHFkF8ufUYzkQ+6XvqENy82du9cxQ6iPwC3vcu2M2f9Itq15JOHkfLLKNe5eG2b0lECB2SHqr
uG2dzgbUIyjsObZamyBHVXnwiY2nceLWW0t19sdNNVxSUTVc/gWTsZVMHUyS3lmPRgCCd+ckHW/H
PENDCnlJrruj2H0FXlzzlfDINq6RBFzTxKa7ChVi4ffkbl4sOG+moK86TirZc7pxAgLDjUGP1SpL
w4gEJ//nLhhnRnRH+GdrewugJwwEHEltCOPPBfG/R6W/WQwx//e6Mdy8Eb/yv05K2w/8fVDS/4A/
yv/wsfPBMBn9ZVBihCJygWRCmgzqxz8mJc38gyUkP7H5o/XNjf0/K0c6mRFyGJVYXtr810Ez+hdG
JcahfxqVuJV6vDDDNpFT+G3s9/95VCoGmWu61T0vjq3fid7Z1YHGEKLl+hnHxDFbKvucuSNDA06W
Xr1Z/gFXS2SZHGbHcuc6D5PFRM9XzC9jmNoBzQA4JAJ+gJIDX7sf1weonXt9qM9tfdWPyTW3aRLg
c2q8WOnZMu8N7b0a3aNJ24A1uGMs5aQ9t8avbjLicb3qzWPjWZEjPrR+oLiyJng/4KD0DOwuMALH
/VDWUOHHnecXEY2BseX6v5OhgQui4BAJ7nC+1RaxTDj+ELqGPv+jqKxgZwt5qjYCUu1EbnEz+8O9
s97nFip+56YPPGyYg9S5n7Sz7dPbh6TvEI4PjZKzKCzmuJdYcHRKRKmH1sMsZ6oZejxc8jCYdeyJ
6pA5+tVWbZFMPydvGkifCDyqgQb+OP1FdjxuxuKi7Eurm1EznKwk4xFNq1YVkFBfLXkW5HlBR+3A
AkRGk8aYP8KugLelaTzI/FiKCh7SslPjF0VosV9/ycza4Wo7tMOTH/zK2KyuLqlstQb3k23cjEav
o9WP2UEkY8S95lI67hP1H+7RMgDpzbqf7gOHd6VxQuh0oSWz3xl3HpttaU2FAgFhQNfchHtwcxRk
H306pUMDOxgmTq+/6HnebcGhs1ZfmzaRZ+eV0AWNpab2RnUvxdqx5l1U0J4m/I47qxsr+tPMj0Su
DYNdLq9cEPs3cm1Dq3GeJavIxHXgZvIhO1uBD7CE1NEfe+XGXpo8G00VG7lj7jLnxc3XQyvUTc1D
B83dE+fFWW9BnmSH3L9qWgMCRXCqUro5K/peGb4ITveVdbEme7dMam8rm6Fn3lGLcNWi0KSF/N0n
1Lys7XCeSUTrQBItLtI+G742e3/g1wcMi/C48j1uMho+bAPcBA2O+Bwkt3v/AuObikz6IhB7POye
VVQO2kGjsxzuCjAUPT0w0ETa0oMc8o8edi8+5ajQOqrCIaNwFsmkFnOoiNfyTgIWQGRdMO/UAESX
g9axzrXzHwm1R145YUg27kzbinQcdDmrmIHVTUqZjSYuHOdOPJ2iwXeOJmwfnGjnfLLZ3cc8wPeN
+BQQztnP6c8J+wPTnk9LQjLaToJb2nOaE6JdRD8f5bjaVYd5WxZYMyQsAjZMzR181pOZUbfZ6DsM
9t0Pi7Uwc+1ynHV1L2fnYKztD/xlkQOa0oJ8GGKLwf+n3ytIPLl2NhiSi8qJ7WyKg5ydqz7fFCOd
EoBbyHhdCaKEYPW09QWTjakM9s9Jf6dYcHbtRjCUCtLfdTOf2LWXIs2iurblfpR3RiFhGtY47c6z
rR4kNRCruGv58ufTMMawY6+LuT7m2EoT74cJ3Dx3E5jn2JtWanMW6qPBxtFXNIHDoc8273bspSjG
ck9Wxwmy1G7b8s3NzK8E38ZmRJYYj5L8NXH4Nvh0z8zGR+MpDnRcIlQMDCOx//ljxIIJrmVXZ3zT
sBXRzScozXiqFeB2vuadboRLr6J5/Z1oX5jjwonTXefcY706jMVdUdA6Pd1MTh5c4TN8BRPPpd1E
k5F+GEvJpCGeWpcy+d7Td/jHrmtsk2txpnWRlsysDoclO/u2usXfQ8ExRZNMLNsZiJx6Vhwn26b8
GtOZb+nzPku4AXL0kUAYx4m3hoqZ9SXw3wONfLLiHc7wvRr6juuOkLk+HWBhJLx4AJaQX8ok8urp
yxvW8+prYPgfQEUT9dKl7d/ZVvcoRjBv6fDW2VQXpGAPDQzjLeeZU9WizXBcDtZr3xjs2LSzm8HJ
xxsWWRws+rz6AB5/C7UIn13Q33p18HMrZ8qb8U43sN9QyfYmeNawcpt/DiovOEQFxnVail0/UbK8
jcs0zvbh2GY/6tq5Mwc6HpDrFv5i+dVQlDdDUi8/SYFFem+cklpc1Aqr0cEY1435dNO2iBgG6dBz
aco9SEH9CPxS7nDileGaivu+RsJbyHGFo+5Vp56DLvBHMTnXVpfNL2giAiZ4NTxZDW0YOQ9Z3dXE
70kF5gtogvI4zFDvJjxROMLM8nVokCCoiz0njj6TJyC+llQ2ZzGRHARc75C/4N5ukeN6/7PujPQK
lGN6cn3Ye4ViKxEWUp4Ba4PQd/wx9mkYJcLInajNYYKDfuCCn3zay7ESZhzB0iB/FhvWB1FwH3jq
zqkCvpHZpZ+Np0RLdnC9OOm3EPjRLp8DjHZqsO8FxcUH6ktvp9VXp2o1YwzKL02GIS/szbnbz+MV
atSXzeodrIXefBioL2dIK/rK7l4yymIugpZm8O8lyiDfJ9a6ppOQDZBXi50d5wDM0DDEyTp/smz0
Y/4G9t7M52hx3BNnupMx+nksGj5gT9YxxY47+DR4RB3aHNyRJiaYEzGbkBe9Ua8tPVQdx9cUqzKu
UMhgNZ0E3bDXWvFCxOqQDUMWgzSGFsouap82/bFN6fitY/yYB+Gt2+Ml7PTNZg8OJ4tsDfY2p2rO
abyZuTYeVz2l8FhejbPrQ3GlSKnqGhHr7dg8d4nmA1dL5rhnsbMzpCaILFYwesJ8xGN8sF0x3o0a
DWi1LSg9Amm57ss8gzWDUU0+Njb7HZsW6Z+u3WfonWy4gUNl+BtCwUqGZlSOi6iuAHYXbtpd7qnY
6ShScWVn3jYJRl83L8QF/Jx3GOzFvvOHEhZJxwLgOenogTgBfO3uEsciJiOsgoc/fs38WIp8jGil
OZQrTjjQZ6lXcQvd0nDEP0BRJVobnD2tY6L0pAqqUIqyPpc93yNkAs274lstfpSB773ZRGiIUNXj
tV0bG7vGE85PXLIth1OfNlyE/mHvYiN+bbkYduRFRz3O+sQgMxR0E2dwnq+QYcbqGmqux6xYIm2V
0tnZU7rsS/RXyKQmTCQ64g+1Vq5XiCrp3Rb6iUZjadgrIK+X9ucQPJaeunIYL55lUy6n0VbdfiFN
AF7Ita6tOVEPmsjmN5tXf+NyCo7xF1txUIDs94Vw71o265dAzO0dLyU55cV871XJFCNhcJcqhmfq
2YJTERCAdWoCFyEvYP2UyswPleGd0LiqmO6W5JaHsb4XaGxxMRNZzZR+RdOGdiONtvmg57t5zogZ
XTtqdPnqFTDVFp/f16xLimu3o8wEiZFASfYEzY49fdcfAgMCXWDtSg1Vp7AImRII6s9bhCzWtvN/
NbwshpYcggT7uQ+kJ0LnFE5hQCRd2zPdk/luaJzlUVvL9r2m9vw5t0WyayFEHIXOpIzdFzqtXJK9
idT85DVBhomoNY9AsI2o7xX9YUPNbLX4WrYPyvQuKAxEOVZHF3voJcrxVNzblfuZt2jWzfiipnyf
+3drL96y9LFvV+jjyVReKHo9IVtC0FsN75hQcQKnNfsx0nazsxVrKj9h5TMIyXc0yK7t2X7URpDo
q95ftERxAEp8vGv4Ipopz39vMKuooXMhtErvGsQfhWUzkiADCbMhzEXe3A5W/3VOxBj242ea45Lo
CvfVkN5zMelONNDVOhXObWIrcXYn+7oov6qthwfL5n1SiPGWlk02G0XexEOulbsiXV8czXxpnJnR
tkgL+higWpu0gaVTcF/5acRt8GoJ6CioLHVHPehLM423oyXEmWUspwO6Z1IIggcAxk/LZL+127nF
5JCSeuXZwNi70QUi11XlZXJnjiFBw4EpsGeS/x4XihucCYlUD9xMGYoHWEatVi/0SElnP2hsyzCX
X+rcBvMzZkFx61E2Ga9ct78LJ4PiliUJzhXN2yk2yHTpYWTdsybvTzxkMQIPSaCIUTniUgJYuinz
vDjIqSaSU1NXwzcDxgosM9ZCA0VyMVU+FOD2KQKom1GmRimBsavHfOUc5dfmNRVDQMhaXQy/JjQn
FYEzYhHK9R3TT0RJKTJSvFjZmVSeENfjVOGawZWBC1oNx44Modx3pe7kVy4hWpvUlNWtlA+v5a7X
poO7GL8LvTsMsvfiMmshvRs4cscCN/w6v6dtNUVKS4M/LZX/3qj8zWbL8H9vVO7/6z87+VHlvfz9
H7/+6z/r9nOA4Pv9b/I/oIam7V+XLduf9fdli8HeBENdsEk+PjYN1iZ/qlKG+QfiErKTY7FqYeny
P/Yu5w8LK6kDOsQh/eAZPrubf8hSm/ULNB6cKJLxuuX8S+RZwwyQxf5i8CJG7foUogTG9h/cq/97
2TL5zaRpMxuIHIYDmm9K1o+zeL507RdXL5RYQatngze/phmacJ6RxAg35lvHJLiZ6FWaAuKk5it0
dJILcTK42QnLSiNCmr0qJqB6XfMDjjXv1k7z/t0lHfiQlZqmQ3nKt+8jjAS6PQksbN9C7HAhQDP9
5Dio2Xj1wcaxLCUgw4FX93F9ETW9tsGM4ckPJM2C0CfMF429pxUObVXxEEnbdNdaemdHLr0bA4E1
Wl72i7YO2UlSIjeGW8f7GqXu6n5mWcJD0qH/46ot3RJJv2mrX3Qqldwj2za7SJ2xBfODWxHaWb3h
TBxohce6uGvFuVW10OMXoU+Mln3yxK6GHmLbWeVxcnwW7hjvAwNPwlg94u5hl63ZuSRbJrTmp7Sp
Z0TuNsyDPpoYAuala/bcnfEM0C7KE7ycuyUcx4CkBme1/qW3gqHbsaJhZWIIjPChMVpNCh3XIAYU
9M6yHNqans7IpLlGsh8L1KtqTMgGdlnMIGZXmkt9GzkinsyB3+NROPy1UI3+o0aPo2KmtNP7mRiM
fRwh9H4hAODwo0homk99t+IM0hI9X/fBQn6WZ5T0xxDlFQAox2LH3OdCq3hHzEI+YIXBncWZQX+E
hOP8zL2J3TYzj//sTJmYDmZbWM+0m9FeAnmK07KHJ3AdquI3G+zpecJT5XNlJCstAsRn7rLWtn+x
vu8NRtaUBx4kXAxogzMB8ZWdRTYLMx5Fk6aUoEuNCR7RXTaSEMSDQcVFcqrBH3b0quYqHy/w3jnM
2gCWg7hue90nsOPrezKunXWYakf7iTdooXHa9dbkgNyUNUd36Kh8qJKxOA9WGric1vVFHy+kJjDo
C7myorPpAcEUYKYT8CuO19hXku+0V/Jn9Mv+zoH1f4bC5u+E2PCdFpu+k2OkaJf8uflOlFXf6TL4
hVvUrPvOnS3mlkELvvNo7Xc2bf3OqREWJrMGF5b8WvedZTO+c23Bd8at/867dd/Zt+I7Bzd+Z+IA
LZKP05rFMV8tYl7pw2ohT7G13LJ14jtnhzGi0p8m7Bg0K30n8iqTXcgzRQ+mutG/E3zyO83XtHlQ
XYH1LVcz7GTfBR8rbMjivtocSfs54A50r9fmTHBNsSg50GCq1E3XSW+66kpOQ/FcSo8hnBCbxp1A
+sraKbEo/cHusRBFZlEUa9gUyfCj4EPk1xibpowVzHLeKk2t6U7WPdIKyVT3o+Y0msXgD3E9pVWe
mVQmqOoZi6er2LsNiJlw+uFND/XiXy8uS8XCGx09AilpjCcDlvVveypr/0I6nMMtFkvbZlnWztqP
QMMkCcawQ50ZgOjL9yWz1weGJg9qresXeTzTBpVfjB7Hzc6ll0Xc041LGXbV+vadp1q/3ONPnO7c
2TSrHaZZbkqOaSGzJKPDJJyA+PxKzXXcm98iTf4t2OQWHynU5E3IISpKHXLako11ijy/z8vBnGnG
WVMsk7qPGDRM6USyjbUERUFQNe5KsYjPFQL4q81k+kmbiS73ypnVBzFTfevJU6QxyKbmnB560xLQ
iudNprJQ+wVlNxZVl9IFBI5zs/KQtWimFXfBt9yFq7fEDyybMYnGJefN0uQmj6VQrQnmb6oZ14Cw
D/m3mFZSn3zJqBjLY41suBc1OI2aONhUuBGTR1laYYfq9WV+63gFUAEyhmky+9FEw0xF5+qm+02T
Xp2RM1EDeT9RBstmLJ9cs2oGAtebgBhsWmL1LSs23xJjT3WDDtcxz1/HTYOsvAU5snGN7s3+FinV
0hBEI98r+vt+0zGdlWN5ZFDTTDsw1H8b5Pea0Z/L1/nZ+BZECeEijspNJ23SwnvQRncQG7jKWC4U
z5c3OcUrX63I8Qw1m+ZKhZpQBxzWQh1J+UBnTvwMrdYxZI31D8oeQ6ecqVHimYN9wTNmiq+NqVNh
Y03twepxRYceQHOkukoAeuc8ny97m4JOLg4yltRlOqbZ0HXdVdOuTCy4klPtL3dZXS1vPQuIYkeb
0HaWowhXhbmt6enZZ+1PczTmCKZ8CxGfDgTpPc1WBo3YXLyJJTy22CziyrWQGkXA43km5BomllT1
Dhb8yD+1VschpY8eSIagYTFr5qDIR3MdXMrFZxrH806fqGFflQYxANG+Y7lceYcZArYXj0XnP5pt
yecn1cIxw2aXgM8lLz4qnsxNpOjZFlGdrO2tMI0kofvbsJ6mbrWwG6iKU3tX6D8LpnpBkUa+kGzn
3fhgonHQKrxxfqvQfz/gaHkUWAtT8RZbfUBbe2Npj9hAs1cC+MGvymSBsI0ApRtRV8+LcPqFdZgH
F43HZuafCnfg9ZSV3TvXOjFsek4MCSjBg6vM2OCrlet+BuMhSLLgOskNzXnw+c6oWG+MDMJr2rHB
EXMv6msPt2xNRN/Qfpew21vWeZSO76HXdac19TE50J+auhgljOB1Cor2B/tPRAgC+7mIoBUPPyjC
Kv2o4HGd77aiq9vES/rxMLPozaN5ZLjCHZ5C2sRZUVNGB4r5fhhJ1O8sTAsWcptBE67Ec8NeqgPm
Hyb56k9R00okhrzvmFNKOrxo6IalfK1IOHRHAZfLipXLG03R/Zo0NytQ07dpoBnm4EzT+mUNnsXF
IHJ/3jmAt+trMfvuvF176zX4o+6XM+faS5mY6SPsWHiT6NXBR9e0MCm4Ry6/CYonNK5xYb4lsxbU
e7Vq1jXHJUELy2IPdGYFdX6cZrG+W4P0HTY+0LijAXAG16ivs/ERi96h4iBNhItJKLWaZCejHD9M
HqlKOTJknVZcUZYwmrs+75Ozjspm7fphGrGjr1DlU9aX4ZqL+kEMVf8zmObiV0pStYz1iZVyOLN6
+tmrVFVhnQ/Nk8TD87slFnVLtRsql7/qweNAXd4ZvoN8Z3yFjusbavjkqTzctZ0LInxqDW9i/umK
59zJjS9zWNYHgH/rUWGI5BX3mvlz0rX6XmoGcB2jJegYLtQ4fdpi5FBoizT46KspfVnwNLx7koUp
NVai+ehWUP+RLJfgerSQ8alMSGg/Zbr032qulMtM/teO2ozekg1hOCIKjBX5p1k3K+h/a+dfK2+p
V6wEBU3peGFVHem113247E5A4Jcdpq1xkN1jqs2KzvOZHX2Tzv7tAESK7bzJ4ZWT7Ro8LA19hJEn
1uVkcMtPN+VWvXBP0zUePRWgUOKl4Pa11aJmabYE1fYQa5xhB9hKe6EhCy0UJ1hV4qqhMTckIuGo
/bB04+/OFDC+tULghVAtOXOV9S3OCnPUXpK5Vp8uONhHAqt+F2XjCHUkZ8h/WoitjqFYC9nug5H6
l3VNqArG9hCktFsLDZcHi9Jl5zgj1GOoMYgqSaIP7bHDyUoRAD44XPzGQESTtPYYHMdisBiYe+zo
4eoxT0fs8F3u9fhQUInpdKyRUjrtMUEGxcuu2d2ZH0mee2L9UNGZs7QYsAQbU6P0U2uXYrezLzN4
bCzJwcoWtafRKiPYO7kvRL0wVFhY4YH0T0zsER11nRmWFIp04bbY+D1Dxw52iWLejU1/wPxTLAFP
Fs21iveRq4TtqjXz8OnGSf/JEoMT4JR1wuXuUJNZ8ROP0sRO55fucmLxr3zO3a1BA8PbQAFDGkk5
qBs06uo1wa5owhAKRn83olw/Z3Xa+3tv1bKVRRru3pgTGKVmTZmo36tekNw3cVUWUSf6McVup8tj
QuqAajBs6xsGzyFbgK2J1u6Bo14b+/PW9MVWcmlwERk+i6i+crM97cv1Ek9Jz8FSmFR5kSivzO7o
6/VAr6Ez6mNIjpYVoy251+yFUxWYmPN05qNB88G351DifqD4CPSMwdp+XxQ0DpMFh99HJ8QSoFHY
GtusylzlcKM5o8CizJr44s3FZO6L1DfaqJ+1hGWSw60sHuUC06ia0Hr3siHsFXmTUYldSW8SW/qK
foOHyioq/Nd0Hmuhp1Y8yeTjeUyRKAFXoKgQKg70gyVkC9qWdelk1W5zGqmWB1fNRrjYFdPCA11f
HQq6O7gk7Bd5sliAV+amOTDMiEfNLdvynBDlrkILTyG3jNLoXODbHXdZoATOTbDWFtu4VGn3c81o
exCDZCu2uLIMLnJpl5naKOgTPHCD4FcxaB3bMG87Dxu62SV7wFpUjVGHJpZzCewqP1b2OD31VYmf
v3PxDIZtQFTobGZ6kD7pIIT0Hbx51YfuUtEdMYDLh5xFR6yI+b5sLXlioUYBo6ZdYkrnMYSNLA/a
Q19xae0Hd8IuUVHixthpVVy/tpUR0RGVUWkxR8I+iSc8TnY0yImEx5SR5DzUBux/OrcwewNQqcru
SF15kZ1MD4Q67Kq5b28SVQ0A/f20qy9mjQn8yPOf1kqaVSh7wwe1jCdIACDgaUPw3HDst/93hNCS
7fGC8jGbDqUmt4zZqqOZIujNX5j6u27fwSKrbzbzLV1SWlr1N3Nm8aSkCGUtDoVD/uDYQU+i1lBk
ZbsnUz9YeNdrDvqjdMZhVyKydTHd0s5XoavVOHjb4z0mwR9Y54yXtoaQixz/h+SsXt1o9Mas8bz2
FLGSqhryU+AstoxTQg/5TlsXM8d5sNVBTCZX/52YTHioZQWbYt/5hWfEgKeS9mDrSeLJGPPbyA6J
La6/nywp1EnNrad+LN2iTzfEUGR9ZXCPqP6bvTNpktRI0/BfGes7MnAcHA5ziSAi97WycrtguVSx
rw7O8uvnoaQeq+qRNNb3NpNJh1IlGQS4+/eud2HT9tlDTMRLux+I35pejEceFRyUQxP6PQRUnF6G
bulJEvEKPR/NwhK/tKb/IVmgRm0SaO6PLnRh/DC2JnMCztJjznY8dhgPcACbnjEd5OTAA0Xq1Jzz
+UkuwMR7WQwoW/dVR6wmBmyZ0LMU+iT7dRUCu1ORIwU4iHJoEZuUVPxg0cpoIPT9OszfixYvXqBI
IjtvKYoJIjC/Zo4WbjHVuxC7w2XvYnpmRwXKPhmWxF0OazdO7YnvVkyZgVxz0KjWQKcKR4UYn2Rm
24dpwmFGzZ/IsVoNmi5j/EE+qUgFVQZnbPAjT5qHC/C+c5ET3o+qdjrW9rWtTlThds7Rmwh+gmLP
sGyg1k7YuV1u5Ykbzu6lFczjEg3ZgCUdFVFG2ohw+3sSkfK3qU4QvbaaCpD9MvYcfXu9WnStjWAO
kd+W+jrwa3Vrz0lFRqEpx1eaQfuTdUaieCJ4o/wD0sOe6j5+4+bQEF8Jc9nwrE+1XL6QAEGqVEzo
nsTnQyflqb8G7YNvN+EMBOAM9g74sV4OOYAglA1h+8E+o86lgbJfy1vggSGhaWL2z4De6Imi48JP
9gthUC8BPbo04eFQuc5wZZG3xqD7nPVB+BgaknNQGfHUooNp1KuTyeJ9gcDCLJYHmJlia4GZL01m
zpHWovsokGSjF+CjIJ9uK6Sbm7QYyU5fLm0kaOh9LS3sN7vV8TmtOBy22EryLeCwV43+5OW3+ihU
fbecG0Nkz1OfMR+cLWEyP+IDITmy9XuEqZzgZ46ihZmIJ8E6Uoz5FS/TxnYsZh6m67Ids7E8yZpe
c5BqbCZnlySklDIu34KznXdW6zO3nZAkO/enA0/JdA26lScPFdH9qrjFItC419pCz2kl0VjJoj3S
PtEOR9sfPbBay0t0+wUj3FoS6UpWA6LPvJg+xmAVmz9N0v/bRzSMwjV4cQblRPTabNcPTlN5lHu4
M7XHnV/ILEoC8KL22Cy9TbSdlmO3kAGYilZaR+nHQJ0p0VTZ0UAkjewAhPqdlsqNS0Tmjd+eMwua
9SALBrgUZReo+ImkPivoT3JaM5w3RBOhuaeGpApOZRp7ki/bT9R9XdjL/E0TuscJtS9HpsqLKVMe
hWJMNIwwVZd47DwMyCnLRdFOwfiRhqmZruy2Z7Lr8cSTh6Zg8RHHcGpPhIu0QggihUaMSt17nPdL
/DoIvxgfihjPKGy3HTMl7MbGJ4CKMitNAegO7tCTuHTLVD94yYrmbxUiSD9FRiqBRwZbOvtfVBty
+A7ppKL4UuLBEGCY0uQ3CY9Gc8+GFOO3rPq8bemG6QYUc2V3Tqn68pXwt5lWKiSDcNTBqK5tnFcg
YQrzgbQghxj9Oz/qhDV6e7646izGud3h2kZUFyEcxog8ERD+zV7i7ltLcfTj4OQgPUTF2PXBxe5B
L0rnU6RKe2PeniBspm0Omf9qnckiq2EBrUFdqnbonXMMtqTKTC0y5v3kyMzDukhA0UlAEZ1EEdNy
TnaYw1nFaEf/oq0Amn7S3TScY9RDWRdwvznDdgUBUoSZOFW0SevJ9VkcLYhmBE0CHrK7Z1jg9NNC
fRWCJRXWlzZtQtRYtOuKwwLCtO7Dghf7jA719NYIfhIxm9aAUDtIJtpHJnSjUzNkBwDN2butRSOQ
OAxDkCBppGFqV6RT+dmQEPmo13CyoqwMsGQbC9Mj64qmvK1XcfbdAQXlI6gUSrjqvRkQQGCXjWAv
EmhxjJ4fnTug6QEtQ3YQxMS4HfJl6p+betNiBaUR9/k0zCZyhsX5YExLjpkqi/uinlPch0Fq4fb0
u68BbfXVflw9ZaJhEJrZQWzcCoGheRDZLULISQ9IMnmamcZnctzm/dqu6rWZJw8ndCL6b0aNmxzQ
NsXdouwhOQSr4jEzuA9OC57/+3hLOjosQOz3SAOLJmLIS78NHBHvgUO4O2bopy9DuBBiz6JGoq+x
tHdrZXRq8cvN1K1aOW/yntNDnh3bPhgpf6qztNiVVjM90V/mM2O0cr0KUdYj6ZpXDpgWKac045qc
qXFKgf7QimR2cciKErijyPvgjfjoiSBGali+b+7Vb8alVDwGJIqWjoWCGnaP7TvrydffpUTDsZVl
S430tQqKF8lpeIko8APtnyh2foihXtKzsLSSCRoqg1QWDoVSaF/UdDWHFsVRA+1g35ijMo+72wSX
VZFP1qGObS/KTeCLPd3U1nwmSJOkVDkss+9ebftkkw01dI3Xeptux6Wj7TqfUANFeWsr1pRya7DJ
pN8RCwpK4hx6Vr/0vB+ThiPypmNqirBkwLQLfPp0u2T2bu3wgCZJiUyEgCdExBDyOsYHg4tt11oJ
J324sLrYEBroID/oGTnb3gL4YOj1v+BysR8DVAXrsVrd9M7t7Y6nKF8hhUuQpk/S+gVwyBRQzFQ3
hnEcGIPeqL5tuw9a7eavDm+S3JnY0dfIMkS3V35j3ZV4oTJw8QbzQqIHWK+xFPFDL514BLB1sSW5
vcUw34WQINccCYO7dm5GdKsNyf1g2ZoArQTcV52uPpV0pEl26TMtaIm1r4zrn64IEdpjEIAMIx3u
OqAcf6mK/WDysTpj9hNfmNzUeZxwRD5omdO6Z8ctFHw/w8vthKFYaJ/TyOXv3c7t8xe9NsP3vDNV
sbOr0nwqiUr73h/0EEbC3jwmwDAQQUHQjPfENYTWha9q95qwSwI0Oznkz9j37TtI9AJ1Uyv77FLz
+11imAtJ2Bzj9VFCO9HNlhLjAt5Toxdrm3Xc25PglKEtG5UsmePpval080YxTVdEi93pxy5scNrZ
bdl8/CCl/0PP/0PCW/81Pb9/q771zfhL/ev2N34n4R3/Nzh0eHQVekr59Lz+k4QPfsMJQSEJ+Rsu
6WHOVgfwhzeU9BXIZJqRiMsl1dwX/Lg/SHjnNwj7MLBtx8HDhelU/jt+h19TjBSeJsK2GOUcaH1K
mH7ES/2UhdUU2ondlsOQPUIuYsC/6NzJcBymW+6ne3L7e2rLf9UYitFvDvq///GrBfWfV+JC3A0R
OvJfor2o6MpJES0jquJFih7HyyFk7AwjmLLf/dAmLO3vL4hO4Sdtwe8X9KXr+wTnC3q6tj//6aMx
yU2pDPMoTYvsBHUxK3cOn/p9CVAcl3qjRTmgyxTIP7Qe//7af3ZbfWLolYSP4vZuf/7TtePJydDB
4Xm3M7uMNO/vciIdPdToGYuk/H9u7Z9dLfCRJrhkNnmUl/x6NWDwoeblj1pgJ7QIOD04F0/bWWKC
BDW/W8D/skLkz+4rayEfTeBWJRfu16thA02npkSwrXKU/iw20VAoyLzc49yngJGpa78tBP/6+3v6
azLVj+8TCaqSHokADk5P7No/31Pje0XLmS0yPpnFK+2KXjH4rLruB5kgeo++Ivn3nyAykGwBFAIv
Q/D7r1cUBIn3Acl6DgfMFYRAhacYNtsrqkw0sFzhXLLnMjkn03j195/V38znvz69mL7ZkQjl5994
tv/lCVIuuOxMvbgZLM1kxpBLKrkUAPojy8nnpER8lTZWHJ6qWHjd0RlSn8Le0X6wZurE95PSaNo6
z1/uac0p7Yj6D/ebM6zmq5e7g71vs97Q/LkUm7mGOBFC4HSCNMEZ6/epV364owxe3lqh388ns9BO
9RW3posvsp40uhw9U8qLKtID2Z5jo4jRrpcb2lXNfQr4P0dBkOOA4LGAjOpL9Khl0rbnpACTnVTk
ZexQlalACEtJCAJTvI4Fdg5FvihShlbvkVk0zUWQkIGQH+ceRu8oYI7SDL9xiDh03yx5bk7IDsct
iXLV5kAK4AmzRMgI1JeZqk+cNPMzoGDmn2RE8OFmkkhPTdh6xwkVJcHFKVMkmtF1S2eqQ4R67qaF
RkABsov1EiynBZDhTSZa6TFAs58frVKtr6bxSMFUkmV9N+Wti6BQ5w2OAKsEmu6b4jVBTIikSPKA
RXSxOF+n1pH1SYj4FXrQ8uvymAclvI4WYFBIWZLh2kNMhHdUB/LMhu/FZmSG5TAEYf5JOunCGSfW
+XoQWI/OfY8a3tO8kUY+ulizGBvnpKjPyBpqgfgZIJaXnDhQhqXFeM5z6KYMucwLWlXXHszeQtOL
5SyQGbOu08eCcwIabPYLGhHmoU3aOw4ttnWxdMxAwCUjqAc2byOL7tn6EUfBaEs0hWmEFRNDU49d
ARIwD7K7Kcj/6LF3Yyg5pkPF+bbMQNFJrJ79ibXwR9AGwpWguEdlmKWUPE+wCSnRJrCkboBhmQ5n
yChJfnZeJZeggJ71nFbcj3pnz0SRQrb/HiwS0AqwvIgkK5dLvLcCPrBz4bWHHwElWJA62gFShAEJ
A5U/GOT7AUiIf+1gcE0+7JH8+y8ymGP3GHBghMOiG4mMIo/BeXpebUHJXRtCq0bC62X8wvvVA9iM
tiAiRg1ESFVDo76P5WaXoH+yCPeLs068jmEwJiSlwvQh9kJqW6mOY7uduKA2bpaAWRa+XJ5TE04P
yzxTHa1h6PHEtGtKbU9cWxQLTNMzM213P0p26r2z6tTBdGxaREngoVclScQvUEIxcLzjFXvSxMCe
FitnICSFRl7brR7RRDQ0QcN3MUkT5ND46SU4ULPFNizOl9R31q+VWy4fljM7b2FflC8uq8hHJ0Jm
UfrEpuGAs7C8TbApvPcaH12xxOSZiNijTbvsx+E4Bx1UVImk2d7R/Gzd+YQ4UEtBqddHopSH3Dau
5Zd6TNsOY0zI/WQ2mB7jeVt3AqZNZDckMX0n3MFrsQwFUIaQfskejLDR8PP2Ur12mesRQaQ8WIP6
zMg6f3FIxuEnEsP1ucxuQuI6TQbpoWjiLApTWSQIUirvZaXjiHKFsQDCr7w8JqlxhohtSaAlvm3g
P7tUU3keTcgkHoukwc03gTB2IEW0QJNF5ddE3Ccr9itLxivQodvGoFWi4IsLKwFSu8Rucz6FHJBQ
jDnZg+XVALWxBPulCtR4zy2J+zQYISn2ox6LCA97F6r7Ab4HkUTQxTzvUlav2uQ6PNjgC9VR5g3C
XJ/5f6BYYAXOqCDHmos4X7rqKghXEg0mK8U31jvJckU2v094nVDJPYx4seIi0OlZAM6f3qBnzCZC
J8IUGoi/V4ag5vWy3Lb9CAjvOmOLq68axUr99qwmwn4rxz/ZpAn+EWNGE0eNaWGckDwzFoquzK7c
oQAKD8lHWI/SlmXF6o465AtiaFTFdef3GA+shXGzmrSbRDKfesx9nU8IMw4NORym0iI8gWkU9/Y3
jApJ+DVpVZJcpvZSTKShr2F5olTj4Q7JS8SPop3L9BOK0fSXfRcs1U5lgYS+7ZB80fq8TN1t0Q6t
vGDNVRkvIhHx7NNYBU/pjtbtB9aR4nLDdqxDzHlwQvBoUY2Geaat5BWfa12f9YgLntLqOFnYTije
He4LMtLFjVHgl4cg0yDRnFR6g0pa2Mt5aq95eews6m5oapjcLnkHKEWZzUIgqfTQ44L6nsgR7G6j
0VUWtWjIvjSBvbqnLUsfqVVGfE3GjF7YNk3vcVplJCn02NDGxrI+iUvTp05QIaRcHMjxk3xO8XE4
C0VY7KOZLneGdlsapHwudSw8DwgqDJL+ogkga6APKwZsvRbkdENJku42xMST4BaV6sPQ+dJRNR/q
EycbLO8wY4170VTYPGZ+Hac0yfTBB8W8DetPprv3KWUrPxBG1rk7mTgJsfF2MMjjRL/Ho18usdF4
n8gcO2L9mJ9d352BkogsvHCByLbvm1JPGCs43ZtlLTHBFSpr0fD4cTBHPk7sy3CE6bgiKMVxvrhz
GjzqZFMLB60K1gNd6GRpkM9nBGhlDug0ednUfDEeRaJnq6S+KUKWj8yio8SlOjdKmuqKtDnIYwKt
huopI/3Df2bxpqajsBpawp02Jt9wmkP1mTiB94xtLXzzBt+6Tian5pscfOcaoSKcMtVcy6lHZQcR
HVDrtI16wN7HIWmwKs7+jEJ4RbrXR3VsZdm+YWNa965F48yusB2vPZWs8rgSeH0moumW7bbClZi9
9juKmJPGJK+EPS5X8O/g5MZw+IF1Sa1X0friCj4RZK7zUiJuBoSYNdZaf/0EaNCXTYHA+IqexGza
0y+krKPvDXO1t2gm6J8mcFnriFbH9d/nYAnrEyIf4/IUjtqHNxrRREDCQ3yf66CYi/PZClg4OWB0
8TEtFp0crWEju2EZO+8C54jfPGReGoyXsF4mvbCBulBBgL637qEaYYNpD+IosU8wGOg9nCCjEUAQ
GocIQlY+U+pFBQB6VMyzbiF1CVChao3wsqTSZkJGck5KKJb3gUyyd+Ws+LISJRYOpOFytS4m6A89
Wfdg3cA24REtMj31BFqwDOdzhgpiN48u8oUWL5j/iUJoq7kggKMXeyIKkvh77jamPxE+FHNkZ2mW
P1UhWCrSKW5f8BFmpK0fSh6xR99TzbuFHZyPIxYUtsJWzaZcEfZbk9jLeo5oU2VRnmJ9NXOZXQ/k
7L3oriZ0LaVCc7rPkOQ0kYC2C/e6zpifhmnwjtC0y8mqcBOdqlyn13VW5K++79ZPnqN6tOgSeiIa
M8OuHZgkowZmxo4byzIF9yayAL9+EHz3aey7Cy2nLY4osXoklEsOH1dMqFl8OcjqEqJvuUl7wwGQ
9Tch44kImiIq2pnXXUtoBuGYjg6acQF8Mn2DmJ6jsYTVbrR4W7N8fSr9AFUfSZnk3nQ5XnGn7gTf
oe1NV2nXacxlRRe8jWnYfQllZ3k7vnr7lPaPnHaCMl5vswokkw2/t09XGwEpwpeEOBkdO9Z7Onnd
mWlrSLp5olQZ+7iyod2Wonwb9RjeygkqW+7dajGddcJenp7RoLn1PjmMKBy5kLnsoNWqr/RGTd0B
8RtSf5/hAr4ZGDPZE25b3cY25B9KNO0+N0M1PbVLVz/JMi6uOZE59ZGDKKHHfd6/LGoM8yMUQ3Hp
uWjpIc/B5IlL8pZ9jmYQzXcbCnZTELtXliu3PYSuSZ+n2KmGHTGB6jyztsYaLWL/CfO1vtPTuj4M
ScEmSefJADmTzGbaLeMiLryq9lKQbQdzbJqn7gPaa+DtFn1ffZGns1SR38VI7Og2H0OA/0DKk5iN
/A7/d9bspWRnrARKp/3oCkp2qHros73k6PQwTCNjQMiB+pq2rYpuGfzQ9b52y+ES3XCNjJyC2iX6
MdH+Bxz8RwDS9dfg4Mlb9f5rafH2//8ODVrAfHhwpMs/tiCEY8tt+92gQ0D7b5wQyVCmf5g/I7jt
Z3AwEJx+SUsRG8TkY975JzgIbrghFiGx9iAWAU17/0YYigOW+DMK4aGGtCW5KsS1OG7g8U7z5z/h
WK2enWUuyzsxZ0hGrCUPXmsoqDu3Ujy2YHhx3d7AXw/hgzIh2UMzx9kHG/nb59qWi2ZdCvJz1HoV
WVplUD65qMKJu2gJWCx14z7RhSRsdMS25KierfeNz565R9Q+peddbynrslOVnaMmH7Ov42B3rwSA
BuZkFTDzR6+PdXcFtWHj46tKAkh7L+BkUduI2guOatHcdcFrmJG2vEWzTd0+I+aSM/vYwL3m5HvS
HpdNld77JFUSmmkmjZQ5jeXBD8E590Fv9S7SBLNZaYKwjA8t4YqQI0yzSKU61yYBqgvkjlzh+EOv
JcKqSRTkvq45p9lDUjucmXOXlzRcAuyx1PgxwG4dzeaofQzqBCdPHDy8Qptub4lJIUwxhmg4zDfm
obUHeT2MamUu6ODlUEYYGe6R+KUDxpPeZfiEhFtg9jorP0OfsRwwBtC64w5h9VRAYs/RVMnuaWqL
0t3TJWJlBx9NkNm3PUlxhxV8owb22Oq6FMGu10T/YoMWcUuIiT2xRJ4uKi/EfoFM5liC73k+tUgF
pFTQIGwxchWfnpPCKYaSczlHrh55WkcZ+kZrMzXul3ay9MErC8HOhYJ2C0oYyWVAiMAKuOSL7Txq
kWbUXLaF4W+tQHunxBowhvQIzci4I6P4spxyjKMqrpjoRlu11aGsuvneZCjG4fwcsGWbJZR5J1wp
ZmyoIIbWc6h2GZsJ6vU/C9qwnH3+9z8CkNe/W9Dem1+oju1//4PqkL95lEs7oYt3UHHk+d/lLPhN
AaMS7weUysrk/uQ3JNvJgXmwbd+2JVg5QOcfi5lFOD1Z3ZzsKJIGfnWDfysF8/+g5NJnacS7qAR8
AD/t17VMksuGul0hru7yO9k0munLbw8w6e7/03f765WAxl0XeiZ0vC1JShGF/+uVhlYtRGO4QABo
qVRXx/Bzqzi0Kc2cP936PyFVfl2f/7gSewC4ODcKsuHXK9FLhY3Lc3cCl3+EfIw1YV7m37fuvwT8
/+TjkIrFdxYogW43/BfgPUEMQ/5duPMy1Z0msIc3mtSOIzQOSua//zxe8Gv81kYr+MD7JP8TgEqm
gfoXmgiIKx2JXjy4sQhYD5qhi4lRrzKMxzPyiIjWbQbAZNU+eDJav4tQogTZddnqGiL//QqNMzIm
EbV1AsoWoFKmMnDq0WGGBTL/L+FIvxjh3JgC9nlTC3GdpLq4KSZX9CeD7SYfnROHVDh648yW16jm
KfTipWKgn2vn2sLSmJAW3/nfiRDIPaZYQMkj84P3PcNvQJ2bm8j8bqk6LuxklvMprRkdJhwg8701
TTTTFW0ZBucxfXwtkToYmq7tovbZ3ww/28Vl3W7nM0OjXj+oDxXWZEYYEZO7M8PbhwQUquVlRuT6
jElkS0zCj4YPsTQ5W1sNArsblMvAm2JyOFLqrb/VhGeDwNvz8k7h7fyEKrn6XpWZd4W9HJjawlpz
P88BUHuR4Bzkg8vU2od4hZ4DQIN2v9aN9a4xfH+NZVV8xSEGCErMMvpHMToJ6E5Y5eNzkKMbtiM6
Q4bnKpjGmzVouNN1ULSv9I7U96In430nsJRcVtZWGzZJRagEJP3wTPhg8Y5zLnvnrRnf0mWL3crX
hgkgbkRrdtCZ+k057LN7wgyaJ8SqZAWi36gSEnkAi/jBZLLBqzoesZLLovercoOXxIVcx0sW3vXI
TnJuJjHcwFemeJpFAK7uFvPN2oJoELc5FICUPfKDuqjko2NmYkKdEUFWFobD0xyX02NXWOgKM3/J
Pjy30F80Wo2SJIdhuupxFpFFRXM75XxrMl/S3+wnkWPKCkahne1v9jTlHwaTPK2ovs1QbwPa3IlE
dGNE54MmlNSjKYHzfO6c05KIZjocMuuSMuIYr0xWkxc1hyA3bOxefTfY4TjuMUcQfjH2i0C22yT1
ZrVdq/VuXqfklrRG81qgIHpP+hnxGtqN5BkPnUL8MaSobDnCBCkU2rilLOGYI7x1EM16MIAcP/Q4
hALPKJ8+dKfJWEXoNj6jg8IBKNTkfhSEtEx7FFwlUYrxTOnmoBpFMHZuFdckXhu5a6i/bXblvFb3
tRukl8R+pWKPQV2SahZogvFxXSyvNGtIg3Qesgpdl1eQx4LAztuVXLE8OHHffhKcYZPg0ntYb+vR
Ip8spWnta89p7mvBsh9Gve2nn6Ms8VMBfaqXyu188osoeSckWFHIwC8DLrpZXO/sMfbExULsP1Kq
gloIdLk2z7/dUuMQYeWaQdAk8LHWVvYRaL+6XajFa9DdMi2SxoK9ZJ/lW3c7wz0hUq4fw3yszWye
1wr5F2cXW3/MPED3pPg+N2HMt1XQJHCtnXn5RqU3T9LIMDft4xTvN927cXAAfsZ8F7Q2oDhthKSd
dfEsH3uWzFdw42DaeaM7YWDDrlOdkRlSv2XVwiyvqcPgiUoW2qaTRtMq4cYoJHdp2jJjx+2CRUnT
zXDVVN3Ax5QWMunEqr66FtovRPP5jAPfTucqSpLU/b46PCozOl4kyQ2gUDTTqOHSyxim+gDjwmyA
wr+Ekmqm+4QPUBxNYa+wwL6J/B7rWiTjpFMcduUU7xIkZvPR9TIQ/noJiuDEEJuCdjjHd7rzqci8
cH1nenEwWKDsrzJ+J470E+k87SBYzMqmuPXACOSpgEo/hIizgkiWkJE72+ur86Es7WaHhLdvI3gl
PNrdXAz70mV9VhBbxu0ougqQrxtH4SHV02yHhPV13m1vUEciFu7xL/G0MpYLMmujMkXRGZEL6BrU
jRSjED4Xpi9li5T5fK695BuUuCcPCXzcLfB3bqJkK7jcB/Ywfxl9ioz4CBJApcpJCT8t6jBEmjM3
6DEzd8HFWDhGf8QmHtFFIB2tIrwQLL4ave8p/RQ/YIU666JW9eRESWb5nVZI9GhXtL+NcdMhVnck
edVGkVkYLHgnOQSB98p1cE+tVXRnhawDBHMOvI/B0bAb3VgS6++VD3ZRhgRJev2rE8ylRtGpE01K
yJBceSjArgfsLS6JOOCRhybIOoInU2yrUdWX2VdLtfb71GQzSj5suxsfulVDklt2W9HlBhCxiP6D
ZFvnKUkNY8EwWTFuI9OhCgM3ImNt9FX3vhWtH/BBuHVEYnXzXuODu2t6241k1Tu3bAvqWrc9rcDW
LEi0U+pj4ucvhBCkpGpO/jD2p0UwBTfE7G3PedKzyXS5R7bzBJSIqalK74m1nJdjL1z1WchY+HsH
r4sTQRli23YV69dOOhAgFhwTCCPCEjCnH/hTLwacv4OT9mdEHVjvHXdj2Ic+KmziItR6qkQGplkl
PUxxqL2bmZBlEnc2zMurHd5IsyFhiVHqLfsBj8UrSmCo6x4xI24w7+AOOc0eidAnsJpga/YGs/Fs
Om/ND+xtnR02kPwHJuf+wOfwbIDVIbcYXtYfCN5C56q1g9cH2auJrrlRP/C+hshH9pQfOCBu5u4F
Bw6vqdqAwmWDDNMNPBzZKHiOePsAxzZ4UQzb+5H/QB0pUgCBRN1UPymsJK/+BlBaq/EsUOzEO2Zu
FRMn3LtUlhMajsTYDg27wxSE/lciPnFA2rUa5Y4iH+y4VT+P7ZFmYuC4PF/4XBOnSarF1qS/XHqs
xbvKIvGNlQjZC/d0GLZsVTOsIeRnMjHe49lrijunk6W50PA+hXuG4FreCYWjEfZL8925rFHMnV5C
8B0rfPduMPcRLWHRsRP0zpYYWZomYuTM5v1ki6C4qI0LcdunrFs8OI3jHoYpM7d5IkRzMgbatS7m
ZYPi5kmRlBZ0CTpsShP7hzbj3LnL+SsEVkE+3Q5TVaeHAAbgtK3FXMCn+FrvFi/HA9qPkm9e0kT6
XluToIQ8EPZ5bnUdObEpxVN7WZBbeuPmvHFsJJa4E1pgRWtMvvQ7Patc3CIN50yku4W9y15FcNkj
/zRHnBa5T6677cvrVAHDRAt21Pw4zo5fXlcQb28UqmAY89gXS5LYXUU7Uh6Yz17IjdBMB4Ln5OAO
YpfKivFbqO13HpckIAckxAi0hwU153LGeDCuWGRwozU4QIsE3+6ewZ0NBxmsnkiXtQ2tAtr39Z5G
Ku+73Sz22VSWmBWqSRHuZUH2dne4t7W+gpvPwwM4khtCXtnmtDQVhVIUd7amiEqDjAYOy3ff1eSQ
yomRu5CHuAyFBijwdO7eZJjrjmNoiZU0e1PwYiDwiOSaDfW5G+azhVVptJGSYN8B/ChHYSTNK3iq
2wi3aj3u4QPWKmo4U/hv5L4QBB7HDCHsy3ZS++8aX+lMbh2aHbM3SRHKK+Afi98rLttnJ84T57DY
OicwdGrm9o0gJ+IXITU6dduiNmObou0KNCdr/OLbfyCJ3yEJIRlK/xqTQEDEsfftv45v+pcopB9/
7XdsQvwmKcEg6F9tc7lLGNL/Qq3eb57jCjsMHBKRQDwdUM5/6jDp9Qhcqu6oNyYVyfb5oz/QifA3
+urkFkpNe55NPPW/lTvtKCo9fsZa0bOhNaOgywc+oe/F9bZZ/yestYSzc8YORgp13d4ZTLdeu7BQ
3waLY7op0Vljz6PurA79k8oUYst4OHYmPUWihbWvmkOxoz7sgBrwEKo8jjZNAOwvtiKnDdXFGpPl
ii//wE4gj/4SZqcttcQ7quTlboh7OxpQMO1r+ZWp8xwKHQ0GoNxhw01ORyIWLhqdf0mt9WTCfcUk
nsQ31P70sHI+adYYYZc4uWotgUHHaaebwMhx35CjsnOsjMSQsR/u+4YstXaJ75ZleYprE+UMzAOn
wyqNp6PvxMkTxrp6z9HscnFS8pULWnam1RfP1azTk3aloV10+H5W7c6kxKDVjm39tSJO7mYahHtW
upyDlL8Ntwp3cTfpWxs5yHfPYkcLlhKfG0ChboocVb2rDxUXvcnDUV7UwVTc+Wy4Z1Xq9nu2cfM1
UxVs2xjPzrlHFdZ6oIjVu5dJRW1Q4t1B39Mt6uO/L53POS8VpDbn5wmxXWvfLYCsSdRpGV8GxHpi
AW2wJKAAcvEl2HVzmJLcPybE633vUsc7pIS4FAdvAIXdhW2VvDSBBrZ0Z6Fvk0Kop7KL2VzGjG7l
piura5e3grG/IqOJwA33THsBwge9zvVV1qvvITGecgdcupoD8/ZythDdfzIvNWPrTsOlZic4mZLJ
3ec1RSVEGJAC69YTInb8jCZCnh8+AyoF8zvSwDiydGfftJVL3iqBccJ56OzEvja9uqOHUB6QH1F7
7pclNl6MaZgbqJb50cJ42WS0lhK2VINP0X53Pgsq/EzIt4E2l1hRgutuGO2u4SKIq+goSrgukUfv
LHxQ52uiHml9EcV5JtDPNY48Nc1mK1/jhaRR8VpRbtKALu6Hec2eqOZLorWpQ3IDtshR7wTcnFIs
oc4CGgFuFhLCzhfgOPypOze5a20EX9VYY6+Vl7KwCSNUcAUEHwzLs+ryK7aDQxJkFzSfBxH07CEB
1x8rNF2IdkjktsiEdyi7wQ0RqP2agspvjeBXShU3rlEnJfBHQDTZXOkHlSd7zxYU89mC7dLM1/P/
sHdmyXErW5YdEdIABxwO/EbfsCdFUfyBSSKFvu8xgxpKjSMnVgt6VWaXoUiG6X6X5bO0zPcyrxMI
hzfn7L02dOTG3jfmQ5c/cgrfFvBmffETqDShBgiTEv1Fl1H90MbtLXeExWCBLeLKv6kw8uueOCbs
JjirrqlxzI6HAYIpnvlIrJss7daUwnfsQd4OkDg6hZJfVXOPDjqLPT8VMX0DnNVh6XBh2HaxNJbt
gLSyt809AJ760IESu5MB4wYReecICNS6VEnxyGdzZUR3oy8wVL2GsUPKfbY0ifcmsRmVlbs38dkA
ZNyPTXSLU3VZECs8VtMRWhc3l18Wq4oajGBfm+Hwpa9MgFm0StOo3Fq5IsyDYqkXqC9AQeHV16lk
natfPV0YV+Bd0HrG4S94a3dJhBJuipRDT6B8Kcr+DVGst0azqPbCao8DN9l2SG6ysv6Oum9raMO0
a0zjxwj52L9OACug+Krb7RhlXnKfx7rHkSiHPq1P+bJ3y63SSXJG5lXc4LgHmpqH/r7OqLdsSNrT
MOrEwZHrxYgPKCG0gnSQzlwQd7/xCSBtgnil6eN6rJNHWCXvXNl+ZCOvygic+B7yDOXKeF14mBAz
mxZ7pFrtwRq9+s2cqgdd070H7Ea49Xyh3URohKhdJoSQLTpO2NcUJuOVKLRqR9Yhlm+KJHsscMaz
S5QgpOg6f9Hg9S6J9fXWWjbhsIoibrZkKn2Pq9q9tkxIv56AJYOBcV0VQBuc3I4WREld20J/pGSd
LWXovCDR4i6dRMO+d0krwCZ0VYVRiGW9gIzpO+2SJLTiyoNmSrCHu44KmtNF+gSw/S7BCBQ02F2q
CfRsSV3r1ssa1v7gixr5MnK9+VqS+WvF38N8vl/6jyocATbk+rsT2jvf9lBV5LsunLNUQnYV0x6O
flcWNMnKn4Yhrp24/ZkO4Ge82srJnYvvK8P4WWpQRka/ZfMxwl06GBq6aArx5Lq5Faoxb4jxbU9W
sXYUIHWIR+Dwg8yiV4fULzHpDpqt6KEXUYNLp+KnZ+jxJuEsycUseiP0z9nKPHtzK1R/MUk6CiVj
Kq1lkXZ4k/RgHXnpzZiGtyUMJ1AqCFc6LgWUb5deWazodi0y69kYnqfpWy2JrIqp1PC2K25e86Sr
5+pz118lFbtaY0Xrph12UvsWatkW/Cr0TzFxI4u3kfbNrupdW/bXyhpgnqBoy2aBM7MEZ/qwyKXa
kl54T5EYBvYAyMfmc+AObKnujsTYW+Kej2GBVTOMsh9KoUwKnfpaTPq+ras9buoVnBRK8dYXD/eU
Z2nYjDHUMolzDrV+Ex2JWcInbHRL09dfKUjf2GmxJ+BpmarrSbVfcaUfhGY+aa5lLFSl3VDYfp+6
R9Qiwcbo8PkR0kW1cbR+EcO5xta29cR3qyWsM+LKpgM08Qb5aJnyZax/0YHedal/baOoncM0F6Ye
3eSJsStgQC6EE95F3DdFG9y56CCWAJe5l406nzkhTaqmf+EE14F57E2oLGnyE1jC3i/kWsBtjcjS
atHw8sr7jTu8ho6zRB6B4phmy3oUxjXYtG2Zatre0et94lDYp6wIZ4uSJ5eD+msw+Edz/ErPdOuk
/mYYUDxiV18ARygOusDBGvrdQ1e6u24a7nEo07ZwM3Tn7hsfLRVNc+sltKLBDY17SZt5ibLkzS4K
tIxAQgBxMDWWYxLscZ6zFTrbrMLF3mkr3X4iVPd7FdBWj7TVxLLh6xSPgqa68WAW6llDDZ5SjZks
M41iGOVwBPXoiErUWDjTcHxj7o2vwd1m6NLSb3H97iT2zZDVL8IYNzisd1YsN5KU4QkHK+Gq+UpP
tn0T7X3VOQSNkX5sBZVLBhk60FK3qWlC/yD1SxTWlSJwftTR3eiGf98CWyebSeMySBZGu0rtJN9B
IlPHodYiHtQdD036xk+5jwXvBFLLQBYSn9ZiqKMVecIHu6a84nbw6Esqf1mv7u0urYh666O12crr
QhH2MYUKvaB48AuP/DJRz/B5fKbdnRawLQ7GSgYkS08B2lwdFVGPBnKQK7unhGHWjwP+jFXeAOEK
nZSLYkal3rKGbjfV1ouL2/+poyy3NmXtHl2N6Wd3KBKg9Mmn0QxfjPzJnYabpjAfidRdofHctFpz
j9z3aAtxpRp8wliPKdm4K6uqD5h0F7Zf3luVeHDCbjeI8LXXnbumTTeaeyWwCgeTvhUQ61vefWLV
V4Aln3CUdJtJb97mBX0De5D9IO+2+JeheTVfiILGVAAEibPpBjySS3aq88UNvHWFfqG3yWfpaK+P
X2emJbqQZINvGXi7cwApsnAgp3RtEKx1xb15lJKpjqYWF9dac8VPv/qBfC3cclQnCtqyEP6J9jkz
02/G6LyKZPAO0F9gDAJa0QjO8UX01cyydejaewOb5yKL2TNYF7oJUJshBTtHGKN3VN73Bol52yU3
JvUgTidLlYUov+q1Z/abOrZRuV+npndj+Tde+JrlHEggwMf1tsu0vazLb8BD2JmtJSrupVboryYG
rHgGDWJk7v1pHesYWXIHSA1W3lKvNnMMTeNRAWKN+V7aJjLbEbkvP4jUnoDh7CEOQFMIt9w/d4MJ
tkS4TJ6+WII42mYZYPAQVkQQWeuSLC+U6MrbNhbCdMt7UOVrRGeKjlimNpP1YDqpuZalhlkrJvsU
alXpj8sulMY+0jFZK3XFBW/jSXAdyLmXiP6fy65ZhaPahYN7I8fSWWrJDxfzqmV8r5V1N1rqh+H/
THR72NpBSTMnOrSEC+Xiu6TvAV3uKaziAJ8uND9BjEekoUkZqFEA9y/N18AzvG+OX7KRZk5UEqMr
UCbisUUsnhN6VFWP1aC85wCg1fzvITqvCUfbNGHBGcJu8n3T+myYuIUXVJRIv/PlxDJBbR8MhibN
l571GSk9HiAfQvoCv8669sM7MZo/0gH15BCWj7AGN3neTwe3r7+KEjW0tKqvkR6/RfNe6qHfhhQi
jH5LTsO9HOH2iCK8wQKFTlo7VAS9L4nUpRinVvRH30qrB9+RosBxroUtbhILL28Sz03OXJGFkm/Z
+dedr135bKV3kct1TxhafJ1Rrb4p3MrdjbUUnE6TyiXiL4layLo0TaobbrrapstcE75vLB+TRtQb
18mCl8ZW8aunTQEWK3qWoSXqK5TRJEQW2vSq0Zxe9l2nrZGGOdfdpLk715F5vjRodtbo8Hp7gwNC
u8I/SvCNCczSWMDOSfOVkU7Wr64IKADCX+xvYjRGt76stJhEEmzFwCFKe6IK1/qYn40K25SBIzJf
16EojCtA9HpfbrNYa3MXE9HQYlNoYl8+k3tpw4qRnV+RpDOS5w2zZctMI24km0DLhXNE4MQR/K7o
YZMuiDeGr9564Y0bmj2Xb63ZA14LF10NwAcuZGAcHFHh42gSPygX1RSHAMNzy1jxsgxazR3I5HVH
+YMSBweLry3r6KyIElxFLRAvO/BogBZH38Odn0w1CEDPBV2wMHxrHFdBYtmbPuawgQe+hnoaNTs7
CgvrRpUFlv8hssP9VGtYamqofruxUtURxqf7lKfsBMigtYwjWU58kF7CsF/Q9qXciRld3WAe15ah
7Wr8gvyHOxIaOjT2QXbd+ijVFi197XtKSMnoIFfW+ujWMTRpk8BVo+6UVhjiuh5wGfhAJgjpdY1w
n5Zc11bggMfnMssDc2NbfEsVgUgcO6H72qDV66M/6WxgBFko4thheWvGT4dtWd/TWo1AQ+CrqWJz
F02xjv5eGqVRXGudmfnGCqJ/P+zBb2bJVUR/a+C0C5ZnqUcTiNBFqQZV3SQjnXLSR5Q9PEY0gox3
LnCBeg8zl+WnrzNizjDZDC9pOPVXTQPnQzfstOUMNpBgUznhTtCZNx5Kq63A0UWtcfQM02VlAlQ/
boFEJ95WNvSaFz1OEMZlNWE9KzLnOrIBNi5ssGxy1eHa62EOID2lazAj7SPL5rewJ/I27LqjkePG
wLOXXRzLH7k0LR8YoNu0B4/uW7bRpxG0vjQDD/P90NH39z3OemNDHANyOV3dFgPU5RUYcu3Bpvf5
nhVu+0MIU9yPxlC/5w0nlMSN5aqpimA7gNM+FHqXfysMujhILiTV5F4fSSRrXU/R5klGsaZBmTXb
TEzlA3rx4tABtLyPPM8LVk450Qwi0I00jnAQ+2zEnyrLIHyBoFsfUYWP93SGqrWlAzEkgrehjGVP
xFio2DfeG9tz97KL3ceikc5DiXrxWjStvJ/929zdst44VARXVGs7le5XlBTyvsx6MV+7oegsE1kD
D0TlTN5MirruYKcpVDQ96iMKIqF077g/yeVAw3dfY9tYlARkWAvpxcraDBipvw4yaH7plcNcRwBI
apAZZI9kzpm3UHa1TRkjUU4tn/uCcRXqKBFrFXOGSJEE7O0JLwfzQ6djTOiLeIxZLl+I7wMniDDh
0WsqziNWX5PJSl66sZccxm/SULgv+GPYvVNiUdwVYS8EMmdJAAmbu3FU18bPWCVWQtCSkT5H8Sgp
M/q0oiO4LDdEPVXvhp/dMo9gyUHQ+qVFAC3Rj4Pk3oqGQNaZWGhvbCe80ROdImnG+sKh3S/ah6hM
icYza9/6ZuY1Ygf07bZz1RQOYm2opWvqHrRuChMzT5saXN+wl8DBy1tF3aKUqCwIrgv6L9Rc+xFv
A70Lw50DLHOLQ7J1a9qoIY3EtLaFbnoK0lCb0JCp6x1lOHMvB1/eVYZDvNNk5ntzeg2qh77yaZU6
pn5F5XNUanhUYD0PNHHTA9BME4ZLk9PK9XOOz5oRvhtgr4vlYHjjQSSVf+f7jvXYmxkXBAvGpsjC
+mmA48geaJr1xm/lcJ20vsW1tXiYYmu8MWTp8XGZzlF23K943829yQrDsaPK1v3wZMZUCAQlhl0C
Po4mUa5BMZb1wq4oSfJb6MMxNg3qL07VbYAIessSpdWCcGl9CfaOimpz0/bBtZ6wncpoy2eVrPQq
filH+UiDF2LOVhvc45D6b9hstnUCUpWjjarJJ3bHXetaHCrgr4STR74JTLV+xpTkZNUuCysXTE56
vg6kQWQwVXeNLME7YL+XXH5i881OAW8SeRykGz3v7edZfd+bxroTd2BHwxe7jo7Q/aofCFWC6xQ/
4a+egwPiX0vvjmVBzFSSj+N7YpnJN4P26sGbsZhDgAOF2DJkGaD3ql0XOIW7bxKtjjgTgtnZMj9T
kglsV7wAI8fO28jgNo4n86cFK4lmuEKXq8jC+4Lfwfhm525xY9ZoyZZ9VGvf/aqEc6dgwYAzaJ+M
ycDv62hudzsKf7oHJgw7F8GB/SMCS3gQIcdY/o+2rez1nT5Y9lthJOoq4IRkrBEod98rPDzrqG/K
WzNL0p1TSn0bThpCDaWmbUZHSzOz+2GgPtR6x3G0pkXSINnpgiF4GaEDb3tMRoT1tQAv81tQh+PK
Q1G5tF0yGQh9c/c6jlpo34dyzn1iI6fZ686f5BA2m2Aqr3FowwvOSlyVnX+krEX4sunbayshrrXz
qfFOrWs/99OwHjIcckIL3hqFJMzK62MzoAlES9Pscs+2VvEkAb5oUKJcKva+dB9TjaDIvKm7HXJF
nF2E58YURJW0MLzn3hewHNHWtuzoKjfQSgxFY6/tfJzuVJ1/G8LqPeqGVURvGmFWxCUryw4tpfil
6AZ6xoZ/6Jr0WUs0pIql+X1uZqPwjLBaoRBpy3brO5m3LxzgkZTUvxg2E7/qyNJrs4hKi5ZWG2pa
JCQ3HOkwlkPDbatbu5CPXe+DcQKXhBNDeT+Ekx1pRmBua6atnmvfyoIKZg520kqZxvgliVekO9S0
JtFK3Ru4Ri4XrqDrXKfLsenuCSkCdZvxXhChqXXrdF9ximNd8uUNRZvomeMnqg3ZdWuW960XEq0x
+HXMP2Z8cMxoNTvb/STIN13nQsYz8hEaaCf3OlSTvUuxdzdmVfcNwh5kSruiWGH62l0iX6STb+u2
OviUdjHHcrkx7fHeiF3CLUjxaUfT3zXTYJJrFk84o6tGLQf03aAeHc6/lrglAJUycQj6NOZbyjHn
JTJb2RTqnP6nM/WAk2x9w/WaSDOBdGykbggs33hIgmZNrlyKVpOkec0o13RjXkcnH6myFZyY2uar
FVM6RxGx8XpBL82S/Z3mVEwPzmHLBjrpUvdQq/fGsK+HBnIotccoCKv7vmfGxAlZ1i4bSenY0SZJ
kainVVw8Anu/dt3a2Lda+lQb45Xwh7dhUAf8lUdgWFckEjy7v0t9ffPICZ58i5wQ7cJQw5tP4Q4Q
Y3UD4FB7jcJY3dpIdKhRVO2Odbddo7ZKjk6aRRw+eBgwftO9LeIfuARK1EsYlekuwsmnV+7Us1S+
9m9gzX6xKOLrUZ5Svxec7Nu9IvB6quN7WoS71FG7ANrysnMAEHGMX8KM3MU1qVZae5vJBtZx9NJ0
k7ofyxbg0pjdR6Tjfkfn5jxIF28jnSamLTb75Og2PseKQVhPAzeBZZJ0mPmwMFSoBDZQTCi40WXZ
dg2Wo16ZB0ERb9np/U3t1e0zNLbg1tPqjSTg6QEKHCW3BvlNWwzWgmBQst+JWCxL2orLMh/FdU8s
zLCsO2+v5xYFMWPVJPrrOJXGLsNy4YSuoBDYb3vTNzbgxeF2Cm01+EN1aLO0+TFEo+IwiupWttkD
xnzEKnOuov2g1cYPYfpbiA9blDJLftGDiWxOuI8IdveNjzO36QWhoNrRj629yDifu/lrMfbLMOuO
gLIbDuIEaloFarV6opxYFAmldRZ2NxliauT6TxMGfUHe6DKKyjcoLw9FFYMlDm+ToFqNUUjwaKHZ
W25L484O9GDTieR5pPjYBcL80qYuqL1yj8QXOEj6uyzIhzAEon4exqj+OqTaOsZVvnKCulhW/Sg2
IN/lUVXlt8gPjlYe0Sygwz0ty2ZoN2oo/TX7crjU9f5F1eprneaPXGeTLzwOmhyJj6Zw9j0yn9ii
Yjz4xaqN/CtTHvqgOMI0C+76VgcuPEpiMt5AJhOREUG1uC3HbqMQnA5cCL+FnRh+VNUgbzuS5N/w
57T2GhXHsBqGdq6kh6XrLTU+QfSjGkXShUQDf4+yjOCv2BncZ8Ipcu1Ih1y7NUcn+5aDDP6uzzW3
hL8SUjQkPgB4hV5pS85tVb1GGoyQLiXYbYXxHYWLlSV1SzfF2EpB2Jnp1d0tzioH8WWgXxuEIk6g
bmhIWYk+/VQBRwzqMek7h1GfPmLULRuVkCDkJIbvH32T5iXF4Hd99BewldZhk/dbwcEMvLcdfSOe
YOyvPYusmE1dQyahgTgYBDo04/L/i0H+IwZRKCf+Zy3If/8vUDBB9d//G/HMewZW9renZf7/+Y8Q
xDL/i9gpqVzhYDVQSEL+nxDEtP9rNqDMJ/vfOC7xD8ud818YOkgCxYo36zPkP3hcGFhsLl4uGk7d
ksg6/sJx99HPAe3HMQxwP2S+IRPjfz1xP4SSeRloXKUaRxOb3jcoHsI62f7jhZxxjcz+k/8AumZ7
D/9YkGP8i3FMxTYgTgwd2B1y9AAS01qclC8N69BOQeQjA7flG6Mcnf6Vg+T3gHgcJQ4VJDjAlE6k
LcOkylRBHUCMCwbBHcgfbfjiD6yh0YWh/niDSHVcNT/e7FlxnJOhRrrNSabN1yIuAq81HN6lrxXB
0+dvcJYEnb5Cy7D+o9hxqRTMYp5/iHUMe/ShorYUqGO3uMuUh3KYunz1KDSOcgH5IO9ek1JssfB3
bAZDtZvEqLMXik1qYxlT8vr5H/TRo/P7DTN3df6LF2yJU7oaPfQePD1/T2RJwf6kwJsgw62/+y0s
gX8xlqTNJmcwFVS7j8+Onz/l9NFjfcHsdUvHvX0qFNUTkKK06T4fa3bA/vGikV/BjEN+5RBJ93Gw
HjPhmPckcQRsDAejcr0nW/rOusq1/JoTa37Hyb8EvdEg4awMSvqlPjM6yXICGxrBStURVi9yEXXH
qEnGjQWz5fj5H3lmzmFZYrIB63LB6Z04yyBTdZMR026hI5jRlqDiWoi8Xf39KDZvgdaLbQpLP/F6
6VnYKjQDNHVQcOLVnKynWMEluPDG5z/2ZHFgBrGa4T22hXROFofQTSviw316WILgJ3tq/T2FFPET
2la1x3BPoyLAJEa2sRCPnz/hua8K+q4Dm4YF2jFPaYTCKvqo8QMO5VWQA6emfL5zQS+rTac841Yi
rqSk3QmJatyZ1WwuPW/COYyaRKg+f+8kvdPP/6Yzvy2zTnE9490rlv+P849LXGnnMfcEJ5XePQS6
YVXUTvr0+ShnZrkjHWUpKZH/sLB8HEULTBrsbsS6b2jprkdKJaCjVRZSaVuC1eF7/vn5iOeeyxFI
IxAns+W4JyN6JeVshCxwGciaWfIefZy8Uq7+fhTXsjgq4+bD/3myTFKTNNTkuwgqiE7AOg1+GV69
s/kXo0BXEHwZrPzOyZcxpYQEDGkpF2FddHdo8sM1Jdjy9vNRziyx1OgBpc5QydmSevIbzcJBLE8g
bGfYggGjgtQUDRMWqa5//0CY/pXgS9AN849FD75+YWtNKmlA0ilwBjQyGSlTF770+bWcfOmubnJ0
YcK5un66bOlDlabEjzBKbbesk7Rx4FtwArZXwGoeaeeG+Gacuy5wLyyYZ16la3ChYA9RJqK+kx/M
kVVSalSiF1TWgEnLOt20U2cvRZVpFzareTM6fUghdRtYDyhVjKUffzWVxqoZ2MoXHTWMpMWU5BKD
E+g+iO1MHEpqzhde65kvy2Uv0LmLUEpCyvtxROnmTsPF1lqYo0kcUp3WK/LAjQvPde4VkgzsSJMr
CNLmk+9X2Gk5iV5RtseyQAnMCjZtQyuyb1vzwkd8bp5InUXJAhJL7eDkI/attO/sXrMIX7L9ves7
Yg/hvscThBYvMtHCCi1OnujwdRu9sPQLw597Usm+BwrTYaLaJ0+a542V0SliDUnxIirN4vrsVs01
963iwks9N1mkpMWKzdnmMH9y2Mh6fTJciVsRS+7t4GUPY+hVq7iaECRFV45P+/3zNWX+2z/OTqVz
SMKyQMCoTv/m41xp566N09F8IYsMOSHBY8cwLOX670dxgATN5xOAw8r8OMqA+6D1YO+BMC1QedSN
2OSJp64+H+XP34nWkC2x+LMOo4o/GUXWAbGPfkGVh87zIz169yfcheYN2M904QIj53/W6Xtj7eLc
7Rq2EOpkTog4qHhUbjCcDZVOOJxTtCszNCdzFRqdvHX7jkCSwOlnJ5Hs0HlL/keyw8teb1aa1YWv
EwIP1PRuTuhsX3eWtpTu0PwK9S6ZNkNfKkrTxCCKhWmmaKD6wEcRaidNt8ndKrwesRIgvWy63kQx
p5VvbpDB1wgD/C7oz+3fVC4hn7yxoWERZ21MSz60yIxswlD+8Gyj+UWipX4rZRZ9zZ3ehrJe8Ffz
9wq7P0ojs56CTHKkb8Cn063hD/6G+r6lookw54qOsM8j2qV/8JSDypRprZJF79bahBHHAinamsTZ
Ic1KLefw+W99Zt4aBnZtgAocFKEpfJxRyRCpkKBIElJRRFynbfEKhNPbfz7ImQmFmYdVh/KhYvk+
2SUINQNVakA3QGE7HiNTZDu6KiAcUxIa/n4ok6uTq2PS5VM8mU9RSb8EoKu1mIY02c5Bi5RSR+mv
0m6E5/r5YGeOucpg6+Moz0fP7fFkh8iwVeRz0B+ZygVGxlYalLPItbirhgIBBWcz1A6Et3hYqWb9
ZuSI8Q16a7j1hzi6L8kqu/Cqf5+sTz4o3qQwoFzCVZCnhYe2MGnlccRdFI1IDk2BU21J4hyia5Iz
UcdkiXMNa47XYspZaw0mZ6BEbbsAPouJMppPqOiAZTvjHpaowLsvB4fO8edv7s/1md8b7rQD6UKB
LT9Zn3NH5DV0A8krSsWPujQGqGWa/MWlX7z3o2HDcoja988HPTcNOfxzG4HjDTTw5NdCCUuLGw8l
khVpXsE4IDhCD43dRILxBXDIuedzqMno1KXoiM/U939WFWIDM6TmZJLkNy6yujPZC1cN91WYv9Mr
vcEZNF14o+cebrZEmQ5AKUT+JxPf9FKZRv5cLmn7clcXUjwn/JtQEOjSXZj358ai3ATznsOEK42T
F5kBmeYQBnyRbajdGz0pRLI3iyutnNp/MxRT2TVdinN8ax9fpMNuR9ufI8vUGP0OghSzI+Hm1uD1
+PvZMc9FSIx8P4C8Po7UT7PCgqS6hTXqJno1ormxKDrRJudyeglpf27ZxYxGgQve3bw0fhwsUKYr
MSnAOVRFfD0O1gRak57v5490ZhTBxiqYghR38L19HAVFiNEZNcsT0sH0NiahBUJfTZTFvxiG54Dx
oysX69HHYVzkTQimmA4DZY19RivjCrWMvvv7UTiVcCjBoWfoxsnDsJBRAcNtt5B0gu/xyI2EzLni
woc7Lzwny6eg/GNZc1GZ2u3Js9BkzyXdfrAUAbalzkp/eUZ7Z4TqKtcopXz+SGe+I1Yhc955aeNi
WPz44qIJxPJgMhgbjIm4WDkbVw+QQQbi7ytblFK5vOvcNCyJQfLjUIOl0drsifbECu9c4SxzNjSR
ugvX3TNvz8QQyQWNs9z8JX0cRSJCyqOJu4yT6GrnaFW7J6vYeiwbB+yO2YsLxdLfK83Jz0UFzbbn
mcfzzV7Qf66zg1urkbdFnamAIoCgOBZANq3moFGQvp8KY3qDOm88GmMM+7vz227X8/dtP/8dzz22
OX9fzEsLttLJ1JwwsaAWY7Uv0c3uykgUaxVp4rlpggi/etNf+BTOjcfKATWQz8E0To8dKd+Il0w8
tV+Bzq5Abm3cPgi+kLw0LViwtfvPn+/MPKUjopv2DCQUhn2yCFfgSTXtd51Yq9uNg1p2ZXTIOyi1
vfyLkaieCUolCqaU+Ph7hhGhPyoZOCrrKFR6aUiQSF12TNqu/+vSBf4E2n3gqWb44ulcBX+loTrl
my516642M/Ws+eV0bTvDpS7N/POfTFI2Ltc16C1xzD5d7GVA9JZAugG5oYvv2BUeHTi9CFEqmjQB
FtdVpyOOICVTXVhgzmwAlLiocWFCZoKeHrzJSkGKTgIF0IrB+cI78BYiCaYL0+PMdIRqyZZFtYQ7
qXPy1VPSQHiAEBGxFoZ6R5twW3L69Y3gHeHz3y/Q1C9YLCkgOLTQTy7aBG5yMROsmbaPUVM2ro7N
DHHEiCFnXVBNuTBNzr1COi1zJ5GWF+28jzMSfDiMHtuSi7gCUZj4Cn9MG1z6os+NgkqDTxrnOo7y
kxWEwxacmYx5T1jol9iz23UfXbwbnB1E6LRgOCOyWJ6ccFLPy+vS4x6aJ8F4bRetvKl0Eub+/hOm
6k91laeBIXKy02S5iZ6jdOQClZCztULbOgwlKWa5EWn/YnpTC5EAxxUd3dnT/8/VPwDuw9mMA/1U
YNqKIYpfRa0mL5SL5z/49PPlFE9th24cNdaTXbqqnJhzLTNgCPNw51eSIDw8W+TTTqiJy1yi5iuu
UDwyCaGeXthbzq29nN44HrBvsX6cPKMPkshv9Y5PmAiP56So/e9h64pbPAreX18hHI49JtUrlnr1
x6VFj1pASLXkuNhha4GS1T0GeYvF2ez8C0/155LIULTfib6S8/p7sqP0pQimUE5UrLWuDJa9Cbe4
LVEhhdqgGpyDFMtRkc8tw83n0/PMyNxbOBCzgDBJjZPvuSqnySakABuwI71tzCX4MSbO+At30JlP
glhnzWkPLMGIYf7CfP3zt5zBE5y+DBZLes4nT42KH0QOt4tFE6Lxni9mhK5G/n7M1XRhqD+/dVen
vwjyYiZR8N8+fhoe8HtyhyhpKa1VdyjNUS81ZAt8/jLPjMJpHEEABV2++dNliyJrEQ0JD2SNvruU
o9QQjZLD+S9GoYs5Hwr41n9XYf7RoodZP7IwcxwXBOfu7BI7utmk+vrzUc78OEx9VhH67lzbT5so
cG9S0yig1XnppK/Rhs2g38pfAlKf9p8PNW+IH1cU1wQHTVXdIkjuj7LRGIgemx8VF5HW4ZPfts7D
GDTtd/hK+j1rdICHRhh/vZExKE1JNjMaNSzOJzPCV27iVwNFTnIwXocRVGNGqu+Pzx/tzIzgmIEk
Bf2zY3Ao/ziKMWpWqMTEjOAavamn0VrRFPq/DPL/EWR6fhSWZK5P3PlORykg7mgR+I1FlUXemp8N
CUOaTBfm3bkZQd2Sq9ncWf1Pstc/5l3N6wniRuB/62fjgilIfXCdaQnSsL+w9J4p27EachFUHGk4
YZ/yX3u6ZuNIoQz5eE4gUpiTp6upuK0XlBGM/cAO8C3sLVR1BsAl0oXTN66qLsT4waq2iRYka7uS
/UNUk9wNy9766zrxvFrDQUMMwMoJwPfDVovec7QGzssoStt0B9dB5y8JL61af54kGYXvgYIP7VJe
5sdR/AqWkxvzDUIzsb+aSmUH7FdVvkxgsy7ZIMMLP/GZiQQTnUrpPCjbwslHMTqN6xek7S4K39av
+8ScNrCxxwsNlXOjcBiaCwrc2szThorQGrI4QttcxCo1v/BnvLRee+nLO1OMnhdiibfYRXRBl+jj
yxuYMqNs5i5GXljXM6IQC09WPOIhwr6pQj/7msYxutE0y6/J0ErepjjAk9+TUHQtVZBeWOXOfD5U
GmalGLUnSrwnU2asHBlb7IQLn8vlg5WqcJvbZfNoNZO4sKmfGYrNh9rdvBwArT75Ga1E+Xol0HZE
aRPcplGdXNlYtTb95FUXPoRzQ1GGQoqCSpAr1clQZq6y/7Tgytwpf5BpXwMi8IiW6hLI8p8vpmc+
Bzmf0ykGciijzPHxF20JH/YQwlDdgJe6K6chugk05a7Czib2ZQwvNWjPzFN6phRaWfPma+HJL+Za
3EAcIwU1VIJtAI8S7mx9rC6sdadvkHc2B2rifqF4QZ315KlISCkbVTEKRotsB7bWXumEAz5Fifa3
GkIiFyHozGoci58K5vXHF2iPtP3qGOPRQNduqeEVhxKO2+vzn8k4fW/zMJSCIUrRW7DR4HwchpAw
0C8dwzhgCWUqtzGB1yZcfAwRy7ZS6wm8/hAX+OgiA7i+94WMwAWIxFUq8r9+u/wtbPFU5Yn0hEX9
8W8RydhNIPVnOUECMta3BNt842xz12xWnz/3n49NMYiJKfgtKQo5pz+knTXwDVFkgFKIDq4d1Mda
JJda+edGoddAo/V3h906eSAzSYCG8+kvytoeXg051l9LK3v560dhSuIRAlTOx3361nBCBAVGTpyP
riKDMsYdREzY3x5bKNWRmkuThtv3HAZ8sr3ZRd9kA1H3i9h0SixKwXiUmRtf+lms03VjHgcRgsnN
isWX/u7JHKi7tKepbS5sxM4/cxSNr4A4ktfJJtZ1MQlV/GoKd/gSE0bz3eyN8juIzoi+WB/h9g6Q
rwFjM1I4kGWuxjsWPFnu9D5Rh6QbdPUUp4SuYckHY7sNvVTb/x/2zmM5diRL068y1nuUQYttACEZ
gpqX3MAuFbRwBxzqjfo55sXmi6yameyb2ZlW+zarslrUZQQjCMDdz/nP9yVL0yY7nF/9rTIGD45y
Rz9ozx64PtZ1DqHDnQbrY2ZIf1lnyaztavhHRoSc2AKvw60CdM7UzQ60pmQ8TpqjOKYO5DoUgGn/
asmYfV5VMkywY1a9BVUHJXNXSgbqOhWUiOWHCjnSZLqZs6n1smBGrIQanuz8WNPdsGFTmlymQBWM
S3vz88Dokwp7p3EuKTdutymLOjcZ/ZFLCzp5XuQeboYA0tVU1UvTq/TBn7N2hhS7ZKdKCusRQ5rx
sx1Nu0PTLoBL4/Gqqi1U7iRe+87Un9gQFG9Y0sW0STD9GBsZTEZwEnnMcy+FwJDv8wJAKULB0U62
sZ/b7cZiGkJjGsNkigr3U11F/YSuMGpz4F1bk7hV8pSKEX6VdFskCDCqyptqopHP3Co8AZ7dCpp/
q2myDV1XjD9bvTWerya9IcSHEiAzq+vg0XYmt9unXbN8pJZL5K5DEGmGPN7knZOWxa09SMZCuniq
frBtyWD65LKJAX85tgtgu/Xw9mZyxNeC+/QEDsh+NhFMNavJcYtnXJvEVIp+cHedVoBIA9Yg1GZB
5SmjIYh5/Oekmsuor6AIbJuFGDakg3HsVpmOtXOVCdN9j/PafMYsI5sd7Cf+BRoSmOzCc8Rnncg0
PpGsWpgvsaARJXrBgLxZ5fGLx3RKvPOMNr33BuXftjFU2XyGZZaltjzo6L5Ci9gc8+yW9TZrsftM
Cb9z4Vd4sAA0qx9lGC9WTgsI6agILYA8AD89o5q2DLMFn/rkFVj/qnHiYvf9TOMhKLV31rbiB+Cx
oA1zJUoF5AO+AVP/6XgvnWFpI9Gy42QcUIjqQPXsSgmAfZtHnH4LfTUng/c8dA0D7ws//zEwYl5t
FzR6xzrwJXqEPsghwLUl7HbGHvlz59LACuWL6bOfSu997En2IILVY7mx2jx9mSg21BEAiuYWzZAN
1UdvpAVnesLiDc2ihVU2561K17QrliM4gGq6kKNwf6Yyc8oICSZW4r5we8yhSPPwwQkog8fc9PPx
woS6ZT0CHVjS0PXnhJtBlD1z/XZeWVHpBkztMH7n1XfkJLrX9Nqi2jI6kZnkcZwhfs2Zja1OGfwh
KKwa48PSvhIFkklAGqlFNr+U3SygM9fQ0/03sSCnNIJsao61WxXjriV5WNOt64ZXmS4ArIQ3lzwf
+nowwsJpU6YPp0H+UPo03CeG00yrgO9iX1s55JK56/zs0Dp4MqPeSDx3VbWlDXbYZvtMXqdkUA1V
gT9GvkwyBAlMgBGiWIZ4ODqpXhm7PFP1sRGyghXY5/zxltJ+qypXf+D53721fUW3xLeEAz56aK/x
pbZ9BQ3YBRtLc0WwtlJT9zlWyUKGSTD2l3zOMUtMelcnK6Kj/J8Ogx3PaVYkt8PsZj1EBHNRK7wD
SIcwOc1gGkfpfJcBw502pBsskMltEQvHXGUVnN5tjPqJV9dzSIkzxwMg7HFqT5HA6ZCEVTCJeM0I
nHXpK2GaDN0tYxMGs1mb8JbmYIx6wr7JrmJ2e07WKIWVuacuWjLWDuxqfJxlPNwlhoKC5qXSt5+F
PYCPy53eeIsN23iTikcB6Bpnsn66bs1ReD/EFq3OlrnL08z9i+i6luarZgzM0EkzM72QxGfhrLvZ
KW6pp3FtCkt2GTxhzeXLNnwcxiIouzvsBzljb5Dj/K2JgIBroGT0cD0a+XyWwTIskJrYjoaNoYtp
LabaPmtZ3D5mi6dD+ydE4xzcVA1fRLgWAbDbGh8KTN1Z86LqUqR70Uv7qaqitpXuQelW9T0nElhn
nDrLoSiGEQdBEDOucW00mWtujU6FzMwhKG4NjfMsk6TAFAfLKA4W7sAphOHk751e0w3U8kJ/Gxee
AoD0Zv9dS0nu8/mm8qsFbt4zAz2Z06aj2M1wWgVqep01w/xTC5r0CXg2g3yj5Zdw67mhqIWXZSbD
ZWlzLmDEIO6a6LF3v2R0zT1l4G0lkh8fLE0vilDoPr+7neRzsMbW3r5nTKGqrU8Wh9lcW3D2AOaV
7bPeH9ONJaqO4qwN5GzF92qA7sJ9iCdrioutGIvsrjeycVmzhEm16v3Z2Q2BCB58vagS/pAuGFGd
/pMTGQmPjLXNI++uZSa4CZmFb+2QTYHGvc8A4xAiVdduiqkdNHhOQpU7NBHB3RIPkx3qhRBnVU7y
rHrPTmGUXRkC5OAD5kg795YLfZnCumaB/zCsFKCITRV/OM94+SwQRxiFL0tsjBNgOAzh3zb6WA2K
Q+vrF4NYbM7wYs99PJVuX265rL3+oiub+c3A4CplNDoFy9mCyHLvM7vj2Ze5rpo3aRbb7o/OLMBM
QRJSYmtKGELE2RcnP2mlORv3QTDCHtKKODX3HHkatU8XOJxMcmajs4nzDue7FpTjT9ki+LvMuWKM
dAFHAuW8Sm1/BxkUeEXsxVyqnIid+hWVpPX91xviPxzSALx4lEQI7fE/fxiLsoqi43E+M8cwgxpK
zQrXjZ0UF8/FQvLXb/Vrf4Xd6rW5cj20EPyn8/Bfd6uaZZAbsRgq9kiZsi65buRK2N0wKYJpI91Y
HbKkM/ddO6OK7VS9/uv3/9OPSmiBAt81CPlrhmAs9BRic8cxJluCjegd6wk87xT5pRR/0/b4w1mG
j0o3niO9e9Ui6b+cZdICqNkMTnnVxDSANcOet6Ltp3+zRMEX6lNtggof0F4h7PbLF4pPO/ZGVi4T
OvI699h9KWX3hKZ08TdH3z/525HnvNYLiDHRbfilGrLofrn0ABtWZcGUullZhGOxwMMpSV3rzIMs
2+RLm55U7rWH0Yn9j7/+2/3ZF/pbM4fIA6qpX99fQJ2u2cIRKfdjsZ0xma9HhzbqX7/Ln10hjL1Q
tWB0iAjSL+f7VlULJ6kRfols2rU94cCzPTYW8xgH//YVQnGeZgYdCKJUfzgiwvJQhax9oh1ZkK8X
ugKQkxz/668/0B+/tuu7MNfAykZ16bdZvd9Vtg3Mu0NMxWllIqFdmaAConHK+7/52v5YFzGuIyGE
4fkPI7DX0d3f92ezzCd9kPA2WleOF87f3jp3gCiTgG61SHatf566SbHTgJ/sVoa2bmas3iuHsMne
74aBQnOS0V4N6r9phlxvgd93YDAEXavshCJoxnGH/HKLVLOALssGGhK7q/9MBkfb6CzAGxWzRfeZ
UQO7pNK/C4L82dduEA+6RoWo1Nq/nP/jYFYNS+r1SWfUIbP4bOKn1Pqb59mfvgszd7Tk6PW7vzay
pkKNPU9OGzxg5W86bLi6Dujrr6+gP5YYmE1lEOyqCKSq7V9vmd9dQSxomZ+4rA/k94NV2hvqR910
yBO6wrsD3DD980P9j3X2P4xr+ea/n4I/fuG3TP+LDOG3n/iXDAF5gUP4zWfZ5GEfmKwo//TOmh6D
7tfEANVwhouI5vw/F4Jm+v9w6J1dZ8W4SOg5cWP+S4agWfo/yAsxfUyrkJvD/De9s79N2vz/Ow3a
IZsHIk8sQ5SVeQj8skKQz/MFh+WYjdYwRCIvGPmsofgkox8VltLPbSXvDRuE2jxgBtVNYC+NOuiW
eMOsuo/dYSeA1q8cPVVbpxg2pgQa2ZiJCsHfpWGZBZEKgrus71dF8BKLn03MpDjuKwiAh5kSBrNi
L0Mv2Yrb/XnQs0dc1/0FBv7G6y0mJr1PX1gfQ2XqKzmWm7jqb2VW7jnNvSV2sETM8nSr0lbTc91z
fiJrRfHAkmhB3Cj10PVlMRqoehjhL6U3oregotscT0uo/Fp3y+F3DN0UmnItAI56/PKDiZDMLtIo
JhSDhKr7cgCF8RBcFzkhhC4bN0IbvsXkjpuSgmqVLO95UV7cgo+ltWV5sEUfOd7VKh6oyLXkxkvr
b23B+tA06oeU1a1CCA3TqVvFTvDhZEfGSCh+PE+aGN5y3RFwwnHAKGehVjQmZkhZbAwHHK5lyOyP
9lgzj1zjwZmAC65GA9Vc4WZh2+UQQ+gqQcFbfjBEw1lxsrdI3qOS8ZrImtIbqzM6sGgdiLnxzh4g
/9h+uEAm7wz6TggtgOTUr4sEohy00yEoEswRen1ymqsvQspsPWkss35h6httjPPt4lV3UPnXZVFu
B19OSCPv7Lg8WbI6a4F16CR6DDI4D1Ll9wl50FBLtGYDByYcbc370Kb4VvPcw+ThFZ8F/9gvLUmG
YBZbrbSJ3xHUhpBcddoN98pKUepfUSvd0VM+A0oPDatVt7W0HjQKPQ+FDJJVjURiZVAb2ZpqedZA
6NkF2H+5gCgWCAZxz4Ucdo1vLW5NhDvuuBtIfoWdNcfPGXWfqLZSJEAZzDhzHg8qzxeEdZxUqlJk
VNk6J8ydSUQMAG1x7txKGX8Lwzq5qn2pi1pGkngHtbbiwpyZebQYGzSRUm2CuZs3WuxMYS4C7BHz
bmYSPHJ6DyqEJFg5K+BwndxoeimjfjHs28Aff9pZv2xE6eH4aHJ+L8jgRcN3ZPpUqIqMISj0PkfA
Vj9kGTzpWnnyCJFtUii73ILmdLbrCgalo6JZ5a+jMooolmJY61b7DOyWu9FszmPLZKpmx2gYyuzd
ytWJzDOUSIbf15ml74L8VNoDAzuZPe77PNHCSgkojfbIFDWOohstFxWBDHfe4t+pmBCDZUrmkBSl
X36MRlYxmSWRE/YaCEjgXBinnqCYDREkjF0F1k4Sk43oLfNj+fQR1MVx6Omxp7Gjb1oAofC0D1Bz
Vpo2CZyf5ns9mNQUMk7KCrlylVlI43xnRwGKcUImTvukXKflJaMwuwYkDBvmro61TRC85YaYuBTy
j2Q8DsoKmGqTt0TWoCjlVApsW9ZHNcwUQtkcJw+WObQ7qzDE0dVQLDl4Q9aQiLuNqSfp3kjLPTWW
4a2kibBhQsv4MQbywVHzcU5mjreTuoLBwIC1feCEgErrj4Y4F3sA5UZjZeV75KVLiCphNTFTh80q
qKPaay7WMp2wWx6IP007wMHFYTDqNRdCezsG2s3cYuUqg8/FGx7zfHwuOQjCv2uiatK+MncI1lSY
OHujkElwoNqLeaD0c9M1FIxdZ1aUoIF9zb7FGzXaruuvRU5nHLddY4EYm63Qw0eAgCODPTfugAPd
pr465wzzhbjKSjitAEeTZLxRjn/oCg0fbFADkg30o6q0H4KB0pUpBv0r91Gq+D7Pr5bK5HtRm9UB
N8uwMibOcoucjnpZ11tVJVfKZT1GeTc5lDS8zTzUD0zcvRbyvpmtXT1qTEHliuvILtf9kIyrpSjn
x7jcL43k+U2Lo3+eXbM7aYl5qCl4LKo+pDPpnRW5om6lgZFcjQ7IeZWZTMnElReOxtJ+6AWPz5mp
tFPhphetnZjVL3tqV1ced1v20wan9mWsfppFrUdOoyC6FzMtC9v9OagWsFLfbaWRWqHdOzsZGLu0
0TZjr0dN3CyrtgNilboHWNihZ2QUubLnxaEClA7VodCKfQZyr3IQKg4aZDj8liuKh1+zx/5fJOWN
G/vx3nRrAQhqyUPqlWEx1OtaZ40R6kQR6Em6rAZgBN1i/GTHHMIEoMpKMyIGwt8m+pfsyieD2sS6
saWzSSUXU+OU1cZNJ2OVpbgwMwQBm7mPN0ENGLDrLLDWk1BQy4JsY0kFh0mN9/agw+5bNvTb0zBo
5M9CR9NWGzwARsYtN51WFsDZWIGGZXzNvLhlWrMzjK3oMnel95D8KXDLDaISZ5Nral7XKOh2Zk08
eVqWF99V4EVH5LFOCxrQ0sxpTb2o3U1OM4RpPeXQ0tP8PcsZhrYXjWIsGQmynlOMjzCmnZy6mXrX
U6vaL/NY7LTUxoxgm/OzQ2rxdQ7q6k6nfsnhxoukc3GSDbB1QTF3CiHFPVia/VLVRfeY6wPuEO+l
bp1+38ScQtKeBlwyljWrOQ9Zjcl3YHE93ZgxfmPkwV95LR3eRIfvY4t00wXNYYJ7varF14g39Bgb
VKwXzSGWMDs/8zwAoe45e05Y+oNI+hdzdlnLvPvYU9t+HKwXO2myEOb0yUrM+spJrA+j0aOBEeiD
2o7Vsizafk/dYTNrGGQL2PDoo/s6P6QBYonJxFFihI1pUE+txa7nGW/qQ2RkSDG9hmE7BIQoISi0
PXuZOMYxvRazDCsRrOKRWvgcGzThhswKO7/dzYXxWAUIZVU1woEBhQftf7z0lrlN++v9iIf32vwq
Zqq1wl3nTLESvj3qSltPSRrWALPbIL74qXpITDo8jUGYb2Jtlfsx0zeZbT915RRaxqLCBblCMOfQ
mucG/YC3oqG4hnV9NgrFOj+GTokbBpR2ZZtfZlduG/NY4yrNAqAACpRZkexs5zaps4/SbG8QWkct
6MhwmNgvQaWn58oRNtlWsdrFWXtA2LcFihiy7doo1z2QDvK3MGb5k9dascnmxItie7mHqQQpn/N5
UQH4TqblqaHry28CrwLJs9oJNT4D7DAje2ZB62cXIiWf29HfaWTcGDrrWTcv38MwnjLR5BuHUm9c
dzvm7fdWZl64qNny4fYk4w5lONiMDS7uyt4NXXzKlHyX3b2mjw/ILaOii6P2aj0oX4c2eakbY9v2
/mYI5H7RwCUm2t4T+lk4aB20XEYN8uhoGqdg1YKPmzrI1pWcv5vC/+GULFU8GxjNfW08+cXIx40z
KgRTzbHLiNebaqtl9pYuPLWkdls44yeA0XXmjofBHl4XscPgt21Ewm6eJlcVHK3iHCzj2zCbxy45
kjZK3OWuAT6rSie0ae/6ab6SqTy6VMBEPBSQb3iQ4Ty7kTZ7GyLWJ1VkP2mXroqpwLIQ+OyZ2vrd
FObO7TQEL6eelHmoJ8JhQLvgc9W8zKy733XBhc1u2j7OrseOig6vaC6NJe8GDaFmjtnkijso/Ftn
qtaLvLc6bVrp1YTNp7yU2bV9I8yTTtyglyYOI43FBAMGCQQv3Qf4wQd9E7vlS5aVJ5uNqtMZNxQy
nzM7fWpr/EZLgpZ8BpZUImQoM3VLo+MVJEwZUVCnEJ+q3aysizd/DBZQa4yty9TNUe0jE52CvaqD
595l8yJAcc/IbyZM5ltlaXc0LJ5E+8Ob3OPkBh9cSehi++LeRGq8wh4ZrziMJOsxHZFGLMHab4uN
CY7/BK3L2tZttVsm85zn+u3oLuuqm5GcdW68iqHrg0T5olufraSanzON+LCgju6zjCXXy3IIXif2
SjlLmV6jzK4xck1PZJ23rca4vxOgCHLt4b7OhmjWu4uYjDAx1U3BGphqV+3lwBKgJmcfL/GKovLr
MFyCsj3TuTlZmo8+Hj2UtH5cRZl0RcD09FKGymyf1PJeuD9zR/taLPiuzq3OqBOi2OtjD9+ds+sW
dWqEsu5kk39OTXZqdHD7Bl07x57XBY5UPFS4hrSzM2brwu8PAE3X5Ae+A6O5mxL8uy0+Nu8rtbpd
ldc3SaZPZ5qTq3SM4XChoO4G68CizWltWQHPTKMi579TvMkMJm4zD2qy+1mjfA9p4e+1xmJaqvTM
kDnMU9lq2wwJVCLSnZTyrfC1F9m6YTFjbHZ0/KugUfEjsTSU1bjXxuTsMJq0WjQeNhbHdPoVowEf
tfDDuB7Xmk4MuhgHGpFpC40b5r8JWTup9ftC8/21Z/A0zzxUFh7xQ+aB0d5l0Cut0n+M2/S1rQo2
W4M6JoZ5boW49kirkAnz8dBWLsT52Xm2q2UGnEurzrLy9761HxrNamDPFz9Tk72k5Tdiy870aRhA
fJqx2GvVDCxKkz+GWLxWBXptNvDEtRFehx5e9opDK56qST/ETYOgQ/mgpn33PRmbe3qr9KAIBkhA
nbwawNC56S6mrk7olM7UsrGY54a7wrPGHUX3Zh3H8MHzLuhWhUhe6dw6kdbZ1Q5iw7iF1QZqp5vA
+mIm3FBURYTbVoIsDZW3wM3rQ9npOV95Fr8YRvKYCpQ8nI+n66upS8GT+Do9ou1MmeI1zoaV1Bwo
r2YMAluRKrMQoJUxO3gNwzxeBHDo5n1Nozx1kSOCS1qVzrgOGvFlecZtKZerYNsIZy8uqYAkRbuR
Y1yfvMzkMCFyK/J8ATl1mAE4g6gOXRIyDxmtvTVf6cTzYT8jouT2Y7cyNdNtHyO0StwhPmbIyKqV
hR7yxlZ1vWmrVoCDHusw81pjbzLQsHKEKN8ILQCR1zIiAdNHonFv6/lmtrk2Cu8H7KgjvKVN0JkH
16m+ad6urLnCWKLT4Zqbgud0PnqgZ4e3KhufSYLsNdvl6J5Yh6VjaVsCug66dTQZINlNtXnD1rRE
lz25kcS6W+DTaDX76Do84TzEPcpo9WANBIJrHLj7nqWlwlmZJUbM4ker3J8bH6Spkf00yslYTyT6
tgFn623SU4OZUoUIBk9HvM8w0lVrQgBlKP2lX+ncfTw94ps8oZfdEeJmysQNE9S47OvMZxWn74qY
lzEZN4NXn22uRL9LfyZcarWnPaLn8iKjBYKdY+qU9SatAc7TEV5D71/JeCaG1LMs5xXt2CImJ+DE
al3bChZusnON8SaRKqEjO2/oNk+RamgAN059YxjWmYRRWJn1QY7Zl01TPLOHA3oPjFvwYsV76cZP
UwcaivgFWZqN8s2DR/N2UGXYKTtfZQOuPgTnXVm9y2I8izK9KefXxEPeVs93OBwu01z80Or22BZi
57BpcxuHTEF2AEl3hyU+tOgHdVJLIwTJRxi1t1ZVUElSt8nwIqb8HsNcQyF+WTt++4Oqgr332BKz
YWw6lljNvtrRrGRTJr2xYYImO2J2O4wxHeAYycBSzqd4Gi6lGdxxW0ap2z3aiCN4nH3Z7PsWS72M
qcB01zU3WZ3dF5MZnAdcIs9CSX0NdTnqlgYpT4nfRpOvJd1tHdXLymyMo5br3ipmnVqNbnCTd/nT
0CWUs0hgHbo0u4utNl07CEUgw4hzP5jwydXysOAsDUcoQ0A/X/rauCRT7IVmY7K7XOw6xOj2IynI
p61M4x4domRHVJKfEpizr8GgsmX7rnAnYzzCJEFcJ0m/u0I2+1gfg1MdtEy99bmlQA35O5kVtwyv
sSz6HHbVpmv8ZztZnsyAJydml/kmXry9laQnCkNBqFWpy8JgIdb2jBz5kc4mx2zzAiR1ktCOTjkg
2t5DUiMUycofg2BL/VsN+3/K+f9xJej899X8+//9n616LzOhvv7XB1Bb+fNbZh8/s/rr94zb62v8
q77v/YPYN000mwEUwrZXut8/6/uGjbbYZrSWMRvLoKPMz/xf17HxD+aYTOayTAYBbE+nu/Wv8r75
D5O5PoAQDmNAPl1i99+B3NLu+aWRdgW4UNSnzUAXmDbDrwlr1eUe4ZgSTVZVJaDrR6eztF0PsX6t
aa69s6X+5nZWu9VRtbzZ4CciMbr9hdxP82J4w3SRSZtXq4JGLv5KI3gubEqDopFxtKBOitwhc7d0
Do2oiseMRUbqzpdnIUNxKsNFCH4VBYlsijRVvs+FaURzB1V4JT2/Qd5X9dl+tmuyqEDHnxOn7Y/C
sYp7m8DU0QULgHyhafnpXCPLJGR+gYLjPsVpOj9PQ05lWnWfNgZjVO0Oa2fn5N6uRW9+Gl3KMABQ
pkjHD7wO4rI+lTWIuLjsL2lWUZh11Gee997ZK6spckuLwEer6zur7D5R22gvGczyC/kdD0CV17xo
k/LOqZNQpEq1Ae155pFvabvvTMveh4o16/qT2sgrYsBwHjU1fgqWh5uhDcpjAkfzeRx58wld3bfQ
MrRiLLU7f8nfvYQvcPGs4sKKtXDIvn6MtPbcXZvyPf32W/pUMS66KbzzOLefY8ZPFUsXJS1BXbSq
XdSQ7NzVpOCjROudbzvXcVoqWy4hA239RSFf2AEPKy5OEKd700inqPd4hclzvvmrUlY1WAX2uqaR
ImLe0thS2CqeLJ2vmYywTsV+GDdZxcdOrr94b/L7zjHCUyXm4jLaLnk01NXeGY00n4Sa/s7xWv1G
Ed0uwtktARPLtNR3Q1pSzaGPhjtEePi2CNt8VorXHAsrvuaitfw3eg11L3RjgM68Ynv9cvPUp7YI
Z52JIGYvvnOvfBd1yTta42clc47Emom32mn216+1tnq4pjYfuZ75gslHvS8JSthB4009Zoq+fX+W
346dZHuLHdaunFNvR+Tx05pi90z+aT5TT7HfWBn4Fv3hXPSoC9DKcgLq2M7wT5/1WL81ypiq1CAa
c+/Rg0hWahTlg2SQYp2no3fRMlHcGH2cbb1hRE/l08N41guDIjU+8IvTY7WijOMfK3qC6wRY2oA6
Zmw2jHVqkcZtexagANd6O1Hbc3TrVNR0DTxTydesYA/r2lO2J1OehnT6kMDCYmRp7rzkc6GrsKu9
eoojx2xI3Srf+rTg96eUJBqaH1L1zbqKpRNZzdKd+gQnpw9a8QuiRBl6Q5DkxD2DhYyWVq483+8u
Ixe839ApmklMt6zxlrP17MK9E/povbTKZ9DN9pq1TMxUoHed2UwN3AjM9sobv3SMXaLP4z2VlPzM
Va9eZKoZ6xrjMhlohcS2EXpy7lyjPXjLqG8Mtpgrt2s6hpUMV6wbczTP2izi+6DxUi6tPrgFg1/8
s39JEcE8FXOwnJP2miGOObTbxUARNMNdTcYsT0MphyZM+mDYpbo+0tKoE38L1g4R2Ji7597lPE5M
Z3zQmzjdCF/p4eJ4yQEwaZmjEZncE9sHJHpX+v48lc5eVc2H8tzu3uBRSU5qmJwD1XgKjHVwdjPM
m3US66EhukeD4fBxPdIlWluoWwCBtoLfsKZYMnBLMMDpRCQs7b1m0nAiJkBhRbOfGxE0t6kyjHPO
ceCJGLM8UC+137uutdngmDqVCldPjVUl+uJQdabbrqFIcuRrjadOd7OXoPScF9W6B+saClr6MX30
MgTpQFB9LjhNRItRzbtsGSm4jXXaH+y6i58dk+NBVvTzLu4bZggIY+5k5VvEmyuHUrpVcKTO2+Km
ByJwcqUX3+vFEiD1aAcRSqJ5K8dljgFpO/HglmE7Sm9+Vn62bfwle1SHlAR2Vmp40UyA/0F1WbBT
SPF0dEiNR+dYy+ONPlGKN1PpvnTkzvfUP6k1y6nYySlFOqp0eeb7p1Bl0xEJyyq/QFatN77wxVMy
ioUhB8M5pI1+FTZNGgWA3qfya0+vk+VlN2QUHe5qFayReegrmnu4agqT/pFJ2UlJ9rp6Y0oi/V7y
c1GEUxyZVqvMpNerL9qPArqLtZrgZXOrTE1xWPylOi2ouSJTmiZlnOvRJyMOKuua8v5o0J0R1USy
U6W7xMY4gixr+MBxeJK5j0m45/P6mnNTTpMdBV057HV3DvDulowX+I3T3JQVTksKNPJUiIY/h4Ep
XV+11IVuUkKeN7OZ4k8xpMkFZTgI1PQ23bEpGaHQIvicgxgZqz64L3LQ8YuO/vihzYnPHqB9RCqY
7QlUVU9dGyzPRBL8m3lK9OstYZ29lMItLfvZPPRGLa68DxdZhDtqzl2WdfPOob69n4ysPsZzs+wA
1A5rEy5ORCamjhSyifUV9HuOa0R0sI7EFoC4i+PU59mqN9wQ4Gf2cvAO3SKsA0fb4GIC5FsjzSBy
el2pWO/yvZna+Z2WJPelUvM5ccbghl5p8alGim1NjD4Vq+pjXJU8nw0U061lVl+JMdcnl2D1qpux
/8S53WykWppbiIcPVUJLdtW4sbepinj8smRSkSu4Kj5CHviYxOLKvPFrV7tD4ZjjhtVa7+Dyhlgg
B3EJ2kL/JJ/u3XS2nz6b7vSqzZ19w1iDg1CRU/kmcLLqruzchvYgDzW3Ede6J24z6WTN/XU4PQml
4dT4SLL40jfibiJvuzWJ6hErFESqKfAJ1C1qJXtz5/D6G0cjVaBNNQ2ceniox66iKKWN2zitLm3q
PBezN92iOR8i2Q8lcygJfZTAwwTJNPhCt497dQ5h7FgrBCKH0ZMdSq22unhS3HYWC0BWmY9pTvC4
Wt7ZwaKhmrIUSqfzFsQGl2nvW+tW6v+HszPrbV1Z0/NfafQ9G5wHIB0gIiVZk+dx3RD2ss2xOFWx
OPz6ftSn00gnQBAE52qdvba3JFNV3/eOBl9aFjKrXqK4C+onpwjw1sDKwzQB95BsTkhYGRixGSmJ
TCMPTpw0zdaanGtrDIBpQ1/310r905+qnAj8T8NiuFs92oEMkbp3sjHgJd05eiy6KIKqBJ3GwrH+
DtHAIm3qJxj09K63CxA+qhC3bm9n9CA5SyJ67jl/Cqma7UPaaIt+uLFbY9hqo3a2+eQsu3LxnV03
je5fpwihWvNg6beLg2oRKvDF53LDvDv3HbmVlnFw7XHpcMYY9sS3hsD0ULDkLktjvoCv+H/xcdDv
y+Abe4HMtzLyOyr3RrkfqYXcFUTy7Jx2piRbh0FsjrDmupohbUg524x8pY+Opy75OjkxKz/2cgKM
jmXZiH3bCtj4CDnD4Kt9pGVzCytO90wh/RfyF95KXFpb8s37LRps40AhW7f3kKrD8i1iS9G0G5fo
LGJBW9zGN6aH+UpCOFEBYM2hGGO3qBKj54gjtpAerMZYqNGFRQKUoua7Gfii5bo46d6BA3Kn8Sa0
YEo6enT2htub30te+XsgOQqMkVVseU9pkhXjevIoMbqfGQoadOJ/YfvpAy2GPzJyMK+4C8FgzCt7
B43cGVs707AObzsPQnZldrPmHOhBNubTYlp3ys/xJdlZH7fjEu65GBTJ54Gttzoy5N9oXt2Pmtvt
b5ov0aHpNE9XSy7GoWmm0NqZ6QJR51WGc1FVagAOeOShJI4ep1MUtsMhcGvnnm8spVer613CbnCm
TW9RYGcGsjqjempvU50qjFeLNz9rZfSfhIxBSNhtfhOtHCkjrGdskch4EfW0nsJQAHgPFLglHTI9
ODRt9Y807jYPIjKMD8vJ6fUyPT/dT47U7ZZbJagAf5rlXme98UjP7IrKoXXSL6+t0htmQvnqUboH
DEOgwwFEz30p2sa7o/NZoVj3+r3nB+iFaOxQM9WBYYh2oDNvAjQmE7eR6ilGv6aPOn46lxuCFcbD
KoLuy/FFgJVqWUHjtMZ44mf5va/tda9anrzcCsd93U/BK+rUCTQsnzBh6da6ZFEtDk0alfeFA82A
hFWaVyOWU17yyruQkZBTLSZXNC99TsU6DnUUH3aezKxKj4alEksxWPmjSwlCJz6rsiMiVkp9CueG
+j461mMYD/rnNN3cS+a9z7KgosuwXgSKy7gJ9PfA/7XNBOknWQtEN3JPn8e0cpEvsZ2IFbNPH4Sf
NFiu237QlH6R93V2M7M+60x9VtQY8Zumb3jWTOOZwbCe8tB+a+VWcSb0Y7B2e7KH2GGU+brQRhjb
U3XMRn/aarqi4jDvAVAFQoVZe5e5lAV2uHWCvBiwOYKj/VpRZz1MWVacI7sskrEhmm9dIItmxxQ3
jD8PQbP8WSyq7ZxCZ5eZ72uyluO0RdrsHwPLy45Nr2idIvw9Kcb+PAvpgXV2Mhkyt4WLydfbDnfP
zRJo6zX1IIf9YPHj0qAx2LPVmcTfb85OitubPMRB5O7aIa+2ZiR2tRG9poN4xi3xJJQndsqnqq4s
luembaiSRE6Bqu5lFsTUSqLhPropX0+tKIN7VFTNCxod8swC53Ud9QepLc39CGPGHmilMGvTeuk6
/N79+F10XruthPU1C4xk8xjpZAxRwpgDcfmTKOtd6awDqqZWnEve24EAhWzXr+UTEMMhICRh41ZT
9Y7DP9blvN6BIDjJXAxfePC/mussVWBAHGZuySitkorJ9liKqo/RZ/0xsJbGyvKe0sn4nRuewRV6
0Jw/2qnVO3+e7oUH69UEcrny4sbRV2G6W33sc44FDpjmvP0G+8doGW8WFNyGCfA8jSGRV7oKOG76
chvJyr44Zae3/eq2xypjmlRm5x0NJNiY5Lp6H2blLWMpTdeme6U3ZmQ7ublsOz/rDqtdX8VLI9Vf
uv1LYfJC1jW5U3i4rDWJuOQSNMXzs5EFIdV3OvpDLolMdEgaFsW+NEPabPuR89fk5jpO1PbaSKrC
GsWfJ4jx7hu9L5mFY2AgUn6D8TAtDminUeKiagmESNOI53hsTqUf/Wld/bQOLiLsyL4URXTShf6d
vPEvpZK7Bo0SunaEPcwUhfKic9ukp4Lk7QtIDqaDdF8DAxlOeSp7itlcUwhs/2G7o2LqtamNkxGV
L7LopotLLfYj2WFhbNntr1+Vu3Gwvz1jPWRRCN9msckpr7odx25K8hHf8SJzvVWW9dab0RvWuDRW
dn+jG+/UVVxzZCNmmzaUxzodMQSjeytIx33SXJIVDwSaVOODvrMOsL5y4fSn98lEVmZYIbUGhB77
V7tkmbFaj+0+dYO71qAu3g5z+olKMSaIQEQS2hMGsrCgyk+uvzzgOIVL6pGs1tynYn7tMk88kLwA
jR41R7S+HQAAdaQWGgQyFraicBOu7VdDRecOF9XRNscf8Llmw+fxUTeuNCjpcZ5tI33Dmbc+dKX5
0cqB42qS74S7PbSe9SNc8dZH0de0ZL+lG55xmG8yB5jdiX6z2jqEHXO3XePzzISiR9jNH9dRfeZt
P52mdeVp64Cv/VoeMuUP7xiW1Qb1ZXWnCMRgVjTTcyDacusZTpDQN14xaOIXrmrfxofRRzfceFRQ
ES60d+ucMohwY/aIh7By7XUnjrN09mgkj6LBlGrTPd5n6ze2MFQgCrs5mW4ncjs++DCfVJPftKK9
bcJ8Rs2nd6NTc62OhyIb6B3KDRCBaqhvCOfrd3XT+nfNaMRkAaJdnKynyIbft3o6E4oOGalpdug6
ozgLuseK2TzDeQjmydpUB/eKKu02EsdQ+wf8hRufrQJDKg75yB+Oc1681jjQjQV3iRizT790uESo
dwzFtAdsSl+gWGuUATjFyADC9h50N8zxD8ZqXPg+7Pkpj/Rt39kFFXnr6t26aXlQ8zDFS1jTlysf
dcdFmbYnz2SQjvoRqcb60q3IPJe8MJKsAs2Qbv5ApsMKVbe82nN+NOv0zh0R/WSOua+rXMdRFR3y
rErjsBhvcA5mz04Tqdj0xw8/pfR8YuPQjXBhFq38puMo2892hmBABjy9eQ4k3HZmulmhSj6HAZtj
VZVRrJADSpI67O5RdvoFkNCiOdiwjnlWm7GidGhfNbKvt2lTylcULFiZx7wFwIgQzzDIlygzAk7F
3FDrhZzx8DC2JiWldC4BOPRBYoMizxsHaGhLBZR19CsV/dR4YA5pcM2Jz+X8pVqE3lc3/dGNpL4w
qTbfC5W+b2uUDQdprcVRBSDDYAQzLdXDLJonlOD531QK6wOIzb2pm9G+J1ZSvgyyHDflgMbGVqXJ
Wq7SY42s75hRKT0i57q+pPaVySSIaYRv6DZg3ZMMqsnSqp/VMuoTX1uP6qSGDxi95y4N/fk+HOGQ
OSfkoyT+CdBI+axyuTXsQrjJrRUM612FZuWy2K67tesov897NmW3s6L3ahz9uDB9Us503r8GOm+e
Jbb/z2yp+v0ctvDCNbcSCjn7aA4TWpACLoyPdYQwskZs4LjL5UeJCT/x1YzWYrDDllHarkk4YQ0z
RzXt6yHQZ7Z1AAc5EObAF66JelAHChIQzpNYkHiFlz4Fdhcl0dRbcSBm4su9vt7pPPAI0xXuQ7is
P0tWphfeUnq40oK7tMUj65sZC6+VmcUBLl0duVHkiYD7ft8Go03m0eBY78Qe6wtLR7PNuXwhoIEI
UHgCkzhZ9ZhHy0LKYZsdAozr3+Oogsfck+8OrmCZBKNxESyDSVMwxqcMxseusR/8IUVjRsd54lsZ
X+4eRGPgBX1SX7E8dZ5ETKyE2AB1zXvGmPFjBTc4+S2xishShxu3v9ZYEorM+GLJ05AZ9UuPzSEW
Fid21/j5OW9rFK7cf2fpG27ikhB9hDE8lFEJcjN68hA2hK9X2LARC7vGXW6WfyZ3YFr1i6cV0+sG
Yv5O1WZ2JgECIiNsngtX2Y+aNFqw5qZFyaoEoQo1C8OO0B6VpPYEee/CtdcQuIie1upM9FfFMaco
ERc9VnaSZ8RG5I0+8GPbv2ulxxMKi4WNAfXdmF1/scSyURWMlBNehc+BJ3ObUZRxmWS3xpE7PWXC
UduxNHtu8zndEIvoYY0QJaK6st1mcqmTMYMEJ4hswsM+Nok76+wI8259zhY7orKHEhU5p4qt/O4C
64kmyAWotsIs2DZ8GLu0GdWextjhGDpcN9nseXek49AZuyyPykFW3GbmfGiXRjMtw1MHdfqgFi/c
ectApsRSrbQKqTYpI7p2y+KqRGwXRvIruFqCtsVdLnLkg3nxyJOrvpsamTqRG9mmLuFMIGyCpLAH
a0et6FM6dvpJEVy3XSFv4jqfmrcqKset71MoPJb8NoCs6aMOkOeiMka75dj9HqwF2sQ3vFuLMglk
tmX/YFSGD+XtpTtez6WV1bWs13cuZeOIsx1Wf1xk7ju1uPVhTHW/78wAAIWdS3gkpXTwhjjxC/te
W9N4pyuUVXan0Kp4qFgVSvOdl40fo9/JeKr88EzfTHNTIOLfF8v8pQczTVoiFgips9fspIzZhPeu
9HdWSvQCQqzWcdFTs89dczi25tBfoKIoSa3sHRjXVute7Wx3tJi3mzWx64Y0aYGWENOGt22mro39
NDX3MyjECdDS3Fq5i43Uq350IZyTKvP54MzdtCXPwPoy54YOQQ+/bp5JN248a4gHH3y2M3Myztd+
PuquIa1mWkPMKmG/m/GvIK/pOdfzMbyAwQQv2qGMKMOqkUy5lNsOLijOwNqJQEH6Lwb5XJHPv41U
byAuRdhPFsVwXBYnKvn6jPWh9OpPyMZ6Tx3bdNH87dgxqRTHoGrfyMr0CBvowmuiRLprfe+cC5fR
Hr/EGmcVnhGdIUNMfcE3PTDoRC+1j6l1wEXC/eQ/ENtK5sE1/ZUJWi3Fk66oTmmFN21QGhT73BeW
3JDC0zwEhK4honL8F0vDmlkyWm+MNVJ/TTV2CDTX6ccYryogA0PKZq4hxVIYw8uCy34viRvZKTCV
+xWpxIbKOQPkt+A7YDXOwW9XYurXK7wqa/EaelqAu7o14SmLJFcE/JmXGd0vBSzX7Oj6KHCtJWuk
9Yvu9XdRCBqsJbMMuL4/vXbamG+7okTit0p6d/6dxeWHjH5jJPYYmEXS+tp9X/mK35tomTjurOHd
xfN1j3ya0vrU9EbkhJwyjOZOZb71eJngg339IejnxavUTsjyRhd5VUdndoRkhteW5eHvzFAE3kri
bRKKZk6k1amjbpr5tRyUTOjXbv/M1MC/dVqpmybM1HH0Q/1hzpF4sNS1vR5rKxLdLvydGo/oCwMu
/kOElrwEkXbvUEOZRzTEuDC6gQ+TLEvOtwCYY4CFvAyZat80KUOvkHO/0QDjS9xtyroJwenOfAIZ
eSxQYAaszjrN1reLXxhqZqZpzcvKrz6MpoceFd2hWRbgL8M19729wCg7pkxIIo/uK0Rfh6zI0WCJ
Yhh/s1zJMhGL9pN+jhivAhvdHDWr2LdWEI2cR8cOYd29YKzTuLNYrAcM6zLGIzEnc76UiSkQOPdl
k91UuervSbOw7zSZZgdKz9s/I2fywTEH9723h2rLN49PdnU6rDDX94u8un1bLWxETQopuhnr62tr
axS2czjDEE8AwpfVFqzJi7eKeqOH+kurqUzghNINtmsRd7X+9loelkjUvPxKt90Bmh1l9WSYceki
isoC4dxxqEb3jcdrMYMU27E9DO3X4nWO+h590XcGBdS5OtnewFmOBDN8tRyevhbSGjGaswZqf/1U
Gt7rfSo5u9Cc888JWwDZpYF0vXenEE7O+epJUhzY+6Jo3C+ViXcLM5J7A9aH7Nnpu5wkuNC6WiJ4
1J36i8QXy1mT3pmn7xRoNyYauFnAcoiX+IBmH7xHUpCy+TKge+0Y193fReiRdAsak/tzpSjdTdI6
5z+aWss03EZzV/6sjRIIPEvZIStGzJ9MYRtYJxRTq7vFfePljzYa0bsuNR0ZbsgesRKECq3eyqb2
JLfJei0y51ygjmRdMTymoCjp0zCVekyMMHssi9DGAAN76uMAmgxuJHsZvmmn7K7Ro4ghWOHFSiwH
4lGL/AE5vJsCO8EV+a5fV7YeblO5Gm9YGqfgrfGJCdpV6BImZl1dnerWZtpYROfzIEb0bHNdldH7
5BEhdYGmeRlJV0jWCVfdp8hks9662vLC/dyG4zEsWsX9plLTeiUgyED+iI2mP1AckS3JVJcI5/i1
vKwtx+5VpuVtg24s301Pep/a0+rWmLTh3IgiszvoWKrW0YZmNWJb3ebgEH3zEGaZGcM1WSkUbMZB
ehPwRJ0yZDqJxX6akVsN7ZlcMb0d7pQb2Run1UTzPNE6Puzykb0IChINdo7nYr/UIrwH3OaMINlO
sMtM2BYX5ozw6LrdXL9NRHBVe5eYChFHMi/LLfraoh73QB8NhGir+rPd9wNgZelfvYPo2+QAc2e5
dZLrsnDILpIGaneRC9TWzagvOS9DMf+6TXoGKwkVGfq+/5PqWgLfTy2LHDpJUvXNIKq/aq9xF7wd
dv+dE9Hs3NlVmzWxb6MG9tbMujN60003Af+xx2jx2ZGdYF1hwpqyfzQZlMwTYVBLdYI97XyQnq64
61w3c7fjZET6SMQOfJhK+ypuTMXgWqaEE7vE21ztowFuWh73DcmbCO9E5hj1VtoczCaiQtL/dbAG
yHuwy0wH7CSCAJmmWpHeNZ0RRTs5Q3X8zm2En4nEtG2AJDvh+xdHJKokBjF3B2dFBRsRE3cHIiL3
RquaM/Fw5U4hxokBB/Yo4tQzU7LDh6bKH9aTRm5miQozCpYto52fM1vUr8xolxXcYHAqYOPCXw6u
hVHQoEEsbldfxy3hQw98mmhp5fJuYIxLgnR5CFptxkUNhM4IomJjdP7CRzL+tuqt5yY+uxDi+ZK7
u9I3/qBYJOZHWQ8KAON7GDksOo5OFblib00S4ULJZgJ6fZoBQRI9+em5850nMQwiLtzwgDzSTiqP
DclrGnCJFpFhsMT5CuqBtW9ucRgxGid5r+IFKG2oWLIziQ+v6ndrN0YfS4AFuLbMKF5dtmt+f87z
6nHJCj98XjO3R6sCot5mIcgoxxj81DaYtcIo2IRvoeM0TdxbbITlbKI0R73atYu9lUO1rDyonIhN
AQo0tGtzWxRD8UbXM5+H3cn63PVN/0zSkbjkS/YieobDYOleIxDaKY0jb0LV61Z8vpuuXDxxG6ZB
WOfgkX4HQpTiuIav7jaVjLJ4Jft9i0p0vgc00Ef8ff0940+xV8rb5lk6bzyrPgXj9OBd459K795d
OyT79cHAb7UluM2NpWncA44N8dQyXwgxPKAV5xyoAlNsIjW3cTEuE8Le6JEA+BTyc9opaixwLwVn
M0Rba+TW3WiC5+Js7HaVu5KfttrAbW71tZYy2DXz3DyZGlF0180o/dPF3kP3mTFI8GmczWrflIjo
KHNc9cZXjI69zHwIgvWq4CV1J8kIHed3mJX3fQTkmQ9qn5ld+SBq/5T1Vo53YjlkVr01QAcPbVG+
uRijJ9VnN8CAIFrp1XYeYbIcOTnbV7jS6dMuWkA01Q0glMUb5ezVqXGqP+RS5o9zbX/MbUMSm/SM
bTRhJl4mU+79Ids6kd51tJ4eltDzkdlyO5np42BN89bsyXSTrl73HerWnyhIv60qB5FqCBHvBcRg
fXUUQyAfJumFt6gSAeHWnOiApjKuhGOXODI71IYz7wj8sRPbg2EkAnr95mTCW45m6dPvkfZihDR3
NfDLAMizyUi822JSfE+5qMY5b8+uUYN0ZJ/sUe+pVGWMqZmD0p1ePA/nY65qMlwX4qkkQQp3bgHh
rNzlM5xZmh3qhwgNdH8cW9io99vmLrRWiOswb3f8Wv1tSgrVjZ4xRa5h+RkIs7zSsXBe9ohCx8MU
RLbnFAeh+wRt9I2WnKFiprbJLEqMFst6ye0mPHRL8IJCeubCR0aIBgcqgmDQj7ayg72LarrHrwL6
QYn87P4ptcz3xWCwPvxikD0PTfQ3HJGq+Ne4SckpvRFZMzyXI6QSIX03EZks1oBPzSSWwTKOi/Dv
7YjfurTDmt4Cx75dqAgUtv4qy6fWL7EyMBz1kZsAs51Ms7x1HYVDpzTu7awzbgT+883oiK9gqJOl
yy5Stul7p9u3SgksMngP+gm6vTeDRBIH/leXI34K7LeDZ8NHLo9DGAJrhQEV8sNtbq/ttkGrTlb6
HxbhJOzyX1OV2P0CYBuisrfTAPwWVsauSKfjUjs0CjVOtHdcjwndb+/K2St3qFOWoyWyFjiT+E5Z
hu+z272TrUgDvVMR2WKWrtiY7nyeB5PXqKOdfw3hlOSK4r2zvYvHUiJGXIpkkN75Xv0SZuEhL4ks
NzosogBSrCGaXUt/RWUH3ivyaNsa5a1Xk15nB8MLOSBHNWCcr7pPh+Gv6g25UbL5Kz1rr7NaYeSY
NXxPk9+lisgGu3zNgn7vZLiaDPUQme1JWs1dUEw3a0hMdFnfOIXCTN35J2nKisjlUjL5aFy4pVUn
WBaPrkCo1zbQ/4hlk2AAwmja9iUP1d5p3PRhqLHetYuxW6V7VGP1U2r7tmr7EyuOtanCpiS1ztcU
S/LU1zn4f4gRtS3nL2uumBqAs7ep03p/nArlkM7zIk7RNGxQINVxWbYB67XtX/k6ezcYxKgCtk6P
0Zg5Bz1ZYOOWQu6I7RfRkA5IpettTB2jsm5J8MH6zROQxhmGiGmJLeV5eZFMw6LELkBDukLo9Fbb
nvCy8EjkLloYc4ncbVg0eOrTuwGRzd1UV2w8CESiihdWU7yadFwxq/Yea696xVeO2Ret7k3IBmI0
Llc565zP6emu/Xnoya1j57jeKrURWzkO9KBJwVDz8QB/qe/cwXFjMoiM+/HqOZZ4z2uHIPZg9Poz
GT3huS57/GLV9FC46X6FCmeXqIbErEZ3D4QTHkfZVPtJziflDLeF5b1ytZ3Mxgs29sCsVNTmta3X
8m+qVvEQTK54UM7k3Pcavz4fv47DKj2XmbXtx+KG5QRqEmSoSrt93g/kSHRfgNNwDaWyYrMNMfKH
RlJ4w0EF09lQAyhQdjFX59Cq+pWbCL3anDiifemI9UzmkbxIbERWRutPGn67YX8tdMGbP26Ryng/
k+sUFwpIyzPsZHTByYFQruidEheh7JJUe+637zDHFb34rSKuS5QnIhENYcFJIMOHa+5zPC30p6PL
jRIunfCW4Hr/LMJW/H+YE+66n+ZJDT8/6vLZ/berr+Fv2y1DwYb83//rH+U//pz9tMmn+vwvf8Aw
DqX4MP4My+OPHGv+1X9UXFz/5v/rP/wnbAL8lOel+/nXfya0AYEJPy1DYPG/WgawCPzffAf/A5vB
1XPwPf7T0/j9f/yL/zAbOCG+AZCha5mtZRIO9p9hQpaPDcFiZIxYBq61Nf/hNDBs+18s6u1tIsev
mXMAzf9pNcCN9S+kyBP+jxkhoKWPH/c/3//9PxKC+Oj+8Xn8x5//qRnFfQvqL//1ny3v39Px/vEX
D9//+s/k80U0V1nX1rt/79r939vM3IIL39MQioVvCTvB/o6b3uYG78AF1Phhz66/bLTRyOCcO+YK
/+70ZAsC3Huyu8Xs7XN0iLEXydANzGWO6y7I/jm22CPdcgwfpt6JsmjjrSpLHzn2B31uSpNsDwd+
dLhZhV/iR3az7GhPnYWEymrGnJPWdyf95K/49cRmaRqH1l+DjFYgnH6RnzWFQJMNUGhnVpjMqZE9
NCMdjIkXDYv/h5OZOG7CeiI721flHHqM9326zHeUos7IB1cOYs1FJir1MnFpcWYS7oQxD2KkvhMt
tnZYsT4sn0zb8LDngjWKL4k8+wE3gW8+eKNPczQqQMmXlvG+Qa05C70Tuuvbm1oPOnwel6D1JOhG
2FJBraem/iIqoytvFHPI6ia2gnM5lH6ho4tucSqjYlqDYLk4PDEl8bkioGMDQHHFT2qF/UjgKW+v
XT48FRnrcZp71f04YR6Rw6JwSBafoO5Vn0Qr/varAcyKcDt6SyNtoKXeqh46DtPhDztnIW8LWpsM
BETdZBxER3jvbzhKNd4wjK7yZ6mw+GWbmb2LHEJJyidBITUoCws5GZ6Nw7w2ICZEo+CvcGCchFbw
O5u17yVFA8UGoWS1/Np64brOvFFWF2V3DcdW6AMslr7PG9SpMSOt58UWfBAFFP/17w+1vKOesHVu
oSCj9d0YI0WMAeVO45wedO1b8g/VKTJ9X+187l97xZ5wH/TNdqqjfr/K4pkwLvdUoXJ+zbpKHbKJ
XV5hksTX331baLBmQBn9TksCR2VG3un1wX3IK0IoXH/OEvhPrP0CccHA/JbNfBDzXN9TBxw4b2z5
6fjR21VNF7k9qA3q/mIyE1mYBuYXYldHltARCcOMyS8SzzVje7kpCZfelXpdH1JDdTt+qQYIZ25y
iQeGx2NMIi+BFFR85DEqXLCCqCj9D5IzrfKA/HSIGkyAU2HeYqgfMIAbUZpxU4c+/TVIxQsf5g55
73gulqIw9wUBHOuX71oseltvZju9hQ9uV3x9HaWeQRqOH6Sw2OxcRoH3UC3CgUmHrOcbRox01Np7
UqydbqNcGyShz/jfJapzEntNq8DiapqDVo9Gt1Y+RV8qt+FMzRZf85OqWtd4L/Qi9dciCGj9Dl0Z
haihhUFxNldccenR8dq/g2lWmCYgQdOjP/WAMShoYPApeuD4vxtk16qb1ZDi0XXcsoqJmEotHr0e
ymddZBm7o8RzaAKxzbEb0OlGTLDRfhiQsHlSVnCq5IFxdNx2Kd8Z3BkFiq2ID3UzhbgCkqjC7xc0
eAVgWQOD3VX0Phlm6OW2GZLt2I7GGkn8aJTnagHx3liVrBwMgEqssDtXW0aWtg1sU0fQ7daeWvGu
xUju+oIm5WQ4g75vF2HUiVOW+G29zkUtwdjcvI+2WH/S1iVbwi9W9KLF9N0CF2+zdvIfRR6+o3Bf
HlNJGSVZY0PPfIgJfjfRwbEXkFbblP2UJoye85MXYoQbAphbgiMKa7+2eiLioeCVCUPKjzmafSw6
wij+Zgin3hpXZ3eKn5lUPrq7enGWR7S3NeyW7+ypNVzOBIqI56wU0wPTkmMf00D++qaPYDMtGpdI
tZXk7TVqX8pggok1lWX/atuqUeNQCYHoIgw2TFPBtBWhsp4zZ12xvDc6Y6Nwgvegtn10LCP2fogw
fzsocAA4gSGI4X2xsLMQrGS1W1BpVBWULLZ2dVboYvJE41i/yyMj2PpTGlZbyxxwqDbSmX/GQb+o
wdf5JqAB9N0FsXzmBCC01XKNdNgKQXDPSKXjd1jr6BbxJdiC12SJ09jLhQqE9A+hVqt1rlt1FQbW
BIkgainvgr4MHviYZ6S5EdtRNxLYbAGU7nTIm9o0mekO7ABIHEkbJ0CgQW3R3XS2P7xNXPZErNCn
0OMoct3Hmv5gTsUgf2/MQF8yHRp7M7XcZz+Xw8dgTuPOCn1/N81B8di5DtpHItDIPGNnDHNKJZzu
2azm/nZyIzIOFkoBboZysWKHDH2NzcJbTgrlPn9WN4WtbDLYCRC7GRE6H53J9F4Gq/hy+645WnN2
rhD7Wozqnnq1OoKj4VbcS+DipEfm8tyt65osFiH/47Cit2tbRc5JelYtm4Y3quFhrMf2FBGxT2Rd
Z4uPIpXB0bZ943GSS5UoVqA7MyWhz66M7CMq9LDvBQaD3vSMX6p3EZtGfck03xmt+zBjJ6hYxcmW
X1w+hZjE+YyAtbI41yusS1ESfopGoe/Tj9Sy74Opkk9u30MPFoP7hlWPpJ2iwyeoLoPVj4cy72gU
QI5o/qaVxtAxYNZGSIC7x81fjX9j70yW60aybPsvNS6kwQGHO3x6W/Y9RVITmERJ6Psef1Df9X7s
LTDqvRAZUZJFjWpQlmmZg5ACF/c6HMfP2Xtty3YAj1F2o685BW9GudC2ZzR27A0eBzYWV4IPqafG
4Zi5jMHDZEoPdeXyzXGDeNgqzbi+yvujSZPyvBqLQ1E0CbCgNvOq04rBTbapK8R/PaDEopXTOUWO
j4CqNhc5uJwjXk/vE2WQpT7XZTOE3yY1k0IAYKu+SzHlR2idamSD8aoCJbqje0ri0nXPsOJMD55f
Yh0YLNqmFSy2xnQbnxCH+iQPKUruxGKP+iUzYvgaoXWvdlBDcAwxcKcdBf/GqsSPKuzj+cAml39P
eeVf+b16yjhLv+SwzQ+irPES0H3b9kEb1uduNcQYi5hEQn9cGJZ7EftLn3DS1XZ9mU1WSu5FXB20
ASI5zVN6kVez/8yTYc1McDGf8eF7vIdRBhqPUvPTBKrIOs2qddfuObEqmkNx3x00I7zXCZEMLSfI
Ot21lHCJw6aqXz0YBXuc+fN2EWP2eQiSPIN7qIZdoAY4do3lmAPNvnafzJIzc1VdO0nih3vpawBv
URnurDqb500jZH4RkOqAfgEQRDkuF14w1uEhr4riAtfiRB9xLsAUMRjbKgtzhCVAvgWpBdiMynnl
77Tsp5hpwvEwLRzSwI2MFy6hkdsqnpC6NCF8L5OkxT10m+LFT730ebYYxU5B1N3RUsdYH+qlpnEy
089t2u5kQElwmPoSQ6C20e3Q3wkT27+sRJFflgqSnfaX7Fs+Oi5EdWmfcN4lfNn0dA9hwV3jEIp2
GG76XRu28d0wYpNvse0hdMvzR1I1lzMPvdZTpKvHLLbx99dESSBeG747Xg2gIdPfS1bDcSATgDaw
wcQTodBDmnBHmdDyMo1ljlgHPp5qa//GKXCpklYeXjaIayjsJuLtaERepmX7Pc68BIlO3JkddNP6
ruHXdM9AD+a7tu/zJ+nm1q4kaeY4kKb7daSSpEFP43PTwsB6bElfOkqyCK7wjsjPY1lkD7TXmPFz
EiEk2ZosfeymivIUBXZ0LUeYC5lIwGcHGsXpFvAJxHVOfQW12QQgzEucH0Xs9UAWqS/ItLD1ftS5
02xT7C+odnCObp10zPq9U43qFO0ORUPBaHNnLKx+jZujmKHbgE6gJmjPOmNQBW8imNDYt13gPObM
7OjnMwbflX5Iq2MKHPlsOSRLeKSpgULqAUkZPG16kc3nNR1iBzMzKLdNYjOpo1NF38rx8zNRtPRH
lqCftjPzAYIJAoJPEG0O9Js1BEZoQCElXXuTOaO8GvKpOQo7NST85N2dBkp71dmCtd2SaLcJsxIi
gwyYAfVOj80u6+lb0bG0UUTYdD02bqMLvZu6pE9J13GIXgDphpFjxNfAXJ1slihPvZ10smwXaIIk
pKe1fVmytrNdMTsNtzQL7GY28dJX6OOK8cr0On2YMIcGO9SYQXVOmxDLdO27d7Vlzyegd2RyNjSx
DnadJ9vHsbI5eowJHCLMWDOiAy3oueOHFtNTv0rgnALgs7DSDEMCgYYnc1S4e0oY78YNButYh1K9
es6IoSBLy/7GZxs+lTjUEd0v4Vfd5j5aWTt09D4ty2Y/Sg+eUjorNq00Lp0t2ilMuZC3GiwwJdYj
ek0xU0jdpy8WnfvzIFPNQzi1PIq4eyhTtGf/kD6NVxQ3yUoRcp/C3sNsnoh4XyJCeW7KtrjuJfuT
UA2oHBczzabpIuu6X3pQhR063S1elOxT4OIiGHjBzNumnqMrmZp+j5aBMBovKpG+CNe+opeqr0wp
RxgrrrefayVfh7KEQVYkHmpQ5iPNdcamCO2ylhckKBUPhW+KF416HWiI7Eg4mqquuqsqYx+wZmfn
s93BGGDgsycMVJ2CcWIEyOsn+CaRNaEtwmXru82I66c3RL7M7YhAMEr8HZI3cQRr+2rsKfyEjiDZ
zpYbXXZ0IspNkwcJuFi3vROyWE4GBBSoMQqdXNQk/px12MKOlQUCGwm3d1Yrf5l3xK8+RUIEp1jg
5vsZYcp3hSsGI6Tbn9clS5FOevDqhYrOLl55qOdTeifYFHnxxP24MZyWbiPHZCywqf1Smgq0cWAH
B2cy7V4J/xQadH+RqRxnhvEYsvvcPlEXWX3vyzz43HU1XM2q4cA99jE6o5j3ODmm85XHKrYc7yQL
ioANJHYh28a55372giA/B1VcXSTu2iF0y/sWpFiymYQoD8ZNYkWzuyXQpUZLcByzID4TIU130dMh
pKIFXSKXFgtZCE2dDS0rdzrnTMj+nYtbEzrtE8rbVtEinEcK+D5M5VYEISCCEKzKLSAcgL8JRzMs
QgVBlJj30PYABeXH9m0FTlCAJaTLLg0t6mn4UqPsfu6ndnysxEKLUyLucwBe4XoXxSJhLSdgf7re
q8z5vNSwDJaSjO8TTHnIgE1OHJSUKcFcNme89kip/C1r4TQGdjveDIVEVzXU/g9mcsMLTDq7PZ8W
vwcOIXCY0AKYFhst14xBv0m/tl6DMyIZmJJmkxMXaMvH8MkEM9lXk2zvaXwERxAVytqOTmh7py4p
UZjxmnA+GSdMERs795jQYCXCc++Es9r7ydwUZ5YnsWGOtRkvir4gvHChA5cem8V18Zm0IAjL2vum
Qrs+AqTEIYUipG22eo3EGnVg7VIrs78rsrV2WWk7+8nofATDPKTpgePpMu5Z40KeVmoE3jX5znxB
Y4d8RCus84eS12WGoG6g/44VTm4Gu6ofp0aSg7SSsNFqwkQjGix/pR3vgcMZuk2v1X0cIPxs+tF6
tdtVIDm7tAIWd7qPklheUKC6oD2YVk0gt6+sJE5uRbYAUh5dUrmbQl/2lpzuNamlYBdcDmJWnr4o
tnr68uCdt02bY6WQAurf7FvRfg1t2/NeBTzl+7hAFwCcl3VXl5rpAbvKtkzi+OCVTXKncNtvY+Qu
Zo8/yrG3HLmyGyBVabudgtKzL2GX0hlMke66FAMYt8/6JVrsO7DHA323upuzc7odKH5TWFrJNp56
jymFJoHsvqnaMrxBm9JzbmNljegtnDSS6jt4s7742oc5Mu7Ua+qO4DMfj96mUfVSAoRm+zjp0zRa
Z1UBnLfnzuv9hoFJrQLr6ORD1Jtdxbk9PGYJsUg3LYdxiWQ9YSaZDCMHmc6MJjiPnIGYFN+OuWrU
efrCm1aBWtIl5vPkt4GXYd9ic9oDO1DNxQCbdh0Jy+QxJRerI8k7idtTWfqJj1ilDPzLgHNtcOsF
blAewBP04+kyslUeli7lqnGYe2SxuQvW/pUsyBDCwTfgFnkybIXmZDsxh5ehQc/lBGtuDfHQmwFq
vXsb5UmVnSRisPo91+4OSi9G7MN+6M7lGHXxYcx5zdzhAByWQ5w6eXDEX9R5l0Prd8t5k6YzKquU
JKkT+kO5Rj8kRX90p4WO5GbpFxHcWb7HxVvLtvydz42GRzqF84DDp4X0ztwsnzeun0bzMfG1bR3S
yGbU07WOZd0kcWWIX6N+wUM9t04J7GNCTYHUkXS7hmOU/UgvXbHtFknvUm4lQLkZ/HvWjVkmrks6
Co3af/8Tg0+rf76wxqWgOpZfTASCoiUvDjRzZMJl5wdteYG6CNJbHpGhdVAOZyuwfsJWBEExfm2n
fLwIehjROnDo/dU8npxOspOF2ZEarYYCqcOUQHByzpST5NEuNdQdZJJ9jdsOuxYK3kfaGIjP7Uaf
ru6J0xxwzrlaYw8DLIzowDnFpwOD+8hpXhnjxFu/75/D0jC4A0iA08zXD17uN9dDRnmxGQI9IEXl
6HY9dcW3OpgeJz/vuJb/3MxERCWLOYur9szpuoCZD0oGz+A9pepC4hfhtqhtcJ9L6iQM1uloRVn0
1EDfwxZV6U3CJHQ7dlZz6OSS7+sojI7R1Fonemg4CktKsKIzOEjgSrta7UHbIxNE6grN3543wnT9
nsa4uPHaOtgOTuiCE31juXkY6kF/OTajY48NfJYSjOUKgWtd9MMevrEdWUgCqzn6Jte+XJolOYky
fW4NbQjKBWm4tID01k521/rel1hl2DJytvjb0A+Y29pheqpGSdbiXDkPXaqqH7OvoquWQ1mzYSPM
brLF591Vo2Twq7K/FH1fv0ib0bPdOtkpNT7igIrLoe8HHxR5hbvDnSPBRtbTD7/AOFcwZAN+F6fD
MaiE+holw8WwTNmnbOjCp6Gy1I7Thn51g0R/tfOYliVf7LNuqTvQBMT3oMiQ+05iuBL46vcNI6It
/bJin7sDraZhwG5qhc2B2aA8AHl4Yto3J8dO1DabWI3ceXZMeGchGz9pFag56LUM8+ZrkhKGTTro
R1GAFROpxVZdxzaNUKacZgp+yGFMmMXm/tfS8xMo4OVNTbo5AFHUxOYPlfRTrxgVCo08NRqp1q2u
DkDpNdUNdpEvlPSosjOAK2t7ZlMC5L3BiOHjzqAdu9O6RynFNIOHFo6w4e0zJTcZ45sNRcp4ILqw
eF4weOHFlwJTXVzV9ymSMxTuyZTdLeV8i1iQ0e+EGH2xxuoUa5a1kxk+ohKx4W7OYrFF+XKfRLkF
+MA0WHl5ZI9p1FZfhtS+Wzr3bu7mR+JtTlQBOEJ25bOlmxJlnDqJhR2e1CnrKnHHl0JMyyWSoTOk
AsteuUjrZFTJYyCK7nyA/4ElxZ/OhEe7Z6SuPa0di3NPFU3gOVAKmKUIr7DDHMLaF99r01HOad9Z
W8A+npla9afabV7jhvFVTZPrTNdkefpTSbIYcxKnM9nBrqm3EmmOHBvlDl7JvBsUwWROq57ZQ4cX
DJFnMhuAIabNsHX7RA1QmmCRYbNuTzqA1HPmWDuAofhKp9wlSxaEw4hvY3CvfY1IfRe5nZdzgpLF
GSc3BL+C5wXLELS9cxcj7JULCX9XLfF0YlzUP/AWn9BwrxrGAPMAaavM+uY12gDPDLpgqpScgAMm
z49NqJ7DhpWZxt3EsL1g+9biKXcWueXHWk9syUTSaDbTDYuJgNxzgn0SmXgtVUTmQq44okmVE5zI
8z3EhXchsfx9M8FEQIIDK5skA7jJEfPvlJ906hl3bQV9PKIHV6LlkACgbevwCXI8td/Ut4dYw09Z
VgB8jFr/ZWB+uG+sedqFQ+5vYaCFiO3axLuFADIeu3jdyFF2rC+CGcrSCD6UlAGB1YO9kX2wYh2X
IV5ber/43ggTIPHxE5o6PFQhjesEqz2mv7o40VBbeEdoC3lVCMKrD/sjp5mYY3HXyR0DwnnEeBED
1Ff9Gc1B9vCo305F1t7OSYK1NQNgJ5cEW3VacEix4+hRAt26GJMsfQB4w5DCyqaCW4PjhWfet35Y
HeV02fblozOj4+9l6tM0YXS0y/G+bBfb7blfYY3ysgH/UkBC8D5P9JBPLVOVckujs4XFooFAmQis
td/0zr1ieLjLxfQ1ciySWUCVBsk+wBLt7vrUsivyOaUqj6N23LMJGf9TQCf1vJx5WcZ+VN0y3S62
KXYUSnRaaVAhRrNxsT1+oYFBEW2lR4484tJx8csuQTIf3AUYcVfH3wgzDJFSyltRmNsOVzXbUTAp
hBLpsktAlO+EtGlkp9JsZBJ1EFwBMFGD1M7OrvxXVFvWJmccgbooxiNEtdSAna0lXqGtU1WAPtET
7xPlgdhikkZVmyOsZ/ZKAwiCNQZGukKYKjZdqcB9z80aBLE47EGgttHT4QE4RDbws0L6TPKMyL73
S3GWkI9B592ez+NWWNfs14qcNF7NFKtkcPmB/aCQaG30jE3uJ4nB34zs0QX8FLLlKXIzoQNKpSVC
O0EC+/uMqDoPR8stZgU5ajjhhHZI514w4J31b4LG3ide+cJ3CTJCZC5sqYx09BpW9frlLsbZi5Dg
34MR5xIK/2TbIFmqz3JFIMk59gFh7359R2tA158KBCL1UEG4WkjPFban1ccA7wBEXlIhStm7TFP1
vhx0Bzc+N8HLUFI77gxfKvxqz0QPIlTecPz15cX6jX24PuxG1wG5CFHDVesX8dONjjVpqaUy8T4G
y4VYmDYsdJEY4YKMtAuKytIGsrRnJ8Ol3Wfixl4qOg2yhozCQN2KLkJT2eZS4F31/huqmYeSY2H+
Xh/zpvH4UzxzGb/SMyp/dL/8U8fv5dWX/Hv78Q+9E+L8z1DerMv6vwZ+/p//6KK4rOLvP2tu1r/y
h+RGajQyjkvrQSC8QSfDivuD7+k6/zK4G42RCqGnrZw/VTegP/EY+ix1lDV4d8Wfohv3X2RpUqIa
zT/wXFbrP9HceP4HvCfJTGQerkmEjkD3wGd8v+CSbJ7sTqF6CFNRaojkjXfjVF5tEfzmhMCQki7k
xLp64mF4MvhBtjmki/XSNg1p1RyHnOa5jhrZbAujoPXB++ud5jzWWfLijmaIzqKJDXinpwZgjZ01
63A0qpR/2tVJFp81HEFD5qmJkEd69cGL9qrgpi0XIP1OmsLHsLy5hl3uiPwb2NH0c5qngL/btG3C
I3bR5T6unXrexYzuiSop4ELvlF9pHA7TGN+6tdvd4PGISB1UBO0eba9BBcq/xIuYMIwV6HIEzueY
UULASPOiV5y23XjHuvBW6l2cUA/WiQXjGB5VxhAtLYDoNmVnAii6TRgeppwzwJlr18a+RvtvNcfc
08xr0qCgZltC0oIZyaHFpcS1mnxwSAUktfE6KbuFvCFmsTEjxaCex4qQCvzMm7HrsPdXCI6oqQuN
ZWxPe4M2zgZ+9ZrrPCVetelnyOHLvU7KsH2gChXechqXDL/8r44dY5k9Lyars/vbAXIUdq96sKLE
XPWjrdrxzrHyNQw5b/H15qcTuMEWjXDMubFe7haVOGm/5UBUk7CWtgVF4DCgKzFQo8tQIAdlqHJI
YYXjcEXConn31W51XnlJ3p3HfZZ+BiRR0u5AoMUwZpwj8sAWHGb9xjYNgDGMZKAqZUIq7AaqlCju
gJi56aXbdsgJdDaMI8qtBJuTKnymvMxNOcz4jQFGL0I8PjuXEGnnlKq37NQ2SEdM0CXNtPiETkR/
2hb0D3d9x9l7kxQlMQJNQvd9L8Nm0gc1hwzIlnCw3TNnjuzyktYlCvEJI/kD0S4thRhycBDWoEl2
tKKEprjT1MpWpttjRwV2g5N0ErsWERG2YP5VF/xCCVTYtKhOTI/EYJO68fRMiTMSQw2/ZF23Khjg
EtlTMp2SAx/Q1Vc9lgXfb2uQjgkRF8fJ66CuSJw9BDBnPprYkQ6k89nhWMQxNi4wd5Xu0KPRnZyB
nrWPwhZ9ahBWzS1BI/rO4NeKT8iVAOZDo3zNFqYr0IhHi1FOfnTeoohj1jpuhLeI4jBb44oD5mgZ
LIOW9sqlN+t2xF3wFnkMW6Qswq37loucdGDpnpm76e56fktQ7t7SlDvYqLS8PAgdqLERhRHaAkZ0
zWJmwuVeejz8w1VE3UDLjiwespvfcpzBT6sbux4KQ+4JQc/9sIqOHJU3RLQQBG3VYqSfTCL4bb3U
dEKyCWfpRpbkuQGgW6jK3nKl8TAjFajf8qY9L7VvnbcUapvju7fzQ1DdG/2WVK2XwL/vqfhOzFuS
NbNdQp5Ax0e3IRKzI1elpYGxFkFFL6N1OlXn7RoZKofoYK+B2fotOxuxDmbZZOzJ1FZAMr7i2yRp
GyU6AVGLzYB1C3jYnPlvudwFa+RWrWHdNEojtWc3JcpoEG3UbGVJO4aRqwdfClxQR4AZQ7rHpCQI
vLVdm0wHhvKgMqnypkP9lhveMN5CSGogJaRrsPi0IB/YgQtiXNLh/qMkCDADRWsiEWi89AzbNaK9
+i2xnOAg0su7ear7bdBGSIXKt4TzLB3QmhGAbZ8tYUMGOk9I/kNbRXbedI18pJ9KYLq95EGEpt/U
4716C1VHHzB8X0tG7yx2W2KC4DmQwE4X9qoSNrHsakDIs3VHjtq7aU1uV5PPy8DpbUY+vq9a/xi9
Bb3Hg2pulyYn/p0DDLboxm2IhedNxmSPEjO9Kd6C4yndeaBCZyBQXqIneAHTNrFPyH6+bbyKYpum
RyCTbVg5vX/NeDsmew6Ddsicy7axLi2q5fS8ZdI0edNOpy4/QYP9tdrbWS550/lqNE/0nSdgfR2b
10Y7ABLhdWHzAGrQINff1owbMk7wDSz/2VLqNk5M3LkHCa6Y8Z3tcVbL2sR+aqzM6s4U/VewMChg
/O1ICo3GriDFN1p1VrFn+NDCh0BchH7LcXn7ZZDks73s8OkRSOWKb0WLzZDYceaXm5RJGeP1GTNa
d3CnbIXZWLCSmA1DFRhzv493RYoXmdM+E6INmFfMoBYtZ3dTx43bP45QhO4D1GYKmlFW3/AIcK94
i/GnvFmW8zjgto0rsPU6rA1IvigVNqKFtrxPnND056qnrQcMLK699EcRxRrSSgRlm+4LHK0N4/Bh
/ZAwF7yVsliA4NMq+6TTdm7JIYj68IHsQau6suOOxIKEIA2+XYcJJrSEwEtsue+WJvWxkflIMzlf
LgkADoKiMJT5FXEgbVJZCB4TtmkGESJRKId0QhZ9FTTdvow6gSjDzuablC+PYJrSItHHCjo4Yt4A
u2yfMrT9wp+bP+mhM3e4WRbWSDbND8Ag4WW3mB6g+NT1sydG2tv4tcB1LCNElM3SjOaH1SacENO0
L66MPcb3ZpYdRpoAJEARmuXJdIH8zEcdXhLO/ZcMGEDC6SaubjMVNQ/uAKAHuhLZvodc8npEmWOa
bl1i2GULJ0aQTyifUYzL4tHdRKZl0tm62HS3qVsC3PGY1SDjm3B77Md8Wi6CdrWvoM0IT3ijdpzI
1ZAeVFyHOTQB2Z1BUsAfr9O0uSPPbiSjz7XLCywSDXnwvld+wsfWXA1YCYlhWarkzk+q9tvYtt5d
mgZ0jYRdCWKJfEyKRM3V1H6MjWFzSSCr26GAEIHwd9SnJCUzQcnoh5AiM3l5ccAiXT560JTOSDuh
l+a0Y/WtWyKPNk40EUEZlrhpChO5r2ywODsm6UGYA/bVwYIk9e0akcgaG7cM9bRlnWSMr01gVVtW
03jSFUEM2Zeo4osZ9RcFp1/Zr6qOUmszxGNj0AMauur+jIASWS0z6MUO3eJ8ysOEZnTuU/MURdnh
ilSNao8m8meQWc2gXmzkluVmdktVoEFHmwbCullnEVZPUmzeCaQ9AEBEsYOfxhCp1egyCRpsaak5
MnkGHEJUVp9HM5veotIUNELnY08zPfivwRJ0iXq9WNg+/dimRZfHuDglDwyN+TnosEzAiMADOPuP
6/XHfYtkJ4tRcNbMielNB52mC4ojlTdGzcwCYW8ELcO4tTgpw3HCjw0B/3piqAKQ0ZlQ1EboChr4
Lrl12euyEUeLapB0W7NQm1dAEKDER719MhUBuHfUXf6+zEgEPKBdHO/GQLbhcfYoFlclhuQbY5S7
uMwWk977XnJL9v04tf0O0dhUfGKEs2TEwkkZk1uXJ5wjtEHtcSewIeiHppWgaYDStBdBmQ2MTbuu
urU6skC5vbF5Ql9eZC7kFz9s6ZAQZ0MjV2N/NwiekDdd1qNTZSU0qIACELv+ktIJ7uOFBoVfm9tm
Mf51CLEBs2zUT3cBDhUcTW4lSPkVStiohuG97CynzF12dlSUICi6nGqhlvmwk3lr+kM4VPMnn5zT
6hxjomBKCfGFFn2uMKbiyAoJheggu85zVlab2A8wG07wVnZpIfoE0gB8iD/aJP8buvFv+LV/dQi/
/z6/Rt+z7Hv78yn87S/9cQz31L8cTtTQw5SjJF4ITtR/HMMxsThoXzmBu4KT+psn5v+ZX9x/aaZu
0Lwc4RHFAebtT/OLsPl7UguU+zgJNX/7Hx3E3/d9aEt6wBh8wVHckbYWHxpcxQyWMDAOkNFMWgdy
ikjfCkZ3R3lmtj99M3/TtFtbSD+1mP64lAbRbRz+q9bews8tpkKitpOOT20VzNFO04zdwFj+hx07
roIZRLsGe7OjiRn/kApel/U8xHVmbZAl5TvFM70vLAj5//RetLc6hog78WiHaCxSP98LlupgDjLC
y/ielpMcFf2Ww2N8+PVVxIeu4Hoz9AK1b2N/0h4ypveXkbZDsmLG+8bX87e6v6gZdqzz4T4hvw6M
e7josxWGCDXpAlzNrs/Jdg1LKvEGxRmnzJKein2pl+j+15/sffeGjqhvpDD0naVwwIEr/Fw/338X
tYxobSfcJjmlTN3l92XoUbj50bhjJcHXboEx//qabwvk/QKiBWvWNHqXOg1JzvuLMswdOyS/+EEA
o56C4ShPO9uBIDNxLvb8vEL9x1HWh7x9Ohi4B40gBitS01Gh/TmNaMTTQQ39/a8/19ov+7CwsaK5
GhwN9QTP64dfqRmdGRx4EW/B3czzjvHlQTaCGZUm6lcBV13JqnDbxR0UlHs1OZRuMSE1fmIxKJDo
Y6lkmuMCmJ5xiw6/UySS1Jm5IUrcvirDzwBFrHMfBO/d4Axw0q1gAHBgxRKzt+UQKklDIv/N1/3X
x5W7IhODbUFS8Nsf7mpU8CDRgkK91Qt5pi75megIx92vv7x1f/nwm3qMCB1lI2ZwPfHhQVpSd1Ye
7Yat5dnElJdq2i1hznCuXAeGaaJ/swn93W/FwsQ45vMfsxoRf164vPnrSiPThmCQEZ1MYwqJ1KzA
ntMC+/Wt/d0XyPzAVXTTV3uh+/5STUYBUK0ABK3AgjF1R/WeOMXvVt/6DX34BpUk4F05GhkoHdr3
lxF91UUJ/VF4GQakxWhP19rvmn0a+/LYVdo+YFJyDz2q022W+fo6SIQDBBjoHDixYB8NekTTe0+0
EfUY/uabiHQBZpcYlGon+czpF1gWQJoDDqpl7/hOe+5BXtkzXhqgiyGQdjKGawwQst/sf3/d/oxS
62vJZXplc2/vbw0zcAl9b6K8x9WM7p5upsPYc8eRFMs7feydJftLRBTxb1bJ3/x0qyVVrXk0+Evd
D29Fp3EV8n6Iz9GMAIhWAxxcmE+/Wft/s4ny2kVarqRHP91d//nPM5dJw7pzkI0NNPJ5X4F0xO0V
7IrBQNigb4lAXdW/uejffaeaogM/rsdYS3y4aOV19sDrkei+CM06eoX0guCK9D4bnPqkiUX81LsE
TfqaCI1//DzwXqbE0FrwOHjrJ/vpdlOekWXEkbedaR9vrYKo2lbX/W+eh795wA2vReYbvCQooj48
4H5HQ8aF7wZmyNbo3J3pRNc2gK3ECn+zPN+Ko58fPeo3wRJBgscIQ/kfp4N0bylAuoroxEZ8rlB8
U9TvlGUlxxFJ9kaV7X2ou/Zg+VV8g+zyAfcWjXTlO8ci9jGY1W5/OsFP3ZbQDv7h1/3Hh4Pi4bmM
gNgd3n/dJpAoyvFBMiimuwgXOb8MWmJpfv2jOh8flY+X+fCrMjH21dLZclMAPN0L5rDbaKg8JD4z
Ybc2RojWC9oLm3biQw1seSWMou3juHwbT3RHuyZ4nZhM0u7F29cY0R+QXrzwyiD+1R/DW6CiIxCL
JN+7YxofcrCfe9Gb77+5j48vImpq6mBU5quNyijz4etiY4Y8CeF805E7Czqn/gZ/13ziwY1t2Hr9
1y4AGUDVla4QCp3ATEG7ZTMKoc6qmHK8VOAkxFby8OJgETrcp2muZ8ierrgnvg1NzQzdut7i4sWi
mcaoqLdCDjSE8Mll2KBlG2w8MKfhFupb8pu30dvr5v1ipXjC1rFWa+zZq9f+58ePZnw+6hbXQ91D
4kAYv2bb9xlzh4g2saZq5BwDfdnYzZ4DzngXk6AcmwJvZc5RGOvlb3aiv/nGNQNjhzkkq9MzH96P
rVOHJpWM7AO/nD5lnvvDqhFZzSge9kpm828uJwQ3+OEL0OvUUdo+TEveyu+/ANKl8SbxMG9GulbT
IC5SBaS/n4D74LvB505Bid0tUNvGr1O43LnckOTxm8fSWeum9x+DR4JNn/qV3df++FzO4DfWE4W/
AeBT7ZnPhA9dr2iYsfQvegQp9KgX7xL6QHluLfDNR1PDOspLctYmOG5hlYgvOAvZPog/PosbeGuZ
JQ1zuKFGfrSSgczFr5+Oj5sqx1AbvYXDI6J44M2Hh1x49CiWAJmJgipwgIf9moXgc9MCQ/9/40qe
9Fe2g8ex50M109V11Qz1iEXRKn7keQ5j1kMnYyI0EL++0vpAv/sdxCp0sDUGTkeCpPjwPMw4xIVH
tM82roV38vl0Mso7lPQNiV8QxW+evr+sdXimRvksv7WSJgXt/dpDCNijtS+pZNrFOTLYoYWYSTjl
pNmQPfVP74yhBQkaknM9XSPnw4Nlqnry05HNKsAphfB9wNIjSnqlNuzG29TPlnMRpclv3gRvJ+t3
XyhbKI0JzsOaeT4oqPf3OMkF+bcFEHciq9K3+wfcV5flIHEykG8bj2cMMY9kCqLTT3/zUP1lffI4
OS4vOe6YpaM+nFWy2etnUBLgC1DSrqF0wTZp/ZTKG6nlP/xyuRQDNc+TXJLWybrL/FTFMFrqYJtS
xWQhLrUBZ/uGwQVg6FX0lCZYJMcKDPGvLyoc/q3vv1tEajZWY9uhuJHmw941OE0OiAh+Y8yh7Mgk
EjaSKAjHGMfwCJFruzDC1Al5DFXYyQuyO7trjDTmFLvl428+y1/20TWV1VHcPf0i8Csf1rLPLGuZ
+A23UzcB09Utekdo/zZDyhF0X6CrYxUM9jVARgjn0dZGSIYW4DcSsL++z3zXM2xHuDE0y1x9+Bj2
iDYMVnC1taiub9hKqkvlVIShcdxC3ht+ww0RHCPSqXdOMolrFVRMz0cx49q2vFeUo8e3L+Z/m6AQ
c9g8/2sl0uWXLP65/fn2x/9ThfQvHhZtG/qfHo4A4bCY/mh/WoLEYJazjziE8nQ9Evx/+I/jgQvC
xUIlJj3KdJ+/9Z8xw3Q/0fv5NN6oAPkf2/sn3U+UTe8fLGKK+WTUNMrl/6njPzxYvrCQGaXtQdLq
8E7KhHiuHXiBuHt2Rz4ZkfJWQ5RanJvFxwY5iXFnpWGNAMKAYzl6qq6GO1A6jr7MIQUn4EJJQvwR
1U7ZnusRuI7JNTT9NnPS9tTBykEYca2y6VTCXIGagNAmOFQeoQ7MJa0Wepa7jOKkXrCf7gTHX/Nc
6xhzEaFtcTHe+7yt0m/4xFB6blwkLmibijxfA2bT+Dp3WyDvEP7H+NvUAt6CWN405hTj9yjJDm7i
/YJtFIIW1Dl9G0fraHkqFvaT1otE8GDr0TRHVAXTLp6th240r6WhT4AIcuc26W0grQu6TW6whZaa
VPjrJclpOTYtpnDs/1V76ZeGhFi7+fx/2TuTJLmRNM1epaX2GgJAASiw6A1sNvN5oNN9A6E7ScyT
YsaqrtFH6H3foG7SJ+kHMiozgtUVKbnPTUpmRpDubm4GKP7/+97rcURFpwlLn0GmgpX0YqhnO4lf
7Kbzz0vjt+WudibcgSJdvAIeGcmIzVLLAaNqpFrKha7EN161IRlviSKOllDdRZfRz5ozttq4/WST
clgObhu3G+Lcw/hpyfQCPpGfQJenbKokohsVXvVMWtt9lYnpRJ2fdllpws5r4W6AR2u0+dSy/Fnt
IQM3MGhsXniCa+xXG8qi5gNRdTAvJuhfegRmFU/vqTcl074KwwmePKa36G4REGq4K/jtu9Wa4Q2F
iEXda+5KUbGJdJ4HRTZbr3Sd5y9Z6+l7Qj/cG/P4egwdlyS8hFqy1rUefDE8Q1wGYpmY8lvemvHC
fXMZW7oaE9Y4oJ2WtD9s+mER9f02Sw8oDaf+uk6ndHUi+MPnxPU8oKSAf6kK5Dp/S7Ekz4eQYEZH
7kzX9m7uRjS0BOA8UtmmkcqtOUSZ+pb0Tm5+yxblTo/Z3DXjadatr29Y8RpokgeMKwx+WUd2BSS/
RRF0CyrMJZk8tlhGWL8rK82MU21MifXhqpBE2kbMxpjuDLQQ8UvdOYt6VQbp7Ttif2H/LeGZuXMD
T8ZE02FGVTid2jWRyvi0azy7AuYvo+t+sUJFU0TzodzNpeWn9JXBPL4jA+2jkzNMjXqsp04nzzJq
WwPBAzClhlrlUrWAj6yma+9aw0/ym87LFZE6FLq5eQxNDUNbSY81MJlX8iTQQ1QaeQJ2oSyIerkY
tS5Z6nowugZCECPOQjZ6lP5beR07AwO+rE/nR4JI6q3OmujyY8pGqmZ4o68CNcBX2TvgeCCaTeZF
6w0RrdLKMuY78/dQvsuj4IHxkPphmW+49bLLnLO+KhGe1VRWyfVcrMHLJ/LUZfbkKYsSYjoDioqz
vv8EKkhfuMalR7db3HOZcjIP/fF7SkHuZqrDp1yb3kOVLdHZyBWvexU1qIp6H+fRMPJ50DwU3xb1
JJ+83FLYpUptHwyuhOeR+hKxgDAlFS6GeQ9Lw30mzLjc+/WMj0p03ZWeienNrXa36K3EgXldPG2I
mg4vUCBRhw3QzwaeJrmY7sdFrzh5ZuId3uiLQf8rDoYGrkSaecNxgXbyauHRpE3FgNsbbPAZsUdm
zk4syAuwJLZmB8evq6HgMv8XJwxj7I+H9s7sYl6vHktKVMINXJoFL27Ic14wadfbWJY9PRHz7Ld+
2vWXSWOwzWH7BotZoEMY5ut5EtM7vdTx6DiNfujaKTkKI4FaaJvUlgZr2ls2aiJhC/NCXbU7z/EY
f46ghG1ENa41X1fv1dRTXyno+igd7l03RZnrudFhcSbWa3mf3tCOrq4IZOiHRNTJaQDoDGEEiW7g
SiGemhhqIgi3fUI84nPk0TNqOgCmfVRJiJXM51Q8HizCaqAaU4t9OwnUUBTDyU3zL9ECUgKWLr9V
3vLmdbQU/Cse6REHwNGWeKYF0aOdNzYZj53wpX+MLXc89ZOyrkGM2J+t1HIvtjfUJzAE9bkL8wtH
0Ha7UKVcb1nOrtJ9eQRl1W4bZxivezeiF4GO8zqq4vAghWMd4cvpL3M48PDRyuYE1TLc0i3tcUt2
74pfIQ5Ty6KCCS2O5sZVFqXl0XRnebFJyb3S1a8R6RWEPW2KFcXGDklMsRwy7mpox08jR8NXDuIw
L3BvRPRanPIEQkXemUQcNiIKPePk4Q0zwamP5Sc7d+4BuXBHBHLzIHhU24oWorhr1NC6eZ4mrGo8
DtpRR1mk7pvm8L/B3i33CRg9gO/SO0MOkS/+rJxtaumZZdL0IfKeS0siNXIrsa6nNq4vJDmgma44
Ajj5aGQYuiwg/5r/NPqHjk8u1HqtAy5d3kazld81RMN4A9UCibkHo1YDxAwior43sbnexW3DYQuI
SjrX+3KR6r6JXODs2ZR+HymRtle9QbIPukcoZJ+waVAVHJtW71lrmHHXH0bgoZJhoOtx24k+916k
TbpseuzZJDUtUw8amZFIGxayMNbQOyAkJGmRkw7yYqVCuPbSS2NprL9wHRsAAU2rxXIz9m5IXjcz
4v7Go+tffLPZ3oVfLLdnARJ47AXfutasTiQoETo3pb+fAEoRhO7e8qaYN8of02PaOsmdh25q47px
/pRBOfEOIlkk6wvWA9nOH4AFoz5NYe94RfXQCX4LZRaawD9dOifk7lzIQ9O8d3jGPsJpR8ZEw5C6
eo0uWgEesocW0VgHseEEUmc4CTEnV2R/ik8Edul957WqPkZ4WjBPKtyeU1JV27As1V42+XPpuH6Q
2EKdZQIYVDtZei1UlH6pm0I+C2prYtd1Tr/XGcIo9AYgT+qaCN7o+fNL2/rVsWCmtJ/GxfmWzjP+
MisRB1a4X8aw5hQXKfPeG3KGcYXbPRBO5rLBX8jbJu2xGvokN4meMpjneMbut83cx7r1vK2Tpri2
nFl4H9aU8CzWjeq5cYrPhG+7RyBLiAMTcBn3rTVIgOpctAxhIQanTJ7v8250ukuNhM/fTpG2Hkc7
LBpuOnmZHhb6bdeAUeK3afIfTUBsdzWn3z3GDD8w5xjmdypG0IxDC4elgOQNGaQkZEJ4qXibBhuN
YupaRzLT9bWcox6CQJMcEBPnxyoeLCtQ2uufvMSdrhJG5ZtYLBb+ZeEMJ4/l6bZwGshfy/Iu/NgJ
uoHJJcqA8nOn5oSW8kCGQLIkAlNlVRB+SwC2Mw1rKlnU5Xx57y6e8bmXzQCD2qx7NnARyvDRa+yP
pTDaZ+6MQ0lUeMl5AfvsJi4xK4WTNMFRpubTyt25dsQYfSqqMH3PKFLRquur6XmwjOaopmK9lRdj
vCtnYV3PUd5es282rgvYIOeMv8Lf2KI2rpZicZ9Ks2su9swmFbkgCNAt3G7NCXiOn1l6R9d2m0zo
MaToHgfCfocOW0cUZAts7g1njbB9i1yyDdsMrvn4DTOc98B3SrozJBJahahfNhT/TevdAybgXOum
1fPtHEIgeWkIClm3KatozwsmgCKQnAw59k9mUSX1tRDkwQNberJFdgQSmCsaTzAUzvIqS4ezj+t2
2vR6Es61ORhLi52WZPCmyOvJPNvRqMq9Gnyqa4PlZdERmGoO+YXGkjBzyHZtEh41PgRPNtyQeS5g
PNO88HPVu2jEAaNrPlGx4AZIc7KhBSvHhiq7mC9j77xnYAuu58Xx79vGTi9Fhi+gQGgSdOPaW0DN
GmB/nbAGkEaDJR5tnTq9xM7MriXO6yM9muLkqsg9OQ71yCy/7y1GpbnNTV/NCF4BbSNXx0U0kUk/
2LT6Ty4io698QOVjxKV7Y3ej9dqNU/xsNn529kczPCSqca+5mNJPAVu57IU06Ha7TX6ZwkF+MWpb
dTejUU0fUwt+4GjTyYx5VJpG80TYHjK0CTUnveEU776tuzrAKoPJrN1Gdtzc0qRK85cCICDOd0q9
8CAMLz/ijR2aE6UKvrOyRgHVDKN6QwVUlDsKvX64J7jXGyeSjkSSIVI7p7FmZnwRIPW9zVKYNQSJ
cR7STY5knQVGCL31yDivljtPVUnPs1fMWxhwvNef2Fhn9tmanLG9nb25mb5g1witXdz34Ufiavp9
U1ONJHwltx5a5qrwrvpyVvEX8oe2uMYxq4p7gQbwGYEaGUM/6yWXc4e85Xnx/Yqhsmmw46XqFKqt
PdXIWx3ZR+o+D0MTkvfY1tG96eQqvLYHXTvbdghjuqtLMjo7wQ/1bSAIXt14PPqxN80Ecbt+YJB/
zNLcs7eLEPy2hYpt1He8fIFpuax2acA3+tiYCYHjgo3kUaT9Jydp8zP5QH8n5z7cE6hmjhVXyZ71
iX20wlR/kJqM3/qBhoRacvdFdEiY68Us6XjCvE7Lkhumsjwa0MSgSgpGU/4+o9xIg1LK/GgbuXXx
ptLf0Zf8nGtMVxu6TcU5RqVyjkZr2jkZwU2CwWqLHwgXVNlU74PFLBwo1SI/CmLqZIRZG+6KuSBu
mBGJPApHd1/nfKnOxuiE73TxfK6BTi39LTlEez+bdVkHTFYaTIEkXpddZPMQmBroMoWxzHuXOQhh
iKhCfBdZ3T38lvAym9FwIKpl3c1GuezGasE5F3Wf4FPMyOdcc0fNW19W5m7QLXD/vTmzriNyG8i4
axANflJgC7WM7l1Wor+AWon3k0UUocg866uoO32JmdE8RDM9MTJLGCzCWaUk3bnbBABQ8nQzxViU
2NLz/M4Hfg+qghdlMYAGWeG9nDVP1qzNL6M9s0Rr+gzRFcFjqHS2f9V1iKVCJ3Qeq5lRaBfBTFiD
7Pa24Exzcug+sZG0zNM8N+k2B6x7QQU+bi1Ya8cOSy9CrK7ewfnrro3c88JjGDb1a5p0SEV5IAD8
dMsYsuzOnRCOw0HSiSbwOrJWt3UDS/KQmVggeCbOcd/c/mvi2M0rkttad+3//cTxsSqYOX7749Dx
x5/4PXNp/sZQGAUWKD4KA6wt/3PoaBuUIn12McQm2RP8MXNpmvwjHFPrmsv9MZH828xRmL+xoSSP
ybiZjSXJBfXPDB3tP40cFRsger4GgQ+fmSecsXXW/4cNAniLsWWNwdknnvU7DxgtBzyDd/sfXpG7
n8uBP2LN18nl31cGv3+ZdSfCLpus6A/m+R++jJWkbRguNgUxLBBXwkNdosduJVVG9S5Ws3r866/H
8PZPX5FdE2VTZRMrYRfDFujXBVCYdRBBteCy41epgfOznVkUUNgrJJjWAiDOWoNqelowI5QRqmct
mMtzwoiIXY0N2qFBfsrh9x5yQ4Glypxsf2/bA7HUQwbe24I446Ng0puhE6EAsJCgD4WzDZsJ36uw
eTwJt5NC4S43WZTTj2AbI3omNl1ipvSa56W3TWSXslcqCVTtwOS9aEzy44dp1sMAmpD159hBzCJz
RfPQkBNavdyvSMFtOMkXrnzVGGOwpMEasSNYU4YhQBo6EK65LCtbKW1CjU28wie2jlcD7nJWyvAz
55Fu+aQaM9dAvFtWaEcmVfx7G921RnQw7GZlkXSwz4HiwRmuwoTZTElRduuAWPDqjRGmLqbjqlIZ
NS/HmXIn8ICaZrAbmaVvDYJLsEDjibh6GVhMGTga872A6vGEzURybQv1NnWRBq8ODxPIX+49nRjx
uegHwXEv4wcPUfpVurgUGIqY3+SNe4pSPwNlwX2u4pzvgIV8ayN8fSfH92Yr5RhfoDmfGSxyouxK
6yTAuSdBAwJUr6S7GGAkrQ8fEnDhWU+22SJ0AxBc9rsUEnX6FeCoqzeuIZRx4DXHJT8RjNb7Oqz9
+GPMiDR8KysUD5A3usXkfrA6SS9dI02xXdh4S5b1kEe994zIaravua3He9vCtQrL0VpcQC7DIs3i
JrFHRdlKZWF4mexpKB5qTggVdIpSaMouBlJPBElRI/IrOZV9/1gD/HCv87qHQTtDFv5BP8uMm3w0
RnmpTNOHRwdmbWIpmMGxwDwtOEwBVZTuEszWONjYb2id4IlvKZFe3I4VwO0UxYCTN6A8azb9GAUB
FiWO03UnkwdnpDxDXiAwYgLkcmTDaQhMG4yhVceYQXlOr/b0Sdvl1R+kBZdQZ3ZvPHA4doGDa88G
3EKpxL+TVWP5N2T+65X762XFo0hk0t84nivNJ1sDHs02lleKkwiX4ji73Fgdt/Y3sdll0a4c7IRB
EnDpnHTh4BXJ9ZDMkcuLPoP0xYJQRM01ktERikSujTWsoICz5wfiXvV8auAAuueUqeR8A7Iz9oIe
z4C5Hdt+6IHyRwuKpe3SNGNqIhBqE3WszdrVr8ic2/GemmyYwyOhmTQ86mxCyB4YP+u98Vr1rX60
fgXcOe+ZgS0HO2qnK+l92/9sEM8/+8Txz3bxSL1kLRu3/UQP6pHhpND1I/Fdmfg3XLMqHW7I8zKj
A07vlxSZiYvO2ntfOh6pllNpxaF+IpNri/kRjqJd0+uRKGLdnyXpdGAisGt+1qcrn0ewnfrRq24V
KLU6GGM3djcD7Rnq1xWXUv+WKFtCMZvyNtLeQDDvaumYG9EErVzW0R5UFeFg1XbKgPWcivSMm1yI
HUccL9xqzwnFceoihtn6R1fcEIyWTy4XDkq3GZGaQ5lTig/YgIT2OVsr5/C5GQ9jAwPZroTJzCq3
bQus0QzJhxHMAp7Jt4+VTCMmC3Qgp4gOchXZOn0F1j+zzx9mH2/QvV96iECBdlPKpNc0wmDt/0Gu
4M+3S+4qnlTElsjsAd52CdT+cru0kr7DEBIHkgelFVreg5jOER2+/PX96//7dYglUtMwLHbsv+yT
ue8bHZQmAmpZzQSozuvhMa2obP31l/nzbfn3myQgBZbX3C3VWi/5491fIbpsVMiXEY3w3dNSTJfG
aE6tdjQuPnuw9n/99da/7+/HgPXlI1nN2dn1cUfSNvnl64W4DacFoWIglwmbQIIoJVgcBlulMilX
FZERVPZsfEHYM/6D39z6iv3ypTkTcBUhQ8uv7tdURmXMg8shPA46J8x36Zjl+66pGOhhff8HYZ7/
+svjh5Q2HRaqNpIg/p9fVW7WTjE4fCmTPOEtRroMkJ0X/YMf6L++lusPYhEhU5wEPeeXt0hPo6pV
q1/PHpe24e5W88OEhfPZtrty49FfC8o5jY+DxHX849f4r3DBv3F7/MM7evUX/e4lWjEt//PfNv/x
fzrsQv/33//XaYBh/qcz/48/+vPML6zfbJ/hJwd+Qs2SYzx/6+9JA+83SIl8AEiRkhiR7Pz/ljQg
TqD4uBM2AO5j2Tws/O3Ub//G2ZmrDn+UnQJRMe+fOfRz7vnTp4FQkkVViDQub0+CZ5bzy1uU8fsU
5jx890UYdU9TGCFz2fRL5fZP67Ud+NhcYzB5dY20TN76BHDiQxv11qzJFDScqrYjp9zU+zo1grPL
Pq5rp/o6FtLv++sJTBeODJ1SjombWlwl5aQfm06r+liGfnlHb8R7j9ohfzeAk78w0g/zDfoFzz8h
2wA366RrfmrtNAHwN5fpOzjukK4k69MyaBnp11tAW1NyldnFOAWADAl49QuVmqIxe2e70P3FKz5W
2T1lBH3CASK/gWWABxpr05ZbXhQzu51RQ8qnyhRm9tkyNecQ0I/mUTl28YZOkYI4M2+4ArAax/l7
XJrWvcR0QDDT6+M3u0GSFtgGxAtPMDUPXOApcxBmmTUyKY1dZ7gal9SBzex6mbFl8Ogs9zMzTobH
bUROSnUQET5ZfZLUVwmyHxjfeW3JmIAck6s9TEzZb+w8Gl/6JLWzywxklVJ+J+1PeUMXdkup9Mec
tUKlOUZODbO0yMb4xNOm6DAWiaZ7x5ieqs9UZsw2YAhAOxgBGEENp+qp6jcsGimMmhhqduhKnYXR
i4YSa9aSpnxqOkwjZ4Zv5Xagsvs1VFGf7HuZ13glwzHZLK0Z3fjuKt2TuSQ8LkzZPYmRCdFGLi6G
mrozquUG8ur8xFyU5AYadsP+UBYc+jUiBzPbz80ogmGBxGbjQK/Ltr1O4Xorq4nbAyvUMgsWu0zn
AClBymtOcpnGMPQ28NzpKu7DGhxiBF5ATTbs9ekt23RYd6nZl6+aHXK5UUuN2gMSJF301sj8TyUV
YViQZhieRrrpIohYoNBmG3uPEhlP+F6g887ODpbJmwJzcMuZwlXC+4rQiDdd7ucoURC59PNW2z1P
cHncheoCcLmM9jaIV4A74/KlnsaWWhjwU+Q2VQw/o8IKxBGmtqc3Dx3Qg6kN9YVnEAHXxY14Uhky
fMz7sWfPFsxSgsgfoiH8wgB/gWxICudT0nRUkjxrKoFCR/wdJH/azyksGxaHORg8v2pxGELrbLbE
SJP3aErsx3n0Rqg6g56OmAKAG+kWlvoam5EHzrrRcuTVqaHo6pKfjCj/M6Sc4hP/prqrjUTHOzX0
3WMWJ/Kq8FMG87AGYmt9/LG6oG3yotxMGI+pOKc+HX84KTPrbM3jVQ+xfz1x1tZ3k2H+QynXwqJu
7dWAki2NS75g7F6AQqfLxmkBF+5zM8v5fcxNfiPAQVYUlrr2gyiIcZujfVU8ytkWi3meNm/GKcXx
gH/IME5tgfVhAzSv24RahV8KeiVihx6TJWljd+kFhlJOUg+xMc/gOhn5XZCShfoHtWR98ppfjbFl
RjgpBonS7O2bxe4GHcDf4XnCyOIVm10axTOMBbaYqwTBO0WR7q5QTxjvuV8OMph4qG+22HOLe74o
+A3qNUS6QZmpW4swyosVegTMo3UN09bKfa+Y+ZFsaPhzWLHi+VPb++BTm7B+ZMofN/QqVfnMIwjr
uNCWl6lqcisQVmbi6ki6PlBF3H9OitEDzBDNZXOuy6Rp9wWogtf8RxwsbASOrUiExX2fFYLn1qig
gC8brwm5NhjNNbnhmtOYkYubRqqsIkFR9I+MTCamkNwRH/uSQWoQO11x4eeu9DYRMZN8vpRPNd83
8cx5aaOLa0dBs+6Jq31qRMEQomgHbFz+6BrYe3hAGHeOiTim7rhibdyMa9EGPDpFc1nxKB9QVo7e
haRuCmCSlS/+aKE/Ml2k85XqFZ5veAM5e6eYkCvJ4vCmMBqupUsyM4np+/EOqKSbEL3iu4bjgkAj
mOI4/rDUlA7BmA34kuJ6LvuN2zdmDQOpd7Ho+rVSO1mG3sEi6AXKZEyRthXayr5btdu/Spo7K5Gu
hT2OI91vNpXryCfa0bBDOtZVKhD1YF23BXu+Te6hew5SjgLPHfhmTE5A5QN6KBLGZjWu3YaSwAYM
qKdiMmgChOTLPuXJnJ0yhXcbrDahlyDNmpC8ToPO2Wpl8TrmUIkOpl3N2HQd3DxA9d3+E1E4vKkE
vVgCdSw9bH7VmffRtXF5iCmRMXAJU09toyyrp31BVJU9DgiTiFmK9u31vzs8bnuqjmCJaNaUZVuM
Z6yofnzgcc664zGdlR+xOxYOK23vtpRJUW3aJo6BLPIzQ0cTxoqeyBj1+5JLOpAHpOUBhMR6tWxx
N5wc3S+bjqsosGPPm5Nt6MnxUrs88BKO8pgSle3C98MwIl6CbsoNFbTgIMctbFT3swK6ds770Plu
ujqJCc/lYXqsbfYwAUunqtnRgxqbfWGMYAoyHvang1fmOBA6T9ntdY8sKgxKv5bPZtqIb225pAQ4
EOygICMrRE4F9jTHDMvk42+HJP7Njt3zBcueojuJPTI+lHRonooC8DMmncLhpcLRILdjHZOq6oUR
vpHisAbWLJbzJcx4iF2pGHhQKnYS71GtFZTZZCQcyGtukWRszO84F9IHs0vUN12XE4yLNsy+g61m
aJRWCo5wnS/TpTZ7/V3Vsv/wjMUjzANt626YfMvk7mTC712WlOBaX3QD+9O2Xa6i1so+PHsR0WaQ
rUNhyeIzh5hH+3s/Gum/QdhLb7qq79hawyaFOBt6+YethBx3veUi3EI6qbg9waz7wiSEZd4oO/9j
dHrUX00uP3HvU6w58amMQVQs3XUcoa845JXjFxcoYHZ/0Fk53TO1XL76pobUBnM8wUqYu7fSqjkx
YdFuS8KJbZOymW/tb7WvbTfQpLdu4YngdHS4+mHYwKdcQIgrmVLH5sy6r3dT47HrobWc+xil4aEi
BnZJgBs5W4cm1W2u9Qx9gveQ5FoTmTdpyWe0ThaXK26heHwqXHPBuDmgUgxIUTWIFBfVvVqh5V10
lQ7PSa1GbyMUQYSyWGhLlbxjOIwOqr7TGQcI6Khodjf87/HS9lb/KrhSNlw1o/FicbJQnLVKn/s3
uKOK+CY3zUPk+tYLQTw+Gr3fi6t0ssSysee5+qJ9fqizJhl6mjJDssDU+iEqkdVsh44pGIeY1nts
nBVoHVdWq3lyJqLK50rjlgfVZO9HxRIIJ3A2Pq9rn+/+jCcn8El6Gjs5kec72HZPKKUM1fDmpD24
FyYuCbcCtMtnQtLjawSvSHCkqsunhqvNIwPBJdl6sFdBaQEGIrGGOjMXxg40luqDGZYxahIr/8a0
KH2C1SuMYyY78TI5lnwJmf5d3Hao6RDlJnNC7uhg1Y3IHVfRxDKeo94GK1ChELiYU6o4TxJ8/JbW
8Jy5Q+XoGDKPlOa6Syd7GtmJBuOTzWLtecTRnl24AyimUv1DEcUKaJBwlysIPkQlhiVsjS3IcCsL
/H4xBgY3KEH2bdHovYybzt07bVU7cPyt7E5bPUZzcywHFTiMfSpqBcmEgmaIEFwUjced419P1T8X
aCBF/uqp+urL/3j4j/+NzejPrt8ff+r3JZrzm2fRaV2LeaBCeQj+z+dpx/nNYoVFS5KI/nqT/fvj
tLCM3zxKId6KkqXbx4Drb8/TwjJ/kx4lKoO2LE0oF+TnL5bev7L2/mhH/2G6RO+Dx3WouUz2KdHJ
H8XUP+63vKVzWXFpBllZLG4w35H4ZLFODWeYeJ7fyxmmUWAXBfNNWpkoREJrFuOFD6aNx7R0F+S7
oZ8uQIeqlbNGh6Y9mVwPxs3QwHXn8yhqYlJObNiB14zcm2gk5OjjwV8xutaxdVdqPoVbng8g8Ngk
otrALJT+GtmcQHjL9vKhy7jVb22CC/lqQW3dbTL27ZHQDE+ag6w/t71bfUSgo9/5HFZf//UO/31F
7DJB+e9XxG9fivdfNsTrH/j55pYAdmiBOrwNmQoZlmSe+HNYZFlr9YQZEf83PRPGln+bFQnvN2vF
TvPP+RccE4TE39/cJoZrRjzmiuzxFRtk9595c5uO/+dlqsOge62YSSZFJItZGf8y9u7qWSCr4Uqt
sxBVXFwAhz771hoCsVpu4YEJKo1wpqnd6HurMYE1XVj4OKMSMxoxrI9q/DrJdO6wj5RRQ4bLMDCI
dUPifXPK3k64zxdREd/kKMzINkNnRxfjh16bb7m5TqcFS6v5ZvmEou4KB1P73kxNYWy8ZDbulzCT
0cmn7jcErJnj8jpKhOR93pC83KFy+WzjDJz30MlQjUCrgu0KRT8j76mt1MTcUHYTHoYIBCIM3Lxg
e1mDhZsKPMOzaO5DHikzgotCiGJnNC7YFh4seveoYoWxng0LOUHZRG/VYiUB+k3/OumG+GkR5kD2
y2gfJ+11Gxss1+emzevzzK6Cb6ztH3W71PskrF7tulizP+VXugDZ1prN8TLy4nLcsTsQ8Kr5ogxe
YlxmC4TSIj8mzagPzlSl14bR38JfKflt9MxICnpoph+3uyye7GM5jP2lbbNymxjyde5QAYS14V2A
u6o7qzDCXWob76Wb9+TFm/5YTrjM5li+rEjRi3Tc4RzbRvk9npzuTNxEHjINzqb2ATM1P5BhyFeC
uFHdZzA8HB46at1rApAzVG53NVwOZ6zs7rbL3YxBTNrVIHoC4aUye57cmhA/zzr8ogJdG5W+F6zE
/Ncx9rL24iP1hV1QEisnfKh7Bag04IfXttpYnMkhD0kdDbfpkGBzSqMLUQdrPOqsYGjgzNVdifkh
2nluX4e70s3Y1VdIGQMHpRiOSPJoMD7LxnKfrZpSUzt1T+TzKRKlnA4MT3OsEDb2OaWXXVpQGsLV
uit9LshBSvKMhyC2vGLnaQD2D0li5RjEhN9ft6kYEKBb4z1jK2Yp8+A18jGOtcXG0emH1wFsnH1E
AotgeSHInF6D+KiSM7/wTF2ZuXqPDS70JyHDPjs7NQDkVYLx1ua8ZYDu4UWO5om6ZR55Vn0Mi6U+
5l55b60uGR3X3bfF6ZxT5rj2J1ZrhDrq2bwrHQlbay4RTbh1DbnIZK+Ob3kDdlO1TARlSRJxxDmK
+IPDEzKrsv1oWYPxIITkgyHGFB5MoJILaSO8mOzY4FluUYm6/gkKVW3duXHtdQHBz2H9HOAgHKIH
zvc3Tb+giky7b7KlQcI5XsK2bOQLehhVfW4ZraBopT2ktgJH4hl2UVi+R00a65UGVqMHmO3cJRRZ
Os0lp5DC6EHlYDvCzhnTjyHPiDgbvboRVYXoVI+DA9qIQUC5scshbjauY7/NqQOEm0HKR1JZp2xo
mbua4BGCghVKF8QUnshJR03CrdcxnBd7Ks5M8ppyP2a98T7MpcQVzQANbW03y+kr1wK8PRqEMNal
jkQuHSpOG/uomBLa8YPFcFIsEi1nAsUh5T3RLrhdyli/D2hFEppkpWh2ZD1SC4HlAhuU07mDWA6o
l38UzQDzWmuBIKjuQWxxornqStO858NLNo9h8rVyVX+o8dgdyihfXmdbI6/r3FHAIOe8a8joKxlO
H0RN3/OkbhunGG8rwtBxeZ6N/FZUkAcTSR+VUdKyn/v8G1HO+VJx0d9boVAXL+3kha6UfbabRHyA
U3W4cEakH1oqh8bJBDXb7LW52HKvmtbZK7//lkWZjwcnmd+arnxpxeDsEwgU57ypqn3T+upictCf
l4qfO3O6TSmdr+MkWOh3OUjasWx2vDXsl9FgClPOyXJ2cW0D9UQNE3BEikqezYfsisbnsqW21R7z
0vjmJ1X8wPU2vPJZ+G8QNCGhYahIrIX25oHJCLnbouqCDqr4G1T3Cn+xWt6wO0BMSdFDXqVgFU+0
eDOyKDhb0qm4ZU/7fWoK+InKC72z64XVVdE1RGQnZLhV6FgPGSuBz42LK5ErrYcuZojOVFbCZ3i0
0c7hMsiKLrZH4hTteJtwiyFsTf9XbkoGBNng+K9yJofpMxS4GzCu3892c/h/7J3JctxI1qVfpa33
SHM45l5GIEYG51HcwEiJxDyPjjfo5+oX6w9U/lUSS5X6s3tbVru0ohCBANz93nvOd0yX+sTRa2M/
kU2yT0WtnSqcWUS+kiVljESUFwPiUT6JY58m8sTiOHM4frZ3BaAM2OD4Gs2NOVvvbjTdWMjVDwmJ
x7smCU6RGvw+4CTalWTiVPKFzsJat9srLe9tlO1qm9eFuJUEBgVFcp1P9RljlDXWxWk7e4qqNjbm
bVJV5ZqMm33S9PXWUh2J2xnIVRETxUzxC8I1araNqW4keie6vDbdcmDLyEwPpo54m/tvPngMMbfI
p6q1GonjgZ4bLmMksWXXZ7VAYXy0p5wWoamFr2Sf9Ueyr+XOImjIhxlVnhNqs3dKIhJzDy8X/bGv
oEvGa3ecD/SI7ppWAYXR5CVA5D0R9+Ndj84BiYtmj2od4mkMjP69HMrrFJYpdWK/6oxnGk3El0VH
qkLmOT0RJJPrT3P0GNajP/TiMm70I/5CNmnb3RpxHJ4zWUOv0yQ3kVOfgMUcI+JnN2Qg6kgGygc5
WvsIWq1FTx3NVJ3Qb07PktpTVPkVFgRC+9ROlvM9mWyEXhJRv4VOcWWPLt9l2nolnhcLRBhyeqZz
BgiOZBoY5uBBo9WurIhw+ShlXTLFTZQG3h1samuNB0s9ZVodPhCUQwSjYaKG2+pVKL1VMSQmiYOT
05C2WMVddJjjgQhmxhmwS1HkZC/SmC8rcgA2NgJi30Bo7bsDCYxdP/MaFklDW3UMs0Pd6aXozvXU
wDXU9xVuPgPFPWq7dBt7OmDRIBVnsM3zR5doet8TtKtUMyMlmmsnj+0db1C11VVuHFzVkbaT9Pll
O/dUMqVZ9UfplTOKNym2VkMKgd/ELYas0tOutYLVBVvFSEoQPf7c3hHtPr0MSrlkVY1S4yA5wxrD
TEJrPARiHxvnoSEH55GCvvY2ejckWKuHNrwSpLddzthx910YG5d9Y6G8rUPkx6tR1alN33hIDjCj
+c8m0qdDa+jzlYet+QIJIY0G4pk385TWjG1SyP89P7rMCQ4PC1v5TB0gOSNKWugI4lxG6LEy8K/+
aA79Q8lp+npU6XVTSe0yDQWJeQbPLsEPYjfISp1Zg9Wcw5i4QeP1pQYMee1yBF/I6ZccAaeT2ddu
tjZCkoCnrCuWLMPbsE14oDu9ojnfPAh7aoASeCcp5mg3mVG+aUtT+MXohABxpSBEqYD2TMpdyAu9
LkuxFzEBAV4wv9H9eMmI/D1GzhAi3SRmoNEOLXENLxadf99qCTge0aXDRCSPIpBsnKtxGos7ftbh
CzMK9J+h9xVCB7HadZXuy9Z6rLS2uaAEMnBwWeVKs4tbXfCgogxV0SatWjRnJavrGpE2vorZjPMN
b210ci32k/WAxwIc/mBcgQmfb0eSQY9GZBi+ku55pisLb/wUHgaDvcSKlaLbHhWPOmiO3Wg7uPkS
vfKHKsYNligLexcZUuCbv429cR1Tjj/lIs3WmBCejU5313Sr8usA0PJGz6fwq5fAuCndWTxZUbeL
0HL5GOLLp3iexRpdoXszT8WtiIv8qYv7b9okDhnutTUTDEZN7bBFjRXvszA3X8H9lkcg4Bjzer3Z
FE0Qvlad47wiz+ovm8g07720IfhAJxKTkwpS8mLkFWN00t32Ys7OtGmKafQPXv+OCwsDGkZMZN+i
3Wmdw56GRXVny9p5VjS1LpnDFKuQmQwYqbhGx2VmdyQKUVdl5XQrhvGQxb3cYR/Rv2YCIhPEPe2L
SQjWc5vW0aZUeJXTicjYAZH/upVmfpm5SnyJ81xuhZ1BtXaLx8GY9N1k0MLW3HJXjpGDUi0kdB7P
yYHY5X6NeSRbx8FMJIIzz0da/uWO2XK8q4d4YmTSyyWRxGuQSQb6sAP4nl97fee7WLZA/jXA/+1S
zFcp2bukG/bxUYu19B4rM+MgMop2vKg3UZW2RyUszMxVcB0pYfgLFd2fEqaLoxNZZxMHeb8kj47c
+/ogHODuPQGCpKro111T3hkir88m3N9gIUEOMYvFUxhre6NzU7z9hrWpmHauNSP0Xsg95n1z+y+u
OUVXOUlJZ0hW5S0G1OhE41Jfp0Rm+HaMkKwM1H1QekeCzcd9UkbGTcIRaRtqwmPGOmWEfwBEBG3P
PCy0YCCqIlB3w5BE5ibt9RYvWaHMrW5S8Ck2mm9EfQD8DvX4igTs6IYyneoycLz2glDKr0k6wSyE
0MJIxo1CIps171TQqz0yMQR1AIV75c3oCUelVawg5nwVD2o406wlPk2vbwZDIH8edWqf0KINoOXW
BVlj4bmblHSfKbLYH6FNMtdYMOGxt69Vy92gEevHEgpdklbWTbGcf+JxIidQVl+FE/CGQpyOUwhs
NYmDxgrmoHMYSW1YSeaTW6NpHxLQAfDRQ+rQbqyovatyrzKTTLoiBhNsTeZbHRZPiYjk/YzAeFXU
Zr9KdTW98ntZR637KJTjp5ai/4nH+RCUIf69mbi5JDdtGnBDVfP17fxgVkmGyC/NGz/xsNtRDhKW
nTUeSD9DQEAnJyDbEJdnHE1wOxyjQ3cl7ORENpy7w+lxbkpxIyVKmERo8UUfufdLBIsuSu9QeS42
xIEEuhrSxJim3ClC17zAgu7QA8Mk0PmFPknOrp91O1ul5pk+RPu+YJZJFBtKnOx5yM0xWYESaC8H
4T1oWQx+R48cEkmIqsCBhd9Un91szL5GsghJ1ez6c7d17L2kWfAcOJj+Y7JPfMLXd5ryzqoeDapm
J6SjL7tzZ0ybXoPI2YaKOG6nOgVEu9N4d/K72knvaBy1y6R6vOzZB3zVD8Y36oMXt9IuSr34Sle+
eIF63pwgkJZMdwmBgb9e2WudOHHAWjjPDDm7R6eqNhpu5ccIosIOSquN3sG2nqbRFDscoqdswPXH
IoNwHqo6WLrAaPYEs+t7ivBno9SZoZjdk21O33hEAl4Lo7ysyLfdTcEo0CAROAsaY1MahPpaqCvf
zcAc72yaOisvGVxQeLT6MeaQVtqTHB7G6bTvNOPrgOgckUSOW12SvOkX+pDfT0PasW5HzVXSVt2B
ks322Xg1v+rJh68qiS5DD91jRhcFVzsecM/KSP5Fxr4WJfwwi/kp+xgT3MrT6/t6oDWiTbO5yopx
vpammR2rZVJYi/cZsMrW00W4LQXvw0KPbG8rNX9LAsnEVLloEArRnBdazl7p1vlqKkG7NuQZrLBm
tDuyUBrfVcN0JmdP7MJ6vkDechqV88jxiEM5LPeLqoRB0mWNecpcoySZJlssiyhanpERFBwNo/dJ
sZdDba1xvQH+75Kp2jiB55xKvtzardRGRBajQOhefYMyscpnYg17KHdQdWF/tMX0whx2QtVQZnuk
ELlf5/NTDxqBBnnvnOI5YZxcSvMNx7y2Fsyor7OecAOcYYEPQT8/R0FDYCrl77HoYnkbF6Lctli6
aCksdR28GryhLjUhwrNmh8HYpK5mjXeoMzZo9q7raoz8shFYXqSLxDyYa3ThKM71DplPE8t3OlBk
lVjJLXNTQgtGa/GCQSV3sH5dD2lDokwXvBM55J2h9LD3uXS6vdQTwcG/Dje511zZkgSFXi3J23Zs
sQe2+XHk/HThuR2KFwIwJSNH2h34IaH4mHQ012Ls4DEOhrVuUfpfa3ZKEHXuFbTrlqyGPGuBATHj
ZFEkcwvFO8ksLckrjpXds0FDGdCIxP4IPjDBS609u4A6HWnP7HjahhGrOFvIiodQghEgoftSFfmh
itzkTGdcuGtKxDpB4HB2ZH2gtu/cxFfmWMCwduN9MtFZgmao74yaUWwqyfXsAiTludXel+H0wCAS
6ga/yTNel1fgyZfkWDd+PlvjAyq6dnm2gA5hdt/RBL+cAG8wnDffoIvgESiJHxkbG6+Expy5J5Bt
3dhjfZSItE6BYbOxFolzlWYJnVdsgG04IXYLJ4X7Bvcfwt6XaQgC40jN3gVn0FDRrA81qV67FE/B
cJLku90iH7SIP+jTfkacRSd+xTxGFL6zZCWvWolh+7I15uQUG4I7S0CMUGuyTDEvMaAdoofawRSD
4BE4tvKSpHiacL5TQYvJIP/bzt0nxLhlva5o4j5m+kj0z8DztqqLCthPDzEGZXxYlaRLeRM1oRvp
YmpXrdEC4QsyLaSuBLY7bJ28YslrRUaVMjJ4rUQb6m+keLvatWOPo3ZMmlJqbHqGgUGTy3fyuhsE
BXdSG2QLEQTSY3MfGymPNT5hykav06OzSlnGgPamQdzDoqnPR9wxcvDHkEH50Rx5l1ZzZOfTiRRP
cjNmLZCXXeKo9wFRdUbzS9QFWsaO7mdMa/mKzr+3RymlSPwN7wiAT7aDsjmmgXjtnfsMTjOjJhpw
4Zg1N0VoHWtTfw1koVZpRg7xgEtkJSbn29Dp8wMPwnhP/zbZ2WJCO2MzhXvUWzShKTN7cn28adti
5DE3Ms0Z1RZude4lOJaKdRnPxXIsd+vO17IheZiCuumuZdsXPA+kne29nEYyvqWhuIlpICWbkBin
/LZoxupM0BBapy1ty7YJ88cUwfa4yseqPx+rmbFEpO+lBjC1jVJ0PXLWNmyd5cM0DI9Zmd/l6Ohf
Gjc1b/pYs24qXRVrGanTJDkiMrwuvqAB42zRWbdTWFEWsEguuQMyB6BXFVd5F1WHlKww2p20zB9w
DDsHo3KtbZ3EzZOcI/VuBEW9A/eHDtKo7GJtlcETwi61CQl8WoGXwDhqRVis9SB595oeoHvEiuEy
MwCJdO5OTdWSMTfq3yZpS5aQubLUS26rXO7x8WZyw1G8tvYGYV/hjofeSx5iTELwd7pyag9xlOsN
JJCqbpCfycSKN7alB/UajnlDASEZ/FAio7Vy/MKUfNwVvNyNF7MgkBVEzhtJeU6eMN4v++IuNa2G
KBvCi9lV1UaluNGV39Vqnut9GJHwwrEodEaI9PX4wigoIMqd32ZL1ny0jmf433M/PxLERARdcgyV
UCsZGQ5MorLZ6zOd2lzA5i8YKVGyYzieRyWOzChiYh1jMotMaJ47uwC1aSB6pa9iAvcd03ndh+45
zP7kgnnHaqRc+UI+z2WGMHhdDxPJcaNJrmHW2nsc9dplY0GHqGhKrodkMYewuuvW2tbxxgdV5aK7
bXN5Voi5ep7zyHlCzOmcat2MN/psjM8EA0bHiRZpSYuQriz5C3R58xlPVe+5e7eewmMP+qnfjlXX
VPw+MTADRDzRporCVMMpXGExbEzi3p1IkC0vC0ECbZDeMBx/nsNAv2UwcMp1/QDIu+rJe4/G97lp
ph1KnMXJl2F5lMSgD9LGf9N2rQNtRsk1+2d1OVi8umieEYxWdKqAK3QG/XhTxfTwafk8zq1nVehn
aeNOHG+/2HX71pb0mLOms0+VAT6JpwmqW8EZJqlkeQ7konsdKveyQxDkJ33cbTmhg4YT03SEpYYU
JczldVQaF7bXaLumUzt3iC/qtN03le2d6XBeGvajpL703AFcBdMBIMjeuMa5hPUhCwmILiGBbIif
iZFJOt0d6LULph1sihTT17XDUyloAt4YZnJu1/F2mAltY5zX4JYlSSkqvtRaWdN8dl6sij41vH6g
9F4S3jBbt/d0AaLrjNjJjTeYckeUAt3biA8NR2BDTHz6Ws3JofWGl6JCkasWZTl8/nFFNyDowusc
JtlX1tv8cUANxttYg2cS6tLUWssP0Ybna3IKERcbBGqtDKGP+75qrFvDRiGBiDBPDnLUjb2RIM5U
hI/d0ZV9G+3wHnsf4y/eu5OVq2nvIEP2FRKFlZd7FzYa7quw4jdckZfmcNDpm8MQ5S72OWZNzaJi
yOpuXgVDjh29M7SLHjatjyU1P5s0hJuRyfrMC+1qtwgc69thSG/inENsUJrD1mW2iS4rJTmokvMh
BPNKhnReHoreeSwSAw+uwj2qjWN+nmuSIhBHWSbN9hUFLTVrH144y01t9MaBD9gkvsgNgk05zVW5
9tTgk9gPQc/xLSkfojRv16lLcmSijy+49ma8pZzcfXAw7spmCTkrjCI/DzugNmZofy0cFFOcisVd
4bIXGOlwThQ1tZaezwcjDLZ8QdrRdvLRKrsoRErvuFAbexq1Z8csYH6xaC10qdwnwi8v/DqNorvB
ZBc7S8dhaC5UyzEJag8Yo7Ocbn/w3DRDYG26DNjVWR1khAkOusm+a7Sg1MZw2mmTcSYgYzQrr+K0
W5ujfbSDXMb3DD6iZJ3ClLP3GINLVIFCRPVr4Aj7rAlsUkDrXrbV8T9Kje9KDfcvDT676KV4+dHJ
v/zfv8s09D9IKbYRXMCaRakBK/y/ZBqa8Yekz4peSXeh4ZJ8gTzpz/QknPy6w8Rv0WlgBsKK/g+Z
honbx3QXbC+WeGHixPk7Kg3zA3X7Tw0Snh5DRwLFv4YcBDff50gDK62GLPJeogouJPudMGmTlLZc
o9GPtfumltqJyC60tFMEaWgNeAKFr2LDZ21SJZybyLBG9l8nYbpXoRWQKYSyfRPlZn3UZwyd6ySy
C4aqNME7vwvi0rgCz2QNx1abGR1wmO4n5hxdnBRnbTJNBM+Fqo7pwKTpcBaw1sY+IurOj6MShCXo
Hf41pvgJDVEbh/vRCK0W5miRLIs1BKooso3ObzvxJhlYhydN0RaFgjlFyc6buvoxTQxKUlivTncm
o5Ju8kw8n/WSqVmJC+pKhuMu7dx2ZYcVmTyTTnNszfY8vLu4LuoNIKtBHMokbo19H3BjfKfE0IVD
GrXCAXt6tCu9KBt8BzHqrkKF229clKFs1WRStqDCooL5XoZvB6dSj2lFAnU6TR8kBYvX/q3QC+2M
yRtsQy0jYGZteAm8K8Qc1j1lIUwE+pzVsbTrxANZM4DmstKaSBMyIevn2Y7zF5HIgfqa6fSOstij
aReq/MabgReCKPIgcSnW5Hsj0ZM3Exdl6UNvi89ReeTXDsBX2JuzoG8SCytqTtMcajVMQhW89TWW
APZ7W7snB5KiJibhkcqRoSvPjeTAs4vKOrbW2COanWazqm9xcAX1xu7M7tVMzAAlCOe9W6EnnP1E
zMDYD0L0bGuvlEO+mR3QJns8Ro5cGbnb0ffAnbEyQ7N57XJDdvhg8qqDUaClX5gG58+Vo0XDqjY6
YvTqmAYhzfiFpiWiCH1M2ETgUpFgbAvGw4dgSkbl41sye9qGhXYpQUGi2ojjCLwbT9bZmBJclK1E
FEeHtDI5stgDfusVPRTunh5pmmQFLQcy67oW+v6cFnm8hnsXXaFDSV6NgSPwIcRz9kZv2GQcY8nu
1Q5U8QTfoGd+6WlR7nMWCNLNFNUI2du5fM2BjxqbDs3jNcRGkoM0ZcVvmOftC8NtwmyTMjogrCY3
J/bmAQUJqrww/0aTPqKmVQ5xk0yJp3RtGKNzj+MjxXKEa4cyMXW78oxwXP0xs5zsojSNGbgivd+C
qXyBSqtENHJbNa0F5ZJpY7Uz+uDMHqz21cASF63D1AyeBI4ZG9GCjVx4SioI7WPXGO9CtNhQOMWi
5k2Zs5iridh0il476aPdiAvoW+wNlGwkcw6EpqgsQFWTdp0D3LINq5Vu9+F7I1KNqcQgE4p5zrx8
ENHWpyBgtrALDW+ODmMMSgtBQgkV3g69gXFgKkHUlM3Q3M6oq5CbR610t8Fgoj9BnsvpwExnQpxT
L/6WJQU69cZEaLltuoqRFwfgcdPgg28pUgPtqNO7eA/COBjWWlpIvGtGkt7GkTO+w9sYwSKL1gGH
ASqT2tgMMEAWrv5EDec8Wf04lBwldfehiZvBYqLlZM+mlZRXmOuptsAiJ++A7GS8DWbpvSi7ozXv
4FjoV3BJvHPQGCFaF7MiWbGS3BfkCyJjMmDlx7wW87zpQ5KYAYdYdEVoSRyavKnAP42Ecj7PmqVd
V6701ANjIfepUZkYsD8s0baFyYmgnYmGcEKOdsaa7koEx86bpnxf5OAKbjpDwvBEYAKaGPWOc2DV
QGyCLnrAYVeWBsnZc+k8OsjbswvD6YWz1bLAfU/bpZQs+s7CeNnNBrPcWBt2bhp7r7ocXXjReLpI
wm3G5hKlPeLzBiPYNmC0gpV7oDzkcYxY0woutopnvBbsLlp35RKiiXjAmlsykRlXw1yk3Ct8YWHk
3LcNbRK/nRz7ziqngIleV4eX8RCguceqSt9AywjnQN1kocTiWE5aUJaZ11VSoAgbYgsaS9TNtbtK
rLZwgLAIB/x7kQGCDj7MiEnRdHe4X1AJEbKMBkwtzsXsw8TI716eeps5Ko9SXn9jM3CQy32YHy3I
h4oFdzFFyg+DJKFrmCWrD+NkVwGgomm8GCo9uHW80R9Gy+zDdCk/DJims5gxkRtizAx5PscDqrnF
sFnmCWVbvRg5W4YUD3WgyWrTJ6NMF37U8OjIxQAaDbCeKI/0iAkYjtWvNnEKWEUDyet2GgLoLQ8T
J3K5nr57Sxncz9dVEyTCL9lgkHTFQ/c4JwjGdjkTdLwWtmchncJGhW3VWBysYVqzLBtGGD0nzGjL
VaZX8jpcfK/kN2CBZUq8+GGHuc6fwySTe/3DMFt8mGenDyMtiv455akQluEX1tSrTbn4butqslbO
aNk7yIrJtT07dLldrCMEM6TmKX8sMLRCA1tMvK1Dlxqt2eLtbT58vt6H5zf48P+WixUYAgcf3fxw
CNNjgLjac8xCftYCJCXpF0NxyWTktYVMIjLan46riqumW9zHdZI1t8GHJ1mr9GXJW6zKNXGwc4lI
L8TJ7etB24MqlrP6Qlis9Q1Zalnsxtq0T0zeKF/ywmPY1JtNoP/HARB/P3VbKIb/vTx6ySZu3tof
z93LH3w/d5vmH5ZBQeaQ1yUt8Pv/OHebnLvB7ktKHbngstx/Hrs1zt2Gbev47Nkzvh+u/4varwH7
Z+wGe+u72tpw/t7B+2cvvUteAO3nRYINwYtTuPdJHA1WRYo4tY1VFfaNDRBmoX7q7nzTz7G4MbrQ
Ijqtt/SNqdfDV0FJiQwGUYYsWqvbJNB1D2VRfMmyAr2xGTbEUnlmH/kD3kCkVdCCEja0vLwK2iZH
NWBFzjlFM4vk7NrdRKEZ9nejZQUPNJzxww1Glz1XcKFOOKrKnlYcrB0yhWaaCuZ0Dp5rMSvBMjrP
gPE9qcgxb6HXYFAK29KP8+i+BsnyqI1Gids1q0itxlpp7+A9TeG6HF1mTGPwGFtlQVhWgxvmh9/+
F6ywz6FE3FDLkOA9bdsl1NT4HEoUebmushwVcQz7/W4u++ZoQYdK1nWKDKpk4f7WMSjf2DPKVk4t
4ySYBrb1jafn6aNKIY3PyED2hAShocqDHJeXOce3jczplJRIdo9JRMTTPgVX/JsPjyL/J8wInx1t
oGlbkhwQEkI/UTkybcbbqphsGgXDsdGzgl0h1bSxtdjd0MoVv2GNfETk/bPqW56+ny+4fKAfnCdG
wLnYwRDKOMlFLyUu8zwgl566qjfREKbbxqE3Z07ukW7+VouKUzZnF1kmj02gMCEPG/D/6ykd93/9
K36GoCyfyxaUxRS2jufir/npc0k4PSMPPFLwieEJkq/yqKVT8JvglV9eRZeOhffHsq3F4fPjt0c2
VLdUODwqNB9PDT2jDdOP4Tc/6md7z3KT0ZEukTc2hA7rM/YHC/4cY6KBH5C4Gu1wrHa4MfUgxCww
Bg8RrkOke7JWj8JuxENj2UxmelskL40x1++RsAJ0ebZjoMsqISAnMC99D2HBmy6z1uDpDHSa2eQp
bPpIwzZuRuWwF162GQPjvPfC/ko3pjxBMBNWt0PWsmlVkX1UVt606wVoQ5GDe7Yu+rFFK9YW7Rpb
7GFa+psrSjN6WwVu/O/4oP9wYEA+8rz++w3rNn5rmpf/cXori58YMB9/9n3bQqWOQweEo0f3gc3p
wxP2JwNGN/5AHyOkB+LFJnNmyWr8s1/k/cGuROIfjSFT6iTD/qNdZP+BhReMJDagD6IMTKi/4Vhb
1qF/LhvwP0irEeLjtQFDQ0TXzy9Oo7oiD2b30Gee/qJIFKGq6vruVefJO/xwa36xnv/8jn5cinxw
1nN9gdpYxqclsdVxWdf1dGgo/RdqobESVud+fxS/Tv8rfCv/2xfB68QGTIq4+PR9ZCVpWcfTodIJ
XMKvOW7Ax6vfXOQXN43OmkWXDRuUwyr/802bSHnl+DseuLndN9vKULJIY7yezDq4+Hv3jPMEwyS4
m0LHV/jhhPxxXWNyP0bBWB4ScoORQ4ZZGq4r4kV+s3t8/mm+X4YgItSj6GE/pxDiEoB3EFYHBgHG
XR/BmxOi6H6zEyx35cdHjfuFjk3wVFsm3+XzGp14LGyouvcWRuddP3YYgozW7jB28akOyqjq783r
//azsFwQ/KYkfsHGrS5p4f548yT5MFiFjL1NC33dFcSMLlbszV//Qr/6VrzaDmHHFjCl5bz640Xo
AI4RwIP9EJsQCy0AGmJkfGgS0IEoEVXT/8/lyAX9+XIZx7dh1vQ9SD5rSz/QWnf4xS4jEKJb1pH6
+q8v98Eo+/SjcQ4kLwvrv4urlqP1j19vtlu7L6dijwioeC5rEb9WiL3Jfkj1hNI91lWwSnM3vZrs
wQ59GeBXX2lT39yL0A1paZkEMyB4zpwvFcc5m7YqrcZ9weGMPgHqkPs2r+F8EFba7nv4PcNLmsU0
PZpJSi7btrX+m1/s89tLQpZpWeDf4OfavMCfTiSAnAIG1f0+Ui1OEG9sznMQWcglg/g3CZX/+mw4
ywmQZRzGIwnDn9aJwKa3nKl2XyDw3qAFdaDVq+FNlSUkn24Gh/PXv9avvhmXERLVFjbNzw88B069
ZXi0L2JcXPM4MCt1p3GfiSm9++sr/euCwTcj3puaiUMXxtCfH4spaWG+9vXexn6xbouS2XOB7Odv
X2RZwdn82DHYDz79UD0ZRSoJyr0xOQDwHfAm8Zjr27++yC/uGRh70o1tAw+j+XlVok2j6b2T74eu
rCBHQYVKQhQfSY297P/hSlzAEhhyWY+We/rDCR2Av0vHotwnbhOfEr3TtmVZVJATIuM7gvtvLHz8
LIyZ+B8POgvuz1eqlZCTrqFpk4zqQ1RPxJRH/W+281/dOEpth1Mw53rd+vR1yHVZ+qbpfizcgmal
3e6QULOF4OK9+usb94uHDUgdCzizNmZon7/OiPe2DlS217xYIRo3YpxDufObh22pEH5e6JZvIknM
ZstwTfGpgrAFLUqjS/alg2K7ytR55aCbGnNp3xRyUN/0aqqe//p7/fKSJju7aRsACFz5888UgSWR
aLqIhQExnYRRsRWjnu/tBmemUh0GJGzG5W++J0etf/mmnEUpqjmPsmPpH0v+D8+h4/QdU5ds19oI
UzcD8oWvbYlbCLkKLCI/SAdQRTRmJZLNqvtiiCZ5ZbbxwSArMWBwkhWoRIvxUqGRQStIJxxXlt08
4W5PQE4uaOJVxOenX0F89HbIUB5vorT1ENE1Xtys68pCgdlG0rywiKPqr5KhHOKtnhVpe2PHBUEF
XY0g0M/mhhGbF0hsdisrHaIXi4hRpNRk3qh1zENDYg2azEs0R/ThLa9uj4Hidm+aQCvvtEmrqu0g
W0G6N6UtdhSJhGKKxLmQNLs3bc3NWDs6eCPUx0690l08kZs2px6GoDyRgpW1LgrmJMBlpWBV5/og
D8WUBu+1CZxmh3IJS1UPFcdPshRnBPO78E0rkgLUeC9CJoixg1A61IeUeadQJ7fs6NpKgmIy1LVT
j98cT129Z+SPb72qG69BFuaQJ8Lr5errsKZhS8tyUKOPvdCysFM7KlkvjGpJSLtF0gv6bfNpEBEa
0rQd8veoVelFw3KWrQOjC27rmsiVNTOQaquIHCDWqZj0bybeOG3F2G/4IkK9mje6KafzFtodsg6v
UN80VaGhwfUOF72P8oAohiSrzzqFNReHHo7HVVAXnb0PFaFwPmECzIwKzVrgyVmhbnoTVJY3pt1r
wAvW+qUZCoQKczPcJcopMWIEiCJp3MBj3tcT0Uc+slh9mfvFlnsaANMme9XmKf5pphXnc0SekR3p
erlr3CnT1zNE1F1T1Xe2VmbBHm2z2lV1BwK1tkacGdDw+l0UTM4Aym9UN66uh83a6ArjiFMjfVCW
Oz/juFlUcSTScOqfGC5pSUo+BJBotSJRLL8LbfTfKwtv2lOuXFppDjs6YyKsaS2OlUbLtzKhycgD
2bWvKggdnD+RzpTbSOz4pY8S61vbxUpfe0GoAPssGuszjOS84rmF0ga+zJS9h8jDHDSSRN2RhphH
LzM8aGJZKiuI72lxcLdny1aEN3VdGvtm1gDigbXZrTVqSQR0neGU654lBdW6GFH94unQgN2BCjgP
MdaEK6KtqI0I75iwfOrT5HsEwOw4D4Wa3w+R9mA4eaj7CDYBdpfTQpZDjYNH0CVH5DkaSM4AH9Cr
XcSa1mL70pGCulksdOALcBh8cjOaR1vHjLW3J8DVPnhaF0olQ85VESkyP5id9tHGHlKPfEDBoN2o
Y0g8ZSjMam2JEEkBhsP8vnL4qxVabHhlidOb0wa6WP41nVR8m8Wz1W7UyIt+Aagtz3zHzs33TJUL
IbIlp2815xWcPyPAF+Z7/BbMOlD8RcBNUpYSYtmCr+TOhfYahVCMyb8rs2xb2a3EhSczEisdOxo6
3yzl9DVxjW6C3u4M87pRkpQn/Fj4cOrIykakn5VpeX6VD6VF1ubQ4akNFMO0lQojCdBCZ2RDDHDb
fd+B/9N2+Z82W+W/77r8n/8dKsgFP44Jlj/4k6Ji/8EOTsPYpUvCIX853v9JUTH/YJyFeZBOJHkX
YiEl/9ltMQjTcHTCOWB2E7RDl+If7RYAQQtpyFgIQqhYYZ/8nXbLci7+5ymDvgf/BkWbCavZNZgS
fDpluJoqIf3YDJwwa7iTQfoa/g7CQJOa5mzWkoR298Ot+W1D5M8resiBuKrBx/9UwFXEo/1f0s5s
N24m3bKvclD3PAjOJNDVF8mclJJSoy3bN4Qsy5yn4BTk0/eiqrpbShlSu/rmB35YUiSZZAzft/fa
5Je6UZC5Hlmc1a6gwf3xEAsb+f1Vcay3kf1zKjg9dzjG3A2hD9m6Xqdnc48seu38Dg/JPlldqdUz
V0oR9EmuDrAmPtmF6sv5+uSOei631efboyT7ksj9ajcz0Z/EDReSKy+f4vaKCKpV7NRQBBGiMqlZ
4kgIRFBMvz+55nfjeia7XrHUGDjasSvlc70aF7TkFGdARQK6lussrHaa1I/0Oc8dc2NjL0JKcWPk
9s5z/mrXyBdKOotD6c+kBs3XeXqzO0+roLEBPK2simSQAZSb6XKMGIb7Co3I2tVD+5Mv+N1Ty5BL
Y41bTA3BWGRtb651sL0C6DMqjXr62So1HKh/g8notetBuF9gRvq3bUEy4Mf3+A/D0ukDSc+extL1
Jab79bA4LxqivzDI0iVPgebqBqlrKG1ClZ0B1lqbPj4FV3v6eNS3p42X+8uo7JDJk3epv558sY1O
sz6bKHHkmtWaQa93+QNrWKE+OXi+3Yb/axyamNQgTB3M9Euv4dUD5ER4XtumTIOwJZar0rdqWQVF
eT4iTP34kt4e1ZahOHNyuhWwozjmnj4yTjRwjm/Qg5d4apL5qAwmm/mTQd7ft2UQWiNUeDnT+CdT
W40OA4I23NdEJtukc8OgHdWw+Q+uxHbI8qGja9IPfvtIFPQ+ZD+Y5KXGFRrdgV2FmutHE5fn+u9H
WmSZHsnudBVf+m2vvh5CSlKDd5zHIGYfxWGDDULAy/fJBf3prlGNYqnCCMEKxMLz+hlHHeYhuK/S
IDLie9eWd01efzKE/scxlmx6FkVTmKc3TRv1Hok538zQ6jKAP2tc52FT7QdZ3c2cjIgl9lFK4zVd
m5qf7aU/SawDPccsOYDdUB39aRVO1Scf7A+fi5eM2wvzDKrf6S1WCQo5ISB4Z3PpLpGV4bgtKi+8
/etvconPoPYMN8B0xMk0UkAij9qIjPTZTlBlcqzSwOJJ+cnz/34V9GwWWE6c9GYo+Z2utJ2odUI+
O5R6avwpfVdtIePf07yz1yJbnHeievbdyvluE04Dq9NZgMRNDxLIFtkF2T7J3kqVfdawD+7d3vzd
9aaErGTG61n04tfHd2V5U96sm3xamusG1Q6T7tNpcY3kSSsnUoK7Mt3l6heWiDwwbibzy8fDvKy/
78YBxE6l1QWv6JxMp6DKieBUZhbYg3Po62HcjhwGjh7RpVqAcnZoAtnSLCCSSI0OZ3O57zOjx7Ua
RbtJyypnI/Lmk7n3/crC1pD40mXTR7za6cpS1Eg1pp4A5QoWrgeu6Vphz8i6fW+fkZxKfbrRP5Mz
2H+44dTieAap/nHbT26EA5OdVUXHAmO5G9QTOd6j8hBW3V91Peh8sQnidUKDQkNPEC3xdkaBhmfo
sGyhQkyRduXHGGb70Wg/GeV09TodZXm3X02Pc4ZcE5Ej727VGBzYqG3n1eycGzj3N3Qp+k++sdO7
dzre8u+vxosFLpaBekAA9MTSz+fmq/6388TLECYvA4VAWh3W6RdUiV52hBkFfn7hlPOqIIyssorP
pollunn9QjCMBX6O92GRhbC+vL0SAxMPFkbqJzZ2qovW1JxdHtbq++DGw1EI2T62LVnxCVQ1Vajr
VmfWQvsCu+3jN/N0Anj5HFSi6VzpvJenl6vySV+cdeDL23g3lLhzvLBnXiJHvTPEsEn96pNn5kSj
8vJoWksIIrMk1l763W8vnUoVddBywGPm9mpn1UV4g9evpIII7x3aUHoX4iBbT1lorRtzWBM7b2xV
Fl9neoQ7LT3OZbM33Rvq+c1992mz9Q/PmGXROUG+zbzgi5NnzJ4tzkbWyMcLx/ZJ88xsW/ngjYww
VM4nd/+zsZb369Xz3GCtR03NtIgvglAI85czAZ1Jqk/6x8sz++5he3VJJ3dcOMRAjzM7d6ItvAuy
eQ9ZEgajY11NfnI7YVOD+tU/urLK1x8/XqeL+8vj9XJyZq/G3v1k5DnJOlszJY+5o8E+wtJ9DvXw
s8lOf/c2sawYvgC76y6XedpiY3EUwJkMtjVFrFbQZvYTxz4UziKwa2dL9syXaoz2flge8FEgjo4/
mZjeHUDZujPnOqg4aAG76JzefpMRqQZq9iy0U1H0y+2sI/End6AdyBwo4isdtTHQmnWL4cCQ4dnH
N/ndU3Qy9skT21WDL6j3SpyMTyPWBUNLVovR9+NRFmXl26foZJiTh1Wvx6oZKSMEzTht6B/sXS15
7CixrByjPjgUzLOBUL28PzNdOk5DWcZrWDS7jz/G8sS8eZaXT4Hu07M50Jj26QEjc5tWJC1fNfDi
6yYeDhA7YAOmd2YebsKKJvLfj7fMAx7bIxQy6GzevKIk002ZSUhBAFgcJaa7U6pcOzxT+IQVHt2P
R/vjTXZpPdEvpnbFQertcDG4mbaN+C6b0d/HdXKI7eGm9ZNDaTU3eupfIujHVTG7F2RSYzKaPPL5
5Gdz9OnOaHmakbYRq+G6i5D1ZHXKiB5FmoG/HXqu1d931EOzYNZa90rLGkt+Lc1+rO9yiwDHrcop
Td9+fBveTRschD1qbYvEiews92T3UrZKm7uOTWE2j4AMwRgMTvyXFZTlsM0CZCOtoc3knZYzMHkV
VHWFDGqVf7ftPojq+Nrr/FtHVN+6cAr+g0t6Ndzydr2a6scMGX4cpTIgOgPAHVYMNfR3H4+xvIEn
78abSzq5bcqzYqpVZNCysoIOHaHIle4G94u1zAmfXJDOUn06HgdjPIzMt9Sh2NCcvBuhrXlxXmA4
k4A/yY2dDH1t97omf/ezA6RBzzUYOPjJsnDjd2F1B3hAEnfl9Db66BkaEUCVNrWJRvfS+sqLwj5+
iCPPzo8JDT73UJMFn+JmAkKGZ91V5Jrq2repFO65OYs5+9G2TRivsZ9VV2PFaWKV1GGFxyRNU4Zv
vX6fyUZee+5U1M+llxhXoRhk9sXX50hn2ujni1H5t0RteJvW1bBWecDcRiMevYvEaEdvP42+9l33
k7batWNb3UhRmYGut7gfnHlQX8UI+uU4zx5WbVEUZ2ppOy6AmN845klzQaJ5aRDzc0wX5a2WdfXe
yrLfgJJm66zNlL+0p3T9BTsZEYdSOTEZqZbINhPJTc5uMjgiIt8EerQjO5gTkvSzR3qMcoEoGoeS
avO4GWwRU/xs4+GbqH18dG1YXoQGaGqQXvUsD0OXmNdZR46S0cXnxLCHh0bPhi1K75bzp3QehJbN
cm/T1LsQemnd+KqAmJfOd5BnumOTlN0ZMWytsc6kt237eBuSUBSe6ZDJgtCo4s0IyLbbY3upxp+t
nU+orfpq3A49xGoyg9wrOXTGdYfaHQq3XZjbnm90rU/a3N9FYWl8sTvVopmakxpYoUdUyNnglfO5
ntViRSpwwY0rNh1Z7Tj4JRAmsxXx9VhMhxGScDCXYCY90eyKOnO/QQppf0vC0TbTIC/1NiJfrQa2
K6bmmi7UQpzm/K9y9dtzyLcDOAMWQsSlFtId20HCOBhi1NAmWc6vuqA7FMAzgToy52stGR1wHy5Q
HcOKzGNTEBChQxS64fvqrnAbCv3Sb+afNNxmnPmliZMyyrnPVulU2NWqg+mXv80BXA1EiutqqSuR
URIAFy0IBbMMooiF9ZC180/XTJzvUETLC70da8irywdMsppAQgeVBXQ8PXAi7QzF4+/atEjmxVdE
fgmJyDXIGxDZ2EyzL0j1cTTW1Zk30AmMe+s2jJ/9qUWzIUCaf1N2dTVh7SQfOANYOpn3symrYJyn
GhRXMQT8kLYH2Dse5LLga3Pondf8qB3WvXGV+C240aqaApp61aZUQt+m+nAFQd4IWmfS92PB2T4f
z3PVbOZc3OdmM4ChTukW2NFS9gIG2Jgq+UFGwgISLuCghc3TojrYNEkO1WVh07B1yq5y3rBfoHZh
YaJhtg6h/DHn6TmFOX0M/K6M/G+umlZjCHuwm6EffIP2Pfb6+KXi8ShvDNi31cYb+3JL+iwCsNYH
Ko4nMLsbNRo2K0Ek2V0vfluzka+F16+d2F97efx9NozHSOMxU7qQ2KXgKfPVAwmntIXDuc2/tPRQ
13qTOhtq5HF26JjaQBbGZAA1215zjKcWxuwWrJ5/hjFXdzcRLg+R6ZeytjZRTsJUDFwj8u1nd0jO
29w+lOSYEAmzmbuWFyizNvRWVbEZchu2rjDmITB1/G+YQL9GQ16vHQPxuY5zUCe4bZMUbcFJ1uP3
x3lnxfHe8tpNOftn+LgBZvg/7N7YTmm+JuolyGewF1YJt6R/UG62FmnCcCDu9Lz7hSKixRYl9i1R
eh3Jg47q93W/T2Ed6chSR0FK0hCuWQggMldjtx9qx3wgm0KtyUf6xjy29h2MiwcxRQcOuyRuifm3
s5DwE1rgQJK+drUajqnDtBA5NiC7Ge3CdtF1/tTFSMyaY1xpPBcHS1rzpchMp9kmqTkaBEVxcBqi
Hj552jxBIbyZRZ7vPfRpdI+xpV/VVhduBg2+/8YpvTsz4ptuiWW9SvsZTZk3zvO2l2Fzi5Rj5vs2
gY4Q1yWuDR2ipoV34uc8L0zCKfzltSAmCpzdXwWU7f1sxpdWGV50dM7xHn9LqyGoPbg8keddO1g/
Ni5+clr+zTXilea20VyTuA7F9FpqpCZGjWp4nsC76Gd2o8viICdl3RQ+BUIduyPBRn6DRdFlfZjz
8KErKyMIvX6hEZbNqA54sMsdoce7EPEEYSFa/9sq6l5s0imZ4vsS1eu1KTLIElqhXUROHjrgNAv3
nGQuorqAgXhBgjfwMreMA69cdOF5iPkkmXx1S707JhZw7Dykmrr+1PbqQQyg+g80FKxNP4zhk+9O
qlmFSsy72bavc7OoObEX2XrM6mNiVtOObe0a5/aa8wI+v+mAchEeTI0nGjJSUliYnOOgr1u1T4hc
hk0iQ5vyX084Evpr8QCHu7IOApe9RfSoaT7LxU3i1GO/YQ8LUtm5NEV8SYlk14bINgjUIh4hbI7J
cExaSnq17wRpjpwdoyguiZG6CwInp7mVk+wPeSxHeyXIL+O98dJvXhRP+aGN1QRA2IYQDOo4XcnJ
VzkvNK+oHTaGRMR+lkam/IpexD7YrjBXvSihCnvkf/nnKrLnoKFCseJhFmnQkTQJP4ZKziIGW8Xx
vI/HaL73hr7iAlGsfJnlCIahkIwWtJ5TbvzInfchQXKQ+PWnSJglMq15aINKr78xUz1ShK4pmqNB
WROHMN1EZMTsoVU2x1wbQC+1IfGCQYsU4UiAXlGtwLtNaHF9PFNrORF8oFIPovWkh0SeKa26VO6E
VdQ2UzK6ZQX2akhJiPR7l3C7YsxWStgy2RuN27c4zP3omOK0/dHIetxhDp99lhRbIQJuPdwno46R
cz0kgCWC3K4e/BJ8X+p8a10QLGauuTCWBnXRAd606+ZOeXr1I3HtbpdbEIFrRwPH79jjuOmScTwW
TjFdx6WL6Ub4D2baNQj0yBgvkV+jtbGLnQsmMeCnoitdEfYXuMzUmqmlK30gFoGQAfI1RFl8ae2U
bkcz1oLgSD+97IqkWjSf0bfIqNighAnIafJj9zVO7nRl2PN3griOpWq9dO9E5j5eqDVmlCB84YBy
DbmouwgzlT4Vk4mPufTxKhuhIsst3LlDda7bXXNbxRGwVg7r6w5Ew77o4/ii9MazLhZATQsv2sxz
8Z1wyrOxzAnYbLKbIvTuy7psr/zQfSi0JEJGbW5nu26pDCqbhjfFSc3KhuJbhMPQP8/bIdsB/7Dh
q87hEXOzu7fm4cov4jsvI0ygmHr2h0M2CIBpTnFr6sOQ4OgnT6hiCwz/MrduU8JCAS/DgLXgZ517
Rtx+A8N3G+X6DTbbB20yd6Obd9E+h2AT5t3GNksyAOoych5x0kGVCyUwulUGC+LaBBzA/HsmZ2u4
Bh+G1im1tdBfZV4pf45x2Tx0oSdvaza+Vw0o1mAkCOW+n+vzSRvgrVZjTaKGP6yNrtuh3XHXFXiP
33Msdn0o1be6Rv6zchOKtU1ufY3tlHw4YTy6ffJcEPl5ERMwWwMfs8ODdPvLJDXGna64iGrhh8dZ
8tU0SR6XWQ+9QWmYMgfEQuSUnkd2ZV9FeQpf3s56WMpsx9spOUZCXHQSytOss7C57XjXzHGzThNI
JyutRrxVJY+OjANnqN3f0nUoFnR1dFX0ZAYk2YYA2i2H02ChRlh9pe26lP1A3pjVBRyncj9UYC0c
oAd7NPkl67AnMZW7KUw1pgFwSvPyPgZV7FxPi+s9MwjszJ2cVk7WpJDdim7nZ5xvxzpn4caUYCwB
LkMVB0qGO6SaRgBx77dKKwq+YsK5uqqUAMxpdhNqSA4lT33khqh6RyOwYJH9kCE7ITuJfpJFDGM4
hGMFgPMWwtWPsoHMPYhoLi4aKQGaTAJTvxHGCzZF7y+bmk1W3HXqypdltPbsWlVbPHTEdfZi0URm
IqJBRr0QnWc8bGrd2TYWbSArYT51lZRNoOaw/E0gsnYmVe1vhrRJLZZNN8Y3azKrgtqkMNUk1UID
FLSEu3SjJ+3PcqLhCaDmAXASiZgjO6qJuBwggvEAz1j21p5IvmxNIwMNWJWpr6XlZyur0o6Ryn5X
Ri9vUogO+dYc/fyKUAXLAAavWLGSHrg5gZCUYdYAKquI3D+jfJxH328OnJrxBA5QZ8oLhe8TV3nZ
wJ/aZ3bi3/rhItHgiEkYXa97yEDx3RTZ3h97qQLTbcrGXfmsmd1lVnRk4gSh8ru1X2d8tglZqnMr
qd6YWzouA5jkSfhnSplYOevamsS1pTtlGGDxbMc9QCrPXsm009ax6+gbiJrm9JBIyyAV1B75AKnm
tyv6NxGgB89FRFgCPQMFboYPRlUMyQ4T4tjs9FhP5crs3foR/7/Eu5hlJdsjEGNfppaw4c2opukL
9f3M3DX15D9HBuGq68GCFTykZnztIiy987ENfO8NOyw30TzF6qIGen7gJ3Xtx4hjpNiR9OJ9jYt5
mIKpypX5M0lq/5pjR8WsTE63ecWGxB0xW8K2BetB6FCYaJP3ddCiMryKkXx6sAmVi8i+b53oWJkT
tF6mJ8IbRFFDifC7i7oC5KjkeDuW1XymlQ3gWks+Qx5TAVLnDkdKwUFrRe9bmociKxv/oSqHvj+n
HJ2D6K1Nf5dltr9L2I91ezUnCIA1zlFGbUfZhsU7dHga/SOxTeMlPfhHSCHnwGq6NfhGqC66VnZg
e2CoPEHDll8SfYwv0CyCS6EzwzQIc4g6dmepL8kAkQnYeXiv+XdJIg+JA+y2T5lV5qCG1MdKsmXh
q4f4WMWIyaznJGruZLo1ycvwDOOCo3l0YDUd1pHFKVbsdHEDKGpeq0jkalNIdJ/7GMecjUh45MCm
tahAYwOaut2LdWskHprG2Wu2ZadvBs+cS0CH7TFPwnMzAcoqpnNTPljuj2n2g1nq4FDMqTpGiTTz
GynBCe7TIiAuE79IZB+72K5uiJJYu/M1A1bfRkOvt+OQ/shStvsR6Q1Kv5zDB+mtNacOLHU+tX1I
aqNNhS6VzTZOrZ8UPLQAm4sFWkqWF3WbXABz6S47TnW4oAnE3bbOSCQyaLkk0FQHqj0hPkHN4rml
a9CjA51DF7SOJ++BX6Mw58WbaEgN8hzXg3lrGnrzdTSaL/U5rjlJ5HCVL+l7Syg4CmzO22DELwyz
q3OBmLtFyi02+NmOiwq8ZDqHZL1dRM76NhdZeIX5FzhlgqufEzuaajZ7sfbTQHzvkPQKemgOBJNs
OQOGLQlBIVm00/XNOABSmifSqpMhCZD2LmsP9LpcX9W0KM9sH6P7JpFOgVGG+AImuAgWJ9mk8c0E
Nk/bWhLC/SWJaYfYMH7486SeXNyEa9ixiGWj0fRiNOEdhxu3dB7LDCDpvqwoykjq8eUF4Bei1jSV
xxsiyZP14BOqVC3mpiNq8pCCjhki+IkFH5iNW77pG9e67yZ1nvVRDHm0rL+rTJy5MsT3lVi9GoGC
8MQftUlHodzH9w0iM5zyrvXcEkNOGOsDCFBD7AuQqC4lK8gqEDyyo16W5gp8bLXJeE/u2ZNGt51f
bwF1WdEmjEP7zCBiIphHYV55U9vKLTzdxluZDZlB95ZTWStKXw0xx14Ia8ZtNyLq7pVT1s7PXhfh
RZp5LhUQcFcYQvTAmO0XQjCBPnm5Jegt1M56W7vMspbI7Vgexmo4DoiNqbz5hx7HwbEX1qashA4H
3WsBinbzUEeEt9l6hMZrNIEDkcqTXUDlniGoRcRY15ByLhH/w3lh2/Coh2Oqgomd9sEtC4N6ArSn
pZigtCAecnU1YKG7nr0EfhC5N7/zPM7TG5LJxZ0f0hcK9HYmNI4A74cqS+MLpbmivMpKMbHL61R4
1nuNhGVNvGmjrdyQKObDYLfiYrGXexuoEmTwKhnzlOXY+LKBDe42o3qBGwM01n2Mge8MPjCQFVLL
ygu8HJUWeFneGJvIMTLMIeEQpbvZmAh7ImHmnu3TpG18bYQ/aSll/RbZVIyblvSt9aAZ6bqnYHrm
kyD/FFrOeA/dN/yVC5lpuwGz/c2cux0b0yHU11mdQU4zWkstU02BaBbWF+WSfOdDdXwiQF6c+3oa
7cN5cEl/z7rKdJB1G8TJwO/bTNgAbG+btq6CaE7tui7s2xriVqjYNM0+692qIrZGdN/HxLQ4eWmW
WiLu9NZljl+JPkIFpG/jcOZP0Lcl773fzaBI1S6GTwfTvEzia/ZQ1hdq4tdmOxPaVJjm+SRa+0oV
HIz03tTWrKEjxNouz+9hyBMq3dp61QaFGDyL8xlw7g0wAarwe8Kv6zHMVpk05kZ7HEfUM5qwwpyM
ZjXaOYL3Jp/2f9dV4PF7UTSBNYHhAFDwbedCN6w5JndaBm1Hyhrlr4k53PHvQ/VJ1+e067QMRFMP
v5ohPESXJw1GQzWdbw20L+gqdIGbGnVQ6OlDFjsPHFphosYcDOwBtvnHF3jabXoZ10Yvjiphic9c
Pter1kyMIDwCKAW4rCjyHelM2bEAgfiJ7uG0cbmMgkUSOx7mP/5zchujTuviOOc2YpoIzBJHT2E0
29n1tmXhDGfQustPmomnfeGXEZfepYvBH4ndSRevi4fJrIinC8riSpvOyf4KnNj+ZJDTntMyCI1R
H2c/XTRDP7l57CxLFHWLVDA5o+zMqQsArrlyWdM+/pb+NBBsOQw01IZM0z/psNdAYQtjEWJY1JAj
LdylZSaPWV82t0mYftJS/8NgBJwC8YHHifTyVK+WEvQIC61jsIHTIVsP9tktABze3k/u3zvtAjcQ
6yySE4wAFuKBkxsoAGxGSMx5+r75VyXQX/klLEA5E1UiqZcnW88+c/TPnvk/XCCTHJeI1AlXwOkF
JtKPIhFyLspBVhIM34iHJaEyKLO8WodVqn1yQ//wjiGIxOyA7X95z06uMqZIK/OJx8TPopRyrWhX
vfWZp/vPgzgADFAa4hNddDCvXmRbsF8YE14xV6cU0TWEXpkx4NO/fhDhoiL1QMTnLMqpt6P0dFhb
Mmh4rbyrYrgtx19WfCvzrx+P8vLivG7m8lwwDLMgbhQfr8hJc1WAK8hqskvIM6JVlmZf22Qka4vS
iJMfzDS9RtSzNUUOnK0njUJ6+yx1Lgy3B9jpfTFKbrPWWhPkTf/aHdu/fxt5ERGM0j7Hme2dzC1x
V2CaZNdA/Qmzal1Ssh+mujwjDEcPTHRG+49vx/LVvb0bRGmj1ISjBE+D7/btTddH16yMmrcEsNvO
j6Yg97xjShKG2U/7ceq2UwxCNMu/fTzs+9cEOjNq3sXuwBtvnzxRCat/k7mSF78udqwca9XFgd06
tyDoNv/BUBbsCFy5EFJO5zcFFheHMY9VQVkYfKJAb6JLjtmfrEPLm/b2TrIgoAxlofOx1Nsnj29J
u8tva+ZRkwRS2rTrrq/pL8+bUcbrqYPYi+Hu40t7J/8FEyBMACZodmykO0sA/OsX08OiJzWXlb3X
ybebiP/qYIIvRyBa5eJLq2ff26rdR/Q1GsF5NaNqZ3a3aUov8+OP8u7qQTEQ7IMhDAOE824VGTTS
I7JF9WEnXK15U42EshAlYEqOafm+/Mw08+65XcaDX4AVn1oM+4u3V27T5xKyIs0MPex1dz6vmjVq
v4du9/FlvdtcMMwyuy7Ccx/E1snrWDoUEBzODfhQYU1h83ADhEu3ta3dswlNAo9Mj/+/EY23F+aX
plcYNPECJ/8lobENObZgkyaERhJS8ekqudynV08tInVrkQQhyWWDyPx+8gQhVWq6yGMFJi3loDvh
kbBL6NGP4E8xje5JMtpGtbaNa+tfD8xf2Svvieyoiv+x/M5TVU8yieLuhbb0f/9v91wdH4vn9vSH
3vxO+z9f/hmG0fqxe3zzPwQPAEe86Z/ldPvc9vm//v6/f/L/9R//6/nlr9xP9fM///FEaka3/LUo
qcrXLklu5auvevkk//695QL++Y/7vkzak3j65Tf+zT3X/xsrFo8YxjMe5xdSxr+Mle5/20u+PEI5
D5yquWi2/revkn+y0HJxdgDLJvB6/B9fpQkWC6Wb7fOrLKYLEP0vMFanLxubGQ82JG+bMHBtnYrn
UlIklZiKcmXroviRU+k9wCwmoT7sB5r7eb4mXlRdu/CUzjmRtZ+8hKf7bZ0r4FqWXfDigjx9Rq3J
7NAqAC/tGwcXIOWbn0kbqjuOlHL76iu5/teD/19lX1yT8Nm1//zHu6HYD/gg4pYjGTbW926WkKPo
yFEROnp+r7rUCSq2AetGz/1PrurdTUUMzVXhHfWgU7z4ZV/P3aYsKb4rikkkJbKp0klSRMMyELcT
z3a1nRny3hk8kCwYnf1nRFKTefbx1eqnG7tlgyp45nBheTx49sn01iZ9NFIDoAEdDmm1H31oS4Fd
5r299mDx+Su9qYkVnur5ADMWOV9kGWKFybv+apI6n5Lj4M6/KNC3xqYcJfKfjz/g+88HZt83TM5Z
MD9BA76dDJPJA27hUEIr3bm9rLV0OGgAjT5ZuV9wka8mQWMxoS08f8Fe6MXq+naYhvBJnxIY538C
bukqe2oCLTnMFAtsaYjvrooS+ksavQKrLBB8iAEo82p0C+vXSPxWfJNII75pmkV93zRDtQQ2JjJf
90Uq7tK2omve86cTaMS5u53nqD0Wvks2iDt2JG7IbDJMdlrmgDYjra2nj+/i6WYLWA1yQs7GnPJM
Cyfc28tjD1ZQhaFnaPRZtnUy4W3JAnJX40uFqIvH64/H0/8wICZvF5E/A/7LJP760Y78tB+9al7S
XcTOWsonqNjXxIlAsMp+eKG8g6uxI/Br5VfW91E4B3LY16XX7UqnvIyWm0hOzycP++lSzl3wuQcO
wD9mTM7Ub++Ca2vC1oapWMXSTu5qZrJNEU7PkLK9c2UNNO0aNBkf34nT53cB5dnY49gWMX2zRX87
5jyQZRdZPvF8mVedxYbI0Ea1w1/hOV1jGcUVbAJxbXIINE9GIQiSzbsBPQV3Y8khoTODELLYJ/fv
T9fCKkCNwMWDCp/v7bWgnHGI9FpGoYN7ptudA5EEMP5f37FFP8y6ttSNWO/ejtL4ZaEpWfEqJs1j
YZHbpDfS+vXJIC9C69dv/EIzZhiKRuwgcYwtF/vqRKsIYK/0wX6SyC/Q6sWjne2dhHiNZ0enwz/U
Inog/A72YGRZmrHOs9m1N1BmML0jbsjHY99xcDraCcRSxCmZWx3Nwu7aPRnNdHnpkVbNGekNkReQ
6QfOxFBt4hE87ub2DZXyJj83HCIgLyIj4netvkESSHW9ZumZBAE7hCql/b6l+ksDVcL7WYIRrau5
gSqDfLLGWYqqN91HMH/8HXnj0MRpbbvNaipsGr8yStXPztazdC27sUSBWCBA4sWqx6WVhdICuYrK
HzSbiEPst8juLvK46Ofb3mxmQcpQHBm7AdMWJxhfl0++0rRoK2WBqEl0Tlrs3SQ3s3WWyHhYw/8b
rVXjGkWz7jhRonIaWmLVFxYRTkNrlg+iRnKw7nH1d9sirO2rspGZ2EyS9N5DONcDhXB49vq6y5HV
XFooMeL1aKhqojduwVyzQj2+95y5F6vOjn19S5IqrSLdmsIxaFLDa3ZG18OlDytJGC1bW43lW6fq
u+EM0kdBOxDkJPRWyG0EHY96tU6gLEwfez7zMhcnDfl/4gdx8MT61vRRwlWNt7TZ6hxPcfLWyx20
8wJVxuTY0U2nFsVrwpp9JOdZqlXELaV3S6u35cvAX7ma03n4rqY6e5ajObQbN0pJ7q749F/kIHkI
csu6pc+ta1f8MVQNWag7xUaiO1E7AyrWtCHBYX7IDBrRl6pKacrrqhT+1p8U1XXKhOGZ0TIJHwyU
NePKI8gqv9aGtpFbPTOWymEaZw0bjF77pku/mjZa3RAmDNih+O6ZQ/EzTOh5rNiTJsnlRAxaBYAX
hvxRr+bmO5yA3Fvj1muTvSRjA7MN6cy/BrMhAsM3kmGf6Bmn3ahx6MOPbd6eVRSUU268jSaJZ2nS
N6GlEVM8eMSUBEOT5w17iEJ2bBupSAYkCps/yUvA/o2SwUdhUGhxTy9I6fl5jZoa2UNKJX/U+uxn
M7FqLcwCvaNRSMzJSrkNtuCo0hCQh2XLIo1+N3qc3Ma39g6yFbkpJs346alMtUErqkqR80klch2J
ojsWjSrds9qMSnlIw2Yaru3ct3lTaAQagZEZoYGSUHoKUXGum2t38F2oW2STJRssX9T20K8gwjDm
WuuOnCQttSsnNNjX/dAa3x2tqWug4lMUfsHBbBOZTSz2GUVqzKp9PSRNULRDGQdo1g2HnGaqoiDC
SZ1Px1YjdmtABrWGsaQP29Zvyx9Yy8YbM85jI1qRdOl1aG4bG+VRFtrp1mo7x9nUAzqPoKmmbN7F
WY19KsnmLt8Z8SJUSiIdkZMUg2vuvbKnY+STFXaWRPTgLmbbVWyBmDOJcEAlY9GriejvqNl3+41Z
Su+8qdvBWBkvqalz/7/YO5PsuLEs284l+/CFumj8DmAFjaSxpkSqgyVSImrgoXioZpTjyIn9Dbrn
D9LIpC1F6zcyIhrhckkggIdX3HvOPn15kZM8icbHrMhOGIfCnK90V7qZ7+q1+UtNjVDbmoCF4o2d
jvF3LSfqPhDo1X8lRueg4jeQlhjk6JyNciTKUCu9lo5T6oozWEf2HT9SuA/TlizBElkRbTVCAY3V
mIP1SvKm57NNmzL3e+J/bhOjMXeK23jDiiBNc58JpxzIuXaKgS6wyEjGzlNIQyq6h1M9zqtmT+GT
3VAaG42x01UR3prOzB33hRH9AgqtXSgm8LJd4VbTEIBIR5+sk6Y+b7PcmyEsWWKor/qwm+2dZQsT
aIk1oIq0sWqES/5s/bOx3OlMLTQyb8wqc7Sg7+P8mzaSE7HGWNFs56TUllDi2EB567mtDKy0KILI
IHmsQ4x+OSN/j9ZCsdoBWD3rmh/pVrFCcq6R5Aci9ZxeuHKGbFWfeRCeuM6LWifotcRDAqVwGBAw
AamisZdqtJhTN+2AJ4268sK30D5MyFp+VqJS8MTPtUGUREH7MejHriPih7Qr4tzcsO79YYxwtZLn
wnFQkCijklpUyNYfhWP98ACXEhES9267IQWFhjfx7B16jqhQrqZeqTLa64qiBjPXfDbLAX5dbVaJ
hvI9JmK+TYpGXQ+pGPR1R0zGQ8riVJ6akR5rgUVMIGKbylYuo7DwvFUhp+o2BNOGJkMjJWbNJJ/c
Zd3o3ntkb70UkszSQKlrXSUHkoxOIi+mpNzOsYheWrePzZ2VGcW3iR2cB7ugteQqHkvCou0kxBFS
KwiNCettmr0kq/pc4aMGbpU54soWNuKtnLCt+zyMOzdgKnEf564W15aSl/dV1pokz+MAtQJd1UVN
HkxJtowV2tO0XnAK7rVD7Pl4osnRzLbTMEEKWx7IhVE61XBK5wBVXuw2crEy18NzgYCcN2FTN2X1
VETBO6il54vUmg3SMnp8vh0I/qIvSNnWcd0JH6u6qhBkmRGE4CP5nYh6V5xMBp2+fFZesrzVvqyL
C3PWymRlwxIodV8iYCIGqZkUsClCJcjQiMxyvFU0k2SPgGpy55xW/BqGkUmLQKalpTPxlem5Tb7t
anRGSc5hWxHYhQTCCJllp9Z4kbFJFvVYR25Z0JlGrVGsXjd2f1RU2ifPTdVWL91hyehdlekSW9Jt
1/z+3e1/isPf+f9jcYnjyv/M7PL/6z/L5H0xit//D7LrL/p6FPcpLqFZXuhY/43sUv8CmsvkRnFJ
Bd1Fp5Y/9E9tifQOgzou6R3Yi2nULdbfljSo+P/8h/2XvpjM6Z28UtWpy/xJbcn40JAhqMmksARQ
AbQlJ4uDvbiOIR0JAjRLEVtjsu2txjVLXzNqrdzMfJubdpRDHfTxXC+l+8F04WqC7f49KDMSnWxo
x2ez0AYMONRInJUhmor5cwwzIp+h5xG1qqRljmevJtG2nmsdfqXr4rIpC21UVjp5VHfdaNkXrAAK
2e5ox/NA5G6tnzVYq2N/kNBy99lgziax4JVwllksLU/mGGxLYA05ulDywYfqrLKqhNgc2URyR1qz
Hl8Ro4T+W3RpVgQwnDM1IHkNjXPrqPF3nWBZZj2vsN3TdhiQm4qmZSNPRhh5gYroN6MmqCOMGj88
PgBzQvwOgdKvdDvNAi1NkpfaSdIbmVoT5phhAJkoa10iNNPGNN7UhlnfmaXmgdMjSuc+jFvSVRtr
9LAj5ZbZ+HrbtLe6ZwolmKIOcyH7brxQRLEOPxE5NeS20c401iPM8hLnyJwbq8RstRckB41ErMbu
YGXNgCu3sQLhfj2mChQYU8qRNl7Zp2agWaFLwC/bE7lphVM/eZnujD40Uh0EZIZLBsGfFN+62iiq
7YhKiFAps4/MtTX31QUhxykTLIks1koxewWJGxFZ+M7yKZzWRGC0+pa9b5ZsDAU/+8YbQ+dHWsth
USPL3/T/9fzMatK6u0zqihVhpGUqeQ00aXZejYblRPaF7DbGPDTJqgxVlXXLNcnFJozNmRCT0LDc
lq4MX6ZQGfXtyBN9mAhNt64TMl1/VJY1JLXv9WmJLk6tnfF+ILI8h/mK0Wzb6R3nhjlxumyTUblM
A4SfTet3Zl9cWaODWjOuvPSRwd72vpPR1YYH2mOccNrO4DginJ+wyDVrO85GjQBVQ2KudySqkm/u
zoNPBjl2nNrNqmJFxLR97vZAdldq2xOblesZEbyhyxHM92qioYMW0n20iE2N8NKSVveMMzq/VaNQ
vS15QA5/dx/fW+kgb6FBVd5mcrPI8asCEbdPvKr7K+1b83s6VMMc6I1D5hmW0/hJ5YhxwfkUFqpH
7FpGCa0f9cDrtfIBta7xgH4a/WReK666VwR8vk5LwpchyuMzk6LCL8TO+k0HU+Zn1xvIcTi2hk+d
UhovWNWaR1329WnL4nQfhnb5qBpTC7AiJZGbzyaOpk2FFjtdN3ghTlW7VTiH0zbnqGNixnNXHTJa
BiYf5ABNoEoeoQVNygYzgQb7mgKeWLks4yjverILfWUoEAQ7aopKIWyxuPikGs+Yj+ya6BNNSwTK
Oi8VW5R+LO8LTmuVWlp+lTQldI0BkX68YhseP1Wx2z8YbtLdw1WLbmO5cD7ruNH5pN1J/gaFybvG
Fo7crxj0K14vu9lW6wgLFc1Tk1pdsdJHs3la0haioEnSAeVYa/Se37CdYqPeOtbviDo5koOmWvKT
xYjuOOsT7Qd1iu6s09s6W8Uo89Qgxg/s8ANHjrfJNCujKulIeZeoIKICW2mN8JzSNLLCtp57b6Vh
K2nQO7tE1hGx1k2XbjcaxbwZmReQIrIpwCLbt5wer3BpGVslrbLLVrWxYzt5O9UbisrNE2mvDux6
/BUmuZlp1mzmKCr2nlSI/KLUEvuNiU2BLnyppTdJ7cFswzTbi61dxYrccZBkeiwqoRnYr2q9TgOZ
oylfcwTsqTlYprtpSELMUC1r9n2hCSJgcNwBM7lf8iTUFfSDeKeQWTnu67b34q2AcBxDbJwa7buA
6zM9T7TIH426UcWag3kjTzzTrK68il00loqCvO6qU0IS7ONcooW259gHEKEIVgUF6WmJmRiSrdd3
P1GBIKCeLXTp/MuQsxoLeKyuI5xb9wlN5B9RmIbf2DGFVwx1PpZQ14qXwZniC5rLCbv1sXe0cz3u
rb9LbP+7SfoPeDtf7ZK2Min/6z9/v+3Zvf6Jf6JknL/Y72DNtDW6aUvUGbXHv1twimb9tShTXjsl
lA6XUOJ/7ZPoFiGsQ1JC+4Bu9P/bJzlLlDG/yn9ggfNvjD/ZJx0QLGiuL3+TzQYJvNUikFlaV29K
lmk3RpIpZa8QCvkTOEQZBYzf/jcpR1i+VLx+V5bW6hU+cjWUQLYXd1RCOOuTBXV72mVdO5R/77fZ
KX+eB7PUzP9VRv37Z6I7B8mCKvSyl3z/MxXYJFV9zPfzNInbIlesRzFMubeyTer8nhcN996Qew+W
JbV/Uvz+x0u/7zH8c2n4WzwL1dTQAry/dD7oSgixal+KVNlEXmmd04lZIugT9YpyWvz0ZqR80hj8
7HL6ItJc0F8YTA5q7EYx0iLN071r5iyQcdwUzym+7h8YJ+pVT13r19fXe9+I/Pv23l6PEff2bRup
YjeS62n6HK/dTBU7u27VrZvyj19fadleH75D7glOoAoxC5f5+yvFSSMqcu33HFu7fapkxS6Np/5I
ZsJnA4VEENB9DmofuNXvL6K0qScBQu8rV1Zb4BPaS1MnzfmEuXvHPqp+orU7rJrc1o/c3dIh/HB3
rCwLjwTV8WEKQJvNbFujeB8tUXiBKE0DFcwQ3biz5d6Ah+/PxtzrgyKzlZswrbAG/RtPF1IcQxSl
KK2a9zfuOVhBYUjso6xS16JJhm00ICf5+iKfDE6NxvVCDFmOcYd5Ifjku7Sr4j02PetZIkLHgDKn
12OWxXtdNN3V15c7kFa+Dk5apguHlMvBWFve9pupSCerlOyDaE9no+KIJJSHKtGTqwpX07WrU7r0
pqLdTrZBNqjM1HYDJiZfDk3ltPn6R/nkM1mkj/yXIWx8eL192TNrhtG+k+DqsYmYNEUoCUsPjf4f
XwkR0IKBgWFHlsXBKVU2kAyK0Dnv9S56gKiQIsmb7c1QE97+9ZVeP4aDMQvKEBslOhAO7vrB4y1q
ZjInNc4TNeFgyqP8gfvWfRJeNsvTwYnsb04Yp2As4yL7GSrSw8pAyewIx+eTL8dkveFOKRmw8h3M
QKMFxV3Y7ECE5FRo0f8PEM+aezFnYl2A4NhT+ym+4ZspdgUUjiN5Lp+Madp/KtUHWqgsrcubfzPG
ijlOnd4wzqsoc0/0yes2WR6zw86mZhNqZXSku/nZQ+dwaNjEWaEKZpl9fz3pmTELr35OHRQ3S9Fk
VhGA+VjsLLUjH4beGM/ZFMvvieISEAV95Du+P3lkuvjsob/9KQ5GGRN96EihnzdjJy51wiQuvDQ0
AiXV7Wt0Iup1mU79dqo8se0MLz4y8j5ZCui7Lnl1DDq0mQeztA21IBlm7bwbi/k063TrhIannhy5
x0++WRrimrYA3VhQP8jnhyZUhdDOlVDt1qHV64gWCzVotbI7IuzQPrsU2icDDLSOvsNbHvebQeRE
c69YvXbulTNKnj6eHHgQJNxvFINmlB/GUbPHNDLsEn3SiXBts3MrVWqVypBV3zlDVV1YZm1cjPmQ
xr5OZeqY6Hn5lg++9UWijuQLBQ4Sq4Nh55ZtrJjWeE6ZZzofmtZcuh/5FdF6IIqieLyZnSb6HVaO
ODbgl7/5/ZU16OqGTcAQ2yftVVv65tl4caf0NEjPiAXJLsM8SVcRHU+iI8gaUilmBZQ+TJ+vUAnS
Mpmu+RmKXWnr1caxQcJT53CHI7uETz5CIMokuiJTgSALru39+zIo9FUu0BfYyfkGQJzcR0WCKbMQ
2ICdOFqcuRzKtImUdm3QNom0+m9HZt9lJ3fwXJb0ABR4to088lCBgDR29qrSOVOMpN2The2c61EY
XlhtQ0/bcsobxRQE06SpfopsBFlxaZTE1VOhPPKDfBy8r0+CFjYPg5rPwdeYytHoNWmeLQExv0Lb
Eiv4DzuN3K6V7Be34lSM3TbqGoogRMfBKQqNBxNFQ6DBRNvFUFL9sjebC3eYzGNf1iejh77F60mJ
8jDSxfdvSkt0yEO2cUYIZKRQ7qE2J6fJ3OlyxJRe/AzVOV+zySpX5tiH64kZN4hkWJ2B5EV8XBn9
9PPI81oWpIMXh85Gc2C/mq9qsfc/UmR28AUm9cyQCY17wynE1Zy0zUp07D0iIfKbabG5SNn+hFoA
msatvF1Im/46Jg3aOLIz+Wws8+NYnAx5jew/Fz3Sm+9LDG2axI5xRrss2lIko2XXjDT5JHKQ9Vx1
4s4EAXEz9kqzMkUJRYS15utH8nFyAS4HhQ+r0jIDHsYZSooiGDf0M7XvnA32+s536QhlKwqt2aOc
7GY3aO1jRn3+yEJyIExfdohcmWtiN9MQgR2upgl0QzV3tLO0pERH1YiyflQ5G4rk6nXeeNoPbXSb
36AzmJAzNQl3CCF3xB4A1OPxrIrC647MLR+fBZpOngNJFkto8uHUkpcAjpo5PUuqav6pNhpDdZ6Q
OthZRM3c6OwppvQKRAD7vVx9/R4+rqtoC8EA62jjmd4Oaa1KPJiZ4aVnribSm26Ip21JVfbp64sc
iDmXZ85VaBwib4PxiDHt/YCzkk7ooDLOZgdr+GS3/a4plCzoG0zN9NnNDfV+Z5vmYUIK2Wj6hSWM
YHJiY1zl0pgfMcOjZSrdOlp//ZN98uhZaogmZePMou8drHFI9Qlj4Afj6egnY6UVF4XpYWEfdfDg
OFz8qQpLkA/hkan8veJveSAo2tm/MhLR/nmHZH4Cm9wYOdmpa2cuPZTKbbpAYPam3C4rkUD+CSMG
3BCNx059r8e693MRZ91lh8MefknwO7jljlYbmun4rHGs6hwdkuoXQ4LJMtW+tRWJgR3ChjX8lOuo
r+2zYWisjaVMLXpassCE0mRXTY1YILfC7tYx60tPK+frWQPPXdQ9aVt99Nyo8k4OqXFKimO6LkXt
BU3TEuDFPx7ZK3zciyO9RR8MyJotCtPr+5HlNAmNdemc6vXyfeQN2ABaX8a2sSjTrol2i66/HjEf
P5jlgvizmDg5dS35Q2/nToZLoc+mfTo6XrSOMFNvsqwujyywn9wVX+XSeEQ6zwnn4CJqkopZSa1T
IgzCq94BT02yN9C8SdNA78BkVG6/vquPC7rDRg89Ph/oMh8ffKBlNjTsOprTDir1ymuJ78hjcCyK
RTPr6yuxVeEJvR2A1KjY8lIu5L1xg4cBBDUa7jHNYWTMmdlt6sgipgdtW/ldJfaTFMGEDpGPFW7+
rtOjMHzESzB3HDRq5c5uQ3uvA9SAkEE74EQliFA/gUKKPG0e61iuJdGhl9qAXGNFywvEukPTbVe0
U/VLovv9rYxqW99Opp4RxyZFSLuzzo1vQ5Nn573Rec9t3U4xYToxXvzRJDel0+1uWJtubA2ksbv5
cyPIDfVFGEvQlbaWXghel+TM27XeRpd6kQUNwXZrAs9IGajIdXvuIn0+L7R6aNESG81Mgnyrhiy4
uCToLufZlaPOyJJsYchnPv7mpc5nGAooVXp+75A1vsxl/tIKaBFQ9yf7dwXB9IYTqvrSlqN+bSQD
nTOaMgi6I3TGT/A68mgF4XNGn0n56mda2Xrv94oa/qAnPY1+VeZ0TMNBBU+Smdm1zIk89HEWK3cU
AfR4G+Y5lL40Ac57NqdmNQTgYzRgjfqIZCkKPbiISpjy8Kocn4CQ5FVLD7objazfDYef+64y49CP
R9tjBAt6JmunzDtti+UmtTcg2L7rUpb9ytO6od7QranrdW2GMdguI/V6f+pSB4Gq3QBULGRovYD9
bk7VPrcfmjLriAJioXSBoZX8kaqdPRP11IREXuuQREL8NIazCo1UsoLr5LVBp+YIrPI+rFcOeBHJ
wamMBz8uJ494EAg23qo13OGkRbYERZDgOWWFBowwTqu2wsui6Q2IHa6d4OlSEv3KDNEDbpsFZdOl
DRw3bZrqKLD1BPVnJghIQqzX5uApbMAV6GIyMW6sMHWdVWLYBNxJvLh0pzP32Ur1xAzKsmNstUYC
bQncTP+NjwE+CbALtD+e1bTdGhXZtDNao3hkW0WgD/NP+CSteHkxZYRStEimbCd1p/nG1DiOYGVG
464otfgB6c7YrLN2BDtfstr6VlybGFkNggeBRyRyVQAImXiS6rzUq0orY4xO1u2gmsqjGxtcXmYx
DS5hL2hPl0b9loZxqPoN7ObsJOqJ+TxNYg8zbpylzmJIlSBRww7MmK862fQs7ASJX13kyHk0gJjb
ZMgwkglnLiKUPXB9VhHINjXQABlZfssQkmdmmlTJNkodNugQSOpyO1SjUUHGReKAIRWyJsuYB6VA
EEaSB3lRSLmqpy4seQ0VVpYyyvonO+0d1VdNJ/7hzJYBMXMycnXjNX10boJ12nqjDbCvsrrwMfSK
DJ4QtMdLwZYQ8FNVaDaAx9g8N3JvqFFtWFG90+DmARSa4LyGlpq463lSCrycI15ugGVzHVS85H6d
uGr4RAJcKtYGPodsFTXIkFZDDUnmBABd9xiCRO4unS4abqxRXwyEYdJ3vsGDjCgLuOE3RIIJemKi
N0zCM1XhrnIzYboJB0kPtalJsiY51UVOlggXGXaX9BIaVwHA2O9b2ynWLJjes0DGba5z0ErO2gOj
5p5nkyDocqorpCpISdnyzykzjxkK9ymqTQj7E6Xx59nJ9NNCrd07IzUzPDiMSBV8FpK7rRbOerNu
ahtSYZZFuhNoUrS3tp04zSpvKBP4neamBsWyknk6r2XJtlYs2+wk0eV9IjML3chQIdAtspR9idTK
6WIulPnecFsmn6iHTROlFSpvTw7Ki5OY1hQMpo1Iz7ZG5ToNR45XBCpAM0onpl8/07E0SCS26ENE
VV3bRtskvgOC+buq9cOjpTf6nidl6b4N9vSeF9Df0INWb/UkV4zARSYyBUVUqtW6KiozXbt26tEc
N8bW85GqkN2rR4lz63GmdQDi0ksIUMbr5zCh50ePqFmPKMs8JHy29zTYeJY2qyihUfGvqmSo0XL2
7lwQl87KEgxDaPyy3CHZI65PrWDiDsWJhQLxFnOF+N4ms/7Uq9X4PDqFtElEVYp7R4ZMRBijvym2
OVwgzHQNZJWlYq9Let0AhUwwgUQk9B16o6m2xAayonqtxigx/C73eDOEFsGthUjr8TaiVpt9tuUK
nGLge37X5cNJ4hnpd93std8UZMOrnGbahBZ3tG8Ig0U3gvzGobvGTvs8T3lzcI6QlWzZ3JOs3Q8z
a6XtWmFEpJFavwwqe0RgKTGEPAhQMoWNl9tylXQtlq+eQVmthGyy6rRFwPLgDa1trfsEmcROpR70
UINy7Fd8V7LbTZZmN2eTGyt3k4IVQqmlQeAD6dEoTGYvRT8Jm/M+03oYNnEd2peqgtA7kMUiTUlH
tQOoXDhoPAu3SBn0ctLO2bpQtk8VhO/BMCnM3ZaFO8enx97AiRvReI00bkrEk6y7AfmmAHychgb7
ToxZeTqnbCdweGSXCcqd4bdl9/JEY8WB8YBcSZ6OnUE6RwwptQ5MrXIv0SgnOO6MiCkdF5vxw1SK
rF6xJUK8XpfGhJ8htfvHrLGT3aAjLfBrwyjLYAShdlOiqY2IUtKzXy7dsikY49GTG5fEYIhVptbA
CjMKecOZe06xtMPhDIS0iufWBiOzMZ2mb/fDZE3GLso9mxykvMUXDsTCYELLred4DqMLdMTieUga
RPt9KbNr0riVp8rwop6CSmkWq1YRTeN30qMGpJn48EhZrWsmHC+9NexuvCiY5elpsWtnUZAdoFsS
VVuo23WunqqcSebTMHQG5XtRWWO2VcEPyl04CDRmZdmE0EUt2PZ7jfmHneHEseKK5JleDQwFyQV4
ZFCCA6I0mfZBi7TOWGeiU3UooAxNf8xTEphjSfV8HXuz/GZXOAz8vk4EpTSaUuvctpqHtib2eRU5
OCI2DXGw3xO1sX/Z4ZCUQdmz+QHDmei/TOkM1xbNQteP9VyLwMY29nUfOhozYBFlqNmmQkXaW/IE
ofeymyZLeGA5R6wD4Lx3Io1tkWtYD7GSxOdTZLu3OPCm24nC652hxaYFoU5g0uLw5Tl+oYYiWaNx
6RHRxb0461CXJyvHoOJvTtn022qGTqAmMqy7EZLtHdGcBtFnusv8N6PIR8KFiPwypnszbNBGd+FN
bTURdDTLWoxANozbYDAWgFTUuqInNzDFzLJsr/eEO9ciGNNyWXuqpr92hin+USg1HCtvNvcQHFoY
jnkXb9nRM6cMA+BU3zRU/ULxYNxCjwdOGWT8yg+9qpoRRbPqjuuU6Xdvyb5HTY9/Y5eqZitOaiyA
1+BjnS2TDMrodBLmvI5Cm0JAqMfIMM3KDH+HsVrcwJGO18Isa+njaiIgUgXiNQQG0+eAcFsp7MBE
mDP7qeIIbzMXnRJvTOi6GtlsGUaEMJfeC84D4cIgJ3V6VVQ9r2/yig6ue2bq0UZ4JpnBGAFNFA1y
Jm54mkPrtsz7/F7E/KlNxpIP1Fhpu8c+TlGrm61TF2duCAY6wGdFCjTFUetXOlXpzy4ZC1TNDu9k
BeyzfWK7i2Dda4eo3JDBTuGnFwbvJH/NnfY603moQMGaAO7m4k59zaiuenbsa6unHL0GHhJ9F8kA
PM8i2nrEUvLNXOKu3VwS4CL0Ybrxioac8qonGtseM2fwif6u2f4s4dlo1YvwBB/QXV+l3tZQmkLD
msFma2s0urIu2XoZ+5GHcy1f07kF3r5z1luT0O5Eddhix20n2Qul+INi5FR9dUMMQX9XvmZ/c5wm
B9xdIsGRYvaP0xITDguNxPDyNT1cGZckce81VZzpNWTrRzABGSToN89ow5BB7r3mkYev2eQ4v0co
BEtieWy24x7XDTnmom37R+M13Rwvgf5rfM08H0ZDbMRrErq3hKIrk0WmYwQW4oKOdP7izKk6AHQl
Sr3SrT5eK4mWYq3RqtI6TdIREJUiliz25u9cdr0mo72ql7x2VyzZ7QqQe4qJ3ojz0BAjWjFFWjZ+
zpjYdyT1khHVh1a2CcsQRjVE72JlLXHxlLScPmDttbtV3injgw0J2Nw6gxq+5BqB89Zr9jy6s/Bx
aUpcxN00JTvewrBmfi+jdazr4zev4dPG31QQqLG4yZoZdOe5Qd7BbRhxAj5xajRyK8Pr7f2cwZ4J
2Pth1+jryeRQIqOnuGnVKCCfXIdsGyPo8FszstrAw7gAVbhMpW/rOCUkaLDOJ7NQbVcccoaXOWsU
iQ9bU4gRJKZ9pFLhOY8lv7KfcF/ftH2uETvJo/FLIK048ezQe2glk8RGtJ2jwTGrIPkKOy4UCN54
wdArTQSS1TS8N4OhFi+ZUyp3NcYQnp3E28d2Cb8p+eZ5smxCNTcL8EXBzTOMHIG0k7JXW2Mskf1G
Kazy1MKWE28aS7JjLqpkajkjOeiHCRNgm92WsdWD40dWurYr3ERBJ2Pvh6k3JZxe/IDERHhKdRmB
vq6CpnaTwU/VRlzMzPGKP8qEM2UFh/2xa4yaJHBsHtVmIOHzruniBrMbhqj71zLK/yrl/gNZwZuK
0gdWxf7nr5/Rz/b5Z/NOLLf8ob/Fcpb6l+kQr+sghuP8gSbtv7VypvEX5mrMgq9kCoquVLn+0cop
mvYXv5dRQ3UaLZuxNCT+MRUouvUXTRIAVg5nRxfX9B+p5d4XEF26qdROlh+BLrZO6XkpSb9pvrgi
lK4WE6CIz2rczW5V+WaEOvbNQ7n6u5z2lhbxvsCMORRrBJ8APzR6weWeD66yYP1GNkBBb9VnsVrf
97L/Lq1xzVmYfYnZ/lnY0XJBBApckeeNopBW1/sLIrudwjSCXdUx01/GGAm3Hvu4I22jw4dHeYmP
34XEtVijaci+v0qaoUKeUphitRq3K/rj+tZsDfOIiuh9V4B7IbXOgwuI7WThbRz2n1GaAXfg42cX
N5qQJtnRFtEmM5PzxG3v6K8+yxHh+tdv7H1ZdLkoVgadkUv6FlrkxQvzdlxMaI67V1uladcRwn67
2zgCcKal6NN5pTriyAh5X/JdrrcQ9bgSGzByxw5Vis40qaFr1x1Ie+fBoYW+4nJVYEZZd+RKH1/a
EhWFBgoFB+pQ5+DOEDFXepqOHebDeDzlqJQFKHf+LHfw9X54cJpOM4DWCuiS98+vB6hpJxCZg7iO
6+yU/V6oMBjrdjxyOx8+LTxGMAkpYfOy0M4ejPTUJHZjjr0uyJelVg5ZRhBHBXs/TIwNxTr9pe26
4uTr0fHJ28KEBL+KijmTkbH8+zezhkqTlqAL1uJON8u1jedt02D/35S18I4MxMPXBeSNDwwcKnAf
F9HRQYOITpmNqQnzczrAccX7bHAAg5f19Q0dPEUG32LeWhLnFm8VIo/3N9RYWVy5/UyO7BTecPow
t2HUn4shWWMh33mZFx15bQff13JBVFQ4uuj9Ax057KlYqC0FPvY8UCXI6tizeGuec5oLvdrVqOaP
vLDPLsd5iVQPXhuN/4NBX7eYwWqpsSmybQ5GKvkgid/HwBX6HCRZIJEdHqN/Hrw5blGngcPMzoEO
dtYhTdUobZzIAPUDZ7CVHcWc26y22j++MYLrGfpY7AywcocvLtaiurXoFAbOOLQ7XCnmDrZVuo7D
WluPg9EceW+f3dQyPaFspsPHAv1+oJjuMukXhJjz0Scb6Yh8nXuR8m/cFRJVm+YeUntUCe+vUhp5
MgnKk8GYVbkflgr20EYnpAvqYaB22Z9xK4l5pKTOhgKglkrL/8Nd0WORcOIZ/nNYpAFTJ6UHTYxH
mm0fnx2viE0G/1t2A+7Bs/Pg6Pe474DWiMSmLoDkJJNttfn6Uz6Ym7gXxhobDo9NkoZy7uAqne3B
D1lKHC5WJ1/n/67baAZSbxjhkRv67FLowRdYEOHF1M/ev6ZO1+DrD04OxSS3AzSf422rkafn6VN6
RLTz2aVeiZ/L10Srfnm2b2ZcOfcyF7NH4caO7oQMx7OeMrUvJvKHvn5+n7wlEhgMGqKocljIDm4q
VLUO2lVcsD5GTub3tlQCEoGdf+OGmNvxqLHTBTCjv7+h2ID11LU5IOdUafezos7ahS5rynpE1xxD
H392T7STkckyNGBYHSySA2Uil9NyEagwCXy+rn6vVpF7pPv/yVUWdjQVZyZaDOYHX22hqIM18YkG
AL6addrOJPZAsfrj1/M39XRR/lH3PVipkp5uc6hxEUWWsPaJo7qMuno4Qkr6ZLi9u8rB29FFlCVl
0RREggzxiStyyptdTZ9EH5zbr2/o46VMNhFUC9BPM+IO1XvWoIxTDSkNezA9eJLGLErLupV+z115
DAL8ybWAe6EUV8HzatiU3g86L8syfSDaMnCt1DzLHKc874aIlBymqyNzw8fBYGL3YW3S2aJwrYMn
iJNNqaaKS1XMq2sLRgDtH0qxXz+8j+s6MDrEJhroTU5yh26bMnWGHGUQpftIRP1el1X1kCME7856
iq0CsIKSu0dG4MdrcghBbr64CZDMHRJFKV8V+lBFOL81A04CCT/09S1rleOpCkyj0Y7szbTlrfxL
orGsTugyUGvZsB01ziMH+s6lVq7FVU2NTHphGzgGTLmt7Yk2oplF4ooywGNYSoay8ae+a6c1Kn/1
UW9F+0CTr7cDCFHkbwqQKK1ve7G8NKVXKEAisjHfklTRKhtpIvGdTSM64g74OORQzbBZXo6+2NsW
493bibtJ2yjSDJajYS5gVuVz3woOBXP4pOQhBK2vx8NnV7M5Y2uIpNl5vQLn3iwTbZNT76PsHQyp
002bAvvJfWPWcMQbF1/4kat9MhIQ0oHKR1EHcvNwM6SHSZrIgvXPNEAIjGZso6/q8wysF3QQ1B2i
aq6/vsFl9TkYCxpgS4RI7MIY88b7x6lGWEmVjJ5666momu3f06wWQabGq6SmMmaaw+3XF/zsHvl6
KWeyYVE5y72/IBEabavULIcJqVw+Hv7v3pjs64WWkOVkPn19tU/eHw+TShFGH89hNnx/NeP/sncu
y21jW5p+FcWZVFVEUQWAIEEO6kSYFHWxJNspyXamJwxIQoIgrsSFIFjRET3ph+hxj86gZz3sWb5J
PUl9GxRsbogp2gIik+dEISPOSVnODezb2mut/f//8pZdo0NBtTE1Gyjd3kmT6K5TLNyLue509wA9
d71LHIdgkgU1sf6uQcT9TJFTRAhVvNVk1g87lz61Mt56frKevNytHbOGKKmIhEtSm0iPbW+CYEZR
tsGUUh4Ix0UnCxStP2qDRJmElK+YEELOJ0iz23vOsOczB6YLxBHWA8YXe09+KbfF2ZpSuOyFfpJc
J2t/OukpuXoxpLTzaAhP7PRHOzkYCt+Cngr5kLpd7GiUd5kNcNGyfJWfDZahA6DGiTPU4nIFxSx3
9QHac+/k5bc+n0Woggqy1tC7+Jc6ejqhMGhocMM5jvO1d7ZGygtExsIn7QsI6uVXDRgwee9hv9CE
R3h3SEn2+oByJ2TApkVQZ64F2ZL7Tt3/sBjGlI3gTjH45K1d79aFCz8bOUWW7SsY8HwNkW5gvUIq
LrNENb/Uc/CGnMgNuNeO0+vQ83tjoCAztNXW+fwdGhXzu2nP7+3z8Z+d4zoJKbAA7H+4TlgeeRVR
LrUoghDljWjoU9+MG42rYRfO/8tDu+st2FBdSMloKPrXrMwa1YdCQbt3rAE2PjFcBN+H9iDbs0Kf
rRXBu0YhmBEEAs1ZKveF4nfxUkUjYazGFMsTDhmQo5TpmuXr17yKnAqxIsq5Wv0g8tZZnPq9zKdD
ef8czOLqREcZeaIAYjj74bHDwepxCiHZOkC+Xu6VrzoDw+EafAy/UtxKY21OprFHMehXvAf2tlj+
5Lzqbgggh2xOrRECoySPuNufzrwv/UEnK/bs6GcLXcwSqRMcH6wyXpbcHxtZz6Rnw6obLjQUKpLB
dElJo4jrPXeldi5WYUdLTlOtiF7TP+weQu59Q3CQ5fe63Xlv3g8oWQVuZPE2nnbmJqpfmvOq18Dh
IuijKsxQLNItF8WGWxAb/ZyK0f0u8slG5CxDaggF0Z5lUSPfMnqMI9RbNhO67XBs6v0x3DAE7eeP
Ee+xBwXwJPsOjCfQvJ53AQX3PHJI3gSiePNikJ0Z1Hzaswl27OrtL6hX3Bl6q8TI+qooONfpL8eD
rB98zvR17+bHF+ZWR+va+9DFV0XC5hpDvVxd+8PBR+SBlntSUrv7IswHeGnh/cvTpi2X604+Fb4W
l9jx6UCxKT/rd4bKnmnbtfpJPvRhJgk8T/2QCWJn6WYLzYcCABwt11fqTaJrOVkpPD40Fo3F9Aqc
274gY2f3oOJgFPH2yDjL3SuyXjhUQl4LOjeg+BlypJ89O+vucV93WWDKFREYkapXKQMhv6a/RCoO
BKM/nio9NKzCQj8tEInDcc27032Uyed9YjOrQkyA/rAbaoeK5mQ6ejn0qRPlKWjAWQS/xUH25od3
NO/BiSSIhw7IOSl3qteNYN+FGKwuoPH5KFnq9llvFTt7/LnnY0fkTmUSBZsIW6seSRnhSo80HbxW
NymAEa6T4oRiZUOoWpSff3lHicUseTpCZ01j9XGDSBZRr40cdYaXyNQsub2BYX46DzuLswj01PsZ
dZDO4T4l+1iCYoikFxpE7/BGoPkSUmuDmq2a96JeoXUyUZpac+fvIw+skekRGVMAqjuM059ARyqf
AyOFRoJQp6d9ompTZlzgM3Si25c7/2ycDXT2ScfA+ejhbdWtVhxoc2Qsl6uxayw6p45BRV6FZMZP
s66xz6NkmdQ6PmC7iaJTXH9zrgK2ktfOdIFyFZVxjbEXUpTUH1OQfjl8D6FWT34OuhFKsifuIF9k
/dFa7+jIFxP5rtfv4+UMEXSdo2M+9kjD3i1QBnLMeZHEwYkD/hrEyDrsvfOItG5QVev33rorZZWM
4ihXV0gpGzBA527av1wt0BYdLeJuf4VEF5qLHzucT+XtiJOn5D/XuHvdiYYGWQqmboVMI6z3fqAw
NcOVluXvnJB03810uELnH6zGajr95Cve8DzxZzpyRegYO0Cth16GXDGn1CCPRsqaStHwpBGahMbk
qEbUvZ9qhY90QIFgdPBTgW6oAVbb7qgeNVoHsU8GDlxN4l+CK2QRZKnanyNB6tnd7nXizKfg+NZ9
EKiTRRfc6ZW/dMHaTIZDREsdal33gjUcsvk6mz+uep3p6i0yJ94UwnKXEpxdCt46ZPhmC+S15sEK
NSwQd/kKjTdl7c8/d1dUsaLat1NM+zeo5QyHF/E0DnofwiwfGqcLBCySi5QJ1sYplHt10hcFgOm6
HnRRpkaybXGmF1l/+M5de8UQ8ePlKqJY+WJRvM/Xsdf5iO6pllxOlykIrUERdnsnqqMqb5e2AN13
Vut1YC00ROgpFd3RrrpZ7kPNmTl9KnJSfnR93UeeOr4AIpNnF7YdTuOJMycR/PNwSg0uaqjl/cHY
sKf2o45TRY1usDK6Mpov9MC+7KLU6tgnJANnzucODBENeWojRSVc1+PiISi63OmPuipSEl/Ybe70
ZLroBdPb6dQb9N+qvWhgnCauttJ+8VeqM0f6FylZE2EwxQtIgTg+5dsLhETtiRskA0DXs3il3FDh
BXS4ThGQ/vuA0tk5LLeFQn/yYPhrDAHQgsaS5LAU+r6NNKky83AII6CFuWtM9VM7VDrvEwJSdxRR
c2x1183iqTr2Eh21W61AHNJaOFPll253llBIt8+3AbqMAFCvkeNZnMZukF8pRd93R6TzlPXnGJZ7
OgKRT0FfZZpT50sF1K2O1Nh1fgaYTolHFYqAPkp602xxkpFkzMD12qE98VBcZW2vXaN7MlNW3QeV
QoagS4frTjBG3agzGwXD1Rz50144f59QzfRB0dA1PQmXxZoy7m4HcOg0GMQXPSXLE1BkhkL9Yz0J
9bGbBL3+ie9Fi95pECmaZc8ph4oAnWYsz9YE4iDz1DWg4Slgvl8MKv/o14jY8eJi3UeYFyAI5BeY
KEWIWHio3kU5GMGTUA+H+VsjEgJiMcrP7tvBlIrhp3oe2A95SJgy0XyBqA7Ufgo9A2m5jw7OcDaO
7U5OxOv28YJIAC9uE0qsFtcGJIN0vMhnkBnB0KdDFHiXC8N9F4UKcEy4K71i5PmDmUKZ0aU/vZ5F
IOPHNnW8krfzRWZTCNuZd+/WLvj6z2unHzAZ8/m8ABwWcL8+T1X9I4Z/9jmCQnaD7dZcEPX9/vwj
oNwAczNYKOvzHJv5a6zo6S89ytavLkkazH8ZLiGgXSI8jxL5NFn0Vyf44NPOCZozvqVoU/XjjPrY
faDIOsLoPVtbIrE7ZMWO89U07H9ZhktH+QlcnJp89qFr3ChxJ32vrlWSR3kHZsMldih4v1z3Mu+i
40fD8LwHMH09Rk5hcRulS9cbh35n8OuymA7DiyJdZYszal9ozlU0U5VfOjOq555BwvIospotbasL
GJYqNoOE6q7+cIHccBrMAbfN8BgHp6oD+fPKDlDbfwtPpve5P1MSJPMyXft5rhCwQ5QBf79gs68G
ztvCVgaXMKH89VWUzYLgJOmFLoVHcrsbjvsAtJfj4RSV8nyUh0n3A9DOGbVdF4m/HCnuWh9M/AHY
vfsp1/mL68QPDUgwqE52J9gSUKsIZhcrpCLn65+8NSm1L7GSKF8GAGDdj0CeXPXSS6BCnBf6DJMP
wbALjjFTUw1Gittxz7AlS+3UHyQR2nfFdN1XT+yOU1CZnRq49s+eunLvo+VC+9z3wsH0VFc7PmAI
ai5jGxzOgHiCGMQSwel1117cTDvgLu88txsPP4MHdOwzA7oHtjskFEEVsKvdQENVdFhxU31+qU6H
3cWIqMiPx4qST+cnBhDs2Uk8cCnmE8ThPHhvB8vI+wxDq6uduUNvsL4ybGBjHym1EE6hC0ackhSy
93wqHITGgIU4hz88nMX5bJQuoc6cxQWr/JcO0N/+GEpL9lbv2Kv8Qqc2MrzEgaMkE2A57nQ0RHXf
PQ/81Tr8Nea2vyBmWvpmPjMMa4H+Q/ywcnMVANQSKMHEQSYbRcs1/Alq8fr93ifMhteFnDj1lOFP
WKskOQ8RJ1+9jdij3bEDgY+6HNkqVVbIWHsxteUX/YVz2xlkVA3MV4N+ceIoMO7RD3Pt5Y2r6tHs
1o+mqQ6zSoU/BSsj0/3JYEk55LuBAsUGph5qN6ySNayw63iW5+7bBK6dd27b+hBg3XpA3QVKfM8X
8eeggwAV8NB07cMndNdddfklHXKrb/ZSO7FvnGXkJw9d8NJsIWc6671b+PbA0kNKgY9yZZiCAAa2
QaHxuVqsL4r+suNMpiFm+QxVa9cFMdAfMMLjIFw5i094RlSbhicdLI3zVd9T9TvdhW71PqaqjvK5
n7mJfbtipDO0xha5B+1jvVBPuV6cLc/m6GTOxoNu5n3O0UwoboplN+ic0P05yrTwJ2xqaRZ6dtFz
tIVyoSD6Sb2BIIOnrhZG9y3Vmork54giTdOxps79eIRE1vpyrqzzwTlQfpLnK3UYLMbzZAkXCSOh
LM/jYql1T9SBo0bvkyLOMUERYqDqONFTNuZopmRB54vvu538TJ0t7Py0o/CGKx0hGOOUuNJTr13V
oaDCCnGe/mixVObaKTCUOYrf9lpbfYDf4Wqflv0uEqxxFiJUxXVu+hANlWX+TreLkGyL4epqcjvT
wI+M/CTX0tMUrL5K4a75fHCmpPrQ7KSKkqAvlefBWO9HQw1F/wyc9YTjiYxoB3FPvUORin6hhCOk
DAaKGdlF3vl5EdoOR2nhFx9Lv/2/Qbh/6RMm/76m98ncuUdw29lG4Ir/YgPABWYL0AqpB7hBlNMm
K/QVgKsi6y2ADmgMUNCPdNRXAC6i3sQlIBKFz0q8KVBnT/hbVTlGpNJAemeASAZJcP1HxCrlEB0M
kQqkzRB4IpVU2LOrzWHYsbN5aqAdreb2OXDf9GRu+PsqqO18CxcSoBIo68RNnRxkLeYU7MkL3jJw
9eLKtpPZJxCl2mhr1D9sotVtkC/ZXSmYA9crYHTgRhkf7ge4UJTf4y0hkGk5+q5uluraCLR5oZ5E
+DkfBhmH+VmBgsrJwh3AWVuBxkNrJp3Dtiay+hAN+zC8sFzBXVDkTh/hNGqQXy+n0NreLlxFX466
drwyTgOczBzcQ+gsT9J0OlyP4iBbJSernpZd6HN16pyv16vsTIU/AZvDTtUiQ3Z2FRp8CnevAV7P
tHfjzDxlcWkP0QKCrDWHkRjpuo12U9ALzhVq2acnhhP0CWWm+LP6cJ0MzvUVXHFj2o2zEZfucYHH
Qaw+DfW4Owr7+eoyN7q9mx6hnfMeVqTyCQIc4sxwNN2Py6U/RNR2FVDCSMtT7zS1oZyedubUdzhb
pFPfn+SZsobvB9vEHcVcFsCDmi6p+DpfK2hRixvYaBLHM5VIzFlxSXO+ms4g4eYpZQx62rQ3OEP8
Lowmjjeczs8yv4/o8HDqBMvLTs+Bx5hSsRB/Nijsi1jL1+lV3vN13SRzM/RP+jCbg0+gSaLLeL7W
F+dxaBQfpo6C2VZFRZ6RNyxSyKpa4eDZ2sHCnEfToZngjX7Ec49+pQoIHJOYKvJfoMZ6Xxwl6z1A
kuz+qpMEDn7pGFPYx5EHQRDpLnJw58NZBw4jOmKZc44zmeeTlOB4fh5pnXh+M+ynINB6mketN3sx
SBaXCjKKxN7qKnJPwN9k2pc07ugBlRNWVLZAPFy3JzrlK7QzhUgpnxRwmOaEetlQG/eU1Xx1EVOZ
yzkFVKMY4649T4lRXVvNf+b8pu7srOcGUL2i/vx9bw388+/NPD+dJILE8KygJ5VBN4qy4rdl0ce7
8HV/6eWGvq9CKMC9Ldvz9ZPK6qQvteDBVEuzR4qIGsdCQrVLGg8agHiweaSQ7Kdfd3rHXNQCOAf+
v3mw8BwxW0P0e4Pwcv+e10593s5LPbDKAqoXj//+F7BDDceAMiPHXPOhMCXyzFu914xjkDukhXuM
yoH1WqDmpLO+HL8fmPmONjhGDkdco9Z6jTY16UadA+rwer35pNoW/JFewxgC3Q0SjEN3a6qpb8ux
Txa7Wug4OYc24+AMms24fiyQAWBmwO6Xjzzxvd4xzBKIM0LU+LA6L3C8zfquYei4oOCfjZ0TDK6t
+de6xxC7sCXCYy2fQxuCJxv0+qUvNOeZWrRBazaevotlTxKuOgQOre9cmTWcf005hp+lcMXNHdbW
vHeGFB+CFsSdyrc9cWBrf2OKGk08kZlgFQKrFA8Nbg2BOjwmC8qVGl5A9evDGoHn5NIfPuxUDjvQ
PJAPODe3Oq/3jyFBgEAGAHeonWfFNrR9Q6iwYNHgK0idxwMQmGEURQUJVDwHt/GFmW7YefWY5MUQ
HM23Gd5aABx61DnuCd7x5jk4B1fgVBoNAYYf8XfuqgUod6vrXZx/HpBTT50/uGOfFduw78YxZEjB
b94y71tDoLEz+gQ4pU08MKMnAG2N5r2jdo/hqxvgMuHgiUfe/t3uMXxpEmpgqDdP+cJDiu1EQrHR
GAyO0bkG1MMcbx4cya35FwoClOiBaif8gsNaAE1dXqy7mHOBUHx6pK7jEPPgD4q/JJ6NmTmk2RcQ
1Uaz38G1FbQY4HHf3Pqt6VeNYzSUSXqTFCyfg7OAaq/pDuiQpAfkCXqoL699vXdMnh9cRBXyHF6S
QydIb7QA6LtigC01BnK431GP+0TBHAubJXZAq16A6Br1uUMZVg1ENDZts6gVUdpre9WjjKJzIyOw
2eVzcDufgnQNB0F4vNj9r65NbQg2no+BsMzTEB3cMuiB8Gu2DFj7Ggr1xHU7HV9dP9YoSwGa8ulo
PLjtz5c3HAPsO1dJXE3KG2AorD4kkqe5P8Cjr+Q/Npp+7l+5XBR84Vq2R/yiZOgYENrKpxzkA7KA
AvzarO/H5Du4Lq5NOz1nN2AUuNotn8Oze3rTPFfvmAQviJ9tw7Zl+kl3gQqHpUWi+0Bnn6Or4fR3
SPagUc9tqSgTstV7oj1YSQgaPZ2xB7Tmn8KPBkk+8BscZmz4ndZeVBwVBT9hLR3adi9Jb432O2ks
qhPwT5W/ls29ToJzQP4TdvmBrnlhoxuNAD6f6BvFaKo4p3aRS5zb52+wQg7V52uc4hehPIWayPF+
M+9bm18nDNIJBWAlbp5NZvGAbIAq5AsbLQOtL0I9Uf/tW0Zvawiwi9xxs03K0r8cgYd3AIpSo42G
oMN1Btp4XOULlTLx0MmtMejq4NJA0qDjdHCGULDpmnWeBYC7i38jCgRt91o9ZtkLp+jgvPyneXj9
ydfh5MNpYE1v+TRbfefUp9gogZCoj8PwHtCOF0XDGk34kMsLVLWE2MvmIYu53XUuPSm2CsLjUG3e
M9nYH73ZA9PAxEJsr7KcDOnWCJACJ89Bek+UfDqwyRdoo0azPziGgkiCV4g9lI+86VXudTny+9z9
bJ6DM/eIYzQcAgHdYoUzArLPx6Yn6QtN0DhUn69UK2w0/V1uNql+Xgp0bfa3tPQ7JLeR1UJh5Wnz
C5fwsLZA8wQPsA6w2ux99tLWtu9y74NNQAn1my94WF3nWqLh0qfrlJgXYn3VI3s6uAIUSBRX34dq
/Jtu/vL2zjB6BqKmXy3c1iog/QdvTyjWVlHRoW2AUgSgkRFQj3voG6LTXN3jyYugSxKY/dGjeNJm
hDar7oB8oMZHgLjkU/sIUgx6O1MfGkcE5ccNgr9Dm37q+DY0AmXQK2R9hKzL1tIX+R6SfNB5nmAE
BzTjT67Y6z1+EeUQ4qHzirJw+Uh95+xntkF6bUXBh2b8m+Y4wW4IFSxce9nnw+0h4qVaQXUmHNyZ
j7vSdM3rpDqFoLqQypbWPL8gHkJRtgoGDm3D9zYh6OuXvgGGVyTvK2uvsJC2hoDkB5gOkjxCs+yw
1jxkt6bz3j8WEFWs2pPLUzN5HHVCs40yv0/P4aE5Wsjw4PZxc4dZ33nY9XB5xBXXAGGa8mGMDmsd
ALduuA46mH9NVIsREn3lI2+CLpdgA4RBcQc2p8PBZfpQXW84BqqALcPkrzGWiHvAOqKOiFZQ+Ryc
GRCSTY0cXlBtOPtAF6qwRp58kD2KSIqgQVs9378DvsNJ+koApMqj91hS/xwrKRlIG07b3r9QEeOe
N/BEeBOsNpHO+kqYLv/mXRFZm7Y33Dfx818fwixI4+LGsp0wKDObW78UTMWtH6W/mzz7y099337X
9h9NBOGu6unOLlR/eO5YsRk/zIryPymeOvXO9KEbvglSfpU6D+Y2C52zvPpR9Orf/yJ96vb0SWP2
NZUr/enWVFRf9OO/35qJcjv9I05FTKG61AmkmRBRxLcls2siNq7LS3M8omz40pGaFSqIjZuNzbXj
Ve2IPSJsX9NWxdKwqmZEo8KnbNxo6IX+vTwEogBB03YnD5n5GMZVQ+Jz+y187mlsBQ+zo7PMMeXV
IND3Tb/51PRczwwejy4S8X9J1aL4eIOzoGn7Z1lR+2r0+Jo3e5vFbA1fWhooATdv+IMZm3ZmFlVL
YhxUgU5tOhAfrDirWtk0ytnftNGPcVb/WK2NHfLJCqx1ZnmylSjLAZbE7sM7BnCqOZMhiVNLBO9z
SEKt8aGwfb4+He/bfzSRj9zf/ZXMpW902PX7AjhFgMmNKhxwQ+ikS6fo02e+4Fk0dCz+iF6CruzC
6lf+4K5tjk5pfqqxfek8fRNn99I+acEK4Yc5bOwjYZhHZnyfPUpvaOFgfRPYmePJG1xw7ptaJPG1
HILSOSKqBjZt925mMRIz0zelprUWhmJsFr4Z7DoARdGoph8+rq0Oke9t2uZJiFhizUkXMhtttRsc
3VhRdu85D1WbpS/TwvI4w5eh1ux2s0Iau+mHn+F4WV6YRVbVlvhgkb1v2vK5SVhVNVOe20J/ummr
b1nHtfkrZaiatnttUvI8cBaZNA6qICs0bjoM0sSKYzOt2ipHQ2RMmzb9IbPiNDy6cR7CqjHRtiaK
TTVt+9Z0gvTo0knTpLSm76ylI1sQISPWzluusgc5qEA8rHnbd3i6zqP5WH7+XXhv2vIoCdhU0++/
y2J3Mz5j1mWY7DKGKKI1f9FmOj45wQOfXPYoxbBvrIITWPLMCLxl056NYvZvMjv65MS2s9PIU/S4
+Ws+3r74hhYW8igMTCeW9jXVnJp/+TiLzQdTXlLi0qrpwN+aslcE3rOFRsVmnmRJikBWJi8WQUlr
/s2ifVyYdPbb3zzLl6JALmtbeIN4wbXJG6ygak3YOmAg4tq1nQ5sToGjfz6NTfbZv1TNlu8hZth7
Ku7y8f+YZB5VYgdURONugEq7A0ATYKIqH7x0zF8R37wQC/1ZWVbfijn9g6Nb0w8lX6iNJTayYr8e
L7SxckXSLNxpQUW1g6YrdxyKY+efLy3LcwL7X3YdQG0cB+9C9rYVB+zBWKTTdr2n14ZVDUN3Z9st
HGmnlCOsBlzsaaONNq1HbgVS6/HoFttqJUfhr0fXzkMccibLPo2oHNZ0sp8ymkKM9Xn7LYz+U/u3
yOmWky3C6K9XG0dX9TxnG+k9IhC/GhgxKQLM2XSYzi0zrhKzpa90/XCCF+BVfyYdgIgkNH/jpRM7
95ytVUuiJxT5qX78vbTf/kuH8Sx2kpTg/WlTVC1uXtDCl7+z8qOx6VmPYSCvVw686mWv//x3Ti2i
EqI/Taf3kxlkZppVDZVD0YaT9M7M6qnmNoaAAf5imeKSQPpiweFsOhIfnPQB53bn4QJGuIUXmBHZ
NLFGuEUJLPnMFTqajXvAwMgzKVSjm7bKIZXMTM/bdZIAmW3+gk04dm55ZGX+9ehNQlSWcFO9CTXF
jsVJeTSPxlkwk8YM6Hbzl9+FLjcM0qihg9JGu4Etf62oJ910Lu6ypenVPraFlfmZ6XU2ofdplmby
BR+1UJt/+DMnU+u1sHLGnhNFIm1TbdrqQ4UZEwgwKoFRZxRSG7qtyLdVv369Df4YOFv+yTXS6PHR
+yz1CvzFXRuEl/JmKNW9AdL4BBRCt+DlVfDnBT7gYVB1bRrqbH//U6S0/UcT+cLqlfcdIzz0tVUN
pZhuIaD/8sB+h4MQYmxEClDauUJhqmnLE484y1vWb+bbyJ3g9KWWj+mvvlKMRht2+TwMHsnL1By8
FozBOwa4vODe/mJKtFY/vn57fiCa8qWBUAXp5+XZ27U6/6BMA5XsKbOL6Kha8pC6uM9/F9vvzArJ
ZEoDPWghALzJklqgR8GQfdO3f1vf/fb/qatWyOai29vX8J+3LqiJTMDwPSsBYxqwup/dpzMo3xb9
X8MHy/y7QP79KlJS1bwIOwZpufqxsgpPXd5CiL54Mb4TTFgiJ2tm4QfbrS/UEq77bcwFLO7HWpxk
cShfHRJN62qz7peppqM3m1xf1VR5XAL/btj2G1LgsenJZkD4EM9cnB8biDJjsuubNyjLRtP2XuwE
+Yt3pXsbveMDVT/segZgF2im9pbsG0qXM/cr/vml1c2aMWsLEbj3szOl+YtGpgcg9ykvt72OdkGe
mr/u2krCKExNX54qAxI/gk1EJGUp8h6EvupbKuvwikG8Nu1ZbN1XLZVmByVo8c9AkMNRytJehAt+
72yNSffe37MASQKInOAzrKNga4HW15GiIHiBkCrYiLJNeda/P++U2mz17zmltj56z0klgbr/rJuR
XXZNfXYObXXqO3crxvjX0KtS8tXMivXWR3gEsNkQkjoCP4SsQuzpdyf+Twa7g/xj3/3jzfuY4EFG
BQkW0suzsN/5BFZgBfWEpVDeadrwtbWqYVXgcDdvdpON+wA/I7Y2+X6B5IE+WDVdeg/772/3j4yU
S5FaF4K7TYdnTAN4J7v8iE2e4/ff8MP2vPpaMTRfcaP72v/zDPeuY7Tpdt7uzf6sz/bfnuAdfiUN
tQhTRsuaBPEf26/Nov9h9C6Y0hiImLSM9h4A+zfYuIhiGaDSRtL1zFybOIKxE0nf2wZO7gKsiNSo
2oJBu0hi05I4QaogPje1L3zromql3PfaS77od3oIb8P4sTYEbdCiLrMcBKn0td0WRvbKujcD+WCA
Vlq9ZodH/p2j8B4kdNVKObRC7bXpfP1EVBZXzZSttnE7fmtmj87Rm9isMblKWeGmn3xbAA/Z/mSK
j1U/vn50n45d8c1HE98RgAsOvM23inHR2sikf7YSgWELXKnlNnC6v1i+jFrTRMGipkP9Ljxi0f1T
clT31NAQad76WUizR7fZ/SO3maS4pK2ILF8bZvkuC+533UBx9YW9awPf/uY+O7rOEmlFPrXewhj9
x83kdnLzaXLyP47E4hHwqGfrH8eFmzRKSCNoBs8KRbe91maXp/HHJPc32bum/gen/Le1LVO5/6zw
2MPqy3aphbPkTQBpNZbWVgsXCmWKUv5Waow3thbcPtpOJkGt2jj9R2HCwJZB17kVry07XNao123A
7Pl4s+YWtgGqH2WeLeCM1eiKo2T/Hct+J/bECnwzls6RNgz+RcwwyCgiISv8ba+9jtc+EaW95UFo
A/o1XlsPs1qze++v9o/tqfMsM9EGSOLUjENr11n0Yrr2O53DDZ68mimxygYt7Ogz555kQc1DHLaA
AzqDVhQkVrH9wfuvpPdP3RkAazOQm21jHMhWPUgXpaK4YtNdMY5D8JySaVCVFto9zwBZxdIglLU7
m37vxcMz40D9r+bjcJGanvy1bXCz3lpxbYGh7dX8Y9/isl6bhexsl/rYTYf3ykxr2h9UXmz+wVdO
Osvqron6/AY1+3bP9p0259YLl6ZbW8CiPkjjkXCw67Bw8Hdr6R9R1axx69nK8u/DLLartsq4tw1C
8XXoPTImUrttUBaugZbLBEy114KhuBa2XfrYNpjKv3OLh6J09arXR+ncFeU1AZA2jmbYDjWvhxpv
zb/2A4yWzDblLFsblxw3IaecvPFQsW/+wWJHW/WG27jjuy2tJmxZmczYRtRxG9VyxFwStzASIIrv
oXhULW1SQG0McQ6dR8rjaW0ESbe5k643d+fyJ7dgjj+6Ig0vuT9A86rXvH4zP6XcLgEJP4Zy2Pgc
3/Tjx9MnnCvB5Bs7qeRdaC/CB77z7MMic0BZdiwv6DaimlsrrqdN26C0ICJlldSxWhaZO/Z2DHM6
wzF62MHyEWWFmq+WyzAJl9JoA2CnJNmwedO//S9h/neFZgaSkKIIwEDtDsh5dvX9r/vzUmuaANv9
A2bWfrVnnHaC8FJNdZlFqX54vQF6g8W8N5253HALLuabmGy8fD63cCZxcWB7iKkks6rr5anUgoW/
RgiOdJLUbBsfPMvqk9ZCMD6Ks8Bytr+128K3jk1igkd5ztoIv25jR7BaXcnPbuN44zpdZiS1ERtB
brCPLsX/3L652R5i1PCrH1+/3y7IZj8jFatt8NVoWZ46VW1hW7w1I9k0qG3cNF4WsV2s6+ZMbYNe
t8E1X4ZxjUbZBslugz/e0XYLC+MS8IQ7ez4kLezrK7MmeCaKpjVNIeDnmOGzLdKGTil+pY0IrGQt
1DaoVsT6j85SvtNWRUXT5mPhmUUNba22IZjyzopqoXMbagpCRJQ85i5nT22DrPOBjNizhdxGyvwD
crvwOgnEkmrSyuP/RQz2d0Yzt4RgZoTZkFpuQ3PwbmY69dyKprWwr+/MufN8pKnZXXXh9cfUnenk
st3X2vAwhJCXcAvrq4OqC82/+eP63toxHG0kNT85Vgp/sPrGctG1YereA/oIl0cXKZII0dG/HU3S
MA7T7Glnbr9O7WltKME9vfASJncyc2JeWf2rs+ul1LtuwYe4jYASecUue4Mqbhu+z7Xz+EhoPzGT
dHvQNkDP3zfvWJHvItM8jdrtzHGhngSM2td/3ehSb78U6X3DaAPsxnFlFiYTFDvef/7P/5244qez
uACKzhecm/dkQKtZk+whRKt+tw2d5TvHD+POlQDdbPdQ1APttkG/vLUICtxquSf/duKYYUG85Bz9
lAWPsurbkEJtmtHCajwJ3ceQAbwzXcJIRyYFU+8SCeMW8imXZoZYjQROQFmcOqLtyHl0PKfzwL1/
J0my7al5ekcL2SzS1faOlls4tq7MKEU2ZEfjew+BPy+xtIuA1TTPtN0bcVRTn2P7jybb8PcXftUi
Ml6Qapv26hBxaTaKdlI80ULAhkQ1V2bbq7gFszEK0wTHS2pWlDhsGqGMcLqk1GEbTuIIr4WkQ/V1
ZUZy7xbeD2AZz8zH7TbbuGepBKNF9l9Iuo5FjCm9pI2TxfLDB1wd6LD739fCCiRfZ8WhDLPfj3v9
jglASTGWUwZtiNB+5V2VXP7dIt5t4MDHZmQdfbLiR8lpEfXjmu6ik7kDaELWn+u3gHCe2EUkOa5t
5A4mC+RfQuyet0NVbL/Y0P5lMkG7uJZla+OSbpLOnDCSzXUbft+dUHImwy233IZ82xmuuGRc93N0
94/uGRc+0jGw/9rtOxp9Li/XBmZi/Nv/S62jx3+6WIY1DWi1jcPr0goKaSh2KGpkPwzdunLu616B
2salBOFSmM6kw4U72ubGh++tjUIbirPXRJO2mSC7VH2hOMbVNo4RIIJhKkeOaiu4A+LiXPI61DaE
6Ai3a422cGJcc5A+1GFrLfhz14howo3NpLhfFfVBm55xm5br0Cq1jWPuOlwL+1sv/9AGuv6dg4tf
db5cwW0cGWWr8nmhtiHkvlH57IycJJEFJsuK3k1n8Oa3v2UBMpnScLQB1r4hMpFlELQ2rkRvreJh
ZnmeJS1mrQ0Y+JNg0DPxKGq/VqPz+hw52Surhmwsq1M3nb9bobBgHl1ZXBRXX1lmnNu4z70laVi7
W9Pa4FLfoukurTg0aqqPf/0Q34VylKa1UbTx9rf/Ex7dhf5vfysJVR/i3/5v8ODIAltaG6rSEC+d
2q0g8KkWRsUM1nUDXdZFbrryPtrPNngb+A/yBC5AjaNTM5HcIq0NuAaVYZ2aT6+1cVk8IQ8jihVV
01XuwDYO2C/PYhCtjUuWL45/b97nssVogx6/saHP93cbWPYRV1B3OHNSMhgabzXor7ccb+4LGSBl
cC8KwGSoDwzAmBjq/fHUrmTsH5SH3aEy1jQvu92bFrLN281NtjPVX+tYi7/x4FEk4K//BQAA//8=
</cx:binary>
              </cx:geoCache>
            </cx:geography>
          </cx:layoutPr>
        </cx:series>
      </cx:plotAreaRegion>
    </cx:plotArea>
    <cx:legend pos="r" align="min" overlay="0"/>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_xlchart.v5.11</cx:f>
        <cx:nf>_xlchart.v5.10</cx:nf>
      </cx:strDim>
      <cx:numDim type="colorVal">
        <cx:f>_xlchart.v5.13</cx:f>
        <cx:nf>_xlchart.v5.12</cx:nf>
      </cx:numDim>
    </cx:data>
  </cx:chartData>
  <cx:chart>
    <cx:title pos="t" align="ctr" overlay="0">
      <cx:tx>
        <cx:txData>
          <cx:v>Origin of authors</cx:v>
        </cx:txData>
      </cx:tx>
      <cx:txPr>
        <a:bodyPr spcFirstLastPara="1" vertOverflow="ellipsis" horzOverflow="overflow" wrap="square" lIns="0" tIns="0" rIns="0" bIns="0" anchor="ctr" anchorCtr="1"/>
        <a:lstStyle/>
        <a:p>
          <a:pPr algn="ctr" rtl="0">
            <a:defRPr/>
          </a:pPr>
          <a:r>
            <a:rPr lang="fr-FR" sz="1400" b="0" i="0" u="none" strike="noStrike" baseline="0">
              <a:solidFill>
                <a:sysClr val="windowText" lastClr="000000">
                  <a:lumMod val="65000"/>
                  <a:lumOff val="35000"/>
                </a:sysClr>
              </a:solidFill>
              <a:latin typeface="Aptos Narrow" panose="02110004020202020204"/>
            </a:rPr>
            <a:t>Origin of authors</a:t>
          </a:r>
        </a:p>
      </cx:txPr>
    </cx:title>
    <cx:plotArea>
      <cx:plotAreaRegion>
        <cx:series layoutId="regionMap" uniqueId="{F17E3CCD-8744-4CA6-8E68-8454B60E06AB}">
          <cx:tx>
            <cx:txData>
              <cx:f>_xlchart.v5.12</cx:f>
              <cx:v>Frequence</cx:v>
            </cx:txData>
          </cx:tx>
          <cx:dataId val="0"/>
          <cx:layoutPr>
            <cx:regionLabelLayout val="showAll"/>
            <cx:geography cultureLanguage="fr-FR" cultureRegion="FR" attribution="Avec Bing">
              <cx:geoCache provider="{E9337A44-BEBE-4D9F-B70C-5C5E7DAFC167}">
                <cx:binary>7H3ZctxIsuWvlNXzgBU7Am1d16yATCSTlFQUtXa/wFgShX3f8QfzJ/dtPqJ/bA5IUcoEs5hiX/ao
zEa0WhMCPcLdw/34Fvn3D8PfPiTXV9VPQ5pk9d8+DL/+HDRN8bdffqk/BNfpVX2Shh+qvM4/NScf
8vSX/NOn8MP1Lx+rqz7M/F8YoeKXD8FV1VwPP//X3/Hb/Ov8Wf7hqgnz7GV7XY2X13WbNPUDzw4+
+ulD3mbN/LqP3/Trz6urDKup4p9/us6asBlfj8X1rz/v/aGff/pl+avukf0pwcqa9iPelfLEYkpp
Khm5+WE//5Tkmf/5sT6xLKqVZfE7ki+uUrz2LQu5WcbVx4/VdV3/9Pnfu2/uLXv3QVjnzu2+nXxe
4+r8ZlO/7PP1v/6++ADbXHyyw/olT449WnL+RV51//pv//qODU/AeevEopxzQvQt5+ke5yk5Mbm2
lKXvSN5y/lsWcpjzX99ccP7rgyXnX/z+/TnvBGH2hGzn6kRKi5vUEtbtz4Lt/MSUnIulxh9dxmGm
f35twfHPny7Z7bz4/uzeNldJ+IT8FvxEMikl0eKgmrMTquYHnw8BwSm4tW236n58OYf5fvfegvF3
Hy85v339F+B89vEJ+c7YCQfjKePykJ6b1glXXGmp6K1Y5ILv2cfw6u6jQ8buT9h++9qS67ef3mP6
X0Ddf2ubKoSPf2irj/OowjyR2iQmEea+ZREnVBBLay6/HIRdTf+WlRxm+tc3F3z/+mDJ+t/+Avpu
Xyd+WLZPyHpJThRYLJU2b3V+XwLiRCnKtNR3tmYBar5lQYcl8PXNhQS+PlhKwF5/f4uzrosr/ymd
qyAn3CKUKPrZ5gC87KBJA75ACg4pfDY6S2v/DQs6LIAvLy74/+XzJfvXr74/+7d1cvWkNl+JE0sL
qgXbV3yD6hNKJCQD2HP7c2fvPnvZ4ys5zPcvW1jw/cvnS75v/wJ8f91WZfuUGIcjTNIWkVTvR09c
ngjO4YGpeWvyFwbnGxZymO1fXlyw/cvnS7a/vvz+6v6quAqzO707BCke6Wd/2JrbrMKNiiwTDsv4
dVtdz8bm6dgv2YlWklqKIYKdf/ZV3zBPLNMS0jJv0D2eL4F9ddT4Hdb97d2LC93/8vlS97d/AU/7
qv3Xfz8lupfWiTKFZTLJbu35vqOlAkEXAdIxv4L/Xax5fDmHeX/33oL1dx8vOf/qL8D5OdR+MJB5
nNX5kT7YT2zeszPH4sbHsftzFEuYPpie/BzFmuQupgLu2dXz7RF4dVjLb99a6Pjth0sN3/4FQthX
fdhM1zdW8W73T+Bd1YkmSB7MaP7mB9BlB8nrE5h9Swl1Z18WjH/VhnX9YGR3mPV37y2Yf/fxkv3O
6feHNa+Dq3/9n6O+7HFqD/utLWD1fZ8KSZxozkzOqbyT9C1+/7Y1HGb57rsLtu8+WrL+9V+A9W9e
/XbHh/+5xnPrRMKOmIJ/Bes7Gm9Y1gmhGkmzu8SxuKN9K4N//e/mqqmNN1lY3z04tKjDQth7eSGF
vWdLMbz5C8RTv7V1UyFr/IRu1mDyxGSaCM2/Rqw70qBcnIg5nkWm/sY8LdDl3ZL+DRO08+pCEDtP
lmL47c33N0QXV2Nt2FcPat/jzBAwPhNSCVMcRJnyRDGF02Baty6CwEfset9vWdDh4/D1zYUIvj5Y
SuDFs+8vgd+SBOXZJ82oSXpCLGpphFG3QH8/s4MqIdeonZh3Oc3lOfiWFR2Wwc5mFkLYebKUwmr9
/aXghtnThrqK4xgo01Tyc+J43y3DVFkMQpJ/Eul+Xs+/YYq+vrmQwNcHSwG427+MAB7c8OMM0Q8J
fOkhuTmsx7I9N57qKf3xj6JW0nwT5wGZw6e1Pj9igW9i/F2IeAtADiHvx5kc8SMA/kaVP8+r66PQ
/z/XmXWRV03rXyV32PN/LnpEgkozaplyH2zNOW08QHGZf66iLbIe37KUw2Dr65sLT//1wdLTX/wF
Svhfcu5Pdep+VBU+t4p+k83bXFfpVTY+neb/iDZ223W/SQar6+xHR+5tp/O9/tv/aEfu3Mr3hKr/
o08RDerfpPE7abCnMvs/0n17cwLfJIY36Ip/Kv5LfmIJjtrCHbDZLycbDH1bBIlA8rl1cS7239K+
zX1f5uNVm17Pye+7B4dg2M2+7k0E7L28gD97z5YIaGN//1zHi+smuK29/ci77mQl/t+6gj0t+XEm
MAC0CLfuffAf9cy/fUJL9XeMCF/11x+vn7DT7EezzbdCg5t25zZ9yAc8Lgvzo6P7cYlfNIDG10+I
in90th6a5lw2PbnVVfbhCcsdyD0qJjSxFn3c7ERIzc0v4w2WdXfSbmHY8XUcRmB37y3A193HS9zl
Xn5/3LXXFPFULv9HC8iBoeVvCka2H564vfjHKMM38R2ju/3VE9p7QJ3/T4aSFwh5Zx78y7j86qq5
Wt/M2X/z0zuhLV59KFC/NV7bj7/+zOYGmi/T+/Ov2A+y27r+OrXy5YXrq7r59WeDqnlW3zSlsuY2
BVOjE6S/nh9RlDM4Zvi1NOc2ES3hNTIUTYJff9b0BE3ilkmUQLs4ZofQ01bn7fxI0BOqJVoOMbsr
0IPF2JebDS7yZPTz7AufPv//T1mbXuRh1tTztQI//1Tc/rF5oUJxgXYtKZhgTFiUSqyu+HB1idsT
8Kfp//J4HpAxsqbILojw3TYjoXL8Nqra94NoisTupqiIGzcvk6m6IKSZ1KWndRSdWlFljRcVHQoe
2wG3uE5XPY/T7jRKqya3k7HR+arwKvIyzq38beCHWthVmkSjnfVxKNd5oDz1UgTS81wjT42gsGmW
6Uo4mTTyoXbreCyD1CGR6qt1WbL2Uk4dYbbFDHKhs6r+YJHGGC8Kw4rOWDHQyelqkhNnzEMlNpZf
9sTxRCvf05Y3tc0iy09XpBdS2PFQJM9l7/WhHYehCuxeNBW3szaLiK1CM6jdKJTxpeELVmMJXZG4
hHVUbQmNpkS4qh7BqsSwyozajVX5Y3ubF7m9LuGQcA7IBriCa4ail4XK175sSiPrGHhmRraR+1Fl
j31V1RBIYZ2nMa3C1Y7WHiBH59+3rwuSYUhN0Ju/BIPW7+lC6NdQuUZEdmREk7BZ57N6FSlf9H8Q
lrLKnpqwDM7zLB+TD5NV09dd0dfvx76GCoxhPfRHOIATsL8iDLKY6HW2FMF/KL5YUe0bU+T7GQ3t
OiLKWgkjZ6s2nwzmyIj308aM+qBe68Sq1YqV2ZCvs9T0jy2DkcU6MCNv4aAISjG7jQOLNNwuZ5TK
2slIvDGwA69J1CoPvZz9HmdxaNlx0PTEFZ7hlTbTlMTng6/4NaFJuaKDwZQdxwWbrrjf1dZbqLwW
/iYZuqDM7Fi3xfSRNtwzL0XD++BV702j90F2Q11Ih7Cml5nzsJhhOvZ4CgGjJ2o2K4SbDBOf+3sh
kQ7GsJFFYIehzv85mdxM1yrgSXREn9Q9QrhcADxjpmkyYd6o245pkRn3oB1eCqaZQ6Mco9MJfS7S
IW6cLB3C0ellmrRHtrc0aHqG4ri9g1LKLCpMtr+9VPdlkanA823NfN8O4mJ0ucq9VRVZ1W3v9J8e
0Hs7lLDuWuK4zHMQQs/Pd3booxU/YXHSBrankqFYUR4z77QZs06fjWUj2XnT9sNgHTkVqGbvSxA9
h8S6mV9USqC/bZ9s43Wap7WvfFv4k3IGWscXqReVrZ1ZXv2WjlXtNqkqrh5WnHucBVmFuwkIau2Y
ntSLwzixtB9z9KWCLJmm0qGyH563WhetHdJcfHiY2nykdo2RRnurpGhwFSALf7fYpNnErJsmM/Lt
yYjb06oqzI3Xcr4xvMS6qE1G1qni01kABh9RIUbvCVbJ+X4G9DGj2Z9bS8F6XlyysOTQn9obisx3
YkvU2WVdZVN8lUgtastWPta90XIyG2iZH1eJTTsjyRo7LgiVni3qRtHAyeNKjRfmEHXZ87HjtXJI
1ibs93IwVA83GbMmGmyrnfLpZZ/XQ77xIOD0ZT5lVeOqno5BYLdeX46XRUPUZDNPGerl5HXh9ImH
ZSH7U1KreKR215tkelOGndFd+6Sc/De96Dtt2dGoo/i56EMmXoQZoeXLzErV4PjMz1Xk9An3zfOY
mOPInJ722nPGPsnHF7Wfi3Q96KGsRtefQja1TkuzkL2LjLxR3dYSfioKu41MK3kTTAkP7WDwJzqs
CjMQlR3xaZjet5qFycrvZCZtERe+Eg4x28DQ2yJJ+ui88QkPXlSdzqKNGvNUnOJ3+NbkBsaQe50T
g3L0R5IFjfeM+aJKVjEm3WE6aqIMnb8IzEhH6Raaaw79qhjkYK2aqUslvHpgGHFutybz5DopWTrw
i5QO5Sg+ZVxlfXVaFmlihKucZ9bI1pkhysB0Wu6Ngtn+2I3Z1g9TQ19bRmq1b1jVx+OnWMnC9O0h
D8ziD0MWBXPCICtLJ+RDHTRri/ZGfQ1kYzYrc5yC6NqykiQ7M7gHTGJnaVSyZ8aQFaq0Q38K8pVJ
ydCvY9FEcWyLvm5zh0U6S94JNtHerhTN+zPWqtQ67f0+JY70i6bbBllnGC8UGX14HyOzgvpVkIVj
dgHsUnxKo0Jbl35l9IFy2kLS+H0tTD+AT09Il9gqHkbyHKgwZJdjhsumzrthrHOXt2zUUFwVyjPd
SMCjVZhJf3gzFtVw6lumF7tFLkasi8aJ6YRFGvXyLDCz6nVIUmqt86bPtAF05Ldq+kNnhjcAYUJk
uR0lOhfxpqc1z5pndckCqjZFFtKkWFl9HEyjrX1J15PR1NwhdTad90p3fDPUaZxs+wJ+ZXASswlb
7Z9p35BmuTYjS0SvTZOn7dspyKaxdcoqIsF24LURQHU1TQc3ZjwphF0TEk6m3ciel+9Y0wpylnd+
p1K7szw15fY0JDLv7VZkGPqx275RauULI+1XFR9FtOVDVxhOUxRK+c5gxIRdaDWCs3ZelJP4g1U+
DbcQblCshUcbskr9KmZnLJYApKTvh+ifA4uIdmWZl+2LguVF9mwaNR2fq7TtQ4eG3OhKJ2Z9aZ72
HumGZ2Nu0mCje5P6z6nUfvjWTEI/bp93UVroet33Qd6MDpRDDNsiJI2n/0gq36vfeGETh8yeqigZ
Rjjjvsk6Ww+eFbypOxGGp0rURd+epaZQatvFZsx9Vw+4AI39Xo2J4VU2SRszf5lrPdTGKqk5LIU9
eVQk/xj7njXvWiPVoR1OBiVvU7Ml7blJ0nzYGhVvvOeGFzSXYuiF+DA20kyOOcR9c40IilC4Won4
xQLiQB5u3yF6mQxiQ3umW45G6eRZXG/rNC9Xg1kSuxjM7oiDuE+PcVwdQDW8A/C3XkCoiHBB2260
3Njrg9MsyOvT3CS5rTmM9DRxeYTevi+c98dmSE4IBosBh+cLbHZxhuGprmt6bblFnGsH2ji4Q9BN
jmi8+pluNbXz1NMrQ/H8CIZbxAQ3pBWGeRg66RWmmsXCDbc5cEXCJgRobVAHZzFMxeCMQ+KdExKU
74jqxm2CLnzpFFUlHT9K+9SNyqiOVyrP6NnDoOAedlUa6VfgV60U4UTMEGUHcFGfG6HuI+9TMPr8
LGop20oz5Efw1b54BdK4+N24awx9hsTEpWQLKp7RThG2WH2K4XALuy8MUm/yBLhyUw66ylyrFEZ8
hOgy1NEmU0CQJoWIBeKwhYyVNw5FbjbepxKnrHMSkWXxpmIkGlzE6H23jcO48ZymaibEp97YbLUX
kfH9wwy+v3VmUm5JwB/M3FG+WMUgVelpHszAJ/AQkG2Kwa/S1skSzavnJeJDP7V5yXn5SBVXFhFU
YbZSAkkjypolvyNZxv2RsVKIU96FKrK9YBibjWYtvcxgHYNNXkvYZTZ1ymlCGfLTh/e9j21nNSfz
JAlmSXDjmWaK75M3mK9aIUPTHS1KThPOyjOf9cELLwNQOiLpA7SQ2GGwEcjjSGEueJywZuIRwlQX
GNt65gNp2YOU8UWhomH92G0x7ArqBF3GgCpZcDVpSdePsjTcPvDNYKWHKDn3c6MMbcKb4nZy60+j
oXndXxH7jamAg8XkMZJWJnJdbJ+HIwtx31zm+5s6qvQ2qmLLCURW2axoPYfrjCg7jwx+xCQcoKpx
sxTHyUEYhvhkn6qva4BfLgw3kUnzMmes3yo1tis2EPYqMXTsUKOT1REZ3kTJe5tV6DcmiBwwlmox
MWcId/VVZyZgCLPCTW5OMdmkUdcD2LMxT2xGU+VaxDc836FT3k7rJCnS3KlHYva2RarIb44s555K
ITUisHmGRIWAV1qolN92nl8ooKo2okbvFG1SJW+7tuxsOZZh81iW3xgqBLyCwwXi2q79vUdVQBvW
1uVG66qr3DBOS0dr2jtijNOVNtP6Y6tCnRwxEfu2Cfplwrkr3G3C4YsQmy3Iiq7Mh6D06k0fD+RV
xFl/SbK6z522bQ0buRt1jOK+Tb6haDGYQzJfFgRjuNBoElODt4B/G7+na1al/u+ZEZmbjDXFOyj1
eyai7DJt/OGZDzj38uGzO29nT8MA+XGNC1DNLFRlLTzvUAiSlMprNmOOoDNOKNJFYV6/TgTr7D6r
qdsbhbkaong4Il+672bnfTMm4WEBpZDuwmUC+wL2/Mzwg27oNl3rT5tQN5NtDan1oZq6YTuGInWm
vokdixbhOuna/lTFSm1i3HS1MkNt2KztulXrsaI+ogL39BxqxKHfVHGk4tQ8B7B76vJCwTk01bgx
yqFzLNkWG6Oerrq0O2Y573EflARyHAI31pkC4877lGRYpm1eT+MmCSvmDBkjZ1NQN9s4ksY/GiOo
n1FlKtsw/aZ+rNEGacXgXMVMnC8zH7nws0pM1rhBVg0YT3ZNbPPEv7LA248P69jNmdlTMq0xWI8R
ViRacJnHUtLCqIcwoj3dgAP1uk3oYJOmyjdZquNtmajayZmXOEyX/ovBGummqSPlaFKRV8U0KndK
ynciZYXjI1BzrJimz9M4Dq4zQx2zOvsSAdq2OFw0qhQS2S/4zUU2vEnTEoR0tJKh5PQsMQYx/dMw
EgMGwPfi383CrC/TjqhcOtbYkyNSWZKHaZ2vTWLQBiRPYYb2FSLu9dAlppzcPje7bWYU2UtZdlcx
DboNMgiJUwe9dZYZYeM+LKN9BwcfMxM2AXYxW28K3Gi9T1im9RCrISCuKWj2MTHiPl0FZkUGJ+Vm
QexSqO5tiHLRm4fp7pvbme4cUKFeZVkEI/9qNo47iIyyOPfNaiRuG2q2QdKdrbJ8YJskyCHpuk+2
/wY9yBgHG8EVsn779IqRD0j2IJUuPbM+NyfdPzciVHGqKfojoAM5Yl4PbY/NWXCLovQFmLRPzuBF
lbS6JK4SufV7JitEbU3QSrtFMI60m/LEESd9kCLStVTAqkOas4btMDRvuBVSoHe3F8RfEatkmxFp
wzX3ushOB5HfXrf9p3hs1sivZ/tWgJAbLr9T83VUyzRxIoyuHgoGhorQt/1g7C57fLLq1Kj/DVK4
FJuBGKCQvqky7mxNSw74zLzJnbwsWNfjaEg7zwe9jr3BMx7lBG73BetoalRitCJscRIb2vuj0CF1
o36Qz2oZ6GeqrAo7Q7bu8mGdvM/CORGMowdcC0doLnQy7ZWa+kgSl3WWubYCK7aJ9Mo3cV2aj0LP
866UROAFo08JQrAl1mgsmRYRrmR2Y1UXaylasar8SDtBj2ifyCBfw77ER2zLof0hop4lBxFRudhf
q4KedLohrs5D07IbT+SvB9HzZAtclB5zbPdNKO6zp/PFIUDqMEiLI8esNu6CLmRuaBpt+TvNzXK0
UbfWUWMPVc3LVRIwb7CRBdXj68gvBh4e2fB9Y4oMwlznxn4FivGLDcuYGePUtdRlk1GjPJcOTlYk
hVsiEeAUkanWYoqSx4t2jvRgbHAdFm6OX3guc0pSJnsQLZUZrucUwNaHtzsfQ5OuSz7KVdqO1aOP
JPIYOPhIUMFrEj5bo50jCea2QtOBu2Gk3nck6V06ZsKRqa5vL5f/UztziKczUIL6ol5iLsvGRh0O
LTdy7hIOMM6ypN0ibgJGTOJp0xlWbXOjkKtHn0zc2KwpmiOs+aLyhVcM0T8Qyanm8E5jsGpUnjpt
OcWndVLK9cOk7tttiGy+OlfquaC51JmQI5FrqJG6YZoyXGtn8Be9GfbPvMEILhOWxkfoHTiU0FDg
PtOce0PkAnqmKu+MPgI9lvt8RadmuBBB+jEuh+b04Z3NTNr3EMD6QHa4+NfChZFLaIHaUR/H7Ti5
hRU270mbpY1Nkiw64tnvk0HmAVk7VNJwwzBun9xXRWuq06HKfOrWJBAjqiZIMTksZ/zdw9u5b1+Q
V0FHDUASkkjwDft0tGUMRh0J6pJEQydgiNwJaeCPJEgLp/O6ao38VudGVnksQXtfReZWHYlb3VF0
RhJpEShq0YSpPw3URVxC153oDTcr+aexCIbnQaKO5QoPkUNqEhVKXH2i2RIKZwgcqI+SkNsrLlc4
5UWy7mVFbWb57bYMR7NePczaJcU5vS7mS7oJ8oO4W25hNz2j9HLssEF9zAqczqLXLTPPBlV4NurQ
/SM9PKjBryMzhq4X9EWJBTszmnZWTqxm3Rod2ZYAhRsjzb3EThMdZY+EZTfEAHU5ko+40UctrLNE
rJoHDYgVLQs2rLDIKk7b8mzq/MEhRa6OHLr9pMKcWsbmYJjnjjCkmedW4l3DrEOC+m4nmvVAG7nN
/GJ82VqJJ1djm0bnoFc/96bK27Jayff4r/KR5mWmTwHSoD+4IOqertYxsFMfGc268ZPBQUI1ckcU
eO24qaYjWrO0ZAjSAa3xNwANQrZlED1YnYcGCF6s+1qN/+iipAguirKtozMVFvHFwyp6iJglUaNA
JhkI9Kamv+PwOFrWOA0FcFKRReeejrO1laNE2lh18fh9Id845yIklFMvRThwrxWlEsV6okFZ2Ynl
d8Q2vLxGAbAvs38+emPw1Dh8cD6gNt9lvaswcas8dILh7PmoqbsIk/TbuLSiVRNk4tXDpJauHAKD
O5i/+2ZOPyDVtk8qMvFtSaVnNuvUa5ozVastYguxxvcUIS4aeeQUxZQf0Uc6+7NdLwSiyFwC+CLF
BnVZ2pZQc1Sok7xem4WVXRgSamIHqmpOpx4FXi+m9NxkreeiBY54DnJ14zocRFjawWSkL5NMoNqX
5MF0xC4c4IVCdyWQOL6MAw14C28yWHGTURPFfNxBlbnZMFmJU4p8XPtKq1OVVqFbFcJPHksWv07N
KU4k7GEl+EIETSR8jlaRfo12iRHNfugqFJXkDpq2pi1pKmQdaHPEQd87OjPNuc8QkkAoQJbW3R+M
IYjzfi3GJP4U8tZyawCGbV6Q+rHKPJMSyN9C6sjpLCEHj9o8kGPYr3shDTtJE+5EXVJus9GMj+DS
GVbs6RVIIbjHIcV4LIzQvOsdgxBOUzmVSvXrWhjiRWRWhUOI1z/2yMxUUCxUKJMi/75spwuTKQhL
afZrr+beZmBx6Q6hmbiIAxCSokPtvGrY5D7ynM5E55oHzihalObO4d2tcdm0vCz8Yc1KxleWnEq7
RNvOy6AIPZvGvXKTts0ea/VmOz731c37RMA4w69dfnrxQGnUgijun12RXEwvYIfGNWVp+fj9oZwD
m4BDgCrvEuCwYmyyViOp27ORf9ScDKkT8cxzhiJsXueCDBsPAeofD3P1wDG4aYhE59mcaLtXgwxI
UPGK9utQdp94m9NnLbpYkGYT48t/h5LA1LYJX4U97rNSpBkS3JLjwIXEP52UAdNi1dYqRSX9iD1Z
gmKYVGzqK6mFPTG9wPBENvZrrePiWWTGWWF3hVc7KuYNGsO84MLo/Mgxqrw/gnQWbXSAOjNtNKmj
RxJZe6jN/jarSIdm0U79umms3ibAxVvL94OLxBwGtBencZfbuLZVXuZKWZOt9GhdkM4bfid1VZ+X
zHjLkto/7cIxLWyvQCkcMS0xjnDogJ1AzR3+Do5cod4/P9/Raw9RpCWQblzTpvlEs2R83TFTHzET
9wA0WAG3Ol+KauHrnczZCe4QmVQSI38DidedGZ8VsMKurjz+THcBX9NhpEdyDvdQ5kxP4Rt3boIE
bi42hd6qAsa1A71SMLduUNrmrQjd+bsDVlq3tQvz4Tt1j87/pBiyzcMKfs953pBHGAtEhtwDW5Bv
xRS3XoiOtlINyXNa0o5saqWH52ZeTdrWedL+3shGiucP0z3IZkSY6KGY62bL1o2JJv3QEWhcwpN2
hdBWn9eNyVYqTapVF+tjVYEDKq7QLAGtwynGJQ3ztynsyrWr0do4Kdqti7JMPDuoVXSNlKd8jbGI
obG7pBLuiGbcj13Ud6uiCv1yZRBRXucjjWubBEWDGQsvadYdGcLcRqN0vvL1oK8eZsx92wZlQLCI
HBTkgf6Z/XXWeZciKd11a9YhMC2muKBrRIw5dSjyLN4RLH5fDDOeQBERGaH5ntqF68Vh46pAn9ua
x6Sz0b8y/QODGjAyXhNgtwZ9tD0FqECxEjdE4wgDl+/vjhbJlHST7tao5LHKyZBtHa6TZpoMR0NC
+ePJmTdxPnLQHD0PC/fbCFTVWxK167oI482ECts74qPf2mN+FDkPC+6+ddJ0/ro4xIvYILRsf2to
ohv1SJJxHQRtfc06wdEybPbvHqZyH4QDuuySWXCwFn3Vq3Aa1x36oVa12QTvaUWiEsENY59KXpvG
c8pzirZmo2vfoUOUrzL04K7zuOYbIsLsVRnWXrt6eF331BY4hyPuQU4FaXGkRvd3nyDM4zlQgku9
Olil6H46zQOP2CMCzvXDpO7pLNL7+JImxKtIT1uAVvuk/NKfvDiupJuHXXuB3jKx9lO0f5GxzEp7
jNvhiHs8QBBf/oQwEoUM3G2+LJoEfYyBL5MyV9cye0Yg/LdcY7ZHW4F8HrSmMRxxdPd8AvAbKmv4
B7JxFJzd3yECuKTJxoi5g0fy31noq0vCY/7JF5hGsVP0hyI5R1BGOfNbi6SndWgcC6ruoZGZusaM
BgpScyF3oWaAehZP4o65fhaU/8hQzHxBkCN4T+omH514iPxV3RKFYQ1WHlHx+6oEXjJcFIicJ2bn
+AJzmUHfCk+NzEVpZZ5tkla9lly2Wz8dhXVEme75P+wT32aKC7iR/kBZbKG3BTcTKaaCud1gZKsQ
TciX4OindPTDlcR43WnS08efFVQOYG8t5JQw2rMclmqtzkDEAN5K2cfP49Go+1WZ1Cam3yY2Rrff
mPGnWf8DyoR2UMbQo4Yg614CfuCWIUXfcBdBbLgSbBzOp1IXq5zy4hUv+solfpw87zDAZieE5dcP
n9Z7ZhGKgp5UjGKhtgHQNkt7B0/50eRNbZFQd1Jxeua1predrKg5IsZFmxfYCAgBZYUYUS9CY9vC
KBCEOmmVdcI1BuK9K4es39ah8N7XaeKrVdN6RoIBsDoJ1skkh8LJR9b9E9lnUxxZyYH94jubyDyL
Quf81mIhEr0JdYEamTvEvnxbouts2yV1eSRkvm+S5oYjWAeMsAArLP22qgbdZIjL3KQKPwmGISOb
WJAsOsfTZ55Gh/yjpQh3jXAR+Uig1eUx4bHyO8QmwgVY+BDgHqyVNPSx+s2sCnt5AAgOkMBCEg2e
GHXcfVWpDXiMqamFK0bpO3mZFzYCsPrUYk28eXg/9/iHRAMmc7EXtDoCD85mYUcrm6xCYId5RTfs
0bNt+z5ahFSmswta5y+9KO5WD9O7tzXQg1LiPgoON4Ji0YKeycLGnBrUHYbAe0PQH7dC+39Wr0RV
ce+IsO7ZNBAzJdoLb7KraMPeJ2aYqcjrKKLuyLLx1WQ19Zs0mdCezKfgDMEZCvL5NB2BPweIzilk
ge//QG8uBmH3iaatUWGiATtEk2fxrOgscq5yU25gXtVaWfW4aiRGYx9m6/1jj28cIfiKQARq6NLF
1yzsU22MwjKnDFulceVfUPZ/ObuS5shtZvmLGMF9uZLsRd0abaPxLBfEbCYIEgQILlh+/UvOdxm1
FOrw88F22A6zSQCFqqzMLE9VcRupOkiTtmTU83eCO1OuQSz2iy+Skxrya1flG2u7HYmtLw/EHhTT
l7/BH3TjeanE2nKa7EZ/XcF1cH3ZU3Kt4/gquOB10bcFWgavfDRBLraRXLyQKGhW9iEpug/a2Obs
GKRc73/VN5YSyTKOBVDGDB3Bi7vfM8WQpxNC9ihovKctYVUHLune89v43KQ8PkPIca3h/9ZX/NO0
AkkY3JTLQjRdMtdmOVbSYKWrpR/6E3gqLXixUPO8/35vHH5QXzJM3kAnPMfl+HLBcsL9YkIPArkq
8+vRi7wqyNhUt3Jsb70mvNYCf+t74jZApgtKLCC5i1WLCJQmG1Vur0QX3oezQCdiCMgO9Niiiogw
5ZJ2bP/+S775PdHqRL2Fc4Hg/fIleWhTNoIkv9e5z8px7lRJQ6/Y+VCxXXnUG98TcAlSCwhsYbmz
DV36O5iCuGzCVVHkM71nRSl7pDTocMbFV0gu47pJMnXl+nvji+KJeByo5CgUL/EqnjKnR4KsTTeN
qRvFHCjOYXaAkFDdhpZ+s3kSXqkC3vig2JZ4FpqruKMujznNRpcuWGWE8L6p0jVme53ltEwZnw7v
r92r5Dv5k/ZHqJlgK1FcEjWkb+KwK4i/j6Dn3HeRFPVgGlFHslebhs/tp9zJHSH6PzfMtieDKg6c
BHUmgP+XSxmr3A7twkFuagmvQSqcyykWKLCK/Bo0/tauAe6wpW7ILEBtevmoYsnnNOpA2WKyAa9p
NK5iy8rvQzpBn+/N10DOt9YP1k/JBohvevOLA9GBod0sFgGm2TZOakGhIDHhRzAdfr2/fG8+Cd05
lC+4mJD2vnwz5o1d5ncDXoraIfylLV/Sx8CjflDasHFf3n/a6++IUhjXDy6gjbVxefE6p8KoKxCo
JermvRcX3a5FyXiA60V/8nu0I99/3uu322wnAJGm6AbiGFx8xxlcAtg6DPF+oX5yjHuwG2joxm9p
TujT+49643rfngWaO/YiqGiwUHkRWRb4OaD+X+DhYTKZzFWqs76fyqbN1HiA9QJr9skMBetdqsKu
4xWI30NfShUJtPsArpHm5v1f9DrwBFtFDP3Tnz7c5h/2d6iT6O6OwuuACTeEJGOJG7Frfpg0drxO
7NrwHZB0kDizte2CK89+Y6FRE6PJudFXQGze/v1fOStmJMvAkDXZNx2kDLhC8vA00DDfQwk8Vhmo
x1dSutdh6E+ERZMTSV0CEt7LB/at00hBhmK/TKLbL3Ztv5B8HW6ADfo7NnrTBx4RUmqyiivx/TXK
hTOaRGAjoB7A7r5EQWk2R3xYDPicVPqkTBos/jqCBMj4Ir+7NTJnPkCe2iZDeusbkI7HVYqDcEY/
x9lodrxw4ZXd+Pr7A94CcrlVXQVy64sMd4X6O2pTgbQoFvSchNOy66wazlQIdyeT/PH9rfbW40Cb
A+8fbRnoabZz+Ndyg8iHaw5k3b2HLsDHMYT/QMXytYP3Tra63djHRX/l3nl9tIGDbGUlGKbIpS+R
FyxmLgMINvdRR4ep5JOAxnqiqdivQdFcI50E2+l9Ue+BAYLMOcTOAjiBeuzlG7oAxXzc4EaFbZOq
41yaMp2W8MnMbqjTaZ3rxHUQrfOe/0D0/ALPjKziBt3URKTiyru/Tq2LLaKBlYB+BGDM7eT/9bl5
B3bWEqgQ7RY+H/q5sF0F/RcVVw7V62XFc7CrUeLCwye/TK79KVzXngLdagdLn7mftee0D/iZg0xY
Jn3+4/1d9MZrgZ6wjfkD/B39z0Djr9eaunRoaAx2aWfwjeHkkNzlVPgP7z/ljY2Dt8GVsFXT0BRe
7FWZz410APP3omfx82xoz8ui0/q8DOMSlu8/7HUMRttoA5N8dM5yfMyXK2XHzqIAJsAHJ0q/U69I
vkOJ1LgbwMHetMM9YbxDq+BfcWXp3nhLoJEIh7jTNxLmtp//+pZzkM1btraVRG45J7DNaEtvWkYI
Bj3/0/sv+cY2wbPQlEM6tmW6F9sxDwARmBh4VmIpP1EEy5pFsESACoTuaNbRKyzkN5+3NYCxjDj8
l7f6lKcmX7IUN23nyLFneX/KkKzc5GMX1yGQn93/4/1QtyMD3IjWlxpBpLQqVbON9xFn6a4IwaIV
HcmqbivELEnnazfKq2CDVhYONxIXSFc2qc7LxYs6S6N8zOP9qFym9nKYs49ea0YQMoiadn4+ZUEJ
7knclJ6cFlpn/VQcnEUn2B8CVYFcfC3kvNpP+ElguCPgYldFINu8/EkOzFOVgHG9H1D+nfGr7W4w
oGj0me3q//i58aiNAJdCA7s50V/cXZQp16IpGu/ReJV3jVzMgTpDdzODhmGF/vnKdnoVdvA8cM02
kDJF/LkUSSQtITCKi+L9HCroDCeONnfpbDCnV4LBq2+IKIAaCbQ0QOaADC9erINLVSbXLjzgaLL9
bGJ2sIUKd4jkn9//hK9eCfwyxB0sFJqlCUL3y9UyuTelDTjfhwi6lo/YNMkJKgV6RdL5+in4X6Ml
vgUYf5N0vXwK7E5CkLun5BAIL+K7tmNh2JTE9GbK//OnQ1hEFQ6Jbgrt5GWLx0V9PBsx5wcCddNP
9JfSIxkszLE6X/9n7m4GqerGocWTIKu6PH19FqhERGN+aLsY7SNfzTXMkaJbEs3n3vfIlZ7H66+I
GhaEMpAk0MLCaMmXX3Htlq5LlcwPcWrNDrinOxNYQRzf3xF/UOK/ExhIyjddw6a6A1oGPdDFY9IM
VGAxi1p7OkjLKFD9oG6gdF7SumAybNZyXUA5+4ATgk8aQthBDuiT0ugEcULaw42wCwvcIVPWl1oN
/Vz1XZREZWMmq/YBqPjfxiXhv6ls1EctXX4PEXD0kJAu7pEP9/YTKLTLmXRp+FGbZfbLZhnyoILw
P2xLzZrkJzOzXCrIfv0PJvfNd6pD+D+OQIbPMwOWV2eh7dBUVGHhTsCwEP+6WM5hOWSWRGUKAeNj
o0PINooQEs47X6zzektkFpmd6Lv0VxFN0BmHNKbPRPX6Ow8dBVMiAzhy20wx7I4QfMb5SJK5uRPT
quf9wjNv3afJ2LoaNDYu9hnsKsay6XyW7VIdNsFDruT0Sy+CDwd0ePMdgYsNjLMS4/SvqIGism4M
TiPoiVGrl8qqpONxpXra9XUfM8PlaRk0XAVYimY03KwWndJDkDBYk5Vz3igy1GHRLfx+mPqG7hrV
JOR3FJuF7ZB4wNuy9duI38zSuLzKKR+DqWpjT434hPEC9ADpaDvueaQLXpR+juaFty8mysyNGGZj
fnM5JiPgt6hYEY4Waz+vJIs6V2Z5oYrDhPZ8XF/ZkdhwLzYk8A2cNJBcEqiiX7cZBuUCSddm1zZM
HJiM55qDOtKXtIndfkFvomyEa6GKHcROzTm58vzLLAIJPRLAzWkBKgtk9Vu0/itDWt0kLMTHbEdS
I05zNn0n6zLs09wb91ko5ucrr3v5PBT/iFy41DYpPNqMF1lSEhIKWmfGTk3EJdnrIuRq74wK4Vk6
oFFYO8pbfROHMkxusmnM5x0Mu8Kzcf5SHDKThMkhi1nr9isZfQLrUuXnJR9juCY1U5t338REM1qC
E238D2LxO/IRujWopyL4j4531jT+Cb3VaCxhpoU/ezgLjxxp+Pp5brJA7MJRh3OdZh1giyTqTFaq
KZ3hCsZ1QO75KsRUw71z6EqdNciE0MYY1NcJdKQMfg0eRU8WWrxnGULHf9+Bzn4beHIU5Xbp/vDX
do13amRsuCtg9hAd9OzT4BiysPs3iFmXDKU/osQqETVY8aCzUD5NbG2+YqV4WgUw7vvAgqldP2SJ
53Zaj3P7UcO+yz/jt5r2R5egf/NPw7zG3c7OgkFCojET8FngGRiXQwf1MUwFwD83wTTph9bAF/Zg
vUL0EJmb6EMhAtv+ilwxHFDPgnbSoQtTxLsEDTGvZAva0bRKE2gpgdcwpWzdtYqHX8a5GY086pZS
eczhadvCQpQ1AehasDWby1anLjmFqE29elXF2DxElvnmI5wGg18z0rrgDNAsaOCLIws0R/Ow5ztS
wCqwihVcyr68vxNRul0cvc2+BUUWYAH49ALpv9j6E211iJAnTnBWCsapGoHlZHtoiXHgqSdEM5cJ
jr3aw3Yjfe4NMf8WDcLCgxwIrvZOgClcTioEtWwGvLMcXTa0P/x8oHeNwEW+42sMh70oCGW8a3Eg
mqiE6xBEu3AltGHJWxoO99jjmsG004cHrLQumLFevhAPq9do+Qietcf3Sc6J2Pm+TtpqGIdI+fAi
g9Pa7aqyoCtn68MLpfLpABqngMi0++Bx1ra7YeT5CoNXmOnln2M7xe5r6rk8+RKqXvzIJxrBjg9+
W9NN3jZ9A69BP4I7HeJB2N8VFl6Jv1tLColAlE7M3s1pL4KTXbplxwcXsn1B+0IpfKYoaqsMxMDp
G3p7WWV7SWD5RmUxn5ijieSIZ4klpSXj2NatW4UrA8oasmfAAe/iUBQT7BOHgXxNU76m5RCDHHTT
Lpmwe9bgdH8gfSPBesNmnCvSRuxEJuUtuD95MtlHGKAVSxn6xmX7pIVmpEuAxDwqrYejLajpKpDp
Fv/GDnAzO3tI8R+9hNO8K3Nl9ISrMlTWq6jKZvapC7Pwi1OcLDBSVTh9cJjxRqpq3s/cr/2o9WxN
etkldSbyxKvQ2aAiraYQd105gFaVb45lljuQNla56jKlovXv/QHOTz8zF3nuyGwk+G6matF+CbIn
6x+RuCT/mHGYumcgz672hoDlp4TlzU/V98GTXJo1uMHn9209wvXyy4zz0xzh+IRFZmBej15NEhce
Ip+xrNSpgPAeLlPRFxDo2wQGu0tb4+qMxkML7z/7fWghN7ufYLxiv8tiirBMQWj6O9PRvi0hVzHP
zZJnrAr9WdegE6MxO6/9cGwEjKNqqyWspUrS0gTibXhmhWUPU93+0+BZ8i325Bzdt3PgsOBM+3QP
9TU/Jtqz4XMGG7D2doLxGnAjuYr2mUQTZ+FB91mb3RQKu38pVTtHaqyB/3R852I92Gf4Xya/Y/xL
sENiB8prGcEhtbdlwbp5OgwNrrljMwaUpDsbqymuGJOOfc8c+lKfNSGxh+Q8hfPDmeYei0/U0Tzb
D0EX3Sovm/TRSsh+P9BizKKzIx4P6n5mckVbGlakEMbkptiFYgn7X2igrcUZ/68EySqJFrnzszE7
LKltYLjYtNREu7XxWlcJaCiKMuqmSX5bgzHqd9OUhj99gk7Az1XKdqopd3Pz6C2R+icORuhThtRE
9mB1GIuqkLQ9L4vp7AcF7ZQBAIXbZdfPgXcDTMND8reuyKHLZSyKhZUWPqh7f5MxGCDwnH6BiKMX
H5jmy6dxgMf3v8jBogF2Y0TIE5zfdFAa5ge/Gp+ya6YCr6588GIRaNH/Bs8HcOVFgcTiJVy9cfJP
Xmf6/hA4Yl3ZZejNmZIlUxBU86I87+O1+H4Z3vFYYCNIaWCQHqeXnYjGgmRAjUxOHdLF4TFXDqbq
FYAR9TMKKU3vErU6AuMfkA523qK4OUjKEc1i4yXuoTAwQyvzTrt/E2tdUk1iWOelJAmcQA/OI9MP
rae10+WstZ9BbB/kt3GRjWHN12VZuyvg8p92+t+Z4ibw31rgYJ1vlfMlHTpGRdYZNNhPeTA10G9G
Yulv4OJWqBp27R3SZjG13/tB5J/iIRn5buSZzB7y2EaoBAy6H7fe0LT+VtoE8VgKdKDJE4osBn1X
04QRnA4HHu3g+yKCz1M3s1MsZJB8HOIu/pwnczCXQQuf0ZtULjy/wi7/Q4R4+XqbOgo4/SbceC2B
KWbQVEkTrScNVpTc94Pvf1hSVNJyVsM9s35X7OZ4YW1ZNIZQML2nr8oOIqotzGtPXm6/xujt/AYf
rgenlNv1U7ysv3Kiw2sy01eJA1AZUBBD6KBxawPYfJkzx+i4qmyy+qRTa6UujZyYKBsm0YwuDTbU
VOUt8+8yXxux30hw/9XQBT1KmLdvnW3QaIAIbEfur6w9Xij6oCT1TzMwz09oYs27ETR0GKoyXDmm
4chd3z9OwXZKX66PD+o/7CyyreH8CnvAq84y94b0BKIH80G/kELU+Yri4pzJiOV3IGjDO3dt2vzk
hYBCbKlsmLkqWLKOhGW0qCJ77NbJ8bKb+n59ZizNGdiqCYzsjF7asEIG29+l+Dt5p3r0qK68wyUM
DV1XstX9/4O8X7kNLH2TdUlk8lMz5fpGIiG6Bw5f3KrRZL8Xpb0K/8FwDUh5/VSAsMCEI/DMsWMu
z20RLSMJF8C/ss9YclBMFfoodLbmD01ve/rcFdGc3+YBLKCv5bjbTnyxaOh6wbcVVBakuTBCudgn
Qxd5wIYkP0+dX9zmOocD8QxxUvPYoi364I2jliUbo3gqA7jih/e0gxHlPm4sgSWagjnuEYvX3lnG
VjWUdlRJfzA87L+YJoQKJGIS0gPUN8O/E94xgosqkcUVXeOrnfeHzoy+JbSGf2jWLzd7M010Cf3B
O2XpAhPJtvmuk9n+xl2SPOAubHY2oMs9XCyT3zZx5Aq898c76OU3hKkKWDmoFnCfwA7x5ePDtZUD
nLa78+qiMahp0ejbfh5ToDVIPXht2g4u2Cai8fgxA1w64uZPpgdYrCemIrLj2deoSUSzCzMkuKRa
HSf8R86X9oPNSC72nUPJWQkjssmUFOQ0b9cjRitbxksezg8apPVbWEDGpjQxhiFAziIhliwHKuNf
ceLFqESNhZVNMwfpvIO5Om3O6FgV4Xmxoc5LO3XS+ypnlMrsJo50mleArAqflkkwQxHsUzL5hyvx
4vXWw7KBrgWkF0Rf/OXlZxu0KwCM+eys08a4MirsfAomp++AoIsDcAB2LtAbL/2g+SVNHpygKpq/
v/8jLncOLkk4UYD4ACgTLKdLuL4Qsm1IuqznQaETdNMT5CIlzniAkSbrCmwziljq13GgdLT3EuG3
57gVfr//zz8DHfFNr4dAkIOG8PJTGOd0kPd0PneZVdFOp5mpFhjZmyoJKQ9KmrfzLmk678NqeF/a
tRdXNvEfWOXvTYwvAZanD9gFPESQHi9WQxUUkFxLxzOGYDT5YTNlcOW05nATdfOCISAtMet4ixJL
/YjHOQ8xASAWd91sFuVK+GVnp7Fv4EYh19mb9otqV1WrYEy7uZz90M7HfPUXtofgeLoVzh/Md4I1
Lk6rFvl5iAm8h7ysl6epaBSs+XM1ynSfYPTHgWAGwbB7/4tf9hjwuujCby+Ky3VzX3r5xXUQRq7x
MnH28vSn8XNvrRntPtNxlvGVFuOrnvj2LOAHIBhgfdH3u3gWY3PeY8iNOK/a+2mgPItL0nPM4FlH
2x7kAmy0bFWUib0aZv5JE0pr1/LlKxC59QakuKtn7zLhRqD30V3B1gfrBCnKBZZuAWhqZZk6e6C+
ttU8r00Jy+NxrvwEEGYVTq27poX9I55/ucM23ylkJdjfCB6X6TbCSeqbcV7OsLTLURUlvYyOqwin
9ai7Gb6asRj52p4n32u8jxaqQXk/YtpF3dl+7r84CoDqSwGg476lhdfshqJXZ1R2YQZoVAXLLzjG
a7PPUteTAwN6P5cubbK2HrqOpV9XzDvBnRUNrU7uIHHp9CNkX7h0UdfOX7xYtB7bj3AZEtW6IlQD
uIlNfgcR0dhc2XyvgCV8fxCt4PQMvtLG47zYEVITLx6aVZyjNJrvLE38BryTSfbHAB3KHF5gXdDU
KplGh6FIs/wJdYfJ9wFj2kJUh016gjjCr1sQPlpYZ6X0n142wh6NCzxWSxtGN2tClqvc7G1jXKwh
RCcoMzadC1pz4ctjMw8gAFAt1DnLsIPvJ4Gb/UNLgQ4HAex3z2MXJHe+Uwk5eGGf0HtvjbupWqK0
g206RvZkn98/x28cLnBagBaDxoPO8ys5YKh8m3dgQyB0RvJs0hUcygVzJoJA3C9jTh+0LsgDcvzw
RiXJyEofzmZyo7Kaz40CafJKCvnG0YK9Qr5xTjYq8iXFx1BOtF766DwBSAbe41JdZsHgDvGIfr/z
0Ya+8sRXjDrQLTfeLHqliC6bgePLRRHL2gfE8+dzpNdGVVpmg6mimbd+jcXkcihVrMPpKWD4j3a5
AMxae8CMwLnp+ii5siKvPwBeHz8CngxQCb36NTqLSePLVJ2TKUvbm96hCVb7TbymP7JGt7KeMGPE
u3l/G2wH5q99iTQBhCOwhrcTBb/FS/kVNOMGETNFiwAjTNYqsIt79rYpQEgrWjVe+eJvPA2tmAwt
dNTZSFy2hP6v4grCyAGhIduEAYEbdq53vqssLPZOESas/fv+q130PfFqARQCYJijp4tD9+cA/PWw
zqZrIjsX79zsFLBD9EbQlvSiK5XA63fC1gEJBoUI5OOvbHVkkZiMgF6/a7lw+sMaTCn9rBc0tY8w
fCTkCvhyWc1vPR5UHlDIb6U8NJhbCf3Xa1l/pQtJWIphOHESsEpgpFmHEnEhOYo9RD590F6zNjc8
QCIGWXFol7UuFtL/8DbKyw6dHtqVRGNnrTseu8mNNYzOHJqoMabc1Cljo2RlvmJsWXAtd72Ig/j1
aOjDKgaNMQis0f6++PUrMOwsdunjVKT8AW2pggFMjGFXD7DkgxMp/4ZBBhifRBj8auQg+icupf4i
45BNV1K3bbf9tfe334KfgHweEoutN36RPC7WTwYxxPRpaLIpKJu4SSvam+CbVjT7SI3JgDoW/RU2
yMUxx1M3TQf+wInbphheXGEDm5Eo6HV9zPVAfpGF8mfi5c798IZxEnUPvwl7xVbhYh7G1hfEMzGQ
D1RlHAQQNl5+9YGDXQOI3n+0WJviRhpwsc8yFkPOy4H0IWwkIt6lBzI1HJZGhUl7+dXDTe9qW+hG
7YDOw+LiSjS4qCG2XwX+2GawB74P2AkXmbN0McFEuck8+p3bzVlv0wqb40aHLE7gmRIPJ2JiRCKg
4EN0pCBCqWsZ5rbEf20BRD/YluJehvYNPAzUUi8/TJfNmDJjSfA4jEHTwvQfcxwOSnrO+xJhgM2D
mwc97Fq1qhVWyXainwgIIfw0QJLgd6cI/kNBCXJ5wmF/gHB0rYf9Rwv38gciUADeRQcZZBH80Jc/
UAlFss6fU9AOxsDBgmyBfKxBV5ZKizFRPvduY2VhcA6svaBDGSwuCyqmANg8+rku1r0CGQCNJ5Cp
YlxxQ9QPH8MhaqYz0Wa4cTAv1v8qsELithw9wP8g8Gk+7TlrNCnVAm9+YH4DgcVpFcRq/sgNpzNa
+Va2ed1L6eVzHTZecAy4TfTeBLbg96QYZLf3ioZ15SLz1T7mo0qBiHgzvKnUilxox/om8U6CtImq
FvitPMMzvI1gzT6TBY6V3LL5Dl36MH6UXdigCd17TKcPw2TgPTrYEQAYJubJ5RiaFlZ7GGjgPeFX
9V8APKG3r7GgfZX0ukWa7HeWn5bR3IGtH/MHIoZ0uoaBXZ4ybKZNo45aOANXMQXg+nKtpCdAjovn
4FGPer3FVDsO0MHaoRqYDHg1xKwP667vWr1vEMPr0GhYyTZ0a6tBsHqFD7DtjJc7B9o4dF6Q2W0m
iJfCrlnouFlEPD7NjtzrydBjAfgZU9MmoB0D6f7N44Ecg5WIK9HmzQcDnAQwhiOOePLyM3g6liH8
etSTKWJ6RL+Ml9kAZh3+MX9gufW+QKKPf6iggT6+f+VfZnRYAvDj8cqbKDDDcPOL40Jlj71gLH2S
OqNFPY0rKwAigyZbQWHTVelM+ui5XYOscr5snzQU6Z/7gvErgeX1NwDDED8mBKMRlKtLyr6Hbqli
wluelgw7HdO0wjLoub3lq1UHPx7b75gMSqt+Tr1/3v8EF5cavgCgkD8kNgDoIDlfRLQeQzsV58J7
zANML8N8kZXa25YpFtfgDlqIQec1wMQvUVwNpn/e6uWWw7tiAAPUmBEI0NvQ4L9TE78FMU8VU/+k
t24NEOto7LfqxWKsKLCZjfYoMPWUl64w8KigRTy4j8YkKLdmW0SM1q1nmL7V3orOAoohTR5DhDvz
rwGXybLfFmJFjXmEBC7kGkOb6GFuwkJUptCkvzVyoWOZ0y60ZSqNwQhPpwJ0qrtBnYVuBMcQMJzC
3byiV8NzFtqK+76B4hFdflDS2qCRdZjBcxVmljTu9oBsxboHruIxTPcZu2V6RmImHtLIum8EEZA8
JmIc04MB42PYgXLtCigifDYdpqyNx8rNKeYg0HTxs59uhoqhwphBSU5wvekRHGbYlxyAb7L0geQN
vx0Yuq8Hy4tkG2HghQs+FT7YfFLzOGW1BGK61NkK26qKT2EKegB6V+NHMNnZ9DCQfOZnuIsz+NSC
ZIyWqkhWEgwVHXiLljB8o7t9BrX8E0QimSgzStTnDswGFKETc+ZrkvLk21bP5+CdLdMDeDdDelja
lTP0OhWGGmOkEzwSQC/Vx5wPnv5Hx1Ydu9YwkKnSSHm3WiPFK3OpLd2lDL1fXFPDCi4HBm9MMful
NFqrMDUSIVgwjR3j8Vuumyx92ERL7gGMZy+4ASswmWhli6zZTciIogpZXOTG46gH/wNDBGbj3mmn
YDfOF1xvLrM40kbIaP6q0kCLW8hAe4AcYAP+huYsfxg01/+Ewpq8hPXDOtTNIGRRhxzMB0wVDPva
9U1xBCkJRVLlc7Qiq4JSEBcgG8tPdGyJPSQas2cxFhpNYZ079hllZV/U1tu4PGkfDWMVugZshwNo
ez77IqKJFQfppLQV+rQg1imRTwWUKwkllcIQOrjxJLEq+hsbmd6/yYNh/TH2vOlq2BwIaRE01/zT
hMIzul0avmSQl1FvLOH9umb8OPYsZBUCwnoOMgzC+zjDYgaEAQvgDvYWvEjtPTZCz79PIdKcO2JC
oW+8pHBJmXgek4ds8WYO3qHu+Bkow5w8Q4XSrLdu9BNMbTY0/Omc7XC4tISKXYc8Tzo0bDFRGeOu
Vt7vjIjlgWc6Dp49UGpcs09bOt2A9TTM4X5LapBR8cz/ZDwJg2OMHpcEQhqSiD3LQevgd1xwTCvb
JRQQbuVYNz2usWD9Q+gWCwfPjnvkCgH+dZCEugWNcyThAPEA6b0MVCD6ggqStvMTmC9hDRZcvmOS
+rfWF/STWJbN6yyO/+uFjEO31fWQsG4QanxxNwGhBoUDAq6nrke3hfO+fc5ZLn4W2QSkWuA8B2fA
2eR+wFzua2TE1xdSkkDLiooDTUagPRe5Ns/9CYYHUfKIzeyCoFxy2J/zMsUBhfJzmztOieXrHaiD
EHTVE6zK6fH9m+mNyxlGtwEIkZtnKgg3Fx8gnbhjqWnbp8H4SI1U33T3E5pTNzEfycdo9eNjElkM
dpxd9mgKyFe8ufWuVKAX5RfuRxxKOCZvzHXczZdea4Yp0xeB4E99woMOM3Ln1jYHnC/MfWjAZfVv
kkCl2ZV84K2nwrwfGRFAAvSWL1695wBw497JpwwDCB8FHFp/z2RwRxDse/gGotlypbZ6IxlNgeyA
7Q0tLIrb6KLQXiV0Y2M0iKcpa4bh6A2mMztwvjDMfhQiq4OF5vmdHfU/Q+OxA5rLE5ixyOY+KIh5
Ht5f+te7L/XRnQH2g8232Ta8PG+SgvMog0A+aSX6b9Msx1tuSVJp9NTPHbo4GAvTICpo4y1XTt0b
Rx05CbT/gBUg+3qVD2W4pXsziqcIDs536xL5tdHJ8t0AXC5tn6C2ZTN7ev99Xy83LHABP8HhAFsd
rpwv37cPRhhTWsme1gVkTNky3IKeFrwrTSv36BeBZvj+E/+8x0XuFcEcCzOYcoSXVwdcpwrZwiTi
x6514LgOGG0ANCPN6XpscLMGkEAn/d7B4yjaz2M8eIjfhBbzZ0QDDx4l+bjdx3MjxtMS9xG7A0aB
S5mQ0H3ELweDHsGFO1p6wkbFL5vxBTzdzsL+rwoIt9FULq1CLle//2Kvtg4sBsCOQJCG1fI2W/vl
p4TORIDMsLKPPGO9q4spGY8eeI+HQK7+MSswXKzMABGBOzhk1+Y7XiAU2KwbpoeohYwCTb7LcRQd
m3X0f5Sd127cyLaGn4gAc7glO0lqSZZkyeGGsDUesphZZDE9/fmoc7O721BjBtjGxgxgNotVq1b4
Q4lO/YvtpOOu03S2DJkSJNuijSo55AfEwKxHC1jirYYl1cvn737eo1+fv7bK+JP5OISbdZ/9T68P
LX0DyLLUnzktoxVpWRHUpNCD8weVcvFE38oO20X3un3WutVX1aRFEeI+472CMigZH5bO2+c/6eI4
EbtQqly7ESuLyj7f2czcW62ATpzloni24C4cEG9cYrDdtnNAKyg+Dou8psRwcZ6Qt+PoGsGq22XS
/zxdhwU0eUwn3H5uYy327zAkR9ipLUGU122QH0bQqu+fv+dZV5eVx9pmXV7mj6u03lktn2rkBGpK
5mc1aeXXrtXqZ08Y2T4tyK4/f9TlktLrB3+Pth0XM/OT05dDWhYk8RgkL03ayG/1aP4Yhe/eVZT3
ZahilW9drcn+a5FOFrsqFDFZJDDTuDh9qGTIB9StjZ9FZyV31Gx+hMF6TZoXOw9u63l3bUXaF3Ky
hysN0Mul5ckw9pnu0hBjd58+ejGnesoLlb7U9GYO8K0AxBqDTB5jCVHtyj3IQIe/7iQwomjFdgVi
xQx53bunj6vZzNRQwnsm/WjlE+iJsSXbWvJyhGpZ2t0f3YO1/3WBXptCPzAQZptIwbPQrRWyrOF6
yaZh1/cG5A2z0f7x2zYXu06I8svoB2W8swCDyHDRMgHKly5Tetv6eWcVIeqQvR92KCZ2jOvTuN30
njMIdJngZtyMo1ErpOMDQ70bwg+Kh9zB24sqK7eN6bFfx99hj+eXfVBjVwlGMl771pSifG2zIi2A
wgl3bZUPybJNlN6+GwSEfFO7mUyiOeusIXSJ0g+dVLBbSKx1EEVpJf/4nT2X4ay6pr93+k77kQF0
Vg+gILu3VNbad79S3XuxGFa2hX61fHGdMrajZEid/qhbynm2p3J5BzVM8YnUnBHmA63lCKYPVqLC
NGMVFnOS3o+Wibb3iBJodtuXWf2sYkP1N1XVLc6mZjIRYeICrC1h+FSFqi8XPbIDfyy3ujstyQHH
bj3SfKipb+1kaMFeJV3z75j5OaeigKu6L3x9TF8qKnftjzRx2/wCijvbkFbW084Jslq/Q6fWPSaZ
VWghjd3+X/4Hfp0kc3wP3GG0tnavRBXStBletXFuzW+1bKpb2XEv3MLUsvwtymgq28ypoX5Y3On1
FhoXogA08LoBzDMA77ABdk3izL93N6aSDlhhzOhq92EuEuSKdZ051xefamna+Xo9y6NN70K8Ol1W
tpuYam+KOqyii8M0kauFaVoNXuTYtXOQdVUagOzhLoSqVpm9dzD1UfftTO8kclFSG948p83jWySj
BnPYLmYsljyi3gqan6UJICd02qR6U7DY8s2cDGo/zH5qvUzooNrQZwoJvoRUNA3JT2crTM2AAhV9
rWXaiLr2v9O8D9z3VgKT3SAx0r+2iR1kUW9mXnaH3GlVb+bemO1j6UMCvAGML34pfK/dXZ0IjVJ+
sNRQb4ZmzN4TrqlvCdi9n2VRlTLU9KbagcQKnIdMJP49jh5etcU/Jfa+0/6umw2tu9nDR7mBpuax
/9NQwKwSUMiU8w/Bv++elDNOD0oDIboBaszQQBHcVFi6PVMxUVvG9wLum/4l7xdsqENPuO6zH9P0
B3BW0nGSaLQdKAaJIvQE8rFVYdan7bztctGKR1vi87cLegyJX+thsoM+RMw5HUN+6qxnKDUzQoqc
VKvQOhzGog7jDnTUocFcvufc5OW09TyUZkMAIpZzn6Wy/y6rUb2vyLd/cLA0tGjk007Hbgi6nxVC
WOJY4bFX30xz1SD+MLtuaIts8m7yrnTKGx3B5oFsrBLfHVV15T+x9HubloAy3chUmfneQmmND3mj
ggrPAjLvzdjMwDowf2zlDVDswqG5gfTeE5D8xo1yS479e9zNQ3479CjLvmTKKYxD1c4oVzHP0vJ9
m0+lE2IlC52C/QgJwue2OCByNTFerCXq0GU65OgYCYFzATD5YbMKHE7EBi9JN/rgx/aNlqosufW8
uLJZQRMFVz8rzZgOXiGMTR9L+8FbJm/ONlntCLEjXXVpFNpF8x26sBhD5cQQS0NIAdaCsJaNu4aW
memuIoFwXnusTtT9ENNOi0rDryTASlfVoZ2Y7tsYtzDBYlvKe8WqKmfTzsD/76wmNRYs82hSoBZs
ZOVucpxmm3UmY4TchogcAXTP3OfABR5RwIpIbTea2hzdKaPOtS6s4Ptt+QvMdu9ChP2T4xjxZ8ma
6tUyjE4dhoAP9BD3szfBo9AXhLRFjV5u5Tndr2YA5foA/8UbyKVkYUaz1Vjp7dzrGho6aV9M3gYW
WG3uNVhkq2vCJP+txyDTQq+otT8abP0BJkPgtNizxd41AZxzmDIpke95wKNJAFca+7nDl9c0PYCZ
oX3xkzSdbjpcBm7SFo2BTY4yCYLgTtO5/yZ5IB5pdmkaPEROo1HpkvGTAgO4hdmfO1Eh2Elbp7XL
P4YnsUBMx7jpIwdpRn2fCTkevVmUwX/OsmBvrOkjyQ5Qh3OYXuJ6oISMVL6UCI013Fcq2E6F4Yea
qw/a1nbTYSOKRF5zRrksIUhYgZTTlGfIeDEUCqSusXA96rJQC7naA1mX+175IOmXqU+JuH0/mpEY
5vE72srtGI5LnlwTUb5MoEmdzRVIB9GPCYF1mgS1NGKLsTbqlwVSyO+W54J+Skc4ammtRXCr9Jv/
mtTCqqbap3OxYozPoTW2Ndqs5mw9gwZIjl3qZM1Gt9EUnZy5e0ZMPYfhXKvxSrp3+Z48FviMS6sN
7u+5C/Eiu9LsktF6HtOA1G1J0x1Xiv+QF0v54Lr1y39/S2ohWsIIUV0W3WBc58oyO+sZMGT3c5oz
J9SzREUT4KE5Ug56rW2rF/+1m8IMH1185LeZ2KB0ddbLqxtgS9mQFi+OohwJk6BFOaQuh0dIuj0M
+rnRwp7pGuTBzr8m2XO5n0GxgRwDo0Wr4QJ+Ikq9onM2+M9qbKBSAWUFp42lfCQtJ+02KrfFoVto
LkYNdKRv4xhDf/l81f/yE4BCIgtBUbhKapzVZkAG5DSovHrpp1wL5zFHZ3E0KssLkzZoGJEvVZjo
o/e9CrRgQEXAGa5IKlxuM0IhYz3EDnQkZc+rJzq5+pC3XvdCmWPtGSqOPWpNhn1rJ3ird6asXj9/
5YsH4nNN25aPbnOBEVPPzq/eZRqYbvPFwA7jvh2hKY7Cdm6Z7LS3UESuSfRe9mppHIKHcGjqrC3T
84alV6PtCgkzfnHqSrZMkNyeiyoAOBIqTUtqDKWF+zouvvfVdhV4d9Ma60cNQOE19ZTLJsj6U3hv
ggjnGp7C6bt7DmTHNhviF7tSIxI5dvXg+22DJEEFF8coKrEzjUrbjIke/yhW429hSOtnOivjufEX
NCU+/xZ/+UEOLdwVWMa3YNp8VlHOFmMgn/j21UAm4agzCvmhCkQHI+FAmEIoqxObFiQT7TFzQZY+
MShI8oDT4JiN/rsfmmtaZRcnAm0kZxWo/fhWTGBPlyiPg6CVRlowgdHlFGJ74P/qu2L8aaeLcyRY
fJ+dzjrA2ddvclE7zZUlOd+eqBECmGX0vm4VSHRnnyiYzdgpVCGftFY06S28Fll88ZrK7w6QvRCu
RbAQWuDn3+G8b8JDORXw9uA/Mlc5F8mtkkqUWeH7X3JUNv7pe6rmfce/Nfemzh2wdadSqp01lq28
EvbPe5LEP7StwIwhwkiH/jwA6UoCWdNo5ANjCX7HGKXcN/WC9UJmBmOwdZZM+1Gg82BHndvN6c3n
733R2l+BmmAbUMXh/6zgjtOvDWJPSmjWyVNdtdOvydTg41YLbqFWV+Q/oGL1+8BOtCfcKDN4Lbl6
bdSwhD4J+LXe1UWc4LeswpcobYKbXlvdp78Fh027A+tQPBmlmG9XxbwtVVR2iFGWurNWv89QBUES
o0nSlfvYX/K3QS6xdbiyJutz/rfLw+Np0iKZvl5LkOnO7oRMGJYaaRY/zYNe3ch5Lh9sOXnUgUCU
3iWCdr88e+perMrX/tCgTCAdO1eC9OW2cOlrgSQmZtKcO8ezBTlU/6wYnCeFVVUduZXKasgRtv4q
9d6eN6mtKhXZcJXcEG8nZW4/X4TLA8FlCMMTLQU4AYB6T7+FQt40m1p9ekKDo3zK8YneLZ4KIjOu
6n1hjdoNS3Qtr14X9nThQVB+OGUCZaSldxYMMQ2yhqZM1FPXLyoI3bjCQW4sHO2Gzk62//wNL+IM
hpysLcmPjsgJyiqnbyhADci2NIwnXy9UEqIqQa+i7OJ/BUYHuwSzrCtVw3lg5aZFOoZrkKcxfrhQ
4S+nDid1IF32sgSHaViqezedxPwA7GK4YR/nb0yynS09XI8TthSpf+Wj/u2VieokOqDVLw1AsG40
aqm3+tOC9lW8o+c1zA+JQvY8roRh3BSM8Ior4/GLjcxbA+Bn9RDxMCn5zpYZfEnZ5bP+hOmHQJ6l
X7oDrRVlR7o/eNaRLlL5nY5gXEZ2Haf/fP6R/7Lm611CSKfZQmJ9FlLcvuXMVNJ64k6r+xDOnfzW
rHK+eY/S0IHbK9tXKV0qKANeFMN0uxJgL7a0BceHwR0ynJxisNanr8+wodFnzTSfFuY//cYWjWbf
5AbSbTKIE3Fli53Te9ZsjpqMwGXy2iun7vRxXVqhP6UHwVOVIf23advBgWfQ1/Z4BIrQ13vV5Uh+
lHHaW1AiXWCZtZNP2m/AJJZFx3oYrIOqwJklIhBo0wZDUVjhYKeAl6LWbrryru9mvfGQCnXSHbOy
zInqzKFKajzlh43ZpVto3UjahBiTIJEUUaqCxh26lJa4aJoBAY7JF85mctakvw/s/lEMU9ZfGQ0Y
Fu96Ek1YC3Lq1aJ2nfWdq0p2g+hrpknuUzFPtJyG+ilDhcqG14M4V61i0vlUFN6dEk297aZ+3NuN
W/1Sfjp/R0Fm2IMd1a/9qIu7BZ7MitxYdyN+aeczr9Q2BydFuubJqGh274WWyOCI+0CpjKjwK23P
gjd0GZGfCLZNb5baPiGKiefMaKprkg8XQZ4fgxQeeGAKAgz3zkIg2LdULlO9PJlmlRaIpKTxRszT
PESe0ThbuM5jmOWxtfn8UP7tsdCdV4cAch7/POeAJOUh+lIbTx5qK86N5koc3/CvpWvdts2gHTtg
Ubuu7fsrg6q/HEbuM6LAeqNRca7//X9GoJOEyAmuT38CjJb/60p/2aRSMzFEhzrYXnnLczLnehZB
L/JA6lsy+/PbjL5RFSzLoD/FcEZ+JGCEVKSoyyoafUW6ASmwZHfA98dNqhrP3LbJyMDCqDJ5Y4Ax
PvrSm4cviOS43wczt8yw1RbXC6dE6hvp9tm8HRumES8KgHYaIVEjvA2CRu1BQGkewjpvqmBjj6KA
PCKHFftuzL0IkesMymv0pw+e8P8cNmDKbGngqatEGij8c+MAM8uTdrSa/q4a0aS8T+KOzvgyZMjs
Q8wQ8Zcmt2lrMh8vyyguFve9gaE1HhECTh8CbUHLqhrpqe0U7sf6rT4FhbaHaASyuga+Pd41VjH8
zEx8eLZi1rRdPOdWdaUKOM+GP96CtA+LaWIHXK6zDZJnRb2YgNAhiRZ597UPWuMxK9yW6QyTpSzM
42wRtzSPh0dZdap6sui3qdCg7Zy+QR6vrrBKzq4vbmoyc8hHH0BYJqzrSfqfDUviHaQtE85jztrK
HPrvki+RnhudtXE95n96yGGq30zhVuNmnGEChpm2lNaVS/zy81K8r7UYlA9qFWLG6Q/pHBksk+Nm
xyy2p1ZFVT124/faAXkZMVvK0SycPcnIQHRMpsOqG1xvs1RGf5xBjvd3oy97JwXXiOKPwT1Sk3SF
mgoMaUS1Ver+H1skE9JcIHeOXiPnAs2ZpK4iNwblfCUpOIs/uOiZPjwdQN2UGVyXZ6uaojY39kls
Hmlpqe6bXhvihlnsaGxoSTeZiuBDxM5ukTA2Xj8PfR8ayifnhGevnjZA1zgv/IDThdSHACFJ1dl3
aNDZE3B+QKRYeqcCDjz6heVYfs0wOU/5LWiDwZzr8mIQURGPsuvCNjf7ieF6FiP62rvJd7jdsFa7
IfGdnQD7yxXu9PldqXSQuSaCfaBPwYXr9LSKUrsDJ9b+MH1VP4PURCUhL4NeHrVY6OuUyZxLzA1l
zixP9GUXpmqa2sgIKuuxn3y0nwuVzckR8SF566dovm3Rg0z6yBoAijKSYhd+Lzs1V7uywOgUbUtq
hT4f2mSXGEYzvULtEG/9AI5206Pb96554E2OdWen0Ey62n/3Bb7At2Uph3/KmJlFSKbTUeCwMct9
HVB17V1Pa+6K2kGysy9NqvQcyvQBMTX4EF6cgU4OEeIT/rGhSw+DuaOjvHMLZw7uaDVp7X5sPeMm
b4Ja8IL2MG+vfGE+4OkHpsnFXcrs6EP/56ygLkeanaZa0iOaN824YRCiDrbOeGePjPhy6PPJ+Pb5
Ey8PJ4g0HkjzeOVeXuxn5p4eN22WHtta2OqfYBjNn8iu+8Me68qkwWNoMbgg2rgyvZAWuhehnYSM
IyzczGHs6FZIgqVICy9M1w09uc1zYcz7JamdaWNntemiyBWIt1lrRvHgJH7tHRRQIutKtPtgSJ2u
HRxEoCukbYSuCyOAUp8dlIC19GjKps9uxj6rGgPpCTStw6BrspvUHGNxG7SqDsCFZ3VqlpGU3rQb
MTaAtD7k8ZG7vze3td/XWYe+pKl/c0QbPDp0udH7ts0CmMNoghd9QIN6/to2qM1sZWBjWG4R5W9R
dM1f8kUY1Z4jo8Nfd1y55JupyyfcIbUMucbIELEJJaCzi49r1fN7+nNBhtrs59/2rHoiVEG7oFFL
BcGgidB5Gi4Uvsht0gfBnQfk/E/jew7wUoHqnWHHX3SNrxUOjEdozaRVcO1znCXQHw+HaAb3hdEL
X+bs4YE3JwvCzP7dSHnGRdxnI1wC/H2r315aZ8krhVThIUYWGL9oFDnitUNBwP3t+KPAQQIBpiFy
NdP4hfJL38uwMrz50QKgPxi3RpbP2SsNQEAqYeEXg5qi1Gm0Nw7pgkyTE5fJQ9ymutigQelj5LjA
9NrBg8iDt8RIg0c/XqyOXU2Qk7QKkDYikwvqB/Rm6/zQTbL9PRkToIkrNdbHmp/u0nUkxHGD5cf8
4nxZFifjNDa6czeppqxRNkAUMXgwnFZtAbK03c6int87ZVbl+9TRyu+2RqxkYuw77dKgPAWQ/08r
U1fc6szORFhhDKz9CGQLFSCj9VXtcFlymRQnlMk2TZ4hZmIt/bbXtjVTTzKQCuYZBL2y4LJ1/Mxu
9yD/k3IDDy9wfzol5fyL0U5+fe/nIuk2Xpd1fEHHn9HpnDJh30gLjugLI87K+pKj+Twce6i2gDvS
aWmi0RCzs7XBX1AClI1pAEPxl2ovKz0eX9DLZFn5Xd6TLJGNeAi8PHuuwEwCSpjcWTboIzRt/K3O
GGFxYdFXwL7Xz+3suxtb6Fx0nBztFewojb2+mjL0nFsYE7ENJgelsGBGsLDSGvmvELmPpmFDofT2
+dH6qIXPv6PHWALCLqYRwJpPz5YodAfdFGXcFc06TXVz6f8iSU2K96Uzq+Ld8LMqDXsjXrbIQs9i
O6cruXXwOAAb5RlpIkMZz515T3qdG4/yA4+dyd56TZDhX0XoSgTzftbCGbyXJM25ah19bC1u9SUd
vjdd4aXvbTrIbQU/KQ62QdvZQRT0Gbe/nyzTS0CDSsCQAEDQpKSeV0qUv0QXfhOOkC5Yeh/xgtMV
gD3kF34ZzHcuSMgOIlGgvliabal7zpyp39lygEIQDEp091mvL2K88gMuMzELv9Z1jE4byLngTjDy
mRh0D8adcmmz3+e9ntxLW/WIBxSxTiMhK1HFQk55kbvPv/6ayZ9+fBIwmBNrOoZW37lCRFrUNONV
nR1RqhxzaP1a9TSZBY51utN4VyLpOc+eSEpbG6kCaGw2++28CdY7urSwSvXvjKQcJAWQn1jJIcbG
GjNwa6zq76rFByEarbHJIzSkNIdAqGnGrtR70+82hZq78a6ds2nvY/Blh/qSZMNT1VSFecN2HcsC
fd+qT64s0+UHYlesCvOMwvF3OBcI0I3cz1IxaHdwIX1jj5ihDgNzafzyuYbbwGXgDG+GIl5eefBf
vg+sFpYK5T7+PKccMBuqJ63PxNFPMzUBqKRj8KqrBHluEEOTM1wbBF+eBWbvaBGRRcG1JKyfngWw
RapNM5Ed+yyocUrVESPfDKTQ8ReyaV88+npsNEA3u/S3wkCoe/p8Q65n7WxDrgJmSBmsekA0706f
T4XlZSguBHetqrLbKV5LfcKq/qQYm9ybRbwMV3KLjwbE6SMxrFj1E1BD4myf+xQwHS6aUk88ql3D
Q1tqYuDwBEFPdneaXsv2e5H0oovySYJFTVGlA1hTOan/xUjm8oebGEmMUvWApvYLXFTEXU19Lt1r
I9K/pLcO+ukghRhbo41x3sPVtdFrAlcmxzaIyR3DWRvy5X0Ye/WgzeifhLIUsF/ydWifF2nzuLo+
rQrMfWw8plXTV8kOBpHWH90eckDommWqPQRV4QI0mCHRHbTJcn5rsaFJsVF8g2qXeOWQXOkuXJ4l
xwYPBPuAaRsCCuuW/59ivlJts3RMtY/1ZBi3WZKBDxp0kWoHkRZAqEPN4lbcwtGsmmt88g+b5rNv
7XDPUfWuKAP4aqcPLy0nyzEX9+7GYmy+4Js5fHd8kH5VCNgfwLHXjAkhZOl1H/ufPo5dShfm0vxp
1NnG8aioBhAq88uMrrXkBldV+WuxwQK+ZsxVlzfsFBQQR00E9Y+2na2D4+ZDEqO7mq7lfJ+grrUN
fNo20bSUFdBiz2u7bTcG2nRsDSgg77LVGiEf0zHtOrlNtSGrknBu8ppJ0zi4lXecLKa/XwdsD24Q
i2vsXVcioBcSuFfQNK5hXYgwafWLo6qoZiAnulFCf/vnaOnJVOzsplj1pz4/uhddGs7O2uVfqQzA
ws+DpJd5DcC+ll6Hu+hjlPsmLhzS1MpvSYIWZwRECkWondEAYroVtVf9ymrD1tTN5z/jL/sL3NA6
QGPEw6zjbNSQoze99gSSo0/ELDda0FEd+Omig6ju7HG/dK6/yaWDCvR/fjAEOPY0IA+gYedAKYQy
KUcSfC9AFqicNB73BjmkNT9BkyAKyzI7Qom5Vht96Amd7WkScOZpRAbbuvCy89KSTHaIl7sV0+15
kcwGV+5mJE+LsC784Y8+NVkcDujGB7ex7S/3sq+qfht3o62BZrfRVB5F5t9l2exvBzI9b23rGfFu
CdBlh9UflKh+60hzfovzHBmwrivn7p7k1fAPMe2I+S4N5sy9G2Zn6H8VM64DD5qH8tXz0tr5r2Fq
6Zpo7YgYjBMjqD1umS6gsL/p7Dyuhg26VNdUbz8uqtNVWYV5SWq5x2Aym2fbYB0ZeFalB0Cp6wz6
MzN8ubH6vJqfWyRq3jixpAlIcgRfqQ3qH2idD/60gf67dACjGU9U+6rKtH8A0CJY+/lW+cuvIwRZ
NDZdxh+QKM4biQNogzT24QAXaoGlh5zFmN7YhqDOCJbc9/aJUXf3Y6rc+NVsppIkG78Q0aJHBM3w
awD719ogbyXsX8PcSGH/581M/5d0B5IWLDHO0Wmg7D26uxPM1ePgjNmt7mcQLaSkx5Lc2D0bZY9P
M760NgDrSl7JEy9zgLWkdAHimavgxTkWZJz7JR+QsceKovP/xYoGAKcnxQHIgQKd5DbCvpJmXXa8
cdykpUsS7q++CecEGtPLGjOLzfLoTDDs71QRC/cQxKO/l6J6glOy/JujnBaiHTx/deUIoLkdg/pJ
RzewuRLAzlHBH0tOL49EGZblZZcZqKrfmEXXH7Nl0GYRgX/Whw3tNn9CN8aZDPuLg6rZo0IaV4uQ
qXeKJ7W0A9Y6zBjhY4Qj1NsU5wYd+OJLW4+D7aJ6EPfaa1dodvxEFNLSmw6xsOawSkCnXxYgae61
tNm9+JIEYZDiyAiv3Ciy2NNdVOBlUFqt6I5J5efZz8yy0uoZWLCP1DyT2VsbWHKNYjnxEkVVRAqh
MxRifMPqPd8JV8O1g6vLQGpEoyVeoeNMAygipno/Ytj51QtY++pZZ1iHDkWxxD/jfPCSsIU/X2zq
pvRfhUd1E7bGTLhn7hl7e6Mq4C0g19EKu9ggqm+Pt06dC7iAaTytQgWZb2j9psf/qTzEKi59dBFM
J/npYqo0bGwt150tI90aEZw4pbxdzA67HsepVPmQOIUVMGkO7J/xmBnabT+ZbvesFZO75mYuJAfY
QD5wVsMUh96RgulnDjjjRrEv29AY7b4PG52589ZYGKvcuOiZxod0MtALdAqT1A5ZUw9T9p6x2i83
Z9z+4TTcJE2IeTtMhcLNfZBy3egX2jcXaXgkAlJLIpX8eRS7uGnReVrLODJn4BTO+VjGQXjcwU4m
OWpuZajfqTPAeIvhd97imKShj5aSdawAjGvR8yLT4MGEdgYHHu1lgsTpturThnmIDwh6XlbAdWcF
07FnUXrEaZ1W+4khg+huRWs03kEi0F1HMwHltzNW7o+laHP8mvQpD+YfutB1bEAZDpiLG46irtRN
7mJrcJvYBv60YY/m9e+Ui+SaH+I54pFDDuCYAdsHlJ1p4RlEwZzyxSrNKjsGGm2QvZHN3saaHVga
loyPzG1QZ/dxtKGZVYzFvqSVkkZ2Zlihl+cexhgIql9pQ1xGQX4TORzkasIOomZnQR8xDL2XRVke
2fn9jPGLbWdgjmvpHbsE0lGEQQu3NSYi1q5LWvm78uLgB+Qw7Dg1qx7V2+cb7DJ8kMetc2rmf6u8
ylmpkPQeuQzA0SOpxKKHrZrLTd+i8IL0ObNb1V0TsfjgoJ5kDR9CgKt8NnAo5hdn93JB2lDkqsZ8
IPebFLXgFt8inD/0HDwgPosRLUwBh7O2C5kO0axGlmHjo7MGoqJMtHb4YsDFqO5IuRNEUTEJCBBu
tmlcjKFfJ0uZXjkM6zc5+cU+g2amklAmIWWSfJ+eBQRHmdmp0Tl6E+puKq+9F7/oZxmacC1foK9D
fCvBFz9WQ+pdmYdellMM8VYIF8AeaL3cV2cPx0gIx5TAOrJp/Cq/0TqjeettvcZVZ/QTrEp6z0oZ
9VcN/BNz64guc+JwmiW2Nh7MOpic1KQwG5m96WGKH8jvtPfn+r4pxlw+rbI/8x5SY4G8Bo5YZiSR
R34a22Gi4Yx2uJVGvhaoJUduJxfzi65rtv+eGzL/Y+eVwO3JFEMeGaU1p5HJTP2rgK81hTP6ct42
tj0oiNgN9cFdpU+1icXX0AWwiACdCwA9ttk62YZYoxmbWder5IepankcsxSUQliATbRUlGD58DRZ
Bnzfz7f/Rb+M6EBkMBDV8Jg9oC93urxMAWnNtnp1O8mhdgAV9ZwCY/H0Paho9QxXFXstZ/VXovS6
mx1V7mD41Qe9wbWKoN3vZ1sat7aR+s9ZNaK87mIoFuInd60IOb8KaFHxz1qAkK+R0J5F5BSZ6AwG
ubyFOu8c/KIQ/9Q0uw8zpKVtY+r1Y5H/R1kuQuAKX3GYMKK2yvPPnkkLoR7jThtvixbZAjE1QxTr
ZhVB8R8PBolJKCxvuLLl15Dzv8eNiQNAOkCZ5Gd0i72z/lSTNRCw/VYdKnspvzoeUoJhyvCgDzud
jv6VHXAeAD+eRizCEZ6uMPD40w3g9YHGRE9XhwaDRvpgldBDhWxVs5mNKWWDBghX/cfMf33m2iEB
38Cuwzfk9JmJOYxti3vMAQC+8w1hJrlsGj/JqwcbdBq2V5osvpY92daVB/9tabkNKdVAnKywsNMH
I78Q4HlvqEPdd3LjjU697OB8iy4EUeFd61ZcLC3NWEariCWBioN0cna2pAsQqaLuvSntKd1MuZtt
A9KAHR7gv2VDqv/5Wf5oO5xsHJ4H44IHAoZaTVFP306VwQhpdHEPEuXsAt+ldk4U0OUVcf8FMpk9
Rp5a3OXRFXNzK3OtcY8F5iXNl7aU1NztYiQ/cU0xBfpcmoa0Wm8BHsmgAWob082cH75R6L9aItq0
NWfUnjbuWGdfqwyi2pYLLwgOwq/MJ1TEULvMKzQDjpUM3PEQiKJMX4N5QUNrV/UxdO0tG86O30VS
OsavlLEwwQOt7X4Zo1ZXffEuaUHBd28TBw5ymTltinBlTSuvqkTcR60q1buJppy40xFwK3ZYwHjJ
t5ySV910YLI2LZ5pyQ1WdEMbWfbsEM+JsuZxJBfeVj7YrUi2FihJc/SGugX8YBkUQVUKgbyakwqs
sjcM8quXBXn95/OP9Ze9QXswoH0UkGPq526ymmFTDiEHcDPXibF8NdPMAEdW6n/GSS7qoZhz88pB
v9j7jLVX3Qh6OOQzzrkIfiAGcj2nEDe5NIoHEKSG3IFV1H9qohf19vPXO08ZMFj5/zGGhVg3acPZ
CS/ruqeHMIP2wabToq9A6xCJ/Gnjx5ibAsVstlWHulUYaOU1WstfXhSw0SrpifYIdfZZuuKI0Y9L
ONAc8ikGhWHqt4nRWPf2Yg7vn7/m+lednbiVm+kDuyY/QTby9MQVmMtRr0n3wD0yhq1ZZ1iS4GyW
Xfl2f3mOD6qZ0R1YTjC2Z69kBB3qzrXwDwmCCfa3QR9G57aUtq6uRciLWxY1E9Q2oOlhWkAoOYuQ
QpgYXGDbcwBCHj8yix2f9cRHSaOsmgXz2oLZWTAOxZWZzNl++UBwsjXpBqFzTDF/9liDsl3JYbKe
mixItkWOs6drtRiZSstqDhDniyqkmPH+1f6PsvPojRtJw/AvIsAcrmQHtXK35KC5EJYDcyiyGH/9
PtReLLaghoHF7GE8rq5ihS+8oYzNq88/4joifxucqugCHYWZhCHr+69oogaYtW2oHzUPPS244F4W
iqB15745TMi/Gk9tnw770akNLLgUq7zz4OXmmAxb6k0Uz+60jSw5WNTRsVC8S9t+eMiy0tU3n//Q
1Z3x9js92kgkpEAEqVu9/51ahJkPpu/asZkc9atehmkaZO3YBVzWeblp3CZ5+nzE889ChZtW0PJI
LzpVqxEpxakgHxr9iFXZHD105dR+iXUlnzaj02sSypiqvaAgHEcHw2nNr5+PvsrBmS9kUfqD/HMp
sq8rZpPsjZp2gH7sFgH0dtSsn05o9YFSojmnYOW5gbHq7dqcpn2r2POFfXG+3NR0qS+TRi8iVm/W
2X91kZilCWR8No5RjR1NX9VYY1qF/sVDC1gLateU84Vbc3VzvU2YfyBdRO6O+s1qIyIL2XmYzpvH
EJueMcgcs/+iVCn1BzMR+uPnq7s66f8fjC4svCsWmbzu/W7Cwk/V27q0jnKiTHw/OlL5g0IEAse2
oY53+MvFxGDy32kaSGO7Gv9zIMG56zmypKlSsNeOtCyyV0UBFRFQz3GuTVQq/zFneJsjyN5FoEnz
FhGq93PUEaAYJDC4I20jott0VJSj3YfqA7qawPViCF6bqu3GC/3Hc34de3Yh7i9If5vQevX86XFi
N3oVmsc6mj28Ekyk+5uuc+rASoxxU5ZF+6tFWgbeuYIr7WxFWyhf+svnX/jjn4FL1yL6xX2urT6x
UiF/NCqOeewNRUP+zMh2NkLPSIxFpXKjydi+ttOp/jnFiXsPaimEa5pc4iCsSz7LRwCLweuocUxt
WsvvPwIe6bISBAx8hLYTB21C42ePcEYEDCdKENHsQWg9ztlol1BdMuRZvGGYlwslzq+gJovpwmPz
wcFGH473miYxWqJrJr7ZmGWeNZl5FEUGMqxJ4h262/o2dbzsVoZ1c+HePj/WqMARBaFfzqi0Y94v
QJxC4sF9N3ycBXQDjHaK+puaA3IvqVE0F+6Q80uTSITzZaI+T1yyfkm9MIuVWq+zozbWZfcgm3Q2
9mM79BvDVmJMMN2kdzZlLMSLjXXQd0/t0ba6kIqc3y30hshGuLwp853x0CVVRqWypupYdW3xyu/p
gnQYjCbIqsKd92EY6TdZiLnP5xv+7MNyT7PbF/VMSkYQz98vtMaj1EcDwg4AKcZyR1vWh06NNKis
211N3/vCNM/HQz8CAO2CLwffui6wVuj4T2BEw2OVjXF4kEZXPps1aDOEkaJWbjNznP+tcQWanSFZ
0KUGwg26DqxLlP9RY3K9Y2vJujtUnpXsRe7gGlxb5Tjs1dk2swvLui4kvw26EKfJZdlZZ/ya2KZv
kldFdMo1PcLgBzuz5juaTO78PLajmW6alhD1WhdefkcBATbx5GE3u8h0F+NBSNGIbT/YsXLhYJ3t
ddSLsIEgiQI0C9RkFZ548WTVUMq8Y+HI7kvWYJiFvJOLwhApvfnQi4xslQZnfiz7oiT5dpILLLMP
dgAsdpBbKhxiOhSrX9BrhaiMaYpOPQ5c13qU6C9hhbamK5soCzItjy51TZe/8a+UY/kWNBLZ4Fiy
EKavccpjiB8AUh/eETn1WbmpjLw45LXrcppHDL8zd67NTZzgzRxQJqDX9PkRO7vLTMgpiDqQ60Bp
o3P7/ojlWg+uHm2tUwzoJ90NmZPv2zqL4r1FD+nC+TqfKw64yzwXHI9Fs/39YL0hkzIcRHZKFUUe
ajDYz7MljP/g6X33UInbIawJYB3ZIXR5Pp/n+du5fFO0Q4nDgBCZ67GNCgVeB53QU4oMzldUf809
ll/qQQ5K82LHVoV6HcgFGSpAdIYy+TOiU3XhsH9w8BY5YKpl0MIXCc1VQFjauPmgw+4cjRZ/0Ybe
sJRPyRgp1gMNAdQB0Ewneklg0S+WsaMSXplKmY2+Joa0xKMp1m+bQZ/nC9v+LYd+vwvR9ABfAB/i
rTq/2galrPSydzOPKI6nfYvttiU26O85vZ836oTBOf7DIf7RkdrduHabiAADnXYbgy6LrlysWlD3
SocwDdDqSNGbq8biG9ZmrnENpUcxqY5PiOKmtAR2neONfyhE948SUfn5hENgPQT0pkS9jWEvvF74
8kt9dT03ZGI8jftV5xlbLXqaZrPmyJ4TZrtKg9me4QQ28rxUkhwJSz6JUP/XTIQb0Ji5yScdAofT
ZLeO2l8ypDh7R017KR+CHLRNBBvWNe+OZ8ex4UofwXJZdIpzI/oa2VrjbFt1iHq/cF1wW5HdpE+f
L8IHA/OoUaGCCkcusi442EjjVyFX0NGzGg2bFlgc32kFZP0elXDc1rK5f46jWJkvHLvz64WITKXX
RNsXF/t1kYqLAAfdfIxOUlpagSS+JgIQ00LDmXVMLxTazyPTxXQD6VbKHCR56jrDc2tQSj1y4qcu
z6PfwHPabC/71JAPgzJ41nZCHWjxgbFBNBbAUasntNSUemNomTA2rSqUC+fqo1uHdGV5zt7QDOvE
QYkiaYrejk/JUDpfal7z+65S4WVpBiqnqJ4Ln+7heCgKM4Qvo/Qj0LtY7j//+m/CYqsj8CaKsRBr
KZCtMcHgc5FrkpF3HJSurA9mosyujyuDji8QvMV5WyRVj5hekjXoJ/aO9T2yWvQOazNPu6uxUsrw
S2hMMvQVM8eZGLR1DJxaOA86zlmPkKTiws8pY4kgnMbyacJSwQpwZrfkPaJcU+J3ZhHdzVGc/3Y6
Ag+K3aVx23hIu+6izEiTJ1dNujgAvuGi1GihnkUHIUNVGvXj0L7WtCbfWh1IyF1cK8kUhALIxd6q
pLLvchfRdCtEdB+6rhp6G3RvquRnqsWC0nmH0U6WTkYatD37Hn+RtsWL0tLa2F9AlUB3vCFVfeLb
8hGceD/dSlhzw6arlFhcq9qsGj8MKzen61aa+rQdMebCOyN2K0CCiZgfMP40/qu9UoO6k6XJl88/
3ltWt/54yF/zcqDgBuFgFQX3XZVburDDozTL6ddUDmLex65i22DTusQMKowbII9M8AX9onWL7lXn
KYuwSveKfJe1sun9phfy3kSfNfJ7t+p+IkMpkiALq7a+EFC89VxWP3fBAWjk/OQL/OT3j3xSjlA6
Ik85xnNZ9BtIm5CNqiicVMa24vim1/tcPESyVd29ArqqwZlnIJNpi7A3/RphVJKqZjB64Stjp5pb
tnZHa6lNI38eDO11DlX2gZGr9Q9tSLMnp1BTc4vIpzpuNInw2BYucvFg1Xi6bxXQLgzcFnDa0AzV
Bbu8z0z+D2WWQy5YL7+O+0lsJQiGS+d/iWjWiwEBmBwRtOXy9r9fDJWCDAZHXniklW2oP3jocBvx
4TfGES2qqTa/lzTHsAseplK9hwfsXXuJqlTX8KHUwQrCHq/UiqrPpRz2PNAFtoFJFkA9rmYygfc/
zJaOWdmTUZ4yOujNg9HE80sKayW5B3JsXUHraS+8w+cjUo2l7EZgTwMWcsL7EePRkHWVecUJVpWu
4uND33UqnL7xo3aixVRdAtd+NCBCQFx3dCepRS///q96H6ApuglhW58Ke3CveAHxZJk62sw1mCdt
r7Zh3V59flbPn1lK6eBpecc/qjznkVJ4s9bVJ6TEW8s3sUZvc2PWgq4o08DoCvQWG5pbF4Y9z5uI
b5a2E1U/JMzXYUUB4cO1Eqc8DZ4InfsEBeYqSL1R/MKZCE4yLfjZQz156fzOOCTbwML0rukuPPYf
LDgnnuyNFgzyeN5qT/VOn+gNEcwJJTDcaVowb9yH8YttQrquRFVfCKc/GA/OK60apD3pva1zFzlG
g4KYU3Oq8AnaF1X4n1eC8IKc1O4xK4xPn3/cDx5zpkYrlm2D2OCZa2aJ7tAwTYY4hVgSaLt0iqHU
uAiShwTJxrRriDfiLTGOpt/01JN5lPoqT07wpGR2IVX+aO7we7ge3/BObxIaf21uFSUUzCL65hSF
4bCP9Lm+NTLNmOFzVg9Y5wIK/nz2b93t91fZwvQjhuQUI661FuWgY2WiZNABxkxMHDLDWLVeKZCN
3tVcO9TS06ZrXIwZIoZWMRMCbQif9EFFKbD0iXcHGeipcJHKVkvFQNZdcyCmI1rpIwSekWILw8Rd
NyrVMlC7GXhExzUSw/jqjBejr7J+FzcqvMLBRXYaFGbVWo/e6FzyO//gDC/ICRruwIg5TktI+9fK
emaqGKMt85NouvxZjXN7B5sZVkBqDNd1PWcH3r3D54v7QWJIO2ShmBAq2pDdVo9mAbe6bMLZOZko
e574nKAZ9NH4TwyNvreVNv1GR1nuYq9jpaPIrq+Fpil6EIJkKjAv1KZ/Plt0iXQcenizFvnMZZX+
WoXJk4nTogJ5ihItw4F5wpy4wH1rBGLq6rd1hpbdhcjhfEsv5WSoNjQwgFaviTYIOQxZ2mfOKYe9
oqCxjoQrizB9SVJ0OyB3NuOF0Oo8O2FEA3vEpeC3SOS+n+SAawrAN0bMwnl+iRNpBvk8J7bfiLLf
fv6J4VXwt707QGg3I2G0vH9cW8zz/WihlQmCvNjjlnbm7kdsSrQ+4OKDLX6lDNOO7S6C3dqjWikT
HcO+IUOWOoq7yPzCyc697yjKKa3qc6LEdIPyqIKRQtim+ZVV2bn6m/PW2sjepL27qTLAdD+kHmL9
aYUzyLQUW9/mCrZ7dD2qOBECGJXEWyiqjwd1RH3hOZJGZN4vSsyZX1tQ2FgILe2MHxSooERcj3o9
Eef3lO/yDQArZbrGoEO/06OitboA0SYVAX7T6nQyysnTvyjkaDwEdTw+k+P2Mz6IJhacVmGEO4xx
sIOG3tllvpKGzjenN/r7JaDPrhqwKTtrGGO5ESmV383AecwR/wEZ6UeKOsZTMGBbqH6B/ClVPyPk
DIN6aOajqwjP2eaW17/GJv6WG9eq1IdCDuqTNlraZPtWafbhIU2rOry148gFM5to1rFww7ZEEDDX
vlll1k4gwrXwMa1GyIwFfPlmUxlS/008ahlfS45hdVNFFnatUOrE64xpyI+mo3y271StveE8KwjK
oCEx+1lWTclzU9FwNbBW/44xpDgmZiSmgD5SeCoyClLoq2ZZUPSU6TaVyNsbVFWrNEjE6JxsNPy/
htHQP2dOFv7sM0/LfarvZXHo9Sj6XoPO+01pUgu3yFiL6Ale/WwERUYe4OeIORgBpj0yvy+NPhzu
U3WoXpHAIYuatJTyrzC8GAOAHPsRhD10jLgm6oX1JvFaVaI1X7avM4QR9ybW4lRgWefiQ4SFmBfv
SBIj886dQ+kdwSHgCaCohX3j6tPwhXJnle7gZZc3hGmuFzQ2nh28CjGyLFMyiaM9l1JuoSlF0k9T
u8bXntjcOTm4jjm+isrNf5bjVD+6Wh+yeyYVb+apd7vtDIr+GpBzofvmoHbD0+RCmdvMM6712ybM
xO86RBKTcE8d5qAKnS7/0tE91HFMqFDBN/tWc56x6g5fB5P09gly7tjfuGqmiMCpuzDexwXGtRRk
pr7ZhKKa5qCG8mlK2AWWZJvTbfvRSNohYMk1tdim+EQuxyvCEThJpDZuOtrtuOuNsUYu5tUIYScL
QDFIVYHguK332ve+xPbgRauFqT9ECFd3TwbL/50KTtW/mrGDoaaPEYFeHeIoH27VXmuq/6IBmO6R
VuyMVtXQ4JyI0Xjr/OzaKB3+tHFi2vctMpjzrkDqYPJr25XXlZp4o7+wNww+EYKlVtZ6D7UZNtZN
FjXqCIGlh3E3NXhvB8M0kDVtQmxD7lE8tIpr/mC+lThtjHaAwCLlyZxYadF9Jla4ckMyzq+FlcU4
B6q1POSzGIg1pZxmPwf9qPpWVMzOZppN4ZyQ0osqvm/WuhulUNs+kI0YHpp5nrUD6Y+yt/vU8vZQ
UMGkycjGxCXppqTflZ7EIlEX+YQGMeIW0cGeQaE992btNffMN6y+pGk6kk3mDfJ4mtDtR+gRkbY1
C1n8lgouMheeyrOAgVcbGMcCaqDtThP8/b1uUC6psaOeANbo1jFEfzSDKhIiCNfDbLg2Zzha+zAP
s0uAhrPni0YVeF9kwwi3Afwu//6vNxoQWuT2JHgnOy+VX1kVPUtKFslGxwmsvRD+nT3OFhrnpIl0
/5b8bW2bqJrYMMFTcdGq6KtdVc/Fa0xqI/xwsqyTLpvpQoB7Hm3TkLBouTMz2POAKN7PbqayhH6Y
jqsMQs9b9EHV+2Ssyl9QRLR7rWnHa9Vujb02W/0UIEcVCn/sze+fv9rrzIomN5AVapfc6pTGz+DU
dDkLqEPFkz4Zle4bNV0wrauSV6XK012jpqRSM/Z1I34pAyKOTdH9c0sKMgOWQtSuIZl5Z7S6ogL8
iZlY/gQxV4Q7NdXH30re0aXIGh7ea6xI9Qv55Hkh1UJekICUGZPQku+8X3us6BDa4pY4tUZS+bmF
40vqiOhOtILYABPB+n7AWtzdTG3evtYVxGDK3ROoMpNi77/GhZyvRXGdXIdgFLbd+x+DbhoVQ70c
T+6AYuaUajJA4ECi5GBJ5+hJ5RLd/INzRQ+Q/A6sEKiCNc4XxLQz550xnaw6hwotYuuqMLLh6ySr
8BJHf315LBuMBj/lkEVMEpL++8nZqauEkRtVT53V6NHGM6SHhKTAk9NzUnkbd03zSAOy+P35vnb5
a/+ORRnW1OAJ0NQnyoey+X7YeKgRh2v0+smFLxY+hGXJfuIgtt9mI472ddRX0aYoybfuDLyEvn0+
+nqBl9EXPwoONvA3er7vRye6C/saBcYnikAIxRdl5RxRIesPdtvjVPP5YOubC9s+SlxAR4nIUYk3
VkG+M2epYcN/etIHqY54OXmxD24Ro1H6aPqrGdVxfGHIs3YarXzScjwDYcKilb+ugYKyHCog0OK5
UAx0n/1Fn8vABql0UsIyUURXoCMH7WuljsTqxPOztwEwY7xWkU7rs3EjbQqQzXIQ0Inhm/nRmLrp
DqytfmsZoc0Da0RKG8QFanFk2L23QwYLNX6ku/LoiQdJnfw+RBHaz5Gis58+X9LzTcv00L0hdVqQ
x2tGQ5eGyUA2I59lNBanBa1425AhPGdynAJlbO2bMcniP58PegbrZEB6SAttnXoP6hTLnv7ruSu6
yK1nt6yesR9HJ6loELoKOieJbiKrc6xDjJn3Bo/KAo721FjOtavVeD+1SmPskd3ua3jA3VTvSWjH
K28izrnSJ0WOp89/5/Lcvz9ai0AqVxXxLSqJ63J9YgGJyUSrP01NWSOXTLVE7g1oYheuxfNDxDge
y0oWTrFxrYerySqi4mzoT71o02lXzs4vC8xZEmi9Spvj3yfFdch8SGI5vusTW2S12SKy9qSUCtZV
WVTGBwfTrOnCy/PRpP4eZ5UjA2JP80HFYYNsQLiQVUAi+AilTOGGvg9Qss+n9dFwCFyrBqBCuDnr
9hzeTU49urPxlND/JmirkxvLSvKfapyVl6qj5/uC0jfY8uXmZcg1ACFJS+nEiU6uEWbDy6DUoe33
1DW//OuUqOsvNJzlfMJGWD0oQqgovdJFfo5GoWEK28mZh5NuW5Ckjf76+WBnz8iiyLLI/tDaVQlS
VnerjUKp5mLD+GxUWdds4qL0Xkn9kCV3O3O6BSeWPFtJWv+ZoWMNFw7A2S20DA4EEToxfV9e7Pf3
AXABY86oSDyTN2Ec6EGpNmD4uZ6fhlEe7mWdlQcttOfDv08ajQFiYOBwC+f1/bgwYuAkQjN9jmUT
0szB+GdbOl30POOj/Fwh50t1olPtxDctYf/zcwaEgUIKmDFU70DdrkZ3sLpTjFrAp0oplxpDBntt
LJUfZivqQxe3l6pyZ0dkGY/gmk0LvBfBo/ezBd0ZxgXAwmf0lV3lOh60ot6NXZiDn0EZw9t8vrhn
pwRtsQV8tUhYYa+x1vvSbRQ5Cb4wAm0iWVA7Kcxf3lxfcuI6k5imHb/g7ZbQEpaksQ4qTTPOeWmL
6dlNKJD8hzO4geyucCPM7pq+u7NzamlXemd74dagdUWVdbCFEPvS8qbr3Ems3M/toZ2vwsSSqLJa
NUooGO+2Q0zeOzXztbBF3jy7blxfVaraaHiMKV0RZP2M1SoiN+T1vizJ6eUeij5iAnjU2fjeN+mP
OGmRafh8Zc8+JKKqvBgOMf0Ck1h3SxpiOUciPvA824oDHmN0vmvYT+6F3V1S4zgfCmY/BVW8i+D4
o+X9fs8Msx5BxYubZ+S15XMcZ54eDEl7wuDP6nafT+s81npTqYeWhP0J2dGboMRfYQGI24TkUW+e
u4WMtg/HNr9yBtMzAqROZPPHU2XaLgiX2drHRlc/gfmfqZzPI+UOLWwLxB7KeY7Ljdo6ynFSC6EH
jmhHYAN9ZOI9aEbzzzRy6UXgJqn/sYjXrugeTPVOkegDoRsdt+JBwLApLiBazu7XxfMCNZyFMkGg
vJZU4Yg3WWIX3bPmtD3SfjimIGpfd4+j3lTfJt2ptybW2PuUuvOF7XIWNi9fDx4xJ5Ea+VmMrnmF
iEI8GZ/rmGoeqoI1rXP8Zs0uaBJVtPsijuZLLgxnV/pyGmkfQh3igAKVer9xOuHySMJZftaE1o17
hZ4mqJQ6xXKBcG24L3GY2eVt9s9PCePSQERZgWgAOs5qwzaNFSWJ0fTPuoGxuM9XVa9jYz64MHRe
ejJkvJFt/VJN5eyYLNEh/C8atqpDBLcKdvp4bFKJutFz2VHVxNcLIIfv9Upe7MLByevt5yflLKun
a+kAH0Epj8eDa301S9BG4NrKKf4ygVa/SQTNaC0e0ltqfXdJU+1tM9EeFrnTe0p11lXHlO9FM7T/
trN4ulC64vWi0wXgmZrZ+4+MVkpsWTVNcKcgrNg5E2nqztPRQchbfGYDG8Xb6t/iyrcxTfpKGDUR
pgAGeD8myoQFwsehghGWm0rIMGBbQWY18f1UdP99vs6rz8pYAACwLLGBkr/lnu/HcoQlcqxuPVSY
1fbnMBbhtkMRHY8cZ1If/3UszCxZyIWMwIjr5LaIcsWNnCG+dkML7d9+tBAVR2i52cjaBdH1+Wir
O4GZQQMl9IFrzTkBqvh+ZouSoo1Uenioc8+8yr2pfVTTSWywHHI3ul60F1wnPhiPRwtYMpWHt9zv
/XilwmWcmrF9QIeu913461e9WiFaI0Xj7VO8vy/FBR+PSHefvAqwirWaoaZD7Z672TqUwvqauEJ7
5OFur2GeDkFjDf3+8wVdtvpfueKyoNQ2QSQjMLBwO1bDZTLqEDfDySMDFbJBt8j0FUuttkaXaX6o
KtNVUsgZDJWX70PPKHafD7++Ed7G53JneeHNUGFbBZOFjXCbInP3gB1v/BK7Ir+JylF9oaRQvLi9
IuksenoWGFbp3hamOu1DAKbXxWyqF37K6qX7/y+hC0s9yl4ENVcJpmXQXB6pZR9K5Jo3VjdPP1HV
cHYN2ogPlPwyUFooDF9lyLz+/nwVzs8rRFyU03l4PKBQa2G1mfZESzhnHxSI4ddg/zAaj4vkyanE
JX7x8j3X35tXla+uLp/dXV1DBWwe0iOGqkuz3g1dUm148nC/xdBjb0/g/T+f2uo9fVtVeHKsK9hB
koVl6n/FRmiwNVY2aWxnbTINSplpe+PiXBpordpsmonucMCqNheGPZ8m3V/M+ag/LPiyNW8HSA7C
J+FoHpwkjr/TtCp8e+7G3Wi0aoB2pnYhaTifJrIMRLYQKYhtqTS/n6Y30/JSosE49LmJxfWQ6BvP
jOUpDMvQ8gXZ4KPS6bSZPl/d843DsKT09AaYKdj598NGZagut67Jddgney0S1sFtiQcxP7SPnw/1
0QxB+7gUlni97PXxIMEN214W5mESjfqnpXP5LUwpDOF3b8+jT4luvsOEtBr/dWUpipBmo0xJMLZ4
Hr2fIoKLIsQQwDvY4KnuhI52UFAqnnUri0m7VYDCBo1rJxde67P9s4xKarZA2iC9rWfrgB5qi653
oUOZzmPkSJSSdGhSP0wTJSm/yEz3wohnnxItCJXNyrjcP1z87+c54k4cuqNuHVJn0rFOKYv4KpnU
0I/zWr0UjBDv8Ne9vweQSvzrc64iP3o6OjYwLSqatjGcCgtiyKFubMRgICANnj82Xub5QMIb6x54
b62+Il7VwrwyHHlQy34MEX9PLMQJen1A6AO0hd0E+kztFA19Emi/LdNi2lY2EhRbAzzTY5QumGZD
ndRnHu+xDXS0iBUY0NFAzzWyqu5RNYqw2M59WIhvemsP0+1QKI372Fco3G6d2KutK3MSZbOZzDDU
vwPsT/rAdNmX17NeOfnO6Du12vRNPfdfgf/pxhOPm4b7SoEphK+CIir8MsvDLxWgMBxCS+x/tpWm
RV/LSlOijV4k3X1tlCWZGZO9x+OgiG/EMIiTko4jXeDEzp1t0pviKSf4+uHohfMkzXDGH8/wlKuh
iYw/Oo4or6rVt0oAm6+sAK0rSerXOSKUvsTP/cDPNEFT1V0mtijKJt111LXx4zAXun3v2gXKDA00
+AcnUaMTNJbspSRYRC6F5fMdDAOu09CScWDg81gFKBW6xRdNKwFgD9lgfkc5tKFsqWmz2EZTKI29
25V02ItR+dkIM9e3gyIsbTMbyAz4/HfdDbrgLtqdReP5YN3y+iZxJi/M/Tgz+jun9wBOpEgG2ndu
SE88oFCq4Axlx7p9F6cDyzoj+v/UiSYK90WfxXcNhsyNr7r18DOLLOxngb10qKREys/U0bBwAf+V
v0R5ivISKIJGqEclr9FYtvIizx9JC03lNTPEfN0Wkeu9Dl5WpLsx1kWx6XsFgOkg6tG7VupWvaU6
CFKhnSYBGE2OI8I4FlSPh9LBY8Yv9Do3d5pd8bo2qlbtrRjg2QM0fNCAvehBooN7irL9gHzxGCRu
lKg/a61P6zvVQdl/K+js2H9aL4niwMIaq3uoCmnM28gorD+ooCJ2x53R3DotorT0WWSrWQ+hNYKV
c+25ynYO0mAbFFrC7quaN+OkBaY0zFvp0ELufGrrYsCvZRqV34Xw5qOJ59L8g55CNZXbIuyKV5Qi
UvmiT6Hyox4kp0fAowG6XIdTlePAI2d0bHDdpYocVU1XSbyZYjV6ErHhlJtMmfr8xpnKCkv5zFan
jBs7ydRAglhpfarNmfLEaQTOmetVfz1AbkG5PW4b52cmdcWhut87zQ6zKDl5Po93/C1LFUrjGUC9
pZ0lrZ8qJt/iKpcDYmMYf4HZg8D2JO1+Nq5GVFAfAWhqzrXdKrUIqmTKfzciESYdk1ooWxxZRc9v
a3P5DZ3DQV7jn1xcOZmMUQibrMq9iapqEFflrMGA5zEcar9G9Xq6yTthtr+oiCXtr14x6/oxzmqa
MQEWCH195UqrsgKz6JpDibUDFbSpHyYfHWcE8RVvUFFLk4pV31IZMPOHbBhzONWGMf1CyNYbN3nC
lY0y5ZQowPhRjN6ysnr7SFvYdDdI52nfmmYoHxNLsd1d1Lhj5U96ZSVYxmUpB6Odu6fSxpAVVczK
a/y4brvorl18mRAEkugpasDfdZrqlDoAw6jOHQ1ZIMt2XyXeIUVq4EuJDjVqj07EH/CMofU7x47A
olVslR1S3vl1Y2LAB8HB1m8KZXFDKEqZAw6i/ZRt87Ab080khfrVK2al2Qw4LaE9lowdZUQnKQ6u
0eAiKbFRo8oyz2gyYxipm3uBY4B5K0Rk/1cWo/uARAwd0tbsOrA3udmnW6dnHV6bIR0jOhhd1Adj
X41IwKJXiZa7PYaG31DPina11XQRlpNNghoiwCZ88Uj/fyu0wf8MeeS9jsATn+3GEFaw5LcVKCdv
/NV3KbePgfjlTSqj+DTbFVryvTdwceRx7H1VlN7ID3qspmKPrtN8SNmmdNvCKvw2RrkAB+12yX9j
5qh3joCEslHmuruL9cyNgnieun7rdsp48Ly2+p4rAJD9YdJrB2y1IuHHecafRtFbJ6jsVohtWNQU
obrRSX5hOlJSS62cylusNnMuIdTplRg5AnPezYC0vD22yOibyKZXtAA6CR9pbmX2EMdYaSJKo09H
HZOVGKyY1eUPXpyNX8FB5sc0CZN5p3i2qB7MVCjm0TAV2oY+AXPYHkYU1v/IabHBaoxMZMd8nK2b
SQ440CrKVP5Xh3J8UWNhZTvo1Z6+Q6e2uY2Xdh7OvNK8b6fM1vyhs2HD9UsJai+02b51SoC9vgPU
5TmnCvwbdT5NHMbZGRDSEi1fxUQLn8Rbc/OgQ/OhCAwMp/KdqCKy5FDWJQCuEDHvK6Nncf0Mheg7
hLVMkwfHLO56a7C/DGGtQjEVlndNczyyNnZrpsWhCcXQHgwyP7nFZrFTt03lKTg1pR3wxDxtxa2R
9DnEfzuJ201SYaMYWC19St9OpDXcWTiuPAxkvWKTqmWrUlQtFtCcYSe3uRd5486tStu4NeEj/kqb
ECRjjLA33gJDIVMfuYr25BamAwrWTfJ0S+Lf/e7con6RBvpfW2q38oqMVqXhgzS/7YexlR2LJKw7
QOZq3vuaknXwGzw+1h7KQ3cCCYfXFOGf9jBVtUOMhU/xi5fpzvxQ5qYLCjXFiM/XyFlKf2wJYXhx
ygoJWFx8FN/MNOlwDXnaT8dMygER/kHeScVtfiiROmS3hjq0v7WCepI/VzgDPKlFDlepb0r3m2G1
og20oeh/p4o2ZocOZ8TyStfqMLrhTxheUCtt7PitHncPLn3z9MaN2+GX00dwJWNbWPKrVsms3kZt
o1J8zQtDu4K/upg3zRO6l4mpSX2fzK48WXGXJkyQnHDTGqHr4nsYNiH1E72+n7oa3HjcZFrqS2Jg
4zeKEjLZu7MeZhtR2/3Wq1qgPkSN/e+e90TuKndEanyIRlCeVjbYCG5Gzv8oO7MdOZEtin4REvPw
SpJzlV12TbZfkIcy8xhABHx9L/zkyrIq1X2vpavbrSaBIIZz9l47+RLYAgUgDQ4zjxjPU7BxEtf2
QxMLYHpUTTXne033Zy/sR73LzqMx1zYlVCuuD2Uh0y2ydSfel56wnrK0W5rtQIgQSWvjzL4sCJb5
HgS06vaZYhu5JWTVpejEPg2knKYc71AFQfFZyzRp7RLUkP6mXTz/Lk8MdBM10vjbNrCa5CSMDgm1
NRt2cRiLxH9JgxqvHHD9yd1Vqs6bTZWmccf66pt9VLQjbz1o0no44Z3Cvebg7kifO2RCPX7JEddQ
jcAxcmc2eCj00XYcSpAR7Nhb16huY9jQ8b5rY3IDsybO8mMBGoMPUeIBCak6gnGu5wzRmElYW/PZ
tR1DnlIGPSLmuosfvCXV+tDUEmMERh00v4hAKjCQOGwFHY/V5iRNsNCjLPkAiiKGlVfi+CBek2Ir
9lp9LLciSPBXCJTDC2LnhS1d2UFcD20CowkV9UYGfeRmatLXQZ1X1PaTZFvbfqrjRW884w4PUyHw
pFXYU/VgAI01O2lxLtSi/EgtovjoNmbTn6vKHCIBUqsi2qYZ+H5Fu6jhwRnGQEQ0vvgF3uJUj3VF
DOeD3hqx3GA6G/gATOyJO9lrDaHKlkiNIyf70ShC1bSD+mji7CmOpjNXQSga6AdM4Gm7S4apl0mI
zh4ByAp+ZJftmQDlQczE4rnxe9VT5fCnJDKmMm92RHZ4wVZ0o/apoLxuffNT/s1hi1Ep3mDedLWo
BZ+n3Q2tbbA1YOZqI79vuWw3mlVzCwxXsE2pSu1z1yzywe+DEpFANw4FGFmgjFo/MH/7bE4BPGlD
3dzQXTKLo21PqOGNoOHNNYacxw8wHr1ggwyglbe2qNjOUGTMtTt21my9nKSrvXsiZ7Sv2Kmt+Nsi
u/7DAEF+2GsCdNoVa+K/Kgp0l6hBUUDm9HtRvHAK6jDjkNhHtMOnZUKMZSKW3cSjZu/0av69mmX3
7xcx/hRELo+9MPoDCuTgUPFevD5lS1AoHcl71pEehZffWPgxrahiAw+cOlcyW5N3Sds10r4zT3HK
NBS2cjIPhaP15o5wK7i8LnuSR1QhSbpNmMK9kFpu9os+A2/BNZL0Ru8RzUWgO9wHOxjt+gY0vvGT
4lq9M+d0Tm89p+DlDfQ+tWicRiBVQuOw+bn18sw8m0pWCsgClPTtbJcTD0MU+abUm/qjLycmxVAj
ME59K1qsDmGz+PZv2i2xfTSq1H8EDx7PN02nnGd3ANcR1iwhv3GjcQgM3FjLdoO9aCWnLx+xCd9o
R7Z61vvwgws5ELPSlLioBthJ/p6wxnY4ZR7hd0eQTvqwozS0nGdXmvXOIBrQ2KazWzzOgT+mj60W
w7rmSAgk0R7xVLM6DPGVfsObwgVwHHxB6B5oblAmuRg11NOEBJuXnrSgtj9LYS03RZWZNMeXUlGi
TryfqCT7farGh/cHz9sKDa4ZFEhUo1DqIDp5PXYSTvYEnTX5KRjck+9V8Qsw/1X2JrNrFuY35Scw
tvieVpUZYgT7UllFnJHS8YC4R5XR+JsHvj2gsvOm7StMA3F55Zn+owrP9ahc0hZD5Yse9PWt0axv
6QPEztFtg+xgZkt+py2SiO2yd+cnsyeSyWOgnM1sJGh0ij32gOPU2icdH//L+4/5zQtGUUOmBS8Z
Tj5qr4uOANtCMxhq1HTEQ06Hvh1NHAykpqEiRZhYMet/E6P5I0/j2LtSa/zXpWFi8H6hQjjozV8/
BqNNGhqGunu0knVfx/Flx1ah3wX0SNiqxvX4xeMxnb1Cm3bv3/W/XgEtAGjJJPEgFv0TmPNXodyy
UX5U3uweaYdAzKs7ywuZGuKVQqCNG+oihBtLyitGaAxAtkM4jSBxB1bNDzCPS3Vldv7HEAQIyX9W
XiPtxIvRblleOyXwY47zMol9K+ugizSl6adRlW1GJS1X1wxq/3j8K4MSABZaa4raF21ZEQDtLxrp
HGGCmxEwhmQvHUDB+EnSk2nMai960qSsxa4+v//0/7EUoYxD0Mm3bdnM169fvDAU+QSKLkUwDP6u
jJP8O1XXibz1QDuOxJSueRlL9f+HG713mu/rp8dHtz6Pv1+5WcXJWj8j0wSawveyDKx0N5kY1qTp
ySainJJsbCxdkIjnJbimkfnX4167TvxlAO+9vPysqWXwgI8egwLjXw1/7eyrWd51cvDqjUj7+GeS
NeJQs4uvrizEb9uOoKKQdiCLQbWHGuj1rddY/koKHPRVRyoNYd4xKW04qBO1GghZ52GO5nujTE5M
bja5tzCly//dO+FLxmBAyxrDeHA55zXjZAWC6I0jmEITvW6XHBEM3RRevVzR0Lz9tlfgE3kH0FsB
0ZqX1EThSWiRC/PKSE132lk1DGNWSJ/CWZXaZXczVSWWnZ5sNm8XdEXefQqos6c7lOP+jZyM6Vpb
7k1+ILmQAZmWuGtXZQ2T/usX4IK/NYih9I9p2zl7s2cTH9rs+vduGSxnhaYpJ3BZLXde2Q3ledRJ
KjjbNRaLcwXaIoJlTcWiMLJ+q1UCCf3//CBp8DMomf6ZD9HMX7QpA1+wBPtjfirbiXqsm2O95iwQ
GYlnvix2s51AlfVXLvrmg+CitAzx+6DQQL16Mf0vwhb0H4ri5FSGloa9m5gfeq/ozmmSlMtRlJkx
UkOZ8/SQ6LgF/+90wOVp/cAcM0g1JRzj9Stx9M5kzbUJrpL4Xoca8XgoaLpRXiqN7pDjq0QygnEB
t5073b//wN/eO97vP5txSCGody82xrx5aS50oY9x0pNCY7awkkxYaJtEJPKEEbI59u4gu02nj/rv
96/9NjLCozvMdLDi45A+Xc4GFseiua3m7KgTUvhIvHdf73VjUJy8clrVCBqD9kbVHfoSkVZD/CRN
Ek6idpwqi0ICUc6RPTRTnWwWkhrL74avWvNMjFSi74uqtw7uWKgv7//oN+vjulqsuil6dqst6OID
amupUfuzW7ZMuHgpUnyZyV7ZmU7/a1KBfS0E8u3mk8s5PB9OL/y5VE4Zk6I127ntsUwA3dsUVn8T
/1PshtoQ+ZXm+ZvVcL01OkkraWLlfl7cmt4QPqcaxLyJjWSyGFFtYZW0XIIgDZVlW+lP+kOWzdOV
LcfbeZInipKIpitCUWb8i1VhpS0wM07GsQ+qSZ2oqprbwaqn24yt19cu5djaA93HJB2UVRzmjSZe
+mai4IyuIbki/XnzxHH8oRCDZ0LVH0jixVNoZ41Cy9BZRwNMzTMOWPnRthIrOFaBPdX/z8Gpg6FD
2sxgwt6IWvXyzgnnkE7dIMOhuIXWkVzu3jhkDDz/qJnIFYjr6DGYz9hOyyto4TcD2WeWBdmMhRN/
Er/g9bSzonSzmkPucXFVaYYm386tVdObaszpo9t6t+9/N28fK5dDrmCQTcwR7nKfmxAMrKipTcce
43fUDnN+h4kx3ytZXttfvRnH3BmtdGSrqCQQcV3sJx0bn3u21NPRzPR8X9lmvM0Bjm2qhFIn0Tzm
h8pIhv/9JleNI7389XliVF1/1F+bOmQg3oAkeToGYy39KK3dctpMpU6nh8alXR6Spete8q5S5fH9
J/tmCkevzuwJ3nDVkLK3eX3llmqNB0BxOSIfi5/tJTE/Ua41na0VT7o4zZlHVBvZXEA74EHBd3j/
8m+f9h8NF8djULkgBi+Wr7Gqeo3TiX0kBDHAZK97aVjaZXMaZGFuC1G9dAaEufcv+nY0oXNcqTDs
nh22cRczRqYKLZ9ZS49N1han0nAma0PunddvNOpL8eH9q735VEg7x6IDf3u1nL2xZcogpSFgeP25
7VpZQW1o6WAlSUr/0K3lC5VdnvD/viTm31Wdh3YW3ezFcMpqcp78Ug5n5HkGnU5Z0nsrczYIKNtV
cmqTbrhyl+sze1UjC6gWQdnBnbDayi+3hkST1DEDaTzrRJ0b+3QAhXtsBxqGL+/f25tAUYpFiKWY
8PCTcMHLXV5P69/Nc5z/UHma9phpwq03GaXb7FcilHvvO0LNwWahMAfEA2PNV53xW93ST8nv6NLK
7GdTe9INSRz3rimy375sb537OZ1xJiXn3nr9OcF/gNWWjPq5rShOhiYm6NBER/DJJxbtUIn5ShHm
zeeLyh6F08rNNxDmXLKriEgEkqsCmrelUt5JeIv9gSS338ow0n0Su8b4Ke8s/ZBPMt+//yLefEWB
t5Y9VgXoH6H/+vf/mrOQYDtDRejZmXjLyR3DyrKQKDsqdqsbMs3SK/vstwNsvVUEtRS4EHVdnraX
wSKnLq6bs+U3vf2keY1e7qoSA8uVkfz2kXKytshKoteGef0SGYBNir6sq7Xnkh1NNm/Bv00ra3os
nitn9tVRQ3TVw3rWqumnG9vN1/ef6+X1iZJYoQXY4BCToVxeh9hfz3XKEr1nKUzP8HWrr1Zh2mQ6
OmDhzZXaEfdN/h3v87K3talMovevfTkd/7n2Wl1g/VvthRcnqEJ1GgEkXLthdQ2zHpAkLRA6il67
fBlkVT+ptFfP71/08ptZL8oI5lCJlJhjxMWKy8ee+3PZZ+cs5rMPMzRNn23ZkQQ1KMI9c/rryZUJ
8pLSwDq7ggIIa8XGwMJ7iVxF7miSsrLkZ2JU0y2on/gI4Hm4s7xsiFzllgeY+O1mJLTZ2PQDYjUP
T9WVp/2PN73WEhDCE4rJyL6YLHJ0LZ2gW3XGu249B/TpPmoAiM/+ZCNQc+JcnQJPk5EDheXK1/Rn
Yf17vl4fAAcRhKBsdrCtXKz7AgWPAawsP6d0E8k3oAOMyTyhmRXWpPs89iV6LnpvPUG8S7ssRxyL
WrwpEo3G+SAnArN6c96RU5nvUOxbESgm99Ai1j7TSsi/TyK9iuH+U0q9+NE4//koGJrsVi7P2mPN
gdPt6+XUyyD/4CrwuJEmka2GkPQgImVDDbiZwMN8g6ylVHd5niS/xWitIQd5Acq2Z0F5qM1OvCDr
ko+WypLyoOWmq4Wmy2JxE6BYzL7iaCnVLg6aLL6prISU+4lm8w16myp5Sjs7fVGZXgRbr3blEzDs
adrFs9kfZtq5KL7bRPudtrEyIE9YcTrTqcnb7iMNivEGN2K/1CHVuzqPhBhH8TDToy92qutakJ+w
G3Rzj7nANngTulN9r5rO2DKraum3bulm8aExg7FjVCKF2RBMa92NCrrJYzM4iQi12RiTYVtZwtEP
tlU3Lymg449GuozfamW4NUlm5vSY0H6CerRk6vcgjVZDzdkX3bFwLU6KAVPeFNr2kJ21Lnbs7Vh6
ctfEDpWmhRSmnWmlfnwKgp68VFUahD0grJnKhwbRS/6xNwZdHizQEB/w6KyyBG8ERiGdZQC/29Dp
2YDH8rRt1ndFdduXRXy0YQ6qMMjdbvw0u50yNkZDR5vdIHI4AGNCJFHnEe8OCJt6QJTplXyUQ1zV
H7H/JM2mqRcCH3V/cs8zBtZ444wjReEgW4Zj0YpmCOcGVtJAuusUwkXyv2F+JV7WNDtVRDkdzzFK
iKn9CoDT1sNcDsC0HC9VP0bg52OYIR178SV0ig9TYZFyP5Sm+TkY5z75UBPbOd+2zBO4saeu8jbF
otCpVPNgnd0cJmoIPK8X24wewTe8meKTTJdiDTP2ZrFfksxLN/TwUyBHoxXsPAl0b2/ENkME2f0M
oMkXxY72P+QzkLSmuSGZ2dd3nbX01UFWnZ5s2dmQFGfU3fBrmpPup663Tr6d6MmXd7YXt8XN4se2
sdcmpzNug7izqMuMrv+0jM7SHoMJqYvjOXL8lC2lZdxQRSx/eiod9RDgBJ2TfT61grHGgfDeTwih
fBk7lbTndggGNIGjVX1D3uEnv1E9pMUnR1ae+u3Q6Su2NW7BGB5Z68YHK+laMqTHokagQHVqLzl5
cEpV1nw3WnmVbW2rS4bjHKgEPlWyoBKt+AbaCPytEFEcK6LcRMMseVT2RJkd1YFufObD1az7WJXI
N7wpBYpfWtL+STtWllEyrYqnIqttM1zGchgeEUKZz37KtHcnZD5sRVPqxkOWjmjNYgNOcTR7zCxf
8jmWHKUJYXIDkhUW+5fh8pBILLb1fuMVS/VpZe89VmWSFtGY6s4jpThVPIIL1svH2vaUCEsqn+LY
JBm4zSnRyl6DMt1IA7cMWrgpKuQS1N+ZrsV3+oTLt9rI9V86gQIZEeBIb74NogC3q/fC38MBDoyo
sOJu2seGjEekCcTCRspBfY1hYeIftIMh6U+GoBYTAlXSPwPrXsuDanBupF5hXCOvC1Q+GTBxfe56
Qoc39pSQ77sIy9jkno6vF3/n+FGJjtJ2p/dL9VWjk4IQlDRDvg9n6oYN30Pf3tBDjcet3pGKtdGV
S+3NHNL0RKYeq4nFwvAdh2+bhCjw3SGELhacjdFW/XZppOfs4rp1GmTHslDbJl/iLyKbZb+hsCka
2lZB82XCtNptgNP2X+ag5aONOc8+W1kSfM1HUFK3npkEkZ7C8DtpfRzvg8bW9M2UiLE6UDECehSW
FHFP7WJmxR6FKbubqiUQRm1y0gWQfEJU/2yk9WyfGpJP06MJePfYOcvYfGppYbdmCLcuNSKklNlt
YBfjfBpZ2E8a1XYjAoJZu9tVD/8UlOgxI7ZqgMRiYUiNGbmxvqYVdJx9G6CG3nNiy73IR5yib1K1
RoS4hoCnE85oOoBIB1Pd3AcVy9uznZVmfdeOwhMngtWQCeWt2Va4dudeOzRpm7zEwjEwBjNvT/Z2
qAxbRUBLkR/PSCEJzKQP738JEjN4JqE2Wzb6XFUe+engMiJkuC558gkC+iNydl8estQmGQqZ9oB+
Kh+p/XychyFuPojcneSZ0teChrpCmYEcq8lqMXyVetpmRwnI4Kb0g6K4qaZenSoQpPrnKVD2ifMS
RD+iw7Qxmt2hNdhNT93RMgC8R5zvzerYTtOQbyQxpUHkcG65V2SePdrgHe1D38xe+hyzJZV3q5js
KxNI82OwUu12wf5antIZH/UXhyqH3KYQA3VY/VplRD6AuuIB9ZbRnUYfOF5Hely21XMnMb5zdNCA
gppdc7M6Yo543EndrEq3gZznitZ00ADhPBX4H7Ol3auxXVq+ZGUXw80C7s77sAy17F9GN/Ve0rJp
mh1VMHs46PDjfgGURQ8MmsNFZRDbOa1ggwZwE606CkRNnCz2i1P1/Q8qpbKNXL+0X4KGn7IJZth7
OzTihh0pN3GMn23qGvVNsIBJRnePKLt8hu3X5keyJI30dzzGpg1NMq6fVYnl7ZBkYAg2fllNB0CY
tn+0tMx5Kg1qk+O2mnVqAlSA07PnzMrZ9nWvWYdZ8zobu7ttlmey7uX3zMsIjM8dTdfOaQdY4GyP
XplsCMuyvZt48vU90AoOYU0NuPdRV3qwn2nrAN7SiSTawfpo6h8J80SyqZuOuC/Pg8qwUWhK3H3J
emrs1tfpQgyKgywUA1D8xkYmh9eCqtcHZqgki/QkabbpRELCcY05KkAypwJyQWtoeour3K+eNCtH
ldlqox3vqtpiwe86MGeoakwZmVltpntvAVO4Y484IUgEc5iHkwHy8Lae0UpvNJn049ZIymSM3GFw
nlUg52TT8iMbWKKdl29lE5Q/urlbjdzBhHBxyEpv59vpxDbGb2J2aEGHatfSgkczmT3xw8ubTCvY
U+vjb6/xkIo1Q441cdIz6odTavr5bW8vhjmEbrXkt0Xdls5x9vwsKuMqc7baoiz4llbtzqEhPeFs
6ra14i1b4Bn1m1e4NspTzcu+kc5dstdNpfpYUEIlCwFZ5BhltT/5H6jHiPRj5dVgGmdYifuKxHa2
dHS0gr02CK9GOtkkM9K5jrBJ3DltUAAYClFyend4eYr2ts+omHymgpQ/gU9b6oMKegCm7DDMLpLg
5b5ozYTGHWhjWZmbiZZ5e4D5SsRXn5WOtsWLhnq/c5CpTbWjpo0EeqDwxiIrq8OySzX508yaRIZe
21j2lsGNSM03q5nCJLXsDRNO5X4rCrvot4QoyIKZitJepEwP4EWXEUSfDJpINp20xG1mucL94LX4
z4JQRy7cnhtis2Hya+iCNyn7MtLMtdxAbV3a4Kd16Qf1LUrztqfwGmtdvmnYHFc3EuB8zpgtNUQW
SK3XHTdF/k9EU4wOm0e707xV8ws8JXerakZE3YsH1ddOERkNQJtt5rlkeFiKFDR3ybX5p1yg8EXY
UuSx04setR0Yj+A2icsF07rFSmDetYEUnxY9GYsb7BVBj7VABH1S4yQCynGzVEb6zdWctD/GYzAz
b1EZMT9r/lAAbrXWvScuVJFsBUCYFA6XX2peGDRgJekFLam1Y0Udoczm9ESiQZR1EtWJLMHNg7G6
TQlj+4EQv6W9PgReuteKcjpkVqBaeNlFUYQDMhz9Ri5SszZo/bM+MihOVbsqY7+2IYUsfuDSxKcO
3bw0p6zrXblnEHUO9qVc6ZtYBFbxcS7Fou0dYVRUDNu025iA1IIP05ixXbLTtDaeqmXVjJZznRan
NO7BAKhiFGKLwLY9uEmZ6VvAWBzwDFTBpEoUiC8jp2l0Os20grQ4C50u6Bpmsi6oN5OWe+DF6qGQ
P3yNDUlYDr6jtkkQlHqEucxpQwfT2nxkP2IOh2U1Uy9d4PagAjUvRgFLL5GkpZV4tx4ZSQTNMB44
hVH4t3WQ2MuWp4w3OSXRbwqHdnEfKtdk97n6UJKzmCvR4TZy8TaNg8L2U1YqY7Jqkq0s/SV9gPIa
7wJ2+UkdjTLon7zYnPJTZzfZg5HN3rwtZ3yxQzjkWN5Dsx3zZquyGgDq1I99eRBTx/+/1oX9M4Um
rWKz0yPrR1w7OpDJVYH6vcpc52u8zOg8Y3PR/C3aUHbOpIm0CljysAyQs1k3jE1aMEc0YUaYSHGj
MtcTt5prNre+qSrzkAhC4viS8XMSXw4SV4YyVTrvrZqLzTT18RfXR/4TuvjPIhg5Dk8SdUm3aaWq
vVMCKM7bgkKevs2jPXAPlqnElh1IzNNHcO0+keLdoo915VScWNL9LaTzpY5AiQUvPTNIEaOCcIf+
51A0+dcO3K16qsoGS54e4y+sZWb9xAfSzbeeQM26l0adfIOTMc0nneiimQCbphg+ibgfTpXdG02U
ysqSh2IwzZ3RQuBALZx22alqvIT0lLlY6nw/LUHqRAnxgixkVjaihaAaqPkPpKFM/Uly/vreLYnx
u80g6oSlT+Dj3hp5t4qFrNoGytGXqB4tgg3C1sq6Lg3bRWADYn+ODNIU+PzCBLn3J8NUhb5DEFou
p5oK87DzlqZVEYcaR27QgjSPc9UhGkVb4QbztuoKZlLdWexnjwh2tZ2n2Gi3BsJzI+qszNyMNOSr
Z+D0S7CriNJ17020y+Kx04bOjbKFYJ8oWZzU3s1e5nuhnTmLv4FqbizfYuEq9YFFWA4RM3flHCeK
05x8HR2FWQf9WzFh5p6JHmcpi5M98PPxijCLJZskp1a8J5bYFbCT0XaHCzqT1A4Jwaxq8JyJIdkk
usuw5aCjNyEbQVvejkUvPuETEfnedWvT2a8+g5N0EVyFRllh23Hyxej2iwEGE9UH8SW3BR/P9z5j
ooisIM79Xd5N+YyJoMuKbBtbaaU+BG43eE8stIb3CDKe7X6IoKj/bsSOyO86jMLGjS+ouW5Io+6W
W4xPBvrveV79qV4X/GBmZR2rG5W2BG+zmwz1bkaq3QtcMdty1Lpsp/JEfxZINvVNP6YIqGOy4FG7
zjJ5cZN80DnHudqQhLaRxVp9pcr4tqZrOTakTvoEPv/DX6uQf9WTe2MpGGN6fzZAR00fc9dImCz9
Ek0/fsp233vUIz5XjNz/GStCkRWVAzhfB1k0+qVLP71r5cLPi6Y8W41e74DTMxFpGh7Q0MvyYS8A
hk8nWEGuda28u7afXxcK6eBCPEASQJMvMC6qmwOc5jIxuTKqELZwnLRLjbpXa9ITTxIdR5ZX/UhU
gYHDhOAQur3pbkaKLL+MKamuNK/fKBRo/lk0AZHNoYykjXvRKRGecqTtaMW58pFfsNwvy4mSYdlQ
BWnbxw798XCei56mFc6Pb7mXUhJAvoKNzsCF8X61/U3RmcmD/7IzZ8/lgB94PRw0NZdpYA7JTTY5
5ZNZLvlRGEAWmMVKzD9FC15y8DBWwI3fvn/pN4V+C40UKk06k5D3/Et6a8cHOtqoUE4e+atfzLGP
d5pt4fywremM+fJaXP2bW2XgA9lDj0IuBlati24GOVrJUltzcZJp12xSKZ2PDnj824XfyBBYa1Fy
eOZjTK+98bVl8Wr8ceWVxbJm9+HxveSxKJeDcW8H5UkoFO3bYvb7/JPljLPCgflHxjAmpPnNaGI2
fqpqQtVmdjg7r4aYMus9/iB3Hudg2xdTHTznmtKXfcHsZO8ct8xTwsMIJjyWPiw7cOcm6Xvvv6rL
BgmNY16Sxx6Btgzykj9//69Zo1ZVheykyB9FIpatjZu1Cu1UMM3jzGK9b7H53lCVaVHUtIUin4BE
LCZ5VwRXRs3F/PXnl9A/X90j6F34Na8H7Ho6Jh1B5Y8WcMIiSmH47WW2pHujXfovwTRbW1il13Su
f6aIv14hl0WOAQ6N+DK+Fu9SGCGGfpky5ZWPRZ21H0FUFFjx9co69rJZ8jBezflhmk5dG9qsmfve
R/XikxJHJbfF7gmwiiyZK2/l4gtafxQFc+jizKdgXy77c3kcGFJPmDPaqk6HENfwGHnCGvHhCXAw
YdqNHvtCDD5J1NZz31E4zk2MvGWjPfiqy391zPM/Kww/dWilaCg3ZpmOeyFLeUUhdNmn57d6K3qc
B0gFzXT/6Pf+GkFsQRyxdOl8z0fS1WwKQWsRYoYNMyQwTMiQTicMO2SgBkFrnAe1DWGH5W970qov
vBsxn+e2aZ7G3DD/b0zM+ttIDkUkytTsG/babH7125DmWWOg7tnyijMy7eCzKZxMD7u6rY4OT/Sa
PO7tm+OK1roGMxu5/PX6irUdiKnWRnVfZjEurWJM45uA8w2YAapoWdgqq/yfVKg/b4Dbs1eVGGK0
y1TgsZgqc/KUus+ogX72XH/+UuDiejbmIo/46O3f7w/Pi/n2z/UQFPK+aZ67rPuv73FNuxp4j+re
Xhx8+LVoEOGW86PZeloHI1xjyxcH4o7DYHtFLf2vS6N0WLuDEMXAV7++tKtgX7BFnO/Bu4vD6GvO
iqVyfjatLnbF6NhHfUr8x6q2h8f3b3q9qdfzxMr8tIkjpiez6nsurlwZKN0FV2ZZLz6BF+h6Yoeo
rWqJaV2Rif3jWrTmsZsBlLeRWF6s3UnbBXNlz8t9MRrii6H84byCsEYYEYB7r7SI/zFiuRjqWtoO
cJEueXd08qYC0fF8T2IXEQED22CDwM9xRGCsj5A6ig6a2vsP85/XxFYQoJby+HPxlchh0gLF2fOe
yeMnRC3ZbnxhB9quKXobOtIg2uHK9vhfz9SB/oWs3QKG5F48U4PKkQVimNuEunnfms3HWhTWUznP
P96/t7frGF/FXxdah/Bfcw4OzFUTvMz3TM+rgz8ndLiH2tOPlfcYE3t0wFbp/Hz/om8eKEoRdv6o
JvFrrAq71xd1unLxy8xTD06fcfAOUkkxJS4Cp9tlDSodmEGYNq+8xT9Os7+/CShaCOvWqd9Y5VCX
wgbRtYtRel77iCLYAnu3gDvfqqBk95C1eXXXdBDhj4mZm4cupfWx85fO0I+1aY7BPkkt0Z0W49lz
2/45SRfvzu5qscN7vtx00tx0g7MpvQl7b+x66biplDvr+7mzCo2TvAPom7pxAGyGwKT0PrFjdRji
pOs3bipqN0zaHB4L6hvrzkpSWh6EfPZPUwYNg8D2WX7Jg9SKf1HESJbvda7aX800+zfKnDC9E4OZ
CpzSpl9ceWiXpwSOZhxUcBIh5WIGRTz2+lXZ7eTFM2Ltx56jAuadJMfMZQ6zivdGj6kLWYFDAyWn
bvGDZh5l79KRHqQdhzJVP9fERP6/scO0RunFXbHpNvrxNyGgbZsKz4+HR6OWgY24oiF/Nq41wlM4
wRRRJXp55WN8s+tar4kUaD0xoQVCmvL6ISQU3jvZNNOjrI1RhhkH7XGTg8ioKRct0t56RjH9Cghn
9jedL/TbJJBSgcyYbAJ/jaXp0SqRmVpdeRaXs8T6uxx07XxETPUID1//LtXirrBi2T56w1TdJssY
HxAWJcu6oFFS+N8PHo9qwCpKoBzmvovFjBqBS8gn1RjbSa0fcTz6P+3EkklEi0SCEvB8WV0ZfZeT
E/eHjG+VAnEmBGhgvr4/YQ0IFLxufNQqWsF9UHdPyPH0nRCl/NkzIzbnEq6MvCLeX+e8VxMFArv1
QMzV3T+hQK8vWwEwpN9maw8WpFOxNwfX+2iNvvhqeDnwtIpJn+mq9ppzvuTNtZf65+D9+vIMbFST
VPCQXXuXmsI+BnZA9dx7gK5E+8NRfqm+LnkyO5HTu97wKCxSwPxKOgy5Jn70DUtzDvOcwkAy7aH4
XiVWFuylzSy7p50r7v05h9pSmMIQ28WeyIodZmnXEc0WMycOo69dDvmj3x/suFOa5OyAdU3tCaLO
EF0T7QogxygMOUaqpb4B9kAPHv151aIvcd1j60mMfKvZU1rsi4aRgMh/7MatTGKToPsy04ZbpdJA
fqSrELz8x9l5LLeNtG37iFCFHLZgEknJsiyJtL1B2R6/yDnj6P+r9W9MkEWUvqrZjD01zUanJ9yB
NM4u/vbROOqvI8YcxYuB8AHjdtUIQdiV0X2vnkxPduz/PrmJ2b/gtEwwsID7CCAulzaUW6u0J995
Q4kCXQoL+Zk3PPHSY6GGhbnBCiNf0nm92sTY8wI9ZjuRtpJVzJ5yAAM54hUUQ4csLEE7RIH+3IxZ
Qs/TN32h7ENn5JviK7m3vT/ZmyNzVqlvUOZS5xxgREEm6tVd9s6r13NSqErKjdo+W5kio/48YmiQ
eMsoRnER/Lt/DTgf4NSRKgHujab+7KKw4pqHmNdPtESQJK5qxTgjgmE5hxLvCWtLWa7vcCidsGWM
JPmIEYmUr1pkUIIDplFmeHDsnNqp3IXNr5Tu9FJwNf8uFLw+6NhcLprGr529aV4QybmGUd17G5uV
7gKoKX4hClnlG2/Uh1+DMXqvJToA0vr+esyv649xId0LZgPZ+5yeElQd4JUh80+S4RXgcXL0GqrO
fgm7IN/cH+qqUvL/xwKUzqMFAX3u1zz2CjgDRZLeq6Goj03dFL86D2c9KVSVVaGUobZJ7dQxVjVO
89Ge3MDcN4ZVOwvx+vwuFb9D8J81FUoQb/Zs98c6HXzMk733sRts7WHCO/F7UqcZvdQe1RtdgIFW
md9O6mMa8lR+8tHirVKZ/4dvEMRVdbbUk2LHhQUB9DR4shzBp0D0p8u9/hzRuoagSydu4ctfT1iM
yMXNc0ylZl5O9FXuHgnhqxPiT+1Bj41i3ad9/yVN4L67lcbrLPvmmMOKNOvd/VUXs7k4ecwWBKai
wnqEkTwvMIdAaJC9aOJT6SfyTq57+TFPWg9AQBMZ4LT6btNEmvGMI2K1oTaeLSz29Qb/4AnphNgk
g4DwL2/XOBg9G/xnfPK7sT9KSm7tDIDrm7jVpaVn8tZ3Zm+L5IgoELWHy7Fqi3aJp4TJaZiKbNsF
RvqjtvTelWCX7SDeTT8oveJY3yTxUg56fX8IaXsTqqRQ7oCrczl0W/YSbWgnPtmTCdq/cqJXOWjL
TQk65jDVTnn2JPox99d2njOxkynfgq6xsNcRtMnLQYchpW1TUxxHQQs2LQgmhIBDBa2FVRhG8eAC
sVKW6A03ZioSe5rk6DkQZc6qnJKCxlQV5ukJzJ95aNqpeWNnTUSzOCmQ8mjm92aS/M9vI8R0HD4s
1Rr8b2eHNmocb2q1KTuBtDjQ6PO1VU91ZaP2HmpX9z/rjSNDeQbJakprQrhgvmUnDiuquekp97zu
Z+oNzkbR0bLBPbnYo+GtHgvqUj9wy1KeIHAvrert4QEdfbC1qSNfriof30cux2RV2yEdjkNb2ZkL
lYQqbtrm1rdyhC8fKB7dwoCEdV3iv2Eu3JG3FpmyBqLWMnQ7oPeXv6EJB6rVXpydPLiEJ/6Leh1b
SKc2g4yyqRONvjtIef3J2pjYz4gWEeSa2L+zxS5HLdLQqfoizE7TaPoPpjPI5gap63qXF7Xpr4a8
KVdy5sDYKUmw7i/6rbNE6vRhwAVEZ76tyVijmMOanawRvNaqB24L0qQe/npITyWbfEKXd2FPXyXS
1CHp+1gcXYoQglFyOd+gA2JuhVp0LiR1bCktVzBFw74JNo2BIA6oxQQgoa9IX4aOSGFHAG0crApW
GSgjOUoWcpzrAEH8HtjRpI2IosBGvvw9qhFgxtsE4Xn0fA2oY9533i7kqHC36AWIzIA8aNg4cRFa
G3loomJd4arbrkKqYfbCglwdA25RNNVFoKKKfsrs44xy6NmdqvnEiVHzZwTR8Bj0uL7u2mhAK6Wp
ZTxSMmBQxqo11SjaZxbYkPub4uZvoBosk/Rg7DFfIG3EKZ2mfXiuamNa9/A8HqQiTH7Fcferlyfr
PdRSFFAzL5hWfhkHC/f71SnkE9DR4tnmTNABnb1neV/0uYHS4TmTfWvDeSkjesNete6axvmh0LJ/
REItXAhJr0obkLroJYmYAYlY2pKzCyjHgnSqo0o6ocEXr3Oc6eVVWJDGJaoTvqf6YCFzXI4CENM8
6kAOHpoxxj3Ul/vnno25UEu+tQi0x0Wpnl/Ei3O5KwcSEpg0ln/WBqRC3CCDVDGM+SSjNBLJrpaO
1qPvxdVDPtr5mnM7LeyCq7CC7yF6E6JNRH44T74VQ9BwzQlJYDP030DxOCehzvWYWHrybkq6iZpP
WCZ/hinuT/c34NWtxNCY05ocS1IgupyXcwe9ixW0wQ5Qhjp/QA2pZiVKikllOB6MrrB398e7seNI
R+lZURO1aXyL3/NP6VebQqUD4RGeibD611ZOGlIxVV6ZoSGvJ8PTvwY+u+H+oDcmyd7WgSCSHVLb
EN//n0FjO0bRulejs4Po7zPMb66VUjGRNq+xrJaW2Fm35ogFEpIAfFueGfH3/ww3khqYsMpimtW+
jbaoNK1Uqg7wQgN0Nk0fRLCmJs7C5Wrwf72Iw2FK8paLTjumaFevulT0sNIHOz5nGv5uchYgrdZO
MtyZmHrL/Q96a4aOJQJREAwKEeLlDPW25kqFNXDqLCzWB4rVr4UyIgU+RRaYOyMmqZWDl/uD3jgl
qoquBr0B1Ahogl8OOgWmpMldKp2kVnIK13ei+Kz1mbX2E6NbE61r3SoD+3m0ItNaOKE3XlJiUaqw
JmARitPzhh4CD7IaGaZ38nMM+1wVyk0F76lSA2SeFQ8Eqol7YoL0Okq5XtasCkxEKcPCv3bjJul3
97/F1WJTIqcnT37LIogI/fJbBASOYwHu/4QYuLw3RwPUZ1h3sr1OGoAHC8t9dX7EaOwrEhCxr+ce
EpWq+nHdysHJlkJn43WpvCu9+NBmqMUgxj06r/dntzTe7GX21HJoBmiTp9aPw7+T5dWBa5Vdn6Ln
a/4OE79R/w8zRDONTBJ8DJHJbG9hUlSg26MHp7AsfvlSCzepseK3GrgaE8zC75+foOjtGeDBKO/P
O200haOIcmN0kps6/AYaND2kll9tJY+u+YqA0I7290e83jCkjwqFMWEqiufs7J4PTb+nDFdEJ1Nu
sZtwOgVMokzpoytSeelrXl0PsMVJHPmccHkVeV4DtJF1VKi5Ric74q6TgPp7h6yzmmI9VOk4rW3L
0/ZKANh6e3+W1xuHgUXznZoEV8VcHEUZ1dioTSM8BQOostVYOIm0lvQwVjZg8ut3aGbw++6PeXUt
icnSTsRonQMCXPfyKEJhQEHUa+NT0zT5uxdCjgE67DhfLGmw37wpGf/ztCrFsCAJ4iX7qeuImioX
HVsKrfCPiB1m65o3YahLsRafCG68n2llI6WdBpq/k1LP+I0eYIi4Rjmo0LkDcvd6rIcNJILy0/cR
P8NEtFsE9uAlZoGkhytlCjMrOtGYmrpNFRmxv5HjfqRJJ1lv97/4Vbwm5ky8KiJIdMbm2wuy9Vg7
hRTDdpHRHnayof5djdRtbd7LbehQMnCB7BU/s8wH8w5rIz7d/wU39hm580fALvRM5wXGNAwmO56o
OaFE0KovxVQEu9inNbTCGcHfylOSKJ8NUkU5kyeIxjjn6qrtptDUGCTNiE9T2Vb1uvQd6temXeSv
EgS1Byi1zh/INk27i1rNb3gNvGABx3TjWNPMppYIVAgV2XmYmuAqIRlYI5yAadqSWyhW8tRVUvdH
pqzsbGhG9PYZjmm+cKpF7f4ismHqNncyby9AQroolycMuicBXOUlp1SPonoTZZ06PoCfTBdW9cb8
aLmSmVCOQH9hvq/MFoR9mvrZyQlr7bvR2DAB4aivarhDb3wO/3mAgbzw8lwnQyDr2Mekf9jpUHqa
PXalMmDg40XpCYvewf8Ve3qR7JAObSlASZr/SihZ6WuZZ739Lbc6+gsK+m4VzNyu3aOw3kwbqeyj
paToxoOBYA6sCfqh5EbzaAt5cMVHFSw9KVoZBJsCdpFLW8Tujsh/V8NChH5jNASB0bLm80OSmDdd
cx2oQ1uwojDa2vIF4DmqltQ8rfg/A0ZfuHBn3xqO5J9IBjQ4bMjZnU1PrMrlCkQdFLcONrlGjrWi
3lX/T8Kj7Mf9y+LG9uX7sXfB8SD6MHemUuoW9xg8KCBiGNq0CzychA5elMXv98e5OSlNmKihCkGU
NttISDfkEVdDfhqLuPihONCckKWnS54r3cINfOPNQ0yB+g1OzwifzTcHCqNo+CA/cTLtqcVASim7
IxQx5SGZMHfKalN5Q+E62iaT1i7Iyt24enlnkM8lcaW/M+9nZYDUtUAbs5NcppgZ6GbF/o89a1dD
aH1tm2jJPvvGrcBtJ3YJ0S/N+VmoPYyAQ7XEyk+W7KvfHN9M1jVZGDpkSfwUeEXpb+hHAeW8v5q3
5omGH1gT0ntuJLHa/ySRSlM24aiVxQlFhXKFQ0K4KbQ4X2tjDUgfdendJ8djPcGiq7QXwGnzL5fj
JSPspXJMlJNOa/iIOUANuEWn8w7PF2JqDVN0qV94tWEZRZx1SlAUbRCzuhxS0m3K7DhQnHyUVLdB
MtbPcdDgRJAONWDq+/O7jpRoCNK0ARWJNj0SgbNXJNGaHJi3op4iZaxfrazsv9o9PLZtmgJBQjKw
MMqHTlFgyyZSgiFWae1BCyzJYl1tJ9GX5CqgAkb8QOh2OWmNtiNyCYp2wtxMfoB+OpyxPYJ0YHcZ
5oPGDrOyaMnO8QqBTKxElQfaBe1QIRY2m3yW9Pnox7p6wkcqOUdBh2AgGrFf27FWYVYNQ/lbHjTc
6ORmOmdFFa0H38KqDHtEfLZLtArGKhj+3l+Sqy3Oj6IoQ4sWY0IqJbMflcdxLcutoZ2kLAl/d3WY
eLha9I4K/9jz04cqrAB/3B/zes8xJpp36EmBLkPZ6PLzNyTrUT6Y2qnIbOtXhDXflxK1Bfhjgbq5
P9TVvS+mJ3gDwPWFsJL4Kf+cYIiKk3hA9VM39HqzQm4lS9ZVLy2pj93aUaJ2y5VIcKjPq6m+3cp6
OfoGxmhJ8UhbX//pd7iF1L5S/2dg+5G4raYtPQG3Fg+pUbBQABpwEp59SFMahzzmF52aVo5NtzU6
uIdhjS4L/XXr+9A6SPvc/6C31k4oyRGdcfdfwXCrpqSN4VfaCRqC/ij5ll7ukn5AHyPv7CUdyuvV
o2PCxIgSuJwY7XL1cjx1pTSOtFMVaqr0xUIpQ9s0VS2bf+7P6uotJWsCnMEK0qpB1HN2CmCmApiZ
DMyKNRmBYr0R+bgTe/K3gLtsm9konK97DZYHErZWsrBJrzcPo3MvItovIqG5fzBVwyILWtM4FaGC
PrxUIPfVl+UDGkLV2oeCKbmOOZbb+3O+3jyXo6qXHzeJyzBJVIlR5bF7DVB82efwoeBlqMb/InjS
C4/brW9MFMt1S5juoNF3OV6FykGPe6F5QrM92SS2GmwoJYZuafr1E8Ik5SryEGzGAqb9P8yUuVIc
QLGVx05ss38ugajz8dNpJ/OEfhUOnIkuh6sgm+pqkzuIuwWjjxvO5z+u6GxRqyO8vSqxd4OFzWKV
mKcyifUHWGjeRm+xslwDKTTBx8Zm+fv+iLc2EU1GmYiQ7h7n5nKS0ghEMcai69QUpn3uqkFNt0OI
/c4q8lXI00qa09RtapSGl3hAt4dmWFCTCvtf/P0/33dgRqWBytUJNH6AWZJX4V1Y0T2sKqXe49DE
lwejv+Q2K263i5QUggPlFlFsQuMY++3LYeNxtLMIY8Uzkh7yg4HUzwDMLf9r01Jr3CSBCQxU2Foj
VuKjyGZ+dj8DIqQOLeh8NuTO+azbrpEhHkvFuQ19FUGmujkrodJu+DNvVaDq/a5Uo3a00ipYGPnq
ewv+gwUml9YGH3wOXdDywagR4ivPkR9lKDQo+qbsu3yn9WGIBkvhH8I0qRYe7RtfG2QT2CCkGIHa
ztsNZVHYkO7q6hxUcHaq3C8fkQSsdsg/2RvcnJQNpvbFBlvQ8pveN9LCGb4OHemei+6gsFHWxbJf
rnaR+YaToXR2NlHgaFF8kJy/Jqjc6VnWxknfWQRL2KaahlQTuoRZ9iDhd27uY9xGF+7rqzeQn8KK
w2MSEAJjrnJaDLHOAsT1GcYUxqf+pGE2OYa/IqU3FipO6tUTKMaiuQCsjLoesMXLaftVhFRZrVdn
aJaFs/IJa1/H3mqVDaZ39WM1tpK/IZj10FqKggzzJqE7V2LyQ/kpCKFG6oMU1TgNJpTuufugluCc
5ONcG0nWVy0wJG+LrKKJmHQRNdPKafMpdNFnbdHTgrlvrYI8nl6TGsroJ28spkbJhdcWjJHwx76c
2pQgQNFgDnBWkU1dT7kwYDOdah1i3rZv2uILcV2xQIW9evQY04a5iewMh4i743JMIJEAMS2/OeM2
ajFXYac+0EuaJuTwZLv4fG1YDCiQ+oKzAKZ8dkmBLXIqz+iaM1ot+rmoaT5y+Utb35KlAwVDwC5d
W0YbJZqydBXYWou6CHbJn/7UzJg2qGgGOHSaL6fdIeGRD3LRnsE1Bc/80h9tEvq7Th/SjdxW6oPX
qEtgrqv3HsFyA1AH9zPS1sYc5zP4EdyxQW/PSYlS9yrnTIMhMRCYaUdZP/RWau80FWc/l5rT9/vz
/aC5Xb4NotpDrsU/2JcZ83VWixrKeZecqU4H730spw/2ULXWqsz8DLpwWY9bbITRxGrSoH8cFKf6
GTSIV0kV2l/7tlZaeHOdlP/Xo/T+HOFXtW2RcXlAwth3teJrkG9lSXUeInh9u7AF6r0QQVzft8yA
hAXwOFc8l97lksWj3FU4qiRnIx6jHw3crMcGKTfV1ZHJ2EiJkqyVlsYCnODALSdN3d//hDdOCswX
eiqUJACSz1kfTuPVuS/n6bmwteBriaral0DCQhWzQjSM/MJaqCnN3dxBGyKfDWyWBUNmWJ0vWZvE
CWb1SnamiV491qoVP2CH0aF0OU0dbnF6/uw4fvBWqlbaul43ytIqQ7bpJYa2+iVBeOl1nKqhRSdO
h248WeWJUv20BnvvrBPDbNYAFqUXephx6+Z10sarwZi8h0pT01cNhtjKGif0SFON9y1MS/0xjgMy
qfufVRVh7mxnivYf6S9sZHpks6M4SA6yrYWanh1wyPjVYDGLhYBZ5ZnbGHX/E6yUg+5+jKAOfTrN
32CiHRd7weHXtti22M0q7Yrwdz0V0ndnCvRqCzFNN9yhoOYhgDJj6CYcswNwHXSjLDUwnwo1yaTV
/ZnMHU8+Foxloo4i8DJ0Ni93aEmPp8qxBCfsCatqo6sRIo0FYicrlaLxw2g5+biGPG58oZcRifdF
sfbI13pvPpbgL3Wv9780mebZGofqBNHTdDK3qiwlK1Rc/nf/x85OkxBY1kEnY8oFpw3IyywFAAIO
uLTUvQOgiXJL415ZUy3IUUDVoGjVpbXuUNzaoUyCGGzXhJv7w88O08fw1DqgIWNFAvN59qkiL6kB
/TsodmpxtsszrHBiJaXiYdsBsXrwSZECqqQ0tTm3yAdR2CNGvFyaYvKsKpOm5DAiM2SC4epV8xvm
y7YshJOt+k+KUjKswyRapD7PgtOPoQV3i2eWPiQJ13zoMfbyxk9Q9U/lL8hapOFKA4LxLiE8Fq0y
vfufLwfjwgeeY0M+hiXtIbkDqaiADL8cNvVsk8brSA9flkfN1fo439ljFn0L8j5DAwom486sLDab
0aj2lzjt4MkVtBz+mBVq2/eX++av4WAADQFdbMrzerWhYiwlMOKHppYCrFCG1Nt0baK96RJC4C7e
g6rQ2HKmE/3ZiDu9L+pohbv0FD1T6m4W7tbZU/zxcWiQUyGi8EooMtt+ZtG3nZzK6aFJ+7+hWXeb
KatQ4co9jaoRLSbXUtHmlAMVuaz7n0JcZ/9cd2JoCOmCO0kFTkSxl+uS4O8nV4jWHaSA0q4ZKPno
cjv81nld3u8P9SFFPx+LJgEKGdSWgXbPpoksVdZ2bZzjOxCke01LoN1nSR2+wJDL87d6qPIfvmxJ
wRbCKujWVdEo/nepoQB81ClIqGsggLnhAlAu//ZmZ723WhArWxmVi/H1/o+99V0Ifim8Ex/xxooL
65+cOSmnpgvjujj0ozK+1aV/isaqfdI801u4p2+ORMhLCGGTu81DXhSPS1vK/OLgS7K6nUzfQhCX
JG6TFn4fb+9P68ZO48phVhx8CEBzlJIDQXPwNKU4YEIPoBhxu37Y4/Thf+mlSkFFu9PSV+QIdGRK
ptTuFzb6jbliyEBhn4K2bV4X9uVoopAWF4emTKPnNkjNr/VU9z8UudcePjtTBlKIb3nBAELMAYZS
XnV6PWbdgUge/eMGZ1Epk4w94UTyJElm8EQZ/71V/aVS8ywjBLMJTJRD5cCAoTk8J7GVWSdbHqKh
SAvb4WPasp9dkbIvfMqre5z6Lkw+6mZcp0JN4nKDNnZohqpctYfJSpTN0Egq+u/VtJOlUVo1VVU/
DH55vv9Nr15pwfqlA2ZDh8PIbd4hMUmqrcI0ikOlAgxf2U1SbnKUWd/kAadHZM1y62teVAYq0p6P
bFhcJc1/93/CjWkDP4PJRZYoLNFm70iNzGagwvHZ03qxkMjuCyzt1Wk6RnaPgUtOKcpN2qxb2E3X
i2pSSLJgoyjEwVfEBDmLI6NHC+yQ424fuEonxS9ag8j8/dldP0zsHQI26swUnAWx6HJVpbAAGoWx
9yFwMK1576EmIPMFeCU/VZOjDO4YRiEq3U6oSPvYVrNm26Ne5ru2nWR581C0uPl+u/+jrlddWEwJ
NDpwZAe1gcvfVIFd7NRe6g5JSwWPWmWJtbgeD3tumUxzPWeI/3qR129wsin2WoP5yP0fcP3x+QEC
2iLooY41z9GlFk3e1kj6gyL72n/aKGmtKyX69OkTRSkYIJ4oHQmwtwgS/73yzb4a68LqDh3ilz8S
LTlRzLE3AC2LR9hz/YMQd12MRMSGvXgU6bgCLCcGAdtCBWK24mHRIAdrqsNhZNd+xd6vKFYshty6
Sik0KcFZ9m+h1WjIEjaDSYCoeOU2w4xsXCPGQWlzYLuGX4xQCgAQkq+QaSSDsdKMPiK0i+vaWqcK
NMsVmqhoM8Lk9vAnwNFbJ+yq8Qe1rAqiXBwBlhrSRjk2ipx5WHAOdpe6weQlz7Bhg+I1toHs0Q8Y
AWtbXdO++Y6Z8b9Chax4RVS4Qk+VEqf+ppu51D5zoOyHLBxj5aeC84Pzd+qUmqRO0uANtWHXm4+C
aKa4VLcq0+0UavFkkwFkWNQ4GzaZlDdntDiKk1e0TnEojVz7BVOlhqSZZuWoutwPSrZGK8A0VkWJ
VSF93TbZFUPRZGdiTulvhoq18yC8NpHL5LPkLkxI5BW7dPhfkA/Oo55hoeay9xobjXVrcnYdCCJ7
5RtK9+gMoVq5OJRU73o0xm9xRxUfD3PPwZKgq4FUe8hUDrsca983CRYX3wt7Bd2dEMzHKAavqeA8
qYOngjjTo+FvHIVBSQma0gfalpgC7HV8pn4ltdGj8V9ZmvSEtHf3GqEYW/6gz9t99bBV99ZkkIXq
dtbkT88FbIDS1dTK6r+qUEIklwpP+OohTRevfNNL4o1eFqW9V8oGf8sySnHBq8M+wKzFCNPqf3wk
pIdLulrZqo1sCnuYL9g/vSRp84XoZp6F8hxyawg0OvEGrEFjVieZkOg1iS2rg6318imwsbR3Qw+V
VDdKQZCpSNiPKylK9eYJBMmgeisUdsQGK1r5OTEcH+sSr2kHDEqpwm7Thtnvo2BChcc1SWEQlHa0
Ylq6iEXcOzuW4tdCGKYlBo5y9rzGduhTwQjrg4Wg2NrEfrZzUzXKEdFvWxCs1vANmb4cp6wq/VJj
mwknSVUOTVzZP8H/TUsQuKvIic/o2Dz1PEAQYJzZu9chhpM2qlmhTI8TfOTpyFCOUo9ula+MC4/d
vJYv1gziGQ+dsKADdzBLCmAQR0TXWX3geLNQvD9Dj+Ij6Ek67N3XVEF2vrJJkq0kT78FQxlsvQQw
1MLeuTFnJCEAY3Dxk6PMU1WHRLHtvBpbwXo0dzhAdE9pVYebRMuVhaGuCgA0LxjJom9CHA514vLu
V0FCE3L0+iGt1PIliTM8Dzp/5GZI8qBUVl0RFN/vv2pXkQxUFPIKPjLgduoB8+emyKymL9XyoCuB
8ZJHab4HDi49qXk6/ZUkH+l8QLlL+1rkWBf72tSFx59AyQqM+xyVFnWZmjnNqB9x5KG0iwi8+RNK
UYcWrgnDD0/42t8aoVFXK4Lb8XcfoS+zHqdGCoW3ibzw5l59dxNhMgvMPbA/koI5MX5KmpqoyjKO
NV2a/UTCsm0SXVoraiut1KFbQt2LYzubPsV+Ct/UmKjtzat7U2cCUqgC/Vh1hrHhPej/RIlaKdsJ
V8ecDkMdvfgBqlNPWRoj4PTJJQfbyFfnkIhoEv7R5S7TxzoYFFx1jp7BIW4RUkNsoOqPlWEgvo7E
bvpVd3JJ3t4f9sZHtoUGJLo5JPkIgFwOa5SDZnetrR5xxnBWqWKH1SkhUPyTBH4mnyITPcP7I16F
jELeAmAevAbRkpzDOccAQ13J8ZSjFY7qyS6MbKtMirpDZUT7g42lg4EPtj8IO+vqTqe0VyzAsG+s
M9wrms4wN7m/59wfv6/BTamacqygHnxPh1Z7lSp4DrjzSQ9xOsj7xPTLp0IWbOb7c7+6tQCQsb5o
j0KTocY2O9dq26T8oaMc47EZaxeL1OlNrRyEwH0UXRf6j9dXNaMBZ0LxgPEAms7CRxqSfQ43XTly
WIU0r4SoA1x01Q2IcdcZ99oDRLDsb4ku/iv2mmq/H9Qh+vTnvvwVsznrHUh6JDyUY1l5/tnITa7M
wpo0PGq8YfqBLLG+KlLfr2CkZX6+8F7d+uLIPYB6R7oO9PDsG4wp0vvZwBcfWo8OEvL+WM6oIAdp
Y1jhwvJe7yykMYEKAu8XSfAche2nZiqbpakeA7mPtWMr2ziY5Km/x+7QDDGY0Js/nhRP4VPi5W22
sN7XR5kanaEC0WGxacmKg/dPjqJFwZjjQ2oepcnDFcpHKn1cj204PluFFa5pXBgLcgA3RxS4FZgF
glwxuzxso2+dnFrpUcvSYpNggF67spwpL4VTmZtOUtXPryb5PSUmXmQhQy7ezX+mqLeIKqAvax1L
Bf6nNvVauklBL8sYJjXlwmA3VhNCOVwGQjyKNnO1c1OSDdzuLfUYw2p8HrTYfEWFfjqo3VS6sZz1
yBEacbjOC89aSP2udq1oLoHrJa7Bo/CqgNN3CN1X6YRWWe7r9VaOB5nIOJ6KHJ4mCoYL+/ZqHal0
s2O5EBDXBakxK77KeFAR2sglM40LYaMU7hEGio8hUPF9gvrRZ78suEauQZq8MMZp5s/GM6sIvTts
yI6GEUnbouRkFk7YrAJ6mRslj5VzLAXhu5J02ssnL2BGJpLQYEoIz2Z9toGcTjI6Qx2rYxM16ots
TtpzDExxFWFzUbj3x7oK4hgLdJHBzQvSCIz25WYNUm52J9SrY6vjm2T4TXyoeM1x1OkALSjkgq4a
lUtV3BtrCc6e/UPBGJyRNhvVD6HgZP6gHuu0MfxV3YfSW1UazmuHvcIGYad2YfNcPzOgadB7oVfC
VQAHfnbFTkFomxKAnaPk6ck3PCG86o8pR5bCljUzynyuGerRyTOE2k8K7miPQJAXONSlwnxR8fD6
6GikQMiTkKXQep//GjynOFqBPR4rNbe2ciqcUP3xD2Hb0n17XZCD0ExDhloy964Ao18ucN6kbVBZ
ynT0qSGke3UySc472St3ap9R2UX53O7Xg4Y0RIlkTfUmT4QzmMjk+jgCPYqK6P3+lru6svhFqIPA
UhXal3AaL39RoSfgsLHsOhZD46MxZCp1svJCUqQjDmFICKLTbYcrP8jCZpeRedtv93/A9Z7nouTW
om0JauYKsz2m9ujTLBuOOg4dgOWBxKzoYiTmw1SGqr4NcZnuf0IN0xaLCbOsnEcPghwNdjK1j+6d
djl3LqzGIF/wn1skaadjYrEE1jFua4D6roRbI/IwaZ/78a+hzeJ24/tTHiHhl8TOqxIhf+6sC8No
MLRgapaycKPPNwtLIvQphDwluAx0MWev8yCGQEW2f/ab0dHrxyGTSBzBeTW19WDnEiqLspYGOqX5
wTeVzeRR4E3cqbTKfC81QQNujjtjWjq+sy3D12LLECBxYxA0XCExvSlz0PxyMOmkkDe6PSXs+iEA
zlGtKxMFwm40xidDwdN1W3Sjmn4y6RTjU9z8yOIJx6+k12q6qQrfRX0sba3YpSyDyWMAzvhPl1n+
Ti26Idk6YxLHqZsofVbske6SRwScvWGF8I2XLNxn4oz8kwZ+/CCyE+QBeA5VjvXlPsqSWPICKdIe
E8zoHhqILqMb4DO29DyIBb8cB2oSnRIMAbhFrh7dpHFGs07A4liJhLMhjnhD7CL9YFmrJMPDetOl
WW6usnBqUhd0CziscqjBSd4/sbP7kunyM0TvgorDDTP0lkZ2qeWS/Rgb2F25qcSPdqsSMQSIwTAr
F4a73m4MR+8C+CUtRmiil1/XSQyYqINpP7a6OmzteFTyvS55mMbmQbwqk3BYW5JiruUa8aWFlb01
NrRb+psUc1BjE0/nP9Fj2JZpMXSJ/SiR6SNHROmKPpTXq3sgz770EJH3OW4QjtkrrE40nO5/6dnd
KL40uAIU12kjENTN28ZwwaJuJCF9lGok53Q4JmtuLGM7SbgWVOMoPdRBuBQO3JgzJBok0Olz8jTM
lRIULnwjlhvnkXQ8KteJFuHGSSNpXJt6GB39uscMCfz3i1b1irpwuG/NmGwXpxqQlFQmr2KRDm0t
ik2PHNNiY3VO8jBGnvZkysq5zoJuQwXd3t7/yh8MpItzBa1SpfNJECHkOufcVFyB/GGaxvFJjn0t
Wo+RXtu/gRIqb7mhI8ztG50jRPi6znzL5Hj0vw9VQYeSPkz4NbUT4xW/1iT5BnJNH1aJ4Y+G5Y6D
lfnnxmy9qnAneVLalSMX4w7DlGmJuTg/kaIzzY0gxG8+6H3igvpnm1adLeV2o2iPGOvlm9GJlGil
OZXz1MrhKC2cx/kSUYih1UJ6AwGKjzVvKspqOqkZJbGjj/vjRqkj7NmVvD+YUTdhpxwp39rOWCqD
XF19TIyICaiHjpsOsJbLGQ7BlBS6BLattSLFd9VCqa03erdKK6+sCGGctyYFXUZTyhtodiV9gKzd
qhYsrAVM8fx4MGlBYxZ9VXYMB/Tyl+TOgDMidf6nERtCXLsdaZrWRa70nbmVpLHfFaXV1w9jhsfZ
T9SGHQzt7u/Xj8b4v/tVEM8QwCZqI1MQBJDLn4DASYYtdCk/OmiL+msWufCRXAXs7EZtaUlrz5/i
YzTKsr+nbqu8Vz10P7q9Wg1nrc9xh9NWyPD30ZfK4woo6X/l1rRCfs3xPHT6w6F9yLxSzZ4xdjOH
FQOa9VvhB4G5SRQND17qR4H2knr9ZOyGoRu+G4XSDnvLa2V5FdVV2+18I827ja8HWrBqVNl/rgnx
gy3I6YY/SBy0MWxtAmmO1lqnyiUNutReYyKYNS75g6TjQotaIj+nHt4KMs6mcGkoxvFaAo+PcWcH
4Lje6H2fKC+AqId95Tv+8KxotYrsKZRlfd3j5Wj9iPppepMDkGquEqQwdO6vx9WBgJPHPf2RQlGN
tWaPBG6hVoBUa/CIOLasbA21K5/9UpO+1Ngoro00LfMHgsmlqugsbeP0cVeJLahDI4PJLzbqP4de
m/w+rY3CebS1clrlUlzv60zA6rNxMF9iDBM/2UFhRAI+KhfiAhbyJ7Otnzkoi6Bs5Ty2/4+z89qR
G8nW9RMRoDe3TFO+Sp4p3RDqLTW9t8Gn31/UxjlQMhNJqDEDYabVQGQEwyzzm9Jy9yH60h+H3pr2
RJyYE99e1Ivol8HQ8MYmh8khILm+ZrKZ9ljX1vELOLdFu8+sBPQaoG3V8Bdam4KanFq5+yYVvXTH
dHDZdnqhZvvEiuMneYrzjZN/ueD8IpBOtJHlGqwpQF3o0v6GPPZSuq31j8Da/ispOq32Tjp8ab2z
1V64uNblEnDtwdWmaQj18/wLE+3NCUTC6KWyjP5JZ9gjLc3k0Z5ma+PdvRgKiTbIZPARpdgu2cr5
UEM8huRZtv7cgmF8HfRkflWaNsFBFcrL7S+7vspRL6MUR9+ANJhm3DpaHkUbDQCa7KfcSxrl0HeN
dxj70LJ9YXO8faXuvQekd1FRNuP5u1cK58PtXyDX7ez+JKSSisJUXDk69pofMU/tUDdtPryosWNX
+xyh/fw5akQhft4e6F3NcT0Sim0eunuyJmitvmATwfzLsKknHQLdvusWw3meJxw+9nURGh9EhXiN
3witjknikP/YRZNeKEfeXWrgPvRsW/miDSC+XzBT0sgt8mHCx9GsMAh3U4sePWaytvetJ1/HUwtA
y7cw8ozR2QhEL7Y+K4aCK4puFP1ANq/mobXtQGkW5ibVkf5x6BztDZ0j7TFEAPXfoVW2MDpXxuNx
k+QVbhqaqKvtqI2d1mo4prwM41LtcjMsfvJS6cLPjOJDUVf2xhV+sf2pREN7kJAkeOMEvufbv1NS
ayQc7V/cBRHMLrFD3ho7W36Sig5fbm+Ki+dCjsVzAaKPs03n9HwscDBeitxY/6I2rf6ipbNy9Nw0
fNKiRj92gzX/q8ez2PiAF4PSjoaGANSHa5sxV0nU5ETuhAMzKpPOIllf6AXa+pTdaUMNvg6Ij7Mb
syr7cXuqFwdNjkrUhjoKpSWa0+dTDUWl4/fdqy+1toAoVKxEfAdlGD/cHubi64GcIiZit0gTIy7o
82FqemQm3hjai9O6ONjqpVk8Eb/aH/XJ0Q63x7rYmYwlNySnmVlRwzsfC+rdrCYYE7/MiVk+cgb0
I34wy6OVoNSEJ1BZf7s94LXJyZohViGgyEjMzges1YQ6WDrii40El+qze1GWXwBaPSC/Mm3tk3d8
8NmNRUrPS8ATzwKBiFyddEi2kACFlb0uYWS6+7SlPLyfvXSg3avB912axvBQi7bab1VtZycAQKga
RwhWWH7lYRSCarCHQUk0958MkEr1rrChVKnQzyefOpuj/MCIwOmgwmAB9T/dXLAVRevk4w8Ct7Ao
j/lQ48885kPxbcom91M7G8SIaiHA+2PFndQBoFgFV4nb6/yuNXU+c92SGH7JG2G114F9iNoGeIZI
e7EzW+08cojWXfCoIl0Th8iI3eTJworojVpbhDdmFJkfUqPGgj41if3pkHbF8AgRu9YfsmR2KTWl
ljP7RZF10NDRBvMww9D17Fs1oRdXHlq66NNzkaNV0e0EUsMtbOpEr4ZPVcfyfScS1pJ92PWzsnHb
rS6DdyoP4QsRBYeGG08/31Ij2mEolLZ1YOeachJVMb4im4r7O0CkQxx22X1thcXG+q6L/v83KncA
FU1YXzQ8z0ed9QwlwNiqAlo2+cNMgHw/4lz9JHUCnlWjXL5lFELxIVOtxznKi10iMNS+/ZGvzFw+
KtBVQB2ROa3u3n4u1EqFAhm0IOp8ZCnRR5zc/Lsx1POrYYh+z3MUbvQ8ZSD+x8aSEydZ5r+U7ahv
rwETmpmT1DZGF4yV3R4methQoCrxEMf611gMy4OFQaZfFmLcuPTl1XA+MANCh4QLBVmGeZ+vuIcn
9qB11RSwuNND3xnRA7eXcphr9WdRu93GNXw5T1mdk10UnUaKt+6jgH3nVirnMfAm4K2ODdOlEe68
r5zY2EdGnn7sMDz+OHnDVplunSywxMQmDM7xpUJAWfJ8phABtHxOehHUoTc+DjiIUxM0PZp0ufZV
DdXsWOdZAfOmIcxMFVfsO0hS97Oib+Utq+v6/34JQRJSEFRjqPqf/5J4Xpqimvo5CGeh/+4JOO4t
o02Drmmsjc+7ji7fx5KqBCSdyIwSSpyPlY2JYudWJwJvnD1y8mRZ4DqOqCLussVxYz+vQTnSNCsT
z0+sevlnGDVMJfqRBsdDXHnxV6Isr9gNYdq8GTW6i/ukng3lMSum4odloanop7pWmj6ftI920xBa
X2+fyGvrhWoPHXpZ2AYUfz4H1xUNBQFrDlhTOnuiBnOCLauo71DFajfikcsD4UgRfBIP2fihsHs+
WDw21dJD0wwcJwkRe2nD7LAUCx6Wo9NjldPo7rRF4JCH7PwQkubwoBCivKMQVofQisYcTOigBQVu
gjvdUMY9qWIkfFWo7lPcxtpd2aCZ2Wf6ElEXyeaNbOfKpAFaUMGWK4xY3epFz5Gts1G31YOJ5OKQ
6nb1XBRC9adatf9Nkmr8dPuLXt6xtDfJE1B94YNeMJD0sG2WGO2QQOnd8GA7WbHrGPRga613VKI6
2rsxcu+3B706yXd0AMA/m4bB+ZclVUAoGQhEUENOvQtLLX8ohqJ/tZa+PpRsp42zd7ltAUDIliU7
FzOBi4ek95R8gbAbRPSZTrCO+s43okH7KObR0v4uY+acs2Fli1RuW4lvXE1uWYy2zDojcMpWi2Fl
eJTCJqQGWp97nzp51ZNGRuaUNgesDZwPRaI4f+0R41GNIDpCUhGcAKfo/EfQq6xRDTLsANyHlvgm
Ku53AjjmzooqVfhDVyDhYG1KOFw8KgzrwqmiPC8FQdYpRKEgcWrBEQnKBZ6BTV5MBxSTxH2aKlbg
IH715HS6uHPxXbz/yz3lyVEprYNyJBxe50ycaEWJjcUKUKNOf2Bulz56InQ+mrVeHqYEO6L/MB7o
HfT5qLBTLzhfYVfMruARtwIzNUuubYf2D3iPNHl1xyq+a7FT3ZjhxVFlhgQlBOTUD0E2rsIh5HSg
f3BWg1lRpq9lXcFHxSvgqGgtjZ+4HL+2wNC2qORXRkXlQPIgcSWh+iLP8h+Fy6xYphwYsBKIxPnq
xVG4qzRt2BcywZdmQ78Lte+2oMoXB5YrmLyNrjWuE9zH8u//GJQyfY5toa4E8CGKn3Vv8w4aTf11
HB3n6+3veLll5VDUSGXJjotwdRe5mWqSNU1KENqJ+lRPcX1nzLF5ag0cpCbTJLnpR5I4pP62cP1X
h6Y1DNJNqvasSfrVWA/anMTRyUB7UHzKk8785FkFXrI5JJwGQRnFOmpeAeWlnGD+bFxUF7ewrIK/
40a5rORrc77Iokklr7aNT2ZaV/+6pRge59lpPkJ6VS2CL3fL1+TqgOBVIRHKEvhaYdKcPWXyaj0+
zXFUxP6oo/4BW+c7Ypalr6i5tXFgruwiKWXJSBSQYXOsopW8b41iiQwvEHUSdcRNBBM7ZcD9zS9M
rqCN9bw2HPYk6Ee+gwrXhcrRxrZRGE5I69PIDlZD/9JX9VC919spb/72CcUskVob9T1O5yWKIa9d
PDrDheYm+sPa/TCP5rHvERHdWWifWHu7q5uH2yflyvwYksSIUEziYPXz/VJndk0Am0Sn2hrgzBvx
qHxu82qeQSA1v26PdWWroEIJXQHPOmpRa/pHTMPbcJBDOLWZV+9pImZvIM2yu1706RGM9e//MBzr
SNnUJOFc90oUyP2W4No+NcOSogyZ9uajnrb9MdKsRYEHBwfmv4wo7WSBZlAnWh0+hBOHVkvz+JTr
Vdbv2qhIxscuLR193y5lmuH1kuGtc3vQa1+QOq1Md1hdXsvzLzjGprJktBwDJc0V9aXBXbPc4fcl
+iPMX2vrSb7ydHC5vaOOUDi4wCYA+eziwiviE+a5dBHpjyjlsfUG5W5J56Z+QXHpJcORZINXcjlL
nVPBs8zZfzczO5+lVrQJ2XORnNxWx2sAjKu1q9qZl1oTW8fw6ljc3eB4KftdlL71SsvwHGqSU1TG
+gMgZeMIHH14Qbyi2jjx14eCz6AyGMIEq9us7V1TGHXLtFDTrvZzpeoHbBXsj54adn9/l7GGXNX/
bzD5dP3xAKtT7SqN6sanOp2mxq+cUfR+pNupcu+m5VZB/3KjMBrdQ+mNQHCz5rO3ijZ4isHUam80
xW6IXAR/Cpy8sSx3q9cF8ZCnkuviy98eh3cYJbeMBOxc8Oq0JoplyzY5UbFN7rV88E4gGmECxUq1
5ZB+5etR8CDTgjlPdWf9ONQ2BL4p1pPTwLS+erUB9CR0pAxDlZt/m+7wJlAL5vLkZpG1/POP1+hi
LtppiU+iMMxnjKSUl7yf9N0kuq1M7tq0QP84pBnSZmetio2CTY5ykBKflnguOGtdZ2KOPUxdtONh
cOKNC+zyWZCKW/AvEJxFmm69UVL25aDbWXpq0V/4YE/V1ym2Fbgeg/YlmYbh0+0NchmgnQ+3ivGF
XcUWWgbxqZwWEEQgCgsen2nyfrid3bx5ERyiL91Uw+XK+EGH26NvTHad0SgJrnpeF6Une0xG6gH6
6IdETx+UqV1wNzCLjW1zbTyuTV54Tj7FW/n3f5z5MgwhQfL+nbzWnZ4yL1U+R64z4jYorJ8tpf+t
6tvVAaHtQMiTDZM1AbDq9ark+UhOo/DCz+qsly+VHdW73l3yB8DWw98xldD0ggwOL42+EwokoMjP
J+iZg9GMQPJOJgVlw+/goasvg4ib6VAOernce0OjOk9TMi/pjv7clmTytfmitSMFmgGTAww9H39U
nD4K6dOf3NqcaF7WxE/CaYKiVKtfrMZW5+Da4URhSmKSNYZdEx7zXEmMuAuTU16346d8Gqh1GKAC
H+xoKbeEZq8Ohj8Ua0wVG8r3+eTok46Qr9T4VClhN7y1/dg86FUt6tcZUOJGkf6yhAykGQYUNDse
DUpiq72Kx4E2AW1NTwV9qZCeM3p8u3lOLMBI3tL76J/kP1zAPDs9njr+aTEl/qBr2fNMIrYRGF95
viQtC/oZOOtLRamyLPNxzGsOjlbZ1psReTNNtjj0jlPIzkYxZIiTe0prwKBuXxGX5iisg2RJA23T
peKp/Cp/nNmwLxIjH/rslJZ6mO6bsBdfTTtsd3aXeaZvcu/zpyYoL3dJVQfl1JTEDr3lvYplGF96
vd4C6ssPfVZC5SeBnuXgEkHIBsP5TzLqwoExFaansrAKsRtTymC+ycG+uz33K6cJU1CHFg+5N6WC
1TjRjEKCBdLwpJv1TIKuIhy/LF2OHoqART00nfPx9ohXngNuRRIPukIm8m2rmF3PeN7Riy9OeVSE
T0LQKsWQdUH4IdSXX0njKZ+6UOsgcrnOhnnhlclKECGXM2dZNunPFzWz4zKbF7Q4jbE8NZ3ai51m
Jw3WfkqJhJa9eTdf+YpIB1KGlvpX9PhWXfpRHWmQAug96WkxTIeqgUjqI8Jh9xtb+MrMkCCjJIAI
KgnfOkmfcy0CnVgXpzoz1cjPQCPuzTaRMEerwU3U7rb4/tcuDwjYlJjAkIAFXBP/htSwWkS+ilOb
hPqxdegHi27Rf1NdjB57s0zuKb71OzrJprWTfTngl0t6TDVFfL29o67cHC41fuInsmoAA6vjOzZ6
tAi+7SludU+hVJqmuwRdPpADnXNKVAfPRCNTD7dHXS85cFgoh9yc5LoqbNbVyUFrfHColoqgGbX6
YarM9jFNBu7Oehp/O5kX/a3iuhwQJQl6bNxRBEKrAZd25C1ipvTVDPdpTqP+oZqWdvbptwzP2uwl
fxnZywHJ5GX/ROaBawUPgGlRgd+PHhiIbZf3MSIMv5ERUrp9ly1bnT35kf688ORg9PWI/ihAg3WV
y/3HHZxTGWwxuFODcMnydE8hteg+KZ4TxXujKfNl4xa69vWkK5NM8+gYr0PusKwIqVxtCeK8c7Uj
RolF/oxAhvHNGTx3H2XG3O9vbxj5fdYz5K2l6IOEFk/76vs1Y6x5c4nzCYS+xY9t2hqtapVP00iK
uKsWUnh0+IrvlG2WuyHx0Le+/QPW50QuMSIGlJ9l4ER8cb7EjVXX9VinWgD7wyp8fdCNT4VFM06J
PPOfURnSD6Pp5Z9vj7q+A/9vVPJS6CSymbI6ndEyWOPSCy1Qm0Yr/bok1/JxTjE3lvfKFzXRDJBZ
KPHMBSNJFDAYkjpRg8WZzO7O6rt23A/Ipyd3SaqrX0Z9sv/WYYK5yeaF1MCkbIEuxvmKKn2BW7RX
6UGhY7RwxAaRNryPyU+SPg4hFT6fslylfL+9ohewEoZlPUEc4KbNmhqruoKxIF5uDJMRpN1SfYhV
s9irCDyVyMo2E/8zBiFuwtobhRkf2nmC56e39kb0eOXA0hx/L/dLqs56N6VGpw1ZM5jUhZ283XWu
HT6oMQ0t38rtLe71OmiQMwZ+7dIIBEeLi8/5QuNfNDcY1RpBForFe1Q1pdnX0Hd7L2vR7rM8ajed
4VTPjedsFRmvbGAuCE4M8A7Q2WvhoKQuvJpGtRmMwhiKPQj81Dx4fbSlZHZlA/N2QzN8V4vHheB8
jmWuN2QvhglYyGo9HA7S+A5P2tA8TWJJv9Mfa7z72zvp6rJKahuta276NZ6+zRR64UnI1KYpEndd
VIPC7KHVmH5oGMpzv3i5th9nMzzl07IFYblyIaJpJTHJVOJoL6zuIwhIJV2HmfcFUdCfNbCt9m4u
Cz07ous/Pc7KVIqHbvSmT1YfkQykFsI7f/+KoxhKxkHVkStxnXBBnalHkKFaAJsizZ6EAs3GRw2u
9t4K6P7ac6m7aCXeXvarE6dWhzYDumrwuM6/dBLBl0GaVA/qNtazVyWci32nYmN7MPJxcnZRkiwy
AC4ra2/xL0ueSKydbv+Ia9uNxsf//xH6+Y9QdOTMFq3Wg0bV+jcQVcX3gvLIwS6tDl+EwtiY9JXX
h1uC+EWKNhAyrt6BxkEHL8J2K9AVkBi8yvmI7pzQv6Q9TcKDyCPxq5g9O9x4F66Ny3NCdEzNHpT/
KujvRd672pgZQVy13c8YceTwJS5URTkm4DCLYyhS94cuOVx/v7488uTyBsg/IsTV+k4dUPXaNAJK
zN0Bqqx3DEE35r5uL8lhseYt+6FrE3XYxTKjfzckOB8QyXQ6dG1nBm6ldc+ZN40vlVOlsFaazMUg
uSxjwPaUrbZ8364OjIoDAEOpproO3TIciEunrYxAmSrtmOA86U9T1r546gQruE7CCh9Rocf5f/iy
gBQQgqJ2gfjI6hgV5jxqZtQagV0Z3esshvnTWIz0e/SmQQmEpuyMcCzavFt0jmtPHzAYmUFyewEo
PV9prYmrZEpUwCkGkM497nZuf6fOZjcBU27r6b/MUypHgPUjw1FXJ8fq82gC7WMG9hDnQVYryweY
m27ol/pSc1bb2DhUMW2ou9s7+Oo0uZgpEdPZvhCJWPQsrsBp8jq4MaxXTSz0n5LEK5FryCnj7G4P
d20boYpAGMVLDn5T3pp/ZgClKWarLcxATcxXRXHxtgYufGSJu2NuLMtbZSji++0xr02RLJbCE5J1
hOWrMbVIacNhJJLy1Ln9aijNoh7Bp+VHCnHdFov/+mDAkzwyRskSOJ8gmoC47o4O26ZRnN+4Run5
bplGkKKmUPv5eHtq8qev0g2Z3wANo/QA/m91OqIQk3DN7uwA4mr4pNdDVeyruXpp2vak1Gl+p3Er
uo9I/+p+EYb1xvBXviY3Ech6XjjK4GulY/BDGBg5lR10Yp7tO2UM7QgdRHMK2nJe2nuUPiCumUUi
tuzZr0ycPYvbMUA8BJfWTaIwnRwb/jojW+YkpX+NfZjqSe/3dfgvQYad+lGkU+Ga5gpPirlKTPXv
T6zUo6WKCQCSbGS1rVK07iuzUJ2ggv95NxYaLoXKTG8j9qwFuViuiiNt1C1RhitPOp0qKTxJZEFv
ZzWs5tLoQ93TCZrJUJNDYxnZ6GuN96+SRoPu1/ZkbHzla2st0Vvy4seXYM2hE8ai8pkTJxiUKRqG
XT6n8T/1kBbxXh2HUDkapeiUO89cKpyWW0f/0vJPtkQirs2bSrYECkpg4vohmHVdqAK5pCBti9Zf
+sn2lWaOW99Kw0/4IcdbdORrm/vPAVexEzY5vZKL0A7UQanSQw9m5FMye+p4H4I22btImpa+lkZK
c7h9qK9cISTwNApBGYKu9VYFxVbv5jkvG75wGdc1VtkdunUDUIedGfXDBvlTRiirGwTwLC1l8J6S
ILK6rwx9Rq/aDK0gyloz9LGXTky/dMd5oy5xbVIkWADHEMQEPrK6qRA/RvYFJneA02ezILyA9uHH
eK5xAUpmQ7TB36+hxG6gqCUF/Ne7xVRzODeLYQWVQIn2MYldp9uFtU3jM21Kd0Nv7kqKJUstkCF4
1gBQrRbRMaNU5aq3AruEK8TzCapJn3r1c1kUzlfLG9S3QrTlJ3QF541b6OrQoO2hbVHwuRCNscuc
+sBkm8HMmwuS3VC7BzMzy/RBB3DUPupIbEEpj0XyS+H//6VCw7tVIjB3RFr5A39peYj+eM/xmBi7
rO+dwIiRpY7HMf2hjo25E43TbuC9L88jYCrMN9g+PDeEhOdD6ZhwTGai6UGoRu20U6qu/oUajS2O
eW5Yw8FVE7jSalPSjb29mS6vHp3aDysMEY/Hdv15XWUe+olEIihLO9ojChcVe8TFTP2ztIe4X6w+
Hv+9PeTlcWFI9Ig4lVKxZF261IyiiSZrBKPbFMNzpJhJsWvIYXeqksRb3eXLOwAENu7rSL6CKrkI
kFRvgRafJ3agj1XyP5ojtO4Y5V6zJbB0bR2RuUD9ROLVCHTPv+Cs95odIeMeWO7Slscsc5JlnwpH
se5so3L2mR3OWyIoV3YNcBeKoUA4pSa0PD9/bFB3cOzOylovoONqNMeuqWhKpU1qS6ROFz7V7uj+
hvfbbJUqL19NsmDKLaTD0j5mrXLFIgp6umBGw6qyvB1a5tExobuZHN0uMn4WnbvsxaQtyU5R48Hc
o76abdUgriz4n79h3Zpq9A5B7ChKTqWlZm9R1yfpIauxUN27AxrmJsF++NdXoUz+wbbLwjveE6tv
7E5uP4yoj514cpb4CRug0dg1iZcZvo0vOVp8ad36qSj6b2HaDxvX/uVtKEdHasNEzoEChFyQP752
IsicKyocJz20tC+CQkC4I5ywv7S9CeZmLtMPhKgVMvyFsXERXzmxnFYiJIr/pFL26noyms7Oc9NW
gplqzJOpwLcuMkf53IMHurt9OVz7rNIUiwgBvv+FaEwO8XIp5yw6oc7S+uieRB+8NBT7Yck/67Nn
fbk93JUjZMuGgpTlgEO7tpUGB6PiM5UpQV7GOLWi+DOLQ8HiJwcTD/Q58lsBFi1yZnujl3vlYpKs
dYZFTJHceBWCdUOESqMdxifq7MI+ZuMUOXe9k1j/YUEp/iJRSRZMeUX+jj+2zWjUadXEVnLScLy9
45GZUaWEqpW7y9jdJZZCif32ml77hDwp9MLorkrBm/MR22JMvHQ2klMPaXE6JgAEyjtPtFZ8D4vA
aR8K1IE/3h7z2nekN0QATz+XtGV1OIosRJHeBCms98g1TIs67woFwwur6r2P9mC1h84stvyFrx0L
ar9Ux1hd+vKrQZUFeoneuNEphgU7+ym34YOeGMXHroWyeHuCV8fC0p1kH4AddfbzRU2pzymgikDN
51PzQc3UeheiJePtq2FSy409c21vEnbx9eB8gJpf1YdKB71EB0mhU6b3xU9Vy6rors+Tptz//aRA
iRCjs3qwD1YPWBcvbWdkhRfkiTMecQBzwp3R95HxYImlc778/WhsDVoFmNkSNq/2pWEhm6Apqkc5
aFIR6+ykG6/Zq2Vy6FIj/nV7tGtrSDJLg52pAQiRf//HuZvD2olzIo3Aor3/ii4TECBAUW12uD3O
tWeBh/gdcMW1uZbdkPQtNxvyMKDrYRX3XuQkLzRK3JdFA8aKBJpbjiChkBr8GZHhtRvDXwsFqI6Q
tlK1ReZ9taiqOroQYxolyBbPLXzFwLoOgn31VHUjxPTZa44scXKH3UnWHYqyK7/env+1ky/F9tin
UnfkomYQxVkdptzg8VCHLyG8tpeMnOW5tJac5oNNV6gtjI3TeKWDiRkEMElEJaB6IC10/nXNUsN5
NUy8QItEm71UVRv6HUaexh1GLib+gWVYRK6PvJquP9EvK15DC5PoU4kMxO/bC6DJ03ie5lIiA1VM
/kA6SBnw/LdElF3H2qvCoMixT/Fblvse0nwdIsig9Y/q6EV3kZb1WKwK604BE1zsSEu1Q0jXTOxy
p8n2jVVu8W6uPQOYNXHacHkDm7W6RKJOtxZ6gCGUqqow93OXN9NDnakJFG8RDfcKhrAPt5fi6pAc
cayj2Qm0BM9XAn3eIdIr0wnmfkFYTTGa/oWfN7kHw5wNQrO4sL7dHvKdg7JafWA779A74KvkUudj
1ohklMU02Lie164WxKqHcTE7Q9GOFJnbzodjoRt+lSpFu4vjMUIJ1FC/Z8scfgw9FYXerIrLB68J
5/JkKAOGLrd/4ZULgp8liW3k8MQAq1cqcSovNKwopI9Tp43viWLwdoI8OuhHXUknv9at4mAZuWt9
sOrO2Mrir3wUKb5FCQaRAQLC1T6YF5G5HX7mJzF31gvl92Fvt265M1NSB822xBYccjVhyJ9U+2Ws
ygZA63Z9IyCa04FgQElRZHHz2UztRvUzRdXuGw/E6zFvyLHvQ0cKJcMRsZfj7fWWN94fG0IOT7sd
iV1kHRGbWQOo8aZyI2K68AUhqAorOn0Ip90onT1oGGO4cnu0y8ly5cmOu0Qiyl7o+fZrNEd68VT6
S10l5U4MeXxwzLg4ekqa3FtuVj143Ap7WFPtRja0vgOZ6HtxhNDHYGjUfM6HtgfRRUO86C92H6VP
7dwk1GVie9ennuH4IDmKfV33+kvfqMa9Ldzex32i26rSrLYXv0LWpfgP4Bn4TOvbr4zV1BzS0XwO
Mdh46wYkK8KEeC/MKrHTMQ3bYnavHhx4olRpJdZUAqF0OAjn0x49kutK9LyyRbb8btr0+yRde7OZ
fKzIe3OXLql7f/srX+wpeYDAuRIrAdRD+f18zKR3lQgMd/oyVUryFA2z/Y832D8Szys2aqYXyykB
HHJikKdY2nVDSRihqbaTmr0sWZVivKyFdbM3yknYCN1Eww9Iof3Wgb02O0PyRohu5SMm//6PUGmo
x66l3ZO95GlfPizRoGABNIExw74t+vL3Kyl5YTDTYTcACzwfa4zdrotTO3uZQ2Sn3EjTfhrgNP4x
ymTcCs2uzQu6D2K/FGn4dquzWTF6EZlaxtmsUR9qLRo5rjo8ACFNN7LJa5+NWB3NOm4fiXY8n5YZ
j7wBYZFz6dRy2w/qSzKl6Z2VYrZySCOt3/JzvjwG3DbcOIxJ9VBb2wYbRkqk2fHREsq036wkdb+5
oduFeOWlPae/WpA3AFq1pXZ1ee2wQzmCAP4pfwO8kUvxx24Rak5N1HX4gt4Y/yytzDyMeQcsGTe9
/lgL4fywFU9LdkVqLj/oNczfdByvD7f30Sru5RbgV4C5oUVHRQgg2fmvGHLLGsWSsOCDOn9QWXkr
bn5l0TyqD61btT6p02LsMcCJdgilbgk+X3xvQHOU5WXVD7v0iz7K4sCidvNJvJl9Xo1PKKya/QEw
W9pYSMaqecSNP1qhuxFLrL38ZHJNbxI1OkYFkPIOqv5j8fs+acwWlMabkyWNa/tlo2SfDaNBIGnX
tPVYjQRZMX4tPUXCT5r0aXuqQgtahq0UtrYToZv+wmiy6v1xrCbP8oFdOtOjU1i5eHbCRDd96iXD
P7e/1jpG5ne/J0gwbUGyAJNaVbAmp0YmemyG1wQH0X0lxIBtQjxWPrGX4e6qDt9Ep1PCp9jTlM9J
Vnl3qafX/W7CMEXdqWYVf+nDPtrYRevoEc62Ru2WNg4BGqhAd7WZKa97YaWM4+uYiAHfzjLP413e
K/ZbVCd9fxjNvv2KkFncCd+dsf3sa9vsCKZbN92B8qrnj5kFR3OnJrqXvmlzqmgbN+bFTpdVRzgt
QK3AqEOmPd/pSTWYldqn2asq5trdxYaO2OVgpa9Fh5H0vkqnzjx64eBi3+6GbXdnIxi2hVi5uG1s
YhwsJJG+ALNPWn3+I1yrmhAqaPtXuwCSM0Ch/MdKG7U7uF5JMbTKxn1pOktwe9tcTp3CGUqgNNrA
IFy4OfTW0LajYvevIK+G49yE44Mt0tn2e0T8nUTfVVaR7hVRux9r2xk37vQro9MigToDRpbgZk3g
rEJ7mgfVG14jT0W2tp/U4Wg51qTfUVJTo58w1fsPJIY1rbExn6VyFrq6G4W1i4vmHToKOlYiEpyL
HlwVUYTnBehfdcUOj64Sk0Forvjldlq4a3Sl/X57ya+MJ92tQB+gCATcbXUgWodCL9Wv9K0jlY/8
WbRmsvPKrP6gFXn120YWKLu7PeTl5cALTeeLM0gEySxX8Ydw0wo1+aF8iwhzXV9UoYgUn6BSMdB4
G0LstG0jbjl2dWGqh2JW7OFI6NvWlT+A6/pm6dAyn41sMBJMVc0mVueNi0L+hLOkgnY5VQ5wgCCI
wfXLvfLHvSuqKfb0Zkre9E4UxevciQj4VDuE3zJEy7Zg4Zc7D+kiVpmHhf1HufF8NIZPrXlq6jfP
KQVO08oU8yd9dFhcn5ve/Y7AseEj/WA/iiZRtwQK3j3oV7OltUTmxrGD0bZuSrZp0aawT2MQU0n6
lo2zYewgnVfJh9kOG+CPsymGbzGAjnLvDFlav8ZjZuZ+w+X+vWszESJlZ7nfuNDaaDcsoRdhkUY6
dszVggykE8ICFuzWtMrqOcVW13Iqfb5zM72i3WCVRKELqAK/UyvDfC3Z5y8obKYfCw+Wuj8kSfkR
eqru3TXWNLR7Z06Wed81yBgcwsrIiwgMQIdrJrRoGuddqHxOq0RPP8aR0/8T4n+xfLGNFJRyFHns
nAV9Ce6RJtO/5IoTfsNMyzMe7WUW6cHJnTD/DTalq58yCvfG1zJRIX55Rt4aeys2o3APbWlsHove
zCc6jzLxAevQ1EcY4Nb8WMP7dB6NoitfZ6Ork501O0v3oOAEbDyMaSraN7YQyMd5XCgYTpWXA/FR
os6BLarWsXK8fd6u7C7SVVQsaaoDLr0Ii1UcL+MyTd6svp8eRVvNX3Qc/J5D6picPrNrfitZYwmE
TLWkYJvlW5Xgy18AZQacDSkcvwC03vn+pno+cLqJYtApHT61Sh5/ieOi37eOCo20y7FeSxTVfDWT
OjwCzd2CV12OzykGU4HKAbvIW3O689ZZED/XQ4qCwB6PaeWBYfMQzcp3uptJSpTXLrZ5St2heRkQ
ZMr3Hj3VbONlf694n58zEi7uWH6HpCWse6i5ZYul8vTkLSmXxfHxJU3Uz25rdM/TNHaur+lF8cy7
7JxK7F8fEenIT9B7I/fTwuNvB3la1+kXLaSh893KEVN/SvNOsf6XtPPacRuJ1vUTEWAOt5TU6mTL
7Sj7hnBkzqFIPv3+qvcBtkURIjwHGHiA8QClYqUV/rDlXnH9Jrgka1LpmaiTBuTiOmprdFkQZ6hP
Gs5Kj5OewGyNcp4mX6GepiCoppY/b+/RJTuQwMyl5UlLgpI2DLLlmHGOL5HnDcVpaGdNHBRVFB9j
ty2aQzlIBm8WWRiL+6nWxsmnOfKMfKcXingjtKTG9FIxwtT6evs3vT74F8slw0S+AWVnydBf1nqs
uUDEQeTau6ZsMu9tFUR9924iidefQzVpxX5oI8/2s8L0opfJGi3ljZNWE5ZSajlIPHESZR8R3CvF
Tu0G/Eb0WunSw9BMRfoZ0wtRHbt8Et7Hseqn8FAirv62QQZqfI/iaT7eVYERqhtBzqt+42JStA1Q
iuNd44/lg2/Ufer2hWm8wx59flCncP7p9mVhfHD0IDwaXe0lX+K65lx6kYi9Rw8FguzB7Prui2HX
ZbaPMDJ8ts3MNL80WVQ/O4JyxRFDul551op0yD95VhxP73OHcueuKZz8Sxbo8bBRolmSsCXuCwYG
B4rSEC/kkhQR2aJInDzrT2qLuh1kUaNENFYty/D9IFon9vNZ8aL7PLYEFu1ZX/sdELwPc2iGxiGl
hcH/PdpdtZGyXd01/BZkrzFgBGkjnScu77o4Soa+yIfxVOSlo92jjhe+neO6fAygVuzSIsu/1oER
Q7R1hvHjLNx4I3S5Or38AMYGgE1Z9vqSGYKk1IXjjSezx5LRx4HF/JXbTWzthAZcQe2iLbz5dYmA
rpssloHIA6aBANDlnI2IbrOJIdJJhRj/QxXD4zSHyZ30I/ET0nLPH90UaTXNCcp3LYnuG0onWzDe
61xZ/gpK3rJUSHPKW3z5cdRroyMpOUG+Qle3r2uz2yvFqD8q0JLC3aAU2vigDshRl+hOFU/G6Cbx
7A91boxSSgTO4ajMRvLGsrvB3CuiheuteRk1e2G18MSsSdsye72++PjV1FHhwpIxcwEugmEN1gco
l4lSalthE5rpww/ej3w+lL0+vw26+afDj0yBxzbOQWkVhL8SUbwopa38IxyYEwX6GI0jom4gcSix
Xi6jGZthX6XyA1amcxcl7i8TfYyPKgbCb9Osrbx/raUz3quaOIQX+JvLms4cSzJX504nrvMGRf92
fle1rnl0Yz38EPWz5c+jx/lw+sY6377br/JbCeKX7FZQyFTVXnf0X/E9JfuGMvZgn+Z26D4PQdrG
6IuHmnMI6Fm/M9rsTwxD8/PtUa+PJpkWdV5aB4wOjezyA2PeOXpVazknF77U4AO/S+8Gx56/5l2b
vOnr+M/t8a6yGMoHRPSSryfV+JdA2dYZmlYokXWaZ8Agea2PH/uu6XfSk/6fr73LoRZTm+20Udwy
sU52keOp50YNfi8qcJB9VEfiDhHA+Jh6eXYYjTE5oQWwxfi8Dq6wnqVMSN0egB4BzKJkEZaoVyd0
+E4jIorpg5lXVXvfBM2c+r1XN/coPAO9sRM3/1l0orSIGfAJeMi62nw70Dn6YcxD8lLjRdXvMF6N
74o0mra6J9f7zpAIPlTTSYBxrJE75K99p0D9HwlC9VOlCITU1bHfq3YjPiJZgn6ZrszZMaCTW/5r
lwEHKymzJ0WjqMcteyi2Z4xNQoR+wvFY3QWuU+3ayHReSiqt9xQawofbG++VpH0RZSA5gCItqDKs
2WUf8nKeXhuPZgV35TRxr2rHlLDC8IM0szW/UgG7PEadiqS0q9rjg9YLgLdd2HoKLzI0kN0Ag1/Z
JbEVDEdsorUTWdQono25VzCzmkz1d6XH7nR0uqK77zV1CkCMlXXq1+7olPku0NVkX+pG5h3ADAnr
2Hca/lt6nA4adSTTTX09LybJY3HmcN/qipW+WL1lHtEU6BGeUhXxgYJgU3wDv6p/No1Z4WaQXCR/
iCvxEHXDFDw2AM7OOdouL3Hf9sGzIE0u/QajcKSrC9FZv29/1evjjO4AkCvKgzQeAPBcflSrbcu+
bDTn1NEvi/ZBbgXKoYBuTtez74MtftWrZvJyEYllKINQhZYeS5fjgQtSIAyo1knrcXXdGaVJ9JfS
mvAb1VKPTu2081Gb4j73Sf+H8mAMXNcPAOCU+yh29O6bKMGqI7Y2Q2+Qvd99DzBH82MPszokQFKN
sl6bE7fd/lBrv5zgVsIzsGbjYVl8qbyCMxSKtDsFISg/p871aK/PrXlyqJhaH0OzV3aAwBX9T572
6SGlfeW+0+quqH27QHn7EIMyOTYVxQIgtX05pL4KfKL/rnhluYO+V2Qf+OLhvNVevo4eJZkbd0dE
QrD8Xaqvh2nc2zW+HieOBHJjcRn5auEYj21ZVn7jKd6+GOtv3oBaP2/IP7dayUrZXA6oasjrV7cT
1ktukYq+O028nC+aF0TfSmCwCDnH5nGe+uZz0w7DFl9ebqPFNgPRBIQATChB0PItVrpMmVEYLk/t
iOnGHrm3YO9UrnFfjW2wH92m7R64HvP7PCzxN7u9Va6fZFIIWgI8jhSc3eXgpVlasWtlzSmHT3+v
1rC7dqobELdShjwXoZp+vz3gygsA3ZZHykKDFMjtYmsi41Ta+ZQMpxKe4rAfg3LUpA57iK1AJHbR
UIWkCnn66fawKx+ZuoekLeIuAsdO/qy/Hp4urefZjXpxckmUsjM/ANNOx8H7by/Ctmp/NdRdrDfF
bBXlByeYuo27a3V8+Do6E6TBsQxz+0YpCMPK/uTiJ5ECBMFyuTcm4LeT1wQZO86G5a1MaHIcS8VS
tzo/a59dQlRYYVqZvL6X8zcE/peZlg6nBI+VGhhiErt3pjsEL0aBxB86owrV71GJNwobK/tLBplU
EbiMoCsslptGlzdUk8e8Z+BYuohhNUYYrPzQg5jbVATeVoixcvnBGwJSIHumPMNLAZXCTo2a3StO
o+vE42MxGsUf7vjM2KeOnbZPaP6nv1LZQjxqmRf8FI0zKPumHodgpyuDbT4ZQk+Vo1I0Ck6poZ1W
1MccO/eRV+1Bpppuguj5ENuH23v0NSq4vAkk44lCEJVwEthlnU7oiV6WUzGfEi0WLzqER2NfoS1G
L98IqucxTJN3UUh5ejejJB0dFJsAdz8PQ9c8tVEUlzRDEYPzSxxcwNhhb1r7k0dPeIeyVeXdV/AV
Wl84TWU8FVqpp+eqt1OxK7PR+aPOnfYFmj3nL6YO7R2NUiBIKuYQv+jbE73eFFBkEAiRPpESs7RI
tMbM0SrDUVBRMNTkvuFR+hSSfb7JoZ3uORXDRjh23fakjMXhkzYBkuBqL7rnnYb9tqc2w0lz6zSb
/b4YE1rBdt0OvuH2ef/ANWim+Ju5s/kt6mPxxFmKvIOFwm6y1wsLh1Mrro0vaO/28Ytmz/aPf/0m
0lmK+5Din8R6Lg6okqPiP7bmfNK9SDP8HlNU/K+8+HEgP75DlRlTv9sjXl8JjCi1nMh0wXIsK2HN
WHmzUMR86swm8YWZ6Y/hqHwM3IoLqlR79WfBTXS8Pej10lMokaotvK6Uopcs69IdcreB/nkq9XLa
F0Vq+ukIs8fN1HsxOs3H28Ndh4yXwy2uHxxp8AQMhHoaJrTf4dl03xBmPufJpG88MNeRi4TDUnch
sSWrXwanqWuOWtZU6qnKp/bOGUTg3FF7srIfbSutXFK9RV0BaBu6kOWcuukuHtPR+0duKFkOhQRU
lqT2AZagyxS7j3PPmaLAOjna1Mw+vXodHGCoHlrc1jaO1cpaykicqx1oHleu/Ph/valm5NZlgYTF
qR2y+QikYkL10crw5m1a+4GcJ9fubi/n2og8oA7AADYQScDliFHQmHgmj9pJqxUooE4aHb3RHLNd
mPfhfhbtVrSysn9kaUpqrQEBAglwOWATtloLXEs/FcM8zgcztwb3nZqZHt48uh6YG3mqvPguHwDC
QMlzk3ovUp3vcjjs3XRvaDztVMZcMLmC0MsR58RG36iCX0cjEk1Id4NARGY4C3iKElUzoKFUP4mu
7Hdaa9IIyixxl2MTvSOrUh+QP0r2eK1SR/7nJeSEkFBJyyO0vhdLOISGMdaUZk9pVqePEWpKD0YA
8qSHnLlHzGgTNirnsvymMDBg1hLEsFkXSxjXFBdxLNTxWy7M3Rgl47H02v65yMLoWQsSb+fhWPyC
z4n+Bkl+bxc3/XRAAGzTqmHlwpVKPlRpALdAdJFXyF/nhSS7Lgys7E48ydmHudHSXwXR/73JtSv8
QsvNea8puqtsnNO1TUx1Gq1HWXe7qjP2oppiKSZ3outrHD3hDrGvyBvINgJn4xlbHcuCmoGYM3Xa
Zc5MAcpM4WiqJ6ush291ojQf8DgEED1oVrjxgK2OJXEU5Lpg05YF7xKVhkgfmVdl5OOvIQixzyWn
HczvZe9iPn97466tnpQKxS5PlSS6xT7SEtObGyqpJwRyvHtU8VGNS4r2zmvV+SvNfjiRzRx/uj3o
2hRBiIAHet3Cy8JVWZl93zezdopRjH/BkEJ9zPUa40MaL3RQ/8NgsouBdgEF0+X+7Fq3mgIaHacy
nZPqSUV38mC4CqrCsZJZG59z5SqnMgM+Dm8hcFZXiadwe0SPEq5y20q8fYr4k0qi7enf6loo+x71
8X+0p5Jvo0W8yRVA+MESLq6eOcojs1Qy4+Qobr2HqGAUMJfdZC+VJ3ytMZw7trS2gVtfWUJgZFSu
eCBpLSwbYpPT9KKfTe6fuNK/8mxn2ndqKe09j5xp/it8CmARloK0gADKAnWQP+avK8YlO/Dmyaa+
GjfZgyiG31ULw6PLqJCzP1Njy01o5VQwoJT950gQwC5OheMW1RhT0zrZRqX2PwcpP3dPDdLqj+zp
gPK3jlXpvkPRft4QVl8bmtjDwc8XgD9f9nKucWYlyG0kxklxlOod6K08PTrGlLtHQGvpNzIkAcM2
F/8l7rFRy0GakaIJFffFR7bDtCsi7vDTrNjpvmmdvD9o8Ry8mUO3Pql9VjYbBb21PSTN3aSWrZQz
WUw1xMpJNVpDP1E2Vt7F2P04+7ockvQutec83fiwKz0525FHUqI1QGosG2GjVkEbg6n8DnGu8NGN
vNzeO3lH2aBQ5kcCtPhu0FJUy7q8e1QMJ4zfRpUSPlJP0d7fvpOuwXK4YxF4kcdLHgJkhMtVdo0s
TGFGZ+/i0Gaty6EzTD8uxvh92czjE69K99AmU4Wkvi1gqFsjMnnV2PwCN0nNGsuZcgfBfksL/jqC
osZMYUPKNXHmlq0lrQEM51hd8y6AC5L6cVARVgDWegYBRD1YF8qHFGyVH094xm+8e69342VIw+Yj
m5WUH07d0lEHFFsaYdvVsemr3+hDg8CPLOsZjRvnGGlp/r5oiuHQ6bHp233YPAorGTYumuvD5+qQ
2Ok5SVb5lfwwpXFsjAt3fEdAk/S7MQYDN1IeeUGXIvF8V4cD2daqvmURc/1ssB8pzgJnosUF++By
OxRVlw2JV4l3U2AMv2fX6x7gBLXKJ+D7PMGWGTrhP79UIEypXhGUY+BwVbE0pxyfpC5yT3moHaMm
1XW/7ZISClvuvs/nOvh+e8tfH3aZRuJWhloeb8Dr6fzrDo/mWHQIOzu4GXTl72EYLOqjdvBF4Cv+
4fZQ16cLW2EAPsRP0h6WrXz5Oc085LEt0uYt5lrzQ2+OxUNfl0568EQePJpZIE5D1KuHqEuNZlej
d/nJMrqoRCZdi8+RMZU/41Qru40dfpUHwbgAe2rQtQXjAnDt8mfpTVB3QF6at3mv17+hEY9wnehl
lPe353+1m6Q/FHkkSipSRX9JZu68uDC1oJ/ewupwxdEsIk6M2ZGiW21Y/A5n2777/xtx8cGDxO7M
CdXYtz1MjXanuGZ2H4Rd+xyDhznGsX68Pd5yM0mfCjpAAAwAlbOLF29VbbcKpKY4f1MVZvrAs2y8
KY3gpEXpP1MDX4dCcRiRFv6gjHm5aFmdT0VY5fmb2AnocZl4HAPxy8ozIFpsy93O/q4hIDftUg3R
ltvTXF5HcmxaJxDtKXCD9dQux+5ba9RF72ZvxpGeVJzVNjTA3PVDu9cqVLFc43eB+PTX26PKt+ev
e1iyW18pCtzptLSBDF6O6rRap+qjGnzpcYzIf5hFNZxBuwX39VSr3psE27j8Pa6Dlv1OQ6/K29Vz
uKVpsJj562+QZX3CPalfclXtppc1BPOsfEFLO4j2deGpZCI1APFfgmpmBeTKrgOgO2FTHW5Pf/kO
/e/YUGw5P3S5aWFdzl+jzawPqN6fk3EYDm4fJrtKDay7MgoU796xUudPTfD2tjWL5qgWXZQcZrtR
Nn7G6hf461cs9t3QtqIdWhwQJ6NsxX1mVCPo1tiYmxc7jsffYjYT5DmSxtzyspTzW64/jSy2umye
XbGisiDHVys1lC8QvnAOrybTeGkrsgmefWwDb3/tRcTx+rGB1ZGawVOAFSU/w1/PghVbat2EIjoD
JG7U96pe6Io/atjN7olAwiez7dz0NzGrOBZV0W5dJIur8n+HJ+aQ0rHofy75d85sVcS1dXgOGswQ
vSpPTnNR1F9TD4w+UVZhb8S8a4cLWgavAM1Ck4N2OV9DmbxQlE6IX4ZwxX6muH8A0ZYY+44rjX6s
qTjjfkjcKdl1JYSrHdVkpd6IhdeWGF8henYSQcRTdPkr5rrqtXKuwrODA/e9MLxgb0ytta9tQNu3
F3h9KAlYIscmrZF//9cCK1bG+LMVnrVRpJ8bXSrl6B7sH60bnK28bW0w3j5ia8h1FBwXF6ahwY63
Owx28fEc31BoNLO7Kqsr3N212NL/LQd+3TwYtwOp5i0nfVl8Rd5yMbduHXyJ6kYD5ZIa0XQnlDac
D1BxhfNvj+zrcKDUybdfCWRLcTS97cawlCpLVo2+pXD0dJ9WlftuikToh8H078K/lP4JoqTxB4qF
S7YfxbUwG9RK+WISp/mV5yCelw1h8dEzo2zLSGblXLhk3J6UG2B6y0aR2SDeqWCU+AXkSLRjnvOj
BtjsoZ+r+3YavI+FETt3RqqI1HdLrMY3zuXKziFU5CKS+Q//WqxlRQcMAFUbnjttSu7bfuqe+ggo
BjwknvnbR2KZicqVZDBq4bQXgPEtnaYsajLkmL3CC1s2xVsnVJxfUVU08Z7/vz7kImni3ZyqVDT7
eVbLXe1KkF0BNmfY1231z3Z18geBEoWcJttmwEUuD2kQjvmYZRpbq9LEEWYFNaQ8Qqy1Grv+UeMb
bMFD1tabtaa8CQHAufreeRorTRtZ+dnUhz+hk8/5niKrZ+xa7r57Z1biUwBl5xAEhnvfGFvDry23
lN2TtTNKAq8ZxF+3UqjnppbFAZZMVmJ8y1yBmHY0m98LLv5ft1d7dSiqqzDzVal/Kf/+r6FsJ+xb
w2uScx9HSrBT0fApfGRaReWPalZvpHUr7ykhPz1ojcebPtYikzT1MRk7KArnbO6N5n1ZWbn6zk7s
Snyijut4u9kbhvxnoGntsbEowbzcnu3Kg+ryjvOgylIrnenL2VYAn4Mwc5NzFZoToAiEjv+Qa5of
HaO1hrvcHqMtgPPqB5ZANtkLoYi9iFdRwGOBUyU5m4U9jTt7tJyMiI3u3SlIRu3b7QmujSaLZDZl
XglIX4wWdGNjjHGd4hw2Bjml+TqcnVOeu7n+IxbC/Pc3BtkfUmcV/JaUY7n8nlmfgx9SneRcmtiV
+YJbsth3bTnf104ZbaFM1if3f6Mtgs5Ah0ethXFyNjpkOV6mem6CJyDT1i+3i7a0D9YGe/XMkpRM
Sn2LqVkA4M1BwVu4qNKgez8mWeLu5h5z2hcdQre1ceuunQwJI4YKzJ1zhQmj0FcqUzPFZ10xhty3
KiRz9AL0kp8bFOGOoXC90gBCOrS/EAcW3X84GbQG2TISg4eTxuVKVnTty7By0nPbNs731pmco5aI
9FAqrfESA07demZWvy8yl1LRD8uApZpFZ9p9rAOaPgutUee9l6Id4OuIJ4ldrtabLdDV4ajto0EC
Hp4n9HJ+QxUNXYUu9dmODJiubaPN6a5VnXzXuaLZsB2SH2uRo9B5kJk/DFuKSotAbwq6tuiyJDt7
vXDrJ3WKZ+NJQO3YiF5XrjMPphidTehILN7iOjUcLxya2sjPQT7a2Z0Wm1Yy+rFopjurVub5sXQy
c0vxZHVQhGGRfdQRWVgGXsKInHqQRpT9GBTIn41gdnylH0W778rUsO80xHG3rCZXlg8nVzqcyKBR
lF8mJiFChpZeq+lZsZoI1RiNAqjZkHMHVQxBtoB7c/siXZ0lbxVkNZD94Nou98ukN2M4t2V6tupJ
fPWK8X4KdaPaVbWWd5S4RbeV7Mm3Z7lpaJdB1WRFAeos3iYNMHoyIVBznvOyeG/O3LaUeGe731k1
t+wbOuag2lW1d/J/f5VRF0aRFbF2nsZlT3eGkeZirpCdKW3n9Z1VISTjpG1uvMlmXOR30agbce+H
VaC6u0bJB/fz7Y+9trrgE2T64EmNfvn3fwUhiMYNyJnY+VnP0/KXO3jKG3sw7GAHQX08/vtYSAOR
MMgIBITk5ViegmxvHDR4a4a19RxrRfGJ1CgI/ETtvt8eau0akJIWtOrodhBOXg6lmB2hCML35yII
tXGfT50THuB0bVkLrH0+AF4gqQiODa6cy3HKxtaF2TnFOYxc6we9axdTyb5AtqPAC/f2nFbHkihx
aiJSHmfxTiB+ZWPM7eVnt7Wye9R3ync4OzsOihHGFrtudSxuTzDaNFyu8uWwR3MP2mh2rlPcrx7S
VLTHruCKOGqQyz/entja8dOJ04iFPbbhspKKFkDklRbupOmQ2Dh/qJbvwho5pQLREb8fx9+NaYwP
twddnSGwFDCXxPvoYl2uHGyEuewzNn6TtuZz1mX9r8lqhmlvdeCR97cHW7vSqNUiVEWeBi1nuXQS
tKWp7PwkKzLn2BRGPvmx1oDgUGc9xP67gDN/d3vQtRmSpNO3QmpW0kIuZ+ihuazEJg6srtqUsT96
wFtLY3KfqtDZgjesjiX53IhKUBMwF2NR/rP1YA7ys2cJ2tA23LBDaQlspTQj2moIrn3NVxVApgbS
dXm4Y9OJXTuz0XOkEJ7fITyU5UCBm+ag5U3kPpIT/2MfTibm0NQBj/6/IRe7xQVgXWHJVpzzFnWS
5zgzhm84VjX1zq3V/r2oaRrdXr3VSUodKC5lujVLwEhSd0Mrsq482yq+XDDPx7eBEmuJP+Dn/jBp
SfHhPwxIosQlJkWTzEUTyprbudK8vDxHTpQfBcvp23as7vq8aZ94nuaN62x1gn+Nt9gywgrzzAyL
8ixqnj1myCJSejR/E3sX3zOtcjdqm/KQLV95yvZUG0HGgHBc3NVTy3YJ26Y8O2re5PvGHnV4caVb
b4SGa2eBCEGKjiOzw78vz1019l4fUsDBb7ivv2aaody3YV6+dJP3b/jJ110p0bcEEJjs8N5djjR3
kuVSDOUZX8BEP2TgNL7XWbQZAq4tldQPlFJ72H1ddaHDIknwrynPidOEL3lZBx+Sue3vYdm9L+rG
2AiKtoZbLJQAxQtkNCnPjSsd+Ia88Pyy0JSS+r8eVnvbaf9DygkTCoiB3P2s3SI0IW725l43i3MD
EMHcO4lj3NlB3tQfrEZPt3Te1nYiNQlU06CuS/eVy3WLlKJOw0iUiNNbzrtE6WME7erK2njiVhJb
QnOCSxqE3CTLPE+MQxq0k1WceyTwgydXj9T+mFV2fazIXJ47CxeLXRNEpQoRqNoScV5bxb9HX7x5
qtPKcMUlNJoN9SUs07C9y3Ot9PwUuQJ171U4MN2+wta+q/ygEmwqm4OLK6xobASIEq04j32eiKOu
aKK+KwZ1Czm4Pg6ZH9w91EqXjcC6yynokyqcEYdVqp9erInqnUf55x+lWV4PuFRmQflYCqMufW0T
Z5zKOe45CXWcK8cobx7NEZmlrHDeRmUZFP/h0WHzy1CWNIgW6+XGbKo5UMgCy7M5BkPtZyIo91OY
zfdN3fX2LrK8LajX6h4F/ACPAMwg7brLEYvaSKu6Vcqzoojm0S3ndleA0/oz0xY8clrbF+zCsodR
5+W7vVnWok7rr5EXR77pCmGILK3Oc5u4B2UU032mtLmftkV0nDGs/OJVgbL/D4MCAZWwd2rby3sG
UZ0qxFK8PKOBhg4R9oKuXwkIygmhzF7lGu93rjC3nqTVDetgLI6zCsgXa5HgVqmo6JSHXDguvZOj
0qeOe5CYt42nb/Wb/jXOYjW9WaUikdgELaI+wGyNf2IfqEnVKZryhxiN8jdp2HXPtz/q2oOLLDnv
k034CYTvcg/FqJWB4JP5w5wr4zFBa069q42xMp5RS7WmjWt1dTgDmUxZuSdlWQQuZA1tPzZeekYD
RVd+4GLVp2/U3qrswZfd4uTr7emtLR6KXir9FxgZwKQup9eZI29v1BWQhhoKdZqWERDWjWdvOcSu
3dj0ByQji6IrCoGXA9labZWYV2dnJy3jH12ph/N9CYWwuKsgSUHLs4z+/vbcVoeUmZ+JVAHlwcXc
Zn0y1Mnr8jOWXHl08iyw7X+GUuvax7DDSGKXoaLWbMQXSxjY67XKDMFiQJK9thKlh147auwoGALO
ofW9nUHt3hFN5dpvzRzKeZ+bWaYf+wG501MmMs1BDbTpDAsNPFNEve+UcLeOTd1G8fNEsPfp9ldZ
22HkpYCvpSExRfDLhWg7O+xrxH/PZhXOHwo4jYM/Jdn0EOae9+H2WGtHlr4QUCJWgXrJYjeT/XZF
bCjZuYeL2ezVKKrEB70zk8BXqcTvvDT55rpzbm+Mu7arwaJxhJjgNcACSYWOKIRDOzR95n2GxNwp
8U7DZ3UL9be2x2QIhJSwpJouS1zF2HRKUk35uUX5KtjrcTD9wWhZRdY3KL5ZrTYdb3/StalJzRdq
GggkXRW8nawEPTzFbGol78aXqJub7NiUbiF2twda2yfy8Bi2BMheYUZ4waw5LchKuzQzIn/Qmri/
d9Wpb+/aaBLuxou5+iGRjeSoglIBQ3m5LfNqwA7eBuFWdON4jJHqenJnbNn8uIsdZ5dE4xj8l0+J
L7hsvlPKWhoPNSnAMlVXirOW4H12mMuAbogJ5Pz37S+5OjXcvGRAx55c1tbSvEIbuCP5tZUupv3T
R7ivxoijip3ejZG9T8DTbZnnyQhjmZDKjylF9iUrZHH08tQo0wk5tfPoYB9iqUnR+4E9t3tndifY
ufT/noHbBfd5klbvqKtWP27Peu3sk4ZQjCVZJVNdLCiuStzudAzOKmbysR90qlbBve1CmEwVcCu1
tWuEM2PH/nx74LXPDcKYiQPI5ZpbxF7JlPBMkvyf3VJRDwTr6FLbQ+fZe5rB7acWBNu8ESSszpWA
C69JqYyzjNnVqjIGp1Pyc1c4IrlLPdiqj4pS9c13JZkjJA+bDocpH4m5dCvIXR+bm0Bi2bgRFt+5
zipLSCzoeTaoCIRWkjtPOJJIdI6bFV9HN2oNfzBA0m10w9YuCJoK9Pwhgl9zRlR7au1Jaam4J0hO
4gKetuOTa3PxvYc3k0RbJeo1AAuILjhVAJ84tktOVdUit+ymCXX3RmifrTF6MIVO1V3tx/A5cpr0
W5MM0WOiOs1nPS1wa7H0/IPWT9bL7R12/cl5P6me8dHp/PPAXN5VWjyWzgxo8KwEbY0/uOI8uV2e
RLCC0Lf0KzAlIPa9sX13e9zrnc24r6LOPDewFRYBzQD6Ih4cNzobzlAd9cwMkgMH1+p2WdzPcqmr
dCMeXcGlyjHhsNAYlJyRxT2iziNCUwg5kml3qeMPzpzd6xRFxSdPMZrGp7VkO49j7LXZ3RSkv0gT
Wi/09WSstliD11caP4UEAGdvmgZXfEjHgetu9U58Tmoymxniyu9KxHP8mNe41ByC0R67o4JdPRmC
krs7q0tN53h7CVY2IT8C6QPYGpRsryXVKQ0UVk5D30mIYBHRLrufhdFbfpW29sGJsRXAXRPQGpt4
Ose24D9mIVLjZCntpsbPdTQgdTelCgu6lYCG5Rn9q8NW6XOHoOgYnefRtRGoMCstv6OWh8zg7Xmv
DiTh77JtSllwcamWkwpuSQujcx1Bs0VoOI3FXeZkzRauZmOg5bPR6I1t1UnNQIZX38cUKdBRRlGi
2ljItbMEagclOwl150K5/HJuo6pp6o7xuU3RePOpdKnq0USbS9zVNsR7VArVesv1VSaLl48yuwZO
KAQaOHYoa14OWtOqVYpQj88heiDRExTi8YenZeHbsSzG7AiqIhp9Q8zDsZhqO91Yw9W9y0QICCSp
0V6K0Oqx1WtGXePuOPTlZ8eIxPMQdaF1N4bUh/ysjVDMDsvEng8J1VrT18ZB2AXMA1f7XVRqV+9v
76rrJ4TvQURkyM4j/8iL9q/t25lqEgRelZwTYRWfM3Vu6LXgSXewc87R7bHWNhYi7KiYUmTiSlsc
laittFabk/TcQQka36DOoiMV3jSjt1X8WR9JmlVId9JroGWMBmQXtcwqNO1pX4Gc7f5gDFFtdVXW
Ph+xMvU7oAX8uahNJJne1o6SAu7Rs7fqGJVflaH7Oc2TE25snbUpSdliYlgOApWQy4XKAoTocnye
z/wMkR1Qae3RGacv0G4gz9bueET+MGXhwQEWsnhuchscfIEm+zmOImd675Uii7+jJxUnPqaMVfw2
daMhgBOo1v1xULrw1Ak72BLVWXvg//4ViwdeNQasGfI6OXddq94PboZAYE7gvO9EYz5amaU/gazo
h42Ua21YeTlIwyFwhUvARkIT1+qrKDk7kSjSfRiG5gNyOepHcFa40c09chLPkFfnLVn3tY2EpDqY
I6mXc9UziHuBS3ytJ+cYfPwTYEriF93BOErqzdtbkPLV0aijv5YggOMuIlYvmqCpizE5oxuWHepp
9D54cTVRwhvjD7cP/dp24nYHsyXx+fSXLvdtORS1aVVpAm8qQtgRo4Cq8yGBJskubENL37WOAQi3
StMs9kNoqDtVi0z3/e1fsTZhREJkQkJKAm7/8lc0Wt/PA4S4sxsggrRTx1irXso8Fo5vDCWmt7eH
W3vakGymd/1KJV++MjoUsU5kPKEVhZ7fg6V+Fj0uCAmiiZ/AdCcbw63P7v+Gk3fHX5d4WJuTNuc5
9ra2kTYHvOQc76WaZ+AVJLfx1iu2dkheS0oSNS5jnsvh8rZz9UYrw7ONuU32nOtq0CL9iM9NfGwS
T/nmBLWwDpHS2NXd7Q+7OlNKFAA6eD+uSmc8g9MILQq4vmWL95ggSUcVpcr2boHm4+2xVhcRVjL8
P8lOuCrMTgLsbcNYUa2JHWZn1lNd9aoPTD/aR87o/HMDW9ItVLDbcHNRN1nc8IoZT6i9KeF5Ns1i
3Ee5HXp7Ze7DjQt+7RsSvFNOpzDBe/I/nJ3HcttIu4avCFXIYQsQJCUoOcmyNyj/Yw8y0AiNdPXn
gc/GglhieWY7LjUbnb7wht0F70wDeHtF5i/90GaPeddVW9FFKao2GHRd6lemdekzUnoBWQgCF8DW
7uh51VjFsiVcn+k/YdK0mtYPZWmM0HWn/Hmdjatvx8UJ/gY0ujzJROav96dRUAy1AYm81FUyHssx
9USgFM2APCjiPIf3d8nFwWgsb101Hsw9kQ0bgaRBeDF9SXWjq0J0D5vF15EYGRCuQzzq/dEufkwg
VBi3bb5Ge7Sm3eNb32VO+jLRorjHUkHcayA2D6BwcivI1IxY8e9HpPwIsmnToCfrff0xNdg5Sy7J
b5DkrdHcGf61urj4ULdyCrVpTK98zksT/GO4/cvU2bYiG6SdXxpMqw71OpPGIVERkh9n/65UE379
l+ltXDgLiPabBqWc4dljVMTyIaf4EyDcvbXY2N/V0l78WFjjf7iqaQ9SNSZY3MwoX3/O1o6zVqOx
8DLatbYEQmmXz30xxN6JSN+4eX9yl5IdjoC1keIR9thXDnSUoaaJisVLqbVqqFPzOwtg9pGdqp7i
u0bfIKytev6KRc+P94e+tI4UPyESQ3knbt1tG8zpShX3r+JlGYxvpTKruW8nfRGZ2oynaaKWX98f
79KbRK2TD8sNQ611N15RVL1VKzP0DMduf1FaHepD1RR1ONqNcSac9c5e3Olr+P6wl04/JS/+26R2
33CmEUuB2eZIgJRy1m/miUJU0NmQmOpcKNWVs3FxMNKMzaMZDvxevm1wmqxP1LQEpTb2LzCgOSGW
M8qwc0w5H//DzMCikgkAmgFC/HqjlmpWD7lVYlmTQJVA+LT64ColDaPeSv9LQPEbfwdkBnT/nuFY
zUm1jgiIvcyKbNezg4vPD1uk9RMaQ5Y/LLgY+PqY6NcYzxc3KYI7gC823a19R3SeHScnJSYhzdvu
m9m47gOB7HpaMzRTzxWFdefKftmNuIEnOfPU8TgVJFd7qFVBMOwJJaVCNaxqpDfuV83sU8ws1rup
EsWV2Ht3KP5/NIeYYlNoA5S9e3qLXAF5Yg3Vva1O+M4mKDLr/oIDTxwKLemCHrLW7drahryyU98O
DLuOTUNxlqMGjen15mnTuMwKc67u8zhdbpO8+SJZ2B6STayds2Im7BDl/HfNZmZLZZI+OrARFhQ9
pteDVnBWY6tO6vvEdRfAhqXh9ccyM2feESs2cP+b+ubK63hpogD0kKZCbgPo726iY5vEes5Ruee2
145G2Xtn1cB2K8F67alf7DJAfP7aoLt74PdE0YqBTU5SRbi4GzRJxwXakKjv28XowzFbNTNMErne
5+BNrvG4Tb7aHwUz6rw0VAyTHjJHE7OD3T3Qt1kMmMXywkQDUbMJp8fQgSt1vpbx748GA3kgtWkt
UIviLO5m1RpaXI5V74VpjGJLvJjmR7zIR38z+Xoc3KG58hJfHI/4cBNytshLd+NNua4pk3C8MG+E
c+xrdmZNJhgCG5oDKORXhtsv2u/pbXHGVlugJrXbnRo3qJsquheWrmi/Z8rQhmKwsxOF6mss/wtL
Bj6OeeGGQpi4L+BqvQUdszOxS6ga69Ak+hDU+vCX3BY2Bq1Z2ppbGROk476narVTHhv17IUzBuZ+
YjZ2aKZYKuhaXR1tBTWvBp78CREe/col+nZ+jLy9TIhV8NrvRTdxK6z02B69cMwN72hrk8TDL7nG
U7o2ym7j64kHSkMOXsg9pkV0+OxjauM08P4z+3YXbnPZ9h85JiCGbdv8kboXk2aI2ui8ECXYzWxx
MqmRICfgWoMMs6H3/PfHuzSrDdVEHWRr4O2lZeDUtZ2JZV7Yr05+zFbyZ8qJ+vH9US7NakMUWzSs
MB/Yj6LGquiGKnHDbnXtcwGVL/U7vXbo8BsLsTzol7+dFxZAgPhBv2mb290e56I6ayznQSuO6+g2
94O9tPewrvPD+/N6c4iJTTDDQP+Gq4otv1utpNDswSgww2pXvQ1Umzd07uo8BHF0TQnnjSPa5vjF
dctrhkIJymi7/afYQlF6HU+hPmnzLyV92ZPlSWUNKk13vpuVHJ64/7PQ6N009YfGih8Hu7d/JVUv
cSNCetW8slf3j932i+BjgB3jGyPqvpu9WEvsBuKpOHppX91URl/fzkRpBxouaMrbq3a7oPF9pXxw
6ZP/Oei21f48IFnSdAJFmiNqtt1x0Lr4ECsQCsYcz+6/X116BeTwiJZs6uWvh7I6vq6SMpSZNhmq
Nxif4ss9LDX157y+pjd0aWIWD97mAUM7da81KeNCKoYssf7oMwjd5CauTe3T7e0jMP32mgzimyPJ
4m2J4CZVTwdmr48+YjmyDFVdHKFDZw8qSmFwk1B9ydF7OFa585fgJW3bLMCImBmyizyx20X0x7qB
gohHU+cVWMxWR550mkOUPOpDmxCVvb9uuzR3GwrqAlQaQrANLrU7KXpq6kntjXFo1k7ifhlh61Zn
q0ib7sYsaSQHJdYjusQs3cL4Z2wnvMje/wUX1pKUbAOosn9oZe4CbVUbjMTJpRLq8WT9jDs71w5z
ZYin2Mqa5soldGElKd0xTRU4LJC3XQlBTVb4SINKJFE0M5CaOsNyZ3A2vH0up8lDrKxbxRVQ5dtv
zMEg8ySAAdoMze31ctZlgSqRuyEMpsoJ9GodDmLS5XGFjPPEnpWHIelSxEtEcmW6+5E3aZbfp2Tr
U8Lh38VpQ2zjFAWyJqowd1hPm6vE98wz+gdYYvD58L3svcDWqy7KixTRxL9b2a3hTs63ZYdwJUFf
vJ53lzuJE2MVGqmV63YBJpTtP7iaGOFII/fK/br9rT9D7d9jATvGpZ12CVnp67EyEByUMdIxSvpR
T8NuRKwEKeGlvSmNTB8OXlvk+UfXTqabIa8T546QwUtO7094f8nzI8BPgZLjAiRV3cepRqqUReHl
UwSvojnHnp588PLF/ZiL3vsAFGU4WpXufXx/0P2WZiR49uRv2+baeDqvZz7wa1ZHAF5KWxCiv2CH
Uz46epCrhlDJtXX4UXONpH9X4KcG93rU7Vf9cUW5RWroKDVP0dTla/GsrU5pHSbgldZX04ZNHJBW
T5/fn+n+ptjGBLSCUsLWlyZRfT2mqjTWqPflEtVKv7oh6kbjeMAbrdB8N+unawYKFz4sYBmivd9G
Y2T7r4cbBVXUevKWCA82+zRaQ/KlMHm3x0VPRSCXPLsWIr3dP4CuaV4gnGgTje0vY0VTvdZNszXS
Vm4K39IG8GFtP2g3aqIq9nnkOXgYECO40tXYQyu21SQgA99J0gMya48uwDOhs+JsmaIh0ZQvbhdL
6WdV5miHbq2fdLd1ILQBRXyK+9jOj52Zal9iBc2YG6CKwzVLyre3FpEbN4eGtDqF1z1pwRvNoanH
dI7aXCbfoCMnt0Wj/pJTo3ziUDmPqB7nH3murtW03l4iW8i49ThRjtksYl6v+JrLqm+VdoriuZ6P
emYkhwTk9DMYNe2uTtP8w0Q3/d6M1/5R0WwUxd7f4BcnDqAXcT2uMtQsXo8fj8CULYdloK41fkJj
3uuQzh1Rz0BRw16DNMnK59Zoy1+gF5vn9we/sPloDNKkIEIHWb8X2EqRy5TxzOTLdFVCDGiK+86b
dVjmyzgcJmvoMQJUuyup/cVRSeI2eaANY797I2ZUkRCYcKYobdIsXExniRwMCQ66WoiOMvtQn7gz
r3mA7XGB24ZHr3vTtja3J+pNyVtTU2vASREgBJr9y0a6A7eVNYFmp95TFc9ZODZzcrQK61HZIj8N
K7rTf/jgoBV4sshjSYxerzbNN25NtO8jJY3HHx6aWmmqptT6aSp+jNOs/TgoqXd8f9AtdHz9TjJx
YNxbHrI57+wGRfRlWLXBnXnwO/ukIP0hfOQ445/vD3NpWQkrafwifMDn3S0rTPhNeLpElbufO24v
Z0GCTlVUEcx65iSB0Rfa44LHsLgSB1x4I7ZyorvdZygG74+wuZRzXGQVu9gR4hhXQ/w0td3nuq/q
Kzv30mFlHBv1Hsq14BhfLx8poir1fpwjgYPK575dli96U7hnJSn16eg4i3xM9M4j94KkfOXCvjBL
3npIcijhcVXuVzFe8bikZrtEOpLsPgdoivQxb7pbY9W0a/7iF25FqrNcCHApqFk5u6feSEt3TbJ+
ibRu1MlBhHFIzUG/IcUGxJRVP3XVNf615/yzaeTin7/eSL+L4AiLI3yH5unrr2yTxK+j5qyROcZL
fCSmhMHmZ6KNk2BepJfe1WMm1YMDlPaagsmFFUbLF+gNvbHNHmsXWUkjh/5YzDzHuNQoPlZy6Xpn
rksGXtqlttDlGE+rg6K2fp6N9TWG62/XpN1Z5VqE+klWjcvp/sNLs4inslNYZc8dGan2LOWQGHCT
72s9W+tgUpaySYOWPkwdIKmWqDf1quXiQAHC1hG6zdM2NDf1+e9qXWZtVGRlc5D65Kjjlafrwr3i
6hw6erOwwN9EEOumtpgZ+hyp3bS8uGZsBo7a5n/ZUd/ubTrAMJUMzh1x4G47jFY5WFpaLRGlhdwJ
tVWtQtNAVQB2SJXXp9mS6pXs7cL2h4Ky2cfTPiQx33bJH5EuosYiz/VljTzKQhgzduP4sOaO+lCj
a/04DFpS44bgGO1NkdrTj6xT8RF5/xBcOO70SJEqAQZCBWLfRzBh+SuDlav8hBH+klrI7HOMKWCL
VuBYln9ZNdq+MTcncS+oL9zydk9EDukQfHGlRqXdLPfCkPhGL5sU5k2dVNU1uNeFl4J8bdNF+T3a
3joMU4asjJFyi1wjmU65a84fM1SMn1VDqufZnUdfesVyJXu5tKZIERJig1OkGby70ngx50arUjXK
8cwI+s4zb3uxpL4m9CoEbIdEIVDnD4qbicfYaJMrj/ClOSPqs3lf/S5e74ZPJycFOqxpEUVI559K
rs4dnaH0thSa1gRE2GlzsJfNa+P9fbT93f2FQqjB4aEY8bbQ6yp6mhTdqEW2MKY4QzliLeVDx0uN
/kDsKoMZ6MLJ4n/fH/bSPYqKFq8HFwMv5e7QzoZaZ7rCwUyVwjigemN8che1CzQF9hiC5nnYzXQX
jXIur5B8LsV5tN44tDQYKdjvu7iWSrcjn/o1GilfZYHcjk5PXaDTnM+lV8jcz0fI6N8GVJ3SO7r1
QCgLGPXoG8baXxuQbWeYRiAtHzyq0DzaVZ/M2uQAjWKN0rrDT7PAhQyqU+ovqpgOy9QN/qSO3QlF
TO9G5gixxI2p+r2RXkMKXUr4AAJuwopbPRrI3OtLDe39JHctfkmtjO2PRdrix1zMStD3SXbOltk4
OIrdgHORHVX0NVuaW2+gjKJNCSfy/e1x4TSAEyTRBsaAxOMe5ZryAubupLNGaJGdLSpzIbfNOh3Q
nBQPeqHCyq/rtL1yCC/sSkAv3HK/UYNvQeGp3dR015do8ZRehcTcLGNQUNlJwsZ2awsV8R5DQzee
xSE3NaqGV+Z94VanBkmPh2Y0skL7bN9QqNxJRBijdFHNo4jX1u9cGKtu5Wh/H6tuziW0uxFkwxBy
dwLNZu5GWn+8YZj7RkufQ3XjRAp/4sK713usTP1+yYsKSQnDaE/vL/DFUwimgGNIEEdba/eEKnVj
9oqqscLamAWjuVgPmlYUje9iLX87K017gPogHq3KJMWeqa37VtvARXv/d1z64JuzKvkeKDIwXa83
fak2rWb126Y3NVz26iU7JGLRMajPlCtTvhAOUcqhmLIJjxMV6a+HMnCikfCw1IhkS//Q2mUf6pmm
fXh/QheesVej7O6TpO2AZQyMMtil9nWYy/ildnT3qHUuapCadD85dVzegOrqDgamHF/fH35/cOEd
s0X5g79lo7ioX0+SSDCzZnddoqKLvXvXKduXop3zr+pSZTkvie7VPjrO5pX4ZD9rDK4w/KEzQlqB
3ca++VPR8+l09D4jgJsrSHiQOp5vZO1yKqpByMNiZ4JCq2g/tYM7doeyoPp1hY6z30rbb9jCTyge
ZNNv7ixPm3pvKTQnWtx8hFhBz9Q8aF0OyqMseucvQV7EnnQzXWSKQA1Qyd/nmqWHRDWsQSdKiPi/
VFXeBlUfV5G9etOHBWdXqHvuNXn5fbTwe1CqvHxrltne38uJK3Nh1rUbFeCPAk+4C3iyYXA+NWbR
PaAE6vTh324oyNboDIPhZnkJ9l9vqFb0LF0q3GiJIXmrcpAf0lntIksqfXbolL75hH9AvV55Cd7u
Y4b9TQ+l5IY76G7YQlqNZZapGyW5bt1ohsRWmxjU+yBTqR+qenGCJXbma9fR/o7g+25gq60tvPkh
7EE0jVHaqNV77CFhS2RunNTzDpVtYpbz/me9sFkZiPYAYHx8CfZ5rNnJeEgQGI8qhwIMcu3y2MaW
flNBdL5yJVwcCnAElwL2IG9kpvqmNTNvyt3IWmV633eWDiOuFcGkJ82VzXJpKN4zEmO6hy7Ezteb
pYdW5sC09CIhrfZeU8vpCAzK+jqNzjWLtwsngbls/d8NH0GD5/VQJIUe4vqVF0klGR+71eH4Ifsd
TXGSPvVi9m7eX7BLOwPVEbDqVJc3FMjr8WatQVXO6bQoz4oBqsFa/BPr6XjlA17a9sAoafpSgNoQ
uK9HgSkEzISoLnKdBkvxpep7kCbOYN0I6MPxybDi+jQamXsNnrGtzJ9pyLbxN/G/DW/yu0z3emAn
7sGjysKIhD5oq4+B4nJr4nV27i1FiwMAiPqpstXlTmLVrQSxVV1Fze6Dv98/AaMkmGpoB72BvDQ1
e8dLbD2aZGvCTTOd5tCVTXnsqnlEZ8ouBVFCnpX+qpf0l95f30tf3tnEFimQArve05EnroPWNBMj
ctIen8BZdOex5oBkStp9WjLF9XucgK8kf5c21XazbpOG/78/L2BvFMpZqRYZCNUfMtp2/8uGpv32
/tTexHp8WTy/KC1bG2qWoO/14qp146YA9fWorr38tqZJE9pDj6OaMughPXYHaJsiHtoEF/ZyWNbm
0GfeNenmCx8YN0STT8weQ49quzv+qNnoFkJpa+Vp0WyZo5mE+Gf3ZoBkSqUF1WzMxRCO9K8SPYBj
xxkJ3v8IF3YXFuHUhWl+W/YbkldmjHK0e9WM5JQk91nlap+TZnCOKQJZQ7Csc/XLcGrl4LryWlX6
wlVFTWEr7nMrbgvxeua8J02/FK0ZZRkUhTMCedIKelg9L0Y/WyIN22FS9eTKVXLhLkaAhjUHG8Ow
7g79Eyetp04oI0UzwmBhbK39R5gVLtRrwz6//20vXB7kMeQyG9V0K76/niACDomYhNAjxcjr5jh0
+mQfxi4RpgXAFkHMICWhsB4nU6mzTy1O0Df1JDzx96cJxRIWl0/NQu+/M9YVHdGRp+ON7JWeP2Rm
GbqOMNcrW+nCeiLRwUpie4q0/f44ucuku72ZGdGQecm/DQWpzl+ttg+T3p18mY7XKMwXjs5GJ6Dk
STuOCew20OqiyNTotRGNk7r+KKeCNmC/fshG4Z5AF093a+5VV8pxlybJeVF5xreB93gnUx8lrsCp
EZU9htruNJrgjcDEapY0QxLjayDwi+PR4GUHkYBT/3i9h9BxI3odEWfNcjM7OLE5Q//q6gDpz/JE
ACNv3t+zF+4DihsQlBmOSrK3/Z4/rqOClyCXq7CjMh51hHSoGXvztzRdXBniOq3NyTnuPZq9yN2n
ynyc0Oq8BvK8cDFT9Qdf5cHj3aTTtoX/40cgf9KIdCjtyG1NV4hAq7RUfJkq6RBidFmr3ll5Po56
OHh5nX8GOIJ2YNDrzSL9Mp6La+Hv249C2oTpGMkNld83gpqzh6/H0rR2VFNhL8Ok6eVtkVtjkBhm
8aFA9+mD2xfes2vU/+H5Z2zg3TSUqIi8Ja/IFVISmyuaynWcA94SdCYT2RROoKiNGO8md8jGgPKb
lvg9WPdf72+It/clmx35HV4m+t7ohr1ei1UfGi1TYjPC27wx/bWuptNYrXbut6pRXrmq3t6Y22Cb
uiVAWPAU24/5c+FznZfQrK3IqbMldPO0PhZt6pyNqf9EABI/e/g5PdZGWp9WOeb1lRvs4vB8Y8qd
cH4g6L4ePpOZsLBzMiPGW+5ApNFJq6z445RqqEsssXhIJXDYw+SUYvbNngz4Srh18Wsji7x9BW7q
PbrFQ6vMcVaH59iqqs+LWn7s9am5yeb52kG/NBJ0ViIfoCtE77uD3q1N3tqpa0ZKm57xjoj/STJT
PZrjnP5lRQ98yIaYQPISuxNWdneF8dy2NQpGFlAVrxdP6Dyh3XUENVDNT1UqcYc84E/svYDnVJNo
RfX3+e+38OYKxOOHCeQbM7LMKPLSam0rKtbJiLqynz+qaSv9tMVJ6v2h3kauW8MPRDc9k83obvv/
f2zgYikM2YyeFSkJqmsBzHKg24lt1F/fH+fts4DUJhUd6uK86m/e9BVrDGGK1onIl9Oj5s4fUIEe
U7+IVcNv4vVaIevSbqF2hswB1x8Vnt3BTARvYSsZLzbHZfb73iAbGqa6PttjLa5smLfvOpODhrwV
AXiE9p1TpRVOS5rjRI1b2s/Q46cu8vBxqX4u7mx2P/QJpXS/i4fGvPL6XfqsXDBIPm6NdEr9r5fP
HeRkqUVsR51Ky9x3LcUNRGNZgVKVeeFrTfG/v19HQiXuV1qlnJHt5fljv3RGq7tN4toR0khiOLul
UXa+OZTJ49hV3hRCl7pWK7v0dQHWsH0Iu4Ez7ZZybEfXGBfFJuIX7VM71uM5dVr70RKyPK9ZovZB
6Wb1tbrgpTeU+4x42CCqeGNRw71ZIL7IDnI6UwQDqEgS1q4o7/JM5AfNGpYlnFC/+TRL9S+tJni2
qYiAjcQnhNCNx/T1V9YbPMGyNHOjOlZkkK6lEmZVmh2nVsWxDzfEK9vowmmBPuGig7Dp8L4J/KWu
Nr2mMh5FXesGgJ57hw5U9X0yXO1KdffCjmX3bJqE25d9U911ZpJYs12ozNnCCHHFQ4gxhhKyltoI
u8i5Riy6OB6VR8Iz1M1oSb3+lPlYxrYTU4Csh7GFCa14D6tdif+t6tI/VMV4DRZ+6VNSS0YLzYCR
A9Xt9XiZM+LLrSw2AMu6PvTzwGucA/ycjUW5Bu9/02okvNsEFrfYHjodKtuvB8vrSvSll3gRsunW
cagy5XPl5ti91u1yzK2uC0zFKLhlnWU8aCiNJr4TW9pXirLGFdjU2+PCT9k6fpsWFO2X3cVgZ8TY
9EE8nisEdSEfpV/rxdLGcM2G8sbWFuPZNNukOaLSUP94/1LaKytvYS6kLlD4WFKAMTV2r5jeuYmO
0a0XlauuQrGt696fHK//0avZWPqzWY03plfJUIkbRfpW4+BdaHmDWR4Wc3S/1rgLPTqKe+0cc03t
9h+abgTDpCbb2aJntc+HklaIoukUVDA1HYBQYxWFEVAeG4YgLZLK8O0qVsvDuCzOh84i0feHbpnp
HkqM+NCxmrr6YCme/IKVsWWEMgUHEHiGJK8yysbqDraG8FSMgogVrohhGcE8m1gAI4A1H+CdLOvz
1uc5a6JUlGCy4txYAnRQ9XkI8txDKieoTL3UZDAjW5VIf1orLV+DsR+z+CFf1br4SrerG38kqt5m
x9omRjjDX8nT3he5bcXPitS7QffjynBmBGlKZUnw/XG7bvo1NttHPtvLOCk2Sq/VNH02zS7J7mf8
puUxxXBa/UZpoVkeRdbU2Y0hTMV7sabUcc+xutBE9HueAG30vXaM+1MDNxC7K31NvOpWdOWILHae
2MmNrQoTx5rRjbUny21BvBZCjiJIs2S2V9+ClyXQKFT5QmtRrL9kpi6l9DVzzcXN0ulwt7zF7bJT
n0xtdbe4YjQf0wQLgQgXZzM76WZfughT6+h9+VCdq3MrPLW8qWGczl+AZsxVUGtlF4e6t9gm8oHd
Upwzl1JvaGC5sfjoS1jWUen62A0xc9CqgPZP0uIJk+j9h0lq+voTySLduFcmC8NoaMAlfl6etVTd
gzJDrfNHl37kk7TtdP1pKV2RHV1MUtL7QeLUcJwLRR0+OEldrqfCRhH6AJV/Y1NpFSSCCHTbmMw3
wF9XL+jKcnZf8IBs5l+0tWcNjXebzPC2tNEc/gdLhroRh2mYlswKJ/jWZtC02NH2vmasbVn6blon
aeWDzjKkHsz02DZN5gbO1hddIqSHJ3SsDM29Vy4iPuBUNmSDXxpNouRoI6GldbfaNe01pZmH6axD
GuKfrWXWiCygI2Sn2X28Dk53nylQ0LBQtRej1A5ZW2vreaafhelzBx5UeUiMreEeGENhJ2kgpspu
vy7NrJW3+Wyb8bE2SgB/4SqVPDlbM/IbbUgs3aGnQpnVHSZfW9opneAIryDrDlXHIa38uo+FfVt7
DmTilSZJc4Pkfu89aSIzcjvQJJa9D2OcJP3PJF6LLEBNJO+1MLUr2fcBZtyAfkyvtQv0nWOFi8mb
Jj5xQF8iReJZa1L6dQdprVodWvk6r2GtgEj1Z6l4zg8F/aMNn6g199245I0fa8Xg+RvdqHouemWW
4SAESjseeS4F7qoTxTM1GVdBsD0exHFtae7pgaGntv7g0OJcD/HYm/qdtOzWullch1TqUDYASE76
Elft97iiSXBbV7a7fprKsZ3TQFl6qfn5tBbJT5F1EliPqsWZRzybt+qqBrqi2v0J+n0N6klxGvxy
1nVVY+4qVybinKutI2+ghuXl/az2+vLUW0vfT6Bdk9iL5i6xVr9qcsf8WTQ6ZuW+mk9j7meGp2xw
1NFR45+xWSnLD0M0ontGa3QWtx1CisXHJEtQkIGKk6DuRdXJpO6O4JjfeqvpPcWdKtXbFEblGuWK
3ev6TdosTiz8vqF5cNCTAU2PY2XZ4CWQS67s76nRKsk/mRw7C4QQrcsw1WUuT4UQanvU5agntyxu
J/4RSE1097j7Kovq22ahchZQXUqn/8mkLtYj1DA3L31NWuN4TiYEKXhm3EH7h/q+miQ+8pLq8lGJ
O/6R4WZxce70BUW9gmpd8ij6Vo4PWtoq440q+mp+ZoM4dmBMcysDuzN7cRptbW7PqT6q6XkZxLbd
624e/7c06IesUTcktJ7ssdTym2FoJpxzl0yMXFJCoSGkJ12m/RgBMPQ3udvW8jgPajz/qAUPSuAC
RkLN1W7cTXTTSLpNGnsSbt8/r15jIiwctybMDTVJTfU7tFBh3dbpsizDsZyRt3pBdQr5h8nlUdCO
PDuVPHnC9kSPvReQzjCFcDE4gVjzvAnyeJrEmTewbT8jjNH0LyDl1KUJbYmO8vd5YfvwWMx97ZDk
gF8Sj7qWYbFRuEDQHhw7pbYJ/R7Rcvq+c+0FiJfazU2lyky5YWzH/rROy5R9SRNO9Y1KhjqfhaJn
QMwtq1kyvzS97G4c7HggM+3d8odlK/YUSfogm0TvUCzWMx2AonxZSjHZOv61nJlzZQFVaHg0i147
Fa21yMlfqGnbJwnkZ/hIjdlsDkTsDbXJTljCFj4wNbIVrwUo+LRQ167DOncBHviVVTUuTqdNhj2T
IIq+b3OcyMNidBVj8EEsJ9mhgnKtBLXi2r30h5kw1JcIizTndJEdj0ULfDdgbXUkOKrMtM8J3iWr
v3mveJFXq00aFuicpd8su/GWW8OeO3MKZ6NypluA7673Tfajkn1MRk+XyK32sjPOXefEnj/3A4wi
v2xtobcHlXOKWTzOFF+kCmL4Tq5mrJzGtc6yNAQxnDkCZUo7W38U/STKf/uuVfmFDZVu7wkjmnZ9
bvLULPJAkDGvwWJWeM0FszmwprimefPjOnjGcsT5hO7S/wxlHVsz4J2c408xsgVHjFfaAXhZP6en
Gl6i/pBkS9pE9M4guB7gfMQoA2nbFylBUP7kVqrncGiq8oCuAaTMRV9Rqq7XtWyf8lZhqZYJr8QA
eI1q+YrwrH/LtMg+OV2XjrzcGDDdSjn2xGfJLKNiXuJ/2qynC6/g09eGS+ooIsD92Ppm5a6bPQhR
u8Wp7N2uPsm6IABX0cCA54xq0BFiJ0aCUsQ69VAsXz1+q9Tqh6mLLYfRgDuflqaPNV+Mw/gzcyVq
0q6bZN87I06eO2NRgTUmzqgds0qWnwwjia3HuVynPAQEIlHVKQa18U6QXcziKBenlXdzUXXJWVMk
yM024xm9rcp6+jQbRjw/ta2reN/iutAyH86w/dGkgKx8VFCvnP5pK+w4tEYbjYCwL35aVovlnI3R
0iJVreTPAgJcEZSmMD/1Q2M8Ybm8mr5X614boVpYHJaNCHSjNirKHMKZh/xQaYNNJIwWJ6EdlpRz
sCSL1py4bRPrLPR+NrGhNfpPgi5AxqPAZ/rVNWbbBY6Gnu3BtWOZHBpTpJ/ikQ0ZaI5SfcqaVvws
XHeIT7onm+X7WjlG+XNZ0RUNFqew2c2p0NT5gOAoHkHpROfyOwGm9D4oRdtMz4OOph3I3WSuziuy
OYhzVkpe3REnCSrZfUEw0/GYt8Trcet84HnL1NuJ5qR58NzFlD4Cwq56zNiua+UbSe78G4PdIjnz
SA9PCdgVcWpzouVgWpq4ABMwmvJJ72gh3klNTNOLqdC28kUjpzrE8CLxzkVD04Agak2SUy7txLAO
baXbbB/LmJ1wMFMHq64FSyBP4xq8G0epZifNTBQ7I7zz7MaXo6V+LIty/pWrdTUe/o+jM1uSE8fC
8BMRwb7csmTW7rLLLpd9Q9huW2wCBAKEnn6+nJuJiXC3OysLpHP+NeKTfO0DJ9MVV1jo53G67+cn
W59exhYVMibQ827PrC0t4QZzEQ1K9WV/7iTqQy/LpuyUR9O1k4pkvpvwl2c/uD5lVHXcUs4VMs3Y
OreuuzjlMWEIg6tO5Xjtg3StX5qlD8T3PlmSsTpmdw2u3RG6U3E2UbRcSK1pj+f1XDYYpXlcp1+g
JttQOUnPFScCjrMfqrOTf3/TALaYFA6T3YngCKbvQbjHV/qiF6Q/Mjg3mcve9E2VHXF7vLJZJEfJ
zJh2SDWVZ+/9GeMo2yIhzX396E5pJ3itgy554ARB6ppHS7rERder7SKQ8u9lfGRy5hv1Ndy3b2Rd
0uBzJAVWu0ZdLUYtnYep6OX3aXGD/SLdYLZlspntLPt0qunXoejGvTd01cWVPywkhnZzjx0x6CNx
frXHkrj06A3TWYwT2eMurxAjlrhjrzqN/mpBURFSoNDODqS9q6flljtdLIb2MapN4qlXZw+4ao+C
fkbPB5iP4SOGPXUfEj14YVkrtaaGlbgRCQMstvMnZXePPC6OIvIGQzP/bXUfKAyD/nk+x5IA/Bd2
5zH83fAbleVGuwDP2+5pdjgR8p9asxGZqWe2+O2sUZ+W3baxBBnitz5SRPK8e4sTfJxh0Jp7T9UD
ZI3fHMG9Jza9PMx+IGh9S89+zFt3zd7IWIy+UTR+/oyYZd3cqJ0Yy3E75xRvincOFW9xsBR9fIr0
Fy11blc4G5wLjtTBkl4+98F9YIfws2TfAihZvUzdn6NDKZnyxiDOCQ4503JeplXnrXEIOK3TzMjS
MadJi2me9k9b7yET8hqDsmHoal8/9lN4ch5gEcs78MmuPL1gafLpViV8Z9peBEUzzeEHiEfWXqY2
1UEh5DyqQhGtM1edndFwBWmThNTk9s2Yj6mMTwoEJdeclfhk13V04zz0dfov21fxY2wIMM+TsIn/
uUsmfsc2sbI4OqKogmyZPf6oPp8j56ZMcIdoT5g5ss6p5iwUQ+7PIvo4IIT/NWaXe9HQC3IWcbbL
nz298axOLcdAiWh8YvuZu7G+t5270TY7oSD2g6GNUHyCqJQ6bJn2aaMPvTwga+F3ZJxD5T0ks8kV
CRdf44XlJG99E3eV6YfEQSGXDH1x4B7Fc3ts/Vw6jl4dztJk+zwecsmKGhTjydmJ28t3uXlrpcJT
kMXOkOnkwXreosXDs96KyV9km0u7jV7Rspw0xTEtWZKT6Nh8Go17LnlM9KG97uwgn+K+uUnO68js
F8z1FGUzF+gn+rVw35pwsx8Ygdn7jlpZ0AFliNQWxIR83fxumoojCfs/rGcTLmFnOZc7c3v3nnY6
PbzCU21LAdue4STOztV7TQPbE4/gZvurE4b9VrbnSaX7iFzq6SCN5hnbxDAXGQckMYlinf/5axe7
VU0h1Uy0kjNdteSMLlFLdWuR0DbAZWnIc80HwVqcOyaDObXZSIrrGi/+P6el2LnwVmJUCp6yYSl2
UmW/hHwyr0LrJZpKu6exZdOeROr1gBZJ3reb/DqPvjny1MzcDs3KQF+KuPX+yMA1e7lNnteVHcAj
n0V0MVczQqrXLTD0c42x0/yafD322Hp718lZaFG7R9twlEyUWlwsy8kzUitQUAJ1IxY6g+OhIrwq
3smF7bGMpImOvx8TS7ZOhRHsvbF+hycfozyIbOBzOtvAkJXnoq88OqSBtVmJKstWzS+4W1MGnNQ2
7ARe0G013/FtgvPpLGjKScf/Jc7Noir9sy38PlF0gpy8N6733jdrettso99z23k/TZ8eZbacxOq4
9di9bDtgC6dJnX5V4lzayxLEXLgNih+VK3Q3YCCTDT6IR/UGrBTRzFoOdnDHazYGHJTKk/l6rCbI
u0CFSTn69hT83YesCGeacfkHJNXlCJeao/SsmAa+Ha6JfDWeV+ODkyGe3vGMmUETOi5ugvr4yGvV
7/hQhberPJk7XxAgOElZemPqvsTtql0uZ5c4SiTTmV+IuMv+C4OpxcvGwffR+k3U5nGdkLmYLPv0
mflHE5Ad0CeanzEtyLnPNHB8RrxYIxA4+ViKN1eBrAQDuaX6dBh65lkdRdIOJvwU1yh6+UY8/4K7
H4TLk25Ul1E7tr+ZGHycN2pz/jumtY8qMyzx28ilLItpa2b2azdt/rmdnnQF/HT+lP60TaXc2Npy
3eBMKyxtK+sbwmUhPzWJNuvL5AbqIdnj9q3tlnTLp8brnjcu6fFiU2S+D4NWfMhxS7wJdmGr50qM
sqbY89Bd0Zl5iBjuA5jHkDn+rgdMTAoi3vHhYQiP65xny06FBJBoLsjZhukSgjudF/BDlpaJqtec
5lDLvT7tdVOEBFTrQkR4eCuGi6V7HMCZ28qFUcm+urutwTXjY2BRJPj5PJw2rRR5l+z8s5Z95W9u
9zlundC993ljjgJj7Lj9GRwXZfQ0LOH25Ckg/vt6w4NwV7eWWtKMWWAuKdld3ubAdsAupDQhshh9
BSrMlqwLda4JO/rsh88nbLqXm5GMB7TWceRfhVlpnzj3reEf0Uko7plFjFuk0rEmdwMSMgoIU7gm
b6Su6W42JMQVaRvh09FNyJ8O27HP9Bsdp3x2HDvqcg9D3mCfUi33zu0QAbbLHPdXwte7DhoEzVGB
5dHNCjbyvc0h2Jv1KtU2sn5lyxF9JFGX7JdkBQ8qBr11MgcO1frP3JoIQsFh9yw6kSayHNOIDM3c
pmOb8gC4k3eDg/8/NG32q2Wn6T+n1j/eka+1czHPMf+pUVO88dx0oOvXUWzOmwbh9XO1yKWFgdqn
ZCp263iYsaY6/hf6MxfcSPqLzFWbsQKPdGvz3iPtcaqDrcgU1l/9+znTSl1HZBfvAs2lLHaBnVv5
0WQvdbQt70uf9To/edK6cmDfk2SPQOhU3PRAhsG0NkkVJjL5JGmY4QVuDu1e+njgtOO4n6ska52+
gFo4v/jKST9c4aTdQyrs5r36SknmG5/hrcKdvC45t4oKnm+oraJy8LT2PkGQ9aXFs7GWx9ogGe0l
L+XFszsB57zS21FkDbvvPSaU+lW5WqhqmyPvC3duJspauuPHemyRyu0ttuWxpXM0rMZQsfpkRxB8
GUBL23ymk/h3n9DRQWMOhwAG6m0GjmgFfyjmxg+KLQ7VPQ2PditEKLd//O6dv9uWjXPeMw/8I++S
5WacOjvk7hIauAgl2ltuFBzCJesG0VW63zNRdeMxpcWQrMOfKbDzWs0knnD/2nN/mXQU/A5vi0++
WtaHK8uAFBDFw/Qwpuza5Zk2fl0e8779aOUU/4rhA//VXjv9EplDImBdO4uXuzb0TcXlwlTVrRIw
bJUEsjz1dDxVlBKuU9mDB/Azs9Xlc9Sfn4Z9XWShuzP6zO82OXmZw/E9VMnUk3jS3JJtmz16lyw7
XpHOdgsZX+NkK/hscrqIftzBDdeU66smpGPMp9A2pto4oZ9vb+U3ArDqpUhxm8mqhsqwlxig502Z
5JaSEB3fFnqLTNn20qq70zfbGzqWsSnDRdtXtXLDVek4bfaxBRQ+K9Ysfl0tAQ5ZIXcHKsinkU/w
te9hV8QkISyFrlVwFDMQyVgttAfpPNtQkuWRGRpWNSKR+Z6bMW4Lq0P7Ireb3Esy+xp+qV2mgArW
NimTRaVlN+yE7sQEMF7AEnxxCd3V/PG40+NKnFLc78SE9eVoIEcg5lYycY66Af3owqm5bOHINziS
Wzvlk2qbt22KwdR5dsePyTOGWemIj76QhDzOud6m8dWqVqmSFPHuG1S72xaw3PZvvbMYlWIYlqiY
+zZ9M5NSyVVZVf/MJmd4OJxFb08iDpv7NmrWmPHeO7510aH9okNZYaCW9HiW+Iro+9Zt0933ViXZ
Ja2JhC4imCOHzU43D2Ath84jqNsHFaIRz/3FLkexu2vziAqpX4oh9uu57LloHtiGFYkDyRLoUq60
zBTLieCkUMvc3FC3bHLxEIBrAqHuE1RuL261JMqKbytBTaqK4J2Yx5jEurIXjn5jnp72fA9o0MyP
pvcxfGM5/xfUKRbh3p/sMz+4bZ6jyGmOh/bcWfV9GYlfKTlMTr7sgNDFrQj4mYrsjrObku4f85mC
oKetoWqtU8P2YZfTqfNTpqouNrCJ8yIwz727Bo+nCyv3o25i51so3PoXTQVrytzTg1WfNsOoC/za
5ziEJ/dhCcRE8aXXRI8BM+leBOE5frOLqP8ZTuAzZ4nuP4X4SIMc3H/ackPQqlcI13N+dMYhVb3P
WAELZNS2qxz62OD3gsn4uazHdCjk5twEer0P/NTPGRlHe8yDWB47LsIq1LZl1DvnKM7jbSadZ8pE
0pZYyLe1TIMUMpHVmPfDdMsBM+JEo8yxPKm9PJaIXcBdmjN4iDbleMW+rSBEc7iPrwm9XThujaZN
jBgx+V9nshFNUi3NR7LPh7icUebsJXjRXt87Yhn9Fwfx6HARMWAv13WbPBGMffhAOLL98DYyDBl8
/UmCFrAn0uigzv3ihYOHtSt2uSnn3ePdSNSpmDtP034PZh6/S9I0WuWTHZu/qUot8eWebvlrRdKE
pQNdyr8v/SO9a9lo0ssWNSBoxmuDaxY2Q3N1BsiF6zKP8/6icZMmuT8egIDwHjt78sIkW+EcUmnB
NNu17G+c0Rd0X/VxV3t6U8whvve1M0ljr2DXDLKrbI6+TMiuMZ9aDMG8OYMEtr096F9wOi1k5Q/H
4nFJ0GE+8MJTNAcSmNnjyEUcH/O11atfySZU+jLNGzXm55bOfQ6CkLl3cThE3zlTeTippeh5+oZD
nHkQb5HDBc9Qgi19OR/nftEglIejz9wBsWpzDcsHTi8605EiqNOsONy4VYXfNcyPGcvykNdjRuje
BDL93edtrUuz+HRdTGajPIxHj/9VwusfZLdmb3ZyeJ2RvIE+7qO9GbhC0/06oXCYakZkC1UjTt+7
67zltEx1Uf0rkBmhtIEZNlu6idM8JKTvfNdNg4rZSxf2BNQl2VB18aFnxnokF+jcXAK4+31vnQJm
IXrHnNvtBfEFvS23zQ8/RiUM4TYqSJ8JaGRwd71jeYK/mMQV0tCTD2kS1f2zI89VfMVlppw7xCZc
+Z4Nd4j/2Tt/ZO2m4MQkkQuPkWo7/Z0nYvXzJdIEZ3RMDmDztX90xZjGO4RfIIOuaps54bhP2j29
iKOG5HKi4Eu21I1fGTM6/NN93LpEQ4uJAd3Fjfp8E9idLwcAjHznNWxkn9fZ4Z/Pw+h18u3gzn+v
hS/PN+ID+cqJxEplFZD18DtcglVe+FiUglKKUAefVo2j70dvPK2ea2Td2/Xwm7VKd6b7u2mUXImz
JSolD5cw/mmmQBMjLXnp7iYS14M795hH9y1EvmDL85ThWq1pvHAokxtzcgxq+9ltpTypKNzhjXLr
LU10HQGuvFyNEDpP5wzykIeMrJqyJ8P/9iDflqWc2Kfo3odRTz6GBEEKjqVsN6+z0fxCjUp9DV7a
RdNbtzaOLOweqO6RsrUsuMx0PGSvdo9356LjaZ8rUhTl9NiklOflgQ+FehfZ0d2hmoNWF9MYHtNT
0w64Xm9f0vE4ZjaKvx5E1ZsXjydMMMtA5kVvNlqp66iQPi6qq8KWxZhhkman597M55/xlNxbO9fO
3ZL69fsB7oT1aDdwYTDvaZKrbVn2su7F8nvbof0quLH+p0Ug1FQ0uA1ZucfniN9YN8PLHsWnvBfO
thXAQXuh3OYzC/XCmdZ/4r55r+O0LrJ4WX4Px7bcc6JFH5QFh2yUtH7+tHjunBfvCFl2VxwAvDHp
L8ph5/fkiL73pHQQPTbM38SetjmPiMoDuXFwlWE/jdd2EcO7p00YX9x50EAFjfmZhCbLuKuGevtv
CLz+JXbpZUe9McVbHiplnYcta9OpQJcDFtotC8E1eo+yv3bTUBW4yds7oaKMDkUDcFXXIvmjglCE
F27/LPwyJefsXxqmNVPKTvREL7p9nEd7G/t3tJHZK6R58AjeBa4XTvKLjxT1Ar6RjrnTNvuf0Cfd
fEUawXkTdrpa0rnbL8c4aXMJ2sy3nzpJblATERFSwfiPlRs1RLJhH4vKlK0EIifpol/d2AADpNvt
eBHirH9DY8+/0u78hNA8G8s+oSgi35Zs5PL0sdflqzOiMHOUn1SL0ICjK03nW2kPvV9pVA6XItau
1JTSckflDS2tbsmjk005p+syMEiyWmhjd5fXNmRZoHBi+7zXx3q/tjh8WZqy/icDgnxB6eqygsVL
dLfwTAZsY1uANnMWfXoZhrb5R1pXDNTNNvcjIE/JYz1Lzz+TwK1QHPXc/k0afilRZBv9Gb9pkiOf
6xvIt2186SKTDBe6u5bgQ53p+PeYTQ/Y7GqQ6UQ353eScwXrgb0BQJHnOk+9zJbs40QBFLx0wbh/
NHbZRpBGaZy7etiGDmHOkh0cK6hXchs5R1JK5fD2p9qHL1xQE1+D2ib1RblJuzwrZzhi6L4m+tuk
k/sfklix5rjxXffLyVSEfSdoj+7tHFyskzLd078UMPLm1Kbrq3E0a3ONjgTmdWEIe0JS1T+gsfLI
OxGoOUJ+Vw48hlkrHfXT/IVHkAVwlqb3Lq5216NoY0pHqoPhV5WYkib9V8/NtqPF8blsHM5/787D
xwSkqQDZygC2ZH86F6M8/nMqQz7OBS2ubZdSDs/Wohtm9DFaL40XiaNAIDRmYzEgAenLOvHoVBgy
wwi/2JhPFddsf0OC7OyyZWfIrs3OMd9M1eta2qafncLrvPl7PCCiyY823MgXUbZL830TNeKGLAAd
DQi6yBhuQi6D1GmSNV/Q+iMGO+K+fRCLl5nczHP019H7uL6czs5wF1pSIpGi0DzUE0v6hzIyPRVr
uBhN35lAPnOkiFbLc9SDk9dnN28Pg7Wnf7ltBoBfLk9RfIC459y6YV3pk9srz0xC1Z2YraqgHVB+
ZLrLkByFW8vg6ACk3FqdULx0qItYpE8FlTFTubo8xFNj47sEz58udbSI834QfdhULT9MdNlNmO6Q
PtHY5PHYRc+N6YbPc2OW7yw0NQu3445fRO1F99w12i0zuyk2UTveoPptcO4XaYXMcVpPXVW3y/jl
hMb93ZkzewnnYD6YY5b2n2akBHCGgZ0KsUHoA3Tb3b9LzoDZC3nbp84997+u0/Z7bhDPBblUmXzs
pk7fK4BGEljgum6TqUcttBz8vyztEuFh4MuvUyL7rlyUB/XWr2LwclRcblJ4qTY/hkaae+57+0il
qAu3GTZiKDmdPgvr8v+gTg4s1Y6XlkM6nMQwHw1ffFK7yNlibzqiHPrjzCqdhsuD3w3He0hKfFRM
dT2Zqj3O4cHAzE0PJI4OIYnczhZhalTdqy+Ofn/cKWj8147IKHNc+WTT+hBgAXXK3vJ++lN8WXH5
oCagrSe9jEzUt6CrtmM1cdSaAJn09ZBrmzGM+6adv0VpJ/9yHiIA6cXQvLqp21S3q96W6Rak9d8U
SeAlTWuI1s6LBtQiql7ea1IwIGMZjFPS9utoKHs5chZwkxNS6DcIiHhphpALzZzcESZcjo3aBtyx
iDHEcdnR7D9l1nC/gFYPa0HasW0rJB7Qxs606+FL33njj1CCUBRH6MngvncHPTwlk5CwWv42z2fZ
Nn4DiYa+soL70cN15edEcqqjSOagTeMIf89jXEVL087lEKsQfiHoWBqMJQX7qlgjxhedbe5xXwMW
QZJS16rU2X1Zocv7SjeiG96GusfP1PFxmR0kPyLlRBAg1J664Z1ua93ziyDt8oEumkkXke1D8EUH
lcLTKliVSu4/4V0tsXNs29HhIFmQow/eFzuDe9cjumf3P0msKbRPXE6uu2HcyiHR+j/T96LmQ6dU
kALzI9fdWH5+x8nU+CUUcdQU2eAEbjG4dfIrigxhDAbiujRCYbaf+qy5JFSfPw3hsfzhW3X+uvM5
z5ViCXXvgjFJoM6QUMJO1YIhlLKnZUNh2E3rbyTWbOwIyP1nmuTt15XXaSra2tkfT2ZxU3lj5/4m
1/x4Osnbaq6H46ZfDswmYe4Pw7bcxZtlmo2k7v2CF6UbMO2SVlgEcicYS6MiBclS9cSgMBHTxIJQ
J+82OoFttL8H2V0413P9ug6haO9PBB1xkYT7IUmtSoKNwsI28i+tM7tcABv9paWy5OrCmg+Zez3j
GI5v8Yb1xRIXpIreq9eJJxR1fpTXbnJAFyxZtl/D2pj67vAXFE+6o/I6mlMGkr5Lu+CeJQgr28bb
HhWclYeDkR3472KHLnghNxSBiOfPrVe6qwVcBYzdklxExp2ZxUfTfG/aNnV+WhYocZ0AxYaCJ3Ta
Pcre5vG454KM9hKNKnieQXqUlNTcosgOyaZKLlsC5lkcRxQfdwd5P7KIe99yZaOSEzzTM9fJFEv3
V4ao9W8XaX/gI9RrdPVYQpLbv8nd3J28jm9wqd1WLE6d8m8qwUmN0Mb90or4QKCMBarLQwduxSSr
/OhqtGXPxOaK5hIco/ne93ppi6Pt4uASsptB09CCvF23bTEcAVnSe/erw3197VsSd59ozZudC/tX
QpctdFZyZcYCxewA8dw7PCyOU6pjXx4DvVHqMNacA2na8/U6jvpvH+J4u6atrkMmkLa3HDhOuDzF
hl9eIVW7f9YSNSe4ULQEebbcZPYOtO54iWrbiU92CHRWxlsQbpeYOyL55ydz8o4ltjYXA4eZPHRZ
uv4OeK/BP6QPIjfHlGPlLoAtOXlSoFaxyygLhqfl2Zvd7rHz1vDSO/vxnM2NR7gAV8LLRJPBNySS
a1zZAUsDosB0DZ4R+EKTOUsQfJ6T0IpiUWSXPlD7Gn6NFpV9kqE6+xKuX9ISuUfjGybAQD4K5B87
2HLjwo+ltXO3ZQpYJTaT71YJlCM7Tdi9n5vQ9pvspri/s/zEL1hCe4LcYgQxV6f35yf8QEhd1I5D
4qYT6RTXNk5dLvVYxCUqz0Pk4aFDZl0bsRgnwYrd3AmJ5kCZGEqYpKzWoGhEoRaEoop/JERm5zXB
c3SWXWaXP6hi0QI3YNsaaiO0lwMvduW1Tf1AHK6eqz0w7bdzjXnWbmzml/MU7O2Qqjf5uGi0W+i9
bX8YB9g3j7mHEbrWPwe5Jk8Q1eYzUpTzPzxRCT4DYG4QGkSupJc0vZye9jZE9zIee1htbdS9b7MH
DHNwE5Yuotszn2F2vqCT2f6YHeUki0GXvAbxrZp7bIgou2H68+MmTPqwNlP2dYIyfqEZZvi7Zhvb
1NqE+qFTffTa+vv+aVq87cOdg4yhI9uPT4oPB9A/R8P3TjHUWx1tJtfzEv6VljcV2RZZb72I5KNU
1mXuwoZXhplrnpV0oRK5S2SU0GO7WBnbP94G8D7vN3G+juSHTtl+zm5grhmgvHwRu4VKQ1PdgOOq
3WJ16c04X62XjH9nMwT3uo7i+3Vzx2+rt3qPIlwdaNSQlSga56bMJqi+aPWfEVBuFXv08Rnp6X/N
uAu+Dz7M2JFM5AwekwXJTChZZG3vhib7hf+OiI/uxj/N6uoms/6EDi7+dnuhr70PpecYPvZhw/Zu
DIS+pmP6JGYAcD88w5woXwjmSA0/EPJmL3C/lywbPo9D6kNvctcWUxZeuv1cHwVZD6O7/USh8Fdu
B1KE8XyckCjm/ClFp0FsntZ5nb7WC8GZRTujxDm+tbPDekXa51bodN6nEqVc/C29dWBVUbIGxciu
+Rw1cYJGfNbLf3Fs/fjSe0PybNdB3R9rvAqg30WhhE8nxCPt/oJvnacbzAC1dzpu68VO+7RVTdef
hNnMXlLEaR99aN86ny0G0PclxRTSTGL5NDmj+O9AL85oRYrDr1iG7veNheKnszjh19GR3ifY7OnV
XQf5oIRzrKXb9MFFcFc8edMuqwwg+hFWnyl5O335b0JmidBmMk2ehnNcbSiH4N/97OXU0U1ptOsK
nHX46fVoo/Ih87qHAb74mqKRhjAjbf09Hs/0l+bWf/ChS/9lEsVR8uLBkyi0/BuYNXOOuqCUMM+k
Vo7fhKeZ4lOlHoHKsK1LYec3v9burwjnScUYAHm7K/C6zPo/nCVEKmp7v9rWJfyW8q7c9cfeQmfs
AJlt/ya4t1+9JOCvcpbE/91mN9OFiQR6v+h84MwdYA/9cUXqnrXeBXItec+ElU+MyJQGc3Ylr14f
Dt+5nBOou9p/cB1CPxFBnPVEJ13rXs2RDo/uiDIb4ZAzQq940vwOQqf5bGJ8OUPbOS/J2Jsvtlt8
kwer8i/77Lc/nb0OfrTHogyGi+W8Z1hzdqwjYf1GdoD8YYjzQTTshe3fpakD/n5Rt0Ajavd/Agjo
LxiSZtQqZ8wzZ6aBv6eDIH9FAU6JADO2yO49GTpgkRkGJo4RQmvOVGAb2A/eNzHhj5lH2VbHpIJn
xJTzo0Ye+egj4Mh1MtpPhtywpkCe5zlldIwIIdOGo25gj6yACqfXbO5PGH0QxG+1WNvPPaQ30lLX
McDNYhI/t7MeN/xWSIi0dab/mm0V5Yo0Ls1jHWUsDVFLK4XXNadCMRhGzxlj5MvsaGxJMf6vP/Aq
KBCDMLXfpjHD05/h8MI4Ft+cWA/CcfzfjFeShi3UovrezmF9I1as36g7hhIv/Bxot/Uf2MZAimzm
ONvfSarDzcHY3PegUWuMbBxH+496Rwx/1ytxyD/7FibbVeM/7H/2wyldFr60Xir2FhsV6eb0X1FC
RgPilH70ZIXOhNpntQ6zZZkaY48kIjsv2HKMHfto4oc7ev8Bu0d/3rNraIR8t1ZOPD+ADSQoKWxZ
M05bamrTL4s6B/3NiRv0dgUMfmsvbaLq5FXTuO4/C4k4uooikd7jibH/EY/dyqI55dbcNewC0+so
GRou6IKMcS/N4snUvkxOrJL5srJndOK6JmB1bZ6qfd4x42Xz2b4phS53597TNv0xQj3EVdS2k/66
BfIm9xiC+TxxLUToltdrsKDqaHHRWZpEpxPuoUIomyJj0LZWuIYdpBTu0zChYqR5DkqG7XZyO3+d
0XhDLqnCILUzogyOuPFeRpim9M6Xq675PiFz1B8OOR8w9bDK2/W9X1PZ8V2udneuSNFaveXpjpY3
YICvN2qz3HRNz5UqMnZm95Kk7SG+bk7CxZxuxE6+IItZNjCNNXB7ykGxEHyLvWEb73ecdgmkCHP3
Q4hkIGOlNcdRhMKvyT8fEGZWLaq//qkJE12X/Nzt6sKi+an54DfS/I+jM2uOU9fC6C+iinl47aZH
z47t2Hmh4uSEGSQQEuLX39X3+dRJ4jYttL9hbWL4sVl/LxRu3Tc7cVL+mhO3X5kP2NbN3FPOZe9+
Acj2Ic9s3Fzbl3hR3vQocHT9C1Xq0T9B0JhIyocT5gxPQisoRq1dXz/GAk+PUOTsBocQ6yY5dWMx
qH9xPLQzTg0J5B+0Gorh5xgsHj608X0UkmCV3Fd1Lbz6ce1pwSKcs2PG39cUkYrTtsYrLhtDGq+O
wHUUF9+e9GlepuCO7lySG8VG3yMN6qPjB3XwWak6cR5wPC2/3ml2ZvtYYHGlbzRbKBi4QzXCu93G
rHnuiA4n5CCHoDjTpkyKHXR5u116S0Hvac7qucDtTwLmi83hL612fFppeXbSxa52X6OVhcMRNXes
X6D1RM0T2zw4kLfUJVIxxCJCA2KD2TQ9OZVGCtmVjmzLbK/wLaLoxA+YJWfPTVqSyjSTl+5ClX3B
PU4mrPRdbMayBOzEBB19ul26eL/DJi4oiRhFZ+VAs1gUWJ6UoW7ooGLKltNYcgk6CP6Fvpd3ag7V
KbDs2AwunO0pt+ylntCKBl8EwS/hOjwiydw6vsMO6oTZe+fQ3ZIadlbB/ZWeTbTeFxrldsdJ54x5
wa8zWUj/3cSQfeAMgjwGknzhfTTuGMjniMRQ81R4Kb64RKSY/pH57MtrmPLH0FaqiG7vAjSU8ipU
bPSJDKMpfkPkNtO/SY7RfBl8BNsDKd+q4JktrTwtyWL6e0gLTnZKUoSLc5mMGytEhqIoci8hELrP
TBiEv2idhs0BjL4xzw15Juc4owjSaR2oYe9skiKR0UbGwa4GhnLUwFJuB6f0RcxD6kPdyd22Mn7u
NR3P/jFF8S5/cmdUcsD/dtbAvUaZrBdz5PXiYyBMdVI7d9bpybiq2nUmjO0Wyjqvj3gg386lZzUd
s92wTHdhqDOB6TqrJsxlEjpWoZYo6/1wVuwHXCaG8h/xRk+E8K0X6AentUNyijo8oXez9mxso9jA
f7/Zw+QK1one150hJqRvsWTb7FkSKOUXbePGXMrRCyJOOVqtI2S6qKHckAnVHCwfymLPRQTH9sco
R+wFPxjD5m4shEtOOChdHIBDiiosn1TSNM0v4TUlX1VmfX/r8jGhKlscuQD1vjoujTcKcRmoGfXT
qeMjseIjVuj1Xy7dFd8i0vK1fx7TaO7id78I6DfvKpYzxLlXL2nNRFXKLr0Oohz+aU6SbO90usmO
Uak0BWay+e52KtagNfcgyqnCbkxU+jmhS0qzFS7NS2K0x0AUtP26Nx1YH74Zc+DP3yPkdY+2YoTJ
EB/rkR0iT0s2Tm2/RxF1mvskap3wK9lGdoGy5GgZjoOIWOiwExzFlUtdnQreRcZhVtz3SeyhSXSs
1AuvDt3r7hBwXnLQkmvM7iwGwHghurBgYEt/GB+kL9r2mvCexcwxmB3jjhiByXiYNuMd4wFl9twF
K5sW6ccEU/kzcNpyPKNRZo5/1p4Vgfc+sZPe/qmSYKx+Di0kr4A8Kg1atcN33GbSTOyuGnZ6bmPS
QY0iI7SyoaE6RBp9wWeMNLO6zkGGUHUwbHMS94PyKNzASGqTeT/DSK1fhhSjeth16ToSOsYS7HbW
mers9wQ0cC4R552qroAHwsw+hlMTGv8AsD8O9FMaLcN2oWEthm/6ERge/BSB8yIEque9lxKmrnLh
lMxrvVmX4pXitmLhgEG1KHZ0hQk4jz67se94voIWy2gro5KyaOGsp4kb7N9oi6W6hqoARuHoeMEx
SWQmfmxulU2flUOsIORcazNxxRBSDpIkBtk40f4IC+acls+pyqvUYHdy4ZHxfi3Ttj0xrAtqEF3U
d386QGLVcwz0ov9HalJW/wJz2+nJMnvw5CTcCbNZ7mm1KyluyYgOJx3CIHf8so+QY2tdftBx6JrL
Qkx1fIrJI1QvnUfv6rg1YTJcjG0UF6ENAlR3CeoxYmROaBVS8Uy3yMVCJmr3Ww+KdxKoPcXFR5tZ
9PrYCeU0dMdVZvWpilyvHPNG4xWcqXFiyhe3rW137tLGw0H2k/efHbqufSGmH82ajCrfvWtPnuva
+AilXNWpA3+OS5YWf0ipL8bZdQuJ6lySCkvSPC5EIr7dtS02e7ZlmSwf0QDPYthVPmCnXQm1BMYL
ng5CfqrLNgLlG6XMW6u/xkku+1Lro8B6lV/9hNhOO9L11p9ELvRA2YL3j/cWELHhzeSE9TjlQ0j8
7FH4NsX1sp5bnlzgYKRhQmEctCSvLY68/DlYNeI5blUqHSxGrXA/j53f3IJjWKQBhrq7+hfPX6fm
VHBfWs5jwnW/4QbYtM7XhtRBsrWu3exnuIwAHPbIk4Vad0sSNt1frvglwV3ws0wtEX5scW8DlUgo
HYitr1hAS7BvyG5z4cJDHZ5LAlj2oyQDBrPC4XWdj6kTh394v0j3ZOiYgVotagRtXQEEqHeBjAp5
rLPal4/ULp36kCorwr9F4iZ63oduH5pjA72r4UpCfnnlH1jG02/EK5YGh5Cvmr3nhChCO5p3dHFt
1PnkvMvagSewpDgajqsVYLl50IIl1MUwR7c7cynenUSvhO6jpW76o5pUUv1TBccZidFy7cwb9evU
njjj4ZozAK0lwHHuh96tQ0axkbAgc4nviWD4tttQGDcXneYusUyaL0g8aJu8wb03zT1hG1rdjb7l
A6ZkqftzPS4uGRR2bUBrUHMb2LdQZTq8WRWxuKNWzEjlJI1tVu6Q9Lh+wRaZppOM6KGdVbZ2o+JJ
Fs76A8QEDt5R2BlhxkaaltFp4NZT5WxV9T17dAwJ41Oblgy8/KpNdOqjJSZNSZDJD+iVzWtBQH60
JUU7U/hddM/nvtnHZa0CcQyV1tk3nVROrNxNlWI3Sln79k2w/faLNFj4JUJv5S0mCBfV980SIQYe
iJlCZoj8xavuPH9wKIDxnDcT+RGFBpWzuKjb7lU1+fNPbp+z/Okb6tjsDOZVZe47rg/lmYtYMuV2
oTzeXXjehznNLbcqWrU64QXqMEdplb65LV2L9CSddilJjxbNxmKqboAZnopsnY+yna364Qe9MoZw
qamGEPNBkN5kZw9Zo/k80xJrFNiibRmfvIRv9oDMP288wmJqqvUHGXynet4Yn+2vloSK8zuCNLd+
tyULGy8jB2u9kTR1vew3H+toT3aKyUNRnlybMnd7oVbidjJlpHZZgLD9gV9G1YnLmg59vqlJRkYc
M6yqnWAXKYUAwHMotSN3MDBCJ8N9JKXN25sXbizvNxDG83RAbkzGgXzDrOMgD+FG9M051IFo3tmt
MJIsJ+0QrX+zrZzsHyQBV/3BuIv914UGa/KvWlrj/+euctbtDlM07PyHjiS1mQ+FO+jhJN165vs9
m0wnKS+p0qgo99YRosQ+kZOg3dK5qu5OHXo/WAafTvsZt70OT6suh/RlLOGi3IE4leq1HUQaPU7S
KYbXCYu1+ZQj0a5jZbZMPLq4cfEucMKGHTzM9/XvCPG/uETEp3mP8Bb1cs0S7XrvViGrGT0soPB9
Q/+PX13LnRX6STDc/gQ87vtV2zSYbhFKy8KuiVcIhucY6LC/K0p3635GURdlr3Ta6O8zJrf+kHuC
E/mcFU3snSUKV3hIRk6gO8VzIU/AnwKSPsIFIpxW7KfI7Urn/Gpr6ZobZGBjBonAMqwcSlaGwTO5
nC08xx7Ip5oPJVgWdZrSjNwMtrfZaPJENqmvmgcsjnNKBEl/wZaS/gaHOkTZWcqtdg495k2keOeS
JpM52zsq4l9jlDrTN7yYvlv2hvIkdH4rnTW8E8YbViff8LH+P6mt1JHJ+zb0MGkDb1Fjd6Q1A+c/
E3AdEeyWjIv1RIzS1I+RpHrDmustqI5lN5fRWYVIVxUYCmaL67xulLzoqY/LLZ4aU8R+4LfmWoZi
rxdEAkwp/QtN7CE8DpvTKy4f/QYEYKTBlj5wBxu8Z01rzk4H6vjAJXxO1uVBNTIejpVcl0iQJMnc
+DdX9QquGC1gRrK5jwfmTDIy+NWkrpwvBoho5YkmvLTuw5Bo+5wTvSyhd9cUOXRzn61VPTCbD60K
vhy0qvBFthxYl2rF4rgbyAJTEuSdpSGVtJ6Xz0OcVmiJTTk01wWntIFZtHGYAWaRaNzgYmR13Pgf
sxddxXY6zSCv5reJAMntfBuDJP7oLdP7f4ATUvG+xENHmavw14T63YCF+kGhxoVkEpOl/dBjFkxH
yfg8fhEZsAU5PGgl9R8jXC1eCD46XOSoKPI1Jn3h6xfHQjLGR/OqLSdu2fUvab/cIiye9Lj+T+lC
Y1LHnXGSXTbKQsb31dgRrp9KYh3HTTV6OVkwL/UhBHoRwWiYyF/ct2VCCzgL17X/MYahyJ5Eu+E+
GrXws5qU25uXs9RtMZ+m4uMV3H0izt5T3yAzXTu08fYQ8dln2b5dyyw8lUk6fc03GAAdz8wSJdGB
Z36ni4LmeEXrw3BiloPqwn2aJYL3iaAJ+KtIwxptnhlPcOf38R2ajw06geHGRni25WIfk+gkt1ZQ
JCQrIZyvDrapesOaUsM7njH+6G5c5so8kEQw2+0vRkIdTUbzxB8UinbtZYOdnrxqKtvkYLPRQ4Qu
VMCqEOKsdFr04AZ02qWv7CPvzRFTylH0O4hbju2sK8z2KmQmaNpo7skPB8QIGnSt+rHIQunsKYSq
6fdq502cyW2P9b6sYwAIKdcdkkZ1aQCCsntmiaJ0hyjQYbTILF2nh7AKuux9FWNGqjcUqRvuOL4q
yfzhw+rZIY2tEV2YVPJPTmmZ5jUduPR9G2jaU7WsC461Q+01bFKaolFRJx9l4lAwi0pv2PLRLbo0
fCw9n5vHpQ0lu5tjOfpWPJPBWarolcEqYHc1W1mT8K3J3MBc1qkDQI1iiwhd9jZL0JmaOjgCyXP9
l64favUSWRTwdwU7wft0U0zQYwGopLujSwzPVbt6TItdXEVFDFohEemjWVTbX9t6HqmIlnXIVpdT
ZUPDMsUpgLzfENG1FUnb8baxFG/cb3pG+2joGvVrzBbBh1F53tWkmVM/0YgTjILTyFUmHyiFDCdH
CwziHeFESn450CWCADh3FZyCnhRGRcmjnRLGVmoFxbQdcIDRUFMy/MxhTh2H0wGmk86eUHb7+sxp
gyOF3uf46dcouPV+2kn6qIZ8euT+KSKiiNEC9sL3xbFcl3fU2Il2gWNEXMYSSlz+yYxezUVTPg3z
hveUbPZ1OaBnJixh8l+7gqSS2idDU25fChQGYDh2RI3kFQh9FzxaQTgs+pBJMqYEA6vG8w/AgkjN
9a5O5+cNVwr9n9BKRgTNWeBeJrYkbA6ZoqvPfq1UXz3csDfToZs2S5JpZgwbnlpEAbe+LLd7Wc1F
glLgkC9ajWSUyG7GS1peEamY/R6FyagrkLiP1PKPSZi25B7X55a8GuKmW39MxgMJdmQjuzfcMfVb
979tlpkMWOU3Vb5z9MO1XVgYtIx8otuGB5HT1y3sSycqt38F8JLG5pJsQSi6K60T1TxS0GmOI8N3
+x8quk4RiFpCeIoaKjAR31vePBMvjK9CmT8rBTHel+VmXtEl0uTkjmP9tyrJo+62NVqCBNXVnZ1+
t3F8BUdnybafIV+Kv4UG2cQGIfBiO0bK4K4N18n843rvPZfhUGNoLlXm5dFCXYkClPSf1hmN6tg5
RdVenNQfjn1nq4Cm5jq/aO8W6yC4rJNfHpLqCGnEgJQhOUSw0lBYbn5MEAeHx4q3cPut6XW6HlN5
VmlEJ38OzDvnbJIGOzceY/sxacsNY8eo5HXHEWnuFkv1l+1xFvQTaSxuk957kzcz+IT6NhGEY8T2
ZvpApGkrSXjJX+mYk7smNn+cecWDxkjKOXnhxeN+d11FApzST3A1UVKNJ9LODOYaNJjPMzoy0e6X
1qcBX9EBKxB7aqz1oLebn+PZDf9pf4CBnxCTeiO4ExB0AIPqf859ypqNbiR3do4WIdtrkw6BB/08
6/3DMM/Ncl+TZJQvESvRgp8EcFX4s+zDxX8qUsSMO4cdp9NdTegASkwX9/70EwkzjC7wsbqrmOWK
3B4PWUb2BszrKSsqQLr8sE57abqiUIRSyzEOvknqDZO7nxrAcBcyOUlzrIKN7lbsuZnzONedRuzu
LRPPDss33T6qNurNA0EioBDm/7R4ONvVc0hUFOJEp7LtmvVOrL4c3pap4rqIqImqMlT8Hey/8RYi
b/C2NBEUrDosBS1LnkC+Ky+ti9a6cXdQdT0gwmZ9sh74xa1ZT0WC1AT23tj1WbuPwq0l/gWODYWU
mG4x6J8BgmlI+ixFvvfa2QnvuEbF7l1JFm+5c6hDheRE27FdfoZRJJ2rm5HSR36PVp8UXDbr6eyj
4Ue/nUyCg2OBQmQuqm1pnYpsbJ8Ina4DN64gaQ9eNHFh4F5jOFVSs8UwXoDItGTe44xzqvb4k5lq
CCg3/RqKQ9oNa3zsmgzWjg8EkRJhQ8FV5ORE1G+G5tXkKVM4hdLG2B+r0zQoqL4JgC2VRCUffWm2
8VbSiJ9ZRa71oevL0hxmLMjm2RQmC3KXN3r1aDt7KyOY5ldNX+exJJpII88j/nyIu8i+yoaM9X3g
AOS6Wzki8bTayb92dJm4InPpQCrfEipTL4h0tDkhNrnBSfo0pwmeo5g/T0FbXDqOPKpJCyn5J949
9bxLOcjS8y3+Eu7ATQiPJyGlOBYucUzBKamNeiI82wZ/DHyJkuZoyLofh2SrnSh1aTkTOgaVVklA
xWFHuGTaZ8zYEZqY4NbLgpK5maw5sL2XBQWly7jPyWhCoLT7ZnKVhmThOBn369H7x3naEU6SlOj6
4VrWhFnDE0Wyask91LDtMK+2DJE1/f47Xa0v5v2ayvELpidF4jpZ+vS261A5GQ8pCgZtMYqugmCj
qPSVJYwdv/TCB51y2qIhiSG5j5UznrfV7ewLEA/aVMzWs323FRFjyDRDE9qncWyDfzIIxv/ohLrR
KYvS8jEouGIemnrhVuUOzCiMyoyExMNnNizTCqvVZ0SMVR9LLluXpKwhSKvC6QBQbHXAvw2qwk2z
7mPVHgsyLK/E4hvKW7SI70EIjrTHyWx7R36O4JWq1/Db8/y2Pjf8cvpjN00RmgKERrtLuKQ4V/7w
9dg4yVb/ENH6/0oX17Fr4bIQNgd5QCKIoZUvLrpSjFlhqj9BF+u3hBPuj+OHqb2vpUqmRzW68p2f
aA6/yr6dl++oQgJC1FbtcPZqPY2XqpswRuUoyuKAiQwfpcxmegmepQyPKzK2BwFtggh6VffLi0+k
3Z4dpGlQJl7Xlvc8WsM365C7+LhNdfG6IAUGuQi5XR96glGap4DqJXJBVKU5OFSi1SUbRkizTLPr
Dr9tq6Jyz8PNrahmNJQHn3UM7Xc7dEClELaKuaMgPUR+4+eug024SzNylTTOZKfjM2jiEgBH2nAt
pE0g+CLZA5vGRrHHiZF9vmo08l9OHYr14kuQIc+uWxb2RoliwSpRbtElQBukxwVzkwRad40748Dt
Mnp3zWFpa4cEGli46LF0Z/Ufep0T/V0gm35Os1c3P7CBSYIkuM2P+IOAY9PN+Be8Mt7ypXStc0bl
TP8iPXXXzIHYRSsjrMQhTJLkhYy4ao7xbICz0P/0YC+DB+4BCLBMet9NYOwAtVCmJkdLX+MpoOWK
DFjIGvhAuzm0+CIl/L3G6pfvdEenU4HobbliteA1gBQK97GAm9NcxiwiYFwE5RZdZcbXHxveS59K
Vw/jXq34K1cUQ91xoxJg+vToEXMUvGhyap5KACOw5tEnnan3Iwgwj9hUmvwwjGPiOPHA/HOAqd5I
BKNlRiWb6h6ztuiLUzWn7qUXnQzvkSzpV87tDfvCaFW9tUg+MP+YFvw9ENb0ZDEYkfejzqMB7rDC
8EEOiXxyWZDc7VkHNvw1PDh4spol4jEqHosj8Ncdlpb0GLc7rx68GEWEMEjeDknLHmOdzcmZmwDG
qDatS+QM+4jdVmabXjkNCPNudTWvOSyjjawlxnOQnayS2+OQROJZFSbsTvHNEI8xbZJTvIoZYmtG
N6C+G1nZFQbHgV9Ue8YGKRmSmbW8g3TmKJmuqUB28T484URKHigXVkQBaJr0v8wSe819O1PfPXFr
6xULWOPir8VhuysWLxUnZRpodwHFg8+KXDhGKTPzRwzXg9GP6xM7MmLeE855BSqsfuuOKs2Jm+Y2
5GUTcRQiy1MJL9vY5yvG3Tm8K+EYuocNocv+BoWCp/9t5ThQpXaLvuoADorCZS0qtdy0JCMh0zuX
/zPp33DeBG+aRHJkkA/hBK9fvMX22JleVXslWaKxKlZryTGXZf/Rzdl2HmdvKT87dyvAKvoAkvSx
nuww0bQgqZsvJgZIMfueF+z8QGePEHYX3CRJSuRIDBfPyHEcsEKpx/eNFPbENiUapy1laV5fG/H6
VS2fNfjaFUrQuLZ5ADAsO+D7Q+2djA8+hyfk6lLHnM6a3ZWPqa2TNU96q1koU+ml9l5ZRaLbv6uU
EgehSAUQH2AzXvCTEBUrEA4+o9F48acE1JQaxuxL4rxkByQ5VPC6E/5yFr2iJp4W5XKliBalf1IL
9uGTM95W90AnpnzNyI3jpizrpeajRBjpU3jRxDPqv34bs3iat2hk8R+keWKGX4e3Dubcv3mh/0cv
WXTgB/xo45ich7ntc1kbMsU0hGx5HxIFRc5pDMgPvyekc/GBysM9qXvbnUybrdHRjlNnf9Q+C0Mx
UrNUXCVc04qUkF/IUzr1EU1bgay7azYitWjB8F9bJEkcjbMw1UoeKwUuURKlb47kdZg2E7N2LzGW
uMhr5bfiuFb+AhCla3l3lmlmlodVNOIqeNbpmiWbc+rFbZneMkj3pZCNkx6aIFruN7l55MA3vtl3
HclSGtOjXC5NQBU/L/2lpQBga2KhReFhge7Y/SUIGqpkvl8poTNBbc50P5SSDt2gubC9TQ5vxpOv
GWR2iY2a6FevaFztWgT/v7xiy+d0poF/ojrWvDjGCeEg3MwidOdpnUg04cE7OzgeeFPGW6NfSXxr
rPCsMLnTMoS2Imma5taT1fMEoID/X+vy58wyOZPTq/C6X+jsS7AjGLg9QjVS5R71KCFvinIHl6uL
iJBniR8S6lVUjI4ehWyxT612fsWzo1aKjB4j3NKAdKN2r75Xqyls3XANBJJidrixQU4/wrJnVvbY
Evi+jokCAuIFRK2gGJtfMcpq/dQ1brlQWXaAG3Jk9pN6HqfJp/RO76g5VW7MPXZxNHUEFnsN+Agb
q0amdaZGsGaApKnb9fVpGgOxPEhuustZtqb81g2HMMqqu76VVpvgsNgNnFONeydzBCHuNNC0Xbnv
2AhzBhyuUeurZnnLyjqKj31gzHI0jZF/qoyL9m0oVq9D40QAqhfCeRB34gCyDjFaQ5d4C392hPy7
Q9vaoN2tVcNDHHa8+HdM8uYzK0Uy5N0wBE0O9EHjdQk/PQ3bWFMIFPV9X9ruXYGcICQ5DO0vgoZl
dydg4X54PhydO/BFwQs+f/cBYmfDzfPL+ZqmeqFhThCH8NtmDWXKYt2C7pF4WvofjmqZXEKwb+ZK
yG6Uj1kcDZdlFmRKAUZk7xSvgarrjlo1watG2MewL6nY1y0WXKV1ExwwFZYDuUJLP0wuHZIOS6DE
DdtVEO4FZJT9F2vdW3MMmef1sRERzkPhw+M+ChYWFHsgFNm1LQiy5PQUW3NudRBfACSqEwhDRfnA
VBnJbcPl5JFuZe8e6tE6tLoFuywowxFK94nbnuqgYnOOImrH5LfZlrOnTdz4CJhse/eKxnceqhGz
6oZAn+gkQgrgC1yAyzaq/sJ/dXlkrdBZ8tjFTeG8Yk3hHqVrNKmrG8tgvqyy7KZjTRDc2TVOlv1a
ZQGKouPGB3x39aljxfNaumfakUy/2YAh8ibbNMJ0d9Yk+qRs3qS8PWYCE24LtTmfl8QrRiLktkEg
CmyCb7glw9DnooCsDXS8VMuX52eMG7tirtS7ZicY2q+npnxRTlK/drew8E4NmSOf2okdUifVsazw
QiXUsSfVuAmYMC0J7myyZZ6dZ7SL/UbOjsGRfVfT/aLTYfgzQzx4Moqp+76YQMYSQSWnjxATggnf
qbmJh3sUfsBicO60JDXhcvgbSwMyH7eteWnDpPtT8DP+mBuGHTr+fJCIllq/gQdVE4Jjt+H/Jhbo
Psxz7AERkQcPxJAghZeiHfI62VJxji2ZLY61NvOuU5Il13W2wUeU1v0j64sB63hE2j4q14fIFSY+
pFJEzPWH5foE/4WC+fxAaBLPvFwJcFJKX7wx9ypnSH5vhm0ZV7YPptWpnpnJmTLRhnMBv44SsQMV
ESwKx02jqGbs/RC26y4Bh/OOd8svuLFDwblQ6VUduV12ad5GOgBsPDrN5xzF5h2MORqiAPn2QVai
aO9ZbefMX3GZsCzP1dV0RLPo3EcAzNHDEGA34FTWzR/rlsN9NXVT89/sB+7EjhZkaS76KbRTljxg
WnEfBl6ptVU4XCbc5KehGkeVpef3dia637wrlia070pt8iHF/e1/p1EYyWfyUOafgtrX7Dtv835x
mxLDFUb11JOFMO23iJz2uZ/dloBe7EOWs62bEVz3lDUPfuTSJWKiQTlRmTtNL1kVYTYm/LbvrW7q
P0tQuM63S1WWwmIy2eTIY1EwyzB+dbnnJ/SCsAjD8zojBVyg3ejwBR8ucV/7jZsIh28/Rutd51Z+
+pLQmw9yEv1re/XGXv3VXuaK02KybrxjYWSHlVNH2JODIXe2k6lcNeKdnd3c+DHq0k5FziZ/dCLs
s2fyt/7KXzm4/41tnYVXP0p995M+6/I6qq4w17nudUIlwvNmeK9kc5+ZTbriTdBPKPaa3Pp6mMDD
vq7EAUcsh2W+ZA2a+48RQC+7NoIlOrXDDA+c+z3EJeoJDcmIL2JqcfSQQt6tdzol78lWMZYunNuM
5CXNuyZrj7ObEgrLsGf2IZzoA9BxVnIudegEz5Nhy+B9YX1F9Eq2y7rHBUNW7E22vlS2ZKkXV3el
9zaoo692nbyx3I+l15tdL4qefHYE946Miqxo+nApAIk4FcF/4Yhk8OCSvPoJca9xTwXGRAJFyFev
keEllcfV6G8sFxGN+hsBR8Pqy1BmYNPyYR96fs+Ea+baQ1rZ5jHK6wab+b6SCHt+1C/hZ6LkEnyn
3D4vMwsSkAHZUtP+CUIbzHsuOiM1A74RxCEKlV2RGjzG+q0X97Vi5WROLa6AszoyVe0rFz9rBzVv
+hpCr8KvH6cookmcyO+sHYBETFs41ThSivA/ON/tr1METBBgocO/W09b46E0i8XkStsCD2BkpJHz
4jOqMQqPOzZ6cF2DxEtqQE+dw9Q6aOh0YDgTnqUu7OYndq0g2GDclsk+ao2FZDqz53EifD5BSmrZ
M8KYNd6gg4ShzsQhCkSxhcSEV8Pfw3oS8bxnd+0gUXA8/50bewyJPxggi7UtZJagipadz2vpn2cJ
lUPHncY/LAwoWVrBSMFRXKDT7VxdqGdanwtvb16QFeDI1LwZYiZ/QL5Da8hqbSyjgwsfjN4zSefI
RuvZ43K87tBhaHtKuE0vM/FVsoIdDJWdJDEU5DAhl6+q3WCKtihXrFoJ+7h5qLcEdEZCU4FYb6TH
z23GcL/FixLgUqZ/7Ta7nHhiAPLAPHBeJJmZggtbI69BlrnUKiPHhxbcLuG/IHORNZwg6I61bZ1v
4vWkvKIpa56WVXDIFaC8BOpvN32QtAAQmzTsIkML9ed9K26asUfZ4VYXgR+aZ8Hqfwi/cn/MvR6H
A4Y0+et26X1+E1qvfxFK+veIImAEkgurZuf3wcIGHpQTuhOQ93owcHFETbXfvsZWdt9b7FfQRDFp
WJbXh7TaCqUKlLs2jlHQ0VZ3XpD2r5VJSCF1hsAtP5qO/1iYqmd+abHdV1A8JD24unaObhUL9oPb
W9i2byvxLHvhlxQ8awQHom6q2gc2A8TLxtit23uMZ2/LEMtnXp0dgMKIE50+48Bi+5jU9UfvGjLz
azVuP5c+JgTIN7Ov9omO06fa01wUmLQXipG+Y7vd4vmERCFtjvB2Ckp2x4LmS7pnp3PvMSE0KOBk
/8WH/h9H57UkKa5F0S8iAgRI8JrelPfdL0S1wzuBAPH1s3LebnTcnq7KBOmYvdcexPoNQ6BQGDZR
T6csDIHLh1P279Yfg6xf3eVVqTIE54bYijKOz5uaLWX2aRtiPoLWOPjcLD5ll0SNx16oBdYuvN5o
c5NbHomdaWI8thpze8E0JN8WvM9n+HZRf7EV6+BNBtcCv2wWoW+d8b38mEU5I4IHAfs8lYK9UtUk
0e8KMy0ME4nx96A6GX14tmZwXlHDvjDj5H+iZL0F2OQDL6Yzmk7t11bB+hig7q17ESXVc5562Xdn
buRBHHfOoeHayba6G3i6oOEkD9Kr8RNTPbAs5IPgNrZJTDGt0nhpt0t+a0XqpqFKqoRs0307+QND
vyLvEVOQHfaOupRtO0aYmxXbxvo8eUhDdiNCg7/O6qR/SQLSgk1+JM6JrNfPiXPQbOOhUl/L4uiM
pVOev2MOnr+qOhQRNrDAPEbAktxt68+w9yaXW2uT08q+xoOXMMCVBnYQK2yafr9Ass4gAhkivqoy
vBRqaD9jy1TrkvDh/UZGCEcEmBwt/lpm6qKQseaHqoWOgAhgNPvGJOpRhtYx+yGssztRLxzJ/pIU
GayOsHuchib6bXNelwOGjNjZkKEk6j3wSBaME2sK5tBsf4kjkPSha7ewdDLhMvu7MNRAVllGeX+8
THko+oIlHE65GZLnsvbBYkwI/LPdAru43bbtOEOl0rkbVJvZF4KHxZ2DC44z5ztm/BRTgy/lA58l
e+uBSMgzqy9+A1xAqTk0pDnRYw1Ld20L5t27KPYtf8Ko/9VPWKb1G1Y8HjUjoH7M7hip8acwAKq9
Oz9zEkAKHcytzwJ1lDpEA7B+rEDMTPRTpZHGbkhU4u1t1h7oBFvmNLqmYR79coVG9O23uv83TygP
iAhp55HgzxGw5+/Vg4wSbGqv09HDjQ6AGo3HqkX0xojaR8mPoqMRxxm2t/mq8ABozMgkLCyQiVAu
kS+T5Ce01R2zBEQM00gSrEup+6VCy4z+YOkiwxO4VFaabNTgD7PJ5srps2g5sW/GdNVO2p4KghGo
DVWZEd4V48kOM7//zrXU0T7KvArIci+zXx0H0zeWCSK72rGNMzrsjLHd0ow4VjXzyT9x3Mk12dZZ
r8b2smrfj84Mgjv8tjGyWj5+HWoT3E1cRPVf4nksXe04iOYWCaVvrQwYt5qWootN/FN5CMZ2DGXT
EJMZK5mj6Jrszq+RHW9vxRzE/mrBjmYxAeDorPRQbNecmYOpMg/Pv5/M3+ykA6QHXtcsdxbAeQw6
XpAtz4fb1jOyIZitU/8S4rLoJc4eRdZHTumOkTllRnM2q9bvpVvw94ijsN1jvjAQ2ajKib7jBKoV
VRkeg02D5rp8mtNyIJGlTMpfipFrfDJqjN4dHc0WvaHETuPXrfnX2wCPWA09ki/GAc1LSjRd/R5O
X6SP8dC3b8gWdbgxlL1gKxpVk5WT6kW9jyQcvs2wuxET+PFgT97iw7VOCdWxxxhjdbcP28atd6Ma
/Qd2PmbkKGDuGm3wa5X9dfZ0Pv5KWbO6fx306oJbYqjg7WD8Ps7+Ip/SmYnrZ5fPrJ0L3+3mc1tG
NYZw0GlttWWYlVffhn3nOOyaDL8xNYVNseNuPFx/zh3NDS8XKmn1ZzIjCEB+Fae6y5vVjwGzDCHr
5KTow+sQIcEkVClPis0YhB3RUlCdBvEYJbcysCMAYAXImUmUcH5ZFkhA5tluWbtlwLmQhtTLvnOr
REPtFqU/P3K0ZPXfkEW3PgUMbgn+MEz1N1CE0uYVf3trX7xC2heLhJVR1TJFvOCthF7Is5rPUOHX
QryuTN8zrvF4yt5hO8fLZzYUU3vneqMQ9xlR4Bx3RREAU8AvkFwNWj7ijWrscHslsSfhPi7/X0AV
+pFJQgHxqCtKveuI8qZUDdmwbJi1J8NjZLS1p75q9ZXrnasGv908/WEkRrxRiP4I0YFNEJiZRuj3
1BaNup/LMA53ruEn/qxM0QZfuEo99axgu/JpI0lm7AopC/EQyVjmkUO8pbTuYNPt2RUl7mE2Jj1S
jedqW82CRTuPn2k3NUre4RtNOINQOEdoHhM7M7wD2gNEMq2WqX/HLQUII410Yh5YCbThvjXM2H+Y
lXek4juD43tA01Dlz/DG2JAE0lQfiCZ7uRl7Oz9mwwzhqFmnFYkoPFd18quwW64sdXvx0Q7dOu2c
UBMDuWHvjad7Tlyv+MeyYPHPGs/F+DQQgNd9tL7kMWGWwtgjRJHNQ/9nZq+LnkjVyDFWb1DQRA1a
e2IyZ+Q6NCUN8QrA6AOsM6yPuisdKW1XjdIneCadQkfvPrAunK9IMZIfkZCZ+wLbcAL/RZd7AUqj
1YNBgTLcVaxrj8w+mgYVPuKFM9YSID6rx1TyFzDOkG0OwmfhnPPJkcUbBSNCecD8lXanbV1gZHmL
lG6CN0xgPjhB5nBY+BBCOtsBgAWGQSzJLqxzGAJvOVoIeaTcd09II6rojeUfmVweusp810krnuY6
z+wpBH5wN8+p95bEJQZEB7fAvjRNfgkbl9kbO4sUvEpeUyzFI4/+dvGn6m7pb44SadidPdcOu/TL
iP8GVy92EbwGk4XOg6xwdM4rmsgMF6MLm/DRH1KSI/11mO0DaySkmiR85/7P0mNr+4N3qgj3CD2R
fNCphFzhpkLD+ZPkeISXipECWW6V0lNNaL1lYkGRq3BFbFTA3XwRDLn6+6Zle48zLBnv+9iJUQS6
QPgUjrQYe6pmfY8DAax0FrMPHhFL3ft+3L8hcmq+6WFV8h3za34bNTDRLIUo2aTka/MPn5uOmJdV
gh3SsixZdl7aNHtGhb2muxH8wbA1YF6hl7A+uGfaq1nM8S3l1bYXxe04CnFzbXunFruwCPr6JbHd
4B2CtaZPHRe0q+BT5tWS/+WqxzCqw+hQxg2DgjDK2EQ00wLOI6n7eBewVOKpy/O53U3cx85HyEhX
fo2j857iuMFM0TrHQHFVBA2f8IZgCBHdk/CyToxu/JZrXWMwEpSscecUD22wrJiMxzJnPal7NmqR
VcvdKIippkwDZU4IR1ybbsW+ELX3beXqd9vr7oZzWz33qWBa7NxrEOnBE+T8Mjga3nZ9jCxv3Ecr
KK82owdvDuhcPJXHYgzjH1kWqb8REmIKgjWe/pS1rAl7GEwHkgCg+6seZU34Jtk7DXKcZvmgr0XT
YfPJuwsapFIkfM0ZxUiPVeuUMMHEeU1cSXb2uhC4EAoJbKRrTvrCMceC8a0QLtjXG+PAPsaITkGd
9ix197XN03wrURYWx8rtc6I+6/53FVduS5/tdAgnnXj2TynFWrsPEfnf9TFr/R2TdXdmqNiJGcQq
bm90zmX1ONk+ZIMEKcX9gIgDlQ5aNS3gpGqx3i1rAazX8+POnGo5dP3BugzdEef0otqS+uo5pxLv
Ng26X8DoEhKF55ZoRpeJoMLltEtYgz2H1JEQRWEfDwPiVZPzHFqnsZ/B/2kzRb/kWG0FsW/3SOyX
M5VQkN0L0XZfdKb1cBSeDIEiDAZAeyqyYYdNq8OVA0Ht4MtmPjiKkJANWbp2OdRDrPNznaN5h4Ti
xUw8eWmY8slZLceE/VL94FEhrNcwlFO4HxMlbjkf+VS0JxFmwVNipqD7EebESBMeYgdzZJurPhJC
xKCxVew7cWVHQNkAyxNXkAtnnGmXhIBxoKioAtlLyu04S2X3HFivOgeyyh0wt/6wHjyGY92TnNbh
b4zulRWGtZFXX4c2tTsjbixspkvrbnIY1l+Z1rLecFoMDk8TeH6CbzBcPFUi6vKDR8FxSzJpi+Cr
RzSP+XzJnW/Pd/G3sekJ6j1qPOPn2wn4RHVi/bC+rCLt4+UosCMFFNhY9AVfx+yzmfdXx7kiaUIf
UtcJpWYqHfawMPWwfeqyOHCcOE8oGDtv245YrWPS/UpZ7yMZqGnbZKwUUFdrn87UNOanHaLyGi4I
tbYxs/f4KI0ve+hJsH0kpaSiwt3aWmpucOwA6kwz7S1o+yUXwdyAK2YlsoIdWNlnyixG+9rIpXQ+
MzSIV20qtWwlvBx7IEmQINTeQTdARUklDNhoHT9XTEH1ASkeiOTRgChCP9w+c8C5r0SEJOuz7hUF
HrvNtqFWWvCcVd2NwRyGtQMIoRq/CK5D1OGhI0IR2yTvCUq4nywTRcF3uDDAQBwl/FNbR/Wj1wft
d9vc6CFrDzO5j2Pr3xXOwOU/rmKBq1S07rXuPGt+1W4ed88uBsYDBXNHT29D2bx5XR2mF8Wiu7q4
DMqOQe5rJBVLI9znjvUhmg9Piu/Auz0peSRmcv/asIWD4kfYPC3ww3kviSZJqEyMx/Db89Jut3Yp
lG+CIgkPYofgZ692mZJgVyOHULuFb6Hc31iqAUc8UZ4HOijbcNOPunjR1p3cY2AI4NzAwWDIwl4N
kMYkXIw6zMyNkxxZJksWh0OaqPCYTJ25LUMGf30JMr38IelC/u0pie6gQmYIFATp1cdBq2l9R0xO
tRF6S/JHmy4d77XnJE8cOBCyEC6PYMV80K0bf6TKP/+fEfLlzpYLEg28TsTvUaVkP7s9hpI9pHJO
zrrLGufbGXD2CqHL6LHM8vADs0fr/mC52kQvc8M5iZSSq9AlSHntwq0Xuuv4w18m12FrdJM+7LKs
jxLUIFiXNzMdAAr5Ouv0OQfMq97Q6ASgsViKOj+GNQiuoK6sBiBYeNil4tJAITehDz/d5Q/AqYaY
daBYNZfZU+m8Cyh57pD6Dek9X1H1A0tnSejG0KmJuId2uDcDSE8Yt900XUcvI1Ruk/l1ygvNV958
p8yF5FfQDYOgcWhKIroYuaJVpyfiazF8v1R4ILUCzp6aHO6oHp07zH9gY0aMLD9hHcQRZ4CbTGet
o6U5VQq97iFQHLiXjAovPLl+mNxXdJLrU9CtiD4GtS4pgSGZSM90waixNy6LyuTS37K4n9AUrOvR
zcPOfTQ+EPIaWBpSAK+Ga6Wr3lClNvy2+B/LWITPjV/qy80ku+7b24IAWIb/JAFZ/RWWWdpuQiWF
Wphc8R0OQO+CLViyhGujNB3eymkept+jUw/NiPBLK/vSRlnl7PW83B50ISStA5XUWypKkqE3Mw/S
Nxs5R/y4KRz8PTTExH/y5tzE57ijWbuvayUvK9EW4R3qSqaCEa/4+MkQ01THuPKdZZsN8QgNxuph
BzqlGvcDQwtu0+hmg91WMpDLt02SAT4xj+8yrttYrfO7A8jbfwzBerF+Jl+acf+usw4m+FvPdo+q
XfcPzBLlcGhpKlBhZBWNO4LGcvkebWMYLOpu/l3MXWKfwmnpMW+PU0xwDuct1rZwDqdnJimeh/7u
pq/iyskeYGCqmgkcAzWW+YRqbUVo5+aZwM6hOmYTC8XtTIbIxa1HSd7FPHKKlnnRtTvwferxZsml
XSKfMdjIxaudp4ZMMrsJ/YGolbGHv3hwZ+zgEMAIhN/NoZO+kgEivAsKX8WvYdKpPmgwAm9LD2B/
C0FdkZ+yTBnrt2VSqTrUuedcSFJCsyIKqDx7VqFUU90Yef22INoTF06BtImAjqLwagtFOHX1bgWj
Iw8+U7dfblzYhHVEPDwwDrqJM6HR7lLc2CufxgKvD+MHFcicGfBgDCzq5sAAhhU7lPEb+UyQI7lV
I6xxv+8WTRKN3807hrrtU1rgx972yUCngMJdk4twSwi2HsC5bTQ6k8tWbwx/q6427fuI81s8svJ1
xbaXqYf0E2DhPbrD8qqhLa7btcBYRkpaXcwXgvaKvx5ooPSQgj67+krnKdwDv1/em6J3kDePsXMt
SFWSd7nrr/Elz8O2ApgVLH9j0Zn8k6Nseq7jXLUXdrV4ZTeKBdlzEXvLjVTszkwSowkNqU+oJUHm
S0dzMbMyZRDlUeZ4ZsRBS471uE/arP3ChLhWj3ybTXPBQ0dQm83BoZ3ZIWIq4DH37Z+Ckoc7w8ih
3uLrEyQVCEbYOy4a9vNOl8zEdDdEElFQJ1VI+kiJrr3Dfx9tPIO3KgKc6yKyzdtLBUwahA/TsJPq
iaCAJcgwa2fQQpGAzsL0ZUUZqE5sCeXyXo0KE8oAueGkA12mW6TstwxKgnDalzFFvyPjuXZeowVr
Jccby74nxgfBs9MyF3hK+YSIS88SRjwBBtajcgpEqh0br++2JnJ4083aoC1QwXJ0bJ3fs7cXwbHg
BLnM7jJnSEOAcT7EQWhITuEALny8r2HUPGKcdY+SVBuQlW2jh4PNEPS/sq5M3whSbbpTU0bOca5H
0kjcPtKXMmLe+Lyw7iy+sckbOHeRXPM/unAIRIULyoPPgtTvPyckGxfl9C6ZmQuu9al30vpuXnHl
bhZd+nCOFcb6bYTrubtYAx2bLVgcVgdlnAXSjiW+gT+ZIet4/J47h4wHphIT2zRyVcL0cQKBt1wg
+QBkz6B9/gN+aNAysdd74fvP+P0ilat96YMiQE8wVuazqpIWP7ViZyjIKGYCyb6l2XMd6uA4cuvg
zCHYydtoWwEixWph7uqGXdWTq3FBMbvAP0wiat7u576AO8gCZKX8BeNLquU8JOs+mWfQuSEjGXUX
QDN9yiYy7LZdlpWfYx0V/iEidj4nXX0NH23jjcken1If4la8QbhXVjnPiGhYcDDT9ZFDFF78ExMS
wBtAImP/0DIUVxt0Nd1PmHQZk6fkRjosKOVYjE04aBxZFQT2FbR4m9CCSXiOZxctoXCL7rmlKnNP
NAriMxyMx3q4iOYT+aPN+rS4qLPQoKHFxk29uldURwSPLbqL4pdM1ZHer6LQjIVH8Y+J6Ex7x5P3
h5J6viAURYHschaDRpm0++8mfiaBklhF/9LLzjxH8IzCrePMyH9Qp+EbtQR/3ejYPRlFpqz+eEOO
gn1LZRcdQLYEyZuJhuzigbis/uJf8uHPYX8VKPnyoQdIODOZJ7DbX9zpaOBPLB8Bzaz7J/H8Pj9F
6J0YCmJgBpnvNW9TEqKfWYM8xf+b9mSB7liXTeMVIEYEWR470X6Fxo9VoQns6wAIhEorzmz8gyxA
BWFHAAaEbNJkD4QsWF5p6yM+yhwlcrCVS04SY46W9JpEefFvUBKNmQR/NjKUiQoPk8ItaxPzOkWR
mnT6uuh1upsty+JtSyhtsnXH2hKZiNHsUXDXDG9hEyXtZujHJj82kxOAhIiX9IGVGr+40IZwvcZr
xTUeYQJudLLiGZhRsHJOIXb5RYVtUv7hgLn7RhsyEE+qgvZxMoPTH9sAl/6RmIJbZeiwaD/3dV+e
Fo3Cf2srtWLqSz19BSy7/ELdU1cESFBpPdjcBMkuG9oIdrFB/74DhhhiR5XADhDZE+FwcnVkU+II
goRsPq8uk3+MizgyYIWYeEfH7Hyji6Z7zFoXlGMSBKb+KG2ysmYKsa6/0teDTnUULeMWhQTaMVEo
cSJCz9iDXFvZXeYqC9s7Sr2F/6Nwwn8w9kaIVYNQxySOIgIOZY3+NsVO35/JE8Q1Z2GNJYzS+cA+
ojH338CuR2yIJb4quDSpgLdRIBRccWHoE9ONbvxKo04pefUpk+2PZl20c16I4rwfZI0ViUlj8CER
schtPgREbcEwWAlhmJ12QAIosw5RIFmYgADcWMsj708WHOe4hN1XINp5GzTxZCcQ6Bk8Ol0YcYs2
CCDCugMDPRZ1NO1iKmkNvdiUDmaHxdxsQ260D3RvH0EJiQB1bDzc+i7s1HtR+Ml0gHFATgwKfLjc
7eRGekO4LExSLlxzR5zlDWiFOpfexC4OkCa/WHesEYzexbPVn9NMphM1DIK0PRMs3AeREuYdlu5I
7iRtwA+jW5bJHWJijnVIay5CfmKrNgntTEzE8jC+gLQim4Ke1MG25oruoodZ6juXZvhGWxzVfPTc
pn/gNc3Wqy2n4GfhlHTtpHQM611ZWPd7IJio2yZrp96HuWzoyvHyk0zKSZpt8U/XlgU/7cAehqN8
pzlOyVEofKcnYcSNH5bSHaP7oZq5oMFmeO/Z3McPTKrLnDsvq5iTN/N814iWcCi4KdNBr6DR7ss5
zx8Xb47Sbd9qsvacwjTZhYunfKxpW4mC9FQc3S+MWbFq+6P/r4C+cfSULdHrw5A8MAVx5AUi5sJh
IZLsicvMnTcssqW3n9ccDWbWApsTKGF4nPre+cLOL35HVU+8Jk7l/kgcUPW3E077qxkJT0OElDCI
p5MtigbqbOo9heRXQhgKhIMUE74ezbCwTCm2gzeiQ0+8gbVu4o8kt7ZMb+8mwtzElpcaCtTYrcj5
NoqH1+7S1YZm2wVQe3be7JSHlkGev6273A+e2aKXZr8Q5XRbwU862a8rqG/Uqk7d3VM0kPq3mUg0
fOWBaUg+ZHpJF+Un44csW0oxtyBWCst3jGrUm3gp9k2EKH0H/QCn+IDL928gpui9pKwlnXnJul/Q
JVGLiGW25r6bW9F/+mz89kpXJmRk6LA4geE+fhLpAaBJomV8dLsM1TpZzSh2QGt91mRBxVusF5Aj
ck77kE3VNF7COlrcXSl8FiQlOc5PNmDYfRqKcRnP85BHLyANmBsETC1ifnRD4nDOZ07eEjidDQEV
dPlNnJChiCM0i05RHyqkPALX5ZmocMTIQMgEUX9ESH749BDOLzTGCVyuWev7JZzT9NmfFJpq5nZf
CH0Q/IQhtso9k6eMJXtaBc3wGbZJvJ7p1swEX7SNQatHyeqeNJ8082/SAN0bNSmsXkjisI/WKNqU
DMPZGY9bWh86EjPbB1Zd0RUSb8hDJzHtgFxo4U6v5NZU1xo0m3dM9P989iWKwJO2wPBHMrL28ZoE
+pgHYD1+otIXj/NCUbjziMQwW6Ehd1F9WWAbWwQgGWEly9ypSm86iAPlEZ/ghBEydDzB5RV4FTkE
/vo8CV8x/S3n4bmG38bEeAzxcH2ELrkA3zWICnmN4cwCE4tVarzuKcoCNNU7/rXGOlzXpcfogpmn
zzKUC3GGgRRVRB+vcAZ4sPOJ2b6HuOYVpMLcHuZljp4pLIN2P65Lc+2Gyp12oRfgXW9XCpIv2qIs
PbI1mBiFl2K4xD7UvB3Fhh/vq1EO7401tAdd5s5Qh2wenlrFzHkvtJB/MAkbDkfD9bHpmkZ8FpOI
rqAni6+oJeRiQ0SLIS9Py/671S4ddd8St0AULoqZTciCjA7HG8MnxJwJaXmqHaL9qIemxfTYlmcf
kY052bZdgiPjGZKDKCFZ3C4lSusjiQ3tj5UMT+fLdS1Z6w5UvIp+JplOpJcuTzEmXwQWTl+2346D
THcbgz2ghpUtUkJC+BxGH5mu/Z+wbNfyPBIocD8AWFk2IrHjP6gWhdytgY9ddpU4uk/kUMxyz/Ss
rS/TvN6sCwCYkK2SAhez3sPIjtYtHH4rLw1/ZV2P1TtyxmrFXkf8czY1eCVwqVbZOWs85xl3u8aU
FiG5uCOfIXGv1OcJUmgr+jk8toRopWdCeqtdbRLkGlvIR0l9imOAJNfZt2Bo4BEgZAsYaG/paOrs
yubWPic5D+kJO6flbpYZiZ865ApF0gdH50BljzxuVXMfvmKLI7azTk3m77EfYSNAqDrPoDECkpgg
q9G55APzc4jovsnyvRorSXoGnCK73FoI/CVgSvT6FU9mDs+OWw3577IssSg6tRaEr4DjR8u3oX5c
qez5e3D2DmxYS+3tCgwd/p6YKPL3ZBvQ0Na0cysgCOyBJEfxH95hrEKyDyBi3FPtx38NMtIR+XHP
IqgNaBc2IW0/cxxdpZ+p3zDSfJSsYZJX8uLwWQJpjDFu8pIghLnaauj8v1Qha3GYuKD+tmTh/OhG
QrTPcdRDs5pZ0KwIGwRbE57AJr5gr9AXUgnS5NL1g/c6xrLmtWRb4R0q/FTzheyI5R+pzO7vhilQ
dXthqmiP+UayBB2jbt1pF0I3WkJneADXNjvvYsIKldicKQPzxtKnUU5zJFtMx0rzVgOYce+TlFn2
n64kLuBokSTymYKxCr54ADFfbAdIT8kp48sXv7QcXe9sc9R8zLe6xalOSvluiXlVBP9oonsE/Atf
0SVZJEmyO8cLRvSRAVO4P05YUIBHvHuEJSSDds8QsDAUO0h5k5NneSgvCW5XLB0C8SgnkoBGn4Ru
0CmSXJFbb2XCKNfsxAItFnQKnBM2cb4Tco0Zn0vITTJH3neAmeGNxhQ9+zQGvr4HuyHli+f17J2x
u0z5wZ34iR9QRyPOmodQn6XjSP+8qrBiJhdIrFoTpC6fXsYJ+0Paq+qB5zQh4WxiSg/0uARAo8Za
7nPoWAEfKcvk5eJmiPCYEYeReq/xOACKq7TyWRC35svNO/Hdo52J3wbciYDxWRBe4nkwpO3KQr1w
zjsknNmZUStsguZu6gKCOPu1RqsPwSY+DSypyLX3Rv9qwAYvR0pMmu3OiSKmi/ha6l0YLUF4QGKg
qk+/YPVxzmZK8rc4A2GyMWOayXuiJhBBw5WWOeqCopbZKyPZkOa9ZFAgj2MPxZvRbn0DU8QhfFbQ
6YrdzW5NHXrWjepJNX1FYBXUDyucqvzAJC351bRASvEsIkc71CMZmdvam1lI0SKR47eobvly1mn5
ytQsnVMXdiq4Z6aGlw8pZbnTQEr+NKYLkDPKwofnOnies6nxds9oCyWDphWtQrmxk4tnvjBmmfc1
wTcxuVZB15xGhxzLfagjMl1dICzOuZWTNhduJm86RT7d1wtOmunmLaxpdccUJnses6zfrDgNCCUL
XOJ2IjcJf1I8cKIMDZXYUVgGFpsEQQPS2oo4o2MdB8TMY/AEdSrGcH5Cex1V74qx3S1C2Igrv4D1
ORmRi+zKJIaw6fsweuOqs9WPGKO6hTDQ5ZPzIocGmUtugKzg8kWv8QGwV4ISxLmD4n5GHiD32hRD
fk3IdEaE6wRZebXdHDQ/Vklu3zc/lE6+u1D0yvtuBnanJ9zoaXxo/cF/GCP6FyzfWepspxKoxYX7
ZoU+SQnIv+nJxnkpYFUxnlm7fh1f59ZtS9TfBuLAxcAnkwcTMgK7sJkw9jsT5fR1I5mCmpnXiblj
krg7MA1ZwMjGq9PsjItaORCAO4UKdEwn9+poV0bbhfTB7k5WE8mKMSM4Bsh5kDYz4WecnWAsIM9l
W6/U0cNt64JqqchryJIGoNcGYa+6FiJJyRCHaIPsnfRwemLEUABeb91LO62qOC5RXQR70m94eeQA
5AVyIg/CK3PmCLaQjTnbwZc483ZJ0ayhdY0DbrF2TJPfWFim+LnT3Lx35bJKPh/J340fC2ns8EYW
ni6eJfqcmzrHeAlVAzk5uJdZZp4buFeg+CDz4a0vbC4hWmFKPqglFrQLkOs7ZH15khxbmQHr33gL
nxMWihyK6rqrF18LAsJV0HzS6C7PrvQbDxBtjg+BAZm8uCySHJp4J0AYr0rxSvr2SlbXXAHu2GNd
rKOd4FjFUZN37dHIvlfvQZzTVbKMXA/YsHE59DB/RmTfbGrYPs1s8XMl1DvHK2pwnMOS90krQxwi
pK2fw6TEnwycHLoijko4pDHjImQWrvuZMXglkhLFINHkbhf+XPKS1GpKEZLh6TIJmkw6gnhgm3Bd
PqECIsnL9xr/sbcyJFEN2jj1YjsozrFNn0DwwXau4T2IMs7dvUXWdAs9kaF7XAG0vrFoZo/SoKku
j5KRBjKw9P9IZKB9uEKMFu4lWERcQJ+XhAjomkqGBeFIQumol+AnKhRoJWzM8BjaiLk8pNU+rK5x
rcODz5CCWJe+ksuO0lFwspJFh7JcFgtLN2MQenH+dHDZcUcwfOZ6TrZQNdK/+ej2BC62E2jpePX/
mJwUvrRK8l/0QGAt0CD+gR5LtoOHR/zs14zKNgSQF84vzmGk/MnAQ7inSCT6s3I8haSsgj5417YB
PLrAN31zyhdUsYjgAJU/ZLTbP2tmVcVOaVW8uV3wuJglrh51sYg7pUy5bK0OfTJirALjGFvH9U+9
XAJQH6wDmYmDfcg5ItBqvtKnj/LAbnUlzWA1lDlVZQsq0XqgvoLyt84N9sua/hFKEQJACPZN+aw6
MeX3Rqzlb29tA29f11gbDL+ZQ9uzpX9ff5UWDeGxXv1u2aJOJXo7NfSEF4/R37BtlFd0G6eULZKH
pnY/9VTOn73Xq/5QR7MX73XhOf61TePki2di6o9wTMP0c6oAcm+VMzAgV8rK+9rSU+wi9H7ERC9d
SsxTnwjLDZuItziaCafr4nGdPnQ/g+Cc49C9a0k4qXeASkgGZfDlL7vWC7KPxro4r/wSTAZWI/aL
8W6J0dtt3WUY6nu8JS0VbdOg2rGeda+uDQmr7nCeAseIUuOiditqar83F+ef+zJhwcqvBKR1zU/G
5iNcaJ1hlbI8iUtSvdD5pl/g9xiuYcVipmVUkgbbMHUdvIhpjdq33g3EDCCyayUcua3OWme8Wxtl
uq2l78lfp7DXHGKLCuNdjMQMI+HEmA+sGZ6UBZmx7pMq4FA3Lt64wTH8jDeNCaYUBqygoHjAJ29I
j0074H7tqrqLYabDZupYY/Rpweys6PDv9N3McLLJpUHoOzuRhzwcGx5NRTX4XuseMwJN5vUe13HG
QrZ3sNvrJ9HlvXeg8+raD9u4K8ldvt+N8aHMkwEfuczwKA8Sj/NL3QWGDxayHNAJRMYGtyXL7Nhe
9IqM8bAQl1Pf91Ej5X8cnVdzpEYYRX8RVYRuaF4nj0Ya5bQvlKTVkkOTGvj1PvjNZXttaQa6v3Dv
ubdZ2nM+XpxY1CSroNRWIzg7zjkB96CRw5G1/DB8s4ea5EfEhjR7a5MSLTMRKLAStk5HqO0ua5ul
urUZ1qMmK5nggglTUQ8uSge440dG6MXRqfjjz0mB3wnEGqsKhLrNIK2bbGBOfVzsMkkfdIFWc0PD
r/mXSmMSIHYxeQFo3sf2tnemYvrM4tolgM2aBTENdlFtw0Z0F7JoxPJsw5nzbpqxAA5lOfMYnAca
4WmTUoISH0oeBTOGyp8pd4UGw3Q0rA9+6H8M3oA8cBCZUUSipOKSrqAAxWCD6KSgh960rFSHbTR4
7kJ/DFJ750D4hITg26ba9TUa4l3oWkPxZGdk/rUb7ROee9fOXFzIvXqATXesH/zhKXO9rrqjkJq7
N2nofplt5nG8k9aEa9BDiAu7xK/7n156S3LFNe/eVs7QviDztsuTp13oYD5mEJuBQU2czexRCRaV
yyyodiqbTVCq+9tsGuAgFyaa0JrocSWC1YCiPqsMdSw2oFx957xfZg9Y1C+IZKHk3PQJIDGkqHYI
AZ0vRgRHT4eoulNQvP5pDpeOdRuJmcUWxRZhqKCacSOFlIEEyAZA+1i1G9PcTbVLm15pYNJE7U5o
B3NCV8Jz3otBfTiMbd9rlL9oXhDh3CVFli5Xaxzt8g+IkTZ9qDBcQtoBE7MgB2+LMHge6NP0DtaC
+ao7i5K9llQmJ/Tw0Qfa4OYMrQzVPbo4m5eedup2LDUqxn4t1Ih1ZOL0wsJBBxeAuvgKbMSXztbo
yZlOA7oCd69Lp/cfEh5eDGEFhI+rNZDpsJu49r5Vi5z+6PpySHBAMlzctI7ys51TNUV4wxNNOgWE
vzWfwTSfbEaKdid9egFIIt18M/F921sjGSzfanQFqDZgz/aXtmniZTjJYXHKv4tUs3XD/yEon1NH
Tw8kv072reXa8p3KUJQF6c1TBm4TOgPakm2Tdcp5n0oxzfmR7yKPWURjH5RMFok4/dMk3hAdCi/I
3lJWqcSs5bx82PZWgPozC8swYf0dVv1rlMVxi8XebTFRgsIrnIOkQivuWD9H0R9e3sUDhstCH+2C
TmJ7R4e5+vb70hCXjL+pDUowAG6WffU5wM71rKQDyqTrrqyTXAbuzlUFg72hiDo0lEOaCv1s+Mvi
nEtOYc5QJs/ipV766SYJMxAMmruFdJusxqLc+DDjgQTL9VHLM/+LNkx07yXG0hueMIOKflQ4s9zG
pxEkUV1A+Y2BEH/jw5LiFKiMjPoEsn3zXrA5aUic4lvHzD87CM00iMGDi0r8XRIXf0XKQFQgrKvO
HEgac3tEFlEzMQoJyp4RlRJvICJ9ItuK0fJe0eiL+mgQHjnnfCUAUU6RYfTkS/w8g+nH4lQAP0/2
mXQafJ+I4y4maeKQKCVcFnvPwflH6WJFZ7uZ8Bh1S5Z/85K3fww2d2iyvu19sD8il26GihgeE98l
tJktWvNRBZFDhO3YxW+LLocHMFNMrmvcDsjbCJbG4VGLsfqmKgvNb2553C+NJBZzFw9tOt1gLimf
qnBQ/xLwI4ZMdtcoxLAKMlaW9FW+RRo+LW/BJNxzN+OV3FoeW8ttz0S2YYXDVXRkoRohBa4GKClp
JcVzrdo5x20Fkap1irViapzSY3GxRqqjOc8mxoXEjJ5VPyKrKZuxLA9pP/ntzlCZEQUJkZ1EYYTG
5P1ODWvjJIxrJDJtyuwSPCViRmozpyWhZHAPAzHl1j6XUt65uTWg+Vi87J7rhU38GLouLPk2kCzu
68nXwTa1OJ0OpKhM6hhNwcoGB66d9e9RvtKGilbFLbodGyNmF5vuK3dSsGsKgBCGX9IQRvwHHXNT
1ytfKoQ5vOcUcmJjMKpAjcUe7XZPZgiRA2zQ2i/u3YiV+N+SggrftkZY+bacmeVARCALp4TqFj87
roezimd+fmOzRwUNA5BunDlEB580dWokvIGxfrtMpxdR1mF+Uy9xk5wsP67uqpzgbEx/ehzdzZQu
HtndgqnObsRQ9jnhkItvUh8i3xuVQ3YZ7LbKVgttWN8ZkiPsn1m6JE/h041A7lhu+8FjA5c7xqSg
t8yPJXgjP4vfPAdzzVGXLkrLM2Dvcvoc8QYgX51kWBwHJmdPEALV3xEZHzr8sXTEp4n6Yboj5oco
T/SxAJth8deEgPWY8DcqcRs2jU71g8tC3RGVi4DBw+XxHBiX/GE0E8K+VxZDL312FnthvwmAZbhW
juzJjbHb0nmQy5R6R8ltFCIFt0TeNodhzAujEaGTmjAAD0NASAVfSWXPl5DKLwBJ5gRi3ECEzi2a
FVb4rAu1rf7iilKCH4L85xN6nDEg7hhp7qZMO8YP+BkNOBy7m7FLp04HyL6afShSgm4Jx12J24XK
c7oNG5K5D8LY6gayRPQ9BiA1d0PheM0HdeSYkWnPWfHlAsl4A2MyEAsSV79BO5pjJSbvDUtG8Jtw
IxN14dAR4BEnmYug82uItsDsXA0LD2PKVP+jvx7n02Rn4PoaAkDe0GRz6GOo4zbWkc0mJNAuU5rE
+DK6gAle/qBKWb6wZXp/wBrzy7iKtQ4TPCx1hwAJ0Rqlg+kuJcxlOS0DJcMWPwnWpZBS8IOIaGfh
kw/D6UQSx7A6BWnO75kbZ/4D6qnKRuZCxaXvZOr6yy20Qmve4RYM8JMToQL7z1m5W21Fl8S7HQAG
bNFVld+68U13bgA0wTYIvKy4RPCsLIDMxKI8SZs/lW0iVJkMg9Hac3yCjHDuALjm2ArHNnhamp6U
DWT6KQnWA7423gYSkVOu0Fevsa2/GOEd7xTAJ7Mfp6SPuL1RExCagi+t3rVeWWbXVd3+yltCnkyX
FfMWDE7msoqd85Pr6BxkdR4Rz/WDlwXxZx+54jQQi8KCNBPTrR9mnThnhHLCZKPmh2aP5Yh0lTRk
bV+/WUVW0oildM1k2WKI33tjSdiOGEa3h7uWmObP1LptsPO00y9HFrf5fKOYa7F7h7hc/UVHHPJB
ZLzf9WfpAxI84ivwzGENB5rfZG6N/TbLV/YncAvSRFhr6Sh88jLecypX4eMZw94PZEmBMWjzhrTa
TYZWZWPXFtm5cUw5deOHZacB8aI5jw7rdQ4MpiBJyxX9qm71HPelYl2WsAWdu2rrEbTubhcCOsfn
gko+OcDRsp/qGPTmxl6/ZQabZZ8esffkISOOmhO1iHuDksiU9q1tq/JE7CRZFbRIiz4B7kEokFHa
f2ZzgJkh5KQ9jahc+X2Rnz0ApPGjb9hjKd6Z2NeUPFFLHiDrpfmO/QXJFVEiLdiXo4TUpThyX407
I7obhMO+dPK9FlJjb8172/W095DM48Jtg5MfMRD66Zc+cWeciEuq70ab6zl0GxMeEuEwmWIhWy0o
fQtB3i2aj/aJfqLFxIuP6FeV2tMXMgYMWQVTOtzy3pcBuly7eUGYQfA3eg76l9bKTQSQcB6S/VBL
eZ+xJ1zgZ2IYTVu9fNe87zHd1QDXmLG8dHBtsugDhALTNoKagPOVqILghOeGHTggGZh7mvYPyZUX
utnR49Spzh1d2LhvIS1Xw4HlSeru+V4dzO6JUeyWisFb9pr5Ttjt2ppNi39E1dFzPtopSErnyc0z
ujzdSss69rU3t0fpdnwKbsougUcxRh+SWbP9OghpCpotCyVCYzNz2tlpGgW/E3yXiBQoUjsQmmnA
eRUcbDRWZup4xZisFk8IF+f5mjXYq3iWwdjWw9hwmZKUcMcydGAgOnC6HQEkyC+WHC5CWPrq/qgr
kPNnJJMorNIcosJW4tR4WY1gCfezpbFJVGN3l1kUuGQ7zux2rMntmQ3HPVVjX7iI/Qg5iHEKoWfo
b4zFhbHDBMPRSd5aFd/45N8Cq+9UfM9UHQaQwadj9oESy/Q6Zj2ZKZQNCXi6mFTKD5XbxV0YwzEg
kRnnDIZtpOC9J7YMSznOI0urb4GgBCKeRsO765iXM2KokuFxiTsSTpg8qBuSN0hfbPIovji5pcI3
bQ/DqSADJN/4akQaQRLYjJqMsfyqDTDtIuzqCLPTNbdsX5PgCfgRBF+m9OpaOjZBVTXetN+FlMt+
h4DSiK292hROfplMMI1kSBduIV016Ko8cWqSGYrrIEkboACqlDpQvwzmviEVaV/QoAf7GBCHd9up
sNX7liATsRkHcASHPHOpuEby1LLzBBbtV8cTCjvsiIA2yQX81y7kx50SPwDrDbGFRJUTy6d0OevR
ACRMMwp23mRBsDqYrDY+9mxuWOkGmiv62qAnCTy+ja4ZT3nedX+6bOoliibynteUb3AO3Nvt0KXN
Ld5ZrcaTTxpfd5PbbuGg4+E6/XB0g/ugNDCHkGTpkq/GuBObTY1ncYvQHYBjSxvzpYMmH1EczHoe
EWaCd/mM7KI+ghMr7TeBGDx/gt8RtdcJENbCuU9tYSaYi/4alJpG2OxcVs/MFhdIC+jV8AxvNIO2
7NkvA9QHAbnaisV9QkWcUbvjU8rjzr/imSAHiA3AymhZCBeat7XbsWXI87FbfStlTqZdmjNQdELp
P84puQOnIFGcWRu/YHZOkl1P1A0qXY5/NuPFzGo22otCVbRRPJUiyg5uQsglfJYB3PBTXtpOuAJY
rG56CpHoI7PQsin7TU6E5RwfaDAKoXfLXId/pFXkyU471tK9NiS35bsCRfIVy9n0nFpRZjb4XRn0
THTxattBLr6rGEg+lS2FMrvJztx4ykOlKTHuP8VWnNLNGELaD4RmZucA0fR8bCDVik+Lbj0jowX1
T7YdrSwG77ekBVzKbuyWz0UYhLhbXu4CkK7tmgb1LByy7z4dyjX/KjS+vnqMt7gPGYCiYVcyLyLW
pUhK535TRg16FjtI4bGJhBHxdQiQl1wUFDk2gmWEPnLHXSfFgYxuS5FmQTx5feUAjASizliyf8RI
D1hr23IsCfLFgxiyDGAqaKA7+rd6cDcuC0fI7ejY0uJHeajQOC05l9Hhk7UFQC0nuhFJInVAYt1a
enLnu6GKZfOXYeDE9CZybB/zeu2mzrECf4RKr8DQjkEe8vOi+j3y+zz+qh0VunsxJVN8cUGtDCRb
OlMSLR8T19XfBDXcRBnV2cUj4S74EXYNCpGJYrcrnGuWhqt3iub3rS3x6T2xd/TER+P1FhAPV4xO
elvbSyv30wTOZY9cOB9+BT2EiFiqJrAx2pHLV17Z28oSLWMdwbGl0vGSe0U8uoOiKc1azHbFPLZX
3JxjvuccLKp7AFECLSGIu/g2lUg3HlqHBvs7mjq4T3unE1PE8hhZZ4JXniWN/yMpJ9xV+hsVHx43
Gx6PgSnWTWjDXP6YseYhgS+7xk7Zu9XsioxhtdfsXEzb4Z4iH/YN/0Vww1/hNCx+/CKwN7BUZMWS
Bsea1fL43QnltDhzk8Y6mLr1naPSPTXzAhYwgUQUkLGx61CEhYRfqcjYmKZLSqyta5Ghwp47Cepb
VOBhTLhauggWLqhaxvjcOa204XZp38zfNbHBwXEUPitSiLw4kz/zjLoZ4aWbxLtR1M2MuNKE5e2U
a7cmNz2hgx4jGCDfjpFwbAyjqB7hA5dAdA/zg9sBz57DKitMbKi7VTNiP+1SUJbB2AB1AcysGve4
ZEs7XWHQBoKJG4QcBD/2FL5OjDyKfVeGc3Ac8Nh0hwZtdjZtS9mXJN5DurGfyQ4iWZPhlNueba/p
yBVORV5w5mHp8QCY1NHI4BnUpBWQHD7Rm2GmWNwUkCBiIDT5IfUNNFx4DAeogrrKTyWQB1FjwOAw
JD1tDBzeWqKDMnszsxtvPvO+7/0XXyOUJW+p9YklMgGpl9s6M4nXYSWno2V/zCQsbHZBhrWEv8m2
4rsa5rza4rbrzGaKI1t85ipps+TCexN42KJzdPk1XgKQ+RviQjilGQnbZPjFdhtBLfNBxG1Upn0o
mK0gr4F12ATgCV4R3gI65oZfpuXi/piYfXi37Cty+9evUNYjxZ0s8MWIpYUiTCJnGgq1mDRz30Y2
D7YxECeviQcPieHMSuGm9Jm0noxQ6ep2tD1OdaJCyLzCPIMGr2fmv5VIOf4U1HHjX/QNjP2IMHLV
QBqKhpIiILR0XHnGWE89IRh0VcLw0AtH+76P/5u9+l0Aelw8KA+CzgBTF6ATTtA6GZ4Gyi8d3jDN
7gDFbXF9puB3Kuy+RXoNIAaZ7AqcsDbqUANZ03qP79ctQSxWdmCrLdh8fNIz2QcG9brKlvGQV1lQ
fEbUAeNF8eT1R1O1ZFOUcZga1uhVF57GyenNsbEdEvisToArYmyB0dU480y60koZPTPu70dkwAk6
zrYrXfBgRikS1WNoX/ty8KdzQW+FGpQPqdyV6NVYJKNWYGCWFekTSlnNnF+OOclGmrZhO+ODaHZV
Rc2/s0zYUxoxv6BbSyrS6VBOu5vOm/vkxMBGzqeAzZ+9Y6Vlv7g8QOHJJlT5m1OeIWOZ+eK29npC
bN12edeF7Q57u8wrgy28w70lMIswU5IRKgLcBsxFmykZz0RERb9d7RGn3MhIdb/IQ6T8orVxGr4S
FHBbHxmLPBGurM0j6jlib4bJg65QZ10ZHJjrwUDOdWdta6LVWPd5ozWyzONE6nYNnj6D0WRR4jtX
pr6gDckA6uULXZRD1U5BVMgJk0fsYmZTIEkxjOs8vXRdW4cXoAtjjZu5QMcWE2Lv7llNUaoFcUxk
SZClPFiBVWeoN+tJLhyKkBuR8qrkw+rrdDmVIBs7nm2nii6cAsik+lH1Pwlbxxe7sCdWvjjOUMo7
NfVwJZB/MJuiTmAoTsO2Ubmq5WbCLgdUYvZ5ByyQp8QrhX74xwESIB9mj0JkT3XjI0ChQUluSJcJ
xnuk4ll67kLZ25dgKma5Jxkiee1GoRTqX3rAO/jl+i1TiCu//CpmKldJcFq7SLIXODS5Y/2JlSx+
exzlFd+G070O1jJjqSLzr9walF7fwGKw+JPDywqhidb8zdG39ROW5NI9LyS3/RSx39SgnCCMo+dr
lpTEwNi4rPkyc+mgb/72IxowaKRhuDySm5Xc1xCf5mNUllJv2fCu4TW1HdT7gDRnQmbaoDqhMk7E
zmnqUDMDReT42Lvsmg59SyzV/dIz2X9mW0UKB59PUnPcEo+0YWEgj7RI0PKSLn8DoeD9k3WanZBU
g7nHuJW+CD3E+ibzPdAX5OzARfeVZV/neMT5S7Ro+TTaYqwPpT87ioSlUBClB+pWb4Sfds+6mnKG
0xxGhwxxc3VUaR3fK8Fq+zR6TLuI3SlCbKkjUZF7q9M+8CiRRPbGCxhA3ydVaXxQ44PA3ND1ioFM
nFlb30mxIJABIIIzM5bpHFgOTu/BBII2oYox95ABra9weYnbsfwAx6mDeIiQWqwxxFCEvnWs2ohU
jBylQM70WbRE9bQpe2iCRa2HWk1ACeHaZN4GUVqMKhOn03paY2o7aJ/X+CuKMbLtgsiST+iOgNYP
lYkfdWlnf4WV2bcVY3IGcf9DuqxQItvPl2U9EPHeI0os5x4Ge58xSgPHW91KMBXow/rOXnXSUxSS
gQTOLF+hhf0F1kCA3KxbuG38vDQ/jkMNHJBkAGUjqNPzSBTBOmfC/YcUcBRkc1lL2e9sv9HzBW17
3NwiTsMSMWXJJ1Xf7BPi1cQvA14PeWNkQuIVzob8vbL65jsjPP5vBmXTuVmTnF+sFsnlli1jdaP5
ldJdgpWccY1D3sZL7XThW8w5+iSnvCnQf3H42mjwW/ulBKnbnEnjGQ/s/fiUVRQQROg10mwDxOcd
xQ3g2An4c/TN2MpDzgGlrDjaMvPck61V+rPY9vJXsVwicXFYsmMIwRZXnlXY6kSpN7OmDPntSai2
Y6yqvDohTa5tgl2J+INor1h2tz0gQcF2nCeFuUktIXeKnJkZCUzLjRnGAP4WQvs7pFZ9fOYb9IA2
O2ifd5UtcxYdTUhHN1l5BKS7Lzrn0uNhTDeDN+Gr4uatrnObmhF7gnGgErlOtfMW6Dq3y9Lqt0Hl
wwc+R3A6oaXyfB/E1JHboXfWDjGNmz+aYRDMk5Qh22dljd3fdrEx3oe9IQwJsUjmq0vhVv74jfOO
8SzwYf87NjMv5eAKPW1Y7tm/xJ7Ov2xaq+FWLxFyzI1fRfGPg4Qnh1O3dN5JpSR9b2qAO5ymqOHd
AzJyVd0NWsnq0NHWeVsv0LJ9FmXEIpxYu/CAPHAg44Mo1/WlbfsXE0Nh2bNGXVGCiCgISKJuJ0EN
/gvdblYlHo4jhG5b0wsME3GSuJ8+62B525EGNr1UuKeB2nhJSWwvoiXMztYI1seLLOeshrAgziVv
KYv9PpLVBVkZGaEAJ+qfzFqYRqcU9s+qFvkHTrL4O4KDZ/bVzN2NmiOkM+3HAGd7Ktr7qKFK3MbJ
CDW97tv4E7Q29iOwTT6ruTrSDINilniIHiVgH3SNw04GHllYBFUV5TYXuPwJuA/WUEJhiSfEPywc
/ZQg5ol4bvVQOr73F2DACOhctN5XkaAnOWG3oCP2asQ+hH3Nwd4nzqi697CN5NzfqZ1fHRuj3tWk
rVwpqPAPMFEp3OW7QqrlDHV9AlFYTiAT7TJsvF06OfhdGpN3gmpeD6Ax0Rf2Jz3WE2AzaBrO0QlR
CPJTlYQX9aBIdgm2YnuDu0MNj6al5dmoFqvqTd3J7FQNdAmXWScaQHjLBGCz0ADJfWINWXDg7J7P
tBQCMTBRrr51NQIbRnCyI5qePQZTb3xnLJrY92XDHuEfthp82vshaICNHkbE1Gl8x/KPEOkjiwav
6/dZgKeU/sMdZcbnnMfP1mTLFBhTGA3tbTVI75VDPAj2MkmybjsHRfzZ4Zjo/i4z/mqxZ5bbO1vf
4N0msFt45ZdOCv8y9NgHsJcgJSgJgUJjvMtnMeg7hHhzdxjMXCMoRBJjTTtJJRbxtLsWLkgdMbp7
YseLI0LCytWbfC7cEEZD4LbvPpzX+ogLt6mvM85QC9tkBO95C4KrSh5I/kpdJt8LQxtUNzPiYRan
UB3wl5OIA3XML7a5JRZzMRyM6WnhgEbnRWxgjAcZkdEZ/UhPMymCcQ0a8EMODSxvxXaR9vSaLGEr
cPt2ZXtAVuSUewdF4pOMMZntgpL8IMYpVvGakRDg3kWNT/HKQAK5KZP9VrwylRt+Q15gamUlRyIB
J59rGe+Pb7MNJLh2y1OzHv9Brcuj38gxODUOo2W2WiBsTix33Pgv8V6IIcEVCv9QNwlC7wCDb3Ii
QWf2WJyL1q4uMhn64S8XvJveAYXg88ow7K0QnVo8u2u9/oQSIo6eoUytG8V5EcAJipnH+rA6xpOD
WUB9ccfFyj0JGSO6pIod3oM5mdNjHGP63+huwlRGR45knV7eZrCSODQvPiUjZBq/UOU2U9S82wqF
kvMkaerZLZREqWf3icKgyg0AQipfIDtTFEF9BN6glFSAiZr5garHJRdAQYW6A+4ofzsAHfMtYwzV
vYyOTegbM3GNgCiwgnOZA0l6NCml70eDY8I/eTHDISRUlcF6nizjZo6lNbwniVT1TW0Q1G6ZrDY2
8Va6De+9eursPYNKm7uBeMr6n+uwEjwgX5MwTpMqYQTqwfF8Rt8+FucxMYzMmMeESJ9ipJ3i0UOA
+jngB/PuWlKL+4MTUWDAUHCx+8w5X9dhJLl9pUW0k9FbzH0JCdpti+jkhwkJvm9SAsQtYsDJARZP
lAGyVCtqkpemVPMXdcU8PuqQAGciiowjjyjgXCxDViNUuUFrXjV3cVx12YW0hiC7NjXLn10IwJCV
NV6PiuEO0G4PwyY2QAD8rgddlQG4gsOEHqvRIVEBuNW62xrlS98+TqWMspchH1P0/XwtHFpzxjKe
ayaMrIfUd4K2faHTMESPxk5csoGylp4gCi2i3n9vMKhMQCwGPOv8E+WF770K5+5vFtJGnzBCDfI0
Kumk71x5jvXAxNxETyLOdHeijCFZ0EyBh2fcc7hSStmJ6mFCm53s152Pc7Ilnre9n6Lcoqdmnc2u
ySaDJBLYzaNSUpxS5nTEzEK6sFpER+LAbNpQYbuEGambJsZws/dl2pU/AAngWkxJkH5oYeLzJLCx
MFByycVCNDK+uj6TDkRz2kxnZ8zwhInY+D8ReevdtmUwTfpQbnGJBuHoXhmFE0WSZzyru/UG89ep
q/8euqCFGHjDiWIBWIOlQSYEfLPqnPa0jPaw0qo0hio7RO7JymbOG6ACChRpW6nlJgqwMjHzmmBG
6lHZGkCgIY+nYy4Ub/MegUpbqOmPVaXF45yESYJxKpEoNpFiQ26Gifc+NdyPWCLb+NVOYL4wnTfW
nYXJAadSxwu1RZBHNY9oTYxrBG/6ht66/5eaBjWShQSfjXKTSv4IhAwG6lYKspwC8C/GayzIEjVx
xA4Zr99ORgNWSOTfSJMrs6j33M+zeqeR23+g62e5l/qTIWcWn+EnmhqXwCCyVM6+JL5uPzIYf+uX
dcfTueV8bXlI72AaMtgs8loN72BFi69lcbsVqWYia5sEg/cIKsg8GTfqP8msrP65nci/I/Jmb1zX
DEAcG4T5m4nLHJsb0qIvhqMor9pZt82+hcNg7cOyyD7CoQKB56B//kzxqT1baOMT5M3IT3YGy+K1
TAjM2oRtjf4KiFv70+VUK+zZ3fwRK633Ftqe+y9P0//TmoYh2C6qbFFnD762IV86OdGAqI/Z3sWV
s/Mdl3NxQnqa79gilxeFMhPyETHHeoOCEaayAVdacehp/Iuz0KQXYY9kkZFFnGukorA4KpWPScgV
Geftks3YKHSCeG2jOpuOgG7PKnD0ifpfK5rO35Km2f5SZ9Xp3jVVkFLAVFA7s8oNLj2iQxsnlWAT
ruqG31UTbpPSVgRhceN7RY+xiPNqICwK4aqy0aigV8yi8chhUP6aUYtvy3DerkDw0roZGl//BKz4
QjR8ZUXya8hAfh9bkK/2wyL0tfcc9cydE/snkviIb5jRzQLDqPicNgPnKt2blQbtuWUECt5vjIvn
VneEUrrc1yT61ixt9w4rl3+iG6wXgyL4tOjGvYepvNJ1wDJ17MzyBMEJV/vWhJlbHtMoxoQ2J4W6
tMUSvlZQMIbtAMcBdWNdYxtJXYoUVCDYe0M2gg8Wohl9NqVyn8axTx515HAXxoIALaAD8XR1urEC
zIGU3NskwMkumPqWb3ukOt8mHlnXG3+iC2fD6uCoFeM0vRl7hpNJM8rek511izrbq5gJJ2F5loid
xu3Qyv6RtZp+yeK5vssq4rE2aGYYnMku6B4LqI+MaeJg+ufkGdoRNmH+0cv7oj70NvnkB8sigX6L
7pwAS6Wn5Q/2Kf2s2jFGRGKv3uB+dKryQN1EojnvfT1ubYtyal/JdDFbkyrwVojp7A0zvvwhy+3k
G9tTwIzI1DLd4WHMnkIa24CqMSq/Bs8KfsKsH7MdTwIZWQ0t2VMI7Ycfw8HHs2eJoC/halPYLnFp
MWlbmvy1DWd0KqVl5G3cOJV7CKmc9CboMg7QuGWQRGwQ5+omBE720U5TgPnY5/unaoh4NLjQEAhx
NsBmH5rUeSALkXMKIJfzFbMn4qGqB3Hs5r74kINbfABuqT773kNY6dizuGXhkL1ElQ8Luq8Y15/H
MiuPxQTtbzex1/5EhkOHFAUaKb9ZEEFRO2SUvYFbQ950UZsnJygPLMc77K3jWVS0zypC8A3eaWbP
1fIygmdqGsoBgm0QWTmBDc2Y3pE8yXwJfshybw0YM9l+lHSbz55vEbqMAURhB9Le44xbaNpbOLH+
FEky3huFSY/y2pUUbWMpllWIxRQMpFzxatkovTZYR200kXEcmh3Tni7b24iAEHJ2zIE33RCu+HW2
LUxz6sB5U7y/LNT9Kgc9bmh2N3EbD/2W4dDYsBdHCbBHOAHvmVzj/F0S/GVvltwQa563nQIrNyYk
Q+guogWLwYaJQ8lReVXBEl8QxjTTDv59Fn9mXeL9S5E6+Rs0XB3j9aLHhFEm9VcKquFip2aF/xsH
OjFdR6wIVpmrd7i/znzPsLaF/oFi6y6ZJrc8O9kEyQRoRwmqyNWQPTMal/pUtdkqvIRBAfdJt3a8
t0AvjxdQlSwTRYvCk2GFI6+jLq3fATH2Ua4/OrzW2GCdI9H0x59LB/X7sArYvVGukte8hUkYZo1+
zqcy+A7bznCLcgbiU4UFsp9tV0BVYhR6KwYBZpMGDVSPAppWHEk9hBvHPanNpnXdciL6AIAc8lBs
hHB0dHEksbjGIaTjKDnJpoY0ogzV+z6BPyY51KX555FgFO8dWqGeLXZnraaEpjtj5XQ+AKyzw518
bqJtyryafa4FBh0Y6RhUDDxsGW240ViNAPti+zCkKnxCqsbVjW0tvmMnzBrLtkd6O9sx1XtBOG4G
Xb+O3hDqY+uMYuMdm57FJV8OfnKHXMI1M3NSq7+6ondzm/KzLcoquVBAiHu+f40qvMmSbyzI9Wup
SsbPTSTi8iaGsMFg3rKZEKSskrpDO6r6OSIhh/I5j+WdwOUEfmfyzWcc99zS7DhEu0scNw72o0+O
/cZ2ywZdDxPrnWHTpTZjhkMSoX7X3ns0vnjzpaW/edPJw/D9qP434fohTxaJBUJVMWRfKsRB7Q10
kofKTuBA4czrH0Pihhg1ZnV1RsDejMyfAmLH1qKTYUcwue8FkHn2IeyKVy8zMTTgKlV1LuJkHf93
OXrBAZMweQXsX7mNdILa1vMmnlICZqrrBHD7J4ZTRNjNolO9Tfo8fuuQk068uFV/VXU5WSwxeFk3
bj7gXim8tifhIIx+ecAZ50AarhiuZ/YzJ2P5HC9VW+1k381/HKwXjywcerllvK5BfcPDukZLvz4x
ZNa9B8FsziTVCvs/0s5sR24cbdO30ujjXxhREiVqMP8cxJKRmXbaudiOsE+EtF3Wvu+6+nlUjcFk
qIQI2FMH3UC5YAYlivz4fu+ynWpXn/2oPMwzhN/FPsYkw3QSUJ0fUAMirNBbjDR4fDqwmyO7Ap4+
YdM9rqIBHo88DG774yDw7tJprFK0xJrMd4mrmQ+CAoysljBV70j/RqrE6zTynVmZtA7HwaQYawiY
1LdaXxn0sKlOkAKJye33VazZ1R6SNk+fbcj5klghmG0AuQfcoyzMW9Y/UytSUR5tQ3F9S4cOHKOB
8Pw0prNUiuJW7TLs9aMZ6EEWW1LSohtKLK5lLaKB2wrVDYEtYdd9JtQwe+Hi3X0fgihGVlQTk6MB
NRTbDMwy3QREiutbf0rFwWgIO6RencW7lZnFX6CsV19qnPciDsdZyRBqIx1rFzNv/BgiAr3MLnR+
sakoZ4f2JFL7Pmn61wBXrONU0H/d2CYo7p64uNC+LRXCsoNPzfqxVi1XL9jhEdyvPgm/mBbqBaw4
Caa/D2ote4ZXGMDVQSCPTsvLhq9BQa21DTKQyh1ejeKOnYsLfQ0JJdlp0AX6W6QE/gfEXHS1TJAP
XBlDjh2SyVIZbdEa2i4a/NDnDKDVjUm6n/ff04SOzw3KqHoviA6gS1hCtgHurCptRxe/C57Bl33K
rSLXdgNKSP1DM0Ri2LlZAs9sVLRp7xoSRj+h561vMQzUaQ9O0B1p19JipYVtRO0+aicP6wWWhLnD
icf82moNvpEVCZTNXaAQs9/My0XyePmK9nSz8dzgAopbJbzBikwuzbHLGw3ZMxco4sBHvARJHR/y
kvIqURbeEMoi3ACSErmvdFZrHQtEN+8PSvRlu6X45OhAplw+O2SV+TelsIdvdTjMji+VgWCYlqsF
gwG6B7FdTZu/grVa2BYYyFA2GnTjzxGGNrjECDL0NmUG+XJnxTFePLoeQg6pcNTGpi7MxWtTYDK9
ZQs3Pk74DUGTkT3ZUR2cLYJYG2ukme/OtrJ1EPfTnRiisL7JUjs5qnEM5KbAZQsCBvVCctvUhUuK
NEo+70BWF9cQ0EOsSiuuNr+iNkIDaTSwue5SzalxK6SUAXu0esu79YFKkLYP5F/jN5Q8TGNnaRwv
fpd9sh3iT3bIJjz3Q8T+/K0N+oBeUV4qsSszr+f6Sp7vd4ABvEbaoS4AlejlmU94wxTVDr1l9BjG
ldlDa+APdwiWJ74LpCRkbiuKnJ0pteA0WSmsbz80/ceky8xmT7qTdegcnUylQcbtA/XeEB4MrpTh
xuIg0vn6W9x0ai0WPzB4il5Fi9fLtiq0rPqET7t6SvWWzmI/GZV+kC3MUHjLFZc7eggh/t04UIHx
GGX0iuw0+wtxuci3ie6h2SB6Ukx7zbIDDUUX6g629VADU+GegtMexV1A6mW348CsqGRw9jp1scKo
r2ob+9WyJ1WhjTEFREw/mNOp7ba79VppQYQkwi67UVS8f5kAkP4ugkdOgYms5RG5EAeuzGnbIcJq
/lJANBWQhOFgpoQqzjt0Oqp7bClk+gXGEK27om6sPYAKjBAQPS5yCU4Ln8DbivcloBwaq6TK+k8p
hobOBkIO3Ra4OaQqQ2M2gCUjJ5rt+oke9VMZ3ta6TB1WcTpieg/c2v6cYFZF+7qCYrET8DVOMbv7
z4zt6GXEgjbcZtKe9oorJ/74uS+/mG2UvdNrkkx2Vm7SRTdl/i11TGg0eEgVjxibBR8nU1kIDdpk
/AVKO/ylI2f5SjlZ3Cvw1mhXYPGHa5XVpPsEt9EvAS/4mSYVTKG4BdoPgxzj+tLNLDjl6Yy0uUVb
DzRxUmKnEPPEH/jC8DSi1u36Ast3op3bnxRfYKh8lEWUPEGaCWw4qirvDKAItuedCMaWTUQ3ZOe+
uGjRspsm6GxnY4ixj5HbVLrjdZtU0Ydut5MYxuZ9GBs5/WWIVvU3cgB4TE5MjxmAuw51887Hp7+l
dZOPJcwjYGX67NlkgHhthZbSAQ5Zn3OMRmOGh4a4wIFe96jzpZTCd2OLUw8u7N1s02GS+l5iH9LE
rjk8GtBm0FJIdrDy0TMcg+YN3gI2+WuRnbT+F8MWeqq2Le8cBWgZSYz/8cjCxvIlIhQak/y+cNp3
RNe51o3VjpE82AQaZj/QtBoOfhFGUfd4MBa5vcfYAZPEe9PFmZX63xctpvNBImxUvICeQ/MQqNap
s1vlkrlkv0OvTwNiHwYq5IEMZoHjzr6OUUdYe6wIB2xUAnLrNjr4vj7fHrjho+kbKNVcbXpM8OlP
D1C+ad1h4ckmmVoNBz4nVO3cR+QHattBZDmpE5CdCFxFaDV7gfUYtUekj08Y5pAMvA0CJOtYLhhs
P6h/gmPk4jC2iSp4qVQWYSbQ0NrS5H5OrbeziCz9IKHWk3dfQRVJavanDfpr7VsF4PbLtqzqC1hu
VW8jrAYoqFKCWrZN6MkjTW0SfNrcEHDwJKHnuzBHQLPTfZWY266zq18zZZgMgN6KZtuTSqLDh8pO
1nlsYjmKAbnFdWwYfykboTVB2OlARwhaP5UPkoZ4jw5Lv4VSaEggiKJ6KFpNjhvcvt3vTtKPNzi9
g84TqdHAPGobUDTHMmHF9W0Tfh2g6H/zCcoL90NmZuBOXNZIHKMvJm/5HfTeFZeG6RbBFFU+BsEU
ZcVQYuHuT7K1+F9NPVhpgfE39zoHEtDUoDgcbKrVLQ6gXrXH8YiA+FySKhJ2mXsCWYe+ghQ2te9t
WvhQKusYAqTbpNqzblvgM9KMyl8BIOy4TScp23cqqowXaj6YW75LYbyZdJJD970F52UjJcZKlq6b
0R3ZJ+hJioyGyhbxI+yj0FBkuJuW5pT3zbxEdhGyGe2g98MU4iAlIO96XuT4WwLMIiw/xKQ+29xo
aabCozDIzusMhGBwP8kSKWPS1PsRfthAG4sazgD0KQoE4GwP5J9xCYbgjRtBRnBIG1TKvq2rrLmP
vNq3d2Fn9N1WSQ8wAvsV/mt8deQmynLvO0yi+ujCCqVIRWTxlxSl+RODsI5lYo+s7MJoMIsf8K3d
hA3mpTukbdbR1UF/bzJQ6icIY+BLzC2+beHYP2GxNHyXmVk8GDaBtjchPRxvT1SN5e5rQtg4Mc3Z
2sis6FvvLAPh8VaWvGDyGewq2ZKqAaqGl6urb3DawrNAdd5IszSKfmZJRjZrVmfaB0ydErzfHL26
z+IMf2XHVuUhDQlwvHOR3L/Tmyo+OQEbMhmhGAnu8DuAgwi7Gf6SaGzL2XhTmB7heAh0fphxfQ/C
ePzR42DM/Rq2Sb2Rox+GG4Bh7j5chzGd5XFw8tdgop/twOi/GlOTP3qSFwW+mAFEZBq+9USImdjl
jr3+GqUyo03fhs+xmBHWMDXHDpN1xXqzyJxDfjeA2nDbQ0RA8YogwPH76FXPMW0VcdihWdAwckD3
NIVHdxSOvQvgEro3BQ3qYkNBQKcAU2WJSE9wWGNw3gcYRRCwhfIX+RzJbU7/g8vfSExyOTTveI/I
hiLhhfOtCzRu07IVYWZZGFLNngrOV+lasyx5SnGj4e6VQYcjj+IjV6yBG7sWyvYWZLIqt60t5CM2
PsMr+sXqNeLG8oNert9y4ZuGU4K2+Jn+Z3PCtrt6GfAox2UoENjrCNNmxphA8iD+C+Ub7Esq/X2J
P2lxW+pOgLFG5XZkcLUFjaD7EF4/8VQ2OgJj/+9//Y///b9+DP/T/yt/zJORNvu/sjZ9zMOsqf/7
39a//0VXYf63dz//+9+OKXXdkpYLq9IB8ISDyp//eH0OM5//WPxXoIdBXdU0mgszbR46rPALL+ge
Lw/inA8iuSDoruUqYVjSNW1bnQ8yqVAqzCLiU53r4yO7EYmdWuk/VZ6ytuY4wd/HFyY4XB51/lvf
TO0/o9omyS0mLShhLkbl6t6pFtvSk+s4zVMiI/vFNDNN25MNFqLoGiHtqcTWD9SOKKkvD26vDe6Y
ODMbDm/FWjxXSCUAELBJT1Fdje9nfZl6oqzy3uPc6mV3RVX1SJkuj7n6mJXBdQanecd05t/05l2K
lJxfu9GTExlaSKUn8L+ftFTDr92EMG0MRH+T9YL4m8vDrjxnoTMkydO66xLPfj5sB9GskGUYn+xy
eE49gOVOxbB0qPjo4A/cSY+xmGlI0GkTd3t58MX6nV8ygyuamgqhnjDF+eCjMdJmzOr4lBglhWiO
wuUeCnbS3l4eZ+XZCt2y0YY4BhO13fNx7IrrJsMwSY2MG00L2Nc5kABW+q750uPweMiIXPh6eVTJ
37pYwgLKJ8Wa7VgWSozzURXd5sHLnOjEIp9tRxFljkQHFBG0w7wpgofLw60+TD4XlqyFNsOZf86b
BYTIgYAerYhPMIfofopIHgMzwPvq8jAr34bQXd2Gaa5s25HLBSOmesDRIjl5+YDekzydikB1emcO
xw38qTIwvJvLQ669PqGzPGHrw7iV85+/mRmJ96YkWjU+hb1lhM+9iqnmNEYa935fWPk3Vfp6h4Mn
l+P7y0OvPVRSlvhA2GIdmBPnQ/s1TvQYYzPbYgSnj7DdLbG69bs/WKFvx1msUNXFkxKhRCEC4Q6B
d+m/QHkr9+SfITUIQvx1cz/8/geTA+wybCyWDU6Q88mJQk2gxWZycty86T7GcWl0TzZUpt2fjGO6
NoxVxXNcPEQUeE46IPw9DVy/MP6u9cl/ziv4j1cWyurbsgXdDWVilLacEL15SEVtlp4gIM+h93Lw
9xiaEr94eUKrC9I1dBqhunCUsXhbSSI94LYgO9moqD5TQARib+qmiw9fVDvc8KRZC1h0EdXq5ZHX
vj7ENP93ZFM/f2XsYegx4MSdMA/XPwonwVuRrUcgOsEY+HvdgHNdHnFtroZuYN4De93gMzgfEUOr
iAzJOjtFLaRej5LjoamG9EnH2BjjxpxmJpBRfGXUtb3TYEnS/Ldt1MCLUcPSmoq+zrITkSouDRZ9
Kr7jQVicHHIbflye4dozfTvWYnnS2s0HRG68zdBsvrhaM5tqlSQTDwiInzr05s//fwMulo8LlV43
uyg7pSqpmJxmh9kebVHxImrD+lpmKFr/YN2we2FCDGDBxXLxPAMyJI2CqLtT3ifWgdaZbB5URLDd
dkqUxD3Niezy3eVprn2NhhIWx64hpLX8SqCGI3+t2uREM7gut5VHuOx+oHl95XGurtD/N87ym5BZ
VIpIJQm+pMErndgRmUNgPoUqluoTEbB9eEeEr3OtYFtdom+GXeyeDV4fQefUyanDq0qAnqQevKSS
pt+BTHorvLK3rQ3H8aeU6wiDV7lYNEGDpcYUhinkPd27idFJ3VEZ+hhMp+Gnyy9u7YGagq9d2srW
CQA5/+Q5DgsfmSvlr2ENP2btwX1mQj3YJMo/cFu95Z7dXnmJax8h24vUJf8YcCPOx7RTAHwZcAD2
dIOcLeZHxR0qJ+cdWV0+AGJWVu8vz1LMe+WyPjNNtIpwWAzXUMb5kCN2hY2tWRxLqgleHXgHVdfd
aV0OKQMm1QwPIVwFDxroGmqqaG5kPwdrXv4Zq+/VhrSFZ6brKDn/+ZviZnKbSqamik6ajy3GBvuM
9h3uOkixuXGAuV4ebfXVKophKWjp8W7PR5ORRiDhGEQnD2ryHaLgAnI9IuNnOwUBLJJSHQdXt67s
sGs7gYmj6Fy/WSYC6/NRLSzTZjR2roQDHTHB2NW7GiRx2F2e3dqzpJChAlYooqRYLNwElTc8ky4+
WYQBvWsHr2hvhngqBcyE0ruyva0PJvkalWHM5fD5pLq8J+7CHaMTbqbWKzbQ2r2e+zZWrXq7vzyv
tY/DMm2dez4dANdaDNWYIxwrzeStCV2RIU/jZzsE5fhI3gd0egSC5ZU3trZOgLMsicuB0k198TmW
aa6nDvLcU9tUmDUH+dB/H2sbmKU1ERMT4FcN1QE8Bk/my3Nde6x8DijrLa7eur6ocFTtlRyIgmIf
xJ6cz7AQ+ymTZr9TuD1cGUysjiYNIrgJeWaFLubJiehlI8yvE/TWalsAkn8yhIPHh1OaBw0x1Y5N
oEXxbY/9i4WJMi6Qga0ea0SC7+gbShyPiFijtQXW+yXWSvvu8uMQ8y9Y7lLUmTMIA8BDCX2+zEhe
zRMCT5MT+nmI2p5NdppWTX/FCNThr4kY0q40nzqXvErcP0VDRAn3PuMmIA3j8m9Z+4y5PrsOH5cN
PrZ4NU3f6wIH8+iU5MQ4YiioY0yS93od/MFZ93ag5VuJjKGOi5yrbKrX36YCl5ad0Qkh7toc5vmV
r2vefZZP2GHpOpAWDIms/vwJ67WEo6lKUAj6QvkWoqwG96iyHdo++L0BzhHrCUk7/IARUb29/EzX
Bsc+aD7y5uutMX+Ib7Z/2wQhIWdKHR28o2BOR+jTH0l3sLQXrHXH6FDS8Ywe8FyNm0+BA6ntcPkH
rHwBlPesf7An1DFiMfu26IOq5ncdpYFDFa6zSWvfWo3MvkChCszfny7bP819TjpgkeV9OunwdwBC
c9HitNULppdYr4kSh5EbCeM/3DlZjcNN5vfVe62CrfcH55/hUGNQaNChBSA/f9zGgIAwLi33KGDZ
qxmxZmsFwC/dp1GQWeNZsJifJSl/2ZWzaW2rwY3GsGwHFg9NrsWHPLPDyojOx9HubPpsXWsIthh/
ch+LFJLxDZixnz2jHoJzqNxeO1I9I5nQCc7ba56LabfZdP3w3sexh6SRYmzNh3FAy3C6vCDWf6ia
d1++c3a7xZI0aRWiMTW8o4vjUn4AoSObWpfd+Iifh469yUhTTHSKDppqhqm98/SZ+hGE4UDnvOik
d/BLjitCrN3YObAa1EEkenSlfltbuKBBLqevwdcrF8+zQpjYe4Wujr2GapOk+/Z9SATFDwxU2un3
yyaDUpg38vcevMTWYhwxfZ0k7aPZYYFMG2yiZ1iUvXindZlf4ixa94G1LVrhhh8vv455Govdaf46
JV+maXERXkyTsIbBoAJxj/DZcVVoG/Im+kRw47cyODAf60rmv1D7J9/qQiTPA77j0e3ln7BSDAAO
SZ414hoMDRbbMZH0EoG45x5ht9GjxTMGbXGRW59bb0IWY3SR+oZvdyzvLo+7UvZQFWNpJU2Tj2ZZ
rJKc3SLxE94RbUwP14QzN5st5PC+9qc4PGAWHGZX5jpvd8vHjdOwEBwFis7DotSarBi3l8LzjjG2
yuF90dFji+LccEn8Qw6LqrGt6C+hocaBLei+Xp7x2pomTo8mgAtKLeRidLzRMoFGTDtGqWaMOxR2
CYRaQ5VmdNtZTTVeOfrE/BcupouND0/ZNm02RLX41vuO1UPYugdUXIsaJoFy7iYvzsUXPxr0567M
x5eoGWe7/rCEVTcY0a3SMuwPU8KEeTRZru815elXwOy1soeKB4hZF6b5z0OZpBJCpwpTO0o8N774
1dQ9xDwbWqvYN0a7ru5SLPoaG0PCLEFkStvbfUwC/JuwNpof1+UXs7IUOYh1Z768CNCZxbnhOcBU
JFFqx8SjZcClUEbWX1MSwpUDlap2FO6DcWX5ryxFbuHCxGOGFhTy0POzKnVsnQRG3z22pWPe58TG
E21LyLXauXYZQ1Mj6qo+AH74HsTPMPG+XJ7zSrnHdMFRQb51YVnzYn1TmoiE5DoIGc5R6+OUNFK3
QHM8dvClLo+z9mzpWkisquiLm8ZiexEw90qkEe4xCVN4U9ko9PdO0JHLUWONivV/3nVPl4dc2dFM
9hTQG8YF+15MbRCdmwckGhzhUtXvot7sg0MTGjF0OAIHt5CnaDHnfs+uc3ng1bn+3TtB2c/uMr/z
N89UtlBY3L53jzUm0/dp4ZXQogwcix3dcT53wsd64A9GBHpnOzOFsNViFXW0r0c8Lbwj3sfuvRYa
/ldktChoAG3xIib0VNxcHnFlE+Ok4go+9704NBbvs2pzSLte4x5jNtMbH9Ppd7ERfoqrof18eaS1
FUolyc7FJ2nIvyuZN0+T/nzZUMGp41hZ4Q4lErkiWj9Oxh+8NWSqcHx1OpX/2CWx8QRnTzV1tMq6
OeiNVQZbtAX2s6nh03qT5Zr4dnlma8+QDwJSxN9N2eWRaw+iDVEPsE5mZzzEPvQQtxo0KxRsHYFS
v49lmFK4PEbwxRmJOl+WQxCEEeHagD+Q2iBT5hNMoqDH4ERXSFIuz23trXGi2/AxqDIpKM4Hi7Br
xgc7dI+KxbiXNGlm8hFmlH/w1t6OY5yPY3blYCbd5B5xc+qfE5fIu5vcRICCRc/sn6CMJv15eWor
r23utihX8hwFNdv5kGJUHbEjpjpqhvFqebF7nMzpWMWl/XR5oDXwkpGUwy2UkxuH/POR0mzAxgOb
7qOriJJMm0p/IP3Jd/D1rbID5ijEvUoXoW2uheooe3j1Rl0kf13+GSvbmQUaQLUiKUKdJVjTcJUj
62lg3TTY0ZuRLT73pDluGS/9IMg/vTLtlefLJRmgFKRGR8232MxyYlHD1nO1I476FOCT8p9iLxDY
2Rhu+/vLdK47peQCTi6fvhjLjUsvzQzLO2pThpM68V8jibnhjJj+9kOUxNEJgDYKTnCI81eJiR/h
Y5HQjpaqYd/iKA+ns0qlVt8Sq5fVn0UE/frKtWKluGDLmD93E7YArb3zQRH7eH7VTD4NIQKqXoLM
V3thDGSVyB7H+h2xJUbwUAR+SD71UF5bOGv1HeM7sD5oCkMFXqxfEjftqhw8/4TgRXQ3BgvJRRvQ
zVEEcP2ehPSNO2CJEC5mRhhQPCTZV0TQ2EojCyfi4fffAT+FxrFLoahbiw/Xhh1iZI7mn5CdoBgU
+MfSVM1wn4jhzkdyEp8uD2isfDrwX2AqUw1wTFrzn785u6C/FbhJObwApeEEDC4iTymXoPJ27EXg
YDpIpKT/CIXTJEu8KCLr1CVdNxGbRsLSjY73ZnTrk6WCI4GaRPgBh1NMaHu6YdWNa1uYN4nU8nH2
nzj9++PACfoQqVoTH1U9y604WfQY6mbSQ0v1CsvZF1A6/PcYgjXV98uzXVttQFk6yAFOF5zU55P1
sb+qe6vVjsSSe04MI7N0h4+pGLNPQ5c5T6lw0rshsZ33HUFJ+8uDr20aXG/wOcTXjwW3WGplDds8
dCP/hA18/cULMe8h0i2rNzEo55Wx5r9rcZ+CyeRQ2jkgXFxezieKCQQqfjl6R0wkuCLitOBVWFHg
XIQBc/9AWiEyd4k8uMYcvNf7DXbwVnRlMa9Ut3R42bXYvQzg+AVOaxp1W43NfKnDpIwEV6Ku/Bcv
C/RnNvKk37WI0h/GRg7pr99/0pzpcwOGBwCceD5730lR5ziNd/RwedvbNQJaYl3RoumBnA6Xx1o7
AaXjwkUCuId3vARGylJCL0Y1Qw0fTFg1FKn3XtcgT2K4Ew2PIicJ6kapxsBjTCKJIqQQ3jIqyWoo
rkBRa9doqUBIaDnRnP0HKSojKFWQ1MW93Vbh+5Z4tkejcO2DGgXJhJ6WvTgENBCpYePskkrzi50Q
SVpX2sSnh7fWJhz83L1yrqwtA16GDWpAf5NC8vxttC6AQdsp71gYKQbZNoRn/TYntl3fEKtQiI2O
DyKeOo7zB+tPWa4EkKeGtZbkDd9xS1EQuHwME4V8z6mH9qMezBltPvD9dtJgW+1JnibG+fKaWNtT
FQw4SaKshDuyOEmDoJc+/oDu0YxxdlTYEm30Ngk/ZpG4w169v/LaV4fDcZQ6bLbvWV4/9ClH5dwE
LHe3Sj/bAwDopog0Yzs4OJjcc/KF3YfLM1zbX9hAqZxp4kLcWnzauCz0hRu1vNOO6OZN6NmkpOIM
EX8oaMWhqCutFDFY3CafK6vObqygUS+Xf8Ladsps8c2lVsG5ey7v3xxcOYKsuhps9xgS+XDbUSQ1
WJk6P9so6PIrJfzauTEfFxQI4ANyCbuEMUi6PTBdiS/KLTI+dDkcgsPPVIfGIsi91p7sqcGTWhWw
PP9gi7EBfaQNRgAH2V7cIEYtx+O85eToK9CdgEjcZ9u3rWhvkTho7e2459tpRu80murGDyDB38gc
bufdbz9xAEk4H6CSNofY4kOuBQSFClfyYzNLwwajcMqD7JvXTivL8MoTX3m73Dp1ICfwR+CfxdtN
4wlrLGIDTlNahXcxXjg4ThK1eSOl1ZdXdqiVD2juMlB50HUDbZ3//M1Sajt9INYmDE8d0vunmYK2
Gb00eehQxhHslV/ro698PX83UmFboK75B+MDPVyEHrMMT60Zmwido3DAkbpqquS97Y9/u+mN9nc9
nax7VABB8G7QWwJtf/9tzmDMjFngEf8PNiS54TEZHPAGtLm1Dvkt/9RD+DxZtW5e2aH+7mct6hH7
7WCLpdN0SIPawQhPuOq5P0I4yfohjUR7qEZs8ym1cX/YUEpgICK5g780eYdz/GZA3IXSAl0O6LMp
7Vel5ZOxRaI7VlfWwNqCo38zH1OQNlzbPF8DZmxB6w/4haNuDdgsVYGyDqnZ4BsOCI6L0uWnv7rk
4Lrr7KC0Ic3FcOTjSYh2LsNVSKNvEoP4qZsBS2pcIyH6BO8tu/1+ecj1l+DamHM7NFAo+c+n6AWB
78NC8U+Z4cKs2qAWs58JxRnxFcCeOr/tdGx87hpsht5nqWsTjeM6sRNsWsxb73RqF2CtMoaMRG5V
8VO1Vi+u8JzX3gJYzHxwAtoBFJ7/xIz5E70KVz3AeCHCkssizYHUgVutwpznyjtYHWzu/8LsnJlI
i+eB5bOT1rYWngT5nP7HetKa5mYi7rQ5TFi6/br8+Ocda/kJzA0Ec66EoZgtioKyk6ND0EB0Ssss
SHayhq/4jFvcdPW4MNZGYhFDJZEC3sxiJFjpEluVFKfPUsODMwbqfsW0Af2YQfBxuYXxhOuDAWkW
sDka7jwzKvbwWXMCGWV5i6F8d3N57murXUK65uQELeK6ff5ak6ZoA7PXo5P6FoVVdy8zrfwgvCD0
CIiw6mv7+VpNzlkJie0/48kFvF1btW/iUxGeLCsS3R15W21605oDqm/dDt6VoCzeI/kW/ta2G/KB
uAGhRE+DMg/+YJe14Z4C88N04/2fz3w+S6igMCgzsrQcN8TYRrsp68yfkgbq9vefMoemZQOd6tSC
i/U8Nb07IRSNkO5I7P/rwUnJiWyh9W30riSwgNJMv1KbrFRGAKicIiag0by1nM9vIITLEHkanlLu
ttmD6w1xcxBYHj7gk+rHN2HZ++OhLTC9JC5lyPCevzzptbOUDxj0ka6wS3j3+Q8ocACmJKA20upm
RivSrsAeiQbPtjE1pKJ6wM/eD4COnwliCTeOlll/QMFFj8bswUEBQc15o3lTP2ia3Xo6X/fJzLXu
S1+MhDQnLudU2qWny9Nd27OAYKg3JaWoWPaiK6p7mIR1cArwA4vubWz49mRImDdplrf67eXB1tAx
yDHcY1CggSb8/Z29mVg/FC3yKyBBUhpIUqhS8VqBO5gHkeacGpmpT/dBk2CsgNFK6H5vqV7wgY7c
hn9TM4krdcTaPsL6NhEFw8kjS+T8QYdmmzm5N/rY/WnOvT9RJbWl5YT7YsT8Y0cfJn28/Ajm9bvc
tYFr+JqofBl6sbzkUFtRZHJmpl6DW7HhGZ11j6Omne8LTfrbUlMd3gg4jPpXdo71kWkO/mfkv4G7
N89e92KdoFBFBaxUa+7p7MruGSGzC4V90JyH1E0harkURNn+D+asHEnZDUcKZsv5U7ZIfdE4XPzT
iJDpCcahd69q3DdfO/5o08H7UffOpJd//f6wf3M85wLFcJzFyxUwFwEimwB2rmhuOtzANiHb+G2A
C8aXruiHBmOFKJ7+YLaKFiHfE6o8Y3m3w+tWtoMP5Jrj/P/ikWDzUpOwd1/q+KLdxCn5Rxs/0cjL
uzzdNbCGzYJTft6yoTnNn/qbF4ybkeT0DbVji03X+E5hPH6HyQPWNr7eOKQ1IoZPVFg576DYEmHs
ODutZDFsRdVOGATohfG5gVrt/0ENRieHVjjr3uDGef67TFyMZn6Yf2qGACUd2RH9NywIm58qbryv
lx/C2gcNPGg6sHnmTWYxlo2FC6vY8k9+glncNu+coduVFeohpxPtLsFw6U9et8W6BjVAhG3PZdqb
pw7ohW5JT8LTnIHzPEzEz6qwGH4Zadxh4guqsNO1q73G1XlaILKQK+fte7G28VUI8awOglM0hdOJ
fk6rP/ZuaU7PHrSmamdhKXut4z6vn+XWRXULHgRwwdG4eLYYDmEgLLvwhMVI/bWK6tltclLF1jFT
1V45htd2K27ODGVReXJYnD/W3EizsEI6iIQ2qPH2ID7liVsDOQ/5YFbJTeLE2H9UYY6V1e8voZkK
DBIEVAD0eT6yOUUNFzYO3wC7n9cuDtR7/Kk6zNSN4Fs50kS4UmatPVfAXk7EmafK6zwf0NMSAzMF
MzgRjgDv2iB7Rr+Pa1k0e2xjovAKBWmlwqKhiX8+l0S6B8sOFQ5ixWzQw9WZa3r9viamqmAz8Efs
ztKpHj+0bUxAiJPMXkchcajFzeUHvDJfB8rhLDCkLUVL/Hy+JmbN+UR01gkHMmNXGAV3h0aqnyMs
x5fLQ618JtyNWEIzqxs1zOLkIbII7yMrjU6DlZEQO02WKO41sCCiBdUA/bN3s7G8soBWli7Igu3O
Ikrg6eW3abcEiWS1FXJd6sTOdavAxSJROL/we5PvKj9JDp6A53plGc0bzeLz5CokFRcA/gG7PX+s
DrY7nUb06hFi7ZxEpodd8ZS2JVqqyw91dX58/syQ+xBC0fOBRtszbL8a4DpbBLxvk8QhdyIGTvZ2
Cp/r5KnOTbve0q+H3X956LX3yXc5S5uAHIRabLZWYBDwMiZQLPw+f48JmHXTRUWDsb9l7BqhjVd2
obVnCn1kVt1w2eSjOZ8qOq0yISYLokGHxe+dkDEkWadI+is8lTUoBYMECBa0mEyutYtrHd5fmebi
hXeEj9jfRdijY5+n9XejM2pbDHjiT0aKHdLBr3IMjHvtJ1APZjO+3dj45UkbV6/JaUoyXM3uyrpa
2y/QOZrwICiw/9F8KNMJf/m2VkfYQq5+XxIQ6t8aTtO3nyKSGbRNqVntM0QKszxYdKf8u99/51QN
oHEIrfj/xTt3uk5iuwdblpAXsl+CetyNUPZuxsGWW0JW/kAY7ED/gRXJzmHQ7zl/59xJApN4Me9Y
oy7/rhemkRPEZRPFsAuLSQs3dgN6/G6YyMR+ujzVteUGZ4FjfT55oA2eD+1hF02HItWOngMja2tq
Zdthd+/UP/5gHM44hGszC2RJx/WILEpxAqWfNIXDbVxUTrK1AOiuMUDWdnr6vJg2gFM5YgkQ5hj6
4rEBHRH/wWaLHVb6DtYuIbVtHn6+PKX1oQAiKTO5Xy57VlnaaBgvM5SpxfFtl+rfY6/qPxc1Z+kf
jASvARoU5SwwzPlLMvCrImk39I5pGDS7OMvJpy06/T1r2LtyVK9NCsQNJGJ+Vf8wMihj2U0p7eaj
CPEGH9M6Jdo9JLJ24xduf+WsXNvWqUJgq3IzRR47/5g3hSz+1LWJD7F2tAOfhKlQ78l8d4puIgiB
7PM7l7bjdO+aU37l1c0f1PLgcuf93NUpn60l4mIm4LESQvCJq0n1yvdRvCSO/r1oDfe9iAIPg3Z7
9sYPi/J9EzfVlXJkZd5Kpx7B9AMk4B/9ds1DD9v4HdeT1M1etDodxu3YucU7Q3bJN7t0w5fKxf7x
yra6cpRxWeNgmbvYHKULICDGnnD0VRycEkdlX+dzGupljRezrcXWM1VDdGVzWR2QJTtv4dyIl+u2
wau8K2REXUtUzhc8sL3HofZfRNrGgoMk8a9M8J+bGTwoQMqZ6c6IS5p3ORvr5hhjHUcM1Z5xXeS8
oggzXy9/jv94fUhHeHPwQcBnaafO036zbM1ITzONxNpTjVnZi5sJ1Wy6wSmCjTOaDYZzpgpxyZS/
7ZWxGHdRGuDSEQ2CLIkT+m4OBc+RT9gY5gdy73silkIdo/fR+92zcB4U/EYIl+0ABv35ZJOBhRkQ
a3LqeJs7rn7WLq6w2iXRynjG5DL/3b2O8bhe0iRGLzvv4efjCTSQIKXYU9ho2Dt0EoWpb4h/LbSP
IYSj5Hc/xXm4GRcEGlOcvIsSlrCM3HD6uMQ4XWFHE/T5jqSf7Dau/g9nZ7YbNw6t6ycSoHm4lWpw
uRwncTtJ2TeC7e7WLFEDNT39/pRz9jkpueCCG0gjF0GDRYpcXFzrH6xmXwnTDjDwda6ci/cbiOPP
6534DOYTpND5HKexEoVpjdVpKZ8cRt07ZmGC8rA9UO0u6pTKYzw0V2CK7yK7waC8om2efURba7Vr
h7BqYpRbq5OGiZOzialQPeRTqk6burv6Cro4GKBdPiVMD5rt5zPMhDWh9pGLU02+81NWlfjuCDr8
yH6r42cz5mVif4y1ytb6xG0GfSrFKZ+wcdmiXY4ML2BDtEo/Pvfvwtky0AJgIFFb+qyrV6Q+i5S2
1IByihDu9yFDjRX36SwInUhHBNSVV1L0S9sEFrpLTY/HACDo80UcuQ0aIIvlqYNyfejYHAek36fB
x1/UOjpVq3yvk2778STf5d5M8s9BV9tEsxKMNI20OhVNNd+xMxQMX5MR224Xu5efss6j1xibTL/H
rulKYL20a5AcAtsIyNCwndUCYwvjjug1VIAKyhY8V+72m7FHQXtDa3v89fFE310Wy0RJt9HiW5Qy
1ppioZs7INi76oQsf/09w6oZNfSqLK8VwS8uKAx8mPgOLKz1YdcVw1HmVpaneaI96RVYS0Xe/E+j
hq9j5agTGq1WTFtNlPmV0P0uy/k9w/8dmX7a+f6p516PsNcrT6jLuz+FS/HMngG86jLCSkP23uNs
iBELOyy5wgUsrTx+vMSXDozmsMAgRTU0AVZxzpTIrwvcEE+AIo66Lsx7HetpLA8wMexHvXz+eLgL
5wWcDVKOxFQaiOsyk/AI2px9lI4qs6MaMRYYZboUJQke2SMyoe7dgCnD7uNRL0wSXh0vAMaGPrsu
G2aomZSedMsTcH3nmKhVuIdcV95CesTyMEMSpP5smgN8iYsYdDWoC4c7ZPVdxdC0S+Z4KkWXbce4
0eubBu3b7tNX8fk4q/hTodEyIuxanhChDrHlgWe+72WvO3hKU/z4eBkvbFYe23w3PgbI4nWuKIuE
hCCpilNriFqD0+3Jgyab9m1BUp/qLIWajG0AjzG/WZxeHlIsJL39xz/i4re0oEGRfXA7rwuxjay1
hOIv3xJhdUpL2byPutC9ISGZ93MHbv7j8S4EPHBorgYijzHfJTtSU2A790Z5EhlWIEpHlPNb2q43
8+yV5ZVtc3FyYIpRNFQhsK0zOd2qsVUNo4pAlEjMp6r5gZ66emjaWLvH/TK6chwvTo4X1oJH44Ss
RYE0J8JrdmZyVdY3d6M0ldYXcojLjZKMnnHlGF46/GhPUh6k8UNTeZn9H0m5LXSnydukOnE6cMZN
cWCZQ0f9rrlSfuNSn7eh0Tr/fv77ofoHGgYtD4o3q+wxstUyw6WdE2Jq7hdPaNC8UM5/Lp3immLI
pa8HpwLuPD0mlUBzPj+tQph6mHD46Tr0ze8KI02U2wo3r+kLOfIYPqtSobd4Zc9cXFVYq+C7KEby
3/moSP9Troa9c0qFqj6CJHONfaeO2atW6+5jHWZfKjVGIvrjZb1wZWqo8RLHf9dW1uVepzOBTBpt
cVLDNvnh4Ubqd1IX7sYdEg1H0tLyYj+eXL26iTGwjq/keRcnDRsMmYBF2GmNVaXXU4WagmhXnqOD
HoZh7PdeHbq+0jXaVsYzYtd5j7r1x7O+9IUtiDO/aZHEnlVYR7igi3HXJRgMTQGiyZ0D7khxk9aL
wDp4mf8wzYVYAZyLcMc79vzbwmgzSrwJEevT9PwJ24p608BP/jarXX+wOhClQaZH4grs+tK3ZQ8v
6g/0KejKnI+Ky1JogFRFKkwP0bWe0AUiDYp+aSqmiuMgla00zO4t6+Lsr4/X99JnJY12qdbZ/KWu
9jLeMPhEtoiU1X3nfEGyHF83TAgKXwgxbfSmEBvPEte00S7ca0SXBQ3AqDRttfP5Nr2KgEcSMV+S
vRvLsIeHAZfeTTnBqNwkrcCIJcMlGVcvL7Qe4qZ3Xj+e97Jvzopdi7osoACgmmxoOn7nv2DOek0N
a35Bqc9uepv0RfyV/ok77j4e50K8Z5zlnULXQnuHtNHT2GxqB6mhGoMSzNDyScpDMzdZhWMbvgQ3
/2E4GIyUkxd5gzUgjxqMTjneTk/IXrCTKvhb+p0dmuEM16zKEfT7fFRi3/7/AVfBfh5mm/cy6t2S
SIvhj6OMvlS89pdoeARi5Ybd25iUr1k9zFcgPBdCA0MDpKGNutCBVkfVaSo9yxx0lYwIuyDflpjL
73DtkD9rb/D+zlCYv7JpLhwWRlxA1SjpAZlfjYhK+diZGJmemrqJv6pG7ADSGnE/xaep+Re3eg8j
Lxt/m48/6qXT8uewqzWWPf5+mqlkJy9qXipROcfS7DK8ZKq+fhFhcwRI9BVfMXmLV2pVbz8e/eIy
U44GVoGQGYnS+UlpywlwVMcXnnsRncAeHusiml461Zz2ZucMn8+veS4A2+GJxp/1DkayO1PSIctP
tuxe26bCG8qItJPSa9Y1qekLURdYHwV9xMaQ5lo/UjQpw9JTYzTgc/U2rEVxazThKP1WieQ+6ZIO
Y+A4XByKP4+HXsLPH0OvPilWgFmC/nJ+0poUWo1Te87WU0zrV0caeGVFL+1a7kmQ4cA4iHirKxQ8
Or3/zExPVSF7TFFmvetv9TrvsfRTHG+TKToGZn2N59PNx1vnUvCj0EUbDz4EONLV1ill5HW5Auob
dOt0HC3oaC7EgDdTtvJKnnBxKHJAXoG/IV+roUJUwaUWK+kJCHJzcOu5PfQVzM8cNfGH/zAr2qhM
CVoWN9j5gVCqycomvDlPmOKmexdzQH/MpHmfOFwk/2EovJQXjUSK+GvygjOzcbXFG6GZa8wS+2wy
d3Zs4gwV5041Xokzl84Doi//b7TVRummbET+EWlEHYM6HNsE0K4vWjiYQZLjEVDjehT6SAg7e2G1
5ZUU6D22myMBOBAhEdQN2C+rZZ0BX6pRz+iFJCHEDH3IUfHU9QE9BWhiDhjrUb+jDGf9VeDijUUH
KP/bHLfvaxyOS3sJYTJCHsws3jCr3ECv5YQpY1qciqEddn2cOUca883WtnCF9j//hcGzIxEDe5mT
sgoEGErDttKUnCsFy4ekkKkWiKQFVF13tJ4/HuzSGoPDMRctSvQ+aWCcb93caoUylVV6om/aTeB8
tWzYTuost33eYMRr2Jocghb/1+lWw2nt3sNcTWxAfdXfP/4pF4IS70NiLwYYuCasAYKRl8ZjmyMu
l1S5c1cmg+EFjjL4VvgWFtnyzQv92v6+cJPR/MY+EO2YBcu2Wms6YTb+swC8ajCnrxbQPG3n4JXr
PA1pUyMMkLhl9vnbky4fCBmUqpcMf5UydHqF6uo8JidXlultOI8VPtPeMN5AM1Xvo15VPi3FDcJn
eZpaDLeo5KwiIZIOKiaeIYK/k+L4kIbdA0ac+Teoq25gp9FwbcALqTSYGT4kKQLSGevmlDF0ler0
DJhqqR3ITh+rbaYNmnplKS9tGZSpeQDz6OZCW23eVovsMdJclrJXsu962uL9XVTmEB0HWpzRvhYu
tcUQjYnxsyNzYmhNLfg1ykSgGs6PTZKAltA1KD7l4PGw7qmbx8g3GSIHyJtF6JGAo20Cyyudvz95
TJZ9w7XGEw1xRwQdzkdGfEhFatiTp0ijPR442GNJOtN2DKU7sUcj0Mq52029di1UvIuBDLxUjQCl
AFGkunI+cFq6blKNxYAgftd8qar+NpLoEGMFXwyfLYktSeWiyEuTQ6PZuNqwuDxhNe3Fzikz2+kX
fpHjQ4KpVOD1k/PZaLsMRUuYiAPAgVNyPqu6Gayx11LnJGl9DttKAQ+wNWJrPBYlNnAff7t34WaZ
FlUwsmZwN+CmzgcTqUFGlZr5kwtLfRu10fyvOdjTr7hVqx/LPruWz747IMvkdIpqVPuhOq4l3Gdh
5G3TZeXTEFvF1mzaJsY5yyuOuSfmZ0TIxgNSm95/mCbveGBpuChBiVp9vjDs7HKEoP5Ue429KUtV
UX24JyAfPbu4wQW30/7TiBZ2KXwlhE5XLRzBSUxphudPhZgHf4Tj+6VwZPQlxuRwJyp3uDLeu7yI
dSVvdhfFjUVCdzXDybDFoIxu8TTCB9pOMlG2nWqNP+i2yB3WrXHtF9mY8nDwwk9aGHFh8IqHYQse
mbj+7slZlGmMdfKU/iW0BhvMOeiumRetyUCkOORclCi4FiEWkvSc71PkRBRpt4b2oo31tKsa0T1R
6oMaMKsQlI34SYytsstgCfyg7tDepbL9Dhyqe/z4uPyWBPqjJMPvAO73W49wATgSb89/R1l1IEXU
uX629NxWhG8o+dgf8ViWaK1LD6Epv4JTkGzRwlDhSWRpZLS+g0398HXOzdm8iaRbybeuQ5NjU3Se
+9PBOe/VyQB2wW/BFhz5/aQCyAC21evvm8Fu/wGra/3CwFhtfc0s+ntD2DJ5uzK1Ja6cTw1rM5Ax
kOmWULeOO53dDSIJteR5HIA734N06J4xtsUmmrQXbP3kqNE2QyXaukmM2jS2tT2qubEtkzKfj5Mq
NO2bkyhx7s+xM8SbqUyjCaZnMou9MlVZeK8Bqa4OaUTRA8NKNHYOotAL7XuW8Y+O3RvWFeTEKrpx
1wOc4MAvRPNFsXIpWvzRWpgB9IWOU08vQI2rB116ifQ9DWuFTveinV32VyhikFfXi4hwKcAJoH4U
SEke1/E0GUolh4n3bOWJsPZKO/EQ8wHG1/btXIxOtK17pK4DB1iM9qWREMc8NI6mrRVWWomNtmMW
uyaN3Gc1jhVtE3pTkfrAv3o3qBNbxDjVx035UGB/mflDNUdfLQn3485yOwP7+M4byn3s1lr5qzXD
MDo2qBrN9dd57ETdfcEWttibBj2WhzlFVPImqyTmkNgSKAKHX7MZ+z3dmOZWTcuixfJ31JJvsxYN
X0q70V0IjDJ9tdsY08PKbOZHs0SDZ9MqPWcyd/J6l07T2N/gypmF+yrt9TYY86jCPi6v03QnhTfK
29GdGypwgzGF9n3VF/lbRlms9x09bOqtY+Ak+DKZE4LybZY7aZAXmRX5I1qcZrqz8yFM/oIHkj95
E0t2LGmUO0FtFXn6RdTodUuKBSateb+zaks5GnXoPDukR/HWqL38a93MskNiARvyvYWEWrRtvSk3
DyPOr2LT6eAmt3PfDGKL42ze+V0+eg/Iq+rCVwer9fYg9bLQnyyo6sEYtQZGwsKYuh2cHpkcGoU6
DcoGs/LQcpmFNxXKA4UP/GqMH716EO621OzY3bQSdOtdqaoiR3LbLrx+i7KHmgRgcUfn2JuV5tA8
QF0uqOswhR40je5PgzKpfXQm3asfeT2Z8t6qrNIEAzBnt7pER+AvEXNm75qyGe9Vq5HSz6048dCq
nZvoUPf66HEBNrW1NY1KK/aK9Jz0i5rpmX0vks4G3Yu0/nzTJm7q+Z0bg2Iv5hKCvjkqx0TSkAt6
NR3K5whlNBmMXPOvrt06U1DblfhG+FxWLTWjEXNvPZ6OBtoS+b1TDfPf0dzFaGV3lSMwF0ZGBfGH
XG1CR/dFnwxuwJ1lT/sI85jifh5URct9IyO4io1SICHwxSQxCR+xutHkoa4jT/tiqo1SHkJ8qccq
MGRdFo942SvRbkT7MH7Rersuv7aqk3fVpu3yUN8OoS7QonKKRE1/hkosY90ftNap9KAYksL6SwV6
aB+LCojVwamrqKJpxOsh4OjJ7lF1Fb2MdvpsGAKf+kRxen8obDO8HQZ7xK2kSaKsgd3d527a+diJ
IPPYhHoWb3R7CqmsY6x0ElMcqT/iqFEfZpqDkd8QF9JDQmjWdkj+6/+EeIYdTQ2lgA1scXxH9b5R
jcc5VqbhRTOEARylV2X6YxC9dW8qRlzfWZK7ySdCIZzsuhH+qnU4eGMQWXrXbHrPBpwz6FWhPuBb
nP4jgbpa96rKu2iismf7o5IWc4Bbq7WfkXnWfLVx7Fd7Lo1fNXIYGts7xjnbnmach0NhDDkkUKdt
/QqVoyjQ6whz0tppqxbFLRdpCbMQI4CjOdGQzZ3lm4sxdhG0mVJ8awEuun5sV+54U9Jsmfy+jUKs
eZ2yKm5rLKnanRp38WE2ckPbNB1O5r43dVOHEp6SSnVLUlUVGxRq3a+9Miu135p2qW3M0KrivWGm
uonVsYUL8a6BMZodephLLVgETBytJ4RJirewNznXuczbeIMobW9+hY/Xydu8QY/2DkX6tC92qTqb
9m3ShPEvK0+ndpPPhhUj1q/jGe7UkfUIDT0dNso8OZjEovvYV5Ffu7yjAx3d7K+RmYXdKfdALgW0
ifQUh0B1mV0lemVDb18XO7IARLqEJER9r3q9v1GHUufR1sAlCYoxLuZjO+Sh/Ar/GsGEHIbuqaF5
9C/Xmxn9iMpp2o0a6lZvnWNHemC1M1AvlP7zdm+JufymeplnBZXdpNbWGE0pdhMtpz4Qdm2OO4Xm
JgjuDCdMf8pAPt7kdEniTRmazi/cWZPpOHQL29jNLVMeZOctNqhVUvnD3HXlXZOB+doKOxntQ6kN
7GdY2rrt00esmgczKROxB8vU29tQLcGkt8JRtLu+R29I27RIVmmvU4FM1b0KzRQqvTWmuX4XLYVU
0AAR6wkLfJRByGtG/JLpIKpkD08dj+ZNLuK5CD7OhlbtDBp/ix8ScBZqXlSj1mL3NM9D6U3Z/JJG
VtvfVFGXP9aoTMuvoRFyxl2uEVytmeK4q7rOEH5RSveTMjnLr6DCR95CtQSpljXbD68DDXNqW3sJ
jRwvY4L+Seu8rIRick2M8l2qxFC83amAw9bkRW2ep0qQF9I46oT+QlQsT+3URUcnTprnTsxTvxea
k10zOFm9WJicTY0USDBCjLzj12WDDKmsjMQ2fvVyM7Z8xRHDvdYX2l2nIJMWCRwFnErgoDB2mrjy
eVeVg6WvS3WRYsXvN6G1BtiV1kBnqFHS164TYx1kk508FZSkNvaY59feDMvSnSXWLkDh3z05gEKw
rVclvbaJXIv+VPoSxZ3ykMKJ6r5wd1TVRoPP4G6siELuvrR6y/taFNC/t7Xa1f22iWaSssxIYRbA
KasPIaD8RxM0cE+Zt/P6f8MhditzA1VfJj8HJVbVHTyTQj0kXtP+XZe2nRM33aI6zoAc+xtyvdK4
gnV9t3Eg6yMxwtOMw8hjd1V36tPRbpGUsl5msuVmuc216Fumx81xUPqGTVvLqrlS63r3+Rhzoa8v
zMlFeG71Cmtk6U46Bd+X5daSPvyIIbmVCqUTv/IieU0F11o/jVgcSiNL3R8WLFtnNcdoQG50jhP1
ZUxxQtsJoZXy26i0OJVbPGSGrdVoM6wevp61KfXcfQad0esBzRnYUhPSH2PupzA687/iGhE+ew+T
dG7udVFK7Qaza9t7mHH3FviVL+7KpS8MIxb/JJMILdLzHnbC6FcIfSQ/BDdZtA3R4SjuPTcvikAH
uphtdalrT2hMDppvm3UNdlLQReORI9L2tiriOX40G2E136JSryRe6sYoqw0obzUKFNy8FTdArjNM
D4UJqNSvklDH8BjSprJ19MxK+6Cze83ZoQaMA3kwmq2Ddg7BggL5tuitfjEXr7qSJlqYir59MGeu
sF9eGBXlqxM3VvvJ2hWxaiEK8rxTocVQu1qFLFSI02RohumJfkG0TeYSx6I4ce+d2XjF4lG50uda
Xwk27DceyHC5KKTqtLTOI2TXxKM2xJ36pFS8FXb2lEW7Scn0b2pu5dFeded+o7u5kfpZjGiH39pV
Zl7Z+OvDxm9AmZcQTQmEdtta1XSIVCXKvVJ/iuzICBw3yx7LoYp9KvgmKQdUtivFyHeFl98jcrBB
T6AfQGXgfNaZ0KRVp63+5JhkFUkHeT+Pm2Q3VGHoK4M971Hn0IIy6X4qiZIeNWlGgVvn1wT1L8yc
lefQI1hBoUlf1dMKKy444LnxFHZJclBhXm3Nvpm+A7xSj7KTw83HCcBv3/g/ozYTX0isXFCLuiq3
xfnEm8mRgzXY5tOUeu3fTpfb9x7vHvsIncZR/USmrrfpumzO99h/KTxxG6XZSr0X8yYcwKftwFqE
Vwoaq+opzRJ+FJqy8Bio15prYkGEBY+E6mY+AQOKAx2tpa1b1VL1574cnosKLYLd3Bih+uvKaizL
u14NOpjQbbg138uZttkEvo3I+BTHbvgTjElTbBDXFDd13BneNq7iad5kYRo/ZV7V/KJ7mm4h3qra
J2+bZQEg/hGFARpD5Fhuhj8qOqaXVKk1jNaTbHv3W9roThB6sd2RBNYOSadbZXL/8dwvrDmOP1T+
qegslNpV8KcbqSozqrVPIkn+TQezOqpmhftUAe1qQ7mu+4kTkf453NDyoREIgVFsoiS8iGicz7PX
KEmohbSf+nFQb0w1xpdjmOfxgQK36btWFl0j41wIb4hYLYuK2AOwltXKeuTYeS9K66ls2rnZllMz
H/F7cWYfWe7wHnxWlwVGavVDAB+oCtTGmK6019cZ4TJppkoBm8bAIu56Pmlp1J2at0xaRQ1g3wH+
uCVHr4KRR9ZGzaAeFolRbqbRuuZ49K5utwwNbhSEFvhVvI+W8PPHvpIGBTbsC92nZAyz4UtasiMe
4ty0QINkli636IdlzT1UbyOYbOka254X/BCk6JTfV0jexYciHZSb3g7l/C/m87pMfJWuQ7JrW0cb
30Zz6GSKU06sPczQK9xAQOa6gxrUik9fElQgaVWhp0/3CID6+VzqpkKgqspZRsEVnlqyS/14NHPQ
El6W3Wsgiq6k0+/3DiMCbqOP5NKDWAvp25EZah016qd+gHQ0m0p3GpVu2nVxUdx62FfdtIY67QVX
2z7nIr0SFJateR6c+HoERockbTkvqzsKR8LO5G1sP3l9LPe6W3WbKPZG1GjHefdxMLhwHxJ8OZJo
0AKUpOFxvrgx1dQpHIX9ZA8Nim4S/aZD52ky9qvaNrtN78qcKpbUvmAoX3o3Hcdtq9PXAnaXiCr6
dHDi53BNAWFX3aWbfv5zEEUy+3zS7Kd60vvvsR3W21hM+c6JhebPMEv3Tm5+Uq6U4MSgLDg0LCTe
EZ87H3R0FdiXorOfSBGdvV2pw2vqOIBCWvg7n2u8/t+x0PCggI9w3vrxRInYaJs0s5+0Sk9/Dqgp
+iWq/4e2qsor3/Z9+FnmhbDGcuODH1/F3NoDlqXw5Z9yu8feihvY7yO9CaasOiRWpATRjJKjbkXJ
lf17eWBUuADOw2tbzzE2qAmZvWU/KUPrbcakL2/wpsAFqvQQ05bVth+al9DSiivxdq0kwuIiqsOg
PMDJKZE8Pf+QVi8Ty4zr/NkcUSp5BF/sab7hRhqtX6nmfmXR7dlNhTGYu7owa2fD3so0zHHEUBzN
WOvY8IOgitz2Rro1cFy5ZpZ54cDRUyTDXzC0EJrXnb+k6qqsKkbjORbdcxjm2c7q0zgw8lzfZBEW
hGAxzcBsZ+HX0ZgH7Rh5+5TS3ebjk/8+yGBVBQoTow4ED+x1AtolaivjuHefEOuKAR7147e27pWX
abCUa9Wn9ykHCEjUInhZm3T315A6AOaisHmBPWV0II6hZjSHMLZSQPeq8nPWugx9zebaqV5O7XkU
pU8E3p3aD715koDzzZDOkZPPdp88N7pB84Im/JPEp6LlUWVK9Bfl+PfHK3ppQPTnFpuEpey09nei
LDHEkammz31rTb8A8LZbr9HVPYSG6SQ79fXj4X4nx+sJkl9ATVnc3GhZn08Q7q0jpONEz3XiCvuv
qsh0EVBPa9VjHquJrwhKowhs/d2OcXhsDKwV/cnptL0g5932dpuBpBwSme+sASf6k4DqemVJLnx4
hMw84jg5COTLVQY0eeNkJGHrPoWNKTaVReKVjl1ONSwb3sxCun4Tp1wwH6/Mha2NYCv8Mt4WUL7W
9GilzesZe21GReMFuFKm383eaJ1UJW2vyZW+j3Xsrd+ykmSbJCfLb/kj0VJyK81jdNOeVSdJg7qt
+n3RtLlfkr4f7ViVD5MmRRBlkEo+O0tGg0gB8Aw3xXe0A4FJQTvIOH9GUswxfFBKZTC0OIL4WWFe
k969sNkYDTQd0Ewoyughr+aJ35achjZ7xjZT1YOyq0ecC02EeL8pKcaOW7OrrGkT5ah9bfNscJ0X
qNrjV0EPNvQtPVT/VRFCdI6T6Otpiw6lmz5mXcs+/eSy8JYCW+1ggkSh+V39LsEWE7eSLn5NJi6d
oMJudEOWPIVbhKmv4Sfeff0lU0HWkycsL1jAHOerMmdFg82TF78Wepjd9XaW792ioE/O8vh9pRg/
Gju5M9q+uXLFvos1S5mIAgL5KfJUMDLOB47LkUoZhb2XlPvhhRLdfOx7MX4XeT2+QA25Zv9xeTxA
XOThVKfeFYtKx6jMMdNfwrYob/Qcu65+LPNtiWBe7UeoMl+pTl0akBcM2vE0Z7gqVxN0wnxIknA0
XwBiuC9zP9rfypzumIrv4cbozatWzu9qooQnbJs4w79fbc76U2pq3EhLV97copH2phrqjhePHtMC
D72kPBpNnPevuTY5lnKIITxXDyCiu+6v0pjqaJcYc183N4U2Tu2Vb00+ztc8i/QLBxiuBJeoo73P
a1o1SpsONeY3UAEx4sG618ZkUmB5EycYxtK1wjuX2s0+Utx8/mo2dINoC7Y87pTUir17EenFBhGa
0tmMmlUM952QSMOUjqm2N03pDOVhVCKEhnKI1ggwAoqybuY2MZObBuvOfjeofaGculACf6RQaeRb
V3bxm0GuEGPT05GdD72WlA9Zjgx8HMAALad0awujqWu/pHP8g/6tMp28uHOeDIuH8RfNTMwncvM0
f5vNPpLb1CvzOACwkL/GXeckvigdbPcEjqF7L6pR2R/6cYq/1XpDqaITBv9rYKk8RlDfows6HKrI
tpIHJ03lA1qV4XijlGHxlwmeafKVBce0mVKHNqCSjeI46Z3+OHttpz1PxYzlVpVlRfq1pwVwtNGE
TPyZjmK+WILYxY/WHFX14I4tWDd/bsFNb1rbSO88KK/urRm5hvSdSGkwTsmbDAflRHjdgU5JXP/T
FlSOgrbWGjoys149pPCRTZr0SZbf4SdkqHw+L/xhORJ/l1arJtu37MxEPmiIlU1SQQ3YI9Ws3IVF
MXpBMjhV82jXU6wOW2nWIiu3dogmb4wXUBS7uxFI+2lWUtV8y+I+HXZJQZV359WK8a+ZhHNVQGRy
PQrm9gAkarhyAb8Li0s5awF8k9/CW12X9TQvUpNCqNMbIaLbx/kgd4nZRbvlVe034O8Q38VyW02G
7MoT4N3IDiQxQLT0USm5cA2cx8XKRhqgmHrzb3tQiwaBCXhFGxB02nf6S9WPBnQO9hNUPytv32Eb
T+Pg4+vnXemAxANRFpSmwA0uRLnzHzAVY2IVRRn926HRF3033M49KYM2k4gVzVc452l6nOuw2aax
LH5wO01X8vp3KRc4W2oHtCJ5edFtXiUktNu0kodL9kp6r+0TPG2ijSin0vDRL7lXMJRzaaZ74hpo
ch2wqSZSySThJuVeku7V2yt3624UjWq/Tki47+p5qg9Cd8U+R30UhcQaB4yPV9pcBUXa2KhOINNA
9xP87drLUeYResPO6L2i2ObMYIj63FeWO/oKCG6dTS6od5C23ELoediUFM+/qKooYuaW9V6pFCW+
Obb9o1VFxT+AbqxPCqMh/4RAwZJPkr3oixfU+Vj6ZIZTog/hq4or1E3azt1tm9QqurjIs9T9VSnl
3wn4nzfL7wGBJUH+47CQxpwPiCR2nide5dG0tuLvTu/1X0MXEnKvDt1hwvgt8kNBzaBohHkwavGi
d0K5+fhDvnsS//4RcLrIo9i5YAPOf0TTa4LGdu69FrXUm01oz66fkOH9iLt+uh0m19zGdpq9DWMU
/qPH8/A1t0q18K1CdXcf/5Z1/Pg/P4VSNf0hasZrknReSnWcu957FZ4r7YPX92Xj9xJTUt8bULHZ
GFo9036s0u+anKLvH4/+fkvz+dFR+d/RVwuBEJdpSeQ+X+uhTDZ2605RYMTX3Xrfn1XGcUmroKBT
g1iTrSZDHweva1nwXM/+Mj04OfbcWXuuxuFoJ958pc1zaTywK/CfsQQCkruKSVXv2pPnTe7rOFgG
aq4jdufTNAQ45JjPXd0kV+6fS0cW8gaZMYcWePyyzn88yvoFyTsWkfeaR431TR+b6KmM3fEwm2l+
jUx2aW500ik1LGQjssfzsbKGjLDB+fgVo3pn3FfSzo+Vkbizr+SKh21vbhk/Pr1NwApovG4o2yBm
tFpOUysHV0mr8FUJNRkFLd2raKdmXOVXQuyF07DYFvDR6FTSqF09+gTeHxMOBeFrq4oqqMrQAxUh
lK2NYe+N3kx5UFdh85imTbv/eIoXvuDyyoC+D9WAuvTqC+odApxm3XivGjbu3n5W5xTXKtOct+oI
/O5K1rC+Mzn1yFHygEdEEcWvNavdTvROybVIec1NxWyXguyU+61ux2+hUHKyiK7wI8MLTx9P8sLW
IcgjAEFljF36ru6MmwoVZovlDZsIoYmqv+GpOB4UjAy2Viav2btcGg+uCsQYnnCMueQufxwLmoFN
rqmT8rrgI24VWDmbvoJFtVXcJL0zWYVr7fZLn3HRwSIPWigy+uoz0nZKvRAJk9cIzc1oA6s2DBTd
TsugjNPwym69ED0Zi5cSR/93/+t8erk1xK2I+/C1NIXUaSSbwMu0cVavRJdLu4W8g/c+3Xu2y+rE
e31TG9nshK9OEcnDrA/TNsuz5Ja+dXjn1HN+aKY5vHJJXhp0MSCnqA0PD8zG+eTGKqy8rJXRm8JL
ITDzZtjiI42hR6zVN1JI84vQk/TKKXw/KHppFDN1Gqioaaz5BkPYq0mo2tGbTGLosYVV93SIIKXt
3DGq70q98f6HtPPajRtb8/2rbOx7YpjDwcy+YCWVghVsBfuGsOXSYs75IealzoudH9UbAxdLKB5N
owPasFuLXFzhC/+Qu7DA9fX5jXH6JRl3ioCoa0EDmhvzULEue+Fb7Imo1kq34EMQklAyejs/zuny
5ABFo4npBG9Dn/Z4UnFFM5Mqa/zXvrOca21IBjfsLPNBVyVn8/mhJhYFeA9yAx74eKhEBFGI8WDA
UF1yPUhq+A1vSbDNSFl8+lh5N2CE/cKdO8FqjocSReVX0Dp4K0dLbxKpkvb9oLAVWv/a9qtse/7N
PlgkaHNwOXCGTmI2s1NF93IraQL4O5VcGevA6usXR9LifeKEAZg5TUWBNlsSZp+nWUwiHRR0wmld
UOabvyP4ljLV0yx4leWu22lq6K01XFLdYIi0L1SYa3iGvfoEyKPfOJFsLhw1Hy0cQoupFDaxt+Za
/F5QDFahScEr1bl2zzUZrnQrjR+ssQ3256f39NAmK6CSjTQ6e4HVevw1jcxujdEskteqj7ViIydB
Ft3ZSOarj1So6nuRQ7peEp76aFBqYWw0kklCm9k3TfIoAsKeZa9KB8lXxsf4nrqQdj30qX+ByEa/
cLp9MB51AhJnDDxJ5eaBRuqYYwn8KXvVSstwgTIHaIt2Vb3uhk5/CykTL9z4px9wugVpSKGxR1Fz
Xs8EGBSmounjV3lQx62dCeuxDTSMgZR2/KR3DJ8Pkh2SxXQjQOlSLT7+goQRmd91efQqeXQKvg1R
SfrvOV4i7TPoAt/Or5eTN5vyONjvk7AV7d/5VKIyKfJOC+rXSebpR432kasQoHL5Slr7vxiLzAyE
xFTqoBh2/Gagx3JTHoPmVZMzA5QAslYb7kQIHpUULLUgTs4ZknBqs1NuxJuRJx4P1upwlgtP7V+d
vqquNS8wV0XeGbd9G+5bJ9wEahot7L2Tewi0HGBg8Gkq28CZIzKz3PbSWITqqxzJhC944hXyRqVW
uJD3nX6zidSH2Tideqp02rQ9/gjMnKitWvI09bWmRwG7Fo+RS7/32noVy85SFDjN01HKz/easHbw
T9Ffpgd8PJhSGXBeGif+HRuNBvgxNR7hhYarsY8tAKBBuoLI5mxEpKa/zy/Nk2oDMqFILEwq1+jP
yiCUjofWelNLmrIt3yiZmj8DhM6uyKyGhyKEbRSXovudIx74LdSV/hK3SftJTYZuYa7nVmET3tnS
0CqlkE5cwz/HDxGkUu9lo1EfNA1s92Y0Q690jaARBXWxoUHeJJDRPkLsX3+U9MQHFDdoykXSGWVE
zThRf9YR6Pd9LCuZvF2YofmKmygaXGcI1ZIlI2AxezgtQECkjg31gFiR9tDqnvZTAmn1QsW7xMFM
gc7WUz3aFGSiV0WYttbKMSRl4jRmUzCht0/lGPXPsDCaJUWGEwjp9HAASCeHNVYq8OHjmVNKO65b
ZVQPclk7NwGdpxcFH8jCVStbu+3gCHauUyOr5HaU6xOX7oTvr9sy7y5q3YdC6+uFbyx8z/nVMT0U
iTCRAFnNxNY+fiirJU5sI1M5jEPcH4xCyd6MmKqqzld7QKxsyfPsg/XDBqVGPVlhkn3r80gcYlHi
K711CLNSxo2iS2tUEa2kdgu/ErdZlafyteUPsqvHYWOvM67qBy/VWxd+YPI7HYhntr5aJ+H6/OI5
nQlKv1OyTgIEpnuel9hxhq5Eo3i/o8b4KUWmR7s/bbtrz0K7MQnLw/nh5ucxlV5663DzWWokJPNa
pec0FVQIVRwEl4A7ynjEVFIhXZV5Ve87LW0v9c72N+cHnR9e74Pi3UWFH9wuld/jrw1dzodjxqDZ
CGS11nx9R8vLgRCYKXcNuqe7Ho2ZfSVg9J4f+YPZ5Yymrk2hewIrzz57N/qFYTSSOKBT1H3Paztb
+2GgXelNH6172784P9zJ7MIgQnOUU5rbDg2S2YsSKclBEIbhgY1TJa6GsNZrrzVDhURH0rnUtVDo
NfR2Kc+cX0VIgTCrU0EEUMFpQVjBtabBNSI6lDFbB8pNthZO6Rl4/XLvfXbFMhitTZjlhGKTdvXx
18xLS23ttIkOQCuCwS3gtEqbWKP6Af5e2iDcUeafjNx5P+r4UM80cEHEErMzDJJkSKO8TQ6GEOlF
6dn2FWxgbz8GQFjPf8IPppKhAOBy0SBiM+fcjZC680jOk4Mfq8EmcRRp2/uqmkJLpECw8F4ny3N6
LxxHpgwTc4y5DglVyFCRsB07gF70V0HUaxcNzajdMLTSXYLn3P9mPIRqbIJMgLlzxxy5BtUUKkF2
CEJDoAiRZ0W9l9XeuBJlmklunuvaAnTyZO9Pr8humI4b8KHzTxf59OSlyEoOZhj2915Y5JsyC023
bCIAN3Kl1teFbkw2yXm3FDR98C25XtBBYu1Mid/0+39EaINBwiCgeh78ps+gM7VFdlEVXRjQ6U7M
u/ML54NvyWCkJZzjxPJzqkaaakESa1V2GNNI22S412+AFPa7FlXGVQf1buGs+XA8bk5apxOWbD6x
iao2fp702aEpQ/OCgkSEW2CZ3HFxpRcV1/xCO+B0MlFXUqjrgo+ezIdmk1n0iSW6RIkOo9XJD4Vo
ijUF5uGOQv4Sdvw05CSIgttE4vyueybPzlElB99JsBQfhF3kmPCMaozmgm0+O5Ua3uMYD2cslAuQ
U612a8I53FbtWCy0EE8nmIegQcDtgQ4Jla3j1UNVcpDDIWNzWmO4M6IsRG4i1X5bfR5dVE72WbQO
I+HRBRyWogGlpnk9G13jNq+lMT1Ug/6zaor6QmhcXPlorQNSpe355Xr6OYGG0YmlLDlZl89lq6AI
NZHmSc1Bi3TvSyCPCNeETrDXtfbw+ZFAEhJ20NynvT2L9QIHm8xaKtuD16n59ag6/qZrRbDFbL7c
nR9qdv8C60LSEnQsEAYFGbC5Hc8wVkh1SIn6JtJMhy9cqRuqauIpF5W5T2xDrD1frpZIKx+OOkHK
OOc0AuxpIf1xzHQANbvar5U3CA+6vqntQn2q9brZgdDRXrVcjZ8bRFaUzx3m08tSDKHFQzLP9T/P
P+nMgohWavVtUAcFF67U0x4Emtz3flJ5ihtGZbtw80/X7B9J6F8jItJH63k6A+blULPHP0YVqfbm
93SRRJONT2poSQtVntm++2uU6a2IMaD0zuF5SU1hMk0V7a0Gx7NHcAWYZCdB/cyiFJfJQcU39HO4
NYZ8r85zRZFiEm/Pzja7b3pHSnTtrchw2d5M/052xRBA4QgaQFIjAcf5lTrbfn+NyOkNd4EqIbnt
8ZrJixSVQDXW34AgBpvKCc194KNWKrW6tDk/1Ol8kmzRB6BNxl+05Y6HajonmJy5fOHKYigHEGJj
sDaqzENEXE6gTmjNr0+PiLIaCbGmA93gn+MRFWFnnQFyRrh6WDmXje3ch2S9zjosdYi+FQZuCyvz
dAsiOcY8cs1z4cNhOB5x8DAgjXSkO9xGQVftpoGIghCINLxVcW9v8DsTPzXQcOnP8286XUTHO4Lx
JtVBclio2XMgsRMZvunEJcKqoD7lG9E3/h6VMNvVilw8iyRS7tC6wfHEqvQrc5CtJdfp03WEbiVc
J25KhCaYguMXr1WnNWs5C4UbGTrgEywdb5llKNx6tsQQOdn+kw4qMJdpLMpec7PPPM06SaqsVtBv
QT8FxDYqPm2eiPyzX5OBINmwfqBRsR+nr/3HgWp1RT+UrdyzYr1kjDYOuvvqOq4R8bpPORJNF0Rd
LS4bFQWOhdPnHYR79EkZnDhuqhzSp+CcOx7cK0y/y0eNpeRBXxq2I1VE9cqPc3EXJBpCZLFt1TLY
cMCG60EqZOdS8ZAmg4U0ZqsiFGbqFmk21K4adQlZYK8Qq4QuwgiBfpcl6KqtkFqodRekrIk5Liof
wU8jbDLp3ixzP700QqmVIdpjludqpjwQFys9Ykm568ENDfqVrgn7F0pF6Yuf+KgxmqNVas3GG0tb
y9YUgUb4QiVqHS/nV/vJLuOymbyRiKYpGyOzfDw1VJQLLe41Rbimk1T7tPKSG00vkpXv5+kPEsH+
pbLtcokZMEsh6BqhksEZxg4nvSaNOB62NRCa0atEFa4Phajad0U2lKuuRYnvKs5bK76EK9VdoeiW
J5uCJshSHnFygkKBmRSHp84c3NQ58saE5gW9p9N8lKhUZ3ABvtbUscHyy6vMSZtfpi6MhVP75KUZ
E2lLNDuInKay7/FLgxRHSKdFT8nVjex3hpXbbYo+OY3bzrlU+17fGaD7t2Y/mgs74IO3JerGrJqr
d6JjzM5S0qPIcCK0FN2hDC6sWhTRhVDVUTzUgVbp1xlRcLIQa5+sLHrkFKMmAVCIVpBOjt9WEXoT
NhQKQxC4uu7WKBHWK6U0lMRNOpGvpFxybkoALN7CUfNeXzva7mQ0YCAnZh9IEii/xyMjlpQ5iaZB
Manltk4ve9LJqlzljabEzzVcfxDGeqPUFzaOgEG9smzgO9e9GaTNjZV2XOFbMmo0Lkp0H2+bZpR8
VylVYOiJlDT52nZqfecTrMLjyyv0owmyEXxzofIK67cfxWaz1gmP5b2lkawitkTPzrtyanaz6kqp
pQT4ZUnVuNGTRA6+mBFFljX61GW+jgE5flLSm+iOMw8XeLIedC4p5B/PR0T8LJP3qM+d06wN9dGJ
fTcZvn7uIJkPMpv0qOlqbVR89Vn7ilyG5PaDG9w6C2tqvo7ng8ySyNrH/duQhPpM6uZqykpIl2Ww
t5f0f+dLdzaMNjudTAtKdi69v4u4sB7kr8N+6U3mUcZ8iFkGlQnDIIngmyA04F8rtSsNa/NVfKsf
1YfzH2Z+6sxHmp06BRRySy4ZSbmNLlHhMjbGjX+JHcv5YZbmbHaRqGD9M3h36rN3k67DtfwVp/q7
vzfE7BQLOr32JC9QnzmoV/rac/2NtD0/xLuLyZ9nx3y2ZsFXgAWRlhe8RvGz+FLstgGsA7d5bMHp
/w4kN3hx9mIt7ZGKM5YqonOtgPk+nWd/SSAVUd3xfqHYlfpF5a2G5E6uareUjEtFddGD+WLYG6Ht
FU1yJaMAkLOX5Kux2vLM6w7NDvMb4mwVBOPz0zIPSeezMjtBZMD7YdyzhnzrV9LdV+n3plw4Pz7c
EFwXU/2Z3smctKn6RH5ocLB+Ivdbcqn8cH6ItdhmF+ff5MNl+scws92QDWHg+BHDZG/RRfY6vEj7
Yff3hpjtBMnMay2hXfncbMRmWqaD+9lo+v17/PEWs51Qa9DJx3ga4jK/FpfqvthHSzthOoFOdsIf
Y8x2QunruVXqjKHcpo7bXoPJwnWt/JWXbqOtot/yr783bbN4oRKOLNUJqz97G6+kJ+0y3S19/Dkv
/a8d9sc7zdaxFSl+LiEq/ez9yK/VXfbDvOu4ty/bcls/+Y/66NYv/oI5y9KKm12MdZT1pR8w5jCs
pGezWEv5yvlmPv692ZvdjGkuYhQemb1u01/8tei0/fkhPrx8KZoSLyPexTY9DiNw2BkB6UXqs1Ve
ZtJXW/9qdKOrdd//3jCztS1nwovDkWFyf+MYuzC6zPNVoC9s0vd29J/LmxQfuhGpj4m3AFig2QVc
W/DOy1gevzuV7aeuEvTNvQe8sYUmDjF9m6UZyoQoYQUXEmYd6TpCq/EtiEqdsAMrhIWqw3xyAWSA
u5pArEBdaB3PzqWh60strD3lux3F2L/JfXpbEiETrhWaSxraL0RS0ywev/4khkOHGzEgiqpzdhJK
azxO5Pg/hJE4uuuFQYyrs2cthYXzm4Pon6SHPADcKsCZuVx903vIcuuq972tVLvwV2DdGvmSxHi0
lRXNquqTjl0AaoDJEeOClJ+47u+X7B+Fhhi4aiDKOP+hFYmxYt+l8sqWcLOyjBEL4LDOl0QD5xuc
vJkra6oTI3qh4S5zvC9q6lRgr7TgZ6VKwdXoR8GtiafhDYLG9u2Yjdl1DGB/odh48v0mfzDFZlIR
pqG1MtuMiRbLvYTwMgqeKigUqg47jAHU1fm9ePL1UMWfOu0AuanBgfY6fjUptxFcT5T0ZykVTr5C
gjv76kyWyjsgJsnCjXP6SjBhJo9N8IekqXNRUjunHojxTfIzN9PmusS28T4tjKWJm77G0cIHAD/B
yBQEhaA0zKHGkodUkR6Z5mPgZ+02l0zjprUC5SIUyVNnt+aFhG1F7kqS0q7Gpu0WMvF5HwxgCI1E
m7wUDg6bb+6AbchxVEi+sB8Ln2sBqmtvlz+tXgY4nmZ+g7KtXQYBWOsRFu83FClT1XFNISLpEMX8
sYVJfwdYzuaDuj8afEBM+Y85xJvr0EOYXRdPtYT2MVIgUWWlO6OpW3GfIN1hXZV1qitrOtBltRII
ITuurLP6vpaoLeQHPHybwVtVqOdFtWtCyDYL14krs7pM1MrI16S7dZusBkFx62LQq1D/pLURU0pf
BK4jiCjWD3N6vEqL2MHWoIv0x6E1pS+ghBEVbunOPpd2orRbRHAyQFDnd8bJprdp6lGaYgvSJAL4
dDxmyQL2bTOxH3OFSaPo6blIYViXaMxrew+c8I2eWcXCDXy6dtnzwIp4WzJ58PjHg3pq18ZjXnmP
fuXT+CpDvYpx0qw0OOJNbVu7uNOUYR8krZzCDFBTb612cJgXToV5RvnuOAy3FzAIOxKc5PFjtFMa
pkOxfjRHUY1fUFQR5RoHclPb+6DOivVYUs/bUKHJSQTDxDMWgp2TY2lSFZk6LFTTIGHMS0tymOtG
IKvZ0xgNQUdTIOz7rVF4g++mjSmWDqaT4Zhr8HYsLhBAAF5nB7wtSgu3DSt6isc4puZTpTDgpRBa
uRsx79/Or6yT2Z0ILdyYgJW5m4GHHs9uF0EiM/xGesRuariPG61Z5bGW7vJIdK49Ulsa4rBfU7Cz
F9b06dn0XiDEO2f6CyjfbFFTpTLQh4nLJ80vpS9l4jjXehs6X7KhMVa8tH6lRYl6r3i6/0VX/DdV
qZOFuOxkX3GjTXzBiTDIf8wZg46RRLokCqJxLptw0uWLNrnaRb+7zkgv9UJ8D9At23xuytH2pk0P
Boo4CPPuOWbH0LspomiMpzLP0ruKLuh9l3R6e490+PjWqVZtrhNjLMIvnj96S/2e+Qen/Ex/m4UF
v4brdu7EiTJ6EbV21z+ZmWVfezFlyF9VrjrxKtDCkq4BaJ5kN+h1t8sGRHE/+9Xfy99chzQB+PcJ
ysVrBaVPMxieOpIjZeWHqn2ZRnYTXWotJjRuBnb9S1qp+dewqMzLtB2CX1rm9cbC6TYPgafnAJoP
uWJCMlKqPl74kqF0ztAU8lNR1d7gEiTk5a5T67hECE8IkEVNki8gYE7HBHiMTADD/tVwOx6z6RNc
HpDqf3KwRlnXeuvcjoWD9EgkrUH5LAk+z1c3uDCcftA1IemQEZ2bnSSRUY9qVeXlUzgiGOK3dXeD
uMe4lRxHqG7BQkfjN6l+n1/e88BKg4XADYW8KquLu362rUVkaDmIeeNJa7CVnmQuw2dDH7SlO/Gj
cdg8qAYyGP2k2b2QNJ0dlOj+cE62UnA5elJsrRK1LPWFJTs/kHkhEJmcxSBDJlrM9Pt/xPhVPTjI
tDXKk4j6yo0UL9t0CHe7vuwtWRiebk6GIqqHEADUFbjp8VBOA3USkyXlCYHz7FobS+uq6XSP1ixL
FDZCuK79bPwVt0gcnf9qp0sTxt3kQwcAhm82RxErlWOhWarKT5inWds0Li35siDisN2C8PWb1mCj
9OkRof7TCmaJEhDOIRNdlMpR1criyfKjauuZVr11lNTZ2MibuBaEygWIxsluAHAKcwsNRlAv2HzN
5lakdO+HtBmfwkyNd+VAWSkF3ruS2SN7kcjmJs+al/PveLJGwQxP+AV9us4nrc3j76m0EQT0Mh2f
osyRbqNY07daNWQLF8qHo9igsSCiQ5CbE4o9gatBg2Xgk6P09XooYh3LIb9fODB5dJ72z+AdwakJ
U4cbLx6JsFZmWaDRpmODVEbw6EmlhKBfOWBYampZEf3qzSKoZNePYEcYLkC0wgldLQz89GUsWyOZ
FOFBUP8GZ1ENF2YX29is1LGPy22Y4jazigFdOb9ohVhD5DqIMXgvmhN6bbGSfLMrHRfAdSNxRfem
Oa60sfOS20rLGujEaV/V5o7Gd0OhK4SBoqy6ofSNaO1h7Dr0CO9aeXIlcg/fAJfOPJXfXVWxSPxV
WI+aSbXdxjJoj7MLWH4XbnZsA/4ok5Z+vBbreWtcNJgAY9IxZGqhmK4PQjqyqEyiPOm2HSSNayfE
oeYLHA6t7NYICvVFtDGKyo6u0CXzs5cgVLPsK/pwfhDuMXjTYUN3puzhqjSk/SB8N1dUbHxcHymb
QnJVNY8xp1G0rCXPkWqTfmBnFMWeyoYSPo+hiqe963soVqju2OW+2ZApUa+4SGRjGG/rCimkHVmd
Hb2B83Iwn9AFSo+3njE0lD2xLAy3JcZYwSucqjTdBLjFkJjiXwjGRAZ03l523CDeluTbDN+yvo7k
bYGqT7cyirE1nzTEkwpXMyI12fZBNsp3ttD9+loVsRHgYqPlTSTcWPMnmbiwxk7UtfSoib/UihcD
eOkbvJ0voFBb0oUQWt0+6OBgErSLOe83Tu/Exl1U4tHyXZYptPQrJUyQ4VjBWtK1kkWSZmKvqFJ2
QDU7n5Rr1T7YeLHWGVtD4PCyc5xUkteDWvXVV3wFq3Q3EOr6u5y6/LD3zTxu13mveeG6TX1RrS1b
Evqq87q4u2qEVuo7bFqcblUWGrZLutfm5SVWk6b9NbKlxn4ZvMEpx1XYAnfZ9FKciVVQNr6xQ7wl
8WEnmHa7JR6Ds2DYFSa78WiXrTvws4N1q4BPiVZOgGMJAjPAnK3BVc3OjkoWOxZaGwQtCsz5cDqs
hzvJl6Txko6UqG+7tlGD761a6cau80CTPI5trOEWL+K+cxN0+MafIsRjb4MXSpOkBHXVZOBG8a2S
v0HHAT5tmZpv2hvdytHhRJ1U17amieX8DUBLfSK2mi3CLa6ojEpO4bQM0MVdu0FGytViryq/8Qh2
t+/JWuOLsGgdedPoWp88ZEBQ80NBmh9hsIO0yd1gK4UhrwJUsYDCqR0SXyrLD9OdYtSHbJVHljGk
KzlWygqdeqLiZM2n0wKc4EbMU77kum/hoRwHXuv9KHgkjHkkrNU8Yx1XOiIcXZF6/U+97XsPao4m
EG1OUg6CmzDyErGH3hnY5irL67CeXKTkVPlmJz46mTqIAcKgIBXhaLiwUBtuViUVknLRtkDaf6eA
J4L6IlJD5mOtFmREv+FK2MEmhYHk/Dp/X5zcwkhu/GXwSTZGtXQW0/AyIRZvsfRNiasUDJgMpHAV
l2V/Y8YBB46c5sHCtTiPbqAqA6vl2CYHhD46L2eA8gEeVErJ99C3inrtCdUpt40UaP0rciqG9Xb+
DecRjj7FhUCyCLrBaQAmPL4R0xBjBKeMSobrHGfVeHnpH6AtpPZVVLacOWoUWm3Khx/rauerRq98
P/8EJy8M4mkyP3cA2sJcn6NTgPTnOQdP/Jxj2/bs+Jr/u5ft6l7VC+z8Pj3Wu7LPpNcIvHd+M2sV
RoZDbYXPDaqtF1lu9OqaunTdun5S2MVCDHcyt7h6kEtT9tbRxkK26nhuVX2QcG5romely3BLA/Tm
POBPW991QZLsMCRUvxPmRuo6t+Ls+fybnnQ4QIJTSEC7AWg/igDzfCrQDQnz5KR+Rk/e+5abIeWL
bSX6PMc/WUr1ZhMLrO1XeGiqr1k5iB56E/yDxlqpo94r963lSf1C3fq9sfBnyIJyIqkB0wFBhuU2
n5IqCWBIilJ+QnOu1YKdj4IUuvGpTWRyx5nV9/G2BvysU9AJR4taYuiX9otIrQQoXtXGVYYcuIzz
zcopUltcUBBMTbHGgo0zRsu7RQXMk+VJTkxVH2muSd0VsNrxR3SkbBCal6ovPYKA5i6xiki96HKH
SIgIyV/KOE6qMJPSPJEjUTFQ/onjcjxeULASg8GQX5Jw1LUvlN/Vfu3ZWpVvg75IwE91guNhp6pS
HSquxREk7kRudNq2NCzcJ8+vo5M1DOSXYBnwJMLR0yMdP05fyKqodSt4qSrP2ihx1AOZQ13XCJVq
rY5+u/VGo1j1UpQu9KhOJ37SAuFv5IAAjhqz6JaPLwU5t8ILaRnxpjb6yCfnnqMj6Qp/O/lkLQD9
ZsLoiT9hTvyieXKe1F01JoS+L9ZoRXv4ZMHerBzpIfDrcG82avxJOAvjIfylcNy/O4/MzaZSSSlr
L+6rF6XOPKyOzDZ5qoPEK9d1kamlW40GrDst8fSFHsTpvJICTVr70/4DHD+rQnS0caejvn8xAoxn
LovQkdIbP0jHcG2lyHUvzOsHC3q60hDAh+WO6vhcxCKlQZZ0bVe+SBCf5G9BWBG3V4Wd4ngyCD28
pEKArF6G/UayBgVc92sflchgZWdBtFSkmF/opH6TWDOPgngyyOdpcv6oHSRRYvtR2/kvEzx1PRim
t6+0L6WlrQQ1rYvze+d0pskuoAFSOSZuYcTjwXpPReG7GpwXG8mERygIyl2Ym+hsy6hfPpwf671z
dHSyTgLrxK6wD1BABNd7PJhnprVjNqX0ktSpIK9CH9eqghXysw6d0CyPk+E+I7ZPrpG0kiXcXxEf
eMoL2nnXuSYJUdP8mUwusIEpO+9RDot+sp3GMNa+KOu2Um6iIffjywToGkLqmIQZj35vd1/Pv8jJ
pAH5JyCgGoo0CF3q6Qv+8YVqgaOslcrKM40cy79kbRTfbZJCH42CyJTWnx0NKQt0R5Gqfu9lzGZN
S0oZndzEfNalyHjG0BZYmSkZmyLP7YWNMO2row80qWagawbLZlLMnPfCBzTcsKQ1jQmDqkzZmFgH
xVhdJMikr2ml6G7IZ91z7YYbMerZZ+PKSVB5EmLHCwIc8Lzz2RighqKgsJ898pGAjpGTRttY4KVy
JYTsSAuxz8lGg143ySTDYprGnVMLGrRPKfnI6DgbTb3S21FbhY0Ql0xBBaQ7DRdwNvPxWDUAnOlV
04SnmDsHkEUBltZOJ6u/WtW8s+1WXJaR2XzrsuSZjGjJkftkNFoTU8UerjRSOWCNjxdpXnV1RE+h
f4U4QO99LGV8cK3MCXaqlQf5ZkCdeKkiOK/2AFcxpyh9IsRwos75fXFbl10TjfKr43jpHTSL9KoJ
rWJhQ3zwZlSnJ/mT6cYn5Tl+M+xWg1S3M/lVarz2yWiNfoOVQbzOBkQbXVUqDp/bgPgyyQC1KcBT
8we+MRuvwS+ckNSLXrEyl93C8eNN2w6J24bFuBBQnL4aXRY+Gtud8jHh3PGrUYhibsu4fk17s9zJ
+djtSEpucgLIGxSV2k/mGu/od/A8E89hYr3NhiOIDYvBHAfUNrvJWcOut0IX8crMzCWfqelH/Xm0
GAT51KenPcDRiZzo8Zv14YRpsNDkqawmw6c9GfcB6gzXPjbJT+e/18kk8qGwH0DajEuUjHEWnqJC
aw7aaDSvQ+3ELzY6Lbawghzfx9q/KIW5cK1N4eXxm03bi+om9Wgu0vmiN+QRfAIMmVdh5daLEcoG
NbRe7jC2bqw+3aCzAeR1gh6JT56XNCGRJaAtxpbjOpp3Q/Uul4fRTpNXJ+OWc4niPHckC171La7Q
C2vldFY5T+hl02nm9GJxHn/A0ixajGONgfPEdC5EFrVvFsyDZzume96IbOn8OgEbQ3+hzzqpS4BI
Abs0y2oocfkxJCfpFwI3dv/LBOI27iUrDDxlZcell1YraxyiXN2M2Gh0+7wPMJpIiyDz94NnoEjo
tgGL0c0bu07WdRuEaY0pWJeG9VXIvaC6ihzIUoPbkOYlitsgJGSt4hCZYwnn0bKhgYIMTb6khTWf
yQkLgrYRNwAtbJh0s6xBrpQkGUyEvwdPGR4yKpgXsTMUG8Scou+GMnQLX26+9WAQUbJ4d+7hHCNv
O/5ycpNLnlqU2g/EjMIVuJDexec+2kV0v5aS5/kNMAk2cXVPODNOFMhsx2NlAXtAJxX+hdRjax5y
2QmRFRODaKR43eCzk23FWFBGVkOD23DVBoAgezcoJrLoyqknq4gVdLVQC9cVmC4dPxa9bFyOX/wK
FibmpABhIlsCNIZEfyLjArc6flpuTr+NvTx+bXSn7g5qgdEsBNU26vDpppYrbTS/kqNDKyQ85/sa
Zfp7gUNxuhJ2GkBRCumAFdlCXDI7UCjGTOo8cJLY3FgEzeOEhsxolCS5frAyAhFVa50tdA/qbLIt
NhFSSbsqz5LN+UNzngO9jwqJ1bFgB2NxNi8iJKIMPTM26gdEwcDmhJ1/EadOcZmpFD9Ko2uvCCDa
rc6pvTKh6d1ig7oETJ/tjOkZACsReAIdZIfMFekaeywzT3eKh7yL8nCFxplir5JmsHdWWdlfahH4
Szy/Dyabqt6kggAsi6xrtmDB8XZ5nynFQ9QM2l3a9flOwo3mxRdOvbZtjpzR09Xd+cn+cFBQkXTe
ADScqIlKAQChOunKhwQrnr1Pr2InK0Vwg6Sat4LM2LpSFnYLX3h2DLxPLpJhBouKChfQqOPFXhh2
TvWlrh6gtMM1C0sOOQ0IM1zKz+q0/zWWSTmR7hGOwfM4Jg6lki6HWj74mWSm+4YCgoy3R6Z7V+NY
VWKbQiyjt6PaofJQKqE+rH1PLUNXtyW1hsumiOJzlyW6Hhx+RAMTlhCE1BzWOEJ06+mKZA9dE2rw
3uz4onZkmileHy1s4Nkh+NdQUzDAiNTH5iIeyOrUaien2L7EgbiRHKXdNJm/FGzPkrX3UaB/c9hy
/xMAzK6RWgnINYo8feizwb9psup1TKT+K1g3HyEmo9xoyHng4BUWF0Aof5xfwfPFNM0mdWN9koGA
oDqHwoaSsMJW6MGDNDrhPbe0tHKysb1EHS9b2CwfzOaEJpwCATInUEDH65YGVB9LRpI9SC0qhKLq
61scAKKf51/og9mcUCHUJkC84pQ2CxrjJPIwDJLyh0iBrYcrWrkKPc9ca45vbdpGLy7aQadNXUy+
5hiwL4nFzY++SQ0F9jkXEsjfKa05fsu4iDrNajoOfbn0b2Uvp0sta4Ecr9Hgz3+khvCW7uppw/8R
uLKAJngoOTcycJOy1nRK/VHGANWRR36hNg94lyLGVimyulbTEZsecD+pWMf0Tr+kXt28OkWdXIJi
qV8bx09eFQT9fsW8x78duf7jtf8/6Kzd/TV49a//5NevWQ6TV/j17Jf/us0P6de6PBzqm5/5f07/
6//80eP/8V83wWuZVdlbPf9TR/8TP//f469/1j+PfrFJkb0d7ptDOTwcqiau3wfgSac/+f/7m/84
vP+Ub0N++K9/vuIfX08/TQRZ+s9//9b+93/9k2SVdhlgUIJwm/VF7PfH+pzG+/cf/vIz4ef83/+O
D9U/HtEuO/z+x9f6Z82vboI0K/9x2wBmo7e4+MMP/4+681iOW1nz/Kt09B4aeLPoDUxZFj1LpDYI
WXjv8UQ9z9EvNj/w6J7LKqpVrVn1jTjSIUWTQCKR+Zm/+dy0//HvgqF9AD0GcI1iKlRn0oV//7fh
+/IlSiwfdHHpNXHeQplZHKUZoQ3/499l88NyMFH1RVqbYHWRmEDdevmSIH4gMEGhgESAugJNI7Q5
/zFvJ0/4n0/83/Iuuy2ivG0Y9fT1piCCbA4GLagyUuyl+nN2LMldkwV9pAcvFR7Mdg8I415q4mto
y3uhqr4P0OtR8Hvwp3FaJ6bqxLSoUbup7SiWBq9GG+nNRP+8wLcXdHo2/7we5NoXxwu6UubZRjDU
rSoghRa8ZElZrYRAxytm+QtmVoQblGHaWSd+/P2YZ8EXU7hIwCDjRbDHrFMiPX0VG0XOBQRVlcdJ
F/aaVHsZ0cExwBHKxjQ49epqVEltssyp8vCoN5fcZE53P8za6LDSxQTjtCQLhIGn42dh3jGlo3k/
YytqRfQaK2VaqUlk6wKNBlGzQY1fT7I4b39/5+8HJvp5hTby+GFWnu1BdROEtF0V9Dd1QXKBMPc2
UJvcVvz+wWqGVaPqD5qE2Xqhvvx+ZOTpT/Y/VjAPmGSW50xR5X3fKAazkGd1mN0ldmIr/DkcPm23
mWM4wbq3/Svt2vK0a0j4rr5FKWetb+u9vsUZyQtdbEkcyxOc5d+X7ys39SbftPZtvWn50PLkrXzb
2vAN+MavvfP1VnfzjfhS7y0YlwZfjr8ML9Ntup/X4914rx2CbelJ1/N1cGU9jXfDbRHb0628JRR0
Wttwetvwau/rLb/069eWD0enc5knJ3LvNLdzTJjGvuM7Ax8ptrDRvdoV1+K68MQ1DINV9iPeVh4y
2Y61sTaaG8NdRG7EyO35m3gtbaf78Wa8EfbZXveMK/kgbMQ1jjpO5XVOwW+TtvXr70fXZiusFNva
zLfqtbJdflNn+86Pzb6wO9t0DHe5DMutNtW+2aTOQ2bHjumAvF/7jrbVr8O19dhsBvuSFfer7Mw/
z7Ofz3Px01rAAgrr6XQRR1bX+hUqs3cr9+YxsqV95cA5uuu/0IklfQtN2yq9TLXH/bwJPFrMnmRL
drqaN5FXrPlWr3Li1ff19W6yQ7t2HnDY3QRu7sArhckde4mLBbMD6pl/489hAjVm34Ug7e2htfMn
6zZHYIXP3WEjQA2maczPbi60bF61y87uk8wahRJ6AuzB5yJ8pZoNrd8r2d2YWrj+aIO5G/sq3uK6
vR6wX6AQild0gFxLS6569ddfWbjDRizcvn7WTMNLHvTNusoiKGdG0XkRaa8jjaXqmIhTlLYuQd32
JYBM8ljsXv+S4vZrKJeBQwUvt5f+iF3DfUArJFf3rTTc+Hks7nwe1M4Kmp9/5QWM/hm8ofvPf3v9
vmrsLsponu4mrysAbCgoPM41Dq/zfN6f8zGeojq+o5S1w1jwSs3D+7jFzCD7LmDAKIH+MaLkWhGk
g6zND01kruZq2weWNzcVoIJdLH4LQuUqV4dHI84/F8jZV0a0kxJrvwAVumJ08FLFtPVLpA4vTZtt
CkwCtalegeK6tui+R9LRlGbTQwHvlpRzXZXjbPtzuNaVyMUV8QpQ3CpWIw+QrleEN7S6vLYtPT9Q
vcLQnVbvNymq2qTorqpSqdKiGwU9DKlK75U8fxjaYjcoqX1hN1zy3LNFReALUxBRsqU/cVZty2Kz
owGVhXdiwlHTAqgBTojxIGasrdHso3Ytgcpq9RUm05fK0MuR+mZsnhgPjBOQ2jqhCFSk0xfX9Adt
GkH4eZqWj05lDZETA0+0VQhcnta07T1oLg+5lEvqh2frZYnJOPvgkRCYSRIwgtOBtaE2G4ym5pu4
kb8nGcaOYV9lqzmQb3wgY3bcKpo9W2UExqOR1hem/HR0qjvAtWDtLND3RXfqXPSpVDs/yDtNfKwk
8BqTGtzHGdhPqQMVKwJNX9H76O1WKw5FiQ876vmHRCtWvZTtQ9qSB13NP+NzlLtBO6c2sJmvZVw2
j5lRxxdy519fKQpn9HXgBspnMRGwuKhIiR8eOyl6Ia/QnEwE4Rcpxj5vopcu0ewiqnIX/I52YWGq
p5nmkmEyNaCu2NWhXWjnFlbSkNWm3EJ4wXHNBUnqe2U/b1fYh5TZOqw1Th05ULdZMjfXWRSWdmbk
T1OedvuAWjB4wc66MrDIC+qw3feqRKc7H+7aQa7XdZ00zuunehFWHiybycknI1q34kRJO0uvMSy6
MSs1vjPa0n9S2+s5G6arONhZRtg/FFJYO2EZjAifTaIbQltwmgE56znPRXfOG7K5wL8W9V5zg0l5
el0/f5QsPRYZ/53nPyc502/zqf+FmRIh6Jv36F1m9PEzNoON8L0VVl3bLdJ5f+VfS5L1+qM/8x7a
rB8wPZPR5KSdDY2WTeWvvEdAvfbDYntBSfxNziNIypL0gImnRsbLSUnln0mPpH4gKAYcAuaJH9Rg
qPxJznO6pkH2LpBNSg0Lox4M3HmfPRiMLoIl1j7BZ81jG8P19HrMI0NEiGns1jSJazseodR68yT3
XyqUPEPoRs2AjrmePC0Y9Ws00bJ7aRLndWMolxjjp9WI1wtctPu5OIs8kF7r6cY4jFx6bertE5px
t6Ukd7s4ccwZkHqlbt88vl/kW6f538+hFuI0UNJFWODs4Gl7Y/ADmO9PEzA/p8NFxgvE8NIOtjzY
t2cMU27RgITOAVaMJ/nOoGqudBx3s/DYF0O3lvRKtbNwuB2rQnTSpqlW4tCVg922fgKSdjKv50o4
JHW6r0NfIxoK8q1Ea9ub51B7yExmXJCsxI2nKVkZ/n1iVOU+6eMSmnapOGUT+uuwqzTXAjF46eA4
S1xe74VlA2tj4QJSHDt9OpMPln0CInU0DCH8ZnS5cgszDr13Wc9XelRadtRJu1HNDLdTp3INJ9cJ
pkR0s5ZEri7nddpktZN3jxrsSa9Pgp9WRH+0N/3LbTxLzPN//vFav9t4Hos8ON1tlu//e7dRPsAq
A5QHOwkpYJEX6u/dxvpAVANxko2Feu1SUPhZZhEk7cPy3VCM2KXAEco86X/UWWSV/YtqPXBjgjL6
lNYfbTnvXjNE7oBnmKjsYVdKB/J0zRgJ6uthNGpPo1lAmm2LZmvFmeDmsR7ca7AoN3Ii5o8qansB
nH+r2KigOrdTLdRORTPUhSyEBmMo1bP3Zhp/sQG822uQFOHVhMRmYZIBQOD0yrKxFIMgEtonH191
12/7zobEIN1Wep+s4D6mq9+P924mlvF4HGwCi3GBedbxCXt16Ocp6J+CJgdhPJS9nRHdXYhbzko6
/F6GoXRBALN4nYGtO70tWDYUTPOwfyqNJPFywSoUuw5NYe2H1nBvYhQLkdVsrzK0VvALanpHqOru
9vf3ehq4cRHmAjciul7UPxbM6OlF4CSnNr5lFkdBE6ZNAyD3eaqm1DUzs/s4AQnyCjPrbml8inc1
FjLu74d/PwkAyUBWwRVYZB0RcT8dX1C1ZpYKaTyC/Bscv6CA1cmjeauIrXRdaEbvdlos75WqGa/j
UX3uEnpAv7+Gd4/bXFwAACOBOqHPex7j520ioNAdtMcaCQTHQvLBbWvjz2zelolmFN7fRd2FN+z1
+HlTSx/HeKikcGyPla7UWzlKBlsMO21dx9Czfn9DZ7Yyy1jkLAoIK24GiMs5/WIu+0Eq1Gk6ThI2
esj/xisYqNKDmJjWrpe1EF5TGUrPVis860Otr9NcaDcA6qOPfuDLGaztVL+QIbw7khZvNCwe6NnS
npbPkdCqkVUxhk3DUVeETx3NHA+AxiYeNYoUgh1GnIm/n4V35zkDUkjnuYL1IZ0/e71kEz1UyFjT
sRjj1uswunEDaEKQJCLjwip+N9TSDScMQkyCMAVNlNNF3Fba1Ghp0R9T6N0Q/lXDna0+9Ea1uSRn
c5YJ4zBHWX2B7TEegGRr2SvfLKO8rOISYffu2Ak5DDnDEnZ+p9eOX2vaPToZoicZtUF3OFO8P5zP
ZWRSN4Jlyt6olJyOHLcYO6hJPR4zNA82UtsJLhK06UrVpkvOPO82fIbCdQhzLUR7wFiczSd+nTnG
0fJ49FVcUJvkWerhzo9GpNh4h375/X29W5gMtoAoeE84at/BII1SNtK+97tjMpZWZNOnyR3oQs2m
nDKMASIh23c5Dj1/PCqNNYVTf3FExu/udDZrLIem3AhF9D8y/0sy5F8ViOdrJZKFjdA1imtMgvLj
92Mu0/amirKsHaCszCtx9BLmnr0RXIXa9xbqBH0Q9I41+Ikz8ws2fzwKDX0CEjxpFgDm2emJSxRe
T+jE0oQILS+kOmObyuivfj/KK5rs7GaYN3DwS0eCKTwLcf2pUPpSgzEal+Yh62K7DERHbMvbNOqu
+prq2kuL/6MVb8L0OIqBF4vTZoTwpweED5cQhb/YAZZIAWwm8ZhKDHf6OCtIRzA1M/1o1gpeZYk9
FyPMkvz/566ROueopOsGY/XsrqfEGOaeIhtupK4cbakzKvvoYD4MqqfcMQnIKH6dKe1+s3Lbt/50
R0VE5u3g8ulNFpKRWhkaOcfcOqjdlWFcB+GFlvP7eVwSco4JhPrBoZwX+nrql2IqxO1HZQTykuIc
s8oSKo1xqiV/vE5ZpLz4xJXQA/no9G4Q/1LVMOmsYzXog5fIxmjrWCxcmLPXsujpOgXIB3h2WRlE
8Co1g7cbtmTEdYTjjnUEz10kdpgW7fdgQE7N8WMjLly/kJva1ou52g1pmq3Ltg1/VHkqtnYgjRQ0
i0pVX9ANsVJb8vUwcQtBzb/BOqfomLfSnNlo2VSBM6Lz18JFSw0wnhUSfI6ptNNeLav+tu70HDkS
vXUxvlQLd+iEQtwEQPcnu0ELSbSVPrR+QFbJLm107zedBchIkEnpFhDda3f3zYGlSUkVwI43jnmT
Fl6Z+YpTAz2/cDi9C2PRYGDvXuJ25LPeaaHn5PW1bDbWcfLZOxNfAgntt4Uh72QrGrZhpU7tVTeI
823sJ0nlSU2aXaAkLTv26YMGk7Y4AxHbUCk+z1JmwTQazNaDozbI1pYqDdQyMUk2wlDkXoKk9oW9
4P3EQq2jPAT/kC40nIzThVWoM0S6uk2OYh0krjGroqNnySULi/cTyyj8erT66NdQITkdRR4lH9Hc
JjmGnNQBNOhSW8VT5W+SodduaRHVVFHxPFOqUbanICgvbAi/HH9JS5cqBkCAs7usJ01NodIkRxAK
0XXZ9i9Clcv7qCDI0TPBcodxNEJbKYTnKpSCC2/vGf6THd3i9qmggMhldKQwTm9/TAdTCEM9Pqbh
0uoQ1hyv9d4IRMC4ylQ+vtLsdQQorjpcaBwdx/ZNNUmX6G6/eNYmGTDMPpOjFQ+408uQ/VLVSoGn
QOWSdnDUNrYMnmv9+zP1l6NQm0c55bXHszyLN6/qMAdWVRmsqAI0j9ek47gr0Vy/wGD45SjstxhZ
YPEEuOh0lHSg/K6ZSXLUWwHmPnUpN86MS/rnr94qp6/jEsstKsO4ZBHhnZ3IED9ogcINPE5CYtZ2
UjQHQavhLNG2cboou53DcpBta1Ktj5jBhYc0s7InPRvEr6IF5wzw6ugpuf/DMEaA7HjJVvZi7Y6u
4pxPP6REkNfqqMwIIID38WDSa58aP5Ecv5eqS7rav3gLuBk49cvdLOn66ZzJtNRMxe/iYzZX6bqD
4euMPsWWRpBApU+y6gh+8SXL5buynzr398vizKv19SWA80XPnMCRp3aeuhVZk0YlefcRBR/NY+5w
JRBK+v2i1K6SUorXkzIaGxopaHlog3Zd9D5oAV+MVgFCtBf22V+tH8gU9K/QvYVBdDYXOpUfa8jy
+GilorFtaDythlDNL7wLy295t3yIDV7HocR2Fiv3ljHCF5yj42wOCaTCMVxFVpAhTAgvZS608cJ4
v5jkxXORKYbsDtDvPGwGL12zXOvmaA39S2loGDwgVGAPkj5t51HRodj2z73aBC716ZhSsyjao9g3
e6Uu/pC/TdpF+kUERpgJyhzE1dndh1FmpPGUt8cA2+eKXmPb7EiUkP6wmnDNqm8+MnGUkgMV1Ywy
DI4h6iT2hXV3/qSXq+AsB0S2CGXxKp+u+krgOSeK0S4lA9Pp0qr9SHgabAcROMIgdpWdIaqxVuss
X6FEkn5pO2V69AX5e24BN5va+0mrrQsFs1c7mTcrg7Ngqa+AhkJRFgGGc+yuVAwQaky/fzY47a+C
royf9abBatvXaOoAeDCz3m4AS+b2NEzAdsy0etYrxO9sKZ51/EtSJb2u8s7/FEqt2JBxptpBN0Kl
QfWnh0KZ6ekCiQh66TFTRyx7hCksblp9TpEATi3xWQ6sboTIM+SPlVVIoi0oWnrbDI10R7kti6nf
ROqj3JT4uipaBVG2LoLqUxCl4deCE/UxzYpYQZ+1obc0kqahA1bOMd5Aml8tYM/8E7gn6TiZ1qjZ
GtBktGQUP4wdSY/Dz7LYQhOBg2zti1HPD3VRB1/7TMk5lTS5+KLMU/FI61P51hqCouD5lslflB5l
NUfWR/WLhKPznTrDFrBLYKvwb0qRYHZmLV1F+PB+LS0jy+x8IDhXtG7uodRZ9aPQFNNIJba0ZkcL
Z0zXirCMX8Q8+2li+UfNif8WO/qv3TtdjEB+18JIvqefu5OW6fITfzcxpKUvCud8qY5zMJB+/t3E
kD9Qj0J8iKyfhPxt39T8QFRMo5DEjnzrtVHxdxOD1gdge2SugalDKoH194/+yu1fL91f6N9fQ0Vf
ZVbevJsUV+lcUDuijwfX7h1cg0zEmma9FB9k6U6pboAo+6s4v5vkfSHvh2CriPdlcDXliu2PTqZf
Ax1t4tW8Uy27/mhRDgmvUpzhkO0vd4HeeP5oBz8KN2sc7bFeDfh7Sk4f3xrjddCwIbmBeoMk0yjt
W/227w7WsA4mAsOrCj1yWd3qs2SbsZNMNhyyGM3b+kWMwIY71RqYUNubjzgtIJUQoUK10/LbKPok
SC96fjOKB2vGFPYmlW9y1MPEpCR7O0gJG3JqF9ZsT+pmCq7S4KEfgaKFdnXTVDsiu0t78BJZvptR
yHw88qX3ei58ABm5LcwwE0FCac8aBpnuGKjGXpmNT8bY4QFkuUUlrIaPwthqB0OZejemT3rpMs6P
AgN5S2gwSEAChIHbu9QN3oSmed6YJS5P80MSykepk8x79o1oXyh7LYqfB7P4rJfqU4aguCOb9VoW
S9nRlHR6KGLBnXvp6c1b8XPhvYUAL8HjyayACmV5UerlhKR6eHYyFYUpA9dANqCWa3HVlZG1amb1
uVWmdRbrO/JhYbvYHf+V5f7RvvQv1zRdcqr/fsd5+Azq+7uw+a//m/7Xf+bfT3ae5Sd/7jzqBzDP
xKCALyAnAdxjnf5j51E/ULlcFPOhE5GhLjnaP9qnxoel07qgp18TcyT8/9k+VcUPNAY0Ii5ei2W/
+oON56yNBWye8HyxdwUZZ9HXe5f8j9lI6STciQl8wVVjIHibuvnsV/iC51KfPYEYKYsv6A+PJeoM
AsHeF0Xq5MKLZSMMlUvvC/f8ZoHSYFk0GkA6KrCryILOedsAHCZ6PbBZ05C6Vm4CEPHZucqsVhxd
mYroq9A3ZhuuCi3rIc0g1GI1m7GZFViYEbTCXPBGfZbxNKwt40IGeJZVE7bTKXnNyRCuXZTkz97m
wMpSy+iVDom4WB5nB8GmSt4lrRGm66nFZRzGbYhxC1LuBKfq7LSIJ1a3cY614wpNbcG4k0Cvipeu
6/S1pnjD4iKwW7qxELPwCzjdZWSlUnJBj3Z1Tjdn8mYU7ccrIbE6joJqSKnw2LUuz6JqdyJ+fsdx
UNR+m0hWZJiO1EOPBMY8CNNMl8nKK8lV9amJHzMpNT4i20kP3SWNikLVQb6ya+CsAs/5yVf8o03i
f4D6+p/FN+vvxcI3ac4BZMvV/M26+d9BoEHh6ncbzV+EmcPnugkBiL3dZ15/8K99Bn7BBzoyOKUv
EidvMWGwTz4spNNFoQMUB+Wgv3cZoF+8cChsoWwC1R4K4d+bzOvWBJcQ3pisQSEAufYHu8xpTgoA
dNF8oMvIJshYZESny3OQspTyRJTd1yPkM6mS7Fk0H/pBpy02VuaFjPT0ZfhrNJg9S56tUQU7P+P0
OBjozJbZvRE1ySq7w2rxZlBiu1DaQ6GQEVBUjzZvHsnFc/V1TEzNddjBIBHwB1iu6c0xn8V+KHfZ
mNz3k3EzRmBMxnZcl03kiX1hrCM52UfWJWrLL6aVRvkCpBFl9vHzae313uoKKU3v5VmbN31rbtvR
+tgK5j6N9J9HOK/Dr0NU4ConWzP3SOsNDRQGXOaV9vzpPZLo52acivq9daP1K1NzQX2beFGNtoS1
bBN/i3QwWPlzFzxI8U3cXZvtjZJvUNpkCxcDV26dWfpMCBj7bhd+M4NvZvE0Vh/D7lbst23/Q1G3
Zux1LbLOqzR+VJsbdIdS06k0L+odI3TqbG02L3Mb2HlQ2iNZ2WNXb5vQVa/iuyL0JuUbCZzaP4T5
dRrezMaLLqzncm2aa1+7Vwy3lO9E9d7U8GmjCFXJsj2Udy3V0SR0O2MTrUd5I0AyZcN0lHuT6vDa
2KEVRO/dLowb6zh/1kPk6FtnTHfRi/ox+SKXTiLcztpXNHsPkV46JIRVcTtQiVOz76b4MpkPmvm5
gvQ4gf/Jyzu5+lLFidtAgynl72h4thqyvZYddKtG2fYQEDAEgo757M93fu42IQC+mGS25441FAOf
DbRgJOUjhjf1uEMA2MaYwrakvVjuSrRObvPIwRJDF5wiCJzAWrEW8BSuk73qu8bw0sHtUdeB4EbF
ltLv71+Es4Dir1VC5WOpCRnIXJyzzjHsrYNssPR7ZBYrR9d91VabyXcnUYV54qMtaDYRNIQBBDN2
v49Fq/YXruHde8HLsMDeiWpQ8MRh6XShTkbbJsmkq/et+bmd2tBZ1OUcvRwsGwiEfKHK+KvRiFPY
1kg0eAnP+mQarG6c22v9Pu2sJzyOQ9vQO9Q6+vgK87H2wmjvNjcg6q8+K0vHhg11uZo3G40/GAQZ
ypg+jqSStjJWrtoaT0bpb9sBgpMVPU01tZELD3Upm/0zbeChMqoJx/zVgnxpLJyOOoHmF9XESB5p
a9Cd3oRZbz7hqSrakbk0peJmBgGmj16TDBsQGKzlMnzEC+VOH1BubTpT2Wa4sXlj1Lv6GN///vrO
Sltcn6UuERC5FgchgdDZE49kTcgSiksPeXkwujVPG0251txosmspDmReVdxMyUZajVtx8Erf7Ql0
Sg9bHxYhnjqd3UP2eWg3sQBPKjvUe2lXbbWdsabP2NVuWDnWQe+4R4dvrKnKQ8Ia3Kq3JRSFkAC2
hZ2+EgHL21QThW/CVbMrNhpco+vmS/AQ7uR9/SndBSuYYl7l4Tuao2ltUFdz/Xvt5fez8boRnzyt
19lA1ZWmJUI65wdgUIKZm6rEejCfgP0rXwPIX7Jd8ArAAlEdOgP74imlaAZHj4lAetQX3bJeVZbd
FXZ9rHxbqJzqoTwM+/h78YX7MEo0oS6sqtfK8O+u86xYWwfiACggtB7ibXmlQkkDNwgXr9gXG2GT
s43+kJjb5+R6Xvl3/TNeiFfTrvMM2/evExm0oeMfwi2KPb4j3ytbpXCmaBUVG6vzitQVKjcN3TJ0
5+Qqhvs1PrWhSwFloB3S2hr0CM3tTTvxwsE2Nsbe3w63EnzFSbBbwy5R+qxciohR6FbdOtWRwLxR
4ddpq8Y/WMXt5H8Wi5e2vc8rR0Gj+jm99u1ipW7KdXxXHoobOXGKh/oQry/5pL76G53PG0k8GgyU
cnHPOAunErCZmR/25kN0FHfSjbSF5XMFReTasrWN8FE9NnZ2R5G5Du0kgT1Do8eeGwexFSxG4tYZ
PmWjl+ZIPDrNuK2H27pep4KTSw4uU/xcWq870zOi1aytIY/kuC4PToT3Tbw2EWEv7S53KtWTQqe5
ivcoy+efOHcQ/RbCXVXy0q3ST9WDsOu25sf4k/5ROvTX2Uq45eBRKju+iylhmTQl7eihE21NfbD6
bai5vA9VsVFUVyhWQrweZhDmXpp4AAog7l+SrHtFR76fRaIWYFpAYM77FlNMjJMR8zz4B/8QHbsd
PM4n38EG+gqvPHH0BOxfilXYOHoOuNLODvq2W6X7fB+tK9e6K7ajJ6/UFWwh+SO17vRw0TLzFbr8
9hpJg6nVo1OKORt1y6U2+Xa3L9VirMjFsSIy11G2LqRdbNlmvULfwA5Smf1/n5CWN5aHrjf6fmW0
TY07vb+L861o7fRh35QvqvVktrum8YzgoE2OiAuJv4kjp/pamqsAGlaxa39MN6HvCrWt3JF7Y3wj
S7b6LUEB+HNwW/6QdWQ+noLp2axvpNHj60rtpJMdh84EXKPzNMMZBruQVnXhRvLDXLhN5U7Droiv
lcyrU9eP1imdqGDTwstVmGCJ185SbtJi14tPRiY5U3w9J4eyWpM9L7txcxPFhj3n160aOZ1hIeDw
pCvXFp3zyu2771w8IiCG6MX3ZmNj2yPZiv6QdPtYXhXJXS+s9enLRKyI4Fs+Ny5IErsyFC+BcFJr
lp2q3CIXoxY1U0okSNKe2QJ7pKI5LNE8TGwxnjetGdgaiMHAHkKJLslVNt4b4VI1bcxo1ZvHyHiU
86W+z2wNfxjKUDnSCfB51ak2k0Kdveo+mF4dXoZ4n6s0HYYx3voowHmVLzfOXBkXTo7zUAaYPp1a
KDxkgxyq58GFmMWqjuxrfR+Y5remJnRTkiS2RWwaOC4v9dPP9BEWsxNSVbzrqNLK2MmcK7S2kag3
wP6Ch1jPKrvDzcCNcvCEurrE+bswplscGdu875WroKrcZAhcdQ7goJfGri4U/8Jk/+KC6JuimMRF
wdl8x6QRBsirYjiK95KJgR1i4SsCRzs09KtA6VI7DPx1q3CoCtmdlQjXUWXcaXpBwycQ74xJTf8w
kSXCI6wB3k4/AIT3ecOOvWnEiUWe7/16WKtz54QqZGy9qlbWLFEdzgrfXgp8F87lZVM52XSwRwTU
j2IBCS20Vfl00xkjpTXMohPvu6hsPGxpRKeXaBuMJSvv96HKeTSLvjRBClEKsA0m/pzuIwSpGgZF
1t23VSvYhe+1o0FfEbFpMstPihLrbiKpq98PSnD+7g6pltHWoU/Mvg+g9OwOa7lU6rKU75NkVyDD
FW9D9ZuV4qxcXM+po8abzro2gs85DVE0yux4ZlMQr00RX9HELosXrXpU23u/PObi7Tju8/FhKo9T
86VqWSXjQ5heDe2XSN+r7RXRcpLvk3ljTpu8OkzzphRsSfViBeIzndNIzZxn6Ext1jvx1qgwVyjY
/MjwMDCtvWjewBsYyzsj4q2/zbuDpuNp8iLSe6lU4bqaN+p0SIQfBTnHLGtOI0e2L6wMjl71GQJM
ZyG2dqwMMqGNwYWYN0KwkpWvaXHUJq8Yr2nMD/qGM6437lJxa2n7OnOl/IdlxMQDV7p1YxrcdOYK
SHmhn9GnO3b+WfAs4aMZP8nztRzek2EbuutzTxGzKOxk9bvfrbX+s1Rc58pdVD2mpLd6u4uldTiU
bj9tY+aKVqiIdKtA97Rzy8z0atN3Fe0wFavuKwJbjpl/liTmFIhKGDkWLXsw//ikNXbR3OUTyc6m
BvKibUvTo29F/qwbj333GPKtUaI7tfLQTCAMj521khRPVjbUKCKfxHnZq5vSU+L9oP0RY2DZ15YO
O2q/1NM1sABnp3YV5UNgaL56H0YojgqTnjllaSKjUCilPWnQjiKpvGQT/y6axjkKsSrKymykDHse
K4RzMHS4CCr3s/4NEGGGFUsxe2IV2GaxT6ofjXAtJrY6cpgGd0q7C5Sdn68l/6BWxzZbsaE044tg
rlLjkI0HObuOZBGrrTuMGSrtbpI++YGjqnZJPYGgsQb06WHFWOu7Kb7FqcNVYmZ22lXQuC0X5wrj
Krcz5Ymobr71fUe37qy+88TQHhRXC1a9spJ9lw5/Y+5mLC5KcZeLu7H5HuQg87029Ypvvr4WmTv0
Fu765HA9QzMabsL4GSiAraX4tGIXJHVXs3qH0INt1EdD2QEQj+qbVFkt7YPoAqgP4ta7rQMiHO1g
+sLU2vFtPd06zKYqA9qw8n2k7JJoyaj6q3Sr3fpe6gw/ehz7DrT962eYFFLnILMZBHY86Xbv34nz
biwqe5WRko7GoaRlq35ZPgniyI6yo687We+myJaUrqzYNFotIvaH6bpAvME4hPnhpqDWljhilxM1
q1uVs1mZvo996yXKc2cyBQX/uyrGbSaVK6XHC/aTFX2e4gMK07oFS2k9RQ9h5MnjRvhS3krNwRBc
KdgHvZvrR3966rveMYPKlqfPgXqnlD2J0kGd14J+Uyq2QhwgSpmTIalb1jfT9Nnsriz071rjXojw
SQLATlfV8dt7UaBmVzhCt8tN3PVGN8Aaanah7NAzyoLHRis8v/siRYMbC0DR6kfRmpYpm8gHu2Sz
wEvqg0xyHZPDI9YTOBXuBzqmU0fpqpMPlbKWB1sXr1Fqqz8PbiDdDqlTzgi1CIdUx6unutH8az8e
3AjDhPqbwt4WHuRu3ERt7yDMcJXXt412lAIwoQHpeHlTtd5nLQkdrft/7J3XctvY2qbvZc7RhRxO
kUiJpAIlWZJPUA4ycs64o7mOubF5oN5//SblEsdzNlXT5b3d1Q4LwEpfeMN3BPH3fRdfRTR7zKm2
q+l7Irm58SYChKkhy7RL5EvlpmhaQMu+0SEd5hh5wLnuK0a5pkJBs5kX2dPRPBzWTrr6mFfXwXw1
pW7VU9fr+7tQmQHNfK+yn5ryCARncIVpo6WbPiZm3iazG5rcBYT5fmnaT0zmpvj6Rf4uVH60bPLA
R0gjOQpPvehKP8PEN0leal8ZPat0rNTDKCeNNtwHw313Q7fKnPyBXe5y0WQblGQTPzA2pYjMfI4o
+DXkueqpS3eUVf0ssxdYQFw8thJeie6+yjY4XYVOwa5vD3HvRYavby239Tgfolesrcqv4c7yy5v0
m3BXRzaqs8Nx8vqrcdtTHb7tqaUiMUTd5YjxeWFPaDRu64c44elmlbvMia+qXfKsAtpyZih7rvpc
XJApfwfdnoY2AESRWgBuvSpyrA2P3/Opklg+T61CPiZNYnpDXAFFqweHBDGyEXOK3V6y4FsUMhuU
ulaY9a5VWrtMp7AT1wj8qNITBgp7lFMv3BmnOIGVWgsFA7w5Kl0IjwH3OH0yq27yWEBD5ZhEmMGH
oJHctBjiv40oeXWFLMJY+QMoY5/dTEoXB7WZzOIxQUrGrrT+ixiJd6o4kOQv3zpQ5mNyyfRbehfA
Pvnq1CopWq6W8Hz5DxJc4NIEOUlm6Zhndrw6lrm5uKUQFS+cBD7iGtS/J8XTpW0h3yTCJmKdLl8y
zliq8NWV+SbF7neOn6pbSxZ9tjOkY5iU2J68GjXuJ8NNrHFm7ObordfvlvFNyl8QdhGz70N/Vyfo
TX0phl+L6ZsKVSxHalBXtjGVo9OQJi72usScElV426gRgXWTyC9mp5kda/JKIqnkOm6uCsOdRlfu
nSx22DFjzMlr03nAksGkrOxrjroF3f3QbwlE7luPZNKhXuhSutpI/ozY1OC3Xnhj3gdfy1/BU/qr
eik9zS139FH4fXSN/NrTveE1fc6/S6/1TrqSv873Aj9rd2PgxCIyCbRRbMA8/CjC7SL56XIchO1c
XCnGfhrvi42pbKv8+4Cge36Y5J04+MJwEJPbbrzC8M1G6M2Oq+2gYSe7F8uX3C3qPRt8kf24Rgpo
Z1HECa+yeFsovpVupgmuJ+mNLQ54ELOhUXR5BdKTv86UuUvHoN4pcbJxBNrZZBuv8ffPY3US3fML
VweuhQQoxD2Cqg/ZyNxBnjCzfjlGiKjV20nfJsleVX1p8pESIqjkv6v6yimiBQca0FmlVr9ihN2o
3lA9otfclzfU4s3l0BFYo3stbYYY6KcXLb4W2yHpW2KHldMes1fhpcqd8qZ1CK6pEGS2/tAF3igB
9PYQznmYX/QMVJRflrZ2r74MX6Rf0bH4gt6rch/uK8TRwuv6EPkpf4H1NRvdCTTsPrjtfcPjGa+K
L9U37cuwKf20sAXNSR847n8BmTVYcI0t6W4suX1lxzzgNro1tllli98KvPi2+lXV2I30qN/qfnUd
fS1KJ1PtzGuvul9UArk4gYi/aoeURzsoB83DXMrLN+lGd1s/3Os2l4kj+o1HBiN8g7/TsqFwT/9K
rUV8CPbBowixl2/3U/wpX4WbhBoPWMnErg+oMt0o22Gr/8QAefBKX/4uPye7Gc7hfUHp87HGZg/n
HppbXoKSRuqN87VGDVXyFpTh6FkNPyvjfh6uZuUhQqNBm/ZW5Cetw6/Fqr1eClimHMXX4jk96K/9
aMMICw/5U13b/DAqjx9N4OqIv5X+JDlSZ7e6E6UOCtUjw41bq90Nws4cDuUoUq17aVF4o4bJ+f59
2BobM3e6haq9N0abWHGH+7RzpKfxp/Y2HFDljU274W9CAJEeZQq0hW2zbXQnC0HF+1W6abWN3N2k
2UE0fUN1+c1l6iCJFr1BryhqW0+cKXHN2RV7P9CuAwuD+J0i+ZrkB8qVJPlmeR2N96Dsm3Cr97/U
mHjqQaFFPGzjetOqhzJwlPZ2JDVJvA66Uw1a3jarTVm63chRZy8sl8ChsE0TcaRrQfuOTuSF3P9j
CUQHpSTJVJsA4AAHOotvVa3JTSPIlyNWZL1tjOzwIJ7QiBzod0Spcd2lR6nZ63J/V2Azr+WyK/AP
qkkaJV4lvXBjf6hI8ThcGziKyAhJ0PA6vRYbpZkQNYmkI5zvwpo9UavosJa0NSbzYmz/8Q4GD0Vk
8O44RmngrNgmZoEypFK1HCc339bX/c20H7/IXuJb3njH1sDGc5Ec5Ob66bFKnUb2QDCXT/Kd+jgn
tnlHlTwZ7pCTSaiYC+QjZMKA7+22cOR4Y6Jz82N5mkXb0b6hFoD+lt45eNpnpUsts2Vt38mGl3e3
WeuMg2fk6wXVJ95Uug1pWWeLd8mvdaPfzq/9sFWSx1C9mQcPdpN4N99VO/m12YZX+b7zlutwE2+s
Y7oRvG4336kumviH6pnfd8vx/qX4Nu6rG9kfOZeUGxVEdXJjsCQDt008DVG35npGKyo9LN3dlB5y
ledw1bspcaj4qvV6HKKoUA/eCmjiypEc1WBunPFOeFrPxoN4x+OHX0vC8Cfxjv6a+KL8Ejgjsx11
YiO0g9dlcenDkBBxxuh3ylF3dbd0JFvzlz3xrQ9tyUW1119+NdiPW7bwVHy3EgcxGJ43fRrZd9gx
v/Gh16Nmu1zrL9GxLe34sXwkFRKuq/usZoMOeGmGtvXTuhsFR5UcYbT57+33gUOLVlJKgmH3v0qv
ONS38Qtlk2vzpr+2tvoxeQu5n8frZp89aj/ma/mQfrcUCse2gbnr+rMwXSdPAMVly1V7Umi7k3aa
sm7VRd9nw30b7Mz2ZrRcwU/L62zYzojkDfd9dxerh1BFWc/vdVdQ3EryEewTBo4HNxM2VruxFFfo
t0u8iSN/NByqGGrl6F8pWOvgr5J3aC/GZZ2dPkOZXZEFgq17c3dX9QcZzbXel+ejrB7S1ol0B1lV
odgL/SHrboUucFLtYMVfqvA6aO1LKLk/7Fk6FYCQYBRi83wudW9CKEN5vFuOy4JnvKDExW7IpckO
hkn16k6b//qMQL5AQgR1hdQBYzwLapNSn5NxFNJjQEHZ6WIo712Dur+Y/pxNQb9UJP5QAaC4Q8yB
hAE0Zlr+Z6eElVTK0EdmekzaoHKXOf+uyUV/h8Br48zdD1HiwJzJkqKu9CyAD0Y0oaxZFFyp0HSd
LpepPbW06mdhg3NH5FSoe/pISP74PHQ6nwa+PNWgtbouAhaV5bMiJyKUYtIleXysFquktdOzTHWI
tCQ7zjLK/dXnw70zxX+P8tfxsMOmJ7nCIIz3LOA3ZEJaWflSQbg6mvEy7rJ63k9JYPppi2xnHC8/
ap2Mak6U2JvNhUZLZBo+peHCKdWs2Q0NOSPv0yA5qgZb3RIQZ9UqY1/BSf/8Sd+lJk6eFCy2BBkG
jyg0VUHnnl4qbS7UQYoA44P8tWc8hFIHO3sUbtWN9hBszGtkme/pl0YP4XX5pjxz1NMUjb9mqSPk
1GvtJvb15E4tfRRXKddkACD6m5yCS+wLsQ+TlZBEC1yZ0o8Uc/8/9OqNOmwtPBF2obSDQa3VO6K8
OnOSxobfrGi+ZToDipAm+sTZFey0viGI8Gl9WiPxtVvnB8ijqXkvBMeRcD/x4hqBmzVqmXf8qyLY
8ffSm+/rnCaXPYA8aG0qGYNCicRBCbUlluM+eobuk4GxMpw4QaTHbQgCNae65MvyDno5/8SI49DW
4Z9Vlen0E6cIY1N+zcSHpWr2aGinCCBPGuLzXJSVMMk2u/bbUHB/VinRVS7eqlLwK7HS8oqmyN2F
CT9LIQAVr3RN8NKIk0O0OotpSIUjnS1bPMhyLNHFyW5VdRw2QfwD+Tei1qd5KLfJOF2SHVj/3tOP
wLjoUnE4QYtDw+L0IxRKlVt6GxcPgyX4mBpkVJESxHn1wM7lWKaYBTz381f9sOl5VfDkRG5UEmAd
nJURBFXqWkmp84ekTAavMXazouP7UhPNJ3nq//Vg60YCAQ7+xuQrn77fFE5aXCFs+iAn9QsWsgTY
ivlWSv3TnOEE//lg58EZfz1FBKANhIPrtXIWCYJwFiluh+NDsKSU3IqWWFumZfP5KO+XxdmcQdyD
sb3qRYAeO1u4CabdrYQ+14N5oOhG6dWeHiNEkHVbXNj+BH2OSdIbb83sTmvdUPSQ6dQAtBZPfXxV
FrskOgrWbTXtKs1Lgk1paY6W+ZnmyblbIeczuWN9ozSPVetmoSu1m0lwLXXbpm4X+1qA2rBnkCha
O0RzZ9Vrlq0VeJZGi9qVfpFO0rWeCJU6B9/d+DF/lL4YkyPqnhI71Q2xF7+efUkHWyztOvKk2gmJ
PgcHG8CSlmF2UypeF2+n/CYxoJ+uSfwSOqbgDEBvar9WvNDYJLsu34rBJh03w6HY9Bc+8nnXj6lc
8XIK4GOwYCD1TteNKgp5FGdij6zT4lj6cEuPDy1aHOGHrnnptfI2opz/+cR+wCXCwEdTiVYzmrws
1nOpIyRrxiLD1emB7k1CGji5c24gvavhn2sNrepCb6UkNExbJKXQyy6rS+3lj6+NTh1qAKsePnzZ
92vptwtSDJcwGrWpeMgE9UsW57EDUyBwkrpAvTyRZTcpf/VGeUn/+OORwBEMHhPiAvwTmCanX7vt
57SJh6p5mPWmve7MjQAWT4sQupXgoP71V0bvAGtdjiAVLPR5gVHoxD4YoVU+zKP5UIvSti2yhJbA
rwjZd6GAgy7hwLpYtJCyqrwQCP5hjkGeYnlF+EFohgbC6auW3PcIMM3Ng1CIFj2LxR2K8KD0Wu1q
cXyY92OdJDQBV9Zv+PL5q3/8zHhbIZ+Bqg9SbBy9p2PLalyFg1k0D23e7upWJq8RLc6LXrcnq714
TvG3nR5TjEZZbJXgA3J+XsheZVSB+GntA9CKbksha+yuJmEJ7V7WvyhyFDlyUc00mFPz0kb6cKtB
VaQatzbBZFApinz6ohFvYwgVHTCs3gC5NeIjpuoobj70nbArGoVdLNOSnqDQ2hYXggNC1PRUDJ2t
EAhmlYl+t4i+Mar6Q0uf/fNpeP/OJ1+G8j4+W9z2NPYVttvp4yVVJgDGDcXjXHemE07zr2ioW18v
K0i+Kd19ggED6DqtTCvF7zzrSKLr6LmLZZpdaq76ndmXOEIT7lWYN2hZ7zU5iLcqufCoH1YMcFUM
uiCXsjGJ1M+edCiWUZ8KvXqwKvDbS0vHxKrgaQZy+iOqQZR9/mU+XKArJhstFBaoBCty1QD+vfdh
tT3M7tAoH2ZjUoCUg1vJgj67sAe1c5YA9BMVCA11GxoBIHHPDvdRa5SylbP4oQasFtu5Jb8q0nRs
owUxm7jc6ypotXBeaAKrCMvqGs9hCZlymHr9NhBD664MrBRfc+A9k6FdD3o63lRarOxSiZqCvryo
Zk5rt0n0WytC26Jfeslf5B8mQF4hCr5bYSRc8RhUSykKy9l0Y9Ua1e7CUp2smUEbiAQqWKFcC2lQ
Hq28cBOlYwKWRd1UhtgiR4W6UWcO94vhZYFsHYEVzFpX3hl1N9908YXw9GPmxCdb1Qog8JDGIk18
OjNtjIhM32bJw9JBgQ8htDqDWJeukUmlIy6U/OKkC677Pr3jMH+ESIiar2i9iZ14SOXAUyZ1eFZl
y1ka6gCNbDW+CjT4wq0tn1fi15klrQNOQxxmktyfPmYtFyG+00X8oI0Cgm/joNxifiZ44dChoNOx
nPqgBE2A1w0NcqCnXQ8TOGJBo8nqNBQC7sLiNccL+3qx4n1uDN1VqvabGJHivSqEuy6Q5O3ni/7D
ncsShAmAyAhwDJT5zkJwpS8aIdLGYUV0WRuFRbGnt2aHItB10xpLOzOnS7IjfxqTA3KNNyB3ckie
fqdR1kDomkNzlJPux5K1b3mUPWdBeoX4ApcgfS9BjC6E4tIZNXHlFhPvM9iKpbPWE+V01FRRGlnP
uulYxK5SoKD/YFg9zJwvRWGHDUaV0ouWH+AhdfU1BHI5ApsZ23wVctTQGevai2NkkuDzzLkjwsmI
zdZVyNTaGVxBsNjhAhRD/m50wH+/61MJn2rXUPCD+yMPt4OcUhDbJmhH5Ed5uhlA91TpNpjvusw1
Zq9IyTVJhL60We0M1VMufR9rr6V912tXquVb0S9gv1lEZVDfBFTUc/VJL7fmc6G7Y/GiKLsRoo1k
g5Jq7zTT62c6YQB+aJPqnt47VpLY/fRrdTmjOp7XbjFdpcZB1W+N5imgfqc/q5nqmeltyAM3x5ma
Wenj+NHgoKLdzJU7m7bwyqlLwyvWrgLDx92Z7ZTXHkaGpM0m1gX1RrrEEP94C+BQxLaSRcruxGhn
52UmorXR6zInpKKAnJgobgbxTQisthyHS6JYnMEsg9PrkeHYCciO4SbCv54uk1jLczGu1fHYq/4o
35fwZJfbtmXyxNrRWk/LKBRoL4b5zaoOAZNYBg9R9xL1163yqqhvkvo2jZS4qruwesuEQxSgxuGp
6fPSb8C89eUuEOnBPEnm0zz3tpo8h4PsdL1lW4Hux7TJBNwvAzoagCoGMCNjehX0xzE6lPImNF96
dIrm6qfcNs6iUL9ghtoemQEd6R7UiaTp2Qqu56ixNdg8o645c0FdnUrK1HZXQ4St6YgzjTMCoFPH
ntLJSFGOwnLaufMAPIJemlXCZ0hKu0OUI4ASq9P/61GDEZQ3SfuJUZ5dSHfWy0QyhYWSjXE7ZJ5N
EL7UZb4ZePSZenbDr8qrCUMgUl/9AirGFmPUSFpuk5QG9/CqfYU6MFKLR/D+ywBYKYPhf99UxyT9
qdI8TmWLesCVGWW2FT5a4X3cvJb6UQQxE72UYHf0XW2R6UIoAuiWJ8eAh1EtvHA2ffUKfAoY8+Rm
CugJVmy/ETTXBJdOJbq+MmV7+VJy5zlBZFuWQ52FPlr/JP+SHjB1oQMuqYC70r0MU0F1DB448vrq
XrinKwjBezflDvX5eFMWjtp4uKlTiVKBcVCvAb0muyVIPi5J0U3N76P8RbC8MvToBeWRO4xun3qh
4tSRq/cbI8FsdWORGwfXMTDG8avVUpK8ko2revYTxClWNt7cAAjZJ+//eZpvuwYQOvy4dnoWo5l+
3Gtfvk70cUHhjpFrfBl/LoZLO683N5ALadA28qOVXgeZU8jXYfcSmlfZ8tUYvi2sTBPyikm4sfaq
+8hLOcdYJ3RFrQ16PIrpmtMOPDxHIT+KYd8IDynIqPSKnGyC3p0BHNjnvZdUNzpAkaL9nq795MlO
26tCusc72haqn4N0P2QPwfSQ0GxsNQ+yiNlc6dzoZfpURIciuFGkjRxuovxaDTcor6V4D2TXdb+m
98qyBR1ZLLdSsdMlt1D9XDvO4zNEPmV46jM/v+rLW+xiJ9Wv4scmhRp4lPq7nsZ/8CyzPZbpSsNb
x9wDZM+1rVxsLVqkwKCudRqS5YVC07ty29lBskrPkuPhwUe49yF6LbsyhvJ+XGgAxmBLM2R4jKKb
/VkSH5IE2+ql1sdbtcOPACO8fTHJuARZQbSJRKoodY9cdZxOFhthFcpJCX+NQekcQ8/BMeQBLRS7
t4ZHMykeu2Dt3yI6kBki6IcVCFYA1sL0YNrUU0gFZqhEf2i5ppAZSlHZebY6RcL/Ka9Byw7wTkxP
rzsnznTwnku5SQegWZ/HGh/TT2IiGIdrHrjqAL+jj35L8IVKaxMpErIHORDHOz0aXGj5rqwGg42S
B5fxAJnFDL+jsIgyihj2mwsPsEZgJ3PCA6z8wJX7uGbfZ8UrrZcGY9G07IHkTd2H1R3VgNmvOvVX
3AId7Lq+h9xDcbiZp9Ep0uUnpHF6ThUL/fNHWWf/w5OgvCbT/kEl/b0+/NunGJcssrJkyB+WTHzF
A4O7eybjKgl1N7p8o1mc65+P+DE8XV9eR8YQCL9G+neWgBe5krWLrFL6bEf8jcsCS5HU+KFUlnmX
qyHEiV6+0psiBw/bBl6gNrfNJD8qXIbXtTmD6NPzp1Bu+GPm3BACFYPTNaltyW/GxKUF+3m68JXe
UV2nnwmWAZpECkE/mLTzkDpegjidcdsGBsf6GKQi2gyTKDtj0A+uNMadV2XDYssIkbo6aN3EysO7
DohFSLuxLzJMq0NL2syi2G/kXrW1ui2dtA8lPwxa3deK0tqYxsqByRPAGG3Xblqp0rdzCeoqiuIf
SDm3+1nKNyMOiBfebo1czl8OSiZTgpL5mpCfhhrtXE0BYp/pgwypwh7N9nEWk+2FWf8Qz6Ap/vsg
Z7OOv0oqy2kAkKYVaXQsRu7HUlOBo+H/VBPGnxHKvq5nlGIzPfb01nqp+9tiyio/wZDWz8i4pVG+
xRemsMcByBddJ0cEyuAuyQzOFZRvMMFdynUVcp9gbis1hJZQCYZvucyucimU/7iL12K6TBULvSrQ
42e7uIpNPVplwo56B7CpNKLFw6aC4oAZIghbkbToxAV9uNemtbwbhjgm8mcAaI3mhSl8L+GfzSGd
Cx2w5NrCIEs9ncPOUoOZNEk49sg3ap0ybOqOrygs6lWpyZAU5Gr2F1B5aqo5sjQrt1bcESTAk/BC
jSBMy+m0JBhPfT7vf3wwhE3BDrLdlXeH19+rGUU1FknWNMKxRjjL6cLxqKx2d32GqzDqJk5XdK8D
lvdTwBzmkbATqSM4xgxKahCm1lGE6KHMp5fPH+sPhxBZPKces7daM7xTN38795p+iJM5rMKHLDCL
m4V8Vlf6TZCZ425BbFYPrMatUhPRY3USHZXf5ehtpe+wZfISYTeVe4UuqSoWwjbEgo9YQf9VWNHs
13OBdCa8iPcH/ivNlf8zQZX/1+SbEPz8be4+eN7cfcu+le2pmgp/4D9qKor6j0FCtrKvUEqkXfFf
ok24qv5D01iGd0s1zfpds8n8B4kVcW0csQKQMWKr/MfwRv4Hi7fV4Jv+NdABfsPfiKmcnniAIOkd
YGMAVIlSkfZvhvfbEhvkOsjL0pj3Vpx3roTgP6Ruc7YnKS5p/JLBVspMvRXe5W8f6O7fXf+7dhif
47fzfB0YOWMY9sgMoXUAG/H0LBAhPlipNDZ7M0I8dtATnV1EmClNwqXL/PTq+M9QwKBpHROBgCU5
HWrI6mjux6LZUwsEcNkNmDNqnDufv9B7F/q/T7f3YeiUYp4AE1FUme3TYeKwDXsxq/u9qQtEZI0Z
+a2oZU/GrA/X0BNHH3FOSfY6/IO9ji5nSu9NjTKHhx6/xVMkeaPa6rq7yHWzERY5oC0nYWloy4sh
0wRsSsMOVT3+WVnpDeuN+IsIeX6Shrl9Tod6/AkABBSzgIKAttTkAfGUDDdDI5RAlqZoxjdRlp/U
fqxfu1AydmE0fSfKFO+bogAeNUxg6+dArBHNV/Lp68oLvNQ5+8NcYE9Pi4Hmhr5Cx08/kiy1+GaM
YrdP8XbzuQzy1eszvxC+nZZB3qcCsiMbROJ/SOmcTYWeiGrYEiPsIf99GWpX6W+ieqw2tK9b9/Np
N/70RrQwIDcC31nBPKdv1PbhFGtV0O4D9ALqWXTkMHfrQEEf3Mn6HxApKgRsLZBT6+WPFKvfD92m
BblnQlMzmzu5/5aKyVVcl2+hoCIgYG5y61ZpJ3sktm0tJ81mJ1p5TvkXIJJuDyoDpQNnVPZSczfE
12IHju0YgCmMxK9q/JwM1wRuUPJp4TgRnOYwBXcIx9pMelBhCQzEjRQheaM/t8FtUs73VFcdKyBj
pkGd3M/6W9B9mRfIbPERt3M/k66DgTxXusmBFo+6r5ihJw8j//rNULJbs5K3RX9skubCx313mzvb
U6tHsQzMAtFl9dzeoofBO5St1O7RXpUgsqC1axain6TFW5yWszOnUryXo4SM1grLTdQN0aOUpjdx
QQanBZFADSHQd2WTU8ajSotfywvBkj+ob4NE4SJL1IXyStHcJ0go3wUJzgdKsuwmIc68LlKQ+0DN
3jFH6WdWaVSYDW3YWeVgUBJta1ByqJs1dVY8KKleXaUTBCQtL+YN/bLo6vOF9h6+f/gWqwO6qSIY
R7/udKGlCXKOSa93e601MUYJYoBDujZfLxUIQbVQhl/WOHF84+NikywpL/h20fvHQsIOkdBxhkAH
eCRBPNKaPnAE+l62JA6WU2gJ5DIOmu202gYYfZp7qppemsyzjPbfXQknnCQOQB832Lprf7trhJ5A
tDMkrLzmEX/6DiWRNrT0TVcBTWjNsdhk5pzuRhOiQCX1z0YizxcivT/cOmuTEbbduxfFOSh3LNRB
TOW03wvmtFqDCMlOSBGmMDX4cp/P1x+H4lqVOX/WzPXsDCpwo6jbpYfSVjeyPamzREkrFV+jfogu
bJOz+PXfL0tUbQCRRGkL6OLpl0WA3Gy1vmr3WSV2NzmuZRAoc+V+HLpxx8cA4hrho2aMTbqPJLHy
arlpfU0oqbREtXY796Xuy13S3jRZfpGZ//E0fqdJoaJEnLE2tE+fji7hMramVO/DJpC9NtJHG+gE
lcqkrUwQtErvGmgEOBRZXoIaQL0yJsFWK8bRL6RF3+jZuGwFIQNstgziTajNf2cntX4/pOy4tEkv
VQR4z+vYahBGujwrFWTHrjzmRVN6Ee3ca31pio0xR+kVmkT6XlK6SwpX68ycbGrgG/SWpTVeAG6q
nbfBQlHqjagodnPawjCY08oNezOwP1+LH0chwFs1+2gRrxn0WQRUDVY11FOi7nKxmXwxBzyWGMUl
KZkP80xGB45AArpJD+JDukKbHG3ueVh2+SxtlKpptv0CgJVAtnaFUfPf3+n/Jxv/g4vut+n9Q7JR
lf23Nn4Tbsp+eMuyN2G9+f7X/3w7TUD4S/6TgGjWP0w84osrWY/cgVj7X9VY6vL/gPigqQkGjnRi
xT/8l2is+I9prNxz/mF7IP2/enX+l+mmJCEpazDdJDRITYMS/Jsk5HR5rloUBIQrLevf9XMunjNy
RQkThdB9a8oGrRmlE34VFGq2v32mP6Qc6yr/7732PoxG4Lm2NMm1UMs9PYfyYCmFjCNnL3RV9qQg
x+KqTVfeNFVRPIeCpD6XnSBfKVIuPteRfsn67+NbWkgdoh6N7hlSJefVD6G0mlZD6P1QiAsu8amZ
u/k0Hj9/xz8NspJcmDNEeAlIT98xEo0uK6UQarKlccfPNTGO3CR/dbetX5IqDoRP0mLAUSBhT0cR
ljkMrDmODuI0TrZQFLm3AMNG6TD/y7rfv0Mhlg4siZgHfN/pUGlfs6yxdT4kc9L/sEpT4PxqyHD+
/ruh5k7XGxAUl/ZZcNVFpjZbPW80DXlHDJ6LNl5b3SVp3TPUw/o23IXMP7NjIqN6lizEQ1sK0iBG
h5C+4aFVQISWipj5ZSC/je2UuU2rm57S96Y/4nbgDtNSAhjSrb8jCL8/B1V7lODBMgMWOsu+ByCF
gTCa0SFqjf46MnPN7Rcj+/r5Rz29EN6XiYHcDC/KSbKaZJ/OnTXjSTCBHzvUqfhzRHCCNmR1r1Um
OnkyuNPPR/vD0gcSucLXVl1aRGBOR+v55k1s6RF8cnAgfaIgXNZO9V9FkP++E/0YrlKWPjv57MsF
oB9R+mqSg7JMwWaysho4/fw2irRy//J9QD4REaBps8b8DHX6PnnaSBhgJPmhK1KaPgzcbgOrlS6c
GB8miaYB3qBgq7gH1kvgdBigSXlqGhUnxpLHrg6l/aceVigD9bl5Xy7J8LfTtDYpwESvKj2svfPx
Zklpxwb9lUOwxKkbJSXGHop5qbz0YTHgiEMkx5yD1aF3dbb06owih5moK29ZQ9IuUQanrNJLikPn
OBkmZh2G5pjClqa+dLbmSiqtagPD8VDpakEHXUVCQa6nnzG9Ej/qQvl2XoZ7xazbX9XQlLeBDIGs
XMrZ/9u1oiHSQvyPreV6ep2tlVjLZpxG6AurkTp7US/8DIT4UoPp4zflBUXYUYSSq1/g2UrJWrns
65gNZgVd7wVFE7uzodd/vT5ORzl7lbKl2ZQpc3To5NRyIlnFfGIEr/75BzvNztjGXCnr5iLuUOFd
aWejWPNkZqJU5odckFU31Mf5axYJvYcvkXn3fzOUxdYizAc8fXbmi6WJMYMh5oc5l/QHRYmGALDH
2H1JoWyoF+6x9fg5iXHoGHDtr5UvUMPmuVrQ0rThXBqAofMmu5tIw6/qSZUxAZyBbQxOVgNXNItx
uBBafVwaDIu2GJt6PUW0s7Keks7oxoRTeTCBgdtKHiMjOF904fs4aYwCodYgkGVvnwdwZlQkFV7x
5aG2JLMCGSz0+a5eWrSE5q6Lw6vPJ+4P33J1U8AXQcWyCHTy6cloJMrSDkuKCGxL4dwLcLXDAE/v
Az83F/MmNBbz5yz0+mGqhLi9MJEfj2WCEWJuEZS/JXNNnw4eNoZaKpMBX77rpMIlG4XnmgFUfY2i
TPkaZWJySQH8w+cl8lHJf7nWqGXC2T4dEjzz1NZh3h6g4rRAuLLwbgEJ52iBpN1+/mk/rBeGMmh/
kPWiRkeL/XQoQUSNUa/K7kDaKv9Sx1i6qcRWuiQK+4c3Wrlaayef8iw/nQ4DFm5eJBrbhwUww07N
U3xU+xZxSyEIXj5/ow/ztaIEVioRVhrwUM7XZmmljYqzXn9ozBwyDpN0PU614CwmnuIQqcwLEdwf
Xo0SINkXAStIzXPVubDsKi0Chn0QZF6orazOLRpQClOFB93nr/a/OTuvHbuNtF1fEQHmcLpSB3VT
yVY6IWRLYirGYr76/ykNsLcWF9FEe+bA8GjsWlWs8IU33JwDNTXLZl7IgXFvqo/5R92OrddOet73
z0RDxvdRB9SnxUPxNDneGJZLW6H5EwwuHPPY2QGAUwbhX351oanBbZWDUqDhHV/tFKfWQFoi5PG2
odNqv59AT/wuFjr++zgoVTWD7JT6WrMYy1MctKb9WLRlVUFRq4OpuGRNDcqzMArMVpdo0V2Uilvh
V/qxiOo+C2VvEYla9qhrD57rtpTZ2yypEBuL0WBw+iH6pLklcLh+tmxxj0BqbZ7aQcN2EspLSxGx
qRv0QKfUmE62PvpodQRV5nxrs6WYjzXqB59FidH9u7xPycZMZBBdWJsyRXc9nvK6+mikPTIaej3A
3GwHTJy/p/kwdkhugfZ5l/RdErzNM0f+cmRrQOkMhJY8lZVf2w9mCd33fS/iujktTgyB224gSt5b
XaHnp8zu5Ze4WBQijyJU/OT7kQgO04Q5GpROCwhgIlx/eEoNUT/p+iQ+dZ3XWueM1CD9y52d9MGo
uKK+T9YszDDJZZ2+TbDEnM9pufjfJPH8Z432lLhbghyhfemOVXy35EBOPou8yTVou7j3Pkx+FGsw
SucoMt5no+E0yET5HqKE9qCNFxqh3neLEql/SorSz6G+yao5RVPvL/eNV48o7Ii0gqOWDSaE1Cqw
wWfaGYptZTtm/iUytemjNkwGqlN6k31puwKkY9B7RXWWdq0MSXrLLk5xEKXf6wQfYaS1nRIxd1Lo
ByhaSPcYUqITVk+Flh2KPJL/RKPpfujGiYyM8zukT3pn4wtQ13bwE0SyjwbWIoYUQixXNALS0Vyc
Fler7WetHJwRPR1vNPgVkoN5TogQvbeFpUG2azTRe//gUWxnBy33+jg7wCYDVFZ7C8y7Sguqf9zF
l/+4bYWDk9blor/Ycozz97CvzAn/ZJQ8v03kQcnPxQtGfAZSx6/uRKQLeZ6GpEYEJXaT/rJMYCku
noPVwkNkUjK4SCcfjaMf0MpIUEax8oWgJ2mmR9MxpfuQd5ajWQji+SCA0oAC8qnsoEueulzHFEcu
YzMfZd7l3RtXeEGHgmPb9t+AQsCLCcYR2nKaW216pgpfj48y0BrwabMFVe2N74wuC6+B56BDIQss
B2B05YhQap3xY4zkojRf/Cypn/tJOICWpT+ABJUo1D50APLTOyeLau27OxQYG9ReIFCIM/VK3A0y
DUD7xcJ9T/km8ZNjSqatH9yoiR3IQokZXzxIYu3d0kdd/ZDm/MOHOfPp8yxt18fHuhsTtAEJBiBE
qp4xhgJ6il5Pr9fv3LiEtOkBEfbeyha74UM31Kb/JRYiV7KelCjKT4sxuNGPxejK+MsMe3AEhiri
qT6Vul4k/UO95C5WhLQeLPm9Fo3Tfcg57fOTVvOs3OVeQcGhq62ui9BCnqIawadkrH4Mc950/+hx
YhlGecFvsW919uLoYIaR9rlehJo+WMudTCxHfCblzsEsjhyAQR6a1scz+800SetOzKzXQ+sWGB8d
KLKN1ceaJoyGHAemA+/GIsNtrRO5Ld7bLqLGR61JDdQ3qc31j66Ih/QeNwb0jN028au31RyN5b/T
Ui7TO2wCPAf9xbbyp2Omo1n5c27naviVp7M5fICJHXdhRrONTJlIxrqrYVKYPwtTLxRIvnaW5a8Z
oyjgaboWy+GxMXS/RVZ00tt3elVAQ9DZBNlZ1j3WdMXcA53FsFl80KSVend0CDAdM7K+KO7pcJn9
80BY51w6KeLqV9EUUY/OJ9dz5p+KmUi2P9ojDnVR7Nn/GouXBt8jznUMoksHQguIGzXKqvQNvDJa
DMWt+8zy3BkVtQxE17FOgCvhPesN7gFdXffLILR+fOLCw3XcTzLsyTUzzsNKTkF7JpD07ZMn4SsU
SYF0p42H448gKGuTHrC2TG+CgvbCYarw3UWpcfSdM6FDYd8nxhCghwjiMTgGSeHx2Uwd1a0cA4Vf
ZRe1y2EsHAVEtvJKnEeRpd94BVCQR9iigWVGz+0xaTHyOeSNlaYnc/ZFccHESX839Z0VHP2mt5lp
D5MEEdok+bdBjhFVtYGL6KkxgpKb0+duR7S96/Wwc0oh0FFNQb6zLpUO0WFCSsSTcf2jG2VknBDg
XegtxzM1rElLbPddORULMsvpnBol2kNN3l0iEJ0zYOslSJ7aKdFHFP9aw5qess7DOzCpvMI9FWaL
gRyyxe541FvLkiDnXTCUS9fAszsU2GCBv88yA1H6vsm489zCcd437ZThVGL05Yc6ICzjMtdzFMkL
XnrIo460P/SlH7fvaNzSsV5SEwpfZo0oUHETyCoMagtJyq4dA+9kO43b3KfGaER3o1eN5qPXJoP2
vrBqdIyKRq+/8ZC47xJBTfRQmqNE4DeekFwUhG7fXKLT4rERY4S5mGll3Y8+0Zsne4oHj2ZsIszl
jvvFgcXQ5zkmhlaeQq6Olsgp76bG7NxjNSSRDcKYqOU4DDiqHbizQa5zmcOAhWAeJfean7Vo3HjG
6J6ENwhYDBJonf6GMtY4w4ijjHFpPT/7NQ9mlmKM06YfY1t2n2QLrgRJyUk9P0k7IU/h17kWHe2p
mkxA8VBdAbu3hfahtJomoEU1187HJo4GgRWHIbkmpJvU8s1UivqHo2KTh2EoUZbB4SujKDLFtQO4
hGM63jWVYc3Phg7I+lIvJXdWRKUVtGkxgPe2y6xDDhRpgeLUjm6dPwSdlqCIXrRoh4NS+lguOuJa
TdU01Z3fR8GPNDVMgP2tiYTe0kWUhdt6ib+jGIHl3EwYWOL9k5uIXsZd1u6kaJshOJ5WVIyBToHN
vI6LLSQZAOlw14w+JA07xXs9S9qzFs3xTnlncyQMueitwfaGa3M9EmZrMWB2D2vNukCI10rZTU6B
NrJr7FWSNocixXYh9VCx1Vd8s3KspmH23f55GYeK6E/Xv0BvWx5TaZc7lFVDJZSr2J56Cvh2YG7A
U3/Lh/2RWEjTHcYYpuyzj4YKInWuj2q/5uaPsIXjZ72fwINNmEBz4aUB+vF1XACfbtrybdPmxvuW
CGqvE7yRmIKSpSIe4LxFgXKV69T61OjUMobneawgDUWj/WgPabRTWdgaBZgpnXpaGuDSVt9zSRet
WzpGWQah7FH66ZJTSTy/nLdtpKS0Zuhz0aGjlrAG8KfJ1PWz6YzP5ki1JKWKcae3WfPgGVgxwxrI
Xp2SEqbjO6hD1yVOWiOhxjlIJJz95XnMHPOY8aF4F/B+Abhan147NTYNPhbUdynv8pfrAzFLr6wW
YevPmd6SeRZSmvAzLFpSOLWMXgSwZyry48uD3ubBJJqgYjiGCBI4a1RZjCBvYxpx8Gz3UzA/Z4Yj
0zutww7+YbH8qD7LoSuHdyLgMX4W9M68nR+gqmjX54VCvakaiJSlqJ6syhl9YuqN0afas+u3/uPo
1cbbudBIRCXemqApSJBP6Eile2Td2+1KAk4XwqNVjD7Amp2DvENEdaWKnhd2GeTLVsKn4tl5eXlv
R4FAoppSILEVeVn9+R+3gW5G8+RWPgYqebdcZttMcI0hwnh5lJv7DR45mi8UuigLQFlc7RwxUCDR
AwBcfSX0Y0TrCmogWnx8xj0Kz82EVkOt6mm6FINfz7P37I298dzopf+WMlG58wrdjqJAp7Ri1Yng
9K1eIT+ui8Yux+C5zjRYcP0A6ZVcaOfGul02Cv5UIgP6eNimrgu8QyCwuBBtHNZDAmexKjB2lXaj
TQhWBdmnl7/RxpSwBaQuSJdIIaZX+9wbPCBaAPpCTcR6+7aka188U2jd8264GUfVlrixlPgauKm1
9dGymHmCwhEPOAH1pcEb6VtpJcvOM3d7aq9HWW0Dt0mbuA8IEyycFnq7xOjHToP7QquivxSzjVcm
G3e6lDdj0pD6cwXVn/9xlhZ3KZAzKJKwM3GlGrCxNeRPzasQ4Yyc5SL9uNsZcWuD0IKiMo/ZCSAT
tdZ/jJhPnZ+qBCL0sS7pj2Y+Fo8W3aT0fnTm5N9XbxDcADleLpVdFGLUj/ljsNkckXmP9SRMC88I
gRTmHlH+VP96eZiNVQQwo24JhGAArK+6ezKBCWOkQxKWiRuHYEPRSJ2N8m2/IM1emGCvD4Cp91yL
N1ZSwXQIvmwai1TjrydHoS9vq7lPQq+MyofWKdNzlk7eqalwVHp5guogXT0olHWV+AIhAh+N4u71
UHQwDKPuliQMyIoOrabnz7NvE28VS2QeW7Paszy4OXEMSNij/JjRbQIjdj2gFyNu5lRmEk6F5cGr
dYyveWDv0kk3poVQITEsfRMmuNr9OmqF9YS9QGgApZf3mlO70VuYPbtCCVvTUTV49NGoDdObup7O
4NpDm9ddGjaO1aAOIpezNWft648WVw/5Bfe7rkyVrkepO5locyXTEABRfB+ACTngelg+e8LdC3G2
NgTbAWEphQmgEXQ9FIomFPDGMQ0dvf3QiYA8sMT1Tdr9V3rtX17efVsbXbUVIP5ytsigrgfLqsRr
gd2kYSmF/VaPx+bfReLDas3mXrdk80MRkeoeMpuEw6sLoxSlwLBXkF4YVkwVpR0iCc/cS4a/Xp7T
5kCkT7RguTbol1zPSdhpWlp4jIVRVEJdczXP/WTpY9CdXz+OAm7wGJMQ+msBMkHab5daloVFlYOU
nt2pO1VLLcrXBmWIfNGI5NknvFDo3ev5LE0ZmUvPhvASpz/FiWFeZs9PPr52NrS68YiCIKWrr7Qa
RXbJTLmkyUO/naYn0Qz6U+HmYgd9dbvfCE9BI6GnpewKjNVppX2jBy3FE0yKRPZ1SYfm4vQVYCRE
nvZcY/fGUrnEHy9U5gtf890lD4fUXN4DR7RPlcQtlHpxvHM93G45l72GOowimWHAvRqqp18RxdOU
hl1hRZ+EFinfvNR7bXLnM4pCiVK4ZrR18lO4tWW3aZGFQ55K72y4YwDjAyDUgDnIgiPr63cE7t5c
elDfwSyv7gY9MmLP6S3uPMR4Tz3162NnoH728ijq5rx+/8AIcSFwjhRYaK3laar8wum5FqIhRVd3
AnXQED07yLXrfvXU+2P2lGmJFtp4J8rLZCC6s/MTNjYK5BbwUIgKEYeuNcmhXzWVPSvFbEnTjwoi
LO5jX2XVZyMGqH56ecJqL9xMGKKryrJ4TvRVLGrHdj0mWpuFdo9kBUU5iiouThjQPbJHN+u7N3Ep
zfs2oML08sgbuxSJOpVC8h6r/1wfiHRI00AUSRZmM6zaoDGQ2xjNeWeXbo1iKCg/6kX8d42acPyJ
dkjTZWEKXO6zq2dJceJ/RJPo5dncvpNKzRPOl4KF8CqvZhNReY+ciXXUrHH5CLW6/ph5OMe6ETFi
TQdrT/11a5tw3SvFUiInUBrXywfvasSSS0vDWoLVRIl6uAipBY8d9cmdy1j99vUeATVHTkm6BzNz
FW6U5ZI1qCanYR7L/sKZiIEdPteDqX+qMm84ZcuwV2DYnJ36YLwBrgIiXs9upJ8oUi3NQmfAoK8g
7n30NFwKWsuTO7fl1gmgekK44XLreu7qBLRpRzI2cY/1aSc+ukkj3uAWWDyOXamfBsPBd6yN6uBR
5t5wfnnTbM5SyeYxUarza/LRRGMPNkiUhZPhym9WgEzngyUX1OJmK+r2qnGbW9RHEtBhezrccNdr
miRFM/uMEfq9j2pabdUnmLb5uUQY4o2rL/bXl2e3uW3+GG+1bYq6pc9CGyYsxhl2lyd+xj1eXMWU
ZY+03osnIxfFTmq9taJKQg5pECpG5pogb5UiGQNNNdqiaH4TZYk/HoakL79GiaXvqZCs+GsEdDwS
f4622jp0QejPZ2YWGq2s7dNUNkhSDVr0Luuz6a7MygRUBH1JXGZ67yA9q/wM42AvsvitdrI+n0qS
WRXOAdyts1I0b5ZgTD1e4nGkPFYKr/zR5Antjc6zaCAOVTygXOQCe6AJX43vW8eM3mG/Gd8XtZU9
TK2+nBO3dPbEx7Z2gBJM5RnjokIx+nrH+b4c3SjTs3A2lDBSlY0SAldOv5K6aZ/fjdjn8NjXO1Yb
m5vAJoLin1WdmNXGoxQaRX0PlKd3ZLhUpfVpySL93Ah3T5B263UhUybKUshsQHnXE2x8rY18VBVD
a0JzfojK7OTOg355+SBt3VCk4gBPfocma5htV8m8RGc3CysK9aGeuPKjoJX/ZNpj8WHxuuCNhQbi
vdFE8Q4qb3MlMUji2/kk6Gu9b7vN9VqWRhbmQY7lj1wwLTMH65Ead7MTDqiPst7EFLBNC+VmCvlr
/C0PWJ8ShuPGPrU/i4Ct2slm+Skby/xKpWK+SxJ//lr5VfET1IbcgZVtniEY4iasIzDAjqm28h/h
udDjhj+JcviOOtq+WtHBgliyAKXbqW4/5nXaffYKR4A7gvo7Fc7XuRzQysKO4mOra+BXEmdcdm7Q
rQ8PgcFB5ZG+EFTE6x+Vz3NLJ5MQSa8sSj2tYeD3VS/dd3NUxiyzKL/R5JYfNMN0dxZkc2g6RLy9
LqDhdXQ2WvkQVDrtN6+K8AdJMi+jI58B2zi1hT6WJw0INXaReu5VJ1EEwZ7a1NbdYUF/pHNkgTNc
Bx2aFSUkAzILzSU33qKN5/8NNSV7VnIQJ6knzl2QDNb8H8I44N/QHih4qDN9veJBk03UCtDiFaVd
Y8xd2ZXCUiTa24G63oNVGnscya0jhugFjwmrTfSxepXjOZlyABZZ2FpGg1Jm0VfBSUwapnVeKsRe
tLO1rLh1kLQpzDSRx/UEhyXSC18EPFlJ6zPO2Pwj8xjkYZAoJ5hxDH4lZFqfXr7BtkIPwO6kbaqF
fEP4hWjRuyn8uhABdOA9SyyK/mACAbpT3Lr+YvWG/PvlIbfWlcwU12eSIoPW9fVEpw4ZgwzyYNhP
VvnWS5BqPtVtPGC/Gdn5+/8wmAOpSRVoAc+stk0a+0s3lx3JvdOKT05PN/JSTan4p/XyODm/PNht
l5ywg8FQh0GVlf7fqh48BaVs4BADVa3IY7QM5SGNvvkZgNBydI34OGA+/z5VYpEw5pPTvHgUq2OJ
6r02oW358s/ZurjpmPBCgPuk2LDaUarr0HtpkQMF6vOvUdFhZFYhgn0k3vFDK5+at0gLR+7BAgb0
5PiULHd+wS3pRi0IdxVgYF4q7vDrb93APGkcjZ/Q5tI+BobUp6dlcOZT1qTL29oPtPQIcO5dZ3T2
k5Z6BiqsRg+OfRz38sCtexNEBlVrUjI6iquQZ4izpLHiNg8zO/Ev9CEqHK2WWBmy+POl75PgX3sq
xHNdVe7evrhBRrMMilCKy7xpAQpZ7QvZolortFyEZUE3/MCtZX/pkPj4onVO1h7dWco7S5kLHZax
7moEQZrJAWwACXcnYtm6ZcimqGJAHmCjrvZENhYiz5c+D41+BqCctlTDj3YqQUQtM/XJS5fH0S8Y
/PqyE/ttjQwNGaVEns3bMmjHvEqN+yxc+L+gjlOXOtKjWmd/ED1IOSRXRzw+nW7e6+1u3TeQUVWD
BvY0ihzXe9Cegmq2R42Xw6nEkzE14xGdrebDYKbe6eUTtzVH6H9sMQIzprpKOzAeSFKQhRRHAdNc
8MIqjxS13AdwBtobWSSfsnLQd9Z1e3r/f8xVpCsdH2BzXSIzRGXszTjHH4C2lW8QCSkeXp7d1ltB
1ZIOm0fHAd7m9UJWgJQbHfBbGFUNJtujmc/LXVP2fXD0lEb4Yey1difa2RwTHltAAQcAyfoCiQIL
Rstc5yEmHhku5t3SawdOOGSb3EJ8dvD2nv2te4KAUgVXPjtmXaNFTqZvcsvMQ7SC9HNU1HaKp0LU
3CM3iIaolyaYKvFKnrSg3WsVbO4fIirKKiraXjsDJIOno5rM/tHiFh+zKHQz7Jsrt3+vpcghzcVe
nWMzUUZq4P+NuLqgywCteX/K8rA0YQDYhF4nWTfRGQBL++jJbjgtHtrt5hTcmd2wYErXmztX0laq
5oNTILr3aF6s29HUbA0JVjgPzaJ07tJArw++Gw075cbNz4qoGGHO/8iX15tXLAk6gYXMw6T08otD
bf8gc9c/xdqQPA1AZC5DNyMYrM2wB14+N5sn9I+h1Vf/I4NxE58EKjJoZtDLwhvDFcnfjZ8C/dU9
RYN4ebTN5VSEdXVoaHeuvmicyqG1pRDhrC0RTqLDQGRVN+O0V93Ymha4beBqAT1Vb92jMTsK8kaq
EjO/NrBrd52puxDeoiidtzqsnpfntTkc0bjih/1W4btexdqslzSLfXaqS8fhkJai+QyMX/7SXNws
/sOeVAr+NNJUp+a32NUfn0xMWaKVi8ZV14v6JGEcHZdqSnb25OaU0O1VRAXaJ2t+NdwmWcVBKkLs
AJUqZNKV5p1VJt3HUXq+/A8ZFKEgJGowk2hCrIIQTdLTC/pWhH1l5R87u5u/tlaQfEHRw/aPkhLC
f6gykbAhK2AANCRXXQUbUWmUiCLgPeV4mkeMX9R3Q9ABjReQa45VMtvvmkjO96/eKCiWokytCvBI
V6kn5Y9v1zmoblolwZaNlQjy/cie0TwELn3wNWnu5BdbES6cyN/JuM+jb68SDG7syG1Nqj+tKGGe
Da58TG0h0DhHW8yNW/PSmVHxlAGErg9Oq6OvY0vvizBkubObNp5KJFvpGEHZV3KTq3m7MtIEN6gI
s8Ge6oe+jQC4R4UOdaFNF+uvrmzlt5eXeuO9QqpGledBkbKt1Ab/Y6nbEsrVsIzEdNRZ/zGqGNZd
m+pnlLcRhE1kdIHC4w07N8HGDad8tJgkZ1PpTF+PKpM6qPpJ5wOXy6yd2sTrAFmPpp+fX57eVu2J
Gw76K0UepdCyiq0APXtaVbZFOLWznZ+NNqAB55qV+HvpKtJlSEnZfTY0x2xwsjNhQ3FKmhhCLoId
z5GQzb1bTtq7l3/V1ndWXTOHU0yMuYZ4Lm0QNWTQRQhUwzh3zYBElGZUzR1UQP0B8Hv99eUBt4KE
3xbs4MVIpG/A32Y0dkOxcE8RAUVKYRfHmdqcH9gXo+KF6djK9lYPiQ+Shs6K/aVrebkz7a29xlVJ
6Ek/hkdg9a7RXwLMEHCsKasuf6XN8t3XxHyv2YP3EZsg98J226Poq520Kn0GSgOTdjNzQbXteqdN
ubBRw+pF6BfW/KGPUc16U1O+b48BNQWMTcRn+F7aDCS1j1FiDQJr+fTy4m99bcJBStngmGnqr+7Q
eoQa50yc6smYW/eA/LHtnBzSw59eWw7dm2DBN2/npdha6v8JviJTAXR7te3b1krc3HZFKDUx/G1m
i/ZQ6Jn97CknjU7o2n0C/Pjy8kQ3B6VcT6mZxjPSO6u1npzZaru4CD1zqM5QULU7fU7hNWBQcm+Y
U/d1zLVuZ1P9RiqvvzA4LYqZlEOAqKu75o8bTBNdJDrNKUIrS6vPFHtT+Eve+KldqvFOt9A99FN8
KCq8sTW0504uYkBHWjr1g7F0ydlvK/uuwt1zJ4jbvHkwU6awT8hNCWf1CaJKwzrXgi9Y+jDaBq3D
3qPURvQtwQQcNQPmamTBcxzSOT7ZpqQJip8siHOc4ht8KQw92ZNc39qJpCVk0oQQaJisftKczfVo
Jk0R0mb2xsM0AH1ndXpFo05xdji0w1waOwuxdQJV20Fl0/x1Xa/AZwpR0MCENzljle20jfkQAJl5
AJfbIA0MZiBQVs9DMUXxAfbxvLdBtrYlLspUgQkGUWtZXQEiHZH8o+scujb6BKexp093GCwLVhv0
quUumBPnmc11bOCoI39C4duFPn7gUmnxvsqbx0y2eNFNYGAPU+tXP6IurtODbo7ix8snSO3V673M
qVMZjuo2mjQcr/cymjKtnUUA2vpaH/sj5D3jb0u09rJzUm/DVpgFqp/JzUiRc92ByLMJCQ7VW+sa
qnYzf+vwCNZ99WgIzM5+vnpWcJ1Bs6ttx2CrbdcsPd5jtQv0UNhYnzZJ1Sx3dpw2e97FG8sHMh9o
D7cAweMat2HVZWGXKV1xP4dkYEXoHUPm2lMvu81DeU0MUD10DQkqbkpEpiWZLeUFGuBVCvzLr/0T
MBIckcrUSj4VWlmIE4x/RaTXg3z4/vJy3h4oxnep3iioIGK9q02i3HyBhqV5CNLKexdApF3OpTno
8Zdaa/H4cRFP+FdqXsrT0nVSnkekR1/NjkF0gxqkIkIot7R10NwkdCRSbcxDTzmmi9zFZkuC8Mo5
McYM4qnxOSyNMHcimdsrjAcN8IGCfHJG1qGTF6dxRahCWocDSHRESmuJz5P0i/nOKRj+lAx2vUdd
uL1BGBRKhk3OxWdfIx9KlARrc+KLt7ZYflAOXI7e4Ax3trCaJxLz9EsTDMHOZ96YKVBdGnQ0WpR+
0ips0LTYrfueoqdrjwF1XsJ3OIiixCvRmoIUZq7Q/ePLW2vjXlDxKJVPgycVDuT1/ZMlIinyhRLL
oiMoceqLwcvvRWM11sEvtP6vl0fbmiFNDYWm5MLD+PN6tIZqQBX5Bcmli+A2egQ63lf+pP3ty24M
qbZ32k7esTE/OpDI4ymZawXuuh6xAkrh1kEkQsPsdPdh6fRmPHe0X+pP8MvanTR2Y34kVJCaIAZS
bl13+Bc761HPtcrQEkt10uF0hUPRwpamlHVn06X4+9XrCTYZhwOUrGjUrHFyqGzlpe+LMowyV9wv
nWUpD8/5Z+lKOR27dt4Vctw4GOAmABErdBcOeKuITxOJkaVLX4bAwE3thGvM2wii4KFwZ3HvDH3w
JhBYbezs0o1rnvIAFzAVCXBC614MtYoE8OxShlxA5t8a/O1/GlwHHl5ezc1RUE5CO1L5DKzR+UaL
UU8GjyyssJM7J5Yc8Noe98LEjT3C2kE0YP0UHG+1IxH8LBu7mSqgGeTDFzsFb3QYUyczMUb1E/Mi
zdnId47B7aDKVJMYg24Kc1v3U6wkbtNeBmWYdKnzAZca+6OFbMrPJYmcj6LqXef02rWET0HGB0hU
sZbWpIqsVBKmulWFvetq577GAika8Bx+eZStaSmBXUhKFtHGGm1YxradJa7PKIUHUd5Ew9opqggx
iJZS8WLu2f3c7hBmpWAcQEBUwLH6dtkceZ2PzknoIqv9nHSQNK1q3nkGbo8Y/35bvT7kVUDPV5dk
p2GInbR5E46izB7LaBHnKB4G3tkCW3pIsdOXKPYjY2eL3N6UalhKJ2ioQuFc91rrCKzmZAV1iATU
8NaJM+OR1viEkpEb5NrrtwcwI3jpWLbTIFoPlvbkcGacNGHrDv/2ddHfzfHrebWID7Lz1EkLIEyv
d0eDUskcDGMbZn1TWgdK382XWVL5O796FxJaB6hUgju9FfCao9KOBQWt0DQhvwy1Fz9it/zLFHUZ
Trhv73yo203PDUwNH+9sgDU3qmtzhQ1cly9jmFTx16nxvaOmy/euM/jHTsx7lKXb2Pf3ff87BqMu
vCZxFl1T6qjzTKFRaS54tUivj3hhdPmZ5zt4KociwRozbrBeHctg3GvD3x4GLksoxfT2eFip6Fy/
334JtL/Mm5kTjmZw6befO2P5FIOnOjbO+BYfiubyyq/JowbUUeFcKDCQmF2P2DsWdIsmwC219VBh
meyzZqZI0pQ+79tivDZi+D0aEvlkMCi7rw3aDV1Clq4N7TkVpn5PgtbBlU47DCZBENaHiPthZ8Sb
c07BmYDvdyKIO/y6EptOvV6JhowT6YjFPU2VpnWHODK9H62eTM7O2bi5MRmNd1slTUyOWPp6NWnC
WqAoFHtmwJrYnnrtvd3Pe4DDrTkRG6CRycHi0KtN/EdFaBrbGAsZLw3HaRmxOZ2NEyYNmIaLcnxt
kMCEFC2M865E+NeXikicrEReNwubaqofQfKI84wl3U4LXW3rq7IAo6DNqPI5Ap8bQh23fTQ4qMmF
PeWVvyoAo8h+phnFxK6Io/KfsUxzXRykFhvxm96KcHj28tYM9pQ0thaWOJZmF8uHLMhqYRNNj+J8
AlNPyRFb0t5sKnlCdcgZnrPA7f/DZgGeSTzLPUpZUf2aPz5jIAenxwGGbL4EaI3pR5Weuqrsup3X
Z2tWvAgKQEckRkviepyxnYsZnA2AGuFlCLb2qf8j9c3laESpZv+nwcCOUIAjtVvjpyOM0mF0MBgg
0IGqQZBh7tPN7YelKOY9WdPb48YlEpjclhA/gVyurstAj6ciiSm4D3Ntn1O0pRDBX4LXdq1+rx1P
N3BA9SasIpQxjYPOHTV6oEUTwOhy2i5FEcnK/oVIm741MbB89anja/Hc0SejAoJh6vUXK2oUvKiP
FSHdCsUDGpW9Roe12p488s3jytRotCILTtAA53h1Xw1ZGSVOS+2yFd3QIJ1mFNoB4blqPnlDncaH
plF1jpefnJtHjkE5Y3wvElWmuTpl7kKWmjZFHMaVrYWprukXDZVAdHna4n6p5VcT7bmdKHNjovSa
THWN/XbWWpXoMlokWQryN7SzKcU0rba/VkEzfuDlyE5ahNLMziRvDx07UtlQ0HAFAb1Wq6/9Kpim
kQZFPlH7wNjbk/9qejz/1WozYmUvr+jt7OiF0IHxge4Bf/dW56CpdBsfHAoNxaRp1dE0W70+jfWs
NUjCeUmGa3zR7Nk23H5GyNYgYhTMmzxrTffPAlu4btGJMFic6BG5X0QOxWx3H0zCx0OXTTFyjn1q
7LwVt2ceOxiP806jjwhpDX5ChxFHqYG2QzAuYFID3LGXyWsvr15REKHgIAkB6dqt1bjcEjje4tHB
zL3lZ2cl6S9Rlv0n3y4bwKi00D++PN5qu9AjJqWzaCqBAkYaZX3iF9CQUjOr6Zk7NToaqn/nI/R3
UhZXr6suqKHYkbhjo8DCFbPWFtYBT+m1787PJYLeH9u0cqmoLulO3LX6TL9HoRGD2zS/mHLb6pB3
C7KF+AlOz7otqZfw/pwz2xI7G38t6KuGUQeaKjHYFMigqzfUiUaMDBNnflZ8nvxoGVljnsugRYw2
bTgrp2CQ3nT0Gm/+FXcm9odAXdynmOTQCkeUZb8aceV9qPSumc4So2bzkFoiQqEwlYLlR8pFUzaJ
9oBROHDYh1FH8fLRrjKte5YDJ+RYjUUjLnSf7fHOnK0quegiKty32mTN7ilY9PohthMgR000kvod
ZtuL46fM9WTynNe+LM9BPWPtHOutzkrZJG/3OrCb+aEMmuLvPE+85RC1tTW9bo//Xjug/ET9VLg4
UqtPtJhGjWagrz83fSkfIlEHZ6MQ2QWZ7ubcFo35OkKQGo+iOfAeWjLk+uuqjFHkmq0Vo/FsjY19
NKzaOStw46FfrGxvX/BA/hFQ/m8ok3CHVxuCxDrkoTMxuHO0GM963nX4EYN6WGS893qqBVqPAmic
biNbEDGr1QLaXiKQr5qsZ1wvNDRi2ym6jJ40zrGRa0dz7n91meFWl3mAQvfyfbFxvFhIFWB5gJdu
2v7/x9mZ9bhtRNv6FxHgPLySlNTddktuO7YTvxBO7HCex+Kvvx99Ls6xSEGEggCJgSApVbGGvdde
ey1NGoc8nrLptTaK3C+kInyT1cza2SGrK55lBNaEcwVwRzEEKPI6DuEgyOaETMOro49/mDGajpMt
u3UR/QwRwcDdcy+z2U5Lx85Zo0S4ECgo4V4PKBX9iA26pLwmZlE9tUnxWeh4Lz66dgzyS3kKkGQJ
664Hccq27xKzVl/DDgo/juTRkfti9u+Psr3RwcZVEFwQJodK2ipq7LKq0yRq56+QIILyOFRza7iQ
q8HH0dPe7Sa88akA0WiKR+0MYu56UpbV1YEIBv11ihzlrx4h3WeNtvgXGAvha01r/nFKRbLzFt+Y
I3xYhqV1BZLVWlxIMpRWoBurv5IUSz90uwk+z2NMgxeWG/VjUTh7EVI3pw0nVoqs+rrMboxCiZvE
1l+RNEJLUTJSX68iustQpPUDinI7J8zcHG7GWwpwi5YCuMiyVX/LztLcHEOMso3XJEhHvLqN3LOm
FknjcuhdlI6nt/v7ZfsBl4j4l0UEpUcKj9fjxWVM4yBaGa/EwtbgBRgIds+WZBfNs+K0Vv2upU8H
sn6Wp8ZOrLq9x/BqRhF/UT+Ewr6mXXYyId44K8ZrXIsSR3k5+BsiNGQpeFKnqQnFR51uRm9Shmjn
KN5Y5IVVCjUXBIAuUe160gkV7VDYiNpRTx39Kgk69I1F4MI2td2imPZsNLfjgZpwUxsUIpbXYVVz
pCG7rmiEBe2ywsKlhTw9pXMceVqcpYNbD2L49/5X3V5ojIfGIokwBFpSgesJCmeO9CzupFdWX3e7
rkAXxK73yg9riieHg2FooVomRt1jI6g3zXpqpab0akjGudDT2W+H6vtoyP8anRa6dtx9iiO79S1Z
XEbFeLITXFHvz3TZn9ePIT9hMZOld4gQah2JwRuH8Elkc+51s498cwrM8VNacsZQMnbsLnErdAXy
E+4EUfCzVxREjC0Zbd+de3d7jiBBUogh5yKtpYp+veKzrtZRGqfh2akDxxVNXynU6dvqu1nRgFsl
dC7q0VTvgSzb6S8meSRfIJUkRWtFm8FyJgqleXwuTWE+0RzQYnRe5ZXstpFqCsSWZfO7pgrDcKtZ
6z4XSq3/vP8FtnuNUgbAqrYUonisVy+OZTWyFY/Q0yK04F7bVEkORlGPOzt6e4TAkhboH2ceNtya
Y5VMVpBm8IXPhaTK7piML9SObNcZpBd4BHtYwY05cSWCpBIP6OQSqwPLZdXVSdjlZ9xXir9SrdAP
tpOMT/dX7lc2cr15mRT8SWTeFOQo17h7hBuCPqtSeY4TezZVt2b1UrdpAEZPfa/EP8tCl2ffKcYK
NWwJW4fxJUQRY/TtAm09s5IHyzNzTHY+IUrl/Aipkiiu4kA/9pJWrktfKE6oPXPjWMlO78atJQJt
5vWlbLCUDq43fJ70Vln0Tn5OlN7EeDuTPKtEcP7+Em2feghOi/keDUfwjTdg5YTspHCC4mxhcYUV
pG36Y5CZ2Hjre1HnZkKAerC3Ft1kttemI7MPZrMqrKA8d4oTe+MQSZ6NbvlOMXVzTzAKZ4U9RQ5E
/W91M5dB0hdKNlYc2Byr9UYjlGiEKblBgIKmCxl+OPam+qAu7SIQtehZEC/Rrs00Vxta08bMRMmk
PndmN3ut1NN1qyvT4f7XurGE5Ffkw1iqglquIcssn+JUYONyHgNl8Lq2C0k7q9i/P8pmTzCX5Zal
Esh7ik7z9c7Dn8KI63hkLijSP83CTF4zQhsf5Gev6LgdCoGkX7Emfbq0va2WbZqRnh6cuTpj/mye
2l63/CE0aVuUoocfEAIgWk9ozwC9Wxhw17MCiUk1xObrc69M6le+TYoKCm51h6QWU+zWYx8gezOr
j8a3y7BYPmEB+ItJuJqh3CWFGlVNfU5UjYa6TiSHYQzmv4I0yo9OnkkPdiuxExkQ0gKhNLnWBjyP
u3pBIor6LNtZ9WTD0j5Fadod+tR6sOz3aygWc+F+UjEGNbxe0slQej1rFIaKlepJThAWbGO9P6Rg
Q+8ShCff7m/M7fZHU4VgCOSODA+56evxdKtKHCnQ6jP0ZPNQ5kZxzBXpQZLp/8wKhJAjAOUfCOV6
FKPu9TgbnPqMYKLsh7aSu9lozkdDFdVOMnJzQsCQlMlwPqWZ7XooS0nNsZvt+jwbSvAdptX4oe3E
vHPHb69Elu23UVafiZJXGEhIL51pEzG82LS6ydMStcHZB17rD8kY/+nNIfn8Hz4WJinLXcUnWyd2
tVUYCo3dzXkO7fBlXAxANCx5Hl9BtjskFvJINBbWzr+G3gVS1JjNuUeIlKOcYAgVxeLhG5GIZKE2
L9JjtB2u3uIAb5i6sdnobZCkno7Y5dmuw+nFUnrtw/1lu3EjYj5NAW3pO+aJWO1xiIshjWtzfQ4H
J/yUNbP8LJToXSjiYSc6ujkSmAJ02IV7u4ZyY2A7o+isGjFmufft1o5dJUpsT8TUF+5P6sY+XzT4
uXdhyyz07et9ThjTaUOeNOduCiUvr9TiqIbax/8wCEjkgiZQfV1HsLls9mYbFc1ZWTL7Lp9HtxPK
3mHaxMm/dgKh79ItAgi5us+bAduXqh/YcJzU57rCdqYWmDARrNXPYV7sGRbf+krqQpRZolhMT5fD
/RteYcWgWk4vmFUcTAlxoOilYyHF3aUfjLLf2RO3PhTMQdhoi4gIgN31aBqtpkEu5ob2b606xaGM
X62Be9n9L3V7Tv87ypobFji0pqGx2pzbOG58YP7CqxPctcoo/Hl/pFvzoYJAEENgpsEBuJ4PPYjd
DDDZnBspHp6Tcda9sJ2Cw38YhQyRj8T221CeQ7UoESJ0mnOFtJ3fKOIfJcfk6D8MsojlUA0hYl9H
6nFTj1I4pu05UCPMaMduPEXCeDxIJ3jm5ePjwBDccH9RHrSd3i7bM4QJ+5uiDYbzrOPtqJ7+w2xo
gF163HjL10ktZnqdOQd5i1JsM8+uk06y6TZFUe9Jp97cAdBqKRegK6qv8YvOMToaumKWLRfCJzWw
XCwWH85nubMXygIke8SxePOu91nWG1M86EjL4danHYKqxf7Ogorx8KKRoy2iOkhR0cegrkYZ4EYb
jYmAXTYoXpLEkq9V/eM3HMEIfJLFzWP552qUcEhMLIsMugZwRvqgxrH8D51w2ls4d+nzxCX0/f6s
lnjqKkkHVmI+1PmAu0DVV4+rXQylNdmQsWerkvunMupq6dMYiX5+DUZR1q/FFATmMbYweH6iEN2F
D4foIIcgwTjck4JAnb5e1jFnySd9qM5p0wLRRmGo/KwyXGw8usOkPxEY6vduwO0rQtbDiIteMntm
HVDoToLbn9A5ZkQwvVcUkp4f4THMJ9z5aFu21Dzfg4O3Yy66VwtpG+SGSGm5lX97SeSeRtEEmtw5
FPIY+Y6c1ebXbNaG8LOkN5L2vUqTcAfE2N7012Muv+m3McN2HCYw3+7c9bL6PgUc880o7/4UKTHo
/W20PejLdcJVT8V9cfNdfUXbnltdQuPxTMeW5E8NLOqsDqudB/LWIrJVMR0BKwPzWU0oHpRukNu6
Pwst/ZLrbe/OSfK+n9XnPin3gttbq7e4a1Hjpv0YOc/r1StLZU6BdPszVpntC4Jif8NsFid7xsv6
/uJtRlpuL3Y0PQiUtXhirkeSNJC/qpu6s11Wkp+gFkpDkta68SyanaE234l7ixcZtrROOLPpvchF
XcYm1sDnoED1K02c3k+6au+A3ZgQUSAEcGhWC3t6dSG39TQosVoMKJ/EteqGXfxjSoMcj2wDx+qH
Fw903ISwwFmmBrnaEzomy/VoqwMkJLOkS72iVxVHPkepvBrv3b2pbe7LX4x62HFkI8v9sdoVxE1G
0+b6eFbtkWegh2pYeGj7m80T5pgGZWPRYutIqW74UpPy9TuByHZpCUQXNU7eIcCuDXdU4DXAJ5bP
ZpbFhwGoxWuVoD+Ns7Gnt7DJXEGI2Zg06nG2qbuugm3ITXNUj7kGyxebZIU4i+zETo5YwelnNWus
vzMtiB+tflIw427mTVqkn0mdr8+CHU41ldzGOvc2vREnKkChcUKTXcE2bJDEnvLS9jyAuiK/zN6h
WkYN9Hq4aeyHNOxKm+bmQfa6SDFdWd29HbcfbbFooAhPjxxnb522SBr6Zo6WzOcsorXcb+yO3Wl1
rV3gXYtw2M4hX47X1ZuOMCx1K4pxtBQszbrXk6qUZPHbEdoZ60Pdj0ooT6awm6NqTDIudrXqtX1M
PRkQ+Kmt1b23YLNvEB38pZ9NMZBbZi1vY0ZwOPLems+IvDXh0R4bhmi1tsveUeZqDKyR8dTFOBd3
jOP9y2BzOhka0gjcFLBn0ijteua6EuEQHJQKKuV2VR2TQYuUo1NFkXrgpA6Tz7Nr2J4RTdl8qKRW
f1BsZ2FMwaRj9eFdLxZmq4SxNomiSmXQz8mMGaqROvYHJSKWisZW+YSb9F6RZfOpoZ0pNEfZRL3U
Cdc3bdfnTjzPpkGPlNQ8qVKQms9GaWSUKXkjD2kR4yM71hbUCL1TMeLUyZS1w/1V3xyi5UcsJoZL
t5ZFaHy96hIsiVxkqQHAgPAOV1L2MheGulNb2BwiWgCQjyZfAWNVoWVej5K31WwPNuJoY6SUL6Ow
Ur8C9/d7Y9f28uZQS7kV6jyXrLM6QFRKSFoUOzgbTqeLY4fZWe6FOOHOnt6jB+s+un5ICoNS8xdh
MBDy9cwsrbbyaeis8+RUoWuGSC3XcVztJH2b4GkRtyPZg1kKirKRxq5Uh2JTalvnAZzuYtmN+o8F
keW5GvFCdPJC/nZ/VttFZFOQLcO7ZCH5cNezygZJm7veds6RsFPaUJBD8CjoZm8msmuP3ni8ToDu
S7V+6eVfe5E0qpHhOt0GZ3rpC1TWJdH4UtVUB7nVDdyrMSmHKinZuXpQpMjMEL/X5531vTFfik9U
PBfZ96V4cz3fpDJs6ilsmhLN96dS6Xs/zkv7MFi9eLu/tL96x69ueI3oF8ya15myM5zo67FMLVu6
Lcb00gRK3bkRDu7VKeHDa5dUrvvmYMZcuD7uvnimNEQK3VFumkY/VYMQ0hM3YkYuYIQtnRjjYled
aFEiPqPxUjRHKYnHwFWLzkzfNbPWDPA2HePfpq2N0i2NQREjbeT5MLhmXSFCHaWO1n9pRKwzCoLo
jZ/0Wd/5IktKBJoEp0l307ChrZIuryL4I9X1YHyS09IO3YYLRXJHxWxPAoA68JAV0rVTqnfTRck7
c3wLHDMInpMeutx7ZZTq5lUJ66bxW6dCT2MqYl17LlSjTDC91rscAl2m51/pbxPzsdGbYPJEMk/5
H71Fc+6pCeUwPCRq186+bJAXuXZmTt/RdykST9Y4EIc4zxEIrBIadw92Hk62O9qzVr+lrTpgVN+Y
hvSEqnAweJyzMTyyrrJ+mFPket76gtJd6ypCjM5RxtC1+Rrh/24nbkY2piEhUtedfmmkscZoUFaG
z8nQ2Pm3Se37/IMUN+DAYRWmwR9TjZ/T4OEVHwUvthYX/YdgUmXx0dHKVsBJiZXweR4bpXIr5Kmq
EwQng/iXyNN8gzhrl0/3N932lv//RowEZqCTaz+rwYq5YEqtukSIwh9aTK/cSg3bw6Oj0GlPtx5Y
AJoChGbXOzs32rzK+my8kIj3b1WuD4ckUveqTNsQheoSOZdGi+yiCbEaJdD0VgzScsGbmepjZVT+
0cio7x6KXsJXR28LxwBUToY/H50d2Dhrh54+e0NbN86hARE3GB0lF6lOxslLxKi7kV2bxU6WsL3r
qSwg14pEPZU6SrzXq1iXqS73vFqXMe04ZEOpZv9mNAR/YffDI2oyxah2Ptzyv7y+khiSGTE9oEvY
6ddDapGK1WitpRcpnUv1qLZ1kB0KWoKH9+hCzPbDu5E0B0lINskvvu7qdYlLQBpbRhwhR776kA1C
OQb5oz3vhHPU+WHJLCElf3BWMUcxjeFMt2NwTjW9O1VwIz+W/Tw8yWjeHfCDhs/36AZhQD7Yohiy
VAJW8aOqJ3qCK0xwpm1OPTkJ/hW4QT1oGbdMi3ZKWBq8Vr+kt66/VQ4EVZhmnFycUdcv2hyZniWF
1s4n2m5CikGA/zR6wGQg+bkeBbJ6ixFinl7IT7VvY13PXyINVxatsvOjJFfFTupob3YgcBcVcfYF
xVxEg6/HKyZlRrltqC7lmBnvFEL8wQ/wQ/hKtSp6YabyK5fC8LOdlGkHabs19FKCYK8snPU1gpNm
YT41g15fCrpxh6eqyBDURZBkxrBIaFZ5EoiWdC+jQiPdaaZSttMFsL2bqYsiyYQjFNQD2j2vp56F
6gxqYI4XXS3EC1rXgZsDzOx80FujIG6/pFfLIGtKa5AC4ptGNl1+0TvrXIp/TlU170klbW8SMAeu
EkJGjgBy5deTKaCM0RE0TJekKd5FgWR5aRcmWOfQVHP/tP2yKb6+tBZqNxk5qQvs4DWaM8d6rTVa
Ii54Ts4FTPww+libou88K5vVwh/UcbY/VG3YyAfiD6P+MKVmp7gjrSrj9zCXwM/qcS5CNzF6yT4Y
gTW+N8ZQMn44EWYwD9+x+KnT1WMuBgr83tWlJ1lZqBD1iAsB0IJEZvLTpHT9xbaIZu4vzfbwov9H
fMlZYldTiLj+CKEmD/1MW92FiHZo3Ja+4aciGocfJeXXPyRzbNrj/RFvfHaOH4x3+q8X1vYqC9KC
tBlTI5kvQ9oPL7Qr5p4AX/Tt2VJ21vHGRnbIIpfefGR2YNBcTy5oUinUuzS/yEJWnrpwjjwaXtOd
JdwGGQQYXLEo34OEknpdj2LFsjZLNNNe+nron9REr77QMWkcJHBB10HN0s/6XuyUU25NDQr2IpmO
XNEmdV0U4cPJ6Ri0ohG/iovcU8FI9w7OjY/FjQOihXAKb/06kAmboU+kpCgucQWc4FDIOMFFKrxR
1tIPupirbz1CALlL09h4CprxZZL18ZuehNlLhk/jO6rnzSEsobmZer6nbrFZA8DKRVx54YzQjPdL
ZPH3uocTC1VYvXIZ8gKQwLBbV5Ys9fn+ft2OskDoUENh94BZrk8IVTkazEIc4yMBZ3eOU+Vgw7vf
2aprpUqOHhA6UerSj7QwUVe7KCHnLVO168+ZmgvTdXQC159IPPTt+3A2avm16ElpnyhJC1ryZsuu
Tplkz/ZLHRah6gV9knQHfKPnyZ3McQA+mUW+J+y22Q6LqhLPKLsc0BH25/VWNxWKhH3T9GdVUms3
iTV4doj6uJKaqjtbb7vsS5sBEBvcf7DiNVgCi4AEjD7uM5WUxhusqDxpSer4j37c5cgywjLIImZz
PaEMsWFcluvhPOktHBNHjU6gp/mj0d7SYbzwcmAaAxf+ep5+26iynrYKXHr5PEum8lIOae7LvZB2
ttDmKv81Ct0g4IS4U665zDU9bfDkG0Yhx3H7xPi71+anssZ4xgzCPcPW7VYAxGIjUJ9YinRrmM4Y
E5LPTFPAup0gdrWUdhCjrUOQ7kz7ev8r3RxrqZUvvlTYmqzORhm0tHAid3mWigR18SbSvVLi3XBM
AN/7Q223HdNaLHVQLYPGum49xy8v6xFhUM5jF5qeIoeBH8/1XpV482TwqeD+0kCMAgmX+OrVndNs
7NSZxcNTrvTHvhDgM730qdNo3Wm0sjoqZrzXBHZzaiC38pIobpPhybSjFuhQOc9CtEetABOM0n4P
ors5CiEFPSTwm3nnr0+U0ndhG5W6co40M/f6tqjfaX24Z2xxexQoNIiTL00bq8qj2U1iquFz4mvV
GV6QJPWzJLV7HVY3R6HPm1uIBooNuzI1IiQ6hc2+ayz0+xPu5bqT9qggNzcD/VtL6wsZ9ZqMmIu0
MAeSjTMuUrOn5vHFlIM/cEn/Iymr16EIHrPq5KVh8/3feGsYP5ITA38cvlBSdd+KEKuT3gkr3yj6
PTb4pmqxjARPgJo3ieHGmqdFPrnXhaSctREzzkG1n+KweLIihEC0ev5cz+W3oA/e8Ht4UEHi1xxZ
TTphgQ+oai5f9rcbt80ao0ti9gdCCMFJ7QcBx9gpnjJSxkfjWSa50Ksg15BeAIBfD5V2bIt5ZpNE
vaN6GGXbbulooJFjt5fH3NqPXLgQwXlGiEhW96AM4NxSrlWx9XRwJXRy6cWki/p0/wq8dduaZNYL
DY5sfk1Niie9N0RTq+cmsOwDNjw/A+gRvh2me0X2taEanwlGEMA2dV0oJRQtrteOZo62CvpyPhda
GqFfOsE9EpXqZaVVnEbsLC79HE2v/aAMx0rpgiN4Z/VUdOEIDGrtKSltlxeSOHEk/c1EYzRpXf+a
vNCEoc/6fJ6MUHhF5iC2PRfaw4ENiSgcrIWzQ/12rThN7acJkRlVzwXL6ofd8M2Y6j15gu1UuBbZ
j4juUEDYqGBS8k0BZTRxDqVKOirhgA+a3ek7O2UTcSBdAheDcvfScM7jfL1gQRD1SuRE1jmuzffC
Nl4H+IFuhHwX5ee9zbKZkkG1BVlqOiThBEHJuB7MmZATHZLWOCOppftjrmN7k2t7kpu3RqGtcqEY
Ut3hG12PAvF3SJxpMM5GY9SuqQ7OUU/7vf7om6MA2tK3Ch0Bhsf1KLbdQMahT+BMm3tM07Ck4XAf
Bp/uH+QboyzaFMsjiSwABbPrUSpoF/pMk+g51MrZxwheOQydNPn3R9lcF5Tk6IVBpnfha29C6Ek4
XTtJiY1CVtt9qjOqRrGWdv+gi9LvHJ1bQ6HtRIMmn2ehaF5PyI4RdG74Iee8Hwq3nNXhZOkUGWMn
aR6tQjMrCE2LAyoxEdnv9VDAphlKUjmVRimNfPxX0R6R0Sdv83mPFnbjM2F4tHSFUl9n262Gisuy
y6WWomYoY/jaB0r/qtidePTVXyZE9xB9ASQ6VGqvJ9RE4H2xFjMhR/8rxhb6WesdZAfs6VH0cBFu
gJmEhRyxJgIH1wMVHToucZiHFw21oYNdqf+UiNI9mlERUPD+8XwsolSb1L+vwxjcQgFzHouPGClG
nyVE7T7e39mbD8MBAZ9SyN0sKlTrajOVnT4e0rm4DDJFnKZFxNhSpXFnU9NTyIpcoZMkNdQcSEOB
JrfNZHJBWKiavX0em0aUfqXa4Ycay73J6yn76TC21dK6sCB15kciHcMvsSgn+83C7lJ9CdHPGr9m
sZwWB1HU6MSZRMKVR71UPVdNOgRflXGsZjfSOmq5pSINhqsmg6k9V4ZkNy6eB3TduJ3ZTng/I59c
nPBwTVs/d4TI3NKWQ8lXsfuZvNQkuD8GXdaarqImo34o5WnUjrkzdvXRUdoxP4UYPU4v/WCb9cmx
gvwYo4xmCZdK0aR+FHk5j3/C26NWbNaT/RKmkV4/oSfrRM+jk5b/ZlwnP4nFNeU4j4kdvneKSI+P
i1Z+37mTPsuxP1ZQcz5OEynIW5DqUXQSo9IAN0mxaN6ro23g3ADAjOOtUmSTq7WB863Me84usbYj
o16AmYUbl0X+yYzgsnpTpaupW6J7XLwnKpmaY60n80c5a62/UmXMSn5tVkX+NEv6N1sHBznYopjV
T+agGd1TjLev6tHFJqkuQhc1Os1WUJnqwYSMUf1o8z59g/SiKCiaEEUei87A9TdvMAO7JAqSbS+i
qcbxNLU4Rx3ThA73p4BEFy0LNN6GtzFWhr8kAGtoPzzrRuY5kRToP0FSQ9kz5ykT/+I5Z6legqtK
5xVTXrVeZiaB9XEmWnSO9aBXg1fkwzycDKUwkqfOtCaUBfJSjNIrrzutmXqjhx9Klij+27HGID3I
AIDRsbZT7c/IKHTNo08xqw7OmObWm5yKjMb1IYg+hqPkZF5ltpWEgpRc1/5gJaPMxugH1R+nKMIW
lTZ0/V2aDqnyko+BiMl5hZN86Gi4Fk96U6Szy8eQYBS0Vm17OVoFwoO3kET/ziLsbM8Jm/yfIGyL
j2aIgZprEDa2XhWOycdeaJP8Rzb32quQpwwTZ3aa4iCtZsqJJwpDKn2cYcv5uevkvMOBAaznzZj1
LPG7SJfii6JnUnJKSJPDE4QXMzrMUmmrBxF1PQST5TN8rSulVY9gHarhyUkyVsepTCr5BN2lVz0l
taLapXbvTCfKQ4lwozibv6FHaA6LewnnydXrQM/8GMmcb4OC8ZLfQu+oXPQHJtW3tVox/Ap3e+PQ
dK1s/lSUOpe9SGvUFKqJo36oNTk2Pyhy2ZapS3NZ+2fKuVU800hDFSJcpnTHstXlf+5fhZuX1wRR
WlTxaVWGK7oGLJRRHsdMKptLCIR17JwqfjJiSf3SdEj63h/qxq27MJjghaIZj1P2Ks7DecSI1LZt
LkbVmU/RMOaeNiiaf3+UTei6hERLjYs+b67ddSWt6Ch7YYDdXGryoBcY7Q0dh2Q5UM+PCJ//uD/a
dk6QlsAwWTnicSK+6zexlpxAzsakvzjlKNAjM0tXDuX6cH+ULYa8oDtobNJtuAg+rFmJNJFZfcin
uggpL0ZXkQpMg+oqpLk2SBS1d1Nbs6NDm+Z9/kNxxKJdmUoBNKJ0LNv3RZaW0zGraZZ9Ta3M6F1c
rIOHKxfQPqhK001K0rywV6/XAsGFgELM0F1SZ7ANPx9H+Z0xOdODhuv0btGDTn2AN5z6NGD19Thq
q02iosMOeU6aSKs0GnIXamjymQqOfpjgQR1Dsy/CnY21KRGjOgq1H+13CC685qvpZXE0Bd1ITlRb
Q/BsWX8nyoh3W9jSepwWUCWiznTVppce7o6CmUkTPKwCJKJRQVrNN5QRq5or0zwXlTKd9MWsDsWn
T/e32HZ2xMNAAr+SIwN+5vWiNtqs5YtW2lmzA+loSrr2LqEK6huVrR+zVH2XxUjmOO2oPRxVEomT
lKP3STxDhHk9sNbXPIRa55zHmvUL4bq9a7Gi24n6N7cCOnRAH+RKi/nexmOR7K+uR1Nyzk0fJG9O
aiVHRa+kr10EAQp1hvnz/eXcXqscWGB0npOFObHu0VQqDlkUOOOF21fmqW8SPyF+dKN+2vONvTEU
CR7VJaJ/7qF12TUMWbdokvtLbojBR5cu/YxqpvauKqV+pzZ5cygQZliLVAxp9b/+VlJUC2eM9P7S
xOFkeRw3IB0jDHsCLLmpzeP9RVybqfFSgKNTnFuMYkg+9OX3/Ab2iSrrZFVY46XjRssvtG5K2GPN
mYEipI21m9f2/GfPhdFYqltqg1x/tnU8e2E3VomF/LcSh084olMxGZUo3sNiNuE9Pw/SNrcRV/Ji
N3v98+xR6jp4+cPFkpTY08aEYI8y2vtYdSg5GTXtmZO0V2G48eIASNIFRMs5wJq6/Kjf1iTSUPkQ
FF4vXFN95OJ4Y3wIWJOdtd9+6uVdY0ctbYzbjFxk6G6m+Txd1J6SsKdJ5XzBhtWJ/V7MergTGtwY
7X+6XqyFbryBC0UezwrY2XyhQVI8xXEPiTWI4/f0Av19f09tv9nSKQnMumTLiFKt7jmnxNg2F8F0
4eWW3tBqDI1nMHPVL3Jby4/IwdTCy9KxibyHB6bYDorMM/5Lz/b6u2VWCOUEpuoF+KHygdQlN1Kk
0e9lp7wodZ09jUsQfH/QzbWHBDjhECqVPCD8ffn3v20Wa0aUuxxCcSky4XyMhzl8V0iGg1xfPLxv
8xRF+fsD3viQgJNktVwR+Lyu1VMVvW9JpwoGZPFfQytB0wRN8M9B0MWn+0NtDwLPBjglHxKs31nX
Kc0iULTZysWlle3onZqkqBDm8Z5Twq0V5F2iXxg10y3UVupaqJDSiIseROKLZcStHypGdpL7JPB7
FLJ3iGA3FhD7SDTEVE4CO3X1HHaz2SIjUcgXJXNMPFmrnqgVM7ukmfaMc24sIEMhc7PoqS+MwuvN
gRXPUMZtLV+0cAwOSJrrT7qWPIyIgn5w2oAqqRlyV64mpOVZFhUIXl+MsdOf09ERrwAgezoPN+aC
xh94KxcxzKB1dXcs2pbydKNcWgu2RJp1E52lU+7f33K/nNCuAB0ms6C7CMBy8VM8vF6y0YpDybYC
+TJQM9T8oNIgz5WgFYgIlpP8tzTZUNo7SMlvoolq5wj1vw1DoJZKcp5EI6uppwbO9EVYk5i/q2OR
WYdCtnrDwx50tC+NWsiZJ5tQpl/SoGn+sYLY7F7KOh7szwBmlYy2WEylUjOiKDmKaJAetIfn0aV6
sdg0w6ZjOdfMiQ51tmwoauWi57F1JrdB1z+t4oWVqChf7y/ojdO1NDtyhMkLgcJWm2Nqci6RRFYu
WSnTt60YkGZdeuu0DwDFTXtoskQ1d0LB7VbhTaSwDIS0eNCtq6R2h3zZNBX4xkipelLtGB7TrLc7
W2X55dc7BTSbNmqWcWnXVVczS1VlKFJEGi6OWQ5/Z0Y7HNm42sdiBgwSU2N+1fH1flaErO9QWbc3
CPkRRFISbXQouEeu92gfaFCGIvYoIhrV+6wRypc+hbA7CpC/+5/vxlIyFHVggFTan9Z0Rh6cTmpL
hgq0bHzV2Covsdpbz/dH2T7ZRAQLb5KAk+RyrVtldWhWYwOvXUBLG78wRuOYT4X9OqlN+CmNzeyH
g3f88f6g26mhyI2qGhxWOj9pZbheRZSWs6YsVO1CFcbxzCaNv9hOZDwcUC9MKL4SkvCU0dcOaaJK
dFFiHXXB1DF+jzMvR90ezVeztva4v9ttAewC6ZRLkqCaP19PKJ8sp5Iogl4cOfq7mZ3uWe4rcRyj
dq+ed+OWRI2OBhDqU8gVcmFeDxWZoLJ6rRkX2OuphKcxDX7JIU0QfnpWdPwe/VgfK7qPMFVSXsxo
nlu/NuvyIju13RzUeKrE1zieHJRKB32pcE26nDyF1hB/qEUaCl80Uv0Dz+cwfrPgiYRPKhIb+cEs
5DiiRcnG8Fnp89hx4azUAe1PWSv2Qp1lwa5POAecPjw04tgDgE3Xs0SfvQhGu9QuTRv/W3a15ll6
/1wFNACpcftdDNGzSBs8zaSdEPbG1lxI+aSyhCQLIex6YDNr5xGoWL1oTmm+n3VJ+p4ZjbJzAH7x
8Fbzo9LOI4AmC+Os4boBRZZmthvjQkuU7QGaG+fMNns/TLruTbHa9iKj4nsSRl96kxirD9gOxH5p
dns+cdudu9gW86YTVFKOVJb74bcgliSuj5EhsC8WthMuaKXkNVNdAnnP6eHRU790/i2HkQdwUdu6
HqozyzAPqKVddMmODxrmFpQSqCfcH+XGhKAUkzMCYGHYsebeijmtKsnODEIigOPciMPToM44Ykfs
nftDbZ8ha6niE7guuNymHo24W+r0VWtclNCSfBH23WdTSQcvbGxQQMWO6AicFJH4k5ZVO+0c233K
2FTyuLjZrcCy14s5ZnIVyypjJ3Hs+DMOEiQ7auzfn+HNxcTPgMZb6nZoVV+PYg0ZjjXtYFziuepP
Iaa97yMSsf/H3nkkR460afoqbf8e1dCirbsXQAiKJBnJCKbawFKwoAGHFjeac8zF5gHrFwwEjZjs
ddeqaJGkhwMuPvGKHWb0a7nA5Y5nQtYMBJ+tGkCOnQ9VVtKApapsPIxAMtEO5Y54dKKs/hyybDeJ
pmW/0ipuv/hU2gI3CExnTcH0rcnOBr2sGnqjF/eFHulhx9oxHgRMh+Mghd0dWovBZzMz1ipmb+x/
rlzE+ligILEvvEqKSkeqwlfNBwR9OuvKnzrJcpPSdGBHWnFseYUT9p+KOqoygtch7fayU0flnVkp
OE6VALLylYzvredPwMwtRgY/F4fOn7+ejBYKoJX5oAf1SJ09zehVjidRl1u9MA239pUftRPslCL9
baFfsPLQoICNKJShQOafDz1hedLPDjUPhM6210WyDyI9qPZR1bQrs3zrHc+6K9yhPH5YAOdD1TRO
KFKG1kOXD6oLpgnTlMZEoyTx9cf3984lTItpIVzDgiICodqzGKvp8WQvg95iPTWdtIEZ1z/HaYlK
YyZl08deqcfRtaY2fRj7JBo2sGz9ZNcUTftYx5k57LVEDdcqJfOg5xfPnNITeFFFoIS4xFF1edDU
ZRHaD71c6fdFl3V3A2iy0/tzf2MUchwEHNFDnS2iFm/UjAIBh6R1Hqy+HcCc5HXxrTPMceUAfuNt
zjwGiFBk2bysBezILEKrnaTM5kbJEmBH4/jYG0q/U0JTX5nRHHAsnhvH4PzIiJERUl7ck1asT1bb
yfZDajfdU2eE/i3wOnqeViq7su63n377CSJkAxwY+giQDH1x8uZSUarUtOwH0/JTVzQpRD27WTNE
f+sBvjTzKKXP9/LiAbZdrQWOnTgPSZa3W99uW08prAxBXnnN3uqNJfHCWAMUNEuLLTVXDSOwAqtM
nYd6KMdN3wjhoXi3JjPw1iiz2wI4Pp4aWljn+zusqmFoqf48GA3eJw3iepuYMs/Vb78c+h3IXc8Y
WfoQi7NyUMKczmUSHLgVjX1e9K0ra/4aueWNuQCmYhWw3jg/lqGZiZ4wMhtIQoleS702spLrhBNy
rSZ2EcWwT19EfmkbE5wtDVLtuFesDEvdg57Z7bQZObSmJyWpc+pizSDZWEnhfbaBry0Ur6xVGW6v
2YDsTgdbrz+iYq4Oj5hmgligMFClHsE57tuzzIQUuwbH3NdIRnTFLfGwdTbYPTn8f9Lm0lXqU6y6
s+2+AAUhWzl9lcgwsqcKIZNDw9kSYbhrNrLrtD0yXKgrjOmPAsfO6q6wkFRwlSBIH6chMvAKkrpG
xC59KB/npRKBmVtR+QBptECKUFjAz9NxE9WIf/YJ/qKPUWw0xVWlFqqx1VE26m8HNK0sV1aoFH/t
Kzma0KxSRvNW0iPFeoictCivI4wUfGgoPcpSuTo6tO6mehpd3DA64UpIlCbVJgAvqP9QGrx4nn9z
4REaQTikRUoTESbEIi3qtAokNvnZg6pmza6pIVtkAajp3xzFAsD8UsbnaL1U8eoINNAkGe2HljBj
Y2pZsGkyxOrfH+XiRJ1HgT4ED28Og5YBXy1Jigrxyn6wizY+mJgiuVkX6LepNgxbv0/rL++Pd7Gd
ZmX/WWiT8g0PcXlZOHrpFHyqPMRtVOxKFWHcsNKN357VzGoklKW6QQHdXBxABtQQGXkL9aEKrGpT
WLHYwXuTbg0xSNeGWq5pNVw+RTLVWRMCDLbC1T7v7tf5WyxLrVnV2gMuT/oBlz0ndEMQ4Z8CX5MC
V26xjX7/Oc4zOLsJKboBjZ61E2a477IENtZOIxKtI1CssszaGJYon/V+DMXezDnk96UhDcYOa4fB
XCnovIgKLoaG/ANuFvT0XMBfXIoA/WbnO8d5yOqhHe/F4KQ/EytPvlRWnwQ7K1Hbb5ga0S9MkyEY
0JF00HBpHb99Fk1WS9dOikGVq5mp5GxYkzaQPg28x1No2rW6Jy2tpk0U6RZUzXJoxFfNygLk6tp4
NDyRVG20LagpVZs2Morm6Pim+aevdtZnKKxa50YjOoiuDEjwe1fTIN69/+BfbuPF9IEr0leDFULS
t9RbViRlbE2kRx7QDRBuSVfvIXZ6Q3fj0TF+aN34Kbe7zYh6/8+q6OqvemWKtdti+fLnMiGRI1Ul
4OTEj+fLrQrBWiHv4DxIcRLt+6ZSKrrTapB4Y5MkK8XWi5vJJt6iOjiL0M9868Xr9nutyeuqdh6c
AJRhT2rmwpH9Zg6Z7uZSuc9z9WNgc9W8/5wvDgqbcghYIOqhJPfmxRwrK5ONJIoPfVS0X3qpSF3U
jNVP749yEXrNo8CZUIAecZAvy7tGOWHrleTxoe6kZG9livwhH6ZkR4lrLb+6OCNI3BmIUgElA8pp
yzPC6esMmTUKL6mDm4Q5fB2SwPJ8KPlN24Ur58PlxGC5zsUtbhAV0YXFaEGYD0UgRHCo+k54VBDo
NKdCu1ey9rctCSl/gM+mQM6kqCqp56sxGwZU8vCwOMRDQZOnrLJdlyIa8/6bulwPzAIRRYoTVCPJ
Gs9HkSjWFWpeckdVfuoRd4TXRRw4+/dHeeOxzRkTlwd9bMrVi8JjGVqFlfRhwmNLtGAjCkd8syfo
vG5c56G8eX+0i0Ocpgl3IDOy0Aimo3E+J8OPejPruXdlI5hcI0NZzSmln5XobqW4K/bAMNd0F9+Y
IHcUUG1kaea7cTFky1lhTkmTHIC5i2vfaGh9jY2Usrsav/v6/vzeeGfO3D3hIp6ZiC/g8VfXYmgN
gS4HAtGoog7uHMSpT7GeFdvfH4Xmq8r9O6u4LJ8iNZJQaiQrO0zKBEwuk6Qt6hzFyrt6ay5z+xXd
SrYVNenzdxUGsZIjXJAd1Nb2d/BTzO9BaMTffncuaMPowKRmIXJKwYtRJEckQWz4PDGhgyVGEM8N
unLNCPPySGcUg5cCWQw5y+WOnSx5Uos6zw9Fqk37DFbX1hmTaYfgVHOtS+rgluiH3zZlZq7BYC6X
vDbrEXAgkZHMhI7zx+j3igB0HGaHQrG6/lGtMjO+hxujDoeKVDI/japof5jCN+LfFnp/cWTQUFGh
a0iFa/5qr1ZjLdJaifu6OKSh2dteIRyM6DDZ/f0tRvecphBBC28QAaPzcdJo9K3JDoqD36HXAsQ+
84wM8TMnNa3fPhRnyQXuL24udFuXUaAWZwWw7aY45GJqd1RHzEMRN8VKxHdZJ52VHaBIIXVDXAHO
5nxGUR1rrSSlxaGLk/7KTPRkF1qSvycXi7ZqL8xNloFLpT5uewPGU9vO7vX7nDNv5Xi+vENh7bPV
6WvPHYzl6hnRZ6VOaRUHgdXOvi9z0836MN9qUuVvlIQ+2m9vR7S7eIVUo6FqL+v7WaAbg6hicSir
rtgAPvyY433xP5gUOS339awIctGHzdVUT+2sFQcYMYE3aU7s5Y4PpVT1xTab5Prq/Um9sQVhCYIr
Jn8A47hMVsgppmqsLHFgp2get5O2jehu75wUkKM9UVkApxp8f3/Qy+MT+QjCH3IkwBcU8c6XEMe2
j8jiLE7kq47nI4ZpeCqhpb3yxt5YIVS2qGBD4sKhaQm3UIAND8Yol4eiyeU/IzMvHrPEzD/VGPxt
VRH9NjQVphgUJ65SAE3o5i3CElutekPrbXEArq7dzJLau7Qf7I1srtUiL1oDjMSxQjmS04uAdRGH
V1UJ7jNgZlRhtG0dpGXnkYbATirVBB2TKM3kJ3OEuO10YXPNqi2+vP8O31g4FJMheQFF4wBdlvXq
Vi27aYrrA0dcoW05rit1qyl9m904hSLKa6QNpMe8kI1iJZ9/oS+fJV0zdIYGKXfHHAEuFdTDMIrB
BLXGIS3x0bC4nwyBiCriByK4Qf+zjK4dATDqQ4jAefWnsIbJ2st9FtfH3JqgnblJYU7mn4pZF+Ut
Du3OuG8GtaxnTo+cX7//oJaLEGoAS4F3NOMr5tzpfLG3PdSDblLSQ2fl9aabkptA8g+5Hnymd/y7
daJ5MAA4FHHmNO1CZ1VVilaxpjg/hEWt4Piadniwyr+bvTAK0s0cUjOUiVRpMaU6FWqT5U11wL3Q
9AxDcvYstSfDEYUHUqJZuXKWi30eDsQeCTaJBT26+Qm/uquFDnLTtsf6EAnJ2jc6V0zqdMoWRlXn
9faQ7uuxt7dVZQaeOpbhyimyPK0YHj4bMRLREdf4UvSm60olmWrRHMLO9ym3QniofLnbvb9MLkdh
H78oPXAqciQvzg6zRv5Xm4L2gEqNfVdCFsuuhqzs1wLkl7bI692jQnXHIALPi7mlai7DBLNOpdxp
2/5A3QYXHVWLB3tfO5N8g97slO9Se4q/6oZUKh/DCsGJaQN9CflYkAENWkm23NYlpQUVim8qgugU
d5o87eG1xYNndz0SM2OH2gwUSyeO3TYx7Wkf+Jn5I7Hk7BT5FA3crApjnJbtwPkyogULzUeWnjSz
NuPfjImYLFUD0l4AW7Pv4KKboiVQ/YYyHw6FI31TOz3ch0VsruzwC7rSPIrNKYiEAEOxzc8XqFYG
qp1FYqRk2inKthqMRndLQG/jZpJyVJ+cYaBcJQ2Ng1pvMAT5IdXY/fvYCOx6h891jCBLRZXPHdC2
kTY0mrT+NzOj2XuBlcy2pbFLEWWR7InS7qnGTeLQOTaxdqZY91LW0rh/Wcf//nP4j+C5IAkAbJ/X
//2f/PyzECPMh7BZ/PjfdxHVrLr4s/nP+df++c/Of+m/H8Rzfmyq5+fm7rtY/suzX+Tv/338zffm
+9kP27yJmvFj+1yNj891mzYvg/BN53/5//vhvz2//JXTKJ7/628/i5aji78WwJr9298/uv71X3/D
ku7Vlp7//t8/vP+e8Xufvuft96a9+I3n73Uz/7L8h0qWA1+M3B40DH+rf375xDT/IBaik0FhC7m0
OZnMC/iG//U3SdH+mO1AwUdz0UOuni0f66J9+UzlDyKlDyYKdD8xFOnhP+Z+9pb+9db+LUeSuYjy
pub7LA/ZWaGRwhodf5CpUM7mz18dsnGvWonI7OrYGYP52fb10SslWd9LY5hfNXYj4IBq2oe6TtTr
qGrjW2iu6ncrM1VvgPm/RbWovDNia3oIdEdstECbHvCvsPa1rRfbKZ6aH6+e7t9n8PobL+/V+QvT
qcBxg6CLCsZiawfQp4WBOsjRBy+5SYdp2naFkDeFWjs7JQ3XBDVeeGevD86XAXk0dGBmVYAlUBjF
jnZWsKyPXeTIn+hdPJjZ3GfKkN1uB/tzkurFTZOn8ZVjRe0mafvBzfUu3caNZbtC6u6QBa29OO19
jxZP+6HrIWNVTVp68ggJuHBia6ePuoUwOj5qCBSPK8H+fIecz2A27qHJg0ommJylLsyktCagkqw5
xkYWuk7W9u4YB5HnaHW6HVPrKMdVfS3V7fH9V3WRMwI4mEFZaHKxvGeOzfnikoZZYy0fmmMBM+1m
BAe5VwMR3WZt0944jQ5335Laa5xH+ysxStIGeZx6g7qIsxY7zoHx4hHMwnJgfKiIkmLN1/CrZZ4S
Nwk/LdujkRv1VYw41Qc7nLoPUVs2V6jm1IfWLhX6eHJ1bRlxs9PrxMeEIlyTAHnJrBbfZC4h0Rgn
N6GGtAjhhT4kikyqfkzGovUQgR89p2/7p5IVtLfGdDhVQ2250SDbnjLm4p7dlGyziOaC35X+dSt3
9sc+6dPPFCDUu7Ruu082tbt7OXC0laz0JcY5/7IziZBVQwI400IWL1DLkMlPm0Q92mUf3VFmED9D
kQWekUf1Xaj1k6dx3e1bf8yPsTCrG7PLWWLjlCs75CCHHdfdtOPjaJ+TQD1IkSSvvNr5/lp8RTgK
vNfZrYwgkWP09ZuV2qDUgzzWjjpWAvtYgOSZ1EjzYidR/7rjzq6410fPW4+D9gdbiGsfWOMSHpU6
cejIg64eu1J3cpfLP4fyX4QAQpssjRAvkKTs1CGOINMQl+VH1egHaxe1Y5xuqbBVJWSoSK23JHjt
sLOC0qCpHTnK504rtV/v777Lk33+hhREadHNjdbFkq+NypgwCtKOaTZF+6rzp11Ia3wvN2PplV2s
3pbpNF5Hkp1vMt1fI8S8FOPPXgzlcyJnAmfw0XQpF5Etps9YXWBcctSUzvia4j3l33RZUENhzHX5
2PjBiOtCPiQUHHw9meuNpLIbK0613I3l2viWOemYbxqhONeKL8AtDNLgP2l6av0E3Z261lAbtwkR
Te2ZCVgHl+YhPhK2HFo/o8rUW7cNsRXe1sAp7hheQwPH6eP6ugpMXwBlKIvS7adECVx8Tfpp07Qq
CnY1qhqo0fqDfsLg2RBAHA3MKypKI79KRAx+WdgJ+K4/ZjTbbDupT5YRshVAj0zPiWbSBgt6Uy03
Qh9Bus4KvjLC2v1UuIYQabejbeuo26bPxD7obKUhfp5E7iGcmkUempTWsFW6dKrcsayiZDMiUlXv
gqmKb2Wrl4Qr+5WWuhlQt+QuRtqn8lqr1pJN5EeZsclrcYrNKoqZYJBsdKVCiWSsVNXfd02FZFeZ
TLF0LVDAvO7lppo78Fn4IOrcbrxe7Q3Zy+s+XXMmveiZsqZBGnPowSqfD5XFwRfkKJTGcWsdzWxw
ttIUwG5tzWjXUeb+VhhqdpAr5jwVhnFUVS38NWD+sXJYXAQPc/kADBf9FsJ24uHzw0IpijALi8Y6
SlmZ7ImKBy+XLM3tgry4yiy137y/By8OJ8Yj6MNqYHZqpmpxPh5W5BMpU2gfJSnqr9IQ7WajCKwd
hutrRfU3pkZdhNIokk/UK5eMT87YGI/uyTlWYPFcLTSCXUKbGjUXNdhhXvm7zFleJ9cYgSNxEWHj
koqWi6EN/MF2jslkULEsddpjcvIMr2tNSfetmQHloOTwFwNncZCUYIJ0PHr9Yy+U4lrunWATCMm/
QgdH3vQYp6wwp95aqTPhEuQNAR+09rkG9ipYyEQiW5GTS0c9VYurpK60bRelyVGx2aUoa027qGmp
Pw35tC3TUr9yklisrJwLzOpc48NhlYsNMTe6uIur13eUrq4KyTjitD1DtiRK1NdJWcrVJo18298g
86tzlPn6VLuUbuFiNyzCwKtyS3ua0OdBlUWkvrH2xS5CKarFVMPhvXARIo+1WNPAv+0kLn3naESt
6Q2ODxnEya+V0lSOWp5Yt0UXWa6j+R28TqsgOh/7+84M12jzl4E58RwtD7SmYRahsLxYF5x+pVlE
dnJK0R+bZXWiL0YBJqMMteZXy8MYN8rYRLJbxunwXQXGmXky5VNlg5qVpHxxaif5FDZpg6uQEXyK
JTjR7khPQ7lLaiE/aSoTROrGsmKPVM0HkTYiFOWJFLasF6Fvv8aYuFzprHFQpjSnwAPjDXe+8NpK
NIOoW/8oheiNChNbonYylR2G5e1u0Kq1PfzWeDw31jnK76AgFrWBVktNOZtM/+io1VVa1GgFJ8nj
FGUPVWOvOUK+8b5oqUNuISXAuh4DjPPZqUpfq2FtS8fc1tNjoTXRg+oHodf7JgjUdgyuQ6psVJrU
GQ/W9BsNm7YrrVV/1pzMd0FDBY6+WrdP6RxcObGJW1Ho1IC4/cCoQYbU9rVV1dM2FeV0OyJA/EWb
2CjvH+lvPTOWG+se0CnylMvDgdBBxnwnIMwLUOAy/W9dPP2qO/VHqsvb98e6vD54YhRB4fyStdGp
OX9isZarkD4M6aj1AZpYmfYt7EXo0Qj/+v5Al5najJWby+ozzodSxWJT923dZKPhBKeCVuK3ciym
75oxUjIv9KGXvLE0YsnLY7+G+qR23eQGSmN+65XMmdxMkRqxovb3xhnMFyJImAMFksglw17PGyXK
RB6cUrOyriyp6A8YZRleX1nxlRzXzbYp5fRDq+dia+NH/kBaIlZQTzqP9zyCBVZFi5GQn9iFbO38
8fdhHNt1GoYnJ0j7a5Fa/daIxnglJnljlJl8SVJBheiSuzTjqsyEjsYJSEa4CQnANlGb/A+WLXQa
sGKz9TGH5mIpZVUB0ECN4hOGYiWYrfqI8eJ1U5QdFMLx+f3l9EIuPn9yc02U4H6GB9Ljn+f86gYd
c1NFmU/EJ27sTR7IefChH1rYHSb6dsq+ChvjXk871dr4qZ/FHydVlWKvEsp46EsQv1uIm+NTqgrn
0NlS8UPNhX5tUoW3yr2WmbVGsJyjPGo0VnX1/ndfNrhAUsKGZYO/iIUBFzj/6qbSSc6k9PGpluub
2Iy4eq36qUj1W9lIf6pKvSauf7nJ5wFBYTIyJnnLa8yIw2QKay0+0dIAEzZIwc5PW3kr/G7NLeCt
oag50qsE7zGn9edzS0GFZlqrJKdejOjcDra5QXaQyr2SrjlvvDUU+BfADxxfM8fnfKhKjcEd1VzO
xL94qJZFsIddLF2HMMbdlTd2GZFQ1+bS5GVxHtOoPx9rFtadfa8KDPvK9qNtVuqXYLKtH/Bkla+t
Mmq/tK6V7uI8LBRgGIn1JawkPXERBgGDarSR9NQVPPYkrqzQ7aug+Jkkk554gRRngyesuFLRgzFw
EOmmvvngA0CdNixJbdr2dVQf8sQodPaRHgs3T5vqqykJ80dV+fBsem3ocq+rmim4QRvJiF1JVnq4
TqV1HYdjln4IzG74INPMTdwpMHsyO8hf2gZnH6SohjjsvWyaVBOV2EEdb+UAjJXH5Wl/rPpBnrxO
9fNmV8VyPLm6KcqvUqYLy1X9MPwmi0GrXfwNq3SLImfRuc0Q93/iBqhxbZXARSQqpviuOWbtSq1I
Aw/vpOK+kkSdbBSzcgjtgw5jnQyKc7mJYqf+oL1oyI/NMNzj1f7USL4fb1NrHG/TRqy5c76IlC6O
EnRkICBThyVuWLJIVS3Vy0SpxCkLshCeAWu193C8i/EJoesB5APhI5ls3DY7txrs5IdvIgbglWlV
fSy6CvEyTSutzxMxe7OhBwBn0i5j5Nz9ob5Gzx5XxjEQn9KgQxNRz6P7pAoL4Zmt1mBBitzGtrG1
7mNkxs7Puh8o5apovnUoeVrJc2nIUeQWWaraXh82yrC1+ib+Eg2NtJYGXXTwOB9IJ3kWKM9Rwly6
AcWOEze6llcnPVGdn0becA1XdRtDD+yEQBk1i0KWUNiiozLKAllHU+qbxtUo8juermTFLkOTsvFS
J6sUVx4K/yeqs7guF6ilm6gey1+bIdUwqCz1/I4pIbiJephVuPEUGbTPpYQadoO5E9aDmZHfN7wA
t6wjc621dnkIwzQn/0G3YtbiXSaXoi1iy28dcZIHFflvJ/dvQqX72Uia2Ib2aN1aSbaWQF+eWJTG
ISMAiZt57suEC8JC1TigxU/IdGebEsrKTs10CwnRfjy+f2JdXvlkdXMVEXQzSGB70XSpOqDIhRKX
p0BJQiBTdbulVTitBBZz/nO+cxhlLlcq80NknMWxCIajwQGiPA06EtDIBz2ErVRuA7+LvbAZHzFY
RlirS4bt+7N7I3WlLwVPmRc317mX5/GI5FyUWVZ9qgk7vsvWhKFdIYd3o6WzSidJOWCGkm5NDr9N
YiYobwey8xyHoXUFy9ZfudDf/DpsGZAzcy/t4kZv4ADhtGc2p0HMwoJRdlKrCkVJo+1/jAKJWhTo
x492oeS7CrDifpjAeGV+It+AFcpXAts3Xj3kOyAUM/qb+sIixTNjdGL1Qa5PfdmpHo3+cCPn3ZoG
6RtnBZ5PWANBFQdrbi5zrTKwlbaPuv4UAZq5k4Nu/NkkBUGzk+rNNi7MEbaAFJRbudDrm4zvOm6R
0A0jr5Rb9NZS5D5T18T7lnqq1Fb2dRkEmNaGfjT9xMG4bjeGKWm9ZwZlaG6mUa1vB1kas43t88NG
hcCdXFVZZfz0o0bx1EbKHG8aq3gNk3vRUKEIwVKbqepgtW1ki86XeavYnR5E43By6LDt1ZlI6Sa1
Vl6X4bRrqOPsc62uP/BGnqa8i5+yXBX7AtiAG9IV22VBPFKyKIubwc+7XRHWyk0f+MUm6eU1+8UL
xMD8XV8k2dj4QDGWTCtnxBanEcZwCmRr/ASOqfNGXGQBWSSps63qWNoktnw1xWniKayVR2mCrFTb
orgprcB5UEOn+YqFX7N7f8suz775e817gy2rAp9eynEJRJJrw8zHU5mHgSuQYbpt1S517XZc86R5
ayjWIyhSUC/EoYvXFUi9Zs4a66c2Kh1PyEbp9Zqf7VstrFYOwOUtMs+Kvses2cMRyBo+XxlyI0u+
kZnjab4ZZwuu+jT2vu0FcdndIRZr3ykmQc37j3JZH5gHBdeMhi0tDwcl0/NBFadsI9PqGLTUUzdQ
B82t9EHadgH1KLkM10rMF8cbA7LqMWLiUAF/uMxSYZugON428imrnXGnEZwMiFVG4QfRVfpGTfxy
j68thfXBoB7SKU9dVbRPQsucuz4PqpWc+Y1nzqudBVvAoZkv2InXmV8rHIm9pcsnypUJCgLt8Agr
SXP7PlN2ZaUOW2Pox5Vn/tYZAMKCVw0ggP+W+8qudC1RhT2dDF+SbifHyN1Ej8pNMQTNvobGtdUq
qTiJKk938pTIp5rW24Zakrht++ZOot1xa1S6/LFFvvsaz9fpA5F+sSnNVWHLN9Y/jTG6EOAtZsXb
xd0/AU2qQS9PpyqMsk9x0apzdOXsqq4WK7t6GQCwMogyiJ01lgbl5EX9olAQHqv0VDnpkPOv6VKM
18B81J2RVpobANcixyiGLUzZ5vr9TbC85WbA8MwKBOSPj9tF0A6URKb27Ewnsxvlm6ZSx4MfS9/f
H+RyeshFc25BBYIoAdzrfKeNQ5qR4qbyKRcY0nX8+BlPdrwc9SLZabUYbqoy6+6zoFlz73qB778O
rZjfS64+R4uQzu3FITZ2QelnkaaexKSPm8aW9MfM8M2cemSrCjfTI8jH0zTJ33OUNwO3Kdqh3zSo
/rSeL2fWlh6mjMadjfsgGzMUT/iIGlcDrf/KK4KJv6THzj2OvJW8mcCb/zmoRtZ56OlMR9uM2mNf
SF8NY0oPdgVyYccyCBQPuwntT31CJMUBSzLdNJEVDDu/TqJvLdzr6yoC2+DptBg/NaMRDm5EgviQ
OlYhuRqQlXIlM38plpw9p9kqCJMkKE6YQ5C6nL8iO+3mTpyZPMW1XN4muSq3m9gohg/WGKXBNoQF
qiJRagaZm1t69jGz8lj2Cj9LFU+L6rH1IFgWkA1LuOOu30h542Ff/B0EWzw3bVXbnaY0ktwhz/NN
nHeD49KOz4pbNGuBTYxDEKtulpXd4wQcPtg5amPcjI6PYZdiSE3kUe+pAVzqdnePmW+8Uld9Oe3P
HwDtMVCz3PqU3xB9PX8AhZT1BQj38snSwvBWiKy9Uoy4iLw4MJHuHv2iiFwogeU9aQ3aX33a9G7Z
msXo6aUkldhd6ErowXTTEhcVxu4qGBIHH/ESdjEYbeT2US0Y7+zSptVs4T+B6KrUhz90+lLN1q6S
eNdN1E48P7eqh6RXqDFm5qQ3O+CT+gpzaT67FrOliEmUzZgkHEt4Ov0L0SWBXTwBnq12+HpyzvDm
whs/cvQ9q6TYZricXslBqGNtkSXlyrlzUcfG9RDDYXRSqaQoIF0Xt6/eJm3d2lH35BiwVJICznVh
NclVIzfGZgqM9lrqk3qPLwKXMWBMry/M+GOIvur+/cPpQtQZaDzx99ygAoIxw6/O33wnDxHCWsXw
NGZ989VSehvEXBMaiZckdpx6gTDoHw2qUL9MMpoFbmAlwUMO+hr2wJg2HzOts7zZouKvl/S/SE3A
lpwv//4PNOQFUvM+ap/PYZr8879gmhKVyj+QIyCBIChFr2TWb/0Lp/ny0dwD4KCaqcjAyF4BNe0/
uGGpPOJ+AysaZuC/gJqK8wc9G8rggJDnE4Ac7R9f7fDXpvkLP/s2UPMlW//X3iKNptfODgHJY85S
NMa8916V1CcDaeXUkcSTLAkkdrpQrsLtoGk36WSXwvUnq7xvIj/nuFNxZHTbDlR1XqnKnj7LBOIv
GuLSi7B/+tBT1utctcv6X2NCDcYNY/EUymVfeZUt6jtRo504sT3/Ukr735U3w3zfXXmYjT+n6bPk
fU//7//5VeTRYiHy2//AC6t/sJpoO82lrxnn+o91COMHJPGMuECKkTK3zSf/xAvbf0DmpClPlDdH
3nO97J94YfUPaGszAfeFjzLHYr+xDJfRKwc7Umn0kAyOedqFc+D3ahUWttUEeiD8x0z86OONKX8O
i9/MIF6GmNU72XJ4ii2b4FLVpmOIQdGjFsnbWHxpnAi83HclODXdGqH84r6YB6MAR+pAsXEuI5zP
h3upd6gYSY/YmoTeeO+U26Hc24qL4E2mX+V7dY2uuUyQXkacjeNxOCFyXFomyHGjCL3Qpcf2z+Jb
8aQfSbhXB1kmofMgNF6QkkJCbjYAO5+WIeLe1nLDfxSx7XYWoVKAP4wR76ZgTXrxjfkgK0ZKR42R
+GYJEfXppQWoCPqPjZx7kv4k0i+mEK6Kfp4ZKSsB5TKvYF6oNYNVsGmUQetYXO+YDBWiKJvoGNrd
1qwetGqNZbZc4HPaTlpB5AA6bCYRnj+5vklQTQjH4Ch8+YOtgqo1NlK7Rsq4SF0WoyyCA71U7W4M
puDod1tfck3ts/9g7jrMzBA8eXXS/P0ieQ1aXT6yeUJEnqgpsnNBzi8mpNRB69tOEB5r6gHEHrvS
QJ37/TEugLEvg1DSggbpcB0uQbhYqGl5LLLwWP2yASxiHit2VX49/Ciu1R94SoWFR7ahfu5DV6bD
5uzeH3+53F+G53bmlgZqqi71/VRBpNWoRXjs0qdRL484uOE2lfzsS7F9f6QLXMJyqMWBUTdRTCxX
hkeno9XiWo94hD2UO/XDcJet4NDefHOvZrV4c3WFqXIWMZRidtdVOHlBs4ZoXm5eZkOlCowFfkuz
J86iQiCbrdI62LQdHTlw7dG4xdVtG9uZ1yjKVZivnX2Xm2t+P6SEM5rCgsZ6vrnq2tDEqKnBccD3
PHE4XJuNo23ef0VvDcK+paPObcgZyz35+opqQzI9GUOIYxEmf0rq1WTET1G/5np4+XL+H3vnkR23
ku75rdTpOerAm2EDSMOkaJRMyk1wRBkg4L1bxNtUb6x/4C2jROoxj+pNetCD63QlBhAI85m/odH8
ChEALQPEczVKbKPvrERq9FS1RnwiR0u8yApAKL39Mr8dZpHh54Yik1xfhvI41VppG9ETWHNg9bjK
KSjwX9m+v5sxFLOX0AI+EdHv+Yw1Thr3vRlyqg71pkvvo1Q89lG8++NXWdq4iCwvsiqkROejZNVs
zoYxiCcl9RQ89Lxal6Yrb6JengTQXH4ZZPUqqFUgRWUziH/3cNL2qu46H/sHzde9cP9yfJw90j4f
i8qDfluPbvGk3k7u+//gPYEskfOBsyH2On/PBHO0KJIa8UTJgspPUtyHebv5n42x2rdRkwoc2Sq+
mJ7u7Wnc1MMV8u1vFh6V43+/hXb+FlM8SW2Eye/T0KJVHhmd39a4O/0nrwFqecEPL9nV+SBD0xcD
qgfiKU/qfQz2Hc7Z/2yE1UUL2qHIxqlnBA64Rg69KL8yUa8h4r8TM4q43DtL/+mfL7GOSazOiQcx
iqd6q+7GrblDuMw9ZZ7tix+wDKyjeH78Zu0G/x506csAVOFoe/ofthVfH4JGh/zKR7XXVWX4B2D7
5Vk8UQC5CefED6U/FeNaDbEut4aiKqRITOLJeaDWtGtyafv2t7osli0zSWkcIyx4dtSuzpeDXoG0
QWqMzfuChvYu25dbSjV3yZ1xH5yszbfPh73l8x3NY3qXbNV9sa130WZyv7/9HL9d+r88xmpVRggG
hAJkEIXWp7xbwthrGOpVMv+PNfPLEKtlmSrKPACVFk+TF+yCw/SjSTaV6c2tG24sz3QnP9+km3KX
wifMMQFzi4dw+6fAw9cPukhXEgMskdvqPecWxPM4GOIpxOl26Krsq6RWwY+3J3P5IRe7AzktxK3A
BFywJ9uyi4jjTfEkivsAaEkq3U6d5tGY+fObcmHT/mug1eJRcskZip4ptSdMymyK8FeH+O0CXbps
r+BGaL2rQxGNMzBZ3IxPdy/ZId0qt8rHcHT7vbWpfKhwXubD4vHsTXcb+ujEup37fthHB/l2/x/c
MQT0uBVQdOJpVi+7WBUY0ZzFT3rR3KMAdD8q1wQDXlXAzr8cbBJ6/uhQgYchyjnfjWbRiTm2INqG
eW/9aGapf1LisQU3oGnN4Bn6MH7uK2P+WY5D+glsbvu1SbT0udT7+M7URvUowkQcam3CGaieJFhd
wLaCb/ZYVZyO+JPpbha31R1WhfLPMVSmb72ZycI1yzS6G2QjgK41Y35FUYpzwY3qXsrcVG30E10D
3GNTFA3eo3Qp36lmwH8bNbo5XpONsLqStLQTt5InfYSX1YyN6wglvw9qukRuq836ca6y6M5uJFOh
AWOP2mZsjaRw7bS2Wlcd+iBzRa3C7AM8U6VwqUY8eVs9QF4MfnbxabIBUPGvSAe5cSZNsWuPjf3z
7d1zUZ9Y2FJUDlFuUEHRou90/hEmCxR70A/OqUPx3fFbMy6au8YJsF9q0q4/dVOCD3EVNQjuzh25
q9dVMK9381AntJqmq2rYFxnDopKoIFUESwEM6VrzIMv1MgdT0j+pRnA/lcdCN35C03OH6J7b6U9v
NYUOogE6lq7C0jBdHZOzEEkE4k5mMNm1lNaV6ivH06vM2dkqRx+WfcRKJ1eAaLOaYLnU1TArdHGy
U40VM7Vp+dm0B+17MQVt49n4uBwlmse9a0DAUFwzNaxDHUfxz0wgO92h1Uf9BopsDah6SuvnLuyb
2BOgAz8EbUDuiyJH8T2w4bdJ41j+bDtT/q42c/dlytTBcYOg1xYvrbEZvayzSyA5c5eDI42N5GhW
jlG5SqFB5GqUMbwN4cm9RyZ8fLYjW4MKEFcid41Iw5lVovibu3VS5nfh4m7lppmSGLtRkJi7HSGj
fOXI/Q30gFokDQ6N7utrjfF8dVpS1URt1YuTZJfTnWzj9S4rOBGDQCwKV9DM+mJajXSwg0L2IHxq
R3pC30Ig3rT+zGL39mZ5dYQ5/5ZkF4CASJWABNF6Xj0OSo1dVRXJKZGTcltlSujjc27vJdCQm6JV
wltQWQBrUO99olVluZhuF8+aHFcKaM6u2TQVbcDaCMZD0GBBNhep9OSUYbRFmT2nMDhYT0GQbrH9
Lu60QO228ghpPJ2MCRdxq/AxZ5vv+tRy/Gigo6PHrbZ5+x1ftZHP3xFIC2fBQnmiqbRGOgytHNZO
q8gnx0qXY6nQ25+93YeJWxaKeisKSf+clf18oym1NLhF2urvB22K+30tt/kDnFv1lNtT/bUz5+kR
NEL0AUiQcmomECHuFCrm5E3FUD62WcY9PRGkaPSd+0I5QWGt3hsiIbK08IO/M+Ua+PRcBYHsdU5o
/0AjZQRa3dTwD3Nq4H0RhQBp7ajDAlzC+/FBMpOeJoSMj4bLHgh/lEHhfJSS2HmMms5MFsletUW/
0Uo+qb2ovk2jFGAEDZj1Q0VN9WmQ4vZOTbpOd3tk2aEPJJZ+raR5WeTh1EXLFNYJdWj6+6vrtW+C
tBzH2DklaGltm6pqNlVHu9CVKke662pLfyBSkm6zKJ7vGo17oGwy5+Pbn/oiDIX/pVHHwEMH8CJn
4PlqnhO9DDq9T05AfJ0915Xht7llPb49ym8gaTjcqrSpqBPy93UOJodoahkiy09BUCoueGfzHVCN
3i9DeZ/w0l7mbLIpNHeBKmAqz+34MGRB7tGdD4QbDcZjw77bvv1Uv3l3aGIW7EtEUJZ8/vzdixZZ
zUwb8lM+2Pa2bgtjQz9qvnJ+XcZzi9AmSnQQFagmM9L5MFmCCaWplMUpzermNjLl4N6WQnNvL0l7
OSVP8GOyd3gK6Rv8mLhhJaFtshAxxw4Zh83U4b9YaXPujSkSSQPIjr0iS5pP6+yIjDUySMOY7U0z
MPYd0rF7XAzL29aoKs+Ok8abaU1siDSE10DgvFIKWdbo2UGxvBu3NOgDukYX/Wd47wbElaoAaBqG
fmNaktfoMgXmxIiuHLzLuboeismjpMcqoqexOnfbmWWqV3Nxss02vnWC2NxYpezAXdAoaqe55WV9
mpyw2QHwh7bQzR8uFt6Uvj/dKCBH9CBWUblppsiLmG15IjCVvBGi/70cie5KW+pVsG39lrQ3lmhk
YTy/lp5+aX2VuDw1pdNWYH46SItthIJzMrfzJqnMaKdmAtEQigVHrLVMbnXlrl5cRntFl7BtS6dD
1k2ZW6L+ccC2U3XnRFg/hYTQYzJXKMYQRQO7XRQAbBmM1ljmo//2PC0HxuoFEGMA4rnkSbDqVgcK
0hRINIu+OjljN3sKeDe4lhA8jMZ4ApQauarUXpm0iz7H4reDQPrrsCCRV58m0oKIu3quTolkaPjF
KcHebmdtMygjcyRBoiaSJd1NwPv8+csCCwN+BtCQMtwquW1Vp1fDaq5PDgIRCEy0duA2YIU24K9L
P5H17gkQyDXW08W5xftihUlvSgeRydVxfqDIdabLjaLVp7gpWm8aReDpU3TNG/tya5Plkn4uHGwi
17WBi9IhKVGyuE7hGMe+NUYvbbtE/sNV1uDlkoHgzztBHmB/wcM5f58ubPrSjAztFOZsLQgowYb7
fd5NUmZ6ABVU35C08MqiuYTOAJcgHOfiJaqEqbZaqGpod7IJwO0Ui7HY6JJx0/QZchZB45vtcGgd
+1aJulOtVts2sCt37I1jG+iAIGBTvL2MLj8o2fUisvW6joESn09ArTW6QNFDOkUtjS0ltn6OorsG
Yb+okYBcp8m8EA/By9GtOx8k1eSsaaM4fK6tytmYatG5hRoKXyvsbNPHQbh7+6Uu43bim1dIANEN
UOw1D9CedFuS4U6eoO58KSoNob46cWM9ej8GT8aQuA1VpxwvHZEnihsZ6jZJqisb9PKlAaeyQTG1
Bqd2AdmlLEWaicjkScsdY3FwmQ8T4QldgWLaxYUlX7klfptKI5G8ZHmAIEAdns9ylnN9cVvap0jI
k+JHcE4/52ApHht1RpWwpqVz1KfZ6Vx8T4zZk9RiiLaBSPXvuBdpf1xOfaUAcGeiowDQYW1PklXp
2FtG6ZzMEQNPOcTucU6Vn29/6VeI7/mZTzMbCBLlNzrA3M3nL40Vc41ahJ49i6DsydIR4BG+Hbf7
skYp3TNSxL7lKVL0Xat3+uAllTVBjGzygl7qIk9YZ3b/Ipe4PHl6hBufb+uDg0eQUOl1ka4+yGlh
bMmQk08znB8kbrqSGnekGAA24crbjyRk+ccygqzo0hupHX9Qx8afjDF5jElEHtQ5B+TaplNH0iuJ
/kbF1xfSYhJIH0ib1dyLReN8Fjp0ExdvJjQ4CsMsM19KKumIeaf6XDgzdLDayWXJbaIg58mCsgv9
XI6NZtvEQpvcMsGtZFKrRa7SMSXTi8rimMqV/P3tKf/NOgPquSibg6sC+bpmHUQYsjR91ZbPoWN0
28qRS8+ZNSl1cUHXPGC9SIEHabHHXPBg9FO/DeMyea6CPxaF5WtTcmGL06dEbWFNaCuqMrNKpNaf
ZSsN0UMIUQ7SzWvK1b9JlhiGHAWEG9YM6jouko1GVuokiJ+HEGp+JWT7NrTMjHoN/nqGHiR7jDSa
jeik6AgpyXJZaI3/9qRfHiaA9lAuAJW9GHStzQSLIDX1uTDFs+zUzh3N7PF5GGv5Piuck4YNdX0l
c/jNeNTMHVBQXFSLwNX5tioBvyI0PornLFEkX4rCfj/DKoWRKo9bI4yudeMuARaLQiP0HAJdusGk
RucDktZjyin4lmORIVjXtL3XNXq4MfDv9Jq8qiiVDmw+rHLd0UTspwhszZeCXnV1u4i80RL50zC2
zU0UhpEfkzRc6YNdhnrLE3KOk0mRt62nJNetqKMaFj/bCp/AqB3gVAzvEerp+zaZR2/su+o5F1fL
8pd3NMqar2aZJMsg51YHu1wZVYzQR/xMmSraDwSZW6qJ1xr+v7k0GWbRxiADIO5ad6fMCOW33jYB
E1iUrky5RVUrnqatQVF2F3ZC25a9pblJYtbvJqNLDkYYWz6GIZqPeod6ZcVfRmbkO+iPLOKhYG7W
ViiVMla1lOfJs8ichzGZfpp2cTKD8HNgxfcNXuxvb7DLkJM4EO1nkNWUtC+a9zaFEAu5z+R5mI3y
1pRC4wgV4RNlS+XKi10mk8AfF84AYFey8rVIfBtC2coaNX82ZudLEsrtozNY6X08oExaK82wUQJt
uMlapfGFLcwr8d5v3pOMgVrAQmLCinG1luzOLkRCp/PZwiDjkNWU/UrZrDZWZlzDHgIDZtOeX84O
1CfK6EBV6LSv1cHMEl/J2Qnq55ItWu7lXmi+DPfa1Yq4yTalLiWlV+Ta8GVGrEPeYRNEXFZ1cfE1
L9K4u8WQMs128DzVzC/nBRasloWBTlUVPk4KEmsbdP7VrWYWKa0KMdSnQZVQZJK7SNtIep7em4Iv
4au1KX9V+kH/GSMYte+VstYPZthFX8ckQAJWyBY5LaKvUwtPo8sD9jIRgR/WtvjsFN3U7RCm058H
suIXW0UHAeag0B/HbtJf8jBxhDexQTeZqdU1BHJreKeVuTMsgcZ0DCJ+n9uT4h8dhBxPyCzS+nHS
oHpuQnlyc7ajHy04toNc5lLrGrxa41a60XeuZiBT7fUDKqZNYVR3ltEZ9jaKmwiGfqcGGibzeSZh
rNOne7xUdNld2gpUrqjg3Vhdpx5Cqpuw9aTgJwlwMlC772QLC2Cp/zQrHT2n2UjSTVd0iC0kiTVm
nsgLfkUGMjO4pbxAC+RujuRdopRD6YVFi2yoPA0ENHM7RQSYxWDtHIlmE1+BlkCsJNOML10ifa5s
qAlerit9B4Cogg5Eo2my/aGIVborhgZPjX5bBKy7QmAIYWmRYAAflB9nCEfqBuf4ieOd72Y+SqgT
tpQiY1V1c0fuerTxyyT3Gy0yAz+JzHREQ7TOP3JSt4XfqWNquXaPfM+moBZlu+1QTbdBHjovgiLu
S9Dr2d00hZHMD6oLc2NIYV658pDNi42jGgi/0w1xI5xOAmYK6+mZO0LFfye1C/I1q9fuHYLL3IVn
Rm7Kwsg/p3MXY61LhVoex2bDEWAcwlpC/sZBCTE0sN9VZx1JuTGCSeyrw3jP5pPLB7NJoJMAjddz
X+DQVHtzVoujQ0vvSZWjuPVzE42NaM6zO6BO09eYEqrpqfOY2fvY6GbZbdD6i92wm5DUUvLsh21k
QeyO1NRPtRM4fEY7jN63bLzPKPBYn0uoVY9SO6U/Oki672od+Ro3CvUCrnOlOr5kNuFLhfnjR1qW
kumjDyfjQIQcv9s04lkf9GSnpFWR+jX+dWwC3c4+WIXe3VbmFO3A7Uedq6tDZFObkEWGynw5fSgm
snmmKEFkv45gC8IizU1YSxN9nJG45mPclNWxSFT5S9XUDjqRs6iPVV1bjVs3BOnuHPTGndNi2+zF
9hxtS92UcgSJ9U2NO9zzpOr9famIQXIlbIjLB6HMCg6hQMsYwRzEl1yyccSe8/AlF2bH3pdMLT2k
CWqhbu/g2WybnwK64TUhj6RQhICo/IUuKjn7bI+lO5ihFvt1mpoOpSylqPxASnrTDcdi+l4hQnHb
j7G6t5uBaUC730uaJPQHHKffwbs2v0e1ncOmKzrto6zNwwOfg5UXUnQzNqPUN5FbhIX2QfD/GswF
C8f2RGp2pxl2FGX7AQUfr2md+fuoJMpDZzvp91B1oLmlgJOf0HOyTnLQzC+WMep02dCh8tq8T3cT
3ribEJUNSrRVOf/sDdNtMum+j50bR86mfaIHzXeTXoWvZwmdP9AAH0M9MSuPha0WLm4m2p0UktmA
Hw+qQ5boLbbEoahp8tnKhA992Gutp9qT/FNF0PeRaG14CgNp+pAp1XRwcqJ1V0IUjXCS+hxlpKia
fsRIRjJ9VacHTDmnflmoo+RZcD/5ZEEqdDcsUAd0iV/i0Ndn1h5nnEDonXMyfp/biXgnD3Gh+Hy7
3HaF3eofa8UIpivlm8tAEMonoYJD2e2VkXAeqrZxKylVMlXPgdlkh7AxVK+w7dTn0wVuvPg9dkM/
7bvQuBaVv1ZjVhcq3NpFWo6bG2Lcqm1Qj6aWhBDqnxOS69gLuHb3kZ5jk9uhxOvLhWWj+xBg4eyO
08SVVg7xNHiSlpVemjfNQxPIyZ2qx2rqDgalJjmx5q/cdc3NZDVWv80HJdRdaqt1sUszo31wOKYt
nwnpgBUMtXhOwzafPMQGWH+KhXoURe8U+wF7NCXWdwOxXx2pIrttoITvOzM1+yuFlUtAGrO+6KbA
E1JIRNaNI11PYtXplPpZVcvA7eLJfD+0+tfM0ep7w6nkTVGj6qBVudjF2tD6dYbI0ZBZ6YZ4hH1g
Wi0oglZ7pw891ydktH3ZWI4Lj0C9hwnT70qA87u+i9XNoM/2TTuG5ZG6TXhAPqe/Eg9eRmRLrQbl
X5D/Fna7q+YCRmjmiKlm/dzPzCai2Y4nIqnzusy85hh7mUj8OtRFkOuohQxm06qfJ3SDN5pAic2Z
52vaHL95IST2YEyo1PtoJyxP8UsfYZT1aMplI38OpPLr0DvdA4pOladJkvHz7aD9N+8DQAgWw6ID
g4nKKmksgcV3oTCL57odLXekvOsaiZ5eqSb+ZhQi2CUhIpil5rsqMYkgtiuzD2GQjVxxbYpOZmIq
f0pjWEz3FkkTKhScYBfikRNSDnSo++pDwk3hFZ0uvLIFdPH2jF14DDECk4WOAORNpHnWUzYXrdFO
GPd8KNwvfuU27uwWnuWV7s9ok3tXARTrtbAebjV3plmKYDQZTvYwwPUI1TyxkTac5YwVbw6yK7Zv
v+GSwPx6RC4jUtAHKIH8Buf0quVJIACWRg+HD2bpPLQakblWxi9p0v2QmuJKyXW9MtZjrYrnAfbi
japL/Yc+e6cb3xAffPtdXtFPb73MqgyjKgNVxJHpu3XcynVc9L02vX/zontIl7iKd4y8HUebr24j
N/Fl9wpBY10SIHtDTHqRzVzmE7mP1QaDClKYuaqNz0mF1JwXJMVEmW9CVAyPYrU5KEkJpKzM41be
JIVQS8BkExJzxiin+oacwXjAWAKDwLfnZS2H8fpcnC/EwjQqcYNaZbFyLaJAKqrpGZGC8VOntJ2b
GKSylhTNN12lB15eaMHRKtDJh23VogOpBm4oNcMDjgPmtnPq+qGq+veD0qTv2qnGhrKSQ1/oyMO+
/ayrNfL6qBpu93SYEMQBenN+Gs7kl0R15vjszJaEyF4FomQktXx7lNWqZyuDZecSIamH7Qcv+3yU
Ru81Kes763ki1n4vMlwIkrLpPMTPrH1gDuVf58j/Z7r+L+Qufpn6C471//mv9MffvKgW6MV+bc7Y
1ssf/AfJVTb+TuWK1gdcE1bnUvj4hykO/4faGl12GvngXxYa9r9IrvLfwdkvXRNIrkgIL2f3P0mu
ivz35WexF6l0LwTuPzLFWbNIMJGApcTzYdOxiPyuS30OhlxJEunKviob7aCmSY0og5RZkV+Whl8I
p5rdnL1Vb5VYq7a6Q5hXy8nXrNeGd1ld24WrNPJLjOf8TWSGj2Oo4fLRq0fUt9A57du4vq8i1Tn1
YTB/66sRWUq0TwW+MVN+Q4ZxV/RD8heY8o/W5P9Gx7f+moqv+d/crv7xtftb8fNvT+3Xlu8lvjVr
N6YzF6fdj6Ip+Z1f07+9fvbNd3Fh9LQ8zL98n/4fsW/SuBX+e1GAWxKvF97qfKnyR/4pDGDIf0fC
9rX4Du0Urte/1iqSAaxC4gVs90yEHohM/7FW9b+bC32Bhg7rZzlxWMb/WqrK32lALr8MTmCpJZt/
wsdeXUELGxHs/tLlgfYNbWJt4wscD15X2PaPkz6om7AAQ5f003ead8P3qkqsGwWCms81JbuAHho/
RsDWA+Sl36pVp1y5eFa8huVpFis72OGEaQulYDntf4ltlREDSso2yeOQlohTStpBkbP0w2hQv5Kk
vN5nCjotnVCybYkV9KbEDsUXirOX5vwLOpWm2zY24ouZ3ZxGLa13fa1jKTlo8l07BuM7lPI+jUKq
r1wPr7fMvwOJv56bbo6JItNC5nvFwv/y3GMcIOjfS/GjXDY3aS5jaN/CVWAT+yBOk/dF3Yc39my3
h1btncfcVhDpVZN0N2Cjcds1Yf2ty/rmA3r798Z4yBTlxy+L8vGvR/mVxbtK6l6fcIFCI0cKupw0
ZXVP9ggQAznjCTMllY86EM+fiD3oHMWmsYH5a9zK9ky9Ua4AuHaLl9xsJVtTIdig+EH5tKke9Ewf
3uchlAErn4sdZVl0uSREvms5y7d4aqb7wg7lh6rtwnfOKE8bc0Ai2EDj/0rktOpLo2SuWHT3HaJ6
qFPU+FZZnehiCzXgEkUazRwoGMq1prtTZ+hb284CH/myEYpBNB9RPw+U276VXyqpNR9Eo5StJ/oJ
AHwbpjsrLWO4Tk17b7Q4mrtBAfy4mkvpWxZLduBlJu1WsHs7aTTyx5ke1Y98WpB5UZdbp9J40tBe
nIrGfldVot3Ns57hF4BBeusFM1hhqUwp9lF8xwGx1NKPplWhOu9IPayLWf04x+PCRmhQti40KXbc
pozyL0GBM5mitj/4XpXipq2sGVjR2M79AsvKfQpz5Se9HYdNEPZBd0iFchXXfhbmg1Bb4EfcY4g1
LA3gNW5FToyqwRCheJoRzHXzWTG3LfDsK/j89elzMcwqANe1rDXoXRRP7SzKnRTP0Y6aINJEDZ5e
LpWau1KJvrACIyR7w+xDHsj5ydG6UzZJn97eIdqyA37Zwxa4GVWhGcZZDOIBysT52aNbA3jDySyP
AEWVTQdq576YDcunMWa/6xQlW9zX6t0wRpJn9IPyc6Ie+C7jyLpFzpkLHYm9g145OJtay5zFQ++L
yWof0rjNG0/CoGkkZNmp+rDPEGraF7XZ3Cp0gPem3kIw1WyUqvJ63qdzm3yM5H68C8epfKhte3St
KC72Bsoqj5T7lCN/wSOp4uoDdoT2/u2pWEEQ+Prw50iRF5APrXnAJedTMU6mFrQREhqlhtvSNN/F
zEOD6NAsUz0ZzIOJsm/YxlsxFE8YvHtXxj8P6pfx+Q6aqlGHA0JtrT0SSpDCZqsn+jGY9eqAJp/F
7A4Hil2ZWwXUkwY5gBEm5f1mEKbt4v5EaUJrY59fr2kZJ+m7JJmGh7ef67ePRd/+tZKw4NrOp0W0
htppzagdC2X6aLaqcg/dXb+S9BKFni/D5d0XXUv+sZjxcvX/egVOURIElKWhOghb25nqQEG9qG+6
ur2y+c5zmmWSDaT86ZUiCQXC8jUJ/OXOUmXMCZA9LI5zjCObhLURPbF6UfrNp/FDRnn4yi25PPnZ
Blv6sQv4gADboT+6TO8vA9ZR1XeporXHUG82cj89jI3itZn5vcekqhaZTw0quzLmb5YyyKVFvYYi
1iImvPpmcSkntmP05XEkyB7m+imabG+uYYeOzYsVK/7sWJuuonEaRz9VNdu9vWQu33lB8lB31EGx
AgRcHXDCzPQmgul2HAB5+H1uTu8T0eWe1bfDQ9OqLzySetDtrr+2h1eLFUw+qC2yIAV0GNjLtXij
DvO07BKtftCHfL6XS/RoJKU4DKCgY1fpwRKnjZhxCSiK7ZxkwUcdFMrWmJJqX3V295XrqHiMg0q9
MiMrx1B0dhHCogTHWiCwpeS3OmeTnioAJ7H5gAv09L6ze+OAjDFaxlkTPNGOcc0xhSkXJNo2LZ1b
qxmh440DwiB9iJdCLvYdQcs2KnAIn8Fp+BmQWa8yTK6Hspy3b3/AFTyJx7WW4iSmoZhwYbO6hOK/
rlpJTWNFSmbpIS96r4GEKPXdO4XumEZzMS+2QDO2g4S4YDpf+YSrtYOKLvYXpI8LXgJJujVmJwjz
PK6HdqKm0rp2O5l7teHUTwdpdMtUMbZFNWMaWv2ZnANvvOhHAYNCghtlSrbq+RsraYz5WRTND9og
hN80RbORLIqm4Imv6Qav7lykqOi3yBwG4G7gI71a/vxyJHTToLSWMJPHKZWlezAA7/JZkjYsbAcV
xw5PHn38fOWDnh+wNikGhGFIgdww8iIvuVp/ADF0XIDq+QgBbHa1rLB9LWmgZQJCVPa4JmSbsA+z
G63qrJupMb8Fch1uCytXDvIMgw8/m36L6Yi9k+QMl7y3H2/NKVkejwgdIgRtXiQf1/gVY4zinPtr
OuKU/owIzbwJu1rsbHty3nXIYXpqSKIvd3L0KRbT8C4IRYNyXVf7iUiHWysV2OaOeuyLoTQ3tjml
ntkoKANFeRN91vsmuQExCYFEWF4gzPI+UyEh1VhfuO2of8KrVtkmWjcetKa/ptewJgu9vhzkBwTI
IK+z0FZ1NNEAtkdMfD6mcWriHyu6W20Ykk05j3PnVpEubSEd4ptiv3RZ6uoRBnuO02XvWUTP6hRg
3BJlc/ft7Tk/32isiCX/Xeqv9POAUr9Ghr+sQs2o+gT/O+UYt4n23bC7HO2ayvIq4CWbSEjjZzsr
qNUE8rVI5/yQ/mvkRWXLplMAjHd9FsrWqBdGXihHEVjpto4kYAuTo1y56S9WPGcIhUg6EvjEEFYt
u/CX96NCag5KZddHjrh+V2vGx6qpLB8knHRl9Z7v5+V9wK4ymYuJIBJba7qxZtaLQENRH402DnFT
U7qNkTu3qiJCd4BELdC3vWZ6drmouNsJFBf4K8aFF2LB9NnHntugO8bkEltTitRHMDuNqxYSlsUc
PptomoYPnerIG7npIaFFKC81pp75mj6Ge5GjRJfEVnPtpFmS0H8HPMtsLA+27GEYRgv273ze52FE
OR4S3hFFAAIQoSpfhAp4Iwi0+aaYyuA2SABWcafBZgSadOBqiSkdJKqfU6yIyMK2KVCWnTHH6iFt
2pcClqSeSwlgA4C/b++CV1G39eOqzCEUWER2LnpXKjh6BYOM+ljjIbWdK7hnbmHK4c6q+i1uTNWB
TZrtdKvWIbQizN33OPm5gzpHX8xIsj1+ZnODNEX0LtCa8J4sq30xqjbbGY4IbvHXKn6ouaCnX/ca
SPFQ3DolRYJeb1XK6YbzLlLtfKN3oryvC/mLDGngAwcDPCOJwv+9htXM3pmH+j4aAufYt+UC1ALJ
1SlGcygrvfLhMeNz02XRlaB8FbS8fkqOh8XpbnHDuJBrCkd6/An+xUdLjk/OVAT7YKr0w1DY9V4q
yvYhBMCz74fu0Sjm+WOAT8rnYOo/JXadbTl4201iouOsGjX0WCeZ7idJjw55azhHuwTv8vanPA/t
/3payt88KRDPBfR7vvDiLs/Ak0nlMZ30du9MuDNpdI/cYkwhgc7GvHl7vMttT0S/cF6Bb3N+ru1W
4jY1zNAIyiOphvypm2RMySl+1IgM+eHUmjf0369Jj10eagteWMOeBFU6DBdXkXVm2RRs6hAc06hA
MwCp4kctGE+2tHwlifjNdAJQX4wH6SgsFrTn0wleqDd1FN+PdkZlXorj8B7XXIB+UZIf0i5I/ng8
kP80m+hqkaZR6T0fD5wkVibpXMABdSS8tgbHC4MI9R+57DeKFJd/6ar+t77UF/cfMTk2KzBbSJVs
stvz8ZqmbWvRCyofQ23uZ6UuXVtE/dYUDRAXMwB2U2bFTS2DMXx74awRN9y5VBpga5mvaSEZy/nQ
I9iwMjZ5VeFIw+exEuMLlIP5Q5sb9yqM7R2lW3mbCFm9lyphbBOjNG5SyCCbUpE60Gdq4dt93n1K
VPBeo9ngLCTBFHHEDp/Vwh/HL5LCxRPYTb3PdUhold7VH7u0Dz921uSmOQRK9rPYalWbC5fKID67
Q9vdFv+XujNLbhvr8vxWvg0gA/Pw0g8AQYqSSUqyZSv9gvCIeZ6xg1pKraM21j/I+XWKoIpoZ710
OzPCkaFIHdz53nP+w7QmTHoxY+e2GiT859sGVapFWzEEQsoZ5fdHP0hq2yy9cJuyhXLJTcab6/16
sSAXoRZXeK8ds8mT2ADMQhwcIamfi2wKeTpYn5qgfJbHZq1C+pL8ODs9eCnN8p3UYHlysgedj6Ta
SbMrjJk8MlXF2wGGWOskiZU/63kpbXrw7Y5iBBlKY/J9WU3dhi0iP4op5ALcdAK3TU3OQkDh4l5N
RldIi2QnCE21tbA32Ba4fjzmdVjdlcqQ2aMGSmQSmh/z08LVOyEX7aGaihz75ym6K81pUw5mftuk
2VpDFw9CGoax1HwCsNuRR79MYwhjkedmG+Ot0s3WXso7aRxGp5vEagtSeNhYA6KsYPRyuwWKbKvD
x+uDe7EdzR+gUiHiMziNljmFpO/Iz8dV/Ii2AeZrAEfVH2mv9lsu7A0V6jTeXQ+4SKL8avLMXKAo
Q7GI5/D52IoZRSDslRIkdUv91uy8rcJrV8s5mUG0VTeIhanHrKv8TaGCMgxLdUJTZFhLjV3e9Gj5
Sy0eKUNqtNZio2oryyBd4iePVTSGu9aygh3600CFTc+bkCj5IXtecCP7g+l6iDAA89XIqHcMkxdr
D51XmV+CaG04Lpc1CjA8YylYkWWBiHneOS1cA0xptexRCjXzE+zeZDP1euhq2Gc/XB+IRX3sZSDI
yPM45M08w5gW6xolBvJZvBkei1qO7dwMgJCOVFpsDGz92WU69W9bAM5byWSFIbgmb2H2t7czbOE2
g8sFoUpQyCZkEchiya9tBfI7PSeTiWuqaQ8gBZG7Nta0G8+z8t+Uo5zXDuZoczYObUPMNxbfr0qC
V6gBOUeAzLqdDVm4JddprpyfSwLwrzDz2x5PVLakpUYyuwFsxr7LHzvB/xF2BqQe8xM81dHR8KG7
aXFuwOYh9B4UPJttwWulna5J4xMGdZOT4B+8ch97awGhtQX9BVo3StHL1Kc3URbDSSp/hECPmsFs
1hSPcnQbFvoHeKzTIRtPdVQLd0Y5fcCBp73p1h4jc6Lz1f5MIodpCpmTWwxzVF5WdHxBaqEn5P2D
RO7AbRFdAEwk/kw1A16FUVc7LKXMrZJ1rZuSzkrTbiV7vngN8QGzIjIAPPL6FPCWpGEl8mMqemL1
WDSd7hRTn7h5HX3EsOOLXxeoS0SBuol0JEonRVoDtc5PrfPWExwyEO9gZgX5tPNFKiaorIKWqx/9
IfwuC6P6joR4+uH68tQu+ni++859PJPOgZIsks26VnVT0evtI+lVc6eovb+dqEzbDEcOyh4RKW5S
en4nyX6OtVgQ2CrKsq4QBN4HvZjixzg3py9odMXHzIyGnSLF3vOIgtCffi2GO5xZg60M22WbKWO7
NZtG2watjJ18iqvsnLS5aXoeJGnmnzyvJ3fadtiqBUa8M6TgudOBfSuDYbkwdqujHo8178xecKGh
WXfTNOSHYEATyICH+aEb4KKJtZxsA7lGZapEOz0I8s9luc3Hu24M611nqOU7f3u9D1/I+WcjxUue
KW8yVGRGOG3ORyrtJMzXBmV6LK3wmzKavSNbgnibpFaoYVE5yfO73szsKJT7neePxWc/qP+MW3LG
FfyCrwUEx0NXVMWDGTSe6wdBvRWKILe7yNTviqw1N1qa9yctGC0wNVq20WTP6O02H+WD0nnypq78
BL2cSVxp2sUchOxJLpdkAEIjlHYWs0NJBSPtzUB85O3Q2HU0CA8ZQLv73+9AyizoF+PzSX71ReXq
VbYHRlZvDV4lPbbJgIFV6Pqj4Qoky/Wg2ppSg/a5fiMM6i5k24v7zO6y7F5Kd5n/0a9PWYZQsDIe
zF6yWytz/eYmqZoPMUwlZHGd0WhtVrpdKP1HjRN/ZaN8Y/TJzILkwwyD7Uo0FnfkHsvwCUCh+dga
ebox8thHvS/naq9CNtpP2NYyymPtU8HIZ8URSoV25Uf5QS1r1dZVsjvdaAYOAvaTU3b97RSY3zrL
KHbwuqxbvEbzh06kyICAQfI9tqpgyynU2aHc+RvN1yh1ynJ/kwM9XTm7l6BKcGXzfY03JBRc0IrG
4vIiRWqPFzhWAUOsjFtPyRvKw/59MnXD/TR1xaESAutjDUduo/Qom/TGqB37spucfKQ6HKrhthTF
sbTLSfYRQ4HkRwVp0HH8C5OVE3Rxp+FbEfXkoJ4rNaT0XtIhr+aQEedG3WNF9QhvWCLZnFv7qphC
JxZkYeWp8mYocobUPGf5hNkB5XVy0h/7KfHBeTzKKSKNyMskOwtAhBszvR6vL43l/fFXs2gX1Hr+
cAidxxq0RuonpE8eAV+0UHF8aYM0VUfaSLzj/YtEZB7uEzP2d6NkfWysUb6xRK/cNKE/bWSJ1SFG
+e/d5l++CQ08NCxQ8CA/svgmNbco4E2V8hgGGCtXN0Um7zrde0iU3lgZ1cXD4VcozsFZLoKb0TJl
EmtiYGjgEB4HKX0SLKiRMeysjS5AQDRyv1thdL8x49mBwOaCJQBKTDX/vLvhuTHjp8x6tFol/6oL
luVIPjIoWYhXmG2CfHgeetmAiItu8+SZwndT68wJ1ZBhim20oIL7YvRdFTjXJwEK6R7mZbGXSIBS
esujcWWFLh7NdA+5DypLVIrnQvUSu993Q0pOcYreT0qQbYRJ7r8pUqHcgBNSKLjJ7b7KQm3lVrS8
Gs5RARaDzKIURsyXHfHVUuvQ2rOkLi3f162s76Oc8lOa6cV2RBP0VDUgQbJ2UL6wLSM7lFvVaUqD
AEOTqfk1XL+F7zyE36q8zn9eADNf4zL/16n4kb1vqh8/msOXYon5/H8RwjknQP97COeMOa7/dfPj
S/Vd+NEIhy/fNnn2Jfl+Bumcf8UvSKeh/AFYE8w51dkZnzGDmn6hjw35D2C/8B9ewTb/jT7W5D+Q
dVLYTmc9QO4B/F//hnRqChBRdX7Y8rQjwUjN7zcsduY31KsLFOVLlUcPV2mqh0yrpXKVDjnD69JU
2Atam26tFDU1Pff+LLMROlLrKdtWG596LDxf9dn9rwCvEYYv+KizuNqLVR35CJY8J8e80b+ayFYz
YTOLeNttF9fVfSHWVk52wMs/kTVKvyRZIICbKWCPG14DY0BFVt2xoOHh8qnHbkB5Ha2mQrqLWjLl
DswT6Y59IZG2VSLmzwAC0Z2gYF38UFBvLJy2GKLD2Ibdz0DvxQ/jFJQ/hajdqck0oFwrtaMLTbo9
6IXkf8uq9InSVNE66WRCQZ2Qn3keeYzdJ2QKs4yiVKIraWt38ux4ronIvJBY8cQT9dToV0/91kL7
/20JzZfVKyvoP4CA1//6iTfVf/1n9V//Wf/r+49/vewlGf9xblY1/6a/YPy68gfIRU4H8upUnOYb
0V8wfsX4g8WFfBNXkBltxWL5ayGB1J+RLRzgsyIRONC/15HET9A25WRnGXH55SrxG8tocRrwC5h8
aHjOgCUeIkuJ7FBB+d8qsvgg1qEjmY0L2x6cKRMllW3f+vCqv95aPeeL9lc0tKw4eNhBMHc6XzxT
iNwCIqvxIRdQWm0VVxVXaLXqMgLYUAlaLRVSKiaorJxHGLqyLKgLqQjPijJV9D51rDDxnOvtuOg1
4ENUgtjgJAykwM2cR0lNQ+g0M2kOhZYUdgwg1y2rtEUevghcJB4LaNHSKox0fr2/2nrm7WaGyMwg
LyJjY3AetQmzsMhNC2VroxXeSV72szBGvOGhdXNmYxdcSaq/1wJQEeOEgKRdwKd1sk5v7evNv0Bv
vHwJ0w+xDkCMVKbOvwQQUS9YjVIdKCaYW2oIku0BK3kWYsO/8frGd61EVreIwnkgz8A1+rBCdr3Z
4RUsdtJ+GGJ0QRMlvjPmFHcXyoqbjWWBbWf3nGcqqgs5jPUMiNZOSrWOigWPnjtdqrxH3GMiMgoB
yoGlZ+rvRC/XV65IF3XQX+0DzcYByMJYYpISE18PP5vqQxlY1VbR+k851xubFWxscr/BZGAolAfe
0qadekZw1JgRjghN/eRFigaoORxdA/NurzXz56pU8fVN42ajD3rglDliYtfHY3HjZU7MdTT0dgA/
ADZbmh6m2Ti2KTvMgeeYvuuN1tgOyDI5ldJbrlYpa4a1l4uMciv3eLamOT+/fL5qiZXFqEaEBzHE
jYR6kj80m+tNWt6qadN5jMUSUxq9HwtNCQ+1mx4ndMW3tZNsfJcM2iaz8b115XfVbQ5dcW12X/Ym
bEVWGm9Yk3+XOoOFKOj+MGnhAalSgyp/iMGTZo53o7qWB7ioC86NxNMFdco5lUFC93wdyU1AgWOU
w0ODIUr4SM39lL3Tb5nv0nP0LrVhWLwbTvLO2OLx8eT/QLTr4VgcsQs7NaOtto72s+9s7xSu9P68
fs93mvPvWqzvuIShXsZTeFD6uxGD4CLTXaFqdl4/bUFU2UFqOlGwUp+9mFXcMmHdUjNkX9G0l7Tj
q5uVOgml7LXhcGjK7CcM0J3mrWbmL8b2JQb3J14hrJklEgnKB0I0SjIgdwM81KwcjRREp94P8Y+V
+XuxWS8icYC/vidGaN97ekUkxZ42+a12E22+aU7l1Kc1NdWLwSISEFg0rjjJefAuntb+mIqJ7hEp
UuHHe/0WeRpHGr9006ew7twkwl3YWHnPLW7fMxGVmBpFe5hMMxXovHXcPhWvQ4z3YCXkKCnSeIbp
GjhFWO9rRGq1cuVYX4u3vDgIcLDRWxoOAWV6tBQP3ZRtfemn3nh73yrQOl8J+NZk5GJGyZ6r0fzX
eQNFuTOGUs+Hg9QHw76nPxwj4dF+fZZcDB0vLIpqvIkBalLrXJzo6P+3Sa/V5dHocP8L6k0ZmhtL
wPglSBHg8R1YI/uhq1euLxe9+RKWmx93PiRrl4paU5IBH4nK8ihY4YMoxOjDso8byLfL+WcL2Q/Q
vr/fUqBrJDzRdEAyYr7qvl4OpSFIqje3tMwkN0+9PXqf21ozttSTHQ+3hlbLbmtrf71/L5Y7MrHQ
XKjDYcVBOmyxv0I9tRrwoeMxVL3NqI6uV+1AwztRkX27HullQrzeMl8wU0B7Z3K2xj+LoTTzpFID
CA0H9SCcgEwd41uUN+QPHodV4Ei7wgXzhZeC6ABuvR57eRv9FXoOKr2kXRe79ZArI5A0TTlMA3LD
3AM1KFZjqCLJo9oVEf9BOA5/EdFhik3La6jV9aEy+IJy8E3Rifp7tFV2ST/eIfoey+WX68GW6/Cl
ba+CLUZQD2E9hMVLsDtT+Cx5j7/7+0kkGPMfFjk6u4thk42iwUBXFw5l77Wol1HXH0eeztejzNvh
+eSYa3IUy/CkmPnaixFSJSwg5DT3j1lpIY9T1p/zJE5uKO8r2+uRLvuLvCfKNpyhQIZgNJ6vsxzv
lnQKpvDYoOd6QNXH3HSBsqbyuFxX7PqY9lHc5EUykxMXveZLSGlpwpidAkHRd0lgKh9I7Utf4SNa
u1L8y4v9/xq5RTgARViIc7WF3L68kalVFwVTQlIwGqyNFARYK1C1Q50YjuL7vqCE060s5zcayDP1
Zbh4l3NDO+/GogwmWGddfVJADtjk0/eajzJa6ht3ZWeszMGL2THX/9ifIELNcA91McfrPM98Sln1
CQ/nB1XBYzlSjdvU0lbopBdzg8NGQZkAC+LZhXgpQetheZOESl2fWtiaYNJT0dr95uxbRFjMC0TT
IoRGiFAa1LfFk5mteei+0VeAdtl4mHWz59NiJRV4l1HDauqTweWNgqlc7wVSxtebcYGsYMK9jrJM
6YPNnzwrJor6VJxwrpo+xbkj4I71EH6LsNT60XubfM1obu6cs01iEXS+Ub66/xpDMuZpTtCwsikA
CpLrIehY2draebE8/l9ah9IxJFAqFmRizwOBtixrc55v+VDwJs3vVQ8PnCjGcjirXKGRMOnovl/v
0nlclo3DIQ1tAM7jmYF6HjPwpcSrrak6ofgmlzYw5+gGFGPhw/h16nZlF7x4wM9NhH0BNpgqBwLq
i+uGPnljTDUCWtiTdlPc+5NtbZW76S4++LtpF++VW+t2+ix87027+JF/ut7Wt9bZ6+CLzUOt0h7k
H8HFVHaU/D421pj4b40gCCNK0DPzzbrIP3l533UpEThPNoGWuXGqbhRUIdk5pqM3Zp/zLPx8vVVv
LIqZ0sZ1n2FU5zre+RCS0DNlBGL60yw8Qz0XST75XY3ArJSrDhllUofqtoo/DyLSm7ll971me9n+
+ldcrn8ER0SyMhCIgFmJi3kkVFk3GlU4nSS0s4zK2zTDXrNWJutbTeXEgVaIVDYE1YvbamUOIV0/
niQZxpttoepOKfqb+TwckTj52n2snrI1UsnlkUPLXsVczJpaQh3JAxdwkjLQANk2TVM7pWavaffX
u3BBR58L0C+a5zCvoNtZMHDPB7KcQjKahTSdUjaaztZLrDM38nfjM+XKLN3U75SnyXCvB71cE+cx
53F9tbl5CCb7sYica6BIG3H4VKBCcD3Cyzv3fIs5DzF38KsQihR2AdqvEPpIFSl35WGwBbdzeC/e
USXahPvBDndjb4d4ru2rXfoz2FkfzGxz/TPWGro4Auu68HkkDNPJCsJbebgx9GLlabpEj/wavzlF
gj8NN9YlymuSjbhVhno6jbdiYuu7/GPwvav2gH/gv/W75L35/ii5woP4DW6h8CA8RMfqY/yh3Fgu
djJ37cq1Ylnb/fU9AO6AfcyS/ssaAiVt9B60VDzFH8k6kJorXCmx2/eKYBt/rj3p3lybM5Py39EW
wxwXqdwY4hztZ/ddU/ZaubNqlBRs1ecMszXBHm8AunsrD5Gl5t1FKxcDqwSm2io9cdOf4SOItK26
iff6vXEXvA/fBXdTaYufhpWlernPz0g+NHCwjCIhtkzsimTNR18gpvhTNd7F3U26T5T3HNbKSqCF
tMuvPcFia6dbQcJc8EzaUss5tXTY6s/NNvxifJi+WXf5I8Db8E58GqsNejgVk611zOf25veXDPUg
iZINaRBFXYwo0iWWBVd1PE0ysvyCI09rt8Y37gM8il6FWAyeoSaFIU5s6OKttuk2w3b8WbzL3sm7
+jbbR3t1F9+Uqqscs2gPQGaN//HWnvA6+uLCBSw5ldMKqnEyJQLmVsK2bCGG/oNenMH6s1fbTFA8
3/7MBD29rGqnk6CyHPrYqctP1yO8dfa+0AH+irBoBtJwJUIv7Dt19XEK47tkNG7KVFyZDW+cg7Mp
PGoN1JYA4y+uGWHYTs04b+OthSz2tu0/VZkrrXHH5t5YHBZglKHmUhEBx7DE+k9mGQGt8aaj76vH
0d+20VMWNA/j9M4S1JWz7/LuO9+WIItQK0Rvd/nuMqdolCJrpvpEQIO64Gmw9iKsQM+jQDnYVZNt
Jggy1wfrjX0SKDSoGy4xlCop7p7Ph3KMmyoq2/aIgNVNMU370TK2oI9+tgIyvY2bNrqbZNm2q752
srkBzMdLZ41teTmYlNDgC8ycQp23++LY1wOlMKtYHI6hRwVFHo0tuX+sLcv6A2yCtbLF5c0G+inV
dNLTs9Aq+bDzNhdBXEOLksEF8xRFsVx1c8HfN0m2NxMPdWERs43osygHe9N/7KrWLaw1g+2LRULl
RAL3PycrqO0vud9eB7Yp91XrGJYma1CFnS5opb9VYz/8TcIzojXwc2Z6P4cTz+HFCKO+PfQhl/Wj
p02amyRRD5TZM23Mj+PfncK8tMkooUY1W8dS/Dvv2ATx97D1xfHUIwEkUgkagh/h8DRp0Tsx7ZxK
OgXNSonhYtXMIed3PsM5V8gW+5laKnIFkADGQNnYZIdvBktCWlO5J4PijHKDaMG0m/p25f42d9rZ
xjBn/ZEchlUKOJQU+XlL87AwksHqq1Mnl7IzQoq8w2NhcocAcbYoEo/hoEv7Th/z7cqCnX/zRWTS
DqAWeV8BDz+PTMWr9E1Usogc7/LQuNEyjSwAz3JfC75S2HH9SNwC4GXi7TrPxGUZqfjrH/FG6+lT
jo8ZWYVBzXKc62oY8VdAcGwSxA4QiBq7SW0VDvVkBN1FyL1VU0j3nVStZSUuWD+4CpMbYPmybfG0
MxaxtS4Q2zhpq1OlCWFg4z6V7DAwsE4I7mcHeB3jnWEF091YjalTtBWc7GaSNrSDpIVhoWA7Bp9G
IcJYtBoVB1cf1YH8D28AUa1ZDGfYx5WOxlSRlrvr3XZxwM+fPm9xypzbYNaeD503ZVNQJV51CoET
u30ahZtB0K2VFXHByZt7iMQdz16KDERZ9JCK1P6QWWSIosjimtRIhatrkELjCO03cOvo2U8Pfpag
DRUpphuZVfmbNdqXL0C2EPgLVZyLo2wKMy9IPbE+6V3R7qcqQRCvN9e0si+XPgnReRFAoZkTlct2
WkAWTMj1pxr5AhfFvvRL72WWoyNw8D5GhdlBoS68MbukP+almjxeH823FgHrEGYV285cFDgfzUrt
ywbd9PrUR6q60zNkk6K8U/ASCPYSWvhbmJjk51RhdK4HvriUsOhI3M8cRP6+yHObgoebR9zrx7ih
gtNaSrmT6x6YH/PeESJRuali69tvxjQJSCcjC6tRQV72dYoSgBQYvsKq+yoIh7D3HEjiGyn52Pv9
yu5ycTYuYi2WydBDHG0LTz5ZmHjEpnpnTfVdjtLzP2nSXGmEYTFTlc7HL598U2oRXzqpmq3/8Mk2
jrZ0aD9dj/J2Y/6OspglutU1DeJi8glh2ps8N5BbvA38aeVxfTEX6TIEKWZ6H/QpFFbP28LbKPbE
KZZPfbXVp5tRuR0qVr4r5ferTngXlzWSlsik8uTEiFbl9DuPNTu4iIkx0KJnxO60xB0++spK/u5i
ac8xIE7P3EiL3NP881dJGinuLXj4jXgKVGu0vTp+ipsJHj48Z7UGzwrDuR7lfQbJ9vpwXd4NzyMv
4SUkh1ppwteB91FL1jkPb7gnOcL0rUrDx1w0dvVUb2RdcJvps9WKmzFa836b++/sgJ+/AHoMiB/U
Ki5uNJzucC6weTlhSr81BN8NrE9jH8EJf2iguqy0d94kL6LNuzRQQe7/y/dgxeXUCMJSOiWYj/WG
viuixMUhadM30Ud1ePYS+RlJSq0vNr0Q21Nb7cc8WbnUvDWluMDB0KLsBJd8sRSzVMrjKJClkzYJ
aGx9VqBdGfV3sRZWts635hU4De5ubFgYpsrn82qKLTOqqko6Ke+jbttWn8vwLv+eeI+legLic71v
32oVUFmsUzgKVUqT58FCURrrOJaUU9aZj8Yk3vVDfGiq9LlCSfh6qDd2mdlr4P+EWqzJAW/f0Bpk
hVqN/Ojr8rZthrth6FdWx1tTc360AFLmJkMfnreoTCvcyKSJnTlSY8ePrGeva9GOVduPStzflHq4
Bn25TMnwNuWWh2KQzuzkFX4eskizNoxh3J9wdDKfk1Fq7K5Kp1ucekbHT9Nqz3b4I8FbxjViNXf7
DNeCoHuHNEZueyJHlYeY4pSH5WFMpuBQxPW3XErCXajV3afro3CZ/EMxBHAHrBmGG+jjYsS1uJcl
DHEaTklEfVQz+7O0msLNm05z/IotWeUqetfB4bQDERuDxEDDZCxR+/K7LHDaoFfstMVgLU8seXv9
4y7HzgSnyDGBWgO3hiUNvOJ46Is04bbUIQIlN9G7CD+sTacNk6vowp3pRYV7PeQLAPZ8cyGfRS0P
tCkvUJ5J54NnBXKDnx54194bjc++2Qbf+7hJ3uPmJsBaDLv+85AqFtKFU5r+mSOLgWZ1JMSkhanf
vB9KMzyaWOvVdg6aFNJwgDNqnETC56IUUf8TJANcsDBa4WcF1y2cspgklu17svwQBY0INDKQp9s+
arQHtZCF2oHNWpu2JaOe5IhW7H0w1VjgFw+zDJyma/UxEwrSmZIUxn+SPR8jOzYF4zMuRv1DLI1x
bDdF239FCo/KLkba6QeUr7DcKvEe+gh4JP3a923V2VmZ+icIXf5aAWPus9d9CmADQAUHMLp9s7L+
4nYkFn4NckQvT2zdG39wR0yplKBxpH53ffSWe8oy0GKx9wLMUKUkUGviKCx0jpmcLG9Y2STnz73W
nMUUycjz5CiBlif4eO/CMoAG/5uO4NTnZg4SZ5wOYJvr8iLdg/iK1GRS1J2SNDr6QbrvQpRIrCrS
ER8gu3a925YNotQK0pFVhswoBspLZmuUAWErkq47hQGZHVSKaqc2wftfj3JxkJHAJcHC+8oAXw2D
6nxldbo+YDUYAtIIOrfC+M3uGuOxKXu0GRV77CbKkWbmjOGa/MlyVvDOIrA+30sorV48/c1eH5oc
LcBTpOp2XuFGiMlIZ640780oVOdJb9CdHJ/nzeM9B4hNyUhyCN1Gbk+mFNo5CJ7rnXg5VLTlVZT5
K17dMqPQa0ZJz3mmRknmppb3idpDv70eZMmzZfoRZX4iEokn1DKH3GpTLwZmxDux8TZJZJzKfLKb
5gd1XCeeCjfS1ZsC+84+RIjPg4eqKMPAT/qbQlhbCpfThrsP1WPKb3wX5aLzFo9p0uaD6gX3g5A4
maXfxnmxmWIgUjIa7QjGl81DLVsrS+Li6IH8Mot3GaRbydhDRTrrZ3W01JHSUXiPn4JmbcPhFkd4
X92nK+fv5XhytJH8mFHhc4J3MZ5qWtUowgvw2KRG2IoTAtkpKtWblQGdO+lsy+Jkhzb9wk96wRye
N8fXE6zofJmTVLEG5LZlCZRPP247ScXO0xAdzi2V9E79pR55sYR5sQasWzZ0ViyZCx/c+EQyYOqi
oVkflm2WSc2pA3oNIz7t8UZFlOx6Q9eiLPYYhH7BN+dicxos/6SlAPwNGDkrc+OtIGjA0CIJvAiS
eeedOfRpkgzkcE+Kr3NsxmJWPAmTtCY3MX/rYsxebGioG4iztccijMGlBzPil0VoZNuyD6tNGmB9
IQ8mSgJ1Wbq/2XdcsWSQGkCo2aio6pw3SynUSMsUqTz5esfW/LPUnq4HmIf4rEEvAUArMxHYj5cr
mbu5noudVp4Sw0fgjXsMJaLg4/8syOLkHKqMGSARBFVQJyo/9dP70qh+dwYsWrIYmizWKvSAuAFI
+eceGGU4jfb1Zix3PW4yDMbffaWcD0ZaBnoxBEp5yktn2Ke1rbJQI6rUtte4/Voxa21k5hn/6lTJ
vcFMAFmVp1T5gGeZnfd3JDBWOm25pS6bNH/EqyBSoYxZNA9/8Y32TPtSxZKQF/pKmIvVuei5xRZg
pl3bQEkqT2P3VQFwGK49EdY6a27nq3YoIfxV5FfKExqLtpDeG9oHyfx5ffjXYizWYpIIKFMnxPBH
8MDmFyX9qLUrGe+1GPMUfNWOMNcnY+qYYhGWJ60ENCv5lKyWo1eGYwk47SdksQqLlnRm6KhqgG13
uDLiFxvl+Ygv4XtJTSOKUi5PhhTdlEYPLeHUy4WrFF+vj8qbMxh6gGzOhA8yiec9JjZeAPiRZc/T
wjWp1Wj9Z2NUXMN69NZ0Jd4cnVex5p+/Gh0zhH6Z5fNTprKc1ngndU96GmyuN2gtyGKtVIKI5Lg8
72NdYSfKjWgKKHz8g+cf3IC/u22xYJoemZ76JYqMsI9WOrWAG5QYOm32+1MaACXlDRKRFMuXOra6
IFdWLYhs/nrhqEVr815GpW4lyht7M8kk0EQ8aFWeS4sbadnWkVdU+Clh1i4CNCzsAi8Xye4VqqoO
Xi+/PUiE40YOJo6kxEUJrlQ86vE907v8cyJ1FSuxDQ/2epALUMXL0/lVlOV8w1M6IRlUnsrUnV8u
x+I+fohGWyzsurPLb9MheJDXHp5vzD9ugkAouElR0ViykeMGGQc5aBkvRBdRPPuht91GTbIVIZs3
w7zKPyyOa8MkQ04lgotH9GUA65UIx7j9fr0D39iEznIciwNbVqW40QRiRF6yFdWHSnrCcm83oYJ/
PdDbI/WqNYvlpNRR3zU1212PsIFMOc/Gcf2ALOtznvgbJTep4rU7CtKPmoGttYWgh6HsOtn//W33
rMWLMwptL9Kq/bxDRc2mNOWN0sBeF+WdWayZ/148SJeJncVZJZlxLkFRKU914GgVqnd286F+NG7i
Jy9xFITGRqTlnBxbh5XefuP4et3Ipf1MLAlJ3M+BpSjZ4G1sd2uqRRe170XbrOWNtc1ImczZMcQO
rOd2sqWvMY4pKI7LG8vfptpKk1Zm6lKd2pekfLSAQpyUQdvE40EOY+Cl2bbBluT6VF1Zd0u9qlCL
2T1DIoVy6arhbRl3Wyn++D8LsjiU07T1q/plhLLhRsOPIqj3YrSyPb5x8p9Ng8Xu6An4GOcKYySm
/U7qKnvSfVdue1uIj5Xk76436c0D5u8VvsxBS0UVCtrcb53E7T/2wADvCsSwLfXJaFjzMIVbbe1N
szYtFttKN/07KDh2tpVT0D+Zw6epXiFbzLvC4hFIT1Izg9g9M6znz3h1r7Eg7mVtw/W8wXsHRTOb
VLStA3I2rGJLnu7YTp+u9+bbEWdXi/nWBv7yPGJOna5Mk4nzs7A2XhS9K7LRybIJtJH5GKNpVjZr
YKML4PivNf13zMVp0Pih1esBb+lMFZxeeR4qY2MqnTP14TbPEV6Q95LlKvWtskpivRhH2J4gE2dF
OgRbjaVObJAbOq7bgnZsij+VBO07WLlYLW3A1ru/2bGLSItGWlZkqn3q68dKvPdKcY/hjDNFPFWb
8KkpjA3lhZVl+JJaOZs9i5CLxY69X69LHiHV3Ua+rT/Kk0PNbEBFpbYBktjGje/i82c3H7XbUX80
oQ3dhZu1C+1FhU+ZPwMADxQaBLWxYDufUqWQTUk38Rnhx/pL/7PaVPv6sXrvPxiPhZt8afft+/ye
4JTQNqvl7zcH+FXwxXkxDv3k6TLB9UNPyhz9EMlWIkepne6u3qT3wy55ytHS/7EmH3I5q+dmz9hb
gDVcOZewzFhJFRwNAv04VJuus61gg9ZlJbhh43qIbm3kg74yxS723UXExbkvJuOIwx0Ry9F6kLMP
0hS6A4KPlfdxCtaG9eK4Og+2LDeKVhaUQT3PZ1hgZuWaRrkZLHFlc1+Lshi+BD1hD5c+/ZjXWz+q
OEF8O5e+/YOl+fdILbGePchkJdXnCRqkO7nJeWpZN0o1uFWKWE9Z2SaExesh35yWIM6ZGIi+UDs9
XxNmOVXUxTztmJienSaDo8UbIbkN1kheb/ff33EWW0CYJHI3TaZ2DH1oT8qxEHdyufJgWGvL/A2v
Dqk+Tyapzi320PxDkrYbxRBsE4JVpq1saJcX25c593dr5i95FWnyRCWvqZcd48oWH6xvzXuMmsN3
8j752n7rnxHPMFO7XbvVrvXh4qzvtWEQK+rgx6x28eKw46lzZOHp+oRYC7J4Hyil5EeFxkGkCpZr
huE2Sn/Ukexej/LfbEp/9+BiixBEYDiWzLzD66tTT0LhWF/M77x8dDRHsZre6sXKCr4+O2Rxsfvn
NQhungLascx3inWXGB+Qu03iNRzJWpjFRjGNKO0nPoOk+YUjGz4o4Ods2MhWtdKFF9fNszl4UesS
oWFhnMtAFXhx+zb70UwM36FZIgpOkDvXB2ytWYt9ohEFMY9Neq9Rv3m6iu/TV17/Tl8pm+uBLh/K
oJhQZSX1hNsG6nmLnSJVMyOr60E7DvD3os5JHwc0yuzwu9VtdPt9sltj0s2/cHE7AdwAfx8+CIXu
Jd1LHYGRV9SGj5bijoVA4vYfLFwizHVCTmAkFxeT3QIrrqDorB3FoPTI2CX/m7vzWJIb2dL0E+Ea
tNgCCJGCyaSKKNYGRl6SABxaw/H0/SFrui8DkZNh7NnNJjdFKw+4POIX3V5WiPI5mXXr6X3l+P4+
1DbGUQp7NBNIRk+FLYKy2Qm9xYTq19trdGuQzR533VxNGzAsT6pe+ciOhnZXB4Vza4ffGmaTAugC
XJMx8i2OMwUmjQc1/VaNtwgyr284gC60dFei4bacZXsLno+Naj1pn4qn6ISxJ8oa2ncztCRtCL9t
fL33kcr538zhf0bd3LPVItXKmBm1WqFJn3vrL/uWDN9rcTeb4T9jbPbdSoBaHNy0n0CqPVq6b+7K
T85TEraf8r0bduH4S3yzDkZQ7PXvau97X6vv1fH/6TO3KFczAl6hNUiqS20gP/VCUtO8+vL2IK+f
4P/5TmuzHyutibIy4jsn5SSTb0v/9c/+/3gigERUabFySaxKnpfPfdaoEVrkzfDciSUPIQv+VGb1
Fs/wim+yXg4r7hAtOGCIV1AUF8Cglnfa+JwppTqH7hwpf7tui5udXIavpl42IjRtbLREXlAOHRIz
JXGIijHMhng+pZMGtFzm+vS3ZtfWHADBiHO/hs16Nuq0EcFMsVr6BQJbpV8oXa/Atm/6GzHsNvZf
vwJcse5wnAB+bMU80Byv+9jM++dEz5fPY9mMvmibgkqmkwSlVtytMp43ztK2VvAyJsIhvBd4QwEx
vlwfIx+KqvGM/pm7fPypTWIKQMCm6CAjOmnVxvI1U8cvs2Hdvb0vXvlWZ21baODjVrzJ5qkSntbT
7VenZwSBPkxJWu6TAm/raaCngIRZctAL5+efD8nMsgtRZySj22x1mYOpnBZreo5cVEeTaPypcKgw
v/jcG8u7CIe1P3z4mdt1Kf9nwM0lLCyEeBvDmZ7pnyS7KVc+e4U9+bqEjtV10R+mI4zGR6Fxil0t
ijDWJszQ3NoWsTpPz16U4E4pW/HRjqZTlTvRj64db+mWbKOadTg0jkBoMx4ois0lzAOj23lcTs+W
gzIQ7i59GCMEFxRVFoVK1bg3YtCrsBcaHVA6kKqg2mgPbeFmsWV1NZ6dxnPu/EqN+KOFhmdWm8dM
JXbDBGW23Ad9Kt6Jpn40xa2C/NU5AUVH4wsVEUQR0H7e3GNe61qKgGn3bEjx94y34p1U4z6Yyv7k
1UbjoxbsYJVzS4XpiurAV1+Muy7Db+nSFNlTLmeDrxbaeZbmPrGMh0nR4aTWWMfhygIct+2iOzFp
wGBnbEqxmnn74GzfCATakX0Am4EjFBqqW5xMm7uqki6O/WxlqhtWhlX6UydvtcZeHYVNQ8nSJHx9
mYnfvlRjdduVpvacK1FzKAsjJ8iDw/H2t1yJ+63CunT9YIOiu21d+bU4bmUM1aCkH2asHL/oheuK
IJrQTfeWqMTaFiuDb6XoIDfgS53Mfp73rhbUTll/jlHJ/KC26XwQsr+LuyrbL7Ha3C9CEf88Bf9f
K66v++L/rri+T3+I9HeDgvWf/yOrDgLc/ReIfIjtvymqO+a/wGXBkgQ8h3jAuh/+25pA0//FBoEM
z5WwHsq1X/Df1gS69i9ovzZoYqDXYOl140801TfnDw0Uzh/XFuJa2qr39yKf/duubNw87S29M0/S
aOR9rEzdXyOm39/LrrUQwCmX95ldyBDN1OFJSUfjLpsT6KuNnj/LnnftxlHc3IIvvwcZLOChqP3g
TLa15FREnMTqpDgnUxcGngTrDZCL6sFcHM8f8bv3FaUq99gvu7scBCTkxloPoj4rbjw3l8f15YcA
lAUTYKzhHaHo5cUULboRld6gnaKyzXcJlla01pbu+Nseef4nlfzdo+GFGv6fDHMdZoXQAztgKYEa
b4NgmdtK1OtjdFKiPA6gmWahW6hLsCSO7WdR7x5mu38wdW8J9G6Zfs51m9BYt5w7W2TUiLM23xda
MxzmIi5Du1ziO3eKomM5evqh7/AhIgqcH+xcmfdZ3Zh7TU26L0UPpwXNTeHtzLJtdrGh32p5vfBw
tl8GKJzqA3RjoNKbcMSSvV6MUJJOSlk+1IMSWmn7VGnpYwNXvHXKI7Yxvo0FBuadQZOkvLFABQYS
q7k5JvGwM9VorxukWCUKg0W1F8I5ztX4qbesNXQ9KLoMUMN8e0Gul10DWs4riL6zjV7B5lfrUVwZ
GE64pwR8y1FxM+RJ66a78di/OgrMWXoO2LIjv3C5uYoZIXg3Ld2TtAYrcIS++LJz5v3b37KhAr1s
LpDOK6+U6gX6YJthYqOpCLX15DzmMv0waLkdH1q82ccgg4LyoaXupe4NV6Qn2dYD7Uh9at8lrto6
gZ2ZlAh6jMeXXZM38eDXQJkrAOpyudWLfWU20Eh6cTsmOSBIv5yNLG/zznCK6CTqWtl5Cn4fuuxu
dclfO2rsQxRUyUGoQGxP9FS3apz0SnQiBNOOI/IJD42u1oFaWn0g8E8IaqBtOyHq7rCUsxvIvtE/
eU1WfrVQyQ+V0lKpaiUpFZryR5p03hE/+eVZ9EDK7QSjMznYxqNXd8p+WMYlxFlQ2yN3X4ZV1qsf
CrnM97rQb7kYb0rO/ywzFpLWS5nqmlWFEZGuDwvzp0b5dN9KvsRu5XcUlLKDa5dlMFQ5REN8AHzR
ZO270qkav6py86MiNPt+UGMFG06Sore332VIyc9y1sCZOAQxI+7QrUCDNcemC5IkPse6GT/MKdrC
uaIakLyaCmUEowq41tp3XdHdQsdfxu7/Z2Tk/h1AOuTnW/EB0p3BThMRnwu3eCzJ2z85ivjZlpFy
1wv7lkT1Zar3z2iwnSAi68jUMd7l9rWmKjOMkVOGHHUbeJWzhGR5cRBVRRfWTT37OmnSjYdjrc9c
3K5wETWsizAwXWOHLTAurgg2PNw0ThGcxacEKZAApewy0M2y+stJPGcnzfJsDMtysMY/hBe/fDLC
FwSrnFeCzS1hF/plBhaq5v6KYRUadv53olZlkEs82N/eRBv63j9DkT8Tn8P8p1u5zv7vAQrCmVZu
pd5JGVGM8pOmsw9xqU3fx2ZIjo0xPTqT6xy1qfnueov8gHXscWkBwnix82tUiyZEM7d6NlL972GO
lqPSmF+Jq1DzVvTBl3o2hjIvlX1uZr8y00ufIII3gQYiPBAo54RVGrUP1mCcF1Wqu9oTParLurnT
BsV5SLsq3Um3rR9gC0Q7fbERzh6eG3iCdxV2Yf5UpcU3WVle0KtWf1e1GJDOeKuGML+6QDMXI3Q0
qd44ea/sSPJjdVUVAIoHqvFyzjrHmo2xnp1TabXeXh/zZlcUUebLBtLqYrtYbxbFrWbrKzvSgeQG
khZeD4MTz/6+UMKK1dqobe9kGJX9OI+2EWpOqRwL7tK7Skpa50tThxoknfdRg6Hu2xtlPWWbAwFx
A1LwC9fzStmvt1RJDydjnyQG6GeU955rI/6gFVV1IzLc4LtetiQARwIEHEP5++IH8tuWbNNM2J7E
GhKqcfnsDir9xNRQw25FvegJ7C1kVKkzuUi7ZGPVYZw3yRsNzetAedWPMkhcEcVH/2Bb2JyLbprw
EFVOeYWgats71WNRa80ha9HpihyjvdeX3HjUZSqxqum9/ZBUybFTm+SGtNMrly2LDgmUB1xD5mmz
7mk2mrNV1c5ppkZ5QDnf8T1RVU9CWh/7RdV2b6/zK3sbDjGqn0SW6OVsPVuFnEzsUQ33RJ66up6W
0V64lfqoACU55ELqT5Nn/3h7zKsAhc8yV38rKC5cRNs4asoRyTW1yT11amLvZFp+a+fMDd8eZNNs
WLcVHD1kgHkzNfgM21PbO6OH886UniulHv1qaXBJx5j0bpps+2PktN2RWtx8HxcN71nbpYdE05X7
OvX6p6IZzN2oTPWtrb6Gu5eniieUAiZcR/LUK9pqrpZlr1cdoQVcrx0SV+OjGKclxAY5P/aWVA+J
YeBVkDbpaggx3XcTHOCmT+SNZX9lv1NI5RFYfW6I3bYhcwVfvoirKj07pQFMJU/6o1fV43vS1uhv
ZN3GXTo75aGChHu0kiK7L8dR8xuU8g5vr9N1WAPMjdWy0BdkU2wF8sUMeWGOmvRMwaypAMxk2mc6
46TCXZ7Mlb8GfL3fFnFy7t2hMm48iC+y4ZdLQnEQ42wCPiTHyB0v71lzrpp49MbxHGUNTrQ1flRT
VeG/YXZNQHQ6HSf0pM5NmrtBlC3loYm85hOCi+5ZROb8OGDS8TfKH/V7dGfiT8NarXX7vL3vFt7C
seyK57RzcS6yE8UfbLjto5zbY5MDzcoKSzsID3O+MlO9UOQtApVadgttd32l4Ji40sopfqxHYvOJ
WpUnstLU4gz8ZA7rNgeCLHQ7pJI/HrpZn2/M6fX5JrEmUMW7ziEJv0pV23zpahRIzlaBn1GLm9bB
UBLzxgt1nY5hNk9Jge414gccp01uaTd5mS+eUZ2ljRtX3Fj3euHpxAjLvDOENMIGo8SdCnv0fWFN
8aFJux9TqqvouOfpndsX+b50u/REtTq68duuX08ydFTsuMTJfq6irKrIlb7Qy+ysp7ERlnGVhVVb
GR/UGvjFn54f0KLEycQJjEZX5nL/tsZQz3qll+dFYnM9tVX9fZBihcXU0yHp3PSDpvfDPvUW59YN
e32bYZRAyQUdaRxB4AJfDj3RnuoWvcvPKeiCT7HFBWE4s7JTe1vq/jxV30WkGQGRY/WjjyI7dFyl
DeJOu0X6vt7ga7KGbBimFIhhbGv9zYTz3Wha5VmB4BpoIyh3265Cp/QgZ6g30fbXtRguQDATRGaQ
oFey0+WHW3qRi1IvynNqLPO5txZx6Aq1f+jhHmAY5owfGm3ioBetukt0QW1lLhroiY3+iNb/clQj
0MleQnZcJoVyn9ZrHV4gFGLlafyuc/UhSOHvHDCXk6FAdc335DA/GHbdfqghut7YQtcxALc4U2et
tiEwT9fz/FsAFle5GmlFl5y7eco/d8JpIWjE2Ic0rUc3EdQBao/urYhrnaTLi5eqAbpjCAJQgGXZ
LkctKhd+YJSLM49l9hzlmnNfRaN6ENbfrv29VTEkKBQhH8RSjE+iBAX99sG5vqVQCaVIiAvCS+13
s3u7XsdHXhT5mfexD01Zd/6U1Leaetc3AaNYHEs07ZCB3ebOOHQ5i9042dlUu5y63Dw+ZKJ2Dvgz
/RmIYw14GIrIFdgLXmCYs1xOaJvYzjwNOSTFqir8zsHX2xDGFwHU/Fb0sL4Yl2uH6qizimVy/xK1
r//9tx3jpYqtWDIrzlMcO3uN2sBeGZru6EzG5LuZYh+GbvhLcWp3L3vZPw/ZjBDbMCW71jbTnVd6
tyQZrlcTATsKBkgkgiuBDn75i9JsVlpTFPwizCYOBTW8APvJW/jq65OChQV6j6slDZ+/ZbY7WqTJ
WpuK8+jW6ePojHZQu3O573DtOnrmYIUQX/9MO491BaVO34K+MPqAFDi368qmQuXIlWfFMX7Ca0j2
Y5fpwHy7/uPbR+I6FVsB8aiurpkfhK9t+0JVY7dXs2o5D0UOkBilux3VVMrfcVPex0us+crSg3kz
5uGxHJaYyoxZ3Gj1X60kjuHc5BxKjB5Qt92spL7GpW5k6ufJ0UVYOuOMizu6Lm9/6tVKvuDQ+E6U
ZpFk26rRUQZqSlUx6vOot+md0mnWozrLKXyRDY2FGx37phY3zs3lO0WESaOJeaWLuNaPoclebtJM
M6d2wMb1S2zZj9ogPnQAKPwi0U5pWfx6+wNfIBH/OaP/DAYdEkVimDLEYuuP+e2M4nnWF1odD1+K
xQLE4vRW7St2mx1oeDpBX3nykLu9DTON+8FrNfN9XAARzRzFuuORGR8Wu0NxFi9Dfyh7fAWTsTtk
Rd8GhZtmu3aQ40fNyb2A3Ekc3FK6h8bqrKABUnjjrXjB0l18C61kUCe8T1Rh+Lu5b1KOnLJEy3AC
NVjcF0qm7GL2yLsobwrfbVJ958lpDAwFcmYVUyVBm6I7jiktEdPKnVPv6OkOQTes2FwBNdnmDc2K
MjupTl4ehmZqn9jS7n0OKmDXI6H+SSGA3blN44SLGbW+cFLlgR7Gr1l48wGZF+OsC6cJqI2Lf7uQ
doTfz01FocvJ7k2zjx7cuI39JbG0XZqrMHeayQltjbri28t8eVpYZWZmlUZha61R8NbuJu8nTTau
M5ymFTQi7B5nnYmh3h5lE2uvwxDlsWnJp3GbhL1zuZl0tF+93ozUkxxdne+Xnu/MpRkOYzX+tchs
9At8wfZNq1jHKHVzUiCZEvbkKcTfKn/sirbYt4Pdh9Jwbpk2Xc/BivgkjmDjgmlyN8fKjRR0ge2J
H4c7rW9qsxbQ8PJuHN4tFOBlDmg5AwhYwatX+t6lSDotHSz15E7xECKA44TmOLT+kJv5ex5nvlWL
EndnGH0dMC8NcuOrFbsihyC31MpfrMEOotpdLTKs7Ik2w3RjnS6LhusyUT5bSwzgbChjb83LzCQd
1RRtrFMmLCskM3MDJZ2AI2rWGFgDBMCosZIDSm0/3I5j8vYuuYx1/hmdYIrGGI1vnJc2EVWNaatS
2bF+yt1Z3A/O3Ptg+WpUWZb+xmJc3aTUq4hZ0f+iNqqR9lzux6ivl7bGzPJEMlHszUGLQsLYMjBq
PX5XEJbfmNhNY//l20ihV2Fi/lLA2Qxo0PWdeekNSvSR+VUWpnGntkb93tO6wreoIoRCFsva2Dfu
FGUxA70tov0yZNlzlrW3iKOvfT41BQS7TYJKHsrLz0/UTEmZHAMoYi1DCuCWP5MA+UbWm2E5OLcg
Pa+sLDue8reDPDnJwnoCf3tL9LJv46xxjBMXfPRAXMgeqmbtCURscWum19N6eddjJ7W+yVw48B+3
/DwL52wkStjDQ1c57xcKw+E4KR/sKbZ3izmBqlVr9aw6wtkbea4dG6/FodU1JYWa9rNesQriu3Ho
KndEf18rgmTWbj1Ir/5GzhjkNuAewE4u58POi6ReIlM7TaNufkTVbH43dVUOqH2I9y693n0hKgzD
x0U8v33G1pm+mh0P1TvAkBZ9nM1KKGRMsVl6Gnedru+nTJ/2LVylP4rBXnY7BQygZIaG5DjF4cvv
s5zFxANaMU9un2i+cCmgdkme3VjqV76F7buCNegj2zTYLkdx5kR4SZxbp45a5c6sys+tOd6qA7+y
dbEtAMFJaKuudfXLQTSlrTR3ktZJsxP7LlaV+GgOVflgi1L98MdrY7omIBuIZRS2jc3ayAxIkLEw
VF8mEc7ZtCpLo7hlKfPK3qNmy7qw+2hWbjsVpF4J0OTZPKUEOocldpxDUQnrwySn7EFW9fxYqXSq
jdZTb6yX9nKvbHYfTtOg7hC7J47d5n2isnsxosR70obZS3ZqpMhoJ4o+/pbn7Ho/4VFBf1+rYZWm
o/jS9or7kcpVc28XqftvQuLmXZ3b3llL4rYMllGLvillp3yIDat+39e52/lK6ex7U6WnLhonjYIy
F8v3QibCCoByZ2DOJUbCtkQWNNAzm7oA3dr60Vv0eG80I1BOY1o1mgT+I9/AvlKCVFLAnij2WlAW
vdJn/5OOyiGqk7Bf6rlFOLK3/h2lkfPda8bW8LvFSATmC700HpMkxcuvpJQZ5tZQVzvN6ezmoc0p
oQep26rfTKgTPxSzr63dvMzTMRWF0geZVjXY1mNM8knC+P1kmENt0sOromcE7t8lVVblQY/mk3rX
9qbzb0zvaMCkdTftCBin9CCWmJKx0LqsDrOoEg8e+iOeH3npuAQ2UnGPWRPVpd9QLG+DWS2dr3Ji
W/pDq7v7pEw1wD/QQ5VdlI/dsusQZcNnujJyjGHs/lC3EyFM05kLLhuO1Z77zKUG1dABT3ASn3hO
rTkqvy0F6KCe9lh8V0468xcZ0vgxzvjM+oR1XL5dCQGVFl66z+uhbIOhABTuV54QBoWsquWFXBI1
PerqEH0Cx21hJ5WV4ykeFfuXN+TKMTVE9X5NUe64VYGuj3HZ/jCiwkUItairLJiVUUcg3I4AYeZi
LkPykv5L3SxTdui1fvjLnV2c1vXZ0nzLaJ0fWZIvj6i9NnSZa1QBfK0So/CXvswI21OZPDUaSBx/
wKMlD2ozWu7McalpR5ulfIYGenDkbOpHKUi2fXOIDJQH51ZCOVR0J1CLWLvPY6Oa/bmyekAJIp6x
zdCj5qvOfiRH1nrPXwoNPR9HadvUL0DC/JqqmXqaluYwXVR1Mc5u3WYfo2RZPL8VqfnYx6qahaMU
TgYHYXbf630dBfAYkr+0ojB6f3ZHex/3pRgCyteddVctS/Xr7ZvsMjt+uf956Ve0PRLea+Pg8tJU
FjQ6KWMCo+Nt+TKjRlj6XjMrEYpkHUA6cF27oTTT/dvDvhJi42XNo0+xA/MFIrzLcXOnQ9QtsqKT
7U7WuyaNmrNXKpjMIyv1q2mtCBTIIHYxjbywnoYmHHMzOsaFbn5wrbTc6S6aRrIh9+NIuihhGumN
l3E7M/QSucVRDwB+yuu7zTWGNtKNqsz6U2aN6VMWd/nOHYUTmEsXB15mah8JR26hyV8b1OJBpnxA
HZHq3uW0IMQMCGsoRqJdRwRCR4+yivVlpyY76e2dsfzx9jpsw8v1I6kK0qNcF8HaQo3GWh/krDTj
KVqaQ+uS2c9CxuCetPYIFOhGCvuia/j7q8Jwa+K29iJfbOk3n9eYpS2N0RpP0zJOe9Ne+jAHzfo+
qdLxKHgZgs7qip3hofDYFyI6JuR4QdQaOnbuAgUHWtf4guTejh/e7JCL8QKlKsQuQR3ynRc5MlwG
KW+8hq8sCqCFNXp5aaptYQtm3kH1t9LplOnS3o+F6T5r6N1z2EvtqDdDtEP6+xa275WVWYkUyBDz
8OMUsgkxqLxMed+U08lr2uYoXUU5jiD8fFCnUyj68Raf8pXxVgwh4tMr+sVRN9HTmOV9h2AMdhCx
/TEVekMPNLaCrPbuY1O2f1SSRxWekALKBgWoNYsnxbvc50W/JBMVqvnUtcqwS5IkDmyvvZVhvPJN
fA/FJKJ3in9b4uZoAMvO5mY+wUWcgtGSxX0/2R95DvoHUvRbh/fV4RzWylNZMm3bJSNcU5041efT
ItoiAGcy7yxA0HdSqX9QeLpFH153wOYwUSQDT0OURuFvi/6s5nGacCWSp8k1kz0Q5Qr56Fj78sc3
BK8DXlFMJGKo6uaiLm3FjcrCkie1t75Z+fDs6ePPWM4/nXksd2+PtQFkvmwLoL0G19HqenwF740T
15lrMCOnwpFDqGei8EdHWXaj6MyDdOrkOBFx+Yo7pnfjmEZ4Dxtz6CS46XbYnge1aiVhSYzw9u/a
ZhYU3KCFrDK3UF14KTc1MS/N8SSGbHlS4nHc1y72U72iuke14sl/e6ir8sM6lsMtCQhUVek8bs4h
LTkrxUhvOA2E4D5QbeVzg3D+41Tb6Dh2iKC2xgwC1BvjAPqtvJ/Nrj5ES53f9UTih//Nz+FeoFJP
G4ge6OVBzbUKgKKZjNQDlOZu0Xl6AWhMT0WCZK1cqD11Y2UAvQepp0ezGRbD0oSDVnbHdCinG5Cp
q1L3y+xA+V53/Bo8bGanHiu0z3qF8jD46gd1hGFhzYSyHjCE0NaX1DeTojyoMsf0u0jHpzmNvEPj
CmJZOalBW7c7B7Xlg0cHN3AVTHe6JXd3GE4oT0NX5vdLrhf7XKeeBvBvDocEcZU+r6YbAKH1h14e
3hevUkoKHorXkCUu53XwinFUAIGeYHSKoKo84ykzSbESjA98N/GiIKeF8GAK8/T2ihqvbWZoGes9
xdtCPfByZHU0Wl7oajxxddQhed3yGVAq4fHsqJ+MUXhh15rWfrIaeej0OTvIwvuaikj/MCx1fa4s
4ewUQsLARPj3QC1Y8b1Ms3btRKvbhZMPF8Fj51pmFw6YVOztZoyCyrYKf/GS6oubD65fcNjoOiFK
qyXt8IAiLuG/kyy72janoG9l/qzoendoOilvxHXX16YJIAtiKQWdF7vDy+/Pkh647JTKk+VKsV+M
aiLxTP9QtJQHDpM48mM632BxSKEvR5FtpU5Fai+n2KqGQGlHB5cQr7xr+j+V+X0ZahU0X00F1xB+
czshwk/G3KvqaQDHicPR2Oxzt4huBEHX24ZCANHwCtbmet56FsQ0ZcnEM+0E4MX1LVhP/lJ7z26h
Dbu3d+j1Mwo+GvQtHjXEIcSml1OXGU5L/6Oh+j5qRxX7mMDWig+1tO5tin837tvrc7j6QAIIW2UK
uFc2k+dR2dXaqDNOmZ1hRhJLNSik3b5TNep7US/Uo6zU6pyry60ayyufCRwPDPVqybO2dS4/c1Ha
gRw+MU4eqoqfu9j8piWq+kNJvSHEI+wPDUHWXUJQAtCYTiuF+63hXWeWbl+joXzCVht39jZ1DqmL
4bOuwHZ8ewHZEfz2y9vNJOyCY2eyK6iSbZZQs+e4lSJyTokbP3RNXbq7tO3jx76iWAUfxHQ+z6JH
Vxv/FvdT1YMaCSdtzNxgmezyHhEbMOWVJAgdepOglxzIMqgPIJIReHOF246bquIr5dr4S+tA0Dh2
poZWlWGSvwbCq2tq40Uh/KZ10fPtSwTEgzitJpsqRYkdl6kQVvCImobEUH0w750pcz4Cf+Tt0mvP
7+g0nvo+BaYo44pqL6EqkHTlWHdO9dGJin6AnJBYUFWa8WON8rkdxBMT7+vUpbrQXhL9L7vSjPnO
maX2V2I2HydrRtrIwrwnBzCk5F+xYRLDwYVq0PsxT2keVp0EQ1+n/LZ47pQ7zFGM1k/yPg2d2iEd
HtT+gyWA4lNzkaN+xB4l+zwQqP+gHa08T3Ox4N7t1NEXKRH0I39XR+xtAGzdI0lFOJUkY0QojOu4
b7UtmHwsMyMvSKhpaTw5eW/6TeXVdBlSC4VdLaPkGmT2NH+QjUphzlrSeq3hxNnDkPcacMYq+6oN
UvnO7UABDhpYzX2a20cNKaUo0Gt76nyrymDMeroo/gYfRC1mrXsixicX5WsJBPRz25gIKNh2qpdo
uXhIjhXt0n2hfIt1mQZ06pOqzvFDr8T5oZVx/6nDMfJvzVGm9tAlJVrdSW62FN3MabEPLlBPEeTg
Uead3UHL/FIuKUZG1gSX16d8kzwpYrTFjaTmlbsE7gx4Cvq0BCrbfoZG7RldhGE5lWkX9I5dH8ss
c/d9Yih7yTnzaVxpoaOKG0Ha9YtmUb1fUbVwIvFF3mbVqVXlc6J4p2YGbyrVzCZGvMmNuL6vVror
hde1Iwq0bXOma3OJlLHqlRPhWX+PY0930KcKlWcL35/CMm9FwtcPDuMR/0LzXBO4rYTQVEWJk7qj
cqpdcMtRlc7+2BlPHSTD/a376uq6YijaXRCevPUp2FzFWgQ5FF1K5ZR2TvKQeNqy06hohqrT09pp
DCXELS3+KPq0f9+bffkrruMi9KwJ01C7Vh5v/JxLtOWaBa0/x8GGiMdhpR9evgx0+gbCBF05tYst
wz5p0ueujeQ9nADHRwO72XP0E8wUY+u+tWuKnOzuoF/SWzWB1zYWwE9eYbLMVe/w8odopZKlsR7H
50lRsnAwFwqV0RDdODavLPTL04SDIHUhas6Xo1ClbtPJ6e2TniTwe4w82XVS1w923c/Ht6f2lQ+y
V0t4GGAwL65s1CLLlkoVDd5J5IN5p8dlFtYJoPO3R9mAq14W0F7LKDaIObqbWxepwpsyd8xg9Jh6
EvnqkHYPc1F0e65gudM9Ghd2mei7JZ40BG0XK7QTqdxoH25w/y8/YkWM0Kci2qUvtr7Rv3VyRdNm
mRG3yRmpfrD8nVNGj2Q5stgXqVnFgBfWZ1KPChzUvKH+skCkre85Be4XLO6giLw9KddFtJXoAu1k
VXBYuVWXP6dB8CeOkgpSo9MuOtLVXtzs9QWjvzBRotTY1fnQq/ddE3u31Kiuh6ZJx1uOLMlKSN9S
42PdneeSe/OkaPYQpvSsAqDqXtBlxdesM37OlXlLTWKtilwGQAgNoHsFzRDAMkTiy68VyqDay8pO
b2Zp/MyBAq/Mhq45JSYqFmEcNaNBC8FDj9K2Uj0LqhKU2I3Y9nq3Q18GuwjyFQAjgMnLH2FXg5em
vQ49WDWT0OxFd28qsA/eXthXijaXw2wqRIsN8EQUDNN4NZ0q26l9h6vjwWl07dlRivx9NrvtlyIH
B6uPPWrD4B38PEuTp7q1If4NEouSRrg3UuwNL2g9AdykPI00nXXeq+0iDF2k4RKgKidFt6s9/yx/
Z6p0X4okqR9ze/F2GZSkME2LNijjAVkRZZn/VvRmhossRKjFU3wj+XxtssDTrvfcqv5DT/xyTdrG
i5Z4nFeKizEdMigpu2iNc5VciqCTIy2XUhsPvTv9BEHsva/NyQ6JE7nzZ3N1pexyv/fc6Y8vRvK3
ly4Qb67H5XX5s6oo1m06TLSBRgNxz74pwhoq3u7GVnnlJJI5rsEKiQEgk80lkBSwG+e0hkegFOKz
0izKLz3Va7nDwzZXwchrIkhoJYfxYCylL6JyOBiqwMu3Tgzh+brZec8e7d4PCmgRJ+zq1PI1Mavp
ro9m50a1SXvl5yI0wMTAb6FavbUk05LIscvMFWdDZu7TstCeU2QWP3G7o6SwAJAxHKX72CVRem/h
JRwmcizuTdXJ/Mw2u33VqPVBteEwW1jZB96SjoM/A1S4cdBf21XUnFH9oJuGhpW6mVfpUOpK9Nk9
1XJBRzfH2rnL9ebJhFL/PZ6j8cd/sfddyZEjWbZbaZuvmQ+UQQfCbGY+3B0qdDCof2CU0DogFzFL
eZuYjb3jkfW6mchs4lV3VXeVdVYUySRDwOHiynPPDfpKfcj95Mxq6QzbXat7AEBR7ci5MlCsq+WI
4yBe9Mug6vwMQuACSIW0FfIY6OL09cZSx6gR1Khf3p5jlFJqWZcxXxU8WuTLYGYPT4o1vlyLd5nl
kVpdxcp9fa1QUMpg2YzebQG6STeWKx/Z3rqjqKPQzbI5pzTKUw+NtgZQevpaajeJh95oSov2WDgS
trJAo6xeqkBX2aJKsM6CYJUiGnFVNvJAEoRtb9rSONvashOBiBDxyb4RmctFI1DfT5Pbz0/Lt+Ib
qTIwheloF4rYyzTyXrRBLoI+Jb6LAZ5wukVgrKQ8f/r8It8aXxzoBVtzAdw5oKWTOVNVT+qFTozv
gl5eksBPNdDfxQ2rJGOYM7O/VYoA/yAtgm0AIQAQ7tfrI0dhNgi+F98VUqCTshFlJkRZtanS/GyK
OBuOAJtqkxdVxQTwOK4WXo/GpUojkQDiy/THVN+j1FIyjVSv2cKPfBNd/DxbQ3rs5IvjbA09N/y/
VuNwdWTA00AIBc6AKakJQreJX2RjdAezUQfg2QuT+7TvS5ksu7aLOdwEzUfURXGnNVDFvMlO4rZV
3QMgg66JKO5RC6vo82CDHrretdYtvADUyVF6BTnSIwKqjfFtG3jLY5cW8VboIYfIOCBoYWZyEVyh
rkJE6X5cCkDXNoq3iZZemVIpP4Pzxq/r8ElZSGkA8GWIbXJG0F3CHOtsmYY9XeAjVkacpWDaXLbp
qVKNMiESumZWVD/3DRjTaxl1Uzi8kgDEQ3veZ1LSPIilnwFqk5zbuQq2700nTDDIf4BGuSH+9Qao
NU1IoBajOy2TAmuppRUrEJV67kBsbuLavxSFz8FzAMWDDQqRFw4r//p6ggeuYEkVojsOqmZKCVZf
A8xIVFWrpSkPfW9/fpi+Y/gjpckTgKisgASaotfzXliMhRSdwdxRywjcDMbyLmgWw3XbtUFpokXB
YouCfhT+onGiAMiPGIK7p80ST5gxt6fE/BC8SwU4OA7gAtICIYmv7x2fqC3PpdDeIbBSuZkqqte5
0S2toitWOoqHVrA/tAPKBkSSG/5LGQC7HS6BXxebqnJHSfNNccBRW/ZSB5s5r22ERSMz6sZHeD3p
DHvQN2IIAEeoB6AR4JtJ6PLy9WgNAMv7JDqDAyGF9RgivAUS6S792SL+Rexp2/ClQhvi9/N/8re9
5MVQhaCv+e///Oq3ffGWnc7V29t5+1RMX/nVG+v/vjztv+Xs6fz01S9mhojAcGzequHqrUY87HKR
n1/5//vkn94un3I9FG//9W8veQMELj4NwcrsI2kaz6D/dY61//2f5K3+0/apCp+yDP96bf60y6vX
6Qd8YV1DqOUn7i8hRQ+dCrYEGIPdW33+r3+DifwT/oQVWsKlAGcrluln6jVZ/AmmNi9ORVUawBK8
4uVn5jVJ/QkwelhRQDOAvw8O6S8hXpvYZPh8WGQoqEFKn9NjTYFDKPvM8t7TejC6gidbFKTHRVyq
FBhPxEbQywT2I6LaHybr8EXgfyQbm2hiXBNVdkh/owb5C6vl17uzqA3UzoM65TC2TWuFIjqmBGU6
Vw41lR78MuClQFYKNEqQHRcr74PHDr806VJZag+VFGSbIEqdMYh6loyqzCIBmLOgBuY97mK3z4yT
nhRz1GNTg1dEbM+QYEnCZuMpnmnxB4DUzTBC/xwMdL131CJeWl2haZa4hI2k11oMPjFobS/wQ5qW
rewKcZwTJV8mTixVGtFAn7RuAiXeSmfJX/tt4T8rehvMeFGX8qkPehnjhFCHYubECmD3ndq74ogy
HCQ8skOkZIGlZxGKcTNfsDsgFZxRHtuaLMdapUul3IVCHzBxLB6kAG3jU3V8Be9w8JLJZ2UXiVW5
Sr2k3yLFvnQSedFY505R7AKGnQXdUjiq2Bw6fejuJQW950FuMGAZJBCBncXsUY/60+db7dtNgK2N
6ZeBvcVtou/513stSwdhaBU1OWjAmK3KDPinxaiFG7Hza7qskABp1KrbqV7amUE2iFa2THr2+SC4
t/f19EKN8Xp+lPZzasOJ3sxrvYM3FMUHsJjKa3TDu4t8OTOVTm+sYQFCTF+iil4Fv1B9ishe8tbr
PO6J9CkSml/f+1lc1q2epf6hWwwBHQ3pLgmaniK9KaBdEWjDwnNwWnga0Kh+XDNkVefU5jRzhSGA
ThA3Dvg4Tjwi6l8PAZxXOUoQs+V+EUHlLXxBZWU5Lq78LOxMw1sktjScVD/a1zK6YAzZSOqw8iyp
kUcwHoGfK4YTYhngjTvGleEEIZqOZELGkCu5PycyRX6lWozLGU/1GwEFjQmBjHwb7Gu4ClxofpAc
qAUpul6Ql/sqXC5Og9aBAWUoPfPzbTENKQKPAni9gvlBdSpqG7XJ5Mg96DLyhTHugXt2e78RbHBY
qCsDTWybWIss6Vz1T0qhPocNeh4heE3Sxpirg/uG0xujwKXhF2F9QBkyBWYKcRVkbT7K+0zxxJ1W
tBtx7JOHFmGRw9krwP5bKrG0kVPe5D4S22dNK/WANcXCwMYp4/xB07YgoetyegYZR2MaWiW7YHyq
Qf8Tqa0TnEuuS9TqcWwq5W1mEr9RYJx+jNM3gLAJR3wxMXU4AZlWxUuAHlNtUwmh/1Ar2FsRqpAH
WoEoxidts4xAV1znW5hCC0Bx+9ZzFy3gDJYacIzyEEiPWqfXW9QMod9Qqwz+NvPEce5ATgx2LDh6
GyH8j1oo4DYRtPl6X8nLPkalKBwDJUrLK1nTznZXeoua+rFkCYKP0HGbLdYAkvQ3aV5gAlO01CNh
a0DUllFbU9QKFBGgONF5j6LmEmD1bNl+sXV/WHX/pkIy/3WrjuYv+Z/+ff32loSZ/x9/+vf//T+w
8v7jo1HH3//FqFvqP4GZACiuJQhboF64K/vFqMMzlyp3ztAAR4lHVf5Mpyv9xKnBkFmUEEEGgvLP
Np0Apl0gN/EGyGuYC4ge/BKj7lJU90HjwBe8dBADMAHEXCJqwr/eaKMaRUkPsKitA9iqtevId8Jq
bch7WFln9MJIWZqdEjQEKlQfnTWd/uzoylofW4hgFDIEK5hkAPcDEdgFrAhpC+qNDjpqVRmoGTR1
1QRypC5QA3FqI3DU2ILnVLGZLahWblI5IpLBAt1aRKsqc0GN5+kuKAy8hiIpjwKKtF8Xoxuiq2br
hMN1WjUEdR3rxW19nb72T9p7/5TZgrob0mMYPQyqm3rrDyv7PRN0chS/maGJTgZiy6+8QJVtQzDr
x+FtcZc/lo+yTrU78a0NyOJZKtjiOX/MH5u3LCBxTMZn1GUGp5T6ntUMb0PIcpkYCskbpuVAUq6b
6EWPFQLodzRua/TsjcDQ6Z5jW/IRsXxIhPchlkjaBaSPDt0crPqSD/9k0aeMZIukqBUPDLp2t7gH
34mROKKx1oSbQj5Acu/Gd+Fo3Deb9Hq8jR8UU0hI/ICmj2VLoXaBkxBTukQzhqvOI4NHggr16QSk
5zO6dXaYE6vknzTMSz78s9mcyurf/waZkwrTIrR/PanwHaEAtm9UnKOPCrygaWYzlcCKoKe6YodZ
aZA2QZ0aqihoDAameDgbM/bf3NUmQvrvvNrUzuMSD+lrDpMFDQH8kYnEq9Qx91UwO9gN1e2Bdia8
fBYxHHq6NCHiKci+qUZD5ls+85k24wQhWQilMzlRHwewmLhiKRqZFR6AzrZqd6YINmcCcBXMS6Tg
EDzV7gd63ohIx6m0vTae+lcPlNs3MkfSEnwHbE0QSbwqTksRlXsg8USBDVGew1XaU8VjEv56k775
x7NEka/xcxrfCDtlQc7r8EbsAIcl+B6/tU4i/vyLWqAqCzA40kWk90kTkYUJ/7vyzBj0y2dy9qh+
DZTde5Ay4UbYRlcdyPXgoK/8g/8wPhXAM6s023WsvfJViobRG/TP3VS3OuriErJZVES/l27r19aO
98Ndt/ZZeoWetAkJr1BLh7JzUSPXigWyPr+kY4JuqgRAqy6wxofIlQImIBT9HuDZ9+Ileyleqoh0
Pv9fKYi+exV34F+rWnOQMGBU8N8kOo18msQ2cESVxnqVABucPcroVApnu8vIEJDmdLa9goUJDdZi
QJKZ2M78Mk/k+49l/iMu85w0+YZb6VeWJhOv74sw4+wtFzpmCO2vDdyy7SUjGBLVBm3FWyerh6Ev
Q3Je1KMDDLJMBUWd4xWeuyR//kNQ4Ne45DRC8OU2ER9G/IR75tMa/FiT43KpZKpdmwPtWU2v70Yz
2NFf2oD3mwtNlMPffCH5e0oPgQY4JcAFIksymcVQRicAoy5Vu/U8jypGDngEYkPgC48cOex7C4Ws
vrNY1jpKx73REgCQJZUeo1VDNaCwRBJKJmdD6g5KUKwCQRWpGiYeAUK4tPQBkrfalQVSbboBkRyh
6Rrz4uteVhNLjM/JF1cZqQtkFb7jRky4/BHTglL9eDsTHZ7VMYouwki10cULhBkdEdGaD17TCKg0
hkDR6wrtMJKQQZm1REQq/L4PaV8eoDi8lqDyf9Fvs6ckJUBGxnRO6X73mH4c32RdkUUXQdWH8Q2w
7F2kPVEnnhAUqEenam/c647hyPcFfANjDybzbW9X23AGNzS35NPWIn/wJZ+Wovyjl5zvuKmV9WHF
p6Wg4NPLwJ4EM698Kn3ix6R4qhsSbOeqM+e21rQP2m+xtebudRJA/ZvvdQoIuhxzTikO9KnI/5tI
LWDewaXRxap9fy/S/d4nZ/LwcHM6zUQlLoszXbyP15mIE9/I9BZoVxzXlX91dlFqQMSVZ/vO2X0u
3MpVYbbrFAayW5Oe2AIaY3qkILDtNsUuI09PK2YKtrkCHwaRYJkW5E4lOsnIDi3UyHLWqJ/G97+Z
mKl8qXoDUXrIl3wk8RXkn4dq9+PSClDSbcZoiktB0jHSLKTZsViV+0qkokoXJfFuFu7nIZ25sVxS
QR8UtP8bjmVuw1wU+4ex/K0b5rsGwocNcyl//XAdLfBBuJliw7TWGUpwVT+itTLJbXVJisTs5xA8
s3M8wZ91iKKLYoX1PrP+Je3Zcp9clyFFfwoUFQQgemkpuruc0aLPUULkC6/jFsFDWjLeVBju0lzP
k7kTc1mIDxPwTz8xsyuG+PBHM/LvXbHLDvhEpFyYQz5MUK03yzYOsUOylOa2CLeYeo6K0p53haIW
F6Rfwt+9Sybi8jffJbOTMJGrv8YkfC+ACG5ocI0h5s/78k5EoxLF0tjVhWoz9piTx8Lq7O1jSs7s
3ooYefNNUqO/sbF/oMfaVIhzOu0UapCBOeuB3jvMuYmI87mIBNrxO9bBh0FNi1tRE2CgQgKDEu0F
qRgUDdWPqE6zgmtQDw+kZUGL3+pVvq5XOMj3+hac1kfAf17wyoIKzoCjf7YUcitYr6WjPGisoUvH
o6UTk9I0bjw4J0fPPN4mVDqgScUK8RLHFSgqm5juIpBGe8dgoX0m4FJFwOVM7INPIqtfB9bbSFtz
pOhWZL6hWFsh6vUBoSnBhO38lm89ph7O5E2gthvbCxPUakwn1Hw4kxgfH1Pj1WBvCbSdSSuyqpln
Bc9Q1c++XVshPlUnkh3Sl4O2JenmYLCFqZnuEhpqQQuMQ2cJMWsL9EJuS0FU5Kp4RW0taWh7G1CW
45I6064WOx4uk2zRvYvez6vGumtpv8L9vMT0RWebh47d7Qxyh/AWvTtcpdRWcbmM5G7HUJNH7Ds8
talDoq1WpkHwcmWV8NibaOVuRla70/GYElTJWxrRzXVt8sd9R2OyfkW/eVJZDa1YbZ7ZuqGvtzJE
f0oaKPeIvmp4HyjczYplG3A9WPfrhmwTV8Oug4JgHb3friO3YqWJ6NA+2KyzDf+wglVW4Har9r58
BzdJkZOODqtoE7lg6UQDGQpqrFVEBas/yAgfRpthpez5ZfkIQS2Er9uYoKIUl3/dPWi2tzfIk/Pe
kNtb8RiyqCciIeUmISXmuDBrJt6bD7F7NnXSmrn7gNJ21rFx1VmLLaZZoD1xfWKDa4w4GXU63N/M
SZik+L8YLn85nTwX91EMF80Y6GiFqtoaqc0Ed4ob2Fpubodkv+3ZaGWbzmSHhQ2I5+qhdk1phSFa
g2VSNmP1zUmKaVr4HyIp5uZnouirc1me++oyP3xTedvFvjO3AqlJSR8lNjLUfdDV07ChpmLjDGRE
tPzDZrU6HWemZ15oTcz8H0Lrh9D61xRaE9vxtzyUc/JhEoD9LeUnqPW+Y9VwzDnok2FugSHha2EO
BklvDHIIK67MKibaXD/WZmuh26TZmKM14md621u9hdwT5c8NqxJaEuU7+DfPSPHnBjpa+VPmSpZk
GauRyVRimiWbAU3N2AzNiAlm6yyuWqd1BKozGDRsiZ8hLGrtiIwP2o+gBUh227Ce6mTTMLM1tVVr
PvlsyQyTa1LdjtzOFE4DtGjLJKvDXwuaMuRp4LPDYkhg1UCa7iISkJsnhT4V+Dt38WE02G8pNQ45
tONVbB+uVAasEh5XOd3IDYk3y135otgj3UDTZmRz2Nw96AgKBMRJYD7c5gTVEBetDTX9ur7VYCsg
nrEgsAAHqpFjQ175fLzzAZ3eob7xfIfnuVHx+vqKbOiKRmZs+VZipzBeVTJYjVWYfFoCVt+UbLB0
C7VuNjcKDArUmv253sZ6zqz1xJQPjR70VFWOyD9Wr8HsgaABX3zlQT+Kteytdct4hpMvo7rqzMLN
XMMu3J4NpmKh1MiUEUQpYIWHpuYklm8GVoTfMsTXUzNgMRYc7RCtAMvP/1bagSUgmBFZoVnTBM/j
1VZOQ3N0UjvGs70Tb+HzFksm7lM0NTRFa4QJGlvlZrgHqAv/q3vJrszOqt3RHBgsfXRpJLIFSjMK
9lVSwAbDzeAhYVSh6eE2dHwNJqw3toDFXZoNTdelqex1W7LQABbPgDyLofYLFriGbW9gZXLrTGWn
oDQDnsYMHFJei+64U475pnTlzdmmgemzjCIATEYMR1plTkgIzHMTveCt1LQ697w770RLZNkKn7Q9
soYYFJVbeFe+NrCFuel5ZiJNYEjCMKThbYvfEzNnPT6xRTYZ9OVUxT4+myhEstaIO8EAle3cNEwd
XwvcEIx2fngQGHAWm+UmtJwlbYl+Pewbi4Su79KARPYcJHZeVEy8sh+i4g8rKlBf8bmomDq7XqOC
cMGAqGitGoKiNnW7hcDvLe/Y/6wYPJwlGTKCP6PdezaXD6DzMdFK0PZskQ5ASYAy10ptgb60cFix
aU0X1Hj5fQ13oGGjmTKwyeCBXgU0sVcs2563navf99jPKvEQhx1Xwx6wA4ZT4ZuZpcB6hn+B0ztQ
JP/xkepeJDv5Prg602S1dM/22cbhsxQb6Cs32OUukvrUuJwcSLs5GMqFP2EaIvqgPqe+UNVGRhZ0
lWorCAnwE91QePJbEIdhthpTexmtlhVQi6Ol3SfuCKmkQkKiPvfyXWE6lYhOGzthKWavpqqZsNqO
rADz5uPfPiQlCrOZx3r89M3c9lehmVggJLOlZy57Y0jWDPI1YrkdnPj7UF2K9/lmeAyhfAGpY+UW
74PslZ75J0hOZJV4f8CwNmZKPSZgwtt1avNXfXll/cZfkeMRWPy7v0qscAXmexs/ccXQLGltpxh3
iHVJrJIm+B5jZLGZmoWFMeEeM2iBxGowAi71PQb2FFwTX9vU5vfDIxf+KmKjk/PxWPwnxok7yfEq
fuXL157rCf4+CNtd66QQuVzsosU5wgwhDekhdlPYDJuRcvsB5YRHbVW7yVV0pd7nLsQ3dOt5V19L
q471lmEjYHMxcnp49tyY0fCQWGNnWAWVBjSGlmtMaAzIb91M7Pwio3N23oEAF9KcaxcZ6+U7fD/2
WAMRpwT86/RMKyoyUPtcaVRCQiFmgSkcQiu2AjMwWXQMYJwITIB656oL/dkRQPDMwUlstBU2B2tg
KZ47W4gkfDGwcL4srqoDm8cpDOyvBYvM7GpgEt0YVvGOLseIIgRbD0bDQLQDcrsrn4HLigh2gihP
ZhtXkR0yqHmw+iHeBKMEnbGoWWHmNMwkUjIgr6U5FbYLW6NgKXTrTb1Z2KdtCVVZQY1tO+hQGQOv
aMzuJUvDTdeYoNossO35+fLMEOCn2AK7FYBQa2e9dDtyy+8QPSz5kDF85jQO8rlQuQ0OCEbLKrNh
OUJbhbk4LjGCpb00CVRfS8gCUYOR3jge9DzsMgehcLd2lVW9kWz5Xn3RX2o2vPjYmTWLN8amdVz4
1TlFHQQB/InC/ErJGqEcth2tewuNGbZYWlievg2U2kFY9XZi0ne0vKbv7wk9viKdTk83u6eI3Nx0
5BVWn4cFo40T3eg7tubWnkRGcsVDLDW55lcp8Q/0C6ZLmIcLhHu4rXe7dCqGMAjj26w0O2d5AH8b
ZojPBRcAOizZ1tIYeB0RkUK8ye6cfJ1jYbgs5LPlYWlK7APg1xnyQrB6NgBeIbzXWcoqcFZYSW6O
55j+jvLNhGw5tpBHUdmPf0d4QwLhOpol7Ey6sHN3YUuYOGWl3wsIDWU2bovuZKbRAROzoYHDw3vE
XNqmYqZ7f/+emzGMCA97P8MDuDbcAhfU6D+PheRD1c0AHyPMhCy0C/zlM5E6QY+qhREWbQ+W1fMl
Wlea8sUn4QeWW6j8UCCDcvFP+nvue/ADne+gfCzfkU3NGll1rVkSU6m0kSBgm52/RsM4dnZFUwkJ
ejFQfnZ1uuVmqrYprGeJNDeQYizbXyxVSDUux2CxWpkVrxq7hLyD9Xocbhq7OiWs2da2RCDt8DpI
Qlta5zbkNCRzBAmcQ1dxWQfLF7HNmKME8YCbsSyouu+P8kk+hZvmQdpp23jju9quvcvtnoA0HyqS
h0gRWT0s4RtwWcjlsEQwNi5loRliO8a51SELv3y2gN/8DYp54DGpsGGxbRw0BMEh46vEA4ywrdeS
ieqlWzTuMFuEc1u8pzu0VHf7NSSznZx8k4/x7CBgyxC4O5uwYLMbnyWwsRGXvuvuKrthJezOEPIt
xudjF5jowQXxEuEQD1DaI3bTU0UpzOoK2xPrhBUM7Po5gVMDgp8j/Dicf+4CRbbkIhqKXYhwKbdu
8bO1+EpXCLVy1clFM4+u838hzAiVXwLIUyEYC+8UGxE2gx3uB8Q4wdFhZXaCc2NAPOJhRhDaJTYw
V8oNJiPArpYQH29gVouQsEu7g7tVvO+AhbQWGx6kXVzEmA/bHU8xmYBuD+dnsLgl3iDE2mPW+Nt7
c4SvsITPgc6ZOGv8uC4hsJdwU33MCKhbMGfKIb2DmHM9msKdwVphJ4DpFUHwEKuGvB4+jX/yYHF3
p3FFQiHBcZwWF1V0mRkHDFRs8dCtBResZpAGeFjJCowsdOlmOxFgyey2XWlbLBcPupPgSThCkZve
SUdyAFtp5zHDxddlKxqAq35RqD0p7mIMgTsR2s5gCr64co1vPFe4gmJepzet06+5YuYbjn+CANcE
ZEHYkDBKLDDVONwZHHGInuF5126N8oeQQA/hwVcjgtCWrY1sLcwXvpFDGAVoDQsXEEYHpiDdjNtm
X9hOaGWUJm8NAtUGVrdBIqTE+i1ZiK18tsFRUBL6in2MCeKzrV4FNt/V3EMu7/hsQyvC2cFev+Zq
SLjmr+V/NSh6Q+LfmhvZ8hXXnNwbDGy4UfAG8WqKbTdjEM762NPemz987B8+dpMe8jA716hin4nG
TWs+0e74PCYdonERjF+uOGoYeU9cTMrbOVAmut7POHn8+Q/57R/Oyw/n5Yfz8sN5+eG8/DVMM4+A
fua6TDI7kpCm/pKLb0ANEJN27QVs4pkiwLlrTBI2f9M15p2wSarghxP2wwn74YTB7vrhhP3znbBZ
K3qSqPq7rOhL199PZP60REMUyzhFIwCeHFcveY/C5YnzbKPseWKVI8eQfyQIViC7q11yiAV8U/T4
RqBKNdHmEcHU2BwRh+Hx7S9RI+D0DPbyxuOyMX3Ll0R8vRtXCG+jXtLU7A5hgwZBnB6gx5yh+w7C
yzxQfQkNIxSx5v7xHO5r9k4nuK8/7p3Opr8umfQPntG/aPpLWn7XGNFByYLWyaKGvmZfe5Bd1coS
iJT55ke0DvE6HnO7vX29Hegzgqo5wA+3+EPBEE1fAybY4bvCQ+s83oc4lDuy56uR7Eu8tKYIql8L
ZA8owSrbZ/vaBovOnXxQdsq2P6rXhVkgoF0CObJAuqpGaIkcDoeXBKnCA6KaCTkgFDWuxpXoApO6
Gu2SaQj1N1aO6GhgSTR3B4BZS8YhIT2c68AieHdLxtVDQhbH9/dTQE5IA2CsAnsN2fEdOQAF9xAj
sZcC53HLYZuCtb5dI/C9aYhHX18jCuwHMn+I/t9W7BapDcQFNX7DgHACFdLwn/wZfvfHW8zFZY7w
yWcL3/AKDio4vn4O9vh+FP3Dykx8+ySMl7ERNyqwyvyxRsqHPnZmz3JyvyDWNQpx7lrik6ueXF9q
2W2Al4m5IcC/bICguUGNjOkTj4VIefC0XYvkigUyUQT5QiQmcC8RYq63r4DaDJdZewf2JTLfhxm4
6SWF+o2A/XAnE6O6VwZB62XkA/TH4t57A8za7laLU/ikH8WjfOwPtYne42BWkwGx1NGJDLzGVBjJ
YmucUByoyqAM4dU0/XP+oiPJxwRgscFw7aHCi6JwUD7qZtuR9uHzFbhwen827omhvmzqRVt4OBvD
TgqRp33jKdCUvoBonzCfhNvQpzegwLcSU2DxKT4FW5nwzF2IjBCPaXN88OdjuhTYfTamiVmPjuqq
Ehc8t4IMlUqRiUIqRLHOGwM4Lp7PAyCG1M4Fa0LPKOOXzBxIIOmus1bALqFiCplNZAHrS1JGwZ6P
MFRgYpAj6pDCTLbIGcFqymztASWqM1tB+h4NB6d0/LO8mWj2KENfw1DA+Hm2wMB4eZIWeYMth/wM
SNny7ADPD2UALnWmf8XhSy0ycd4tcj/Ao533HI1W34AJHmmbL0lmD+lnnk7ncCae/uYge77fQSyI
7LtdFaavMuXoX1fLdQkSNoVkCDwPTgT4dY0MZs3CTY8o3ZO+H02HQ34MWkDdI/GLVTSQOK2R92ut
SzoNQWg+4sTtL7CkJYuBX1P3HK/QmspKhImQIVH8Xtjd+vXVM9/fbzZvqX11yGKSZQTnDzIqZPgW
4Aye3tEjDQg1Hh3nMW+u9/n3DpFv5K2RKGgc/jvPAvFYOdKLCK5Xl3wyUrZ/5/aSJzQVjZqF3qBg
y6dEvGAQUK/r8OntbhSnJDx7FpKAhhAlELyrFSTGqaADKeiNSG5SdnNzypHkuNwhZOLx9TVD7R2X
kZ+fg+9biH/ZR5cCzQ/6XeyzsFXQ0Mkur5K9qsPqAtLMbm30rbTOdoVFGjfy3cxF57TlpULsw1V/
aMt/lLac3Q8TyP6vsh/mhLE8MZ7+eadlTuxeQMQfNu4Psfv7ErsTC+l3ptXnDKULUcSH3fWPMJTm
jM4L7e+HMf1ejM45s1+eGEi/X7P/0oXpG1MV/aI4oxgYcJWJdNTQjwakIzD1jONjC+TOPu8dd5+d
6q3kAOTN3oCkMBPyFm99WHLAHrDmBjB6Gq5gXjjpCtgeArAP3LuXnmp2DSwZOKts3Rq3OSIxEQFQ
r93GF1xFRnmVQXCzhOUdxjQ4FnaOni/HqiTHBJ4eijVnTNnZ25v4Z3+w27s06/hm9UD5Kkm8hRLq
eL8ODICHNw3P3MASB5pdN4DIqHcLds9Nc46F7RmMcVpdw/2AAxI78Vq/YEXRZXPLcaCRxctEWrDX
kPNAmgWAVsDt8eIBFu0BsrLS7RIuP4ccNciQc8AloDxUwZr6tLd9VBDkEul0W5Ms0Op+bsjN3tzE
WvhD3ZzyXeT3h5WbnDv0bPQzWW3B14G+nGR9vEVc4/YefjSwd+hIS2z7oCLi0tJLdPJgH44FymUk
Cn9kxp3gauuzPTQ5IqUHJqNEw0j2lrs6fb6Gs7c50Zm/4W1euKo/u89JoEBT8lBv0PkVYFGOJY13
4O8mVgjp9cyDL8/uTiZPDxvbR/1ouHJ3CNmAnQbP7J8BdsTLcooYGg8rDOajYteuaqUHeaM7+tpw
0pOPprXO57PHR/TZiCdhhNFbLnKjx4jBbWutEdD7/OMvnRM++/yJFjvHuZrLC0iPagkyKBIPNL59
5sVk0kalIn5mQGBqDkdociR6wiTHktYcNs49+MAK2FWdUuW9QlU+IhbdRqGgiUf0QqHJ1Wii9S2w
zG1nelefD3xmXpZT/7fXRSEYMS/p8QGlY8c5B/v7WuMvh3Patawo++CslLjA+owq4hGoULBl0Ryx
PYRQBXLNd8YI3/sZcVXLJTYq2TL8QbOeR0T33vD/2wFcNzcVeUCfWlIRjBIFbTxCGMALX1XkCroQ
BU4nxPHeRSIClvc+s7oKn4VPVnc50Q1CMQqRGOAmIFUGDP5+Se5LBIB5tPhxy//SspLDWaHgz+bm
gS+eYFeEfb5Yc+du2iLn93/ulhPZ/EvP3dz2nQjc5lffvhOh+8fcvhNx/Vtt3xntOG2p+Yu045wA
vkSyPrg/vxsB/F3CPMNAImqBFoRgfpxI4CwWpFrTO9V+DlCeVNs5iHsQbLyDrKMnmCg3kHcMtRQ8
STVTuSCJ3O77VrD95eKTBCk6q8o5usWhvjal5Q5dO1EEskDBx/bC7LVPTcXJALbncP4liql6kE0B
53nSUAj1vK5OfkWMkgQRFDmA16jp4hIenBqK0zLvAZB0a7cTcR8ye49wF61trNExC55MiqqcnCn0
JOKfg9vbvNQoQsA+tEQnAn+IjyoSJGl4oDUyZSeG/5NakZkCYo0nUf2BRjpEZiKT2RO3o0s88bmw
Be/mzORMpP5QhmCh9LAybIFK6gHFNFzir3OongFmJf9VhOjfPoqXahpeW4NqY/xlQe7/XxaLV2H3
qC1XLK4jcsJrAx6XeGeJP3OriVfi8HpE/mmPJcFzXx7Bgb8G/MFwCq9RAgYQP4f5F0hmIGVoykgO
GrzakPYo7+JZdlBu8d8B90dFEsrCF6gYaC8FFh3ehdqpjCztL+h9aSVBQfXgo/l8yv6KfvrLduLb
7cMhTH0pbfIY20mEl1SSZ5+4Jb269mHqwTSsScYs/ge+R1Izcx8f7wZ2p1Aw1xUwep6eXsFgAx0e
kdfj+yrEri9ogM2Qsrm1nd34E730r7Txv0sb9VEiTZRqWXlZW6RYxYs5zyMV/MEXjZtvkXXtXqOG
CLVEKCC/GP0h1vf6+bmEYXZ8v70F9cDbmwHupxj+sOdyCw/1tJvV+/s7aglPDn0XkI7li7uSCT/P
9IQSvRAlOgXq8DIbBW48XxutToE5kBmZN3t3E43+x7q7eaE10fU/hNas0Jq4hv80oTVrKUx8zF/V
UviuoY2uhug+vZTQfnoySZ6nh8nQQxdCS9U47v7/pe7LduzGsS1/5f6AChIpTo+tM0bYYcvpKZ0v
gtODRGqWqIH6+l7yLaAjFKdDcKEuqhuGHww4giK5uYe1h4UQHtaqhkq4/8rPflTc7+jomyNn5aMl
N9vVxLPcECyZieD77EtMpZAdCFjs32GG9tMRTN+lCbpjnpfluVowIzUMMGo0zCPlh39OEwbtt2XV
Hzy/icuR/N1k7WGsXHdhIgfF3TT6e19802H4P18cbly50uQ5S3ooTkwiGdGHi5Kc7NDc0cg9AB+0
aOy9NhgD8vHrWpRw/ybFfP4dC7wl9/s16ezRof3KEjy2wJ0IHQ/xCQisVxX9R3paG+XWcXZFtI6F
WfsGU9QJvYN39f5ngVqIl30AsnpFz1zKR4ew8ZrKeejzrMUXPKzR8fd3D+tAxLdnzPSz61Sbj/cm
erez5N65b92Of/+5/5pk/tKuN/5E3wx28jzsOji38ORQF9YegH0B6mhRVtBeFryXdTACJvmM0XR8
gz6+1TUso3cVqgn0EQUS7oorWb1fBtgfKAeKlH5+evmkbuu6R5ezMe2zHD2PVPjMT7DWf68eJrwy
uJ2ANFaX9s/jZTxgHlETxeuQxW8hBgutYxsvb7o1Dlkbu6/XD6snsH76tOIxBzSif/r08/3Pl790
V5DXO/8fFeTdK91Y0v/Qle6pyZW17PFB/efV5N5r3eh1sE/SKW8gg2X0EL++viw3O798W9v8e7/8
F9HEC6/8V33EI6E0M/hnkwkmCa+lxwMOMKYEg0kO+YP5bKPXaxe8PhRvapRUDRg5hvkaGPfVRG8w
nGGtePq+Zhy+nF7e8d6b3lb+/ufedLDjRGyHyP87nIgda/Tr8B7d2L/BGu0KyUbHlovmoulWIfEP
GCWWopAX3hIsAJgfMfp2tQle9Nd8RMx/YSiicwBA8nPyBrWIF9Qyvkdv/mHHM9n9pq02/X/hmzb6
9d/5mP4H2DD/19Db7msBTvD/iobux9fhv+qf//XefrW6t/pb//8B6/ma5fi/82O+/1rU5VOa9PUH
/slyLvx/gCABdOLcD9gv2st/kpwz9g+G+CAMKffBfvqI5Nxj//Cl8BWYulF2D7o13Pc/Sc5XQkww
46785yA/53DP6e8QYgarv/dITSPbBIZbBqZYEEGDPX2bc+qqYk6cKHVcDiG57xu/PHOQwx6N4aA6
65PxPuiT4Whsj+kXIIg+5VbP59zUqJznw3BZ2XN3YIet7vv1TWAChW+umEBxyCY2EGU621CNJs5t
I/5MwjrAoGg2Fx9oXSQ/Jlf0gOtM+cDCGURgjIn0HadB5kczm8DUWdlgJdamwQfjigpTm0MNwg83
m6w+VEU1fXt01/F/n9Vj0nZy6wiVCgNQt4PFlm7hdJq3A8+J03HhW+Uf63FqPnRj3SJ5WQgvli5r
ZNS6BnM9dDn+MTtWo5gh5X+zfCRv/DkgH8dGzh/YTBeGGdNF96PI6uTizTx554jKf5Jk1N9YmC0f
XZ8373My/+Fno/fp5Y2sfvdWFJQSq4wqQYXaKOMgs50fZp2OOZnMHViCMLCEocTi5VXW37JZBUJL
CBiV0ZjKxMb7B48IiDHsDIHrPMDcYYAxn3PbvuqMznYivI2Ds8qRAsc9uKpVSInaMiBjur9qJMeG
PD38LEYGHqyEPPReYKNOsY+/vy9ATCvzli8k2UrB1LKQDFmo46wRFHR91p6qysiHoOzn1y8vdeOi
wOosQh6CeEXRbexMQqXLZelMjNJNfZ5COp0W107Hf2EVaAZwfYPI1/8l9o/cAVcyXyNnaOIiLc0Z
/6M7zdLbK5V6vpeV1RfL+OAKVnxbHkgCPiXzEphYMR8lEEM7nBNpyM5etmz3EAWGvwEoqZA1oiCn
eur52znUuspyiMLCMeKNlNnVg06L9OxHIgXF/dISEgknkTyYwSxNi3p+ePk81+DiqeAziX4pUL2D
cp6L7TBzwyoj+JiD4DYjP4fGdBeK5qpLlqXTMVz0cBjHTh9tLfZe3I0jlhSnzBiOWMLgPN27LIpk
LIg0cVcN6XHICkzErdvmtx8bkywAQXMYMCToxKolH4mLtGB7IESb2Acx24GN7Ctx1WevqI5tOu90
yd86ShhMAoyNoFtki7BhLGPm+rAxse2K4NSNlp2WyveiVjbZkc6qfb2E4RgVJa/3BGnjl6+CBEwA
GkVATRLc5NNtjtkgqynpi1jOf+X9+BA6epp0Gknj3w2l98GAQoykyWGuMKJJ+KdyeZ8587ULymh2
DejrxTEfvr8sWc8vmIsgBHk2gacAX2Nz9HxsM8LqJYtV4elPyjPqD8OS7vLyKsGa4HwqwFzAKgjB
wvWq/Y0cJdSCHHrIzGrRkIOgKj9ME7fXSQX60GeZuIrZM194N9SnkBN1NV3Sn5uwng8vf8nz6+dC
0lWkQRkPud5ExVMQdjIZjYmzLMivTUMtvBJ/PhWlnx0SvwrPTC/6DyK6bGfl5xYFKzPIANLDSqot
UXBJMaChmSF4c6bcqXY6PGpejydVKva20sbfOfN1J5sjlxy+BeXrscvteiTop5Kl2Kkerf6w0AkT
7vrZazBia6LMQ/sbrcwhd2155xXoSaqSdNnZ8q1rhy9K4CHC2IewBk8lvnGautCWJhZNoF5R22PQ
GXyWqBl6Ap2VV3dD0tn3ZhaoVcs4P8hRY2g2WAh3/EL6XAClrwKYcspW/bmFFIYmcHZ0pY21tjAW
GGwuUP1mSI2W7DEg3cl4ZYGZc6pOX3led+JuRMq97aa6OdRh6TCxuvTGOEyKKjnVSQlouxqMH0Z1
yklzlf3MMeisp1pFuU3k685W5EtdZdkxdamSUTlX9k8xhvMfpRkkGr9I537486J/tlLlH6ahdzyS
adP9bAY38N9WsPCJfVgO/MFj9zf3oJVNwzLL+7j2RnLoC7iafQCqyIwtKkIui75/+ZU9d9Rg+n2J
+t5Acjhsm3oHKkbJTTv3Me3a5soyCg5eJ4rI1D47v7zUcwWGpaC4QC3tC4X7fSpiwdC0zvpBH2uY
4nsvB2uxMD7/V1bh/mqkFIWHu9FfrRvW+W0eNuRTyMrcfPbCfPxXFhGCK8R7dI33nm4la8eMj7S2
8eBIfS6WlEROLfr42wdGIQSUydXc+lt3xnltQ5ixNg5TUpyCMfk7z+ieRb9xKxQeSwAfnVIKnf90
K9LZzPaNHuKCDCjtnscfoxu6Hal+bk8lhd+HKBSOM2KPTaxnYd2VFW6IjeqKu5S57uopv7hD+Ikc
wELLwzLxPQNya2drcC1DiTsCN8LTnXHRMiocxaK+Be8XG0GCIAuzs7UbDwg+P4h48YJY8Eyqyyro
mJq7Ls716A6qNZjligNAlMqqHXm4EcZL1EOFQiLYoRTi93RHtOzlSJe5i03tMDLUL8RpMHNwbgaR
PCTEqtckzGZ0RjMUlGoCvDVt6fsCDIUnPor5I5ksvf9tGeVwlBAXU8Rh0FhPP4mzMZ/LrLJxtSzq
IlLxI/EkPb28yLa3DwpRIn6QsMcwUIT+Kkx65HbaJkwLv2M2zmuTfvJcl4M3PQ0r0EJ1GElZVzM8
gqUCqfvoI+XJpslhJHZqGInScUrNkY+97c9Ogsdq8Ah0nKrLaucrb0gCrDdlgFpwQVJujkKXLTCB
qhliqzh69JcpO6REeYdQ9u5fkIQna20kQYiGlIAPhjjoMnlmjqZvw8zrznWW0Tt/DjEldAwwFpcp
763wkzQqAU+AGj0xVxOk80EsmdjZ/jbPuV6SChGsSryG9R8bpVhZlyUuYFPc1F7z2pR9G9GuEeCN
SsYJbfuaoTJuqXqkgVtP8rMKqy4GAtT4h3606FR3LC0xD1pmDerZRMbJIUtdR6JJDRZsabyo1anl
Q3/OmEemiFVFgEaf0WtiXvuJ3nGJ6GqPnrplMIss4KFEJLfaraeiLatlTtNaDbFuaX/Ksw4dLY6C
V3TiMhIlQzaXmx9GAHxK+n68T+z9hGHBw0QiU/Du5KoiPS+DQH95I21EHQFsVBTkQ12S8ftUlfLY
1RXGyfTYqWbsZ2aHMJbhmJ5rbcjrKpnRAG8mdZFayuOU9f2dR5R/moVxx1F1045Vey7AUJchggwC
1AZB+sZAN74YED77U+x7PabYWNV95ryro9ynZidD/Vw3Kz/AmSoRIsSCQ/D0bNt5GEO+iCn2Okcv
WV/8aPMxuL6sNm4uIoAN/fortg/So63toJrmGBjbdKy9DMPmCSU7BoA/ExMgXQBAoZoYI0Byn27F
odB2gZ8wx6Ppf2gr743AbB/b+tFoW7ojlLeuKISzhuBMyRD48NPFUHvJ8rJOQETnOtDJLaM7l7kP
9NNri533vK32xBNWPqwNEM91NbrthFDamcSx3MVdypqDSqW+a3VOzqQtyHGsvPZeubz/GmhO7AHX
h1aVSc5VxPq6RzZ8KpU9aNNR9I0taUkuVuTTT0Ol3+0cyo17DnwmaIBwET++jV2mXkDAYIRj6qbm
4A8qO/AuLXdWuREiARNAbEzDYEV2tphmWxJPlAHOY1lMg6n7fW5MFORhV6FLrbM66oTfXU1aj0MU
9n3wNR3yFIQASdq/T4bUBTtG4IbgAY+TwQo1wfhuAUKWprSjulniadHB18VbUoi3MHEluv5YzBi6
/PJzugGvqScLbiRd+8ZryxYLWtkkb92iiksXEuR3C57eOw2Ufhqa5M/Kd/57WxT0PM5zsbPpGw8A
ThYwrpBAewCIevoAslTw3pTzEreCoIikcGVUTR6GhdA03NnvzaUgUMArQ4jP9q0NS6JzXU5LnPAF
IIhq5YEO43QOp77fWWrL0Lq+NXh0yudrRmTFAZ5uq9ASaaCJLQCcJL2MRNJjmIbpqzzv5NXLxhDg
Q+WiTDvweakEI9Rppw+Gec2HpAvMjqg/ByTwNavHBVw4QBBKn36N13SycvmwxA7aIeqDkX2sy8Ec
tKz6+zyXfUQS607Y0beuG70dl/LWuaNiGnRmPIAR2jp7wZAzazJ/iclS/GlTLo5zWX/qqel2ZOlG
TgdAw6OVNqfuTN1WZPKCuOSueEh8o0CaRfrGHFVg7dsl5KjkL5JiaKOJ9kE8ph0BCtGU/LJYOauI
AoD7kNoiBHGtz8gYqbFDV5cuVX32KtJ9k3r0h6so2sB/jRdKwMHqS/O6amsK9qcmS9udPT3X2hIw
IaUIRjDMCxjKxkIwkc1VwDwadzJvz4luvIvK+jLOwjQAycTUOIy5912nIzqT+p1CMvCzy2t/jJpW
Jvk5HNhyEVqJn0neeSDCQhnX+9wbg08va5MQMvTYuwJRnRRIboIbmMG6+KsUPHLptZbcLabu4yTw
wH4S0OUyqV7vPKznqwhAASjRJFiPQaCfrjLxMqfWdkMccquvHXXVmUu3Nydqq4kBmyHCDKkM8Vxo
uE2vVqoZm6nvpnierHudIp6NmjlXHz1diTuX++b9ztmRzeHRQMBpQuIUrjYSHXKzraYILIXT5MdJ
S8U3m8Oxj9pApF40lOMIuiQjAP3XcLNHkJMzYqO0oMxEGs7/957mIKHv+rRLonHM9GfRDj2oNkyl
JrRc9wGoe9mgC8QMlS0Pwmb8bVDqAl5Gy/VfPX66jirqWRPxauj/7rogfeiHRrzKUPFnAA8yf4j4
MvowSFUCYE0HXa8PTd2xMDK9tsh/krxfEB6wESnpppuP2RQ6GTHApJgJwDJWHzNGmwftyQ4kJoBx
vr18hHKr4+AthAx5PMQsAZLiWx03DIGfV1U/xEoHGTBNTZarmqT/Jmy/eRn1PrJ8cV+W0PA7Wek2
8vlQ1EekKwwmgIVG3fsgkv5eBUjORfkyeGjHMZoWUZfX3mc3igCtvJPw77PO9c3rQNDlTidr+nqx
of07y2TTXoSw6orrxc2Uk8piv+Pdh6yQyC6khQTrydLlaP4YbEMfBkPZHCW2tPflYGkVUe58AJEu
111klZdikBYdw0/DkNZdlPbGu5Q5SyVo+YqqPa2Fww/Z0tL6kNWu/9QsJlgOdQeQ5AD4XeSHvhqG
JprkwN4hAdioE+NBdu+YDcHEkyTLaZlshUpH5RZ7CK3ollfeZApyT8bQfiR5lRaHcegHeUi71mSv
JC+TBy9dxnd1LRcRFan/FyRswFypbAi6qCoSHwxjos2KCNHeJA85zevhwsiEeLVpU9BBk7H+oPO8
xQyqaZb5oVRNPp/KtGIBipubS1mVLrsOGjmAqKuS7hMJEcJEQ505sDsu9M+EB/Oy6uZOXl4WoK1m
WeUHrOYA/xAuccy3eKpZeldqMjRkiP2B21NQAWxskJQ8//YqAMyQlxUokUBKZv2KR1qyKUpG6qqC
Dx5KzBykuXcqcrYX+D3z7LAZLMOxIQHoFPXsT5dJalsOiTe4uOj75upzC4IUoI8HQ5fp4sT8ldUB
CJMc9U/1gEi7V3m/E6yt0fRje7B+Ap7hmrlEzgWQ59NPyEiTOG9KBiROAxBPooCjG3tMKvQ52J1S
Vl5bI85CuR8vH/CzMpRf64awEYDuBDzLzbq1HQX1ZIuEQT+k9pDNXv+5xDHYaPKU+lnZZvyp4ISA
AFMs/E3Dg/KcA+uKueeFh6ksPgXVVIXRAN/w5ALX2UhOqR4ja0mxkxtZv+XZGSEhBb2FGBD1FU/P
qK9GfzFDOMbzOCKjXRH/zhBTnEI7+9e5URaxl2h2nMEbgg4liaQy7DXSgcEGavJZNcuh4GM8TEFx
mHyDqA7g7c4qN9QxUEQfWQ8FiA+O8NOtVUFtRet7UzxJD8Q04xJmB6mXETVBcKe+2KrMwBHr2uyn
1YNuD0mbuD3E58bx4o0h4YhipBA6jz79BjMORVc4D5H8JJdrMCt9SR3R71g13qmiSz6UVpAPO/K3
/tLNnXI4uoD4kasgcpvm9HnBkzENXKx9dQ0LG8F/e4PA8QNBBt+1mME3N1/HIjzm0sYNtHoRkENB
zXHnO25cM74DeXYfaMmK5j7dvG07C52bItqZ7XwnMxK+Ur4K78uuQCcmdfQwkwwdpk3QnBAWdIeK
OYFckWcP05D0p7IiaMCk4S72u/oymwNCjAvBW3UT4t2N/BUd00Gd48PkOMyRqLOf0gPa0hpdX3sC
rdgyC0LjMc2/FobL81In7GAruK4vn9AN6cArQHXHelHQ5JsDUnXS1t4abqfTQCKMmxvezmPmH302
t4eU1vOx8Vxz9/Ki2xknyFzg7UEjCnjJvsQTeXotnBWmoY1DMIRqoEvCx+TMm7y/TIuX3KE8rIqC
MH3fBsVwCr0QrcWmwGEgT3AMMyvfIb4Sl6GqAqTu8/Z1aJiLPJ3aVygs8s7dsIi7Mef2m1N6uqNZ
gkGroyyOZAzQsOOHn9xC0YgMT/SocPMR7LH3itgEozuXaTrpqioBc6IHCc8JyRWLgZxzj1EelaMP
oR6rnZKorZ/96zDWrLDEibBnsU0fisSMRbDEvev6kxwLtF00XXnMML37YIgLd2zSNhJd1wt9hIg8
YGhIX2s3H1vf1iItnw8JRI8MU5xz0R2LPLMnk3X15eWLvvH84IgCbcYMZgj6r9TPI0PvpSHs75L7
cY7ys+u0ZKBtVd5edHhrFeDZSCsTFJbxcOO0gNEoMDUb/bhncGZJNYrr6OMdvbyXZ2jGem4corsW
wyLN+gtJe7SZaqHw2PssiJMC9hVVMqu/R+FPvxt5lX9J53n8zFSW2fsEO/2jTucA3fYFE+3Zy0Mf
PKR1B9Lol7/q1t4BBSM3gxwN0jObl9QkRKN8VIGUT0kUkOSdO2jo2p1VbvgTa84RLgxwOQUtsVET
NZOGapjmOGcLpsuOKnXH1C81iwpV5J9obbLPAG/dcEzStI3NOsMUU4y1gO+99PovJA9DfWVDWf3N
Zda/oXMh+kjwKVCHMPRSuaPWnh8LvlchabUGsSFyV09l3IwKcJpjADd8B7OaMHkM3Lg3O+D5ywXe
j4q8IESwH8K/e7oKQny58KEmseBQHgPNMsRZ1L5e+iK7mmmZyp17uLkgMOHVkqOGZPueYOrSxfUL
iXkiQRiqEzQ4Bjo4TYgqD7Mu1PFl6frlBj01U9jhowU34gV0IKjagZK4oi5KhTZHSZd7HYrXAIv1
OZhqeR09C75FNSXnstcYiJDN+XEY6vYPICHVMa0md1/37dc5l+bUIlNxV/HFO89sx9d6rtbwqRII
H8o9FBVbb78KmUFlCz619wZ9hHm1UYNiyYNObL6z1M1reLTUxqVS8HiWGQmCWIUlxsZpDmypCEGX
PLns7JVmz428Jc143TzAA0fuYushp6EziMtKElMdpnep9rErV087u1rfxPau8bJxAxiL5/Nfw+Ue
6bekcfU85QTCxVp+aJJWxBXPzSGET3KeEfyfUEGmPr8sYc8DJKRj8Hp8ineEDOvmCVV+MKpS5jS2
C+WHyRY//YbJD8hx89e93yAmV+PyNdGe2NEQt+5w3SyGAP7K2G0QRcqJwwszNJ5Zo6/Q2mCmzerl
TVgWSaQcGf6F9SQUEt7uCkNvkcGhYWwg6UxjzxYAXpmnH4TqmkOZhe5YAwveiapuPAeIC2IOghgb
AegGTAPard08lEuMIAdOnHHkIgf6wzRpvrPSDelELSOqk0PuY70tTpjocZ4065bY0Na/VJl4QO3r
XgHdje2gAFgiO4JFkKjaXFdF51B6Ek7SMBTtFT5ZdlwIcjNJ3aU7+7khGcjCoM4aYQOyknQTjypV
Bp3XeAtuSpK3dq7pQ55zTMMfXHABCljsvLub66EkFMEvHBjxbGtZUjuguX5szBKeBQK2z20x/OVR
gYF7+ZztJCJuwCIKTgxEcB1gik6dzZNzdR80THM/5o2/XPpJde9oVvqHNkn8M14r+thkG0RNIcEF
bbvqvp9ybycCuHGd+AY07tDVb0Er0VPLWQV2cCVMeCyB5Z/1WIOlght6oQBYd473hnjCc/MRbFCU
cvh8Y8J0k1rOUW0bj5okr9ycGkB5nb+jx55lKCiMDtJ3iAUV0l5wx57uqG5rWY6rx+GEbL5Rb4BB
ph5Yn6sEvUl+kb3ybTrdE7GEBxpa8CRP1jvThpNLzevyrqD6h9fQ4Dq5pjpX+ZQdX9a0t2w58I61
/2qtTXjmJsvOSNf7pR87NZhrKqbsNZvMeNW9/jKjheuCQjB9XxTlZ5JW1WvhGnZpZkDAVWPYZ8+h
Wtx2EiUUI2rD24nlJ6/qwCNU5UCVdhydW/KBWwsJR9IHmcNNeCyrNneA+P1YWNldvGYo/xhFuIbn
yV7r0A0LtOYoAdOtrS/PWqDIEiYY5pkGMdpekP9G2uFh7orqDaZS9CgFVsHar+XDQhD7/eUbubVJ
WAS+ZkbXOumNGzFp0mdmXAI0dtgEWdDlr55N7FqYYDy9vNKzLP8qnTCza2qArKNvN+9NJnbJcfsk
XmTzpkYS4BKkpf0bpqF6X9CCR8CI+oghBfNXMNfkI+sLd6VC7+ieGy4G9BxCXZ8Eq3Ld7HjOtK6X
biRxSropgrp7U02SHwcgJcfFSJQcpcH7l7f+S31u3Bpk1WEyJEpZYArXb3rk1jRi9PI5YTRuAt2t
fRZZ8Tqc0VoVIXFZ5BG0232pOfrcZJ2PJJK6Y+JcT0WlkblxeVy17Ccyix14XJBPOSnnq89cefxv
D46md85EWoM2SDcohBpEXv00ZpqnQyn7Jj8kY1+CctET1Jyk8OSCQWqK/BkMpXvj2DxdFmc9/hCy
PrsXLUCKCGKORnNZlq+SfOJIxi6mtchPsAZsHnUSYli0N42v0JI0IlO19A49aH5WYLxakC5NxAKv
dYc5C/hbmiBr9hAIF6CEAYFSjfJnTyJ7xYZ+PhQumb2rhahcmODVK9+rqm8B0so86uFuve0JR5Ga
3zZoaQZmiDEwVtafqTf55Fgli8R846wZPzeLLiOuqPmesK5u7uyQshXt61QTlWmDbIxVtbmIJEn3
ispvCTWKhQJ8FJATtJNuVO6CHJQipqcxKnPeiqUJXvdaLB+Xah5+hs6f7i0aF48C6b4vlZ94M4rg
m/5NsNTF9WUZu2FiEAihwgzmO0Bnz+Z1TWGOcRvJRAGxVukdUojoPhQyvfz2KusTJiFbO2gJ2Riy
SvQkMV5C46LV8pwQnp9Cxr/+5iIESE2AYiBfKVR/bUONmZN69q3lsbYTCM9Dro6L1ns2+ZnmwyqC
KlTlCUbQjbJxTocgC2c/CUQ8Gw6CK5OSN2uQc21FuKf6nql35LHw8teeZLjd8CCfPv9pykNqde7F
tTAgwyqaP3LfYURNXnn3tiD26KtsPsqw3qusurHwWgCDAAOqF22pG4+VmWUJ6ol6MUc2+p3omulQ
tOVw0kv5XfoZi0y+2KOehj1p/G8Y4InKQ+U7gmDEij5ZSxE2Kq9F4eniUZ2/k71AkApUJzv39VI8
DL2nlyPyXx5yw0E3PiANaK6sZ2Aw0wvqjks0mYapD+CCl556G1qlvpW1EZ/0MrRvRz/Pw4NK+rr+
AGBFL1GTuyo5B+nE+zPcn/rUVkuJaRhJ1vanjpL8IPp+ru9bTkgbiQYFN0eoV/E2D4QdIjXwGmMS
il6Uhy7Pxmu3NGkTpWSZY8VUqo9jXuh33FPju6LEAzy4eqzioC3Vmy6tiq+mDgoo7l71KVrmUO+f
ezz/bDIXgEKsnKYfvFuGJeK2Jz8CkcwRc1NbRnZSr7I6DPsHaFETXPqgdZ8tm1J6UKhzSM99z1ga
wQOYv88Do9/LLvV/1mj7RVRqetJEazGpOtlco9c5Yxm5c0zn7Igu0/5HXhZ3HjQT1H+aoIuHWgjD
1cvz6bUzKnxv2eJhk7rg13ZaOOZDcSeW06Dy9CRK1CdEfcYcmH8sHb6P2cy6g55GDJAeCR3Pfq6q
/gTMXF8DryDpcakHgCmyRcpeVEDSk5pUZz/1/hpokX8uQ4K5WeVYK+/Xrsw9MIAwBlBoPoey7bOD
l2QMhKJj1v9pw75tTwr+ViyHxZxD1aR3rcrzL0U3UNR+NgN9kzF0vEQZwtgkmvOqT3cc9mdOwiq9
QCGQNcIdAxfYvNgekClcA/3O77M0mpXvnQLd18chbOypbxw7NlzOOw7nc3QXGRCB/kNo2BC6b9sc
6XttWPFB5u88g0Qcm9rmEzoG3aH1vOZK3GQusq2KS14jB5+ZhVwpkrnLkgevRM/174ag6INGyAIg
BhlcdICv+vORz2I4rlflSfkO35GdSJjQo8FUtqgf0QWbukTtmJbnMSF8aYY8JZIQWBO9D08XHIpC
hSbv63eByUEaKLzlYnL0med12b9dRule+Tn3cfplcNFl4f4IXE6+/K7pAV4RIrTHPcCkb6dv+9LL
pKwMeSfSpH4lXTG+4qTcY+1b9f1T3cjXiRbwFtbGbWQnnu6UDLLT3GZhvND84oWYHpdkJDgWNRpB
M5K9kUs7R7JT42lyeq+m97ndw+Iwd4BU0fNCts2/UGhEoFYtjFnYpQ8iTIKoqFLvmGCmwMuH+dz6
cMCQcBZQRvXrUp9uk2XzuPhdjm326BPJkA1xlTOXCjM5TtNYCyCxA4We5uo3W8XXwR5wO4AIrS3j
iDieLly5DNWlug/jjqjuwD3Rf03nNjyrSbn7nE/TsXJJfRLL4u0J8epmba92nWMBEAoKBPwsT5fu
iWOybEsWJ6X75HLLP4iBGxSVsuw+yLOLrVt3B52THXlYqzdzYO4ULy7Wy/7+/cMHuIHADupLPMvo
8YbzQg2MxZhBMrxlC+LpqBk7cvUL7wsOHw2oaCop4QHky8eXl74l3oA113ZEwDsosXl6BrCZpik1
ZSgNXJaDHHT5Wos5vStdMb2tO/nKNAW6jQ00a4oo5eXFb6gRwKnolEEuDll3FA8+XZ1mlVBmhvc4
6hrjQf43dWeyHDeSrelXKas98mIe2m7VAoiBg0gxSEkpagOjlBQAxzw6gBdqu89RL9YfmJV9GQg2
o9W73lSWjKLc4cPxM/z/f4qkuhiiqf1YSMf95pQp3U7N1hQ+06oPAHay7Vhazcf3Z3GST+MEvp7E
6hh4odMPcxHbFEnQfhw9M9pFkgDb6hCbgGafbN8f7+VpOD53jkpeia32lprMGksywiSQPaIod42a
K0DORJZ+NWyRP1k8FPdWBWQ16FQ3i4Ku6oyv+BNau6Eq0YA50ae4CzgNEnVrRymyXS/bvPBt8Kpf
cSiAyyHIaXd+DYIVUeikTS9wXy1AFEREcCW6RPnaimbpMEpR9yLTNNkGKejWH2ODz/P+l77xSOJF
UzWG7cjQADWP97cuR1yxxrXvpnGR6GwV5dJrG+9W5GG/Ay8Mq2kagTcB/vN5MK5hIvV+1cXNrqVP
77mq5OlGMxs8+yVPq0KmX522Vi/lIMvavgMo1xyKwnvmgtNgMs7da6mP54pvJ1GeznCcbDL4PM3E
L8cfn4ARrBNrtO80LTE+WGWOMGIyxJdn1vjUcsNYB1aN3AZVXUjrx8NYCz4b4+XcmbVifQcMT2Q/
xQct0b2Peplxb5VO+Urv2fbTgFbrjTGK6054yh/QxXCp9TyytpEeuqjJ63l454VetFEzI02CQhum
M9iF5S6tj74OgmOhwGJ01l6Tk6lJ1buTfSedCNXoKNK3LWBFHySdvnt/Yd5YFwzLEpK+gIrWtyy1
K2knleHcpbKc9xH6tXvpTN51NIaGr4W0YrFK6W2awVXPXPBTh9SxcEcXnwxu9EnCvMiMbhZOHB20
aR4vpkGJLvssai/7NpZBpIp8S+G7OGNLTw05OWTcP0rL2HIwMsfHIJoLxUbKIj4gCpFd50NdXxHx
VZuk1k1/nOXsD40H3lSX3iUI/3nz/mqf3q1leEt3ecLJ1qHUdeSBlmZn6WrJ8EMd2hcUk+gpXdr9
plfAPIOUOkczfXM8nG+gKdgWqiHH46Vq7kRT5sYH0dft3pFZc4FclBakmRJ/ln1xrnR/epkXtA3M
KnqtgqVfF0FSOzQ0UBrJYaDMQooDVEMRKqH//iqe4iaIYsh1Qu5ZwCkwEI8/qwfNTDlaSw56OI4P
kwU1wK/jPDNvokmJ+yAssuoTnEngvKneOTwCQ5nRbBkcIBSgKBK04NUHKX3DTMZDN9vGcx7LSN3Y
U5t/FAYaaGem/MZrxpRxXgAMYogomhxP2dUm6l9GJQ7x5NBBOYl5PtNc/zpnsbJXCyXaVJ2rXVRa
w2zdsLpMjdoBeG8oD4TR9O5NhXFhu6l7kWj0R5t6dE60sOoPTlskV50xTVtY23dq1KYe0H2jvXJa
t72wtai60nNH24jCihFCM/pfDqpw+akdmlT2APGsDavthVZSuqk45CQHuobE05AkJmG3mfh2pX97
f+tPLSOjgTsEcYD4CO/U8TI2VjxbnRuJg5V5kw/USmx0q6WFBDnlM47vG2eZoUD7Ijq3xMurQ5aR
Us+12U0OkV6mv5dqnAdR2rZnlu/NUVg4b+FzcfkX+/wqJh3SWomasRUHY66jPQQOZdOZ5q/qni1h
/wIY+2uUxSy+GkXR8ma2BKPERuMEvZoBD/S8e1ettR1Mmv8HM0cYCDp8QY9RHVwtnTrKwXEHVRyc
yTIf6r6ag2GanMCJFe+ql/G53NzpUwIkHfVuA+UI0rjrkk/cqK6ZDRCPdcB+O3ik3aasbPrG67iB
1jiFmymp7V+35aTU6DuzlP6g4q1suTPlUQ/XQRwWosxFVitxgG6GvY3j5EdpiHNRwBsvF6EfuHcg
96bBQTjewjiylNjsZHoQmlL4jlFcd6PykNfmT30wDt4oPpi5dTvWxa+KfnB2KO8Q0usQvgEjrELP
mOyIpWXY9LAHzp5EjrGt8mk4s5raqSPCa7wIWxJY4xWsO5l2RdiGsUp+ChkTOByQqLrfC7gzqi9T
zJY/Z4p1qeKMbag8k/XsYXJGfjggKpQguY8enTTV536EvTbPsgyccG6trSvFvOsGb+59JB/Sc/mt
N95XeB3cWijwi2bnyhyNaWjNoUJK2JH5Utvv6Pdhp8k+nYUdTJA0zzwjb5g/nMKFdE9l0wAJfnwI
YAhmkxsK0mnN8JiQB78U7fAMFeacxtMbZgmUOVT0BT/EkMuHvzIY9Rh6eTU4+SGKEmjSpTCDTnfG
M5v+xr11lwLxorlC2sZauSd2Pmlm2Zv5AZUfymuqYm8kdLWgtL10WyDatGkQKd2+/4ScYgoWyAs4
CQKPRZVuvYj52OBs9lFxkFrjBoAp852XW/W1C6hg38SlPNC+BXx9iTKbyDzrqdLnYkPkb8GgIqc7
JIrc9XVY3Da9W9+atGk78/S8sc0uTvFS+SJbC1XwePVl7+ZRZE/FQWR9eu2qM3l1VY4QBd3uzBa8
sdHsMolBClQkKNc4jq5DwMmBiX/QRT0GTaGkvpq1+e79NT9hz2JEoFWCOuBBeHEXjr9IdaSG0lJa
HuAvmYDEDesqbKz861wPLxea8gl11g+ziIY9nk+5q1K9vkF9lFSHZdW7au5g9CjVc1OVdLnSvWLb
hNm4G+Y0ubSH7FEXFsRuvZp/RLDqgkyBcvb+N7y1UuASqIgiNYcPsgodFLkoQA5uiS+tahjg1kb2
Ij7HK3lBkB3HfjjrnkusutB2QIAdr1QE4w9gn1cdis5MOY5iSOgvViHtpvS5kW16o0q+xynM4E2t
d8aXeYoqx5emGT5RjtAOw6iPn0M9qh6K2ba/h8XUtjvPacShtPTwBww6vSCBuKCsG9FplZ+6YX7m
ir21VEvme0k5v8giHn/D7NVGnZRpdTDMMgs0pNNif25z7/H9HTnROFpOFdXARS8ZUiShx/E4kWdX
49h5ycEIQ8QU5JdSUkJJJRWwlqx+uzV7bStqF+NvtUE/ystWqjfl7Fy8P5E33mbSzxRDqayQI1WX
9XhlLQ2UBdjQQhzssoLnVVbjpbCMITCE1+69Wf6cCmfXh13z2RiL7Az6441VwD0liHfBI9pIDq88
Ay2tVQEDrzg0xkCvtU4bvxjxjNwERJG9MDQ99StDFYGllvGNRHV0W9mDu4ejKgI7bqxtYRrlGT3O
N55zzNdCE4QjBQzIW72M0OMi5IXIRzrGGD01bTpB4QW59TjZg5L7Sq2Xrq9OboRSnZlci7oxLkwD
8pzfR5oabhP+1vfM0YiLxkRAKenq8accF76qKEKV4p6qqueqGC8+2/HlA3BOJoSiNhUFlFqON1KE
+ZhBJiUmbM3m3qhj+zMpCTKHEdUHtKIQliw3RB1eGDjQpi/ZkWqP+nSiBDKpXBnUVtinu7roze9l
qGo3HR+3o2dIwz0blQFQjt0LuH+hUipBiy1c0nq9Dlx/0tO7QTFh5DiV0j5qSc7PoAW6Em3WIdym
5ig+ulMyuZvKqGW11aBBp5vOE9ON1eMebkjOjvB5Ihe6QOsVRTCElWLvjBpI7la6bRIFfWNk1WZW
a4csGwilSyXqY/VKmeN2n8aOnvv4F8XB1hoTjHAzN3+4UIQrZodUGbFf0AnnFhGj+a6SADNma7Z/
lIjCLJ2DlOZT3+l9GuhqLJ/UxjHTAMSnIfyqTYsfYTiUj10223KLM11cdC7iK0HahpYOYTcyssBU
hhD40Dgq6lUiU7sn+VpWTaBh3xHnDR2wJvQksg5datU6id1o+iOFc1QHk9dSNRWoJtl+mqE46fdt
6/6czIpC7JmrfmLblqu2YNpI1NqkrVYH21BMK4EXMx/sOgU2hD1AHLIuK5UGgombQTieHXy/fvaK
veJlUv0sALfuBr1A8w90iJZeUwccK78tG+NZH8fwkzV0CKoTv9DHfC5tbgfah32As6d/q4Y57AKY
c/Iamr0Kv5UtuE964rltH5n6Y+J2MX115wZiuGk09kZM2nitj90MCTduaobOdJooAdZ7Sgp9/lKq
GRenHurK2ISZmt1pCGpRSeqmNNtC2M3CoCyTotqmY5V/N9FV1Tel7nb6RnLjLd/0JgktI3OJ6pyh
Mh7VLp0uzXqMWj/ta3fYe1ppSL8xTRIVY9bpTQAEK9o57QR2qzQGz9q5fTVovgJLooOnPkGtceJC
3RbllG+gqXpZYNRa4deRFf8RVlGZAJKM4izIM82Or+DzKfj+woh/qnMX/Y6Sp3jQ4n50r+vGRi+w
WtgJpqFMtNYSsbeV+QwmTWbpBKXNyOfrFI50seWBNB/Rrw0xln0UPYV1BOde6hBmG+nEkMEVIOWB
otThTZzmaXkbdakur0RoqbTjnMCa7eamLB/eP2MnoRDVvgVkgvVYED3qytOIk1BkSd+1ByncLLCq
yrky9ebQqlHjDxaKpFYmv7ej4Z1JOy/W7cj6wVGAUEatmmrLIgx9bP0mgQ8m5qk5VGlmBGWPdHIZ
6Yguhma974azDLM3vnNhqpM44hEnmFl9ZysKbXTNkPGy8LrPyE/1oeEC8M2v+6bYc7bKbasbvxzQ
4jbwjXia5OKAY62G1e1Ic2d9aA/xwoJeBOG3mY0A//ubeOLDU9BwFvgpGCUyIGs/rp1zrqeaDwet
dg5jHz9lqul9kGajnzktbwyE67OoowCT5twsP3/lfIQdIjiR3veHEgHsDUELvEyKGbu0bs658W8M
BbgdmWUMoE1CYGX7pAZSAf9xPBQIDAfYhHkLndK9hreWnvmq06In2erXY61CXWGUYJT6cTzIFB2j
rqYEGM2IhxmpjswFD+Ge3hXOF8viRa5iQS9d0yq37+/hqa2nCwc6khxSMiAIHB0vrZPmYEZcZzzo
6Ott7Nb2roppPqfNdYq45FOJYxdXmaNCQuF4GLsRaW01yngYda3cK7k9XDfKRP3DlNM1wAc3qCMp
7t0M2FC2iA+DQ+s3Sm25v5peYCIvGtqkmIg+1hMZJ4EObt1J4nGz8UdZW1tAHeUm9eKzH/3WWVrQ
gyp3cfn81doi+AJQJ2vGQ2sZ+zSLvknXTR7ruvbdMNwbfbxJjWg/jfUlyIZrMNSfOk6fXzmGcuM0
kwpx2D7jxr8xJTYAXCOVT9Ie63Ai6Y3EnXtvPKDJme2RiZQfhQTQ2Oikkn7dPCyKVYTDHrgsMr/H
e+7V2TCZZD0OjdUBREuF+yCkg0ykgUrU+6f4tPZAqsim6EnfCzhoYFeOx7KBPClxZGoHCWCXsE91
CnVn4nIV/uB50PoSKSol8MYcTzdf9As/q4qmfEjaETFcwZLp/uxY5V3Ne0ln6T40ryPcaLHIpsJk
6MLc2AL4s7/PcEI/ZglvbtCM8uc4l+kPHpt+us6lMl9C9eVFdkZgaDdzKItfTo/xocxuCQpfxEWX
DX5lCoEdDUY02dPBMkoDZkg1+zGJrHsqCfWZqOuts0Ih+U9UFXnL1Z1Vhn5QplSZDt40TJsiHbIg
znPI/VN8VsB1ybAev8t8FtyppVJKtsxZ7R+Cb6U+24xldYkTlF1dwd+3kTUvUC03lPgGMoyySSHR
X7AfH6TulWcMwzLCagbOIh2FvADxJSCk44XNPMUa8bmnQ5uB8EfgS8U1i1A1VWb+L4Lwj5laFpRN
5/zcO3rqlAAAgRxuoeC3aHSv3hyKdbMV99l8sAhnfDPPkaOyJd2SS5OBR+3X7yX1YcjNcNGB+a4F
5Wo7awbHmdSDB5HHSfT6s5Eb3eUoYZ2/fy3fMPuwtBZaE04XUaex8kP6vG3nKsuswwz243PoAUIQ
nsvVqWtYXP6AXO9lqQCc8As7Q4/Um71R30RVCgKpbp0v70/n9K1bAPAkfdlf0oFrZmOBZG1Tagsi
ePQegc+ZKOe69RkLe7qZEILAkZHhWhI265Nc6F5S13ptHRozTndyaPhk3RSXWufW23TotDNpiDc+
yiUlYi1eGCKBa3QDCXjENqLGPKgo9/iyIPXVlF63e3/p3vgqXkuAaR6v+FJrP74dfdU2ZMhb+1A0
VnGVQnu56CMj3hM9jAAbVPVXoViYgyVxDfx92ai1jnbY1tk80an2QClFC3K82W2vShLTUeZddPV0
jph9evuh+YDFojqDwiX/Pf6+vIhQf9Bi56B5wJBC+OcwXzrlMqpJs2lz0wZz4Tr7WYn/eH9hX/bn
2O7wGr9gD9GVNbGBxyPbcYdgSMPK0gdL/jRNXOlIyZqt1SufWeL2vqLev0laF3y9mkG/qYS9oaRr
bpFDmG612MoCTxjfW5xDH83p4uAiWrwLO8f0E8cqzhzvF2zUer6gnFG0wGJRFF/ZyTalkdfYG86h
zpRia0MMCpy+FY9hiTabKlGI9EKZbAiypg9lW1TExFGy1bpK2bSOXfkxfPsglaCK3l/I03sA/AM4
xpKvoKSzxoGEA8thRWN0H+rA3qeo0wOBKOW5V+L0oYJsjkFCboUx6OhyvF3gyaQlqF7fK+QjD15d
K8TfY+8hPFN18qkcQ/Pg1CQNgplqirsTEQJCQZJoWom+XyNTn/Cl/Jjx2sG5ihP3Ow2nev3KpSXS
RSEibx8LAfbNDaFh+2OVRJJ8V1vPm8nyusNUW/QOswvCa1+1RGPSCc7Kv6AlPl/bdtHkiO/FHrwH
IOfgk1Vz3jqxSC+E5w35I6inGVGLvq5TP3PsbEuqpvzd62HtD02c3vM65384UWJ2F2hPFZ/rxvSA
t1SJfh/OjrMjmMmf1LqMG8Q5wjHf2HzMM9gCdfaxQvOjbqQ052q7CVUJQzbN1Vj1TbiVWq1dAl4R
fySVJlQetiyNAjc3mxqdOru6bvtG/KxxSZEx16P597rU7Y+i7vMU4fjUuM111AX3jkOHG4S/xyHy
e7T1KOaEVUxbTFkMQRZnNueqJr0KzmvstnpWWR+UCJA26HNT0rlE2Kl25jycpMXJJeDfcxoAeZE2
M46PQzchhupkXXIvOjTnPVvqGyN3uq+tqSDeYgzdVeMoxrasKXLNiMadcdFOzRbDv2TrqGtRyVx5
DslM/xkzpO1PkRpf8zGGphKnduDIxCb16vR3lEtmXw5omL5/25Z/+MgKIKaKjwRQnBAGteXVd9sJ
HWl6UAP3FHOam7F0hk0T29qVIBm2s0IR3eDzK2eu+Kk7YeGZ83pz9cAkEK0er7aScS+5T/p91+fl
h9AilypzZdzk1Nwva/y2a6tMw11FwzGKBHOxddO0+AA9tz7zPL04LqvvBxeBsCy4TkQS1qmPrtE1
yVzM+zm2QdSNvWspW6Fb8uPoTtqtJmKyvWGpVoZvm1EPaGmwHo2W3geQResB1fymbK8HoiO5G4rC
vG08iXxTkc+q3FQ4SihLVrTRCAYvLHZSRC1AYPR5fNT1+mgLmNQUG7M0vcuUyAa3dEZif6NpRYUm
GTnxIhANiHrw0jX6hJHT8YK9fwJOPAI2AVPI/9ATDKGcVXRgd6KRDX7OvUeeFvSZlweQJOcdnW2L
LX0/ks37450c9SWD9pJHo7wKXmOZz6vAJ0Jrm46Qwrhv7Sa9oZmRAe04dLPPtVp+ShtVf6xLaT3S
9bA9Q0w4eVmWkZfeB9SpeaHXxafGUNpWVybjXjaj6WeGkgWAbs69X28cbqpbpEgW13TJvK8WNPfy
UepVbdwnU1ReJV5Gc0wrFxd5mjk8ZXOE3p8ubjU295s1pV/dzkwuUaY+J+x2EvbxueAU4HOAwTEo
0B4vdFaZvUii3riHLzF9UmVRXngVRb64U6Iv7+/pWyv7eqiV14Vvl5smlvM+d0lOjpWSB3hIcvv+
KCc2GlARkBuoqbRxIFO5zOLVyUkcTUVhqbfv48nQdqma5Jcg3g16cU7FRV9V2lWkG/TUUvv5Zko1
7YypPE3zAWgi1w3+AKw/67lyGRJT8uzboXlfmaO7FW6+T2KR+WZXX4PGfRwK9badh8vSbD4OTnJu
9GUNjy0VyB1cd4Jqy6asvlrjQTqK2hWxdT/P43zTp5pxQEU3vhnSbt40CThRaLbNc2qo+bcmyz4X
ZbII1zbinOO4PAmrieDnLiQxtoGk/+rJaL3emZ0mV+7VhkDC1xxJJRtRlu5jw8/u7Jx2sH5djJUR
uEjb/ZRRf9FhZKGRynYK5q5KaKc+e+L7+8fj5OKZS2YSZhfPig7ubL0/bRoBHgcadtD7KdqPqvXB
jSbjwjFLo6RfTj5dId3b3lkp2Jla5Ar5iLR4aiMjOXcd1lcP+hNcOpIAZOfwMtcAMc1pktgm23wo
Kr2ON+2kVOlWj3HivbROiwCSDLUKC/2T+YNXKYDIq7xGuC0yve6ry++GmxE59gn0Wq8Zm9lws6UA
Js1k28woMvmq2dqYTdDNyIkWc/EhdDLp+E2ZKhdNZlo/akgEH6gsyAYiaNI+urylvQ//pZI+GuXD
d7Ofzd89tUo+1KVKbcEgcPKCsoDuF+TNkjsTUTp+cY2pA6Ms8ms6BVqIaolC9/HeKn3TEMooSJdU
8xh0c1YI8iyUe31tzJNz3ahOgFBLQIXLAEUTdOup+o8adYUmqzp9iMy00S/HGcyN38URyo7J4La6
j71Pn4dUzz6Fit6SuZvT7kHveuMC/zv7nmjCBGFNspi0ofCiOECAlyyGRredn2fO4WIHXl8Q5kpj
EZAEENzBK61Di2y2yjYXzBVWLkKWqZt1wTDU2j431H5v6nF5GWtlvtdFkz5Mi2Al4Itho8k0Dch/
nlNS0dYXlt4tVF2AniyMEt6/lbeFsm4yNbWiPyg0D0Ek/YLk9Fazv8UuKY3W3i0aLqX9lGvi1ppZ
uXK4MMf0Fx1sJgGFgt6qqOPAFXkR6XhlvJFXsXor1NWHrOztwKbjZqDOk70f8Lyv8lat/aqK5TeJ
JjTKnWd8jhOkEg4u+U9v4cXxKmNBj5+Oru+s0LFz52HW75LsptU+llRlXaPfoE+5WfqomUjyCnFv
dx6N275OENUMswoi6ybHI23crVlovqf/LgqxV/PmzMt28rS8zA+w5L/nt+6ANrpyVFItcx6Axu7z
rXs5bF1/3Mb+4f2zuX5Cl3FQp6CQwekkn7daB1NWI/2CWIfU1wOkUILBlxuu0Jn1PjHF63FWTl5i
hNUgbb5HDTS/DeINKpCbrfDBhvx5rv7jx/g/oufy7s971f7zP/nzj7JCZSWib9/xH//5sXouHrrm
+bm7ear+c/nV//1X/3n8R37z3//y5ql7OvrDtuiSbjr0z810/9zyXL0MwhyWv/l/+8O/Pb/8K5+m
6vkff/9RwkpZ/rUoKYu///tHl3/84+/L9v/H63/+3z+7fcr5tYenvHz621P+r/9qkh/gHJ7b9e8+
P7XdP/6uoO7229JQFH9kaRpD+unvf5PPf/7I0X5DUpgUqf4iqrfw+Iqy6eLl1/gRvfYohZBDJY+6
2APEnf78mfnbokcE6R7e8GLE7L//Nc+jrfjvrXndXH7Z5f82hCDO8Tx1dFItRnIMfR3VNp1XD6Y1
OA/6rJENnjTbt+REv9usUC9D0bWXr9bp3+O/Hs84tnTUepdU1ks50KACAff2+JrriuHV+VwOnxBU
pw0nfWeJxRotdq9mr+3pEmLqH6w6jXZqbRoXJcTQPW/zUGwQG46BSgwdEWACOsVwB/PSoHfsM43v
HnPXiqSPqpJ535hT9i1SYI5HNPj4qAjEhbZGmyeXkxjE02imEUe+LNRNbHcyIOAqrqwy3mnhF6d3
Rwc9nVnf0jM+f3z/249djj8/HeeUSiAwNiT4Vu6hpoc5jKGh+5SCGaOjjR5v+sn4OjeadeZyH6cM
lpFoxAKJ4cW1oXi1/PyVJfc6NWuMzs4/FU7S3SZZpF3S7EDbhE7ngOuJqvK6l9E58t/KRP45LGmD
xeE0l36Ji2l7NSzSquVYxGP+qanx/vWkdzYZrdw2pkF4DNWeDFMk04Ai8IfCGX9Mdjt+en+JV50A
/5wCcmSoxdt4kty54ymoKm37FjGNTwb9dW6jukn2oJw9H3TwbenwyZGRym2FxNKOPj8HNW77S09y
EFFNSbdpa+nbLlXknsJN+pia4AMn00nQuvfmK9t7DNNY38EonD9kzaSfcdvX5wP3CdApsQtJHsoa
6wpONPeGkXmJ8iDU3209CkrlSkeu5P0VWl/4ZZCF9E36lsFOLvxAfhMV7lR5sON8byfPXV7tsQL7
UXx5GeiXrP5N8oPcSvmzOzbx/5+/DQtw4//8NixGsPjXf7XJ899+Nk/Fv/7nU9I+v34ell//63kw
zN/QxSIDQQZgyXVjEv56HizztyXrBYsZAXqQa2zkX8+D8xvvBiVpHEXq05SLMaJ/PQ+689uiAr2o
KNLaCH0B91eeh1Wxn/IaqkhU1wBdojtPvLa60h09XrtEyOlGJn24q9F/v+6k6D+6g4vb3Mjhph87
udUoufk8NvNVX5TFVlfTbCMbZHWEVY0bI2tD4iFKJQoK034/ZzliQ/iTaM31n5LcVuATzl+asf9c
T8mTFGP/KUx7c69aNUVhpTgHu1xbKheo1lLBQEiFMhSN1lYGktS1R3PvYrzJqtlFPGdQgUai+NrM
0CeXiUIxCKI2ie9M8q9XFaT64NWheOshXCzRq5eX5BOkXYcHfMF522+kdW1KSZWm3szxsPvq1lOB
iN0oyouBTiuF24w7bQSZvIlMPfqqhSKuwD2G3e8qilUHgCQlXZbsiSCwK72ZzBV8Ip/ERPG1Ly3x
A3WAhXqa9lfSaB3NL6hgXI6G1H0FMPelbbXmh6apy9KntSmxWUc3X1ivLU2KUXzwLF/reDjRuJv9
9797VdRaFBwhiON2EGOQKib8OrbQTR33k1Y3402Oi3OfRV098257Su+XCBv91JKYesuQZXKHHBWg
5VGG5tVoaR9jvfZ8+MBt689TLh4dVRjDudmt3BNmx33iOiKbgOCkvQZLihR0eCY1/QbEvfdUUOlA
+qxNw71VT+Yjb4c1bdOG+oOIqvEqW4TyA1MHSmy3+O2B4rpZ6dcyDX8pMbqs2hIcckrwC5fa8ypT
2CatZ6dNK29II33rUs/jMIznKrMvfRuPzySYMVvn+1Eu551YzuyrB3wIraixlHq+UQuVik8jYdOY
EK7Rm31I67q74s2dn7VYV7bxrAIdzWHG7PKqyz/lWRmhl1p26FTaLbKHszqFw4YoJPUB9Ch7+PnD
J7pH1RFZMEfc0kwx2RgaviZYXRe+r9IUAc20nyar9JCUiidV+K2WmA+k8vJvTt58S6xhjrZo1yBm
GrbxxqSeC8UrsVIfAXGhU/WUDJza9R8cPLQVTJ1+Vr98fjEbmF5Sa8gXoI93vEYNgF6E9Ef1xujL
7queTnTgs6bCoi20ZoDuLZN2hzLUzmxFRXlo7h2e2jpHcsTJE28jPxWBQauMP85Ma7k2x1vnkcxY
3B7CCWrc6wPStl0qK2+6KaqhRS5s1m/Syc43oW70l7lUZ3DHUl7iecsv81zWu0lYzsWUpfnXMzM5
vUKwV8jvLYKpwDrXAaw2m5EoKkW9UcayBs2FbittWA02SSA7sfFaw6ZUW4oEJ1ydvlF/QMOybFnA
dLRKgOI2d8nvp/FcimHl+pB3JC+FU0x+Aw+chPvxznVG1kVZFw4HBEBh4bFMSDekgUr1JUhH/Uyk
s5yD1xvCaMA4lh4qoPDpK7SK45XRGhtT2uoBaHX9aI5ZvMspFJ3xGU9esoXU5SFnScoEhDBG4vij
0LS0gMlH2mFSW8Mf2kzZtnUeX8+h6m4mGgP7am58q5wQEVU63H0TuSzO5b1XjisLy5LCyDNppEWh
fq2YNXsZZfOiJ3IfvXGPhEC1gz0L9UTnFMaOezt4zo3b2uLCCXXdt7whvHHc9Dbn3/XL0HNqXzWG
OQhNMFlnTuNiso63gQgbGA0xkefQX4NI+rVJm0WLpDuNNA8e2UlCDxOjkyetj/og7BBBlyM7rctt
FXfWfdI2sPK13iL8DV1/ENM5fuTiLp3MZum5hNvmEfGsDoUZFeOYq0Z20HIt21sRNA9jpAOiu7nt
ItN+sHJzDCwjVM9t0do8kE9ij/574OVuvLLspl70hi7U7DDKnIYoVUsvb3prLwyY+nNYy8mHo6H5
k1Or275CUy0xip1LFvbceT25hDBzOaeQonBOoZetVmBMNXMsRiU+OBWd80K8YihZRXcR9kZ5KERR
bqK4TYNCCcnB94+l1T22hbUbG7v7LNvZuRN9YtzYFFh2MP/P9WU9vU5MD7QybUJAtxIorbyTXvGM
LnQEHECoTJsxdJqDNOYLa7Sja01IjHyj9rdCdN61PfQWqppVtHn/yC4n8uiMMAUUdF5QWah+6qut
cpOCinYpk4Nqhrf1ZKn3ZoRoJ1FjeNl2mubTBw8JvNqp7t4f+K2toca8xJ/AIwk6js8IsaIV5bQe
Pqi11e6MnuMR54CHPMWJd3YWndNZWNF4KRUuX0qpkPceOTA65BwPOGUiB9IgkN/wshZ+mZCXtR1a
flTn9mUC9AyuV6Nvc4R8UJ4H29MgoLGXKr0ge6VWrkZVfqtpKLIjd15sLYR9A1Ojr60qSnMj6er3
rY1ze2ON3Re7qbRdZBvRGUjgm2uGuwhXgrz1idgW4iQg1mgLR0GrT7ZKaswb8MpfhVYovkbF9Yz3
sazIydmgGx7vGPwBtCCPV8xFkLdX5kwc6tj5FLbpAJnXjXfqHH8vhfeh9IxzKCztxLiTll86QwFj
ZZ/IGxwPaaUJojIqrFhhNSMtifWvatOGlzKJ/bpvU39OnG4HSfrec289q7xNZNJ9KLt+34Bx3NLD
WWHlf/Wgmnw6KRIVFDPP7OqGFJEzxDAe44PWjm5gls4XXR8Oc0eGa6bXxLkn5HSPTfrS4cuQVENa
al2ln4cq7fqpSw6FMoMAbKQwjUCxIpgjzQipkbrDHaoEOwR78XEyna7sSay4bYA26ryH3692vm4t
InvWZze0sieW25rOnIyXWRwfjYVCA9WKDlPU3l8u2ysLj+Od14mcBSpGufFxGLX5czfI+H9Rdl67
kWJbGH4iJHK4paLLZVN2575BHckZNuHpz4fPTRdlFRq11TMjj7SBnVb4w0PogJva5KU2Za6eFin6
ynZKaI0fSLKjJFZlWwVXhw+9IbpnxUnTX3ZQdWAyFYG9bGN2+lZtcu0pb43qHMy48Tw11K/3Z/SN
n7F4+plVwGRS1wDpuJhSy/ZxvIjy4CWFEuP6FQDeVE2nY+5M6iaaO6yE8uom6yKq1Ely8Mdeexyb
cfxq+opzHHsVH8wiOdbVgGdsF4dbWWlDVNch2oSW5eLWh6+D1FebAdvApkHzPOI8dQbf3+o1Eu60
TvUNqe8fvJCkk1G/2viFffANp9zqejJsgWB+GJJWfQ7zeqBFN5THvspsyLlmuhlbR31Q07jFvoUM
ZOXb3Ox5mMozvHnWi6a2uozwcHEOIDlIl7EMZum4ptzmxrSm+v92rSxngIQGnj19USLkxc3nBI0C
aC4LXhqrGkG9ltaDmhcpvJmi39adgjFuUqHtKykTBUpN2zRV1HlF2X8M/Xx6QniuOOEzNrmKXv5Q
rexTlzjWlnv2ozkO3/w+C3dTkO3kpuoPFUZ+B1+luKMLpgRq2X+zm5uvFp1ja86VEb2DEbR4G9jA
I5VJRbpoTSK5U62mF2cK41/3p+adcGGW4JpRgYYOlmd5OPpSSZVJNrNLFLGxfIEbTBYMZMda7ulN
68V+aO17Py+3diY/GXMVeuUJbm8EnoAXhCsD9IQI9/p4llsk8TBRyy6VsD5GADeNZ8kfXetnrIe7
qrV2jZU8KtPO6cd9PQ5nrXIO/dA9leHfQMXcOF7Tll2grOdPzxNBmaGhTSQFyOL6iaYq9aVAHrLL
FLTaUfOpPiljpO6nWMfENcmzR7uI5I+I5WUcOk1+yFtz2sgQurey3Y47bUjEFvnA+DdgMP80ZhD8
YYd0u1IJ0OUJEnsl4Jo30PXKny8TkhdIEzNNY5EXWlavV0qiZxeB8vRu7Jt+EznJ2jVye48yPzOR
iAEgp6qLRCSVQ7kdDS272KGAHk//ZZMqGhqjY7dGvLu9sGZprjnppL/Gvy7WRCgwDkJmMb7g+xBs
1bE13cDPMjDqaozVtbxSm3onRPhnPIto4XrGoVzEtTCj5BKn9gPIFc4ArX1EOu4Y6squ1KAU2eUp
BagMG9GNpGMl8kOPWZ0tqlMw7O9viZscC7Qs4EFck/jOVMrmjPCfixDLlLYexjq9lAlCIaVBVUmP
Ue8qRHjEj4EYEZK7S5hvbGJp8Hf3R39n+SMExDFN0k+1jmz4enijFnlaGUN8iXR9OmDcWX/wx8p6
srT+FEqxDOFJ1Z56XepAxCgdLuxj/5wh2XfORZNMeKTm42lMauUYyI3jQsYaYKCPwZPTxtG5VfyP
9x/4Nt2AjQo7GzC/Dq9lWThC2czXNIpol2YaNcIXO9uYIkb/AfEuvODzad9Yklfgu7ISsbxzeFK6
0OY/IIcAwCwuNivNe9aHH14o4I37Poteha1Pn4RQf8s2yPRWwZ9Eq2VtEzuR71JIWiNN3e5JnmBe
KSBBodssow61GqDhiCm8OE3zmpe1ekGPFxxEnucrX3mB8JlPRYaaDYR4W1LMJXwENjxq9bjDX5yh
OMYWRhMSjnpPnQQ22cqa5zJ3zOdQdFj50iEp/W1Qz7IFvfrcjYW18unfmXOQ9ETPBBUz12ixRdTe
Mmk2jtFFmxwJxYSkebbNxHjBMvFrVDfH2syzDzIkghW9xduTliCG0scc6KEDtgQWA/2rKktt4ovi
G8ZBAn2+cVThbO+v6Nvjj9mcywtUxZChejuu/jkAIK77EBny8BLXA/bZKPlsqPOV6DPoHxrlv6nr
vk0sFx5wwhmuQ4FpXmP/jKZXZtK3eRFfpMr5mOZ1sh8n6pcUEvqH++91e9WTJgNbJr6nH0igdj0S
CPB+aJI0vohe+V20WH0pvlp/Duz0V4rEx2+DNtPKafbOBgFGijAJ6rZzv2oRRhVVlKl9LEUXTBil
s6k1n1FJko6pKf+5/27vzBkVdRqab5BV9sf1uwEcEBMCNqpXRarYI31nHs1o+NOpffk4yrD17w/3
TrY0F6dZG4QofNElVEFBI4Jak6p4E3LoTwg913sbc69nuksUPIxoW9m4roWJNZ3pktmnil7RV6cr
gfFW1kONXfURRXGA4lptBb+6th0OXTn81fBVfY2rEoAmUmIrTIh35p+jal5khBAQeBeToYaV7SOK
r3k1ajjbUiD/KhX6uUW90ctrqdkOTrFGPXj3Q1kUZ+g5URSCgXE9MaMflXnbVaoHJvcwysGpbT4m
3V+0l/4QUB3bUCDy489M2o0sAKnGAQ4nxUn3D00OQ8oQn+xJcjhjzA1OChjuditnyu1X4TChIgKo
gW2IFvL1A2Y+AsIx1+dFLeRL1zmviHJpz5Vqn3W5zl77vAr/c0I256lshzm5oKa6CK9KqBdSVfnB
hUJa7BZObu/SVOkO95foAqA3HyxXwyzLDvnMji9MK7iY1V5FgzRx0pMwHJS3bOWrmU5fJ7s9ZIF0
rvXhJ7DKtXbJ6gMsvqwxRuCucZHGnEjfI1gHNCxCQJOkcN+V6h7zkycpdb5m/sk3g12GKubKLr09
FGY+Ki4gc0EE6s/iAXofTSShFZw+lda7fcxYY/dXCfRimzVf7n/ut2LjdRbAF6fEQyWPns1NAy1t
tTiKVDm4aFX8KuMjf4LUFrhjnqlio2rFHtWq+i+ZS/A4F6O/KXJlP7a6mR/1hqM4UcIQ9CmiLM2I
DVHclmgX56lkIlhlV3/KxqfG3k3VZ+oLfYMmU3CQrMS3XF0fskcJS/IE+LhVbi3Kz7soUM0N6mHj
U2yHzl6FhPKsotix90Vm/tSkKsWmYPS/tqPin9HxdFaOmvfmnh0FiYBGHmoay3DF1yqcjnCPvnSq
4wDKn/7AuqpOKAPsNaF2J8MSFOCniMoW1no7GsfKp1Irj/cn5TZOoZtJWk2KDW7JWLYSWziVOP0p
4cVgGW76OPkLqTI6CEgeZ7Kcaqu03e8sbeW//3lcAgiwN1iDwWVZwkNUY5iCvBHBJSjN0Y0J9F+K
zobvOqoXmSDuYcjMBgppa62oQr6TStHGo9xI3kZIQQ/1+jQrpA7GKD2Fi6zSukOl7y9yGDGsOyiW
6LZg512mvX+CkfBZRqvwZVTxDFY4jLy4DcOd0UTgcErdi23r5f43eSeCnXVpUVMjVwbjvwwaI4xE
5xqR48WO+qOkFrIpv6i04b+aVOppoCYfzDY5dybZZq9mJ2wW/zSJUsHzCdZcBW/jSDp6M0gDFgn3
+LLhWNRNUJtG7HhRnQw/HHirrgybYGUV3AY/jMLVQvBD7RsLw8VcpBFF38m3vazoPETjBmzFnPrQ
i9qMVq6Udy4xRA3JVinhctAtCTuouWmRqfa+l1Fu2yWOiPdBhSFNZZliW2kFnNtSXSPULoTv324Y
lhgy12+RMvqw1y+YV2qEWlDoeDJiZKhh1NDFm8KEN61H35KxttxMoHuNpzLHL6wSfwsVGfK8HR4d
fSY2t7XlbBr45idFtrqNXdry36bTP6+svPlDL45mIHLUZtiJ6KfLiwt36qUKo6TM9oLezI6FCoca
Ach409Zq94UD5EeuaOV5aEf5xFPZD3Yl15u4C3+tPMdtZQElI3Yn0B+cZCCOXH8vBwdJpa388tJN
efnFNNL0gQQyJhSr++1Ib3drkqwdVdP/JOljvxPE8VsxDriBDvk2K8edOsTGuZfG2IWOE+2HMiyg
Gg7SY4pw/3+9Pak+EC2ifY3f8azzff20ikHVvOAwucjV0G3k2Qyma+NPzjQ5m2Fy/vMSZjgEc2Z8
6ZwxLHPphFTB730tIIXuYuCCU7YfJLva2tgf7M0wb7ZcuunKeXlzEMyDorLEIYBQBgTt63esWcJ4
zzBoTyVmQ206des2G1euobe2/NUCRJOdXTkXCmbB3qXbHXkrvi1y6XhJE+MGq1HWzhEXwCMJ9HBk
be1A22bBoe/+4IdWSA9DIntCfFKLgj5L+SgNyTZwq19D1B+KKt4bJfosiYvCDv/UVx72BmBH6MKe
Jurl8DLBAi3TxNySpyorJK+lcYBXoXi1pjo+zHnQR/BqyREhNPxqaufVGhvjJCC9Eqj49K7kQc4p
9cvWMUI7aCV7vT1ttJnLQBxH6jLzxBbPRUae9MM4BpeObvo+qP3oGMx6y7WoXTk0k6Ne0g0mZQie
bTmO0X1kV+l92B1a8EqB29oo7zo1H60doz8B3cgXYFdrbPt5D19NNbRg5pkKIu1FCjbzivs3nQ/K
ulVCRX0dac3vs/xn0L402pS7adRnK4WK2yuVnIpAY/Y4IZqnQLQYLJkSokXyOADpplcXumdFQ+9W
sSBsDBBqDM1GfZzjXb2w40czVGSXRsJPDW8uxJKkaH//hLvN9gySh7nPxEUENHUJAZj1yghBVOfS
6Q2Y8K6Zwi1JH0VKsEOv3dRHT7Vwvs2mNAcU1uqdVVSIRWEWwxxWQ3aojMjf+EbVfLRBBP0qK4lq
sIxWcbXTusB3R8f+CzpYaVcu0Jtp48EpIc58avrwN2mqnpQ4ucq+fpnCfjcNCFtJavFCg47rggbQ
/c/03mBAJKllEYTMA15PG3CsQE9rQ79kSTKeTSPP4V/SbWxxPjg2TqiujHdzyvFyFF901PTYpayV
6/HanAWY9R0vl4etW6pOurWwdl05ON4dhVU4i/Tjn7REY2SZWVY2tNILDMVhI8oKAI6jVSu30luV
6mqDcQJQAeQaxdKHwGNxDIBLjtNUGqxLpqjiLEtt96lIgn7bNb3xamu5TNUzI8OIrQm/tCbpNy3Y
RmvXSyBjdp3SKY4LVEpcCoKTwJ3C0f9rtaP11R4b/0Pf1ThbBbmMHdscsKJVQvmGLA5yvSsGWIKq
VQTPaDEmnwBWg/GJhqZBnZCU/jgGeLTiEysBmhvxGXeJSrKHuIYsHUj89wbIZPnDwQK3lCnjYrJb
o0Y7BWpYupUpFGkTo467pUHicwGCdUxKkx2iSO2uTAZl72MrAokyiIbAFVbqbzHqNoKVPXyzOLmp
kKoEEEhajrb8nFP9c4CRtUxhVzryRY/yaNcAuHXbstF5qjQB+gYu5f5meNOmu5pQAOwwzSEbzXUY
HBiuB2wzI4HENUyeIuSTbX1ThPa97exzhMCuCRojiE+V/b0Ix1cUc10FQHUVp0dtiFzf2VAw3ala
e1QRjZEsSH9/U/0PTWF6xSp94cgtkRxG5xmAr7RN1ReNHkUSh48ljaScol0mfbIF/GfaMS9d7ewL
TK8wcNy2/Yr8y00yML8l/T8kSBQKh0siREfw3st9OXndKMj01bo5D0GV/o4m8fH+B313JDgJ/2+M
0Nq9/p6IV4cILOmTJ2Jr/EKTG5vVJn+Y2jbd3R/pNtvkpSgovwm+s/HfrAT/WSsgAhXMRavJK4wB
9KP+q0nTF9sECFiI5hiJQnP1sf0b1f4hNBrEj9NLz6WchAin2BTw5WplMS1I5KQk8xNxKRJHImN5
Q4ROVDWSRzmcvLCx2k3SqfpDoYrQtVrdhw3sKOWuVgfzgHKzfY5FRq/GPDUZ9ABtkPKtpVAtEWZp
P1sa/PcCi7KVhvvNKQkvV0Fij9CaZ+Rcvp6dQib5swpL8STkER7QtCMCTJrLysTMm/R6T4HCYyMz
M/RJkEy4HkX0TgvbQZW9hLxvr6g4pHN1psZDTywKqd63v3WFc9EKRz2aaTRs/EkGIwcTBE5XGCP1
XnbWkwj93304I6KiKGQqEyVxEYVf82d4Q6AsnpbOIbwOrkTgyEt9miTWS0UPpc6zoPYhoxNHB0uP
jD2GV2pF5tGkJ8eQxqcoSBu31Bv5QAYfXoa8Dj/7gVZfMDaWod4jNy7LYOmUIU8Ct56t85Qae+ew
bJyHSemyjaDB7haRFRxEZ0kWkgg5r1SgVGyhQ+52OMQfHG3aO3nW/ErURmfNyJ3/gJB+sM3bsT3k
DjqluoJxwzRa0Z4ygvrAOu93ISo722FUoxPNxz/ZGHUHJKPbD9HY23spCl8QG3JYiKUSfe8H2fHa
sij2NPSHnS+MZ27tc4NIwKGTVuUB3lzPFh8Y9sesWDEnn0Ro18uhTOpITrR28MxCnY0bjTZ4QTvc
7QN/AmFfyduhGT83Suw/0323vEjXx0fgg9GlnirbwyjOOHcZgidVODSHSXOKx7YL4U40wfBcgi95
HH3UxXQlQ8MiKpHjlMoGIQxdrCzsmwzappFA8M8PyB/KHdcvIswhwTQ97L3a6JVd2JOIsHzFoc4V
+Q+r61fVRj7W76NAcXqolTWkwrxvlh8SUL6iI3UASXWps5pV9DgaZLQ9NY6tz4rUgHu2BvuEIGfr
EoCMBwVn8U+dETTfG9wOgm6ot43i927Q2WsU/LfW+uJpYEABubI48ADeLq7qMdBU0ZWt5UGXix9k
swLnak+GdTaH8XWyO1nwdG20TWKhUWqPmx9ZV3S/lA5vbxoOzUdN+KabERw+xbXsvFQg2R9HLbee
pSbLvFB3kj1UrMy1SzmDhWvGe0wyxc4cIMJmzphxveJin21QhzMe1Kg1vwMADz/kZVk6Kyf7TVgy
ozXfNOjnWtpN67fQAkqetd15mlLW+zhrYg/MTXwAAaxs6qqvVyoDt2mwM/eYKUOCMQZ380ZE/+du
w38xLRU1tz3Fl5q9VebTdxKI4ClyysbrklrexrXS7Vn94qAPaPUhyiJ+d6FV/ACFV+84UdWNOsJO
u3+231wgFBBogNOXBgd0m6mMGDPoeUDtsqxocoqkMB9KtQ9WRrkJIuiazMk2vWLSFH2JadKUPJbV
aHI8R22fRKFKn1ucBiANKj/vv877A5Ep6iQo8FEXKWycIYopQtPxMtHlT6ZVzV5p+H+UjRqvdMRu
s1NeCjDf3G1/K5LPn/afKZ3VfEYbDxNPEmP2O89j7YUcVP5m1lnjOfEUntMx+opoWLUdqmIOEDPn
QyCPhutMWfNdkqQYZG5pHsdszLhapPgropri2JOEC1ejpOhmkuH8uf+Fbu7yNyYurW3VYeFzAF4/
9Yi3RVyI1vbkvMzdQVYa14w0dWY2iv6c2KPzJBn5+GmqknB3f+ibsjJDv3HJoTDB4l2KLQi8YUn0
EsezO7xT5f7VGix529s+VTIzdJPRX6s+vfeyqJZQ06DuOjsOX79sbQSRliSS7bE7sWwVeLCJMg+e
mdaOEliWhGeb3lLrmuGwVmG6TS15XWroUJVB2aB9v0gthzp2MAVrbK+NRuWDnNe9ixhZu0URuXhK
RKfso8Z39qNdtyUePPa0NVKl2ORaE+yjoSJsCCpx7o2aVl01yt8hD0GTicypwhGly0gjq5BPN0E9
7JJWPk+GVLtGHCIMlHJrYRcv1VsjNMzdBGPy2Lah9cZICDBYTVu3D0fsU5p69KR22AQUcxqEMqVW
uPjS5DuRSWhQR46DimSSR8dajqIT7oPlxpig6WKd8uDnVfmAqVn7FDsJxipVr+PwrcLRwJ123Jid
rH28v4IWzksE5GxtMO/QCtHkgREzL7F/9lxch0qEbZyGGo9muH0kIA1WWfMUZRMayEarJpuWT/tI
TP+palMF+Twz2pYGyBtixQ9Rq8YYtOUCwmgHTgDtpObJ8lHJkhV1DaxwexbxrGAUwD5SWEOq5/pZ
FWHOzscp3a+0UX74WLJoE+TpANHO+1/l9jKjCYGrOabadCRYdNcDDYhrgftpNU+ZLgSrgFR7yzq2
avlxNJWVkOn2vmCAGTjKnQlYbXnAWsVQIHBpaB5oOfGsNK2xycQgbf/zG3E5M0mU0oHgLIE+5oBu
m6ZLmleN2Da1opN3aRb+DHVRuhYamSvZ9DsvBZad1j5HOQicpUxHpWRdZev0KSepp89pdT4tNb/v
VubpFmJIkZb3QkwSsQvQIYt4cyzqvjPJDzw5CL7PvladO/oQ/xq5RaENNdxoHOL9NCACHTeZ/qKG
a84jS8GbeQPREgEmQgQPrkleLMoU66ReqSbNaycURrQs7Y9THtkX5K5egFOM32DkcSUYdZF+Vkqz
2phU7QcHinUXj9pTrYZfImPsn2AwdI/V2A97qZXtg2Ynxd4pEcsLlCJww0kXD8jPUbgTzeOY6m4b
1BCiG7Xc2CJ7jNGSfk4BbBc7tAuRoYMqvK2DCEmdXCnWYq/5oL0KbLmJ34xsZxF4tCjmjfrPoVGH
Y1VjBaF7UdaZLnLGwxkD5AraRKp6gWVXX2rJuVCR4sSjUwCsQbHEt/sr+ibV4Bng7xFqkURDTl18
dwMPM63ONM2zISc9dIaBkTf0ysciw9Esy9sfrdHme9DKnlmN2uH+4O+cRMgUz3038niAK4sDAhOz
OOqtUvPS0DirAuM1t8iVp06vgSTfH+qdrUTmjUQ4QhLIBCyL0YoVjaMUF7ZX9GP0M3Dy75UI5Q/3
B3lvIzGNxJFcsBQmllZ2klnKkqQxijaaEGzSHgNJh9uPjujcQmrisyWJQrhNbh2MzP9TJfB27j/D
bWiBjRSgFDYz5I4b0dYkljS70zLH6wPrrOrjszpm2YtJ1XozVkV2dmKuRGxmV2Kod74vJIa53kM8
PSuxXK/lqW0inWqj4xVZouxLJ1B2QYky3f2Xe3cULLU561msYISvR8mUTIR15zueBPH0kkbyWVOG
9OX+IO/kRNDD2N8zD37ulyyCdaML0NgaTNsrU+1ClxBxRQg8Jy0sy3Np6tWrVujjk26Jz3EwyC9G
mBl7v7Gafarn/UNiBe2pM9qVC+52oyIISqcSpD4NDmsJ162UkZ4RuCxP6ON3STQt9o3QB32nEPEm
xg5uo5k97PCYI+gk+bq9chfdrituV4fhkV1ifpdswtqWAwVhP9vTsY479XlfbJu2ilwteamabS3l
+Zai5Rq0aZ7Q6yMSjgCB1dxvQY1geTPhgC3bY6VYnjUVX9NEADdDOKLAmInW7Q9NEmLlSHor5i5G
RBRsbrw6UJtZZddLLBGJEjS1NHnEZt1hrA2cYJ0pmuGb9ZNi4qhn18qjHkfFFq4CCocYdW97cAwb
GvfdWiXmnfeHnkKewLkF5WyZFclS2ZOgcjx3ZW7s5JhLyrWjOPue0Fl5bPKx9NrcVn7LTiAhX9Bt
xinZOsMA1AgCufZZl9GyUf0p21W6HF5K3EC34JOhWt7fM7cbU4WszvMRqHDwLSVR4iir5UolplT0
yLyYTv6Udl24sgXeCniLuSGQ5ACfLy0InIu5AXTcxQrdMi8o8BZ0wxCnyThqh302to94BeZbo53G
Xd7J6t7Rug9YvXRUUn3n7/23vW3So1KIzhNwO3pHhIPa9SLxpbEjjJUUrx+V5AG3nOKh1A0SIEpI
sXAdqdS/+yF+7WbeJYe0scZLpFUPHfTBb01Q2k9OiWIMOV9NWjPmFfrPqLGdnG4tq749NQgtEJmj
sAMUXlvG+iYN30bCJMqbVGn6EzQIFRVC2ea+7o6adQyH+FOqNNP3Ao2plSXxVjy5ni3Gpn5IbDc3
nJfIGqmbtLh3BtNzHCw4LOvcVhqOrA7SVdJpmn7V2e9KDL8KBJ8BqD3kZneyKUigHE+cB53FsR+G
+MlqG1fYj7GJqEAbuo0h/kiO8XB/Qm8DEdYuYgtAaBG7om5yPZ8o8oENDEL9ObT1v7mIyucsDcqt
o4twZaTbnGjOHmDAz+EOvEv1eiQ5iBspK3vtuVRGfV/hc7TvUwvLRQAXuzlxXwkHbptXjIWEFNgb
okwH5sD1gIbc0hBpU+257hHrsOVMP0hpBKc3Ss1fKCUbJ7PKQ7ef430jsfnLD3eURPSPqRlK3wM7
tva1qKJNEZtrQYM2v+1yiVBgp2Q/g7hvVFwlTvdi1FrTC/xnQAFlXe6KMfwV6l+lTNlGCBwhofuI
HcG5MHCaQfjGTdSfrTG9mEHz2EhH00Zb6KMkfQikcnAd+blWnyL7xRQgbsOURFzb4mOwmeWWBlC4
Q3Nsi4OQrLXF/k7kB+2CKHrWpydkeOtN/BPLk9xPuckPBbbwc1gbyVaa6tpt4658CXw72TZodXzt
TKXZoABVHppSWjESvb0qQDShR0XD4C1XXKws1LZUJ4hN1TP7SDmXqfSSac6u6/UnRVSg/aL+0/1N
85YbLGePVQXwmX4L+gLzWv/nnQOlNetwCMiGjeykG/VO0KgIDawLm2aXdK82aH9dApIuR/tpzDdd
CDTSLB6yqvgcyOamml4Hu9zIxin0z4WOmbBUeuOAtCRa4K16xA8VLvlGydvX+0/+zkXCt4I3xTGC
ED8J9vWTY9Bg5WGiqR5p9fAcZkXyGgisnq2yUTbcZVzwlkDXXJfkQ9Poxs6P1GjbTADR7z/Jm73h
4htS4KEOxwYl911eaYMa5bYIMx3dtgncgf4Y2xIa6uoFF42dk7wq8UvWxVtbCo/V2D6wiUAKjDvJ
qHbUjC5OuFdD6SLKz4N0Ajlp1J9j6VAbaMPZvyL52UC/rrxoSfHRDKpj5eTH3lI/R/mDKUv8L4Fn
xc0ulp+7murcLCMehAAh2uQXnkWHSp1e4NR/SPOKAl5LH2SSrM955zzNygGkLmsc/jftzuXXIOia
nbaosEA2vp4Xs5iT1VLIXo02ky5x7E++ayZfpAHzY0KfyLqM8UcKfg3Nxlx2tcgTyjkc/k7al0FT
MP3wqKYNfbjHvhjOQIoOvPzQ2dp3tPBM18rTF/QcvCnft+0nPJld2Tjen9B3kgfEJWBGkGKigYFt
3/UroBuDelvdTZ4eGtM5lFQkD8gWL1npZ/toUtND3BT9U1f46G9LWBEZTZKNLnxq3EUxrX60RNo9
hIGw18gKtzEajvWzWDLqEW+SINdP1otEwwt6nLyhjU5x00ZuhFfbUbFT2500S6K4m7XfCUTHPUGc
+NVinr03JtyRHKf4WGDT/lXUzcoh8t7BSdMXbi0oBhoXS//PflB9PU6htBELKadGx1ybbslDTJf+
RWRhdDDNGmHiWgWjRqX5ZIXampzh7e1P6QPpwJmJzKdZ2qkIyYmNQgPfgertUUEmAIwAjK3HKQzX
Ao1b3vNcZqGoR05jQw5YMkYMH9k+0fqj19ijOKG2dZ70Kj0Z0NaeggQluqqHJlPncvgtAEzbggLK
WLAinB65hbNtHqfciqUWdU+OUJUfjhRYR7UOzBd5nKwnLfLllXvltq1OKYElDXaJY15FNO963XRK
EtlV5QxeJ2cnaBWDF7U0vt1QVqkHRoabckK75mDpL408ho9yROPcd6Lh1IokOCFEGLmqHY7PTZ0N
npLF9nNvWOhnWe25TsJqRwZ1CIIG/YK8Si5dK/0MTIRZVo7a9yIv1C4QbQIfYAMYuX6NDJsIQGyd
9hzX2RaRBH8LjMcTk9ZtnFJfGex2rxF1kSfTxwLyZC0pOUD37NCoKu15kDplU0mata2a+s/9s+Z2
3cL6oV3MmULWw4V2/UZJPMYlUNTU8/Uw9yq7eR0jx3iakvI/5/7zQLRIqWvh3iYv6nQw332hq03q
WYGE80clftepc4r7KN70SnLOif3dOsEk9P773UY09GVpBkJeASrL6rt+P1H4iRPLWeFFlhN8xo3w
mzqGH/UyAczi2N0xCQt/f3/I23mbh4QHoMGaIR9YXEA+rGwrm9rCkwLbPCP7o55bYw0c9d57kTbO
33Tmi1rq9XvJvSYyVD6IdYB+7OJ2tKm5FvHOMjNsxFV1cKVUJCvb+DYTRFafPues9kAyuAQ8WnYe
+NFklV4+Gv2BK1h6bUq9e65j+4dT62fa4wo1aA2PRJ8Sx8p+uOUGzKr+/ww/P94/sWJkxdIUJ03p
TXLtiuzFT58kUFm9cHZa320pKn70M+w6gLsX3c/CFhTT0A6q8w9V3NIo+1QRuyftYarOwpJcyurf
7bK+ODgWbDrlNXTW5BrfWwnkW6i50bSHQDX//p8HduQ8LzE8rygYI9Xc+o66s51izUzkvaVAx4X8
hyuQw3Wxs2QZirQRyiUyOAk+4xE+hiLJP482ptBj3NUXa9LX4oB3xkS6CGNhjnObl1tMhVqhKD+Z
RubN7X0T9KtuNK8GltK4BOziyt/UiCh34ifiEs9x+QH3n9dC4FQt2ye1zy46Jqt5v7Ynbk9ncAkz
2oilCZBvWdnFtHrsykTJvbjov7SmVVARkc2HSc9Q1ajK1bT49iOAwON0JhyiB8PBdj29pVpXEe/c
eanQ8y9Jmgb7urKnz9GoArlSI7jpqR73z0mj+g+t7rzmbOhPeVQRDVnoDNY+GDPXMQOswtoc6fvS
mn5kjhF+vH8gvZOqzAB6Dl7iI8STlh48RWQABKtLtMQJXo6NpfrnttfMZqObydfBaS9+3uzrghKf
q0gmDpmTUW0K8o2VO+B2gkhsuTmJaMGkUYu8/mCxrQR92oBelGvESTWpl/Zd41SHosQbdFSKNaW2
23oz4xF0zGDp2U5mnsB/9h+IwyouoGR5kQjweMnw3zZaO37Kan2Pi6pyLnp0BbpoiLcrX3yOZ66T
EDAoNETB4M0dFH2xJ1Vr0iRbWJ2XRLKxi/JGPYjRkE5+A8Mja3vpJcTVdWeVLRJpUHq/RfwWjERk
eJNfNts+c9bkct5ZreSHAKEARbEI3vKmfz5GotWDnNG08bJWNY9Esv7JMKp8S5eu+AbY1tmJdPh2
/zvcHoDcFXg/zYVnA8msxe3bjkFfFdEgKISTktpKYm0mBc2z+6PcxjAgld5IIsid0n+cf//Pm8WV
IcV1WlceYhkN+MGsOdhKKb/gGRut9Fvfe6GZPwQ7F4AAc3w9VNmm1WjbfukNEXGDD6aFmlA9rdyz
by2J6+UzU3+BV3C48t2WClbwQUlnctl/jhu60OaY5g8EUOc8M8yN2kTVriyMn+WoD48CHbk/Tgul
XbPIsPHSgLlBF2EnpXiXmcb0YyAy2vcqrqJQ6DW0BFLkoEsz2+H1ov/6rzPBuiItgTAM9pOa4fXn
qc3WGgFQ+M8i7KjTJPD2CjNvDn1N+fb+UO8kfQQhc0ApM/cc+YupaDLUfIHDVB5Ujx8tWd5rVAtc
eZMg2GeR/T/Ozqs5biRd039lou8xC29OnJkLoDxNkSIlUbpBUKZhEh4J++v3AXt2j6pKwdrei54O
DZtKIJHmM6/x/IyTe2eoCs17d160GGV7ZeEtQ/z6mQy8Fwm9sNmhVQq64ux15dg5TWFJeU+9U9kM
bhKtE29yP/VuluwGUSa73mrbYx8bt2WfRdfExy5aCAa9/+WEQd+YvWWeo7CSKXGSyh2c+w7J55vB
1et9UkebMVyk3lQ8jlN2dWyYM7m5+JJ0drhXeuh/knzjQ6X0eiCyOt5Msf4yhsWwKxOtW7//mc5P
HcRMQcPRdluqGVzKy4b6ZW96UQRnZDKTh96rf8TDYFFzcZu9aonyaDQAZo2k6F7eH/Oi/7YMSiF1
cacxl3+dDRrhOF2WWZI+5IYZPQ2RB7/ISlGQyWh5uiPca+RU451i6DIYW2Ux0w3zQNhzZfmxVV1L
CM6vvbfH0Reo3BKdkG2dzkEHlABInps8DIr3LdXlS25Y28xlRxZ12V9Zk8u7nazJ5d1/GexsTZIz
J5TrneTB7BL3JhQyBCmAVu77U3z5ShAXl1YuwS1B+cXNqvWRPo198qBLL392s5AchK8cNONo7zQy
yiu7/fyIp8yhAVwkjGGnocxzdsTr1HOSEIulhyGyvs2WKfaWkFUQT8q1a/K3Iy39G1JUbq7zE740
FfK3bkwecOlwLb9Au8vPxt6YfZLHNHh/Gi8O+rf3IuoF+rdcKerZew0CJidHPOwBTQaVkW4Md+le
JUgIDuM4B3PYfagEqCPK4TBxnLUVTTs1x5A4F3fTPMGvoCiekcAQ2PjIquC6FN2iJnPAeehK0H8e
TS3PuhDOzQWQx31+9qzI6DlhanvJQ1xNOgSQwv0wS71YVz06FKWaDKtyssK1WY3X8s7ffRMaXRZS
jmSz9AFPN1Ah3KYpBkZOcsv0tS41bpIsDP1INYu/STpaXpLO8PKeIFG44k+HUmZ7spoEGa44cfJg
wBohULxhuPLdLzfpskuB5LHMiBLP25phLBSZ9lH6UMFrpFkgCMNgEm7eX12/26RcDaRnLC0ETJaf
/3L22ogcQlEckofQC++zKOyPDTXZQ60M432Cjtr+/2e4haeL0gUOKmcXMsAd3EUq9ig0D4RI7T8J
Meu1p7jf9Ewf1+8PdnmvMIPUx+mT4ThAJHb6bsit6lU6qhxzY2/5Yxr/rNUaqa4uHbZZ7j6kevv9
/REvF+Hi3cdEvlWYQb2ejtjPehV35kAb3LTBFWcjZrLl0Pm9UQ9XTteLSgcBGvY4+JMxmrHArE/H
Er0FoarQLSAbxkZvw81IFXQ1ui105EEelEEqKzd2v1nlkx7puzG5y8yHcvwY5w9tA+TQPGhgmPWY
cmg2bxJl1IPGKT5qCy9cG+QGB12UpMorj32RZ/LY1PeoVS4yfQB8lmX/y4IbqsQePdLLo8CRxk9z
Y1ihU07sGqfuStRW9TlFMdC3pbTvNbXvD72GykvqePLKyv/NtyLJgZZL6mERCpx9K6uRjZ0KxLlx
udRultb8blQSOK2At6+89PJOp/etszgIAFPgcCINOav2IeNv1V6ujMcijlBsQjVwM6pN8fn9xXe5
lU9HOXuhMqoquwmjiTKmCzbd0DFwcLWtMGhqhVG1fX+0t47h+UstfmdQ0x3EEt5i718+pKYgvOM2
7XSMCm2jtOFz5ephIFpIhTGeAId6+KKk0W2n3Rbpgz0c0vpDkn6a0qMV3urj98g9WumDLnAXnoKu
7oPKfgAmd8yq11Z8a5tDPvyIZBTMKgI8G13/4c7f5g4pezwGvDUlF78LvwzIi0/ewXPRc5GIf7/I
6iEabxPv2+AZmBQ0MK53qZIGnvZkWI/K/KyqazJbZXiUHnph6daq//T6/aB9Qja/pxyJ+YbvxH8q
ODtbOZ4jO3vRGfpWRJ8HRfhF+p1+uoihsLSvTvKzKP7MYci7oUmYcZjag6Z/rrx7twMBpa8KpIQV
8NtOtsf2xH9//i9yG4JlUGOLijF1ecoHZ/sfMYRkjMmlQA92tCg7T/uEDL/1XXpjdFPrcYQ8fK7t
oUuYtyWwPh/dXeeaoctbmHy2CkgrFrQgkTsK38su+2UV5GJ0IXOFw1E2FeYD6iGtdpMlX7GQoFAU
Zz9pAmarObO+a24aqNprOlHpK/wOIE6NZ51x6BPsG9sXd/wxaz89bZe58DmU+858VUBWlHN1J8qb
UW7S0vlslvqjlb86I91jlDECynZXToXLAAaIMLkpzQ6u3Auqr6XGsTPYmXHUE/jXRvysUDkNEkg6
G7Owihs0+308U60rw160czGlfQsrlt1Ez+icG6TVBRJn1jgdO5OPlDptvR1nxC8zK5RbMwWRh/Zw
r71gFLyVeZE9ic6w7pIyqx5E2Zt3suvCwAYa+7cvbMoy+PKhNwqm+QIYWQphxVkaqccWQdoS8eqN
2RduQM3Mrxcg2vuL+vKgxOSFs4Syn4HlpnN2OahuHqlTUjIakrebqeoKCLB4wL4/ykVzlMnmlubo
XyQ0ETw+2zoO9Fxdq3Ro7bmyDzmR5R4os59lT32eswb7mFaahfeQEgVpBDpz1r6lYfHdLivDL5r2
Ca3RbSOyoB/h3Buzc83e+vIoX5h13OrULUiczrPBJOXHckLeoKqsAYkvQ3m2PCUJQiyFnmixGH++
PyOXdyF/IVOPlClIZGDdp7sY4Y3apjSuHnUFZrb04nbTR+W4NuxrsfNv9hcsfS4qi0biQm85HWnO
zTlWImALDnJnqygB1gjtt/PDeL6N4i1FtfD7YHUf33+/yyoIX5yYAxQRYGsAYMuE/3JMGXkJtijO
5uMAO/xTDkjxhtZXieC+Nh0LCtrHuKgHTG/I8U1F+V5KBe2qZKoCaURAKcjztj2M1L0NA97Hz7fH
LmoQX99/zMuA1eU+5SSgFrLg+s/ihAR3j3RqbbQ7jLCE2NVqj0Xd2veVOSfBgM3y2ui7a93P33x7
iiAgkMFdk82cIwUKpNyacND4ImTM86i5VLvxgwAK0F9ZZRcYQfYdTHMQkFBvSJ/OhRwnZQKm5Xpg
VvTUXmm9aj9kzfwxq8QM4tKT5s+pRaPLq7JHOgC+jS/ll8qzxq2JruKXZhTPRtQ3m14axt+O0OCl
2IsD6IL2B3tyuj70LG/idqyaI62NCG0kS/GrscqvHTy/+cBLp+/tblm+89kyzOoK4IxVN8eknUEV
ZfF04yLg52tQB++koZibdKzXqi6TDYGIvUqcASnwojmiFWGsAWUVm7JTv0A7m4NscWCZxDhee8jL
Q3hRwKINAMeCHXqOBXekjjS31VTHGBrYR9MaqvvZTV/yMfFerCYWd6ntvGpeLj8oTm/et07SAfBs
+0fEqT+nSUOPolaza1fDhToX9tGgKSB94GS4uCic3Q2u7ICG2115lN1Lgg7ZQQ+b5mBm1vBSFCB5
isiDmxlO1u2MR9CDxBRmreZV/NKpw2HIrzlP/m6WWC5w88D3wSk7e5xOYn7TtXRUsyiunpMWy/K+
EPP6/RPhd6OQu1L3gYoBd1g/XZcdGG5ZA7M/Om4e33ZzguqvPV2z3FiW3WkQBzJs4WbRqF1kXs7O
nSwD5aDWZQ0Rn3wIMmW9rl1rXtlKDMh+TP9mg2T5koxFLZrA0QDIevpSg+VW81jp5RF3MXmjdioB
4OBc6SNeHmucMzR5iVsWK5bzraZLNSLztitEOqIIYnn7WI5a9t1DgfH9T/S7hUnZaWlhsV8W2bPT
19G1OXYyxWuPXGSIeHRauNOddGun7bQt0YT4UTX6LpFy+tqPUxIAc+2CTjcEStHGc+oU1/TJLvCy
zO9yxkISZp7hMZyFN5UEg5Fi4HrEGn3XmZbvphUyXZj6hpCZc6EGZT4YTzE7ZlV66lqVg7ea1a77
jO/iwvw0vZJmfTn4XoxujYf67i2/6/oil/06HRDE5W60+q9unnY+0pLTcy89dd+WOBWqmWxmPzYS
4HNZbnx7f7KX8OBkpdLNITwhZFsshfi4p3NddeOM2uekHtUW+IoZzwlSgKV36DR0QvLcTfY9aMzn
UquSfaIq85Wa3OW35lxELo1GubkQ386Lcm4WN96cZtoxG3PxHLrerkrncRdmxgakJWj3vg23yH19
LapUBFbZ2ysHOwd9xi5vmofiShPwYpHzOAtjiTY7VgQXLjaRZkuaS7l2pHmfHTI9im8n6H+vdR5e
yzcvTqJlKPqNkO5YX8jfnM582MVysrxSo7pQzg+K5bTBqNMjf//7XoSHjOLi0kpNBqYETJLTUaAW
ZDHy9upxIQcHmS7znVFqA3pj03hkazVPtWX16xrB9SvX3gVHgCuPoi4ZLHU1aALnpWvA4nXverI9
Yp2MrVwu2hcFl5DVmA/6TS21aefE1udCBYiYlhHYSaz+jlMXu0+Tg6UszeQe65AofMoQG99VPb66
ZVN/BbP+QJau+prw5GHyxvyoxC33OGWZP81s4ZsgkKjvKmSzNsaIK+tQKZsKhMQqKyzlC20TfTNh
2XplKV+EIrwuVVjIqvxDs+QsEM/KxOtxl6bzWDfIolK/Wjkzfp/ppGEUYHgdulaOuFY0Wo720/3L
qEuLBighrkAXbprO7Iq8N9sjKn9bUB1O+8miAqhUPRDpdUdsXZsi0Mtt3jyji+MPw0FCxlCKlygF
G54/Rm27Wo7ZyjSpdT6GA4IRerXon+2UFC8r77Ua9I2Q6Sor72Ws4ICwQb457uh+aPmuCg2sLBHa
SWTgmmId6Ux/jO7hHZzzSFiBIstV3A+b1Ek3MPF2Tjas4eGuUMPLgSfEDZKfRbwbzWLdptlqCRQz
RBEzfi3EqHbcSTMC8AlcBXyxuzasZlO4GE/z72hQsVt2N2aWrEJlD3p7mzlaIKJvKk8zmttO17dt
OG1zaiQISDV9nHIxQo1/f49dpr8UOOiPOeSVS934vCVd2K1Kr6pRj2E3+5Uy977AZBDtNu9WMabo
ODFb2xE000q3swbuSzsjQCnqw2Q7fypGXe4zq3BWIS2KAGPoaK3AOFi1jWvckb5dExW+0LwATY7s
F6Uu1gxH/7nRhifcUFMynRKTJctdUSX1LSqtGkXDQbkx50i7j9Us8WMg3drgmmu1keG6zQztBo/p
L0AcjoVDi3wRk6mDWaTDJjS84sHI52s37+UZCcaAFj9lXroO9CFPTy97NqXRTmClKqoFqykfo82k
O/Xj+9/vd6MspAWaNQSetK5PR/Eq1eohBnZQ/VysxEqEcG0Vhbb3R/nNVUc0A2INaaSlJHYeFDZd
EYeq0XYP2CA5BzphX3S8EPwm13+OKnw+w8zxfey31OUC0bQI2Djp7Pl5JJIb5ldbXXmeZfJOjw7g
YLTJSdJA6SLdcPraZd5YTaSI6qHxCiMwSjEc3QLV7iKJrE1Sx694FPfrAYBfUJSEXhjYO0Ei5NP7
z3E5+wuMg/lA5Br6+fm0WEk0pvi+FA+z57x6ZoqjWqSWV67Bi0FMoPC4XyDjRI/5oklSeG2E2Ueq
HGdEN2/hI1L9a8fyyml8EUwtoyBryOKHoEQCcDqjacIyNbRJOSpmOa9l1lfrzi77nVeBg3DdON10
yWDvlcl1tuADlSsR+psWwskXxbMMYOgiT055hrrn6fiGPhdGag3WvTUkiLFjz+prI241dRlHK1I8
E4YWdULfS6jguxPqaUn+Y/J6w09E9mC0SJW1upgCBHE+p30PkChSeuwVG0d/GL3U2bm0nW9E2w/+
hOH7+v2FcHGBkv3B6ULYC8+ZRQf49OnLMc+llJY4irzWVlSfCvhUKQWjQW4bLdnbSade25MX1yeC
M9zVi5Ysn4wvdzpmY44N00iLJ8dFKZDYmTwMKdIhzlia353ESPZjSW1am2frDj8MfC5Du9q3c+Ju
J+Qdg/dn4CL6pDbJJlg0S1Ebo7Zz+jQeGvthlcwVXAsXtxUrMT7XCAr/qUyKeWX3X24IGmc6Nro0
6sBKnu+6eLTMUCjAFWqlEBvKDsCVkFG8MspF9MmsgdKFhbJ8Vdoqpy/UwW+YqF2kx9Dpik0a44Mq
kC/bIHMefarzIfksyjDeNLS9rox82RZFEAzjUFy34DkuWeTp0GIcQrOzZXXsBmmtxljt7nBgSPEf
TDelOYpNBK/Tb7K43Dt4HPSINQZpYfbf3v+kl0fCIm7EhQuAhiL8OVosdAaTXk2bHy0LnAiSInIr
LSfQ0ml4rNJpQgadBk9pDkgsh61+ZRYutxRJFRL5gCffRD7OYtJBxyViVof8CLUm9gsIU1uzs/oV
O/BD2gt3XWjpNU+1y9Iw4AfOH1clq6HGcl6RRg51RuTL1e+5uMw1AWq1JtKr8pUUZvQlUtR8F6sz
BP8SyVOfsk/sl2OHHHtki7uiEnpQyrmi+WioX62qY9OLShg3RqZ6f3e/LcxqJDFgV9NwBVZ+ukbS
uejdahzVe1PRP9Il76k4mWj3hP2V6+fiO4DPIAkC3kKZFk73sht/qZYrOXiJqmSgWTk6ef7FwXay
KJGeaBrxKczDa73k5e87uQiW8eg8LAWot9rj6XhzYxYNrX71Huqp9GNnTAI7yrIrb3VxXC2jIBlN
rkP5merr6SiFyELE4gb1XlFydLDxhtvrnNg+Zfb5SoXrMnhiLBMqyxuXjYPk7GisxkTL87lV72Nb
fzIWYC3mLiIwQUT9NLux3/atehdW+lNit74Ozr72RRN52yinW1qM7o/3t/WbSvX5DJvgHAgpaC4Q
Op6+u9G5TTJ6tXrvRtW0Kuw4XCMFkh600uj8TA29barGYjeHavpnZeOM6cNJjr96+myg3C5zb42h
VrttIkf6WI8Xm5BWxdZ2s3qH0uSP0c7iHfBJZasK62coRLWqG33imFKMG2sQ+X0yl/FrbYfTS4N2
+y4rdeumS0z7WBdSCzjPsV81+/qWi8x71oruqrvOcnafzgBNTMA5xBsw2PCPP50BxynTtNMr2IVa
Z6/sAer40GuPItUDrxwsWMn83+3QoNtnuFFQN0p9JWC47JVTVsCriagLZNBSbj19hNB2Uj0q4ILo
hXIwLOW2M6J2XTfOeJOj1Xdo4+x1mPv0plDREMRgsoJ3kBp4bYg8uc0yJtSIZm2LM23/py0zcxW2
DQbNGfT7tIp2DUHONuXKXtdEP+tBG9Xb1s2rQ50YMlAVpPeDeYJROU+GfVeEiem7Za7caoZW47dY
cNY7aDYlxcP7q+83RyzCINTJFz0fRNvPz5N6VKq0qwUMm8lQNiZK9KFttAhtJFrNcZnI7jZXvGbV
iHmXDfOTrLNVZmB9q/attc9TerAEgTJ8ov/prShqHDt3MK6crpeHHg8JB4S0ihiDi+D067gROKrG
bRWw4mZ9aKcYycQM5lLqglFJmnT0295Qr9x4lycflVqaTpS8PC6+c+W9FCuiauFjHOsomp/QDGvu
1Di91uJb1vbJ2l/IRwaYzEUPBAG0s3sV/eaal0BAQWX965M5rMtxEGs5pDWA0qseBJenH0UFmkeE
UdT3kTRd3vqX+8O1OWmtbNKOqajQ965am5pIN7Yv5WAq6zpscCYwkvup1fR9asRWIEp043VlbFd6
mo1PwN6uhXYXX3d5JMS8iC042GionD5S0aIB4kwo6SA/98I/eZDlVf49L4GpRKaafJzCa0LsF9/2
bUgQ7Yj3kOe86ef+MgsYRI/2VIbacUqsKJDInq7SsRz+bgkYFSR6lovIK00iiuKnL6aqyFYLGqJH
s9GijTtn7kuHdPsuV0rj6f19fBEcEpkxDJ0oJhCm2NkOSashRXYYGT21Ed19Im46r8EI0POULEBc
yFADWuxrHbX3AyThK4NfImQw+XoTj6QaRLvlHBMxC/zMElvmxwH5uy3Si+FOWE5DQULTIG5ib6Wu
h1p9Vt24WvdtpuFSUPbrnKK4Xw1WGESRPV050i/D9uWhgB0zLwul8Jyz7ope4WKP82NimO2eora6
KsvS24qosXxB02jfq/qH2BoDoaaoNiViF+rZtbLqJRaMx6A6ssjbkEaQSJwuAgNIJQY/Q3Ysau1u
UpPoDq1NY02UDZBJq8tVBqdj5XWqWI0F5t6ZKK4EV5f7i6iC1IHkgWrChU1GPkeCq6WHI96ZT6ap
RHuZopqlxJVcoeW1zoz62pb+zVuD0wIgDUdHxSTHXAK+XzZYhlynbPMyO05V0SDDWnlfm1jBjU4K
SpeDqwLvoHKQUjFjkbb1uh09igTvb4rLXX76EGdxRU6NSDRNlx0VkSib2lbSdVam0ce/PQrkfno8
NGgh4Z/Dw3LpaYrI0/ioDzEYO1VTVkMBien9Ud7YqKcXBWUYWobQthEBpOZ6OqPJpJq1nIr4GHnD
isvcz8WnzEhWcJU2o/Xi6Q+pdZDGJ3MoAic1fUC0vpd1q0nBari7d8IJPeYEn0LVl8mrPot7ozhY
5s8uMjGMf9Ljj+GIq4QAetkNgdsCNamzHZH5xi2GjxChbt2o/1Q1X0s80tZN9Q2147//vSAAcgcC
IuAiOGclQ/rpoi7RoyOeKjduruh4RbRXI56LYiUgBRcQIVKCC0ngPN5GY3YkQqnjo0C4fldZkxOE
MPR2k1duYsWJ1lh0NMHgpl7ggKXbFZmu+QAc2itf9Derc2F9gW8GO0syd3Y7tIh6eB36IsehTw2a
G5gNqkuF9P11c7n54ZaxbpYTALna81Ow6rw+SpwiOhZz8zyos/dUt458VjiocEFJHFIcFvCHvz0o
4TRwEOJ6wFvnAX3cAqKKXaSFZrXN9jNGETcAy/FfCcdNJpR+RSR6zen08kVJiZlIUlXstCG3n+6P
1hxjusKyQFUFfKBlp9Yn1Z3lyi1GbcUyim6SOs+277/omw3H6a5kVMBJAE3A46BScTqql9NHq6em
OErvOJdhoMX4G1oZimO5X8IwmIdNB0e7eB7B4KrDc6aQzZnrcNhX4a6iVmWLe9ntEW7xHfexT76a
tRfY07QT004zcKeB/gU3Ky83xhD7qfGk5XdGfO94lIEjq320Z20zqWDW2wyNx9ZPuFa9JN+EMt+2
SGX2mlxJ5DKdVrzmAJ/XUwZm1m0ALMYSt6ChGXbvT8mSKf06I5QkqNDhNussyBsAkqcz4szsbXVI
hg8Fl8OuVvFFqzGD3CmlatCbQ0NBOr2zzjvz2hH5FrWdDI3W7aIbtYjUoJJ6jhRzvTyeuZSyDwhl
6r5EgPapy6yHRpfRHv8WWmgRcx26ebg2Ura33Q3mLpUgyXN7Qi6rz3Vcee3kgP6PGXAITZuaI9PB
vPVpzrHdGsNP70/WRb8PaQkyf3eRHWQVXVg9jmMkYrOxlUdS7x0iKtWhdJTkWMVZu1Yqq9kpXbvK
LLVaKQMBzDSq7jo0Fe0hdRNvN0ocjjtK6vakYzfea8bT5PbNSpaReMj1VL+y3C8CvQWxAyEf3zRO
UJofZ5usVLy6c/rGeAy1iERBN9sNRILyBYT5VyXsUCFDxCBQ9bC8i2bX8mvb6wKR9N3KbR2xwVKp
D3APT//mFQxsj87eksYuDA4qxadrTpSzUnrlqD+GZRSvU1tpV10Uh1cqR+cH9tsoUGSwN4ODT5f2
dJSxyuJimBcrjSmpNtjvse3qWu7fXxJvKiy/rmIAfgCvgHaD8COkP78X+lzLNJkp1mOqefXGbswp
qFB6hQ+tvqIMcBiEIdbCzZ7tRaNjart10afVehoR/fVc2azLfBQ7r/C0A2IrnxtcfPwuforjJEYq
2f2YWuq46o2iPFBntzkdyIBQVqkDPdLidWE69a0X5tYujqsi0GZFbCjOWoGp5g7KnRLVN3yqg6I2
zWdX2FlgCqdGP87NrtxcF9uZiWAW6ChwuBKHvi3GX2LIpBpmT2IT+Eiss7Y26L0HU9DvkzVl/psx
KO/iFRS/Y/VV/kyewitX2LJkzr7Cgq4HuLOUI8kSTz82QstSjxupPwL43MHiNBtnZZtbjXTh/e99
QRZ7e01QFwhSQUQH6X06EtaLbs7u1x+rW3drb8X9uKn22gamtR+tNV/d5IGxrT71a+fR2joHdVVs
o1XsK5v3n+P8/jx/DP30MUa765JerfVHVIJ9Cym4zPpqVNtGt4FvXlnj5zuJWBlcyxJ7EZkgJXL2
yqaxVFNi1NZGrbDuHDf61BaedyX7/v0gYKcp63Exn+veElDVTZjlgKcT3BTLJE3WGMglV15lueBP
1gm6JEAg6PUv0nVcP6fTZg0xUq5zVRztLsK9Ga41ctBltDDzwxViGV9pDeQPNZi5QBHztcVz+Y4L
lvCvag5l7XPGHsXhCR4qo9eqsGFPTuWSYV0zrjwbBbDXgjLAf3dpr1PCM07fMc+o/OQITxyp4Oad
PwM73mUk1I/vr8BzcORf41ADRwOEWhh7/nQcNEZCdoOZH0c1HfdxMQ50asugLIXDda5JzEVl1QRN
aDUrV6DpChh+fm4tNdxqPZ50Mu9Ln5VQrjWj6W+meIr9WUD9rpvO3kbVuO/ineiTbwNef4HUmhu3
Ek/QwtNtqVffJzsUV/roZ8HQX29EX4ge1oKAPpdPmGCNh7Iw8mPtRY+TSbm34TtZEEF9VHwS34zQ
qKw01f17m/ltXJMOESc4ERXt2dOZnABCOmiYU5BpNetjlmfJoepI6aSZR35WO5/b6pod9G8WCYgU
EMoU1Hjdc8SCMLlIhjrJjtIx4104zW6QGVCj3tbI//o+/lf0s3z4a2e1//5v/vy9rCaat7E8++O/
j9XP4kk2P3/Ku9fqv5df/b//6b9P/8hv/udvXr3K15M/rAu4o9Nj97OZPvxsMRV6G5NnWP7L/9cf
/uPn29/yPFU///XH97Ir5PK3oTdW/PGfH+1//OsPzvRfNsLy9//nh/evOb/38Nq8Rt3rdPErP19b
+a8/FMv8J5iwBVX/pv5PuvHHP4afbz+y9X9C58cRgFY//8O2+eMfRdnImF/TvH8uLDkAKqDB3n74
xz/asnv7me78k3rhYp9AeRL0FvpG/+f1Tz7B/3ySfxRd/lAmhWz/9ceyLf/nCKTeu6AF0bTkHKcM
AkHubLGJ0tUHO8KyJcqeCg1NLBtN66AKI2f1y8T8Z+TrI3FlsLQXCdOzw9ZECVpTzJTwx5mm+6pT
rYdhFiYl87b8a6GdrLNrQy2kYBAwZLIQfk5fimJuJ8kbxFqNtQei8STAv+MDN8oVVYbTOOOvySPO
WW5+QLzM4ek4tAXqtkTjEHwi6opBO6aIVuixdgO7wMIyKxKf35/D03v+PwMCeYFK8+ZEetbp6tPI
TLAuEGuraLKjV7pf0yFt7hSCoI2IPcW34vaa3RQ6E6fHA8MulUC+mQuFcIGmnC2SMG9rcPhGvF7A
VQ/Y0mU/i2oK14kAsmnEQHX7sRruJzE5a0O21S5BlPYwVr1zD+LDWlmNka2sSuSfPY18No2a4dDD
Y8PGPHIDEwTabTx1zd7DL2GnRbbzlPYzSvca7slt22ZhMOdeovl5WckbiqHuwR5L8SXTrXzt6LGX
BaIGmxY0gqqo2je4lE3ZqL2Ecy+DxhDOl14N821sKNLE/5JelNub7vcQJ/WvJp+ONHEmxc8bATRW
dnK6dcJcvjpl9iMW2HPAqLzvWye9SXSvD+pKeNqKBm7KfDgOIlQWEqG5Md4glZHtXA2xciET5TNu
sS6WcPWwxvdEbmy7Q4Z9bJ3xU+FY7TbhBD0KlIP8rLKTvdl4cmep+auK2fwOmlKBk1zfRp9UZJVf
m05oT5WMAO2qiGp3sLun73RHSjSQBzfbcK93W8UMYZlx3fcrxe4ssENJxQQTAnSQwtUaldd6zL5J
CE9BKO36Ns7QrQzapX4tcqV56bMWyWozG56duNL27gQUCE4fvfSm0L/Z8CXxa1ALVG0wwFvNYaLc
jnrkrmgCWX4zuN13egEKpMNQe1aMqlNohIZWEkwyT2/tshG7Ps/CfZO40MUxZlmFjdceYnR7MTNr
ogckvsK95kigs9oi5tvlqoLXWp5RlEHgZCOS1LT90B3DIMn0/lDho/I05VaNP2heDJrfxrlzkKmF
+i4+FwhiumEZzH1mB3Msxo0xo6uHxmbxqkdtE/mlTPXvfah1HRyMttshsQ+IOUbBwM/0xt1pSZIu
QIZmAkMdaSszL/utWibwzJy5RQC9+yE5Ag756HW1r9L9rnzDaLQPUuUO7FS1vUnDyN6j1t28zJZp
YM0313GgClzOUCAa2qAiPlulmaxfaruP9jb1RD/BC3rdeUrsrIyun1cZCvqIbiYojE/9sPNGzfok
h7580Cu7Xse4AwdhWYWfXXxPA0yZ7Bfsj0nx81h8stQeIlxdZ18nxXXWdelU23R2f0qtQEW7SJwX
rQSRbNlyek68PPpQ9JZ9a/em9zHMhY6km+1u20iNDqSPxZ3K7hsD3MXUj8YcwycwqvBe0xI39eVc
jE9xaKkrUQ7hj4Tw4DhaRUpv3BE36AmLRwVJrhfXQDn40ZR4nq8VHqP9rsRmFa/1ycvTnYSFUm6G
opcqwHlvXgw2YtQaPzSiNept1Ot1vXNHe8wfaQGhY153Sq3+wPB4yDZG33fhtphrt9iGFppgcMqN
kmRTbelqGa2XfhQCwoIfTZn6o+29zqECN0TTGsasWgW1W4rojiuF+Z6jUSDsOknz61wrtlyN+uw4
m0LkeC0qoTCHg51U1GDtyH1QIVQ4tA/QltLNSPoNksTDavbwrNoVFg/76jpT94zXuClWljcL1ITo
b97hzkijNJvMfDjE1hCWh8Kb+s9Frpr9lpLJ+Jr3OCaD3m8BWdd6O37vVKRYt13RGp8GrJScg3Bi
+WdetdOTNuUx1CcR4p5X5DZEfifX53jfKIowV7mTV+NNnBqUFYkIsg9NhCyakoQfk1A0W7UyBTZl
phKErby1ECVcTVT1/aZ1wlUnm3DT92EUNP+bvfNYjl3J1vOr3AdoHMGbiQYAyrFY9Jub5ATB7ZDw
SACZME+vr9jdkrpvKEJ3poFmJ/ahq6pErrX+9ZsogITSzTd5KPYyUxy4ds1eHV0MKoFS8Aeu35XW
jsfAKlGcJhynhS/swyB2jW46EFh2M7QhlhYqMs+G8rkveD9wRzN+l16gb6VrIDPsCwvNk8L2qfPs
Y2cQVsnhf644Xt1kJjNpRpgx0f1DbeXsiehlVOP94PvHrG3Cnt8VMn1LIlpzVuDBIgGTVYvY37Xu
bXd9Vdf3aBMHKtAulMM5mOazL4xT0wfneqlf51m+eZ0sDku2/vSk9eloGZcTKMKgby2//xaaQn+j
DrEy9Y8mvCo0zCwna1moGLJhE2fXvNs8V6eu7Q6bjaJB+9srBu7CjEkrSa+Oo3Ux3OIFcKFKHqZo
+DN2Fto2994l67up++dO1o8trG+iMdzD7DuHIhDqQ3E3xI3IxhTW3ynQ4JxVO7p3us3+CHd+KYbp
PrA4JFH72NuK7GucvjsRwWkjKC/K1i5ecV3b5+P4GPacI70dA1OeRS2hnuMZspXi5wLPjqE0zqPf
qkdJLr0oFVv92vX9FNee5sqsywmWSR1nmZPgtHDrect74QdHiDqJHhfI5Ny7FUvKsondafocNH/x
Zt2KaoVpO9ygDZaxsVr0m/3GV8j9OMy7oAzup3FuYlT8d3nHAqchmMljSfLs4ggAdHyQenlp0Ikn
PoGCFxlmx2ZoOEd2c/TIP117XEqCen3PPKNPSr++medp5xYhOLvFGc46w05mHXXp3BnoQ0itSfPF
8Inymf3EmvHF6UIZszlcYzsaki6sjdgO7EMnBUD+OjwYopTfrVCH8Dzc4V4VwYOjXdXH2eJ0t/UG
mdGWLjmoqrhxCx2lpRRTHFT1S+HRGpoVIcKDkR+qut2jPj2ZW3j2RvFZd9UvCI/ySbjEqQYCkzHb
vin9nCfKifPCL56jJjyvEtIJO9g2CfG1O/ILePFlu2NRmPaDY+6DyRj2xhJ+X7P1t9t3NCiejzwS
iJXrVNUJhD2M+SYreERT2d8VZtmkdd0tsWkOd33fkLWCrvHRnProFHXeGylEvGXjeo6CMtv7tXmS
W2Myl0/TkybSbd91ct43RnaMNnv+hHMiLjLYghu1zg9ZwYbOzFTiDvZ2qQzvJEMg82LeTkM+LukS
GB8Otf5oQeGLm9C66M1/BEKojoOdkwvjluV7ZYaJMPq7WkTjm2BCSuahxp8Fe9c1Y2PRjFU6qeJt
inwMdRfxBiSg+JocQV24PI66eEXx9tSE7jmaGacjuxMcbmSFs23fWYFxmYNIJsKfZvoC8bys5p3l
6JPT9I+Rs96oYrzVFiZ7cesPS4rh1nyA+XWxtnrbhWbzUcv87LvDEQ4Qlsdw+VZl37re8tKv1h/i
QI7I2Z6I1n2ta/+JlRTE2OE2qMUDq0Qop5vaWSvq9dpUTkJg50/fLFJCD3duFZ6iaTiOc4l9tntr
8LjGLikP3VhdoPTf1WVV7sOwuCMa6oezNOmmioOemN+LlSvIMsIPy5VPOQq0BBUI7KF6R4rH3q6g
7Yx1lZhBk1piM259s32ZNvNHyxohbmudCmMp0q7uDI7sLG5GB+IWdnCHPIwqyP/LGvt1O8Swpiuo
Kv5AXdpuJe6+BLAjKGOBH6vumkddeM5TIKc7i/8Zh66yjkBdqLMGzEL7Hk3r1KsAhwL7mzFap7aD
LWwOWxA3pl5P0eyCwA32LzPkQ6z6As2tuyRWZfzsa9fce7nyb0pnNrkUx2915z63QhlJUOgSEmjb
xCP6JxEPzlA8eoPcEg8zizi37Q2GVFlgT6p/4suRJa3uL8on3qqYjd3Go81Rid7Guv1YhjYNxnJ7
JkU1JL8BvVoVUJxwDJD7fo6sPWj3d2/SKz9yfl8b69LgHxQHvsV72zco4OzROrrb2KXTMpa/bB38
sKf6sI7GeR26z6wN1x1hGvdcUzvcJKq4zutp3/tVxCbG2qDNE143hD2LmVw/D11Acen9E6+fl4Kf
CLKT3/XC7t0kfFP7BCWb0imSaxZ0bLOpYovr0r+VUYDebzRi0jrHc6ZHd99Ni3HaajWWcWZ17RH7
rvbQbX4JXG32JT1rLlNLwmh1uvV3s6k+rUhDx59RFVyZfbuzaykPU6a8NrWhTMbWaC6vW70uN2Nu
eD/zKK9eqmi4G8dyTaZ1aJ4JmnaQGhhtCpxn3zbVxCBiTr56NdureK+hPzaxZ/zRDja0UbsR1q4h
mfO5wH8z7XJmvuuzyKnL8zwBY+l+WwteJ0ZfeK8696I/QS70AattY4l99CPpWlSExIpqwuVqjDay
ZmrxJELb/6zMejkOrnPZHFQIsxlWd/VqF79LtQVT6kSj/2H4kZEo18AD2KKtTqYcd894lNGpDcVi
x2I011OhoATF5WKHh61FDRjnFktJkS3lzWRaReLOUqZtMW0PWejrvT97yx2Uuel5mkbv3gmq5jJU
0Xu3OW1STKb7G49jizDpYmK88XM/yZFJJF00dbcIFuDwT1112wNKPg9rS/A59hp3U4udVmfXC0YX
g0x7gyTBDGHbfQsp+HXVZCAlrlAMURBWL/6sgzNs0VFBxxyzR3I/m7SyOiNxsoLHSUv1vcCi9tzC
OXgEHOhxERFOdbG3pnhBN0L7m5nmLJPKy6o9Jzb46VpGt+spoN8XTiFGhIpgqXK2fyyRU9+aFUnf
yl/7s2iGoooHr6S3IHRrFJxrrLdjj2f/pprn/GDnOjhK8iovmDXVO+JCf6tRBvvcjCA/ZSJ8KZeF
9KrIks/zZhvpOs60Z5hzEd2TxZUOf+nBynY5F8nNuEV80EirU2H23Xr28k09DV5zRTUC3EEOY2nj
yL1cP6mbws2NOecBE3RN9kNtcm7XW7Ox8QT+046rE3Y7tDuG9xAIe13VBX5PYc2p9NFBpkEzEfo7
xasPV2Un16ocEnJXsH1e6qDuQLwM6zIOXuY++FVofQfYXeH8LKXjxtrt8qfGXW/R63G5kiN+MgkT
6uG5d9VhsmX4nQAIh2GryBM3mzErDfxu5/PX04gKZ9/iarm3rFre4hsndn4Rjmm4aJNgNql2Xliv
OwsZ+0E1PoKmyJ+PWpm0J5veDc5KyCwkiG7u2z1xjAEQDKRZvJ6mFJwwZAXphrGrsgckoj6isggG
CtLrA2znjOjSEtXvHPBxVb1Gg1svN5Ub9ninZs+rXubrB4yD3orZhp5YO05zfinH5d0Nt98+RvDx
anh1rJ3J2GlDODeizw7usD2FFUMOG46bvG9mWOW5vl3ydUrrzYKeuAzk3aEPuZmqYrhg0jAfVL3V
Z7G69U1RSosO03Hessj/ufA8H3JUKynMVKTita92RabWXde6L5lNE7x6I+K8Esfsyc5xhV0ikQRT
5p8xWw0TzzP0ZWgCkpxhxp2mzkOd2WTX9f22YK3W7Pw5tPbL1Blp0K9V7Hnbj2gQnDx3MUmvR7u+
WpIHa7VVkzTCf4RXcB681d/hV3PL3wP7ZY3sdOAcyZi9eJf2oXnaii645VEmQm8I4BtVRGnbkA/u
h76/ww49OgnfnPa5u0Q3MpoxpQPEKr+PXYOob+zz+aSG+kffjTD066nawejXu5Fs7cOySnfnjjmu
XKZDhMQ8fhYr+VoibFneFKGxF1lenMQWynvZqacStmcaDPmrhiEbByt050GuH8sk3RilfgYvtIuO
PO/BMYemu7NlRLXW5p7EzzDWreW8rU0r9xlBwAms3SyeQ+cOad56J0FqU6bKJmXEUGevwoMXT0eD
lsjz1j3GFQiEKGuNxcHMzQrZlmQNQ6ZNdmZQ+zTt6s/gt2cRcjXPW1PflcsaXooouw+9mnFisPW7
ExnlKVrFggWedv5Yrp3JWFqq/eZpbsG6yR/7ySxuQ6PlUtucaK/NUhxZimIPxMV86iuTZVUrgwtX
fJl4MHKPjDH1jkKgYiCWGnZkAVdnCLyTOXpqBwVteduAV3ejH6634ODNfbnMK4NO2f4wsmx+JO3D
K+My8sp34rqrXR9aGa7zY7Ub+2XbSXtyZ5Qj/KNqRHNjm2uwN4fJfIp6r4QkjKgiyRvD/BZKRbE0
HH9XNK16blt0IszixDIOgfyeG/mcWIaUlxJR+snIIquM3a0E2Cx7xXAEpRNSbxNmdwYJTsko5euq
qu20ZpWTaGxDEs8Z+tS2cV8kTuLTLizqcGdw3hr5urnOnZX3JvGuV95CENGVBbKF4Z87M+L8ao2C
V7s06pQctfywRANyjciviaWrG0CI7lvVA7NvqdVlnYDZV3Zk2oSGkSDis+HPODg6edsbx6E8jsOG
jnVG+YFtBPlFtqYFFTwesac5KS6N8mh9NG7XHZ3JAnR2DBnzPOG7o3HSDJsQchd4fWmhto/C3n/Q
sm7u3MG5G/oWs80Nc4k0KggxMbriGzqSb1ZYjECfmB+Qr0n/t0ovZunJLcGRCAei/RxNjPPkvxIY
NcatC2sMu+iNKXGu2lOk2p279O9BGR4RCD84a/iBIuwHrZRHi1vqg5zD6V64yy+337CscscGvlDA
2DGOP0Q+o5zr15MsDIY8aU4na5i9B5654bJ1FVlclPhjU1pj2hf1ehQyX3Z+7yBxLALDfKjsrrpZ
5+LiFet3R66fRikVE9u8PuNVNj65MwCHnPIc4e/Q+Dt7su971dBmusscxs1szbFbzGdlq3mPZWP0
PRvX5bvn9MxRTmhccFG+qBrxS9AvU0z+Ei6L7vLs6/AVove5s6Cj1k2V1pVHhSPyLB4W+d76q0zt
bD70erkJAnGkaUgBdG9XaJEfcqWOVsJMmaeOOlDP81DspiVMm2p78vu6T0Dg914JFFKY3SXctE3v
26aOV05JOxTF4wxPDwA8HfimzuMsopg5zSS+BIt3F2C9FQ3muZy9pHftw5aXN7l0j+HWvCzwvvZ1
gVimUEcFNW+Mikfs01606L8NrUqGLjyCqe7F0uwUcEjU6Jt8LNJa+HviWH9PLAhGK0hXf3xojc37
YEufDrOV1hbFdusRZUhj1+WYqXbr9r0MmuOmW1Y4XlLrddfTqJNDdh5ITuna6Iz7x77JNPReHULK
XxJOxgPua/vIa177ZktFMbwT+hGPoDHzdbTZ8pu8FUnj9fvKMveusU7vuvH3Q2U/+3KM+8GeYngt
EfYp/resVwl8113tKk7RlkaV3K9VT0MrsjgA+fdt6lsQwK5dsP9ufjVOL++WBm7obHcpVeNmtuf+
bXacm8YbDrh9nFwCivGYWU7I7lPRubHtVrQIrb6duvbAYMpZzcjWmOYTgEGyiDHR/KVV3r33cALy
skyoH2nT9g9sQ98Cg2sQQdGOp/K28dqndgRAikzEjUHL5Z1N+6Cz2ApYfBjoeAP/dgnGg/B1Aubx
4Di9k+SlSGrB3mgigjKq2lveykvkZS/TNNBl/HRm+3ZEo7sU1YM7u2dZKsJf6/HFz+qHNSQ7CSJI
XoI+M+xEtt6rHEfYqGPRVDTPmSkv9Qr6RUV3JjvdZKPTxTf7uJ2dxxwPnmSLPtbGSGoevpziAT5q
HBcbC0JnsxMfW1xMHy5j2HNfhBdD9ed6lLAIeZaN7tRmjP3o++JoYfGH/kKh9uqax77Obx1dfpBC
+YB8nGhIe7qxyy0RePI8AayvtAF12mVq2vmef1HKJaXMuAKYg4zbTi+PTmUDa3sVBWEqHyj4j7U/
XQZays2sABBsoDVefaXRXHjRRKqveJIF+t0h0OceyiOeVmVcz+ahENG+d63z0qg2GeeoJTJXPOCn
dOs6TY0EdX7S3vos6iwNSvuMnl8nrTPOhKcMNdRPbtPM6NtYIKLcT4V5LAS2SxDvbphtd37pfjgh
rllmpd47V70OLlcnnuAbubXB2bXXIM3r4Zc5K6qL+rOI5TTM5cntIkQaxbsWwSMbo2+214Yg7+qj
doiKrMLoxC7ixeXW6tkNsuO84Nf5Y4WHK3S0x33/YY3KYx5mXJcse6wiEumQRfvAGp5mD1DBxiU/
sYrlLF2LiARcPCLvW3iV+tr0yZ1B3NGYu8+KRKIkG6bEzevLrJvfZefEi7QP/WLcR774jEbSusBd
TpnL4Hcd5Tpe+mzg0GfChjars1cLAhqXp8qXTwq1eSK88abtxzvq3wcGRG4CzfobBnrLobEn+qcg
3OVsBZNma++DAYc0m1jzzNi+s8HGuQydZESSlmg35goCKMPNLJ6tnDncUOVyt21s5ebwat+0als9
b0XzUpXzkogMmKQyjZz8Uyatk3Az6xREIoots1pvZ3zG4zra7vqhmI7hyHPB84Fp8yqDQ7644R1G
Zv1xkoH1bb3uBc1cgNBb4bTCsJmiU724MBsV1jRxOLTiMNPOYh61lhuHLtrOBbTSC/rnCeLUiJ9A
Jw2xs4bh2gKF/p5FMktkWVfHaqrFc7Nl5Q9Cg8uHepWgPlW0YjI7Z2aqisJ+0sjJHpxAmLwYkquP
TVaZv7WOQGIMC1cAGWXkJebZVZNuih+1WLAxQuvpOjG6FPVuzGinYnfu5gdLqn5O0A4pipVd2Ud+
9g91JW9nTTs8SraHx66yg2eniLbvvuGF932jwzsYulaXgBsN8MDzLR21a+7EUC8PQIfOe2YI8wNt
oTh2cx0tsVdn/d6XZpaUrOHqXZFHki3PBIM8gMMt+WR2K+3NjlQrmiqbGtaOefEZycABsdhU6i/T
krBVd+jHV26fclrOnlqcPesEm8Yui568rK7ZMY/MjTXNBUlGhu3sLVASLnY9X1xtF5dw9fC3C1t7
fq3bbMEWXQc32pvDT9FE1GcbFDSvFLrYUOl0duvlm6kwYJqd/HdeUQW6lai+eJopAKgf++Not6TJ
K2aiuRh/lUJ8BJM33RegBzuL5I4X1bimit1u1LfRUnWndVPVM7nJT04/F4Ay4KrpNlhWEnReC6Gv
fzYR+/BO1DlLSQBUL9h+tOwG51hE0XxaDMyl+nHi/jG3YB+Esj/Lbmh5gLjaZG6mbmfddWDu+wXY
7Skyt+pcTN4BYsIjqyHnSTQbfbAc+HLz6vG0hG2703Tb35dx2U61QzqUPU7tmNLDasJEagD1YtW7
CQgVUQVQk8am40EWWXjJYJLfrZ3oCD3WS9fHmJKDXJBkhM50ZmXWuvnZHZaZ2jFn12oC4yKe+xz9
4Og4ifKs8pwJt3wkKvsDzbjcg/+MeyJq6wO9U5QYgUeuq9lR2FVOjJKpg67gBIwsm6rIq26UV0XP
EU4xOh5VN+IinplDkquh2ctgJs+uNxvGNb/FVnyz1UHPERl2Ae0bI37gHjZ3HCbagpJl+iByLhoi
DNxLNiwu8c/5dOMiYi14Pon9iKFDV3rfLEt5VCxAh5Qo9IzeHye8F6vPcSLzFmdL2BiCAEz5Ft03
jTKauMf7lo5xWu+WCnH9auXTmzViSAZTUBCAMAsQnQlDbxZ1/EwDz99sDFJCy0ApvbXZ8HDs7Phv
Wwtjp1dwqHVESClnOYcIz32dMUp0eMW9RX7pizcI5kYeo1bpmIL9xXROf5uEJZFbN+Uu1xCsWG+E
ucVubMIVwJfBOB3+VjVVOfoOQEVfYsQSi4Lflayc8SUp+1W85pnDTPzFFfovse0uxc+hG7s/079S
6/6Vovff7/XvYVLD7/+Akjf+x161vz4naHD//j3/Qtb7f4WdB/v4v/2T/vaf2HnPaihaeHr/ys7j
W/7JznP+gm0Jewf+71UCe6Xr/4Od54V/oROwcMT0bTQDX5ynf7Dz/L8QT+BlcyVCY7PkXZls/yDn
WX/B5+XrYebhWmpDB//n3/Z/Qc3DGgb+2P8i56GFwojMv9qneE5EdOC/C4NZUBClgd8BQDmMqhhn
ddIUQrvsCJurffbvcI16jFhNSC6NWubvjd9ygefZbMdjVZbZER+t/FVUWOthCjBS3yu3xlnFWqxm
3zTwO6CL+LLdlR7WyCVB9oRwzbWxbwcJYN14c/kB2wDDBPKPlHMIg7HQsRs0qBCy2WvOK55in+6i
Wh170Qq/GNN2YJDKZj+RjlkGc9pZMdJPojITNuFKqr8npc3skpWEd3dXdstwaJUxD5C8xxwMxN4m
mU5+QLeyGQ3jRh0O7o9Q62ViW7sJa4/Kp+pP+RhAL9LmWstkatuteiR7Fp80KFJrQ47FWEesK8qI
gcEBlY27WgQ/Z9y3XltjnrcrfNKwQhJL9OjmS/bHheDzLfPm8dvgdLycKMyd7wNKlCd7sdlZyQl4
Tzl2MyU6NODnGFVG2imBamsyDnpo4pAgvDqxF+7vU58HyyfBe+X3DornR1G0PPC6FF+RRn4vU4DV
QqU9A0SXwnJmf74aA5aws81JyrOn2V6C712uYL8L9nUv7LcBxsyxUC8tZJYh5TINgczyAax+CqO3
ojb1Yz3Z8np36ubQ9wDZR1gg+R5ntR7LCwJPbwbNRMtOGzw/zSqplt0GZ1Ve3NAIt6RwBvgBY5S7
Rry4zvAcWqMElzd0+5mVoT3e2iXmWLTXZKIAAEXun7KcNRycpQ0dWCFomXdlwACRyhG4ko2ZQTS3
wohm2RPL3j46Fgbsmg8TXQQCfIZLPYPQYikXVAnEoOI39sLFG8kIeXmgJ2j6ZPNzFoV2LaaIhXWN
M25Wt9TFccQ7MdkcF1zHrFufIAlYdaywBov8w3Y04Xdt0+YFZzF0JIYsuVWKz9ZSRnEDC3j5wyaY
vVePanRg+wHT/zGvezxCtV9Hj6scoKyjL7FS1j7D21JPdX4DNc4sT342ZM+TxpgWOsPCTuFb6FLf
foxR55fn1d70s9XPGqTe9ZwlDQqf/b0FFWE5SlyFnlVTgS0ro3VorNw66OKilnX/ZPhbwwg1k9In
E9MvtvkoPDu/05lkJ41QAmKRO9YBU5hVOuUt4/Z8sTo7UOlMEnFFuZoaUAUF1LKL+nwjXBZGJdoC
z2ZELk0Gi43c2SWg4HYCQ9BiBILcT7Lc5KFdS0vdsDpzuiPBjT64S9MyJRaWx4aNDCR9O3Y1fIrM
kIyxrcD4ZefZfe/xEY3gXcQkm49WJ+RzGZmV2MnK9aaT4S3MzqwBAzyepugXDAssUcuoMj7rua3u
QdhgkXQNnwVvZul8so3RH3OP5CkmpnW+C2zNnnXJBIv0DXkka80OdyEzCzbM5PNSG6mgQ+K/MXZ5
HxxrY2Ygk/E96xYBfgB2/FnbdfZm2nSb0nK7PzWCGSfG52xzE9vv12LXTR2DK/a3DnYkUSBuvbof
kBg4WfXLM52Wd6/c5nu4dVAFcahq/DvpFpYdd+1mYUNqbARCtXhjJk4ehDglkk1fnvLQUY8y8qvt
EJVWYyaOV8gWJxgxYXY1sdlMDLDuFzDeGuTcdc7VRGJAqnVQbfFC2+wdMJmrATqLPGDXKoLxFG0o
w+Hx9c2dZ3f98KOWzUDadC5sdxflIU5CgvSvZofja4DgTA3BjhQmbey43K6JK5hbWtswfMwOuxp2
8YM0ktUko2lHsvil8v3GjUsYf8dFediXQtUSeaKWrP+gU9cfqmsXM/a3AaoGiazFjwwanUrN0mMk
YTARcreEjW6SqLWdnhRsucoDzFjWIUMHa8Yeu+43GN32q10N8x62+fXOoUtc0xXyHCd/gWwSo8jJ
qljpYhzjaA0WulIaQVypi9H6g7mhEolqZs9LocAJUodW74NcOhYOoXNTByxrIlkNGZdngy8DUXJ0
sXrVLygdCBVUo+8+Q3/o9dFcPNDKySS1nJBOW7B6JimymCcACHzrbDKOim1bQfY9ns3NbzKD+VCG
JxveKPu6za9e9RR4KnE21oawusLgkjUir9N5aNQzYLwdQM5xc3Vwnax58zNe32mMvOhYWeskDobQ
hZeMxpXwOwUaTNryNQE5qza/a3wPprhh02AlxeaL8NEtcUIzmrV/wvIIb9/Ms4Qb59oHuem6pl8B
mDY4A/+/mfxPUo9rLsj/uZk8qPWz/fyXVvL6Df9sJf2/3Ksz7TVo1UNp5f1vQg/rL4RsiE4xR/MQ
fF0tof/RSoZ/IZTCVR4DOmDWv3eZ/7OV5BtQYOPNG2JWiuX8f6WXxM7i33tJk1oV0OuQbozg9t9l
e7BNQ79qSeARCyrVuCBPA3Cu6tye4FAfjgje9tuH3iz329YLq+a5j8oiIYsI4tq8TPp5LghMYMSq
nI9RhMWDaQ+I1qVojZeVTdkvlHRsLse8vQGS6J/mOi8r0IIFollnyOXs9BZ5Wrmj86eOfU6QGNeu
TUHEvLXcLJBptAze68IWN4t7LLPp3GoMZpLAZZOLG7Q18gdvuUmorBmxEM/K/G0ERrgrRAEbfQRz
n/bmlPOKgqwa3+ioszl1UXDJnb2YwefgqvxR9pnWsVBO9TvHGRVWEKbj2Pcv1aDw4IecZwzj+DmY
rAhZrDU5na0/hu7BaNuA/C8Cw9PGNiae9LqhSA4uv2wHuBJaqT9b+fs05uqip5zODR97Fvs6b9ZH
YbGdOfhiHm8aMzRU2jTauMfUA5LgGEw4ArAppe2sAmVtcaMi7BnpD0Da+Vwa79Rvpn1k9xr0d3Mu
sOnMvSV4t7wJOqMb5L2BZ1kViRO3CPlq6usamb6ulLz4ul7kMAooptw67Ngq7+TM3jONefZkfF1N
84iXXdzXk/VkfF1e8nqPkY/DlTZ/XW+5E2zf8iEL3Ng3RXgyv67CMpBQv4WR4WFpfF2XvIdcnfX1
FoUn54ik973ph/V1zTpfV65tNt4zAwcXcWjU+mWu6gDCv4tkHwBDZszXZQju590U1+SPeS7wP+lU
1F/0141fT/ScyWIE1p/QcEABwBuoD0pa1Ar9VTfMmT1vvH3Vk+mrtjBQOH3SXUtOqdz1l/NVhjbf
/LN0m3nvDys9UPZVsiYzo3z1X6Wsqq5Im+0aEx/ZtdoJf6YZg8eI60N9rYf6WhmDFiJesv69YK4u
dmtfZRRVxmX7Kq3m2NKpY0wSTrF9rb7lVyH2Kcl2Z+tib7nV5O4kotsbb5rqKA1WOhxY6Ney3nyV
eP+r3BO7W99lX00AARnjSX21BqGuG5cCfm0Z6Jiw8Td9ZW+pPXpnmkVcE2jZ+xfXbJwwab8akPI6
+SVLoVsTFlXVbIduKPXjwBxXnrBpiNbE/2ppwmt30381OsNX0xNpq/PvFsOmGSq++iKIT1NsMq78
mqxwHM6wxMVt/9VOuSbWmnDZr23WhADDTfqNzwLEuOv/mE0rflfX7oykl+3T+GrZbGKA39ua6JQE
FlT/XkP7NOLuq9Uz59WEjFh6tIDyqx1cr51h+NUkzpWt71h3X1vHzVIfV0rN51y5Ky1iKa6F9Npx
tttmfEK49px0wT/uV/DVnGIAMr6QuRFMJ4frT+zEOMnnVjbWI2eM9tb/e6sL56rcZWOpJdbJEe3w
4vjFa5hBKEkYACFdDtK0870KRJPvWrSp6jy5PYJ+ZfaEv2r3Grw2zUFI7Nii1XTjd1frZRe6Vs3E
jR9komwW4olRb4P/AuW4unqJ9JJ5KYUIyyVHPEi1pPgizWca/6668/qxCHbQqaGM6gmBHQt+kbsY
COfmD6Mk65ChSWThoa43307IE7TK9H+wd2a7kSNZtv0iFjiZGfnqTnfXHJJCUijihYiR8zzzD/q7
7o/dRWU2Sk6p5cjq1y6gUAlEZZhzsuGcvdcWsh3HT5Vwivissko9uSpQU8NXl6W47VK6hXcFqE1O
DE0e+Z4/gZe9R90Vmgi3p0K/0Kpo9C/qLhPSJ6NQGh2wyR45/LhRWR5pGxdec7Mjhkx/VPMga4/U
ZLr5YAoGehYcCQg0Ca28u0HiN9VP5Cm06e8kTUacSzbiKSzZZo9or3KcCfRXVzJLTKn9BY2IQ9iq
TTseLmLOlzmaxg+8UdqPjO8emLrPsYS0BTRsHnq99mHg3uCjsavc3cdAdMa9ZlMT9MARhjcCbetF
k/vzM1HXaIbl7MbXswES7OBTeOCQOjkILIahKH8GFB9/iiapkfgm8beyGjlfhtL44vNB/+TYF87b
gahIa8OGVhFbk8zqlxqG7tESQaFjFuupIFg5xgk2t4SzopqJHRCNje8smh7b+WL1o1tcIg9XDXS7
rB13VVs3bGxRXLNKLFvwYQ6tjU8CD91P00YxEU8zGu/e1dHMcA6Lr0inZ+8pc3s6w5QknophSIdt
PHbTo1mmvHt9kiJwa6rA7mmCDBSIohYfObKvml5yob8ITes5qC4M0Ow4Q2Y/CfcG1X5iLMJRYeD2
K9SakkIBxWSbbFlhIJ3apLNjUG0YrPiRmK3G2U7IqqntA8zgFKU42SN08ZOr2c24HuZjudMQ4/Ga
RYX5zexsuj2FYVQ9yz8y032cueKbDESGotP16SWmskTb3lnx17woxidhxqLblL4uf7RO2T5QGDFZ
Qe0RyU9qNghFp7Ftfir4J+fE6TS/nGhKbmGhIDgd6F7kXi0aN9uVoUjvpjyiJHVgtXVz/TLPSv+p
i300lBytK9zzreb+SYps+tPrgYt6qNSZnTL7JrJmWUD1qptPIteWPIypuG6ysX3mLE8rAs9N8RA1
oko284QTb9PZMBqjyCihqWu9hRfFd+qrtLWCiAyg3Gp3Ss/NzkNd3p75vrJQh88mztzQmbQcv4ul
/5LDOE/eWIY2oXZCLUWhGBuKPvb0rKzYNB84f9oPpE0HJL1OMRFwgx77+lYLSvZcY+w8tI2fy23k
JjWGiTLXiq01ZPqznsv+mVS01toFsk4iKPmWFW2wkM831EyNDuxk15xjR3DsTVSmMbGiQdrfZFmM
vkHEWfDIiqIn55zzjSelKnPYWiNZymEjsc+DFGxtb0J8Syac6iak6GOears8r+Vja1HgOmCdsp9r
FaajZ1lh8jDHenkbywHVY69resMhPEmvmNTD761r97+yLgl+sZudfqRdXHxzZngNwH+WR2ehNuJX
Kh71lm9e1RujLBs+c+m3t5Hyw8cGTTccw25hrA3IfnBHaknyMMSdn3guTJ2vUxfPl5geRbUnV8V1
L7CwGfQ1Br81zpvIRyahx4EBzBxXXuBORXZWlOn4yzCNsIGzbZaXht/RjQDJbPTbmmTIYhP6lTpv
uxjNSmvExsUwE4EE7iqWF3NOuPG2iyyU8U3YqGDLO5ywaJq9bnE2RhnpYHajOoYsjhqeEJT5kN3k
5FaMxjN7hCyk4scm0XMqt/kStlLrt43f9Qk1kzpRm6Z1s3FjRREONddvaG3iHjWVl9ezez/l84Tu
x1HDg02/8UthuWW51TLEpVQ8zPBLrk3Db0fFaeDlCVsnuraic5G+a9FlYmfhXbcUACkRDuohK2Oj
oI/tBzcRiPeQ5nA5cazOR4TT9O35t50ydG9mZUTWDlHSBmG59gw/VS0hw9ZsbItuyEneTrBOohwQ
50kl7ccYcg4TbD3xFxSi8T/1lslvGHLfrTc9rSCT/uJgoe7qQrSK/3cgXh+IFWfYE+fho9bK8v//
7+Ow8S+JF1wH2CFhegEZ+HdnxYZfAPiEs6ggj/f1cVj8C0uVQvIHQJCoNf1VZ8X8l0GHxqBZw5ZM
dyQJYf+gtcK5e30cVsoQhELSyQHXRP4Jf/6KT1S1holnfFjMFH6fnHfabJIkhlqZF7NJepsvrdbZ
myO8SWnTVsNX2nd2dxjapCD9oUfuXIyo6bx2rgp9WxY6X1NgBcEBKath76FEJfsobtts1woKuQWV
eXuHkRi/S5RIbcBbF8jv4dKf37T0R3HioDPcgxpkUcdWhXnTJ/UeTSGpExShp1k7LxCz/YFImj31
ZRaxL/HLVpzNyscMQweiqHZ0RX39YGMqgf6DfyHhm8eA8LkbDXkxNIspj5tff4WvEbbEDzjyripG
6w4CRJ+dZVMR/0q0qbpPdDf56hoBER9BH1bPgdmqbtOMfazdqHwYzwbdqiibhxWGELPQCeV2CvWT
HkP43Hazcy+sNJu8rFAzHihyhrA0zTneg6IR9mOVuggl7URjt+wOWsY0iTr+SQ9a6TyRG2BUCIBs
Ge4co7ce+jwbkSfTeeWIMQtMNX7Wp8a2leNitZw0or4cYUoqElkQJHSvk4xkEkyDPMWwZyvmxHiE
rxPM4QQNAMNebEp1RABKyPaGwkj1y9SFHm31yYqrfa0mAsvbOLWoOaKmX6R4c3GTdUNdbIy4adAV
6RZFw65M5+wiMvwhYHtEbBIVbsQci+6HUwbedB6nKTPsslmO6myGBP4rdEezvmKx0vxzlvP6meOM
8x3hhP1LhjleYLBe05Mda8GXVB8ooNC7W+oXpS0pPLcVeUQWYh0WhBLUerktKSxdg/2yfwfkfmef
kqqxjX0YgRjBvpGRJ9RSm7fxHOUiZQa3WBbZY6Fbz2WUXBuhjKFwLxWjfZOWnbxXqlxoh5rUz10l
8LznoxpjT4aS6IZUVUH4QBnXiXsaA9MwbqqS74xZuSuf61yndBzUwfgDb53jc8Qbo4ak6al+zvB9
eeNLUwVxqXNXhFFBQHQ/p9md0bIkbTpw8do5kPDhD0FTbnSRNug+vrf11Dp8BL6lLrOXpk42Ga3v
IUam2TO/NH7yLGOxqV8aQtk85oR5vjSKOMbRNOpV7rfbCo12uU1eGkvz0mNijxP+rl4aTzllFRTE
Lw2p2mIHxLOiCzIuHav2pXllETHL25TwvhMeuzS4ypdmV/nS+IpemmBaTz9MS5bWmPHSJnNfWmay
D/Pv6qWRNtj01JKBlhVBjkurzdZS2m5559rVNTsCtvomW07D0wI9zFAZ07Eb6kX+kS19PMMs9ehs
1PLsAGmEtS9cen5zUfnP5UsjsE5b5yZ7aQ8y87UP6HhpGnJESh6CwE2STb90FYNMd+/LNjVv9aXn
GC/dxzSQXeHxc8LOg0pUVF6dZXhhKyLLOj7aCgvUbEZf3LYZv/ticpxzx6VEv2WmrrKNNUa0Qf2l
Izq8NEflYPJtBnk83E5paVibjKacvc2mBOi7XsP2prsrXJ9XFMeE55gJUogoznENUFCfNuGkNeNF
6uMH9Rxs7rz1vYMHqI56mlf/t5Svl3L54VL+//6r6r63v7v6dXV7+Vf+Xs2V+BfxgnCK0DrAuBML
5f1vnYRr/kvnXSLVhsMhMLXlj/4ubrMFIA8ELQRUGFRw7r9lEppAQmGJJYmSYzxho/9gKV/H2IGr
YZtBuq4N6w9CjVgIR69Wcm0sujAxZ/yaSUHVJXmwWgJVsj+5sM/S0cV9jx/oe54/perKUf3OYLlo
x+K80rrDIrsM8cbr43T+ai/0Du1otb/gV7kwIK1FJWIr2zRXpB6c1D4bb40ECU7S235MctzTCNCa
kJNchJvwr5f4f0Qerev7BvxqhCzsmrgTkkdBa+L1bfBnVLBsnjB+zCnuzkpSB75p5Uxppg+TxTxu
2fWivV7KClLvYszPSa59box4pkjiN0jPx6BKb7p5imri5nANbvRumWQHvdHuDPoAX6oE0eMuT8hu
2NC/55xfjbb5TP9yQdr24fyFKpv4pnVqDFgGp6n0escZ4s85jksMnKaY2TQUUeXvlyuRxAl2DTQO
DeTwQQ468t+SUCjnwqqWp5nGyI03gq3Zvd/QLqF8m877cjR6cYhmJzhociHUpFqX2vvUDLs9NTdd
bhA0youqSDEqR5XApYFAJf5CCcGyKOWGhvTyOEdEmvZD97WyJZKuGKHDvvQB8lF8QPLnhSW+Oi9K
bJQduSD2bCNdv223bhDA0QmNbNa3cV/kLbkbRGvjxZvmn45fLbUrH2PoBQuBKLcREhZ3E1NtTrw8
GKZPjeV05U6aE7fXtmL8NrhfkDP0DrZBrIouligsJoIqoIbddIOTUDx24BAn7FKOfBq1Kre3FHOM
9izAnXtjaCZyxo/f3gXo9Ep4tLxMDtkZoK0QMknI08cvE6rfiCDeyYKZYDXQa1L3RqaVXtLIMRZA
SDqW560Wu1RY0o51TO/htZ34DauGFb/BAKsFeGqZIXTQU8e/oTGD0kkNabxYl/CkREh8Qfkgf7qY
FWhzEjYH5Er+qFfjZlSOe4rxvY7bQMCFXgX/CJlZiLAMsfoFc8PyyBaa+INosB46tla3+FQHb+oy
tnB9h6UnDYjsQQq+hYXk4MzH5EjrPd/OKVF7IX3hE8DRYxKXEEqQVo7ADCMGMUh/HWteTXZKkyUw
+djwQsNPr1277j6BVa4fP378747CEcvV4ZsbMF+Obz2yC5NQnwjYvzXml1OUY771Z2v38SjGSt7G
xSwRfzxkUsSp/qkVmrKK9dYvfC6mLBLn1kU9ed/Vrf3boOfEGcK+cSf3manZ9ko7oBZaJeGJWXr1
jr35BasLdYxCn+ORVINhNP4oOy+9oml7GFdUFNBuQpmh84SAIT8Bjlt9X2/GXa1ZPrU4O4oyw+vD
briYS6ldxJX9rQqx7y2l/nJPVOT0C6JChH9HL6bbj2/9anV6GX+JZsPfaxmcqFd3Xss1co1sDeV7
UgV73878bRiK7laNTXqhSDH68fF46zyPlwGXXG+Ccmhqszoev1Hs9bHJ0mzzwKkkO82BbNXowB7C
VOpb6DzxuUgT964vtf4GV+/4e5KZ+izSgGPWxz/l7buNiJp8URNnLVuadX49WsmmmiAWe348+Ru+
MfPexqJ99/Eox6C+5TtlFK6XYDALUcCamIdZwrAKfEhebOvxA+qU+TxPRvUgQiSKU8Ebjrc89a8/
HvXttdlsqExlAiXnCOour92r2aHT3AmlO6+zKNvlcN4lu7mP+hNz0PJyvlocuDZbR7bAl0toLPvC
1damoKo48ThRxKsm3I8Z3vmiZ0bMjDj9+vEFvX1PIWSii1gWIiiLarWpmZ2QPRb1IG/GTXadu0Px
pI04vZJSAxyJ+OsEdvi9S6MZZptLHAhZw6sbqI3wyggDBDARFdVB9FrKrnKIvW7MwhNDGatrY1pm
0jPhNhGxwMbaXq0uoZI1PbdA7iDI9fMuMHJO+KIUxQ9r8mEwFdLEK2c4FTS/IbaHM1Nvlu5cUJXT
FR50vd21QTXeDgHgjV2Ca9m+HiM1mVRdF8zTx09idWf4teyspYW6xcKupNb1MiwCsJeK2NwhsqIk
307IVgli2qONO5WQvGaH/zWWo9DEUOtjklq9YMbczV2eTCapuR2Glxn56mbwBcpcTsr1tplyx4QN
HKbgsABAwGsOHPvCUPEwbR2igrDEtQkNUhSU7vcsZnHZ2wlkv202WvYDPEkIhrJoTNublfApJ9FU
NM7/8f1i24Tikdx7ipn6aoZNkgXSl1PPNoBFXJmkrl3MZj1dqj7p7j8eajXXLLeL2Yy9PYUWGqJr
tH1ehbQjYTPubKwIBwQ88x34C3gac0zbEM2N/yBwMZ6Y4RY87etp4GVYKEXLwo0Yno3Y8WSDpFbn
VcysHa3e5j6uKnpzJPZoewNaH7HHtYFIg7iH8bxNRgPXRkZi0hYZOLpaUHy5PKO0QpCJ5c/yIpLx
XBygmEcHQeUBrTRu2/zCGCjAXo5gRfKDI5wq9py2x+iSULkcvI9v42ryfLkeCWucR2YqLAHL9b6a
PDGADIRYckox66C9drsSCcY4hydGWWaQV5PnX6MQYy6dJYxBveyJXo3iQ7CAwufARGvzFMxiJ38h
GpbBLmqd8AJ9YLVPxDBf5Z3tPnQsTCeWiHfGp2xHZA1UV2rJC9349VVmLLpNEQtmzyC/qmvrsjTt
i1BVN5WMfpPrQfPFUU+2Vf78+O6+ne04myIQsOCsKwdb8vG4VU6eVz6gVyTIpN9RgoVrUtKRln2F
LERTp2jDb6/TYbIyuclMIeRIr97OzK4kdp/CBM3b1VduYaWfaUvl5wnHaGB0UWjtXM3UDrZL/KrC
GxWe2Gestzw8aY7+fBuQIdhqKXN1xX4U2ZGpKq44HPzP5Dc79XYaJiydpdsifSoM1VOFkMYAiiKR
FvijIurQuFt9/lhFUgzbjx/B2xec2g1tj6UKwM15Cal69erh5JWWVlv2btEoIqrI/1jz6eCH5bL+
/YIvWZQMsES38b/oFsXqspXQ2iYvXX2nJ7E/Q56S4mfZhAaNSD9X9j5jcr+NaBdydmxxj3gNmgfz
MOh5+EcS0/GVlDygtqob5xKdq3A5zuuquQzdGXQw+SO5SQmnAGVmQyP80iTJnJ3hIcTQGRQJ8caR
MrRT+Qqr7JSXq5KUqlBfoe1cyNzHr68bwFdFwGfukFntm8BkI0szekNysfw5j/Oob2Yj1b6BbaO9
rIFNOsCzGvHBztG4a+bSRN2QiztsFsnjx0/1eGHmlxEYaONSIrZY8RPXrGtX42FPCQEXjooqxD8O
CnbEadEdLjTx9A/Hsg1HX/p61NkUu6TVXei6AemMSZNYsTJ7tQMsqqP/tR2VPp74fN5c1nJYoE/I
IVxZfD2r2dgN7RaxUEe0YyusK2K81Y7KTX8QKlUnDkOrcz63cBmLCiZuK5S4ail8vp4TUytwliBq
x9Pz8mbmVzEhdT3yckP9dC0KXo5FDamA0LfXO9e8oGeSbJCX05sDdranJ2OfOB++vXq27yzqrKzL
qWkdc2a2dW4ZjeLqNXvaNwaq1EoO8hyzUf+Pb/TxUMtE+mpWUHatmzkGcS8Ki3o3UdXYKoB350k7
BycmoOONynKfKVCikSbqkqWHBJHjoUwHKY/fOdKbc72/7fV6eoJip93PYHru+oZeEzhM68SC9/bT
XUZlxeXN1Q2YHcu9fnWBoNGm0O1jOBzBoD4TF4kubbSBAM0NitrUB+GpimZjIWmDltWEV8zpxW0o
o/pXb9Sm2PRoce/ntDL/+UPmWCOxu1AmhvW/+ppIHYezl7TKA6gBMKFqZ2+sYavUka/v/umHa1GK
58YvtkRF5/34HgwFXrshk8rL5kI/Ix1ZXiNHT24wB6ePHw91vMq8PGSGWur9yzpD8eh4qNkoq4Iv
m6EaqbYiZUbWg+nU9HBcuPl7FIpHy4bXZJzVKHRZ6xI3hcL6o9J4b8aG+GohPYc5gauHPhc8A4k3
59Lp/ZNA/OXBHC1xZHGaLzfTFvQE1yFPTZDMdhh0ypul1V1QSYfkkVT2JwTRpZdmkPkCJAdPlDXS
faYAHrDzj74HCvzfiY/3eJfz121Y4laWNHlKDuveh54HPvFSuaJODa8Ctl/yswHxfpONUKnQUU3w
UMzyEbll94DkKT8RqvXOB+2YS2Qcc/7Lkn/8rJNoxruVYAh0hTZewp+ynkbocPu4ax/Y+Xd7kXTh
88fv17uXLHClmiBHyJVafTUSXpDmjJnyiMyCceNiDYcI2p6XoaP9YHmdLmfbyJ4G2ESHOJPjw8fD
vzMzO5SOyELguLW8fseXDIU/id2xUp7vEO4dIrC7HbPEv25Ns/v18VDGssa9ec9ejbWamvUSvYeT
zsrrRUZ/PGjFRRE31iHQuupykmF9phJocH4693dCDf6NjlDzK1AD+C7JFP4Hcwh1Eb5tegOKvsDx
lU/2RL7nwLumTxUoqop5FK/mHzZD4/9ypNUjnrUgzxONkfIUDbpPoW2XG8Q/pL1eeSfu8bvf8qur
Wu0zUt3w+zQFCWCUcviEvSvYjVNmQuGKNqWs4p1TFy54BeWT7xFZ4P+GYY/5+tS58N33ajkxUJuk
rm8uf/5qleooVJKNwjVb/VR7s0BfZA6ttR9B65+45veGQn7E5GwvJeB17CXY8MlIG6YvKxztQ1q3
Ym9Wo+URr2uefXx7j099f81PvC9klUC8wAO1eoPdtHQAybE5BfmUb+xQ5t+g+3SXtmtn+zlS7YnI
JvudL4a1hwnRRlxGWsnxXQwmVMFRh/XcqAy1xTzYbgvTPBXc9d4URKockwC1OyDkq1FUZmcmoBbm
/9loLqph1m6QqLLv11HR1jkBe24bWdf4OfMbpNXNiUn/vVn39fCrV3a0GqXqfpn0BXX7FC8WuayS
eJNB6Ahc4NpTKIoPHz/Jd++soApL1YCa67qgLfpALzQ+A56kHSOkz9Pzid3LiVHefTWJwWDby8af
iu/x89MiwuNtxaXFqe4cnHwUB0wlgNh9ceImvju58k1RIKBaTnFzNVRSsz9JOOd4iZvyhmgVdRAZ
teNZmnRejmZpN+LN3882oGq0TRW8mO800/VFDSaNEzvjd78TdDXLRXPV66+/tGuFxJ+7G/ecMfWh
xpGfWe51E1uV1w1td/4fPM1X461OPHo4Ib4NGI/QIFIv8MxtEKP9bRr9HzUJ770zlAYlRWO5xNsv
f/5qTkOlpxWWztzapFp2b9Rx4GlDqP8H1/J6lNXM2eZDZkRzyTcviXPogkLtCUiLdh/fsfe+eTbq
2CepnnEMXl1LM1K9RB7PR5dW9cWkAuwtSRUPX/uJ9tmmsKKK6h1n5o2qK8MgBqTvTvyEdz4Omi32
EiTO/OisD4WpG1v40nLHG4egu+zCbobxDLwyp4v+9PHVvjPFuOyxKJ/R66Fbt1rrpe7XuNYKhjKD
/Guf1uNmpmbUNEX5rWYJ26eFr+8/HvOdt4UxBY5XwTGNM//x29KMWIPSiTGDqAJmiNHpAlLvqebV
u6Og5NPpkOGqXa9IigiOeapTx+uaPEd3VvyBrHUqC/3d24dkgP8goGCNPb6UFC/lJA2eVGRlymdd
cMhXY8b7OqvO/ER9ObkbYkRx/8ENpPTmcPMsBKurG8hO3JJhz6gVtYlr6q32ZRKe7OQuq8tqU+oS
AMphml0KJ+vV1NGYc9RlmsHUgWX2kHSq/tJCIN7jyZqvSq1tH+LZmg9VDixK0wfzkJTmdN6YUD83
kGdPlaTevdWLjpxj0DLHrG51b6R6IRSHaIq77rQZopyUp8GsDmk5tUzd2XA92RYCn4/v9TvTAXfh
38Mud+nV1EYcr9LYNEGSmgasWWXv/561Uu2gy4NgC6oYgp1Vu8CNBcD70YlOjP9OzcpitVg0IEuD
lC/1+AdEzRi0aUH0Vp2PyRMLHDxpoxattZhS1XenF8OvuZGAC4JWNx4KM7e/YyiEqt9iuwLQPotA
p8Sl6MZ8fGtWsdgvmz5XUNmgxGOwRVovZq3EnITcnK1CayEc6aSebEg60G44LTs3UaoZz2NnH2Jg
a9vY9MEbC2JmSPmcHubBtn83tf9VKULftDiyzwnfjPc6+VKfcBsNhHMhvj9RInpvTqBFR1+CqWuR
KBzfy0mkmpMRguehdrHAU6rwXPd9eWKNf+9NdUnPo+e7cKPWOdf45Cs6njFPLMXuWUYDwQQuDvW9
YQXjwc0nM9gGUCLFiXHfLhtky+pLgZiyLXu31cqV4x+PlcspAltegOtyDHaLr2ofo7r2Pn70b6sy
DEW4z8I54ISxfvJDXGqdi+DN0wnduG2Gzkg2SKPHEbmSY2W7xNLjq64lbuSbSvrxlGLMWj7247mJ
Vw7ukaTD9MLhOn6QQ9lNWeYEvpd0fmeTXV4lvxOcgqAFeFtv4tR0gw24UXkl4hyutmyHzxopE8Cx
rAbboZ2Hs9y5epc5HuD5eNiYIKggwshyqre+wKZ/0Kve/h7NhBtux9mHOMsKad442N3IGlER+UWB
0ut7tubm3VKY/N4EC3UHH19R7LMc1yqwm2r8lLdxU5zYIbx9kW0gNpT6UBUIokFXy7ZLl9nMY45b
iYgGqMIqvq+pcv7juiWjLLoMvhUWrfU+pOwEqeNuQu2t7ujq5LO7B2iIizsbT2gk3nufTK6G6W3p
y65Ltw4yQ7fpGAnNanmuYst81LvZ2ltlTZFPG7vqjzm1u0ET1qmewLu3ciF5OJKIVHYkx6+S2eJi
ywRVYw51uNeGsYQC6RIHZumTesbxUR2UROkfOKrZ92TbHWp61ZdMasYO5MwmBg92J0rY7h9/Yu+c
W5bjLaeERbnFP6wKUG0jWOPSngLU1JADwQkUmDNy0Af6QPbNKMogQxthpD+nwNL6Td06WCBnh49w
O45aUG0z2U3/uA7IbyJLm6MwxTF6y8c3K/JlCEAP7i5vZUEcUetvOnILf8FaKjB9zHO6qbLglILm
vYmN+NwXSSQ+srXEujZDPkJbsCWfgUIG8Hz3nKN+GaPhnJhCV1odljQSzwnr5lVgU4wqdHWBtW80
LihMzat0J71w0CtvSmsM7pluuqvIiYCSaeFgfkvbJtt3+JEPRe7Y1IKr+N6cs/KnU9nhr3I09Vup
kTa2SRs7OjH5vtmSLL+RFwM5FN8KGbvHD4FEOS0sEdB5lQAY24la+wmnzP/eJHImqgbmg34oZTj+
6fhpz1DKmsPHr+abT2b1A1ZbsXogAUHYueZ1XYrcPHQf5z48VYV8MyUsg3AAY2MNGAe9xvFVxqBI
4pZ1xosd7YpW3kWCTQsWiHVVix7QgrgXTX1if7A83aNlZRkTFSxnLupK/NPxmENFOqXUIs1zJLvM
zRBkAdMeOAOQv4coD7Tnj2/kShj79+vmOMsum1OY7awepdBQMCqN2EWlg7ILukB4cFmJrJhiu/4D
v6f6kReuQNyXkY5ZoSOUBOd8/CPefF3LRbNhWPQapuKFOr7okfcMaCtBJhEqWaCQuBKLXhc3XdmV
nz8e6t0X59VQq/0XPc4AwQwvTp7Dho1VeD9nRnr28SDvPUSHHi//fRH4rQaZlN2PgRZrnglK0N/l
c0keCWQJ/UC8sf5lROn+5+MR32z4OM1yl1wmD+SS2BmO76DWTBMqrMqlmuQ3l/B5p2vVqPQuHYMo
2sxdnO7zWWQnpoFTo66mKrI/CbaaCO+EXF3sBQKjP2YVBPuqcXuQtaK80qbGP7Fcvn2CrC6IAheD
kEAjsbq5VTLPcgxNHz5JpC5trHVXhgGK4OMb+vbbZxS0KWxxXDaXi9349aFrYHpxZrBrXuqScOOC
TXO3oU3HliBBCTd+ygLYxhMU7iJOoxPvz9sTl1hGl0jvqZ3rbDGPR8esmo9pIXxvcs34plmOWds+
b6sHacHFhBOzzTEJnk9NqD6rKnG/c0TT95Je/sXkNNa5XTnpif3eezeErR4mK9wAi1jy+CcRdRbV
kFp9L65dB6VfkZyNypJPIDBbYr7MQlxXuRwyLzfn+NT8YL190/BduVRsXAcp6xtJ6GBkExaNPtiF
VutcQh9wjG0ATAmMliphKGg6ux/ihsUnyAgjEdKiHbGKRAOpjU5lypjNk1bXm0RUUgCBLSMLo4ye
fkHuEn6hAXtb+AD8NyXNHxscT1gDp02I5iXBFCrOhoI0SCE/KuznkETU8DBahUKYUTT1LQQywrSg
nA53tuiXmOKFYhHrGSG1CeWLYuM2Wpp4VeP0Es5kgl66yyxESSVYYHIE6976hdti/JOjvr+CqNe4
BNfX8ZexJXt9k9Plpc4+zvZnq5yKpxoJDNdTTtWTSJR+7fcLkQqfc056n0VYCsGzIC3ISFRpus0R
vP+c29EMN0K22JrxAUkglHVhk4Gi9z1AQr+eQgjsQzlSDAef72ZpBQttdqB248XtgitNmBMydr2u
frjSIVBWVrN+jlSl+zIiko53bWnBRZOlU4R32mA2BFDFifOQWFOd9LtqqOp8Sy0JxM1WONqZXpHT
h9+3q0FQlnNWK/PRoFfEwUhxfRkJusgFqmEr8Kg+RoFFiyMC5ftgkKHrGIdOtWlGY3CxSedWCKvB
9rMh3eFwd60tvM5EwhzqjHoTpCGdEmKb1fd2DJNvdU/zaxvrLgQki8yYGRONAxyWVMkBaJMYOffP
RpQAh1fR+LsHp0euraN+h0MCwhISmZ5uUy0Ilqgz/ONPjUM67F7mlZ+cNdKGJTPPeltuxpHGkFca
GikPdYctfFNNDbTWBpOzZ6QUs7yyEZxagQMoctmtup13Co/afMHeGXQXRe6UhCRnMk0SQK1AA7pv
LJg78r/+TBXvwCiAY+0wrNS3VFpqiqaJApM3sHXQ9jERJbzqVi9vHDFDHwVyVZvbsCD3rC7p4QC3
gY9Shtr0i3aAir3JUsF9ZTH3bIzQV7c9csZm0xZjjkd+stBdaSJLnqc8YHvQ12b6ie2lc9dOVfkZ
UQJcEvgEJeVOMzdup7KKEUebY00WmyUGspZ9MsH2g9IM/n7EBNBGdGJFNzw57PeuGPWvJh/bI5We
ftiBkbXwYIGEOY9qXe83sSjs2mN/NP6g4dx/JyuRv4huIB5DDcw80QhlP38WfqB/pvFpfhPUBUnQ
7ZOClIVurh9IWiLahCIqyIXE8qUEXxtB6yByGDYf5ZLod2v50wW8LUAJTRqFt7ADx/bCMrLsItHK
Jj80rPoOCBDSLzw91AZ0g0MV0yYPEIFXdAmDK6exx3sNpNK3uU/ErQC5F5JzGWJgBDMqvMzHgrwJ
OaVc21qMRz7FGP5z6NwA6zI3Sj/XNAlWCG0gQbmAv8h0yuhnAmizwO9sOt1qOm/KLft31SZzettr
kHy2QRhrw5nUJ+jdKWc6IDvmWBCnVif518os86/EEVtPjRZOwUavaugsqhHuNycOBmj2pg8pGpBv
SkhDNvjU7qIkb3FOk+gGP3ahs9YWsRhEnz7IkZyJRoTAgQhanCEoXnRJGv0YJ8RkG7KX4ucQxgHW
6jKpmYCFqH9kfVCSy4A8e9s6sn022lQaZ1KoSS0TQyfJ6E7CRz2Q8hHybdLsbSceGw/uRTZ+pWoG
3bgfbZHspig07yBf9+OBj8LnV0eW3v2MYJqZuL5RVG+ymNiLyyiYtJZkE7LN92lNZWpjNCPNbrfx
WyAxMO+0bakhUNpNEBSjPQapIt3q7ahfQEbQUzBsdaBRd070bwSWz93ZZBfwLPtUayNKXJxyNrEE
C+6pxp5Sb+wIP97IyMRFkesikbBmWgW0rwmebIhc5Hw1oe9vy77DYjaNutZ4CYnR+jmAZLjHpYmk
6izJ1HBwYgmWEDtI0p0ZqbSeTG1Jmy8LWWfnjeo7sAnIndwNKix4mjoBkmrf6X4WXZpy1A4heLY/
Jsl++g5qdNJdpSIbQFfE7Ki3XWMP/mPSak1+a5n0QQ5tOrc970sg+VM8ppDCehp3Xuokw3NHYh7M
XxEl7tawKpJl8xJ73OP/5+5MluNm0iz7REjDPGx6EQACMTA4T9IGRooSZrhjdABPXydUVW1Zyr//
tNr2RmYyUQwyAnB8w733WJhgm68ROouKpL8U7a5xB7KHpgBmr1u4L3oXbO82FagVc4KSI1lA+nyD
TYCjt1RYI26rEetSXNltW36mGk+dnWFip0aRELAY1aeaWa1lrPDPNkncDsgu7WPWrglaSmM0Ad6r
BI+8mXnxHb0f9BgyoapHLm0lojyTxqE0Cu1Hb9vTdLSmVHzo7EqqEKfxRq6Vm2acHcEYbNapmGoe
AqLVRoODFwjwnnCByokRYaImwGsAydBZ3fWtaEbjVbPSVIZZUXFOaNQhHz4Ulxu7qHpy56uGR7tu
j/Zz5qbaOyEZMy27tdAPaMNszTAlSohhZV/lbxYA2iwU1dC+gN9cTXLNZ+OX1s3jT2Vt6zf80oob
r7PLM5lbHiVDu5JfGWw20QS5psvz1jNJhsQp1gwMZlEfHWcAcrG0rX3PIKX+bnq5eds7rblAeBZi
fLH6sriM7WaR3i627nbgqwgvJnXJjXUzrz5z6xoMSEICJOF1nSnnXDI4fprGNS8601P3ppS6JJy5
JxV/0Y1qjOd1xIDsi8U5j20wjMSNbd2Y2BJCRWjULSjUbUKvHNpzzvkZbJvT7zHe2A923i5PKUDi
PvFk4cvbebOVH7mKMShl3ASZDNMRhQgWENHxJEXWvqMLAgWyYhlLQ8Km1o+KWH5JadNoQK54Xy6a
J5BEewLPOFbzGipAVy6n1OxVqKzmpzXnC/ClztYutUXofYQQaOcoF3czARsYwYkVQwGck8B4rn3Z
+Xsdat43wf1IJv+kQRhsezltYT3a2rs/GNyEzpiT5bquBMjMdPBO7GrSP7XCIq6y13TclQbyuY92
8RPdAjWXzfy8u6YxTRDwBAB9NouX6cAUaxN+r9+k7C0WoskiQlR9J2y6AQLluHnbySqVgKO6kcnY
a1N+i3asrSJ99OzHuqh2jBk3Aa7e5reGBkJ5bHcmjxJFGh+OwFnw+BbpJkY0sCD5sDXLtostkS1n
MkP1NCk1hAOxpzJj2nHyLxUYGd+LO1J/xtDNi+7Lbpbpl693VERt5jaXAKuNQxwLWUVwrkqI3sPo
a01I29RbIQmm5OwuCwbsXZoyqNsZHRztEKsmnGQqX46zgOU9/nbHaYd4LXlrrk2W+e+m1r/XAv9z
voIRhgUMf16HiH+qU5seNWe95hpY5zbHIkQfI4nxF/JMqHlAzuFqnaw5LdmUWNWd743q3oFHGi11
kT4VrtCO2uBtB/JIvMdmCxwG00V6bvvZgQU5W4mY6jEpSzJHVKsXFBHElfcbTMOyGjaxk93L3/ep
fzG/wV+KqRl/jU44xZ/2eVi6G8FwehpddfuJ4U720TaIMZPSdi5uMJVhbaTlLQV2bocL1q3bYXLz
f6OF+tcBDuZ5Gnr6s+ub++eg2FsC1c8LQbK2WY8hwX/TI2cN5Xi7dv/7xvx/vNQffaimjV1HtHsQ
Da2WH3KSmp+0rDYYbzR9Uq8YJTbZPduUx29//07/xdwBgw9eKse3wKT8blH/aQ1LUj1kt7EK6Ct6
yIVV1cUaURv/ps3+y3cSOTMdNupH/8/J6qa3lV+XZRDhEGveGssjqdPHwZYwdfu3Lp2/fjHaaWTa
HtkHfww5Ap7odl8wv7FLkEW9YElK5fkYrPRNf//m/Wv/zgXCMOO/X+n67//05ommB4bu8amxEFsO
uQeZw1+h6IHMQLmbQTAjWCV//vsXvf74f9zrjDVRD+Ah5Wb/vd74pxd1JpXmsp4ComB7I1pNrwLc
eZvLGyMFW//3r3W97P7ltbAgsca5YnT+vDr6NhPj4DVBlHam/VMFg6MiyxntJwHlO6rnon3Oydh+
N6fNSBbhmK9///p/cXUyOnWuCwPDZiH6xxhXuSllt8nc2DKV9wpddgo9q5j/cx13pS1lP8X9f/5C
4Jb4+w/BA7bI8vGPv/6f/985T1d5w/87iRB2DxnmP/85vOj6H/47itD7x++MfZwnXO70WHxM/xVe
5Ab/cOk0uNMcxvvX5c7/DS/S+CeoUIgsrrvU63SN7/hf0fyaaf4DV6HpBiyEUNpc/9//IsGI8eUf
i2s0EoyKWc0zXSS3zPxTKecrOncFHyqep579fOpuonERR/TTfCF11FTPmlmt+smrlWbtdLBwG0eD
Qdqps472Z0YeqPd9NNhPQ6nlOAauQzLOrnbtzJpCWmnEN0DJ28dRBHmx16VEmE/EXeAAM9sWMmvE
trbGXVf7I1kmi1QA8nrL6W6IlyYUMeTQy9Vza0jnokrVtYd07h1hxTTT22KHMJu6IR5n/Kqvtei6
immnABTHPk79wvA6fi+z3vT2PqbXXbF6btyqqgTdUdwuurU8kyHdhmkuvJj43Tttsoe4Im+PLy1e
3WkSPxhfOdEw9yLysvUTOYh1ZuJyyvSM5Apv1nc5Pc9ua6sOZQXx87IxINCV2pkzXZ6ryhlCL6vG
veHK9LjOwdkZnPoOJB808xwNPYfVw7BuMKp7Wu5iVRlOv5EsigpxmI6+MRJe/sA4i/6x7G+dacmP
Y772T9NMhc4QlDx8LAuhsTrjnjPmZ9vgeDQ67y5znf7YzdqJMdwvQ1sfLKfaQkdk2r5fipeaHJlE
zdm29wgFeTBq8xNqlB32QW1HNv3/C0mPfcxyHUiXXn0yhfreLhBDuS5F4urbD0Rf2p1uESpkQrvf
oVsgGtyfUSOIYn6qgumd4G7jUUp+1R7yAKONjE7TXKvvBVfAoZCujLXBXcKx98GDZ9eWj+TXaXku
jCXX4Tp01as562Q7dwrn31PXFuvRDZrUOg3MKq0vJPQIaXshCPceLOYl5m1ZWDampoIse0pXV78B
XgYcisCcLj/lk+89aaTVGpTcqzbXZWTYXWFwPM+Gv04Xf2S2cu+tY+CLmEq+dfxfknjIdb3JvGmA
kkhzrtFg7xTqpuI09I5sI3vz5i7piHnKYzvbpsdMl2I9+0I3YAlrvfGkICF9eJsHd4eJ3QHrTveA
1pPgETX0h4KdA/3AVTQ1j2keIgd237lsLSYuwBGEhScXUkwzUuKg0O3TUv6yMutabre0QQgmyNhs
s/V2yipvGAioSGtteCUe+OoxLqs0rObWDLNMFbfGYt1nngCa5VoN0xdtLmAWu7kdVWnJVUzonZzB
siLHPplGvUovGTpt2Q7D6pEbmC3aWaF9O/gBAi47dSyyBLU1DnJTghdMu+FmkF3WHwbZlzp1Gbld
tNIQ2D+DvEsPtTMDJFM5iVY7xhzpYUppttZueAGWRYCXgukNxIeQYklXv18nmd/bwl0TT9MMnNNG
sBd+C1OaRMedCjL6zNQHVttA6sgJV9yko+3Sse2OhnK0qC870HM5DUfQFtUDzIDtNNgAuKpdRgiW
fzcUZnEmtb2FnNZzwzooTn29V3s/s/t3Are1sxiVBQFu9KF8q/IjyxhuYO6WcUY06hmSaLCzneuX
kLO5UzBGEwYlfjIMjKcZFnjF2e9n2jzRoyw3teFYIxOFnIqSZChkcAMU078VLXAqEZT6QbeL8qxy
pZ1RktovBdn0hIDnAOCHvo7XrTwO+dI96dwnu98vWTFzfbLXK5iY8AB+quCV3ot3Xc1B4UZ8HLxu
Mfbvvz9BMUj9IJbNQoN6/Q6aq372S98enCb/+B2jvChbO/UiV0eouMszzThfVqr0bhyt6yCcNKy8
l7BO53HcD3CLz36HN0XpIkicCX6UJwOLOS157WpZzbvOY4Lr11w9hSRdTC7uN58goo/fry8AD78p
DzhoNfAV11XA7e/3EOfg8qwvzYj31M6XS1Y7+ZvOrfeVDY5/Yc5vfS3lqD/AJSs/WG+20YBy6qNi
4/LesvT4XJq5gUqbTebOn1eOvmVwv1WGRi5EpgXPHqGyT/3Waq+FzDswLwF7GmQmDGZbH4SwW4WN
6atf6OUyIlx97xwY4EuNvg2k/4bGN9C8I8FtTNSu7zHReNzqm6jnk7W4ktjVymEALHaYyZij7Mg4
hTyqGwPwbM+pjhrN5vNQONZp8XCMjcq9S4X+RNbU4+q2BwSBhOH7Ks4dlZj1cGypjc1pPUyW9Sl9
X4TEftuRnw3tScfqx3TVv1MWDBMMZPd+tr3RbROqXnU9HBS72rPZJtxcG4GdzRMXEybnfdGzfQqy
odrbkyPjVPgWk8jrelorsjgr6NAbP7fPgyWGRM9Bz7tzgVCROdXOy5zs0Ltc4gMrBiNch/HD6wwz
ZE8w71K1viJCg6DuiefKTL9PffrD6QIRIWZ/MnoFwJ1s75ABTntAa9rE5cTGZvU4iqctD+KZhIAD
yhf3hfp4icx8G97XfJSxN3ug6YtZSwaByKPtjSVxh/xoBN3KwW37vxZ92G+rd9CNedesteKRVWyP
A2E1Z61fEij10axcK5IQhe7MSvMu0lly0j7HLBy8wj+vNWCSikEW4afBTsr8JUXLyGyfTC7VYbwZ
yzdMs4l0zWXn1rObYH7fdp1R/SB6AQEuEuywFmb/a0QNDp1m0CPGzGiiCmJHamM9bMQCx5PjNbGO
i5LtOFhcBl37zBZHe53NiKlJfQMV0PlNyY5Eq/y4rXOOQcfTTrPOogA705H7tUy0Beb7ZBCMF1zP
apEzU1zbj3ItFh6Ko/Wg6BGSTM1p6KRdcN84Y/doDC7J+F6tk59c+0+CkUCStavFxDldBOnoxRJl
zVCQlmV4ACzIKDvM+GIfWBscqQb9MioCZR4rYnMhGcu8uN2Gpr4LagCfnNUzaesgFh56P+3f+tV2
GVzOxXT0Cy8gWJ9xPqkJPEbcFV68F6RfxeyvtyljxQvp/zVTUJt0VimbhwLsXrh1XXY0eEjHadPj
iKNCHqPUhgzaexXXK5PE21QHZdvrZU/we2WTOKkhApvYTX5vwU4mHsqkaHH6Idy2TB3nuXFPxC7P
+2LptHPR+NWRcZNxttzSOyjOq69lEpJLstTuGMnNXKZZdWME/bbnXDSOrA7XfOcu4MhZmwVNtNkc
MjnS7TUyx9XseBx6bG6Qu65YC4jo25nI1W6KzcsiT5JqLQFgXwh86qMS2s9erCZ45UXvn1pVVOFq
UTESscAqAK7K9xn00w4hKRyCrGc1R3egIg+gdNwuKv/JQsyJFcvXpOvINtvl2NTi6dq7jw1EEp1K
PUo3td5LZQYPsIivJfSyx4qk3UIOT3/wjav7QBF1OzII5RIbtxeUsokLDJ41hlYeNxWcLMUIkpzc
9WdmNu6XLz090bBbdzKjn64s+1CULB2dNFXJYpSKB6LrFfCj05H6mGeSX6a/gqYpYrf2PLCs1ftY
qeFi9IV4sKv2mqIvXruCrDYiyJdTy1z8OaBkjNBlFEdXoGq3YOYl4zq5cbnyjXyv/cUT/RGvM4lK
PMqYHvq3oAEfccXkO2WW0NaVMqdD3/M0SYO8ebBXhPFUNZxqaOnf6gDzAKX9KXOGLy+YfuhsWcLN
0SwgA5JlqTJ4mGXkyI0cl22/n83y01UMZqas/PDqjacf2nZSObq7nnuM7Gyb0GZn4kkr7Tyk1BjC
zHfNnVuxMNZTfYvn0bs0bWve0Is0CaJgUJN6nb/q9PQ4QIMaZQN2i5CwsZFS2bxiC1j35ULtl5Zz
FDcMM1atlftCNz/8sub3K/X2Y7xeERTxpxUcEeJAERxSu5APTJuZqxh1d27yquVjQjTTE4cOHQh0
S6GvT6RbuQe763RWM+yg50HVUVrbt63jfvj18FK2trnXAUTG6zihQSBMfj90qcsCsa646TdAoh41
pZ/51w/1p1X43q7o3Ok+E2qJx6r7qQaNQrcj2bSXLVtVEmeezNybHmatvW7hCtc8bdcMMQe4Fxfb
lL4OndQk+k7FtphqabfKrTuCarMTSE99yJzxxzyZVVi5BEjYNp/T0JvpceZRd6gt7bkS1tHS/O6U
2ko/jFbh3s1Vd9GYiwJAbECrBqQ+1gKlhG8z9B2ywN1LjeX4dfueKN7GHY9tq0XWPGXHzEE/ST1Z
RiMm9Mc0t7Q3Nbblbk6Xh7WdPoxN1i8t6zV2PvJx0KzyObOZ6s92b32jrxr2i69/dUgpT4GlOAu9
7g7L092mk/RO2pTyqbSQ9pGwLkvSMNxmPRrC6ndcuJ/VUtzovK9vKQRnpsgdn6OhrttpYl/dGakL
cbUhU/o1cuqhjmfcL4kzYmHZYYm1b5Q9to/K9sd9p5VduKYGTB2z0vdzsI2Hqt7S2G6z4DynGeWZ
Bl0sny5eMBO81mjzzxRg0KtVGCyimyLY25pyDpxf5KBV8GrIXW5v60JXyeY66UUZGo+wlEw7tfjQ
RQpqnpQ302U/ea88q402hMR3hSAkOHSFABHajurijBUR8dg0L6j9mzBv4OyVHM5hztZst61Nd1uY
a5P0ciFNzaCLD3MdpKcdACNa8vlhWWstWa59KMWKu1vt0aHx7qZPVplwl3uTTabhrhCc0FQi4Bw/
0XNRKXlIM1gimYlbONMN0C8AXtL4BkOhQaWCKaxwOpvrf6XWGdGxghm8rpGqHZZGHS6J1yeqS71n
PN36QzaP9k0ZSIYLi8KvHgRbOGdrdgYs9zB3AGRBDlj71qzf/CJ3D74tnUjOPtTpsZuPar5OevNO
cWy4Rbd31yW957cr4m4Qt/bWsKeYLOU8baX9rXfZpi5uBf56knZw3wKljovAHD4Fc+qwLX3e9MYA
auroVCLT1HbUZy5QIZXVB2fU4A25ZRr5Ez2Uaq5caquenwYgOfTsZWkSk2qtj7nIjJheuDqI1smp
/8rphhZ1jIlS8Y5zbgzR1KvqWQSNeLRaJIg7m3P2gsttOzT12J8t4VS3E2Srr3WpOMebziRIoM6e
GnQ1V3xTGy+CDdpoMRYWAaTcum/lXaNV3TcdrQd7WZTGpEcT/2d0HC6obvPXIS8fcl1cbJr/LNe/
1zDJXnzGWWFlevVeKmrXNki7ZFucl6KrnbgC1P3emXV3Q1TyNeJfFW+d9OqbiXjpo2FsHz30rxjN
zJpMCP5vbKf9qcOeO2dQtm6AnBPAZE/LwaoWRBHb5GEO4pYLymw4gNnJYkfDminT7AeIiyFOy/Rz
7oYJy3tz6Wm/hm0Qdz1CrQfPXd1fqUuyHASP6Wak4nvQ+rRIoGjBBNLRSXxvAShASKuKyKvBQRK0
GERQl4cHj2L8nrg46+DjijyzhhXhRPFk7JxuciMyqhvwV7aT7ohIMw1+oK31uCECA7WK65BtCVfw
ysktH1U+LAfm0l6imOaFgdMonEFIIgIgve+BJEJfd8ikI/K/edoUupCMlTpvTN6dJOUQzldmjEDU
1Ujf45hchNYCT7bq5jxugAclwirzeIKLdFtBN7pdAkRVFLRIBJfW/i5WfqhhzkokRnrnHkzZNY8b
ZXXc5ob24rJQjvMeEvvE4D5pr1MC/Nn6XoORBR0BZESnjwd+rvwYLAyTmDXUFxv/aJIB3v1VwzL+
aD1p7FU11gdPNEMyd836bZAcPhC1yP/m4LN/uGZnwVTZ/A9kYFVcynY6bM7oH9yhFfuVsc17rU9r
jEEsI/FrGo2vYNLb19GXyKcMYtQeDenrdx3YqB9tMKaxMxO/NrKN/UngeBtl1ZpFovQX+CEQsIOJ
CY2ZclEGmApeGUGln0SGi9sUgkvYjp64AcnShZlq1Y8imN6szK4AcRbdYRoHChvYx+L7yjb1EdKo
2gGyXr75BbEkarb9z7nY8rPU9PlQ8eBuwkWt7uPgaOXTjBRXsRGXoWqujTZI5BMApy0ijpyFs+Qh
JHK65l3WtICfbGH4l6ryi7Mkn/nTqlSNnqsuMvLDzaa8H3vSQrCXlXLnDoVP8dB7t5Z7TUVRwBJl
kiNW3RUNyDUcLpEtvcFCV4a8sCqN+UyAbHe0STahV8u64K5dSu+RaRucEFllULQ7tIB4uUGUqa1n
qe/Pb42R6SjReP73zNyebfQV58CdtKheNXOP4UqdRFEgYbFAzHWapv1EkQPHTi/ugc/N9yYGq5Mg
9zB0K1EkqdFdU4m3C+nUWTIzb7wpPaw0Gh8bReka3JsLuckVS0Fwm7W8AH5LT5ytzS17R8IoHbxV
3B5I9dZs/AoohKTIPi0z+NQc/clmuHoDyfVtNFgdWxv10KzPke7gUYMWFvu5+YWnYwqJz/vuoqGs
axb8vdVkZ4aL9fNIKA1VkBnplfeCHqIIkfEjllqhcxiYLxVGmcjgbogthCMOhexOg80R5rVJLutS
7ltynROnmzniJapGucrTLLLxqdd8Lpuhusx5ZnLckXM/l60Kcwwpp84y56ge19esnd4FNqSQsOZ4
aOe9oBvdGak+XwyDCWKaNgducAQThpZe5Dia0caQ+wxLzjssRi154xXlmuVnURbkXmhipjhishkP
6zKsydojmdKD6iT6dLzQJhHrbyz25+yVJeIdnvzFhK1NdOoA3GBvz1YRmoWVJbLf7J+uLvsntxqu
KAYCjpVFI7WtdRlaveEeVL74O20sK9QKjkmmOtIlas7qotqA2Wsz1ogSnZYusizfJ71qIi+39Xtk
Odql6DSj3JXbZMc8UoI712PEGxTzc1PURmQMV5P1qppdN45G2MEe2ndumj+AwhxjHXVjhL/vsmVU
9EPN+Haa+uwYDK64tMyS9l6v6KMsmuxe8N77uhP2rqGdUM/ym3E5PC/t+hgQSrMr5sreUXdS9XUd
Ect0VmaQI6bFTREWDmqWCU3P4BEkp0pxNEX5Jofsgi3nS8JOijSEaDEOsoKsnuFBX1E6zt64hih4
vAPSBTfSM5/qz/E/fXfo6Vbad0Y8XTjrLleX6efHlbi6UKbXur0x96wyKcemJtZs03qYpcUFoBpG
0pZOXo2+hihSOrSxM3EFgSX83aL8O7BHAfJwWcREkDVHv/FuxnHYD6Z4B6/q7Nbaow3uELvZxdtQ
FiKmfUh3LuuhfWdvA7lObsd2A3AEy4mLXYrnxSl5vkEu5JXdmxag4M7q2Ri0ea7izvKWeGuWIi59
uXdrUhK6XA4IXhZzZ/aV9expwzfElvQebNdDyKALT0z9nIpqCsvVV9i7/eFs++plWIOC4ZbQ943U
30uf+F9YzvPBnYJnAVU+7kZruaA+GyrgeH0SWNI6SWd69FzJdmSBUlgzGQcEgRQoDsRS7J123Qcm
JN88QKrKSARSYsJJPxFxjD8ZWbd/nJZKf6Z8LJMi+LGxcWZ+1zKA1oNn6si3rFjuaDQElA2RPxVT
+7Wyz7mtDE9HAui1qEqNLy/1GDTJSCde3uhHmQTd1h6UNRH86mMBpj7nTOOSAISnElAXKfuSdl/b
8msem2MuzJe0S23yrvTHDcnOqcya8gbGT5ghS43MoP1wfRze/VVWaBQzq63UHo6V5VBepDw+tNZv
b7ayPNElZSfl6TIxNeNHbVxVoMXHDI/yBEraOCByrA9NAHyxomA9Az11EotS7UZ3KwB+la8OA9Ta
eHW34G61zC8LIhfZeuZyBPW9hk4u5YPlXxmebS6iLJ/ykOa9f8g2c03advpWLDxGblSmyB185khX
x7pBuGvV05qYYLx2M3TT73KRoM8E4udNH1DN+PZxVPBd11Qro8GZE6ttjrXavjWTcTNk036zFpBU
y3QixeVOXHGkhZNWe6Muv63CfuD9Pi4koF4l/DgCeMyh2Y6ZuiZDVTwBqIyWktVfN7XpfZHzRfPU
nPtuWFEJykc2bY/WgkbOzI8SuzgqsWrHsyY2mpmfsJPj2U5HBPT5/RQgSMy41eVyrCr4vVs3fVU1
qq1UMz6HRj863A0zl0aipvIidf+omf4Tqtg6nO3mhDz15FhV7NlYPIPKvF9KZKzs1ybIuFcpnq6f
ajGAMKs79zXv23dscZS/rfzWLdq9UyG+R4Vjdzno0s04KjaROd1izJ5XvgM9uIUKt9OaMeIRhZBK
vuj5VNC4BPvWtW4tA7ursa7mcQrS9Zb004MYizTsfZwYRdOkbGbZdZlaEals+dxwzZ00JKSnWVMT
ZVb67lwrC0ejgnLrKQIupXZ4Foa4XpdvTa6rGPP0xaRtcWZdj/GwcDZwH9WBxwZXBHcZC4S933mn
zM+DMwJXNHQrysw3BmJkcWbEvUL1UqjB9HO3Uce5tJoxQPZiz6hBvttgw+4Xzy5PpAgUl0DbJJME
BPVZ4/YI+92EOQtC7EFz96NZA/llsShfbSJdPu2Ogn1YmLtwkbf1B1m8dOvU1XbKmS+tVYv1oZfx
QimnyerLdWfQVug2WMjoU7QEWzZTf7HThcXFPo/RUz7bXmzxyWB0LuM2sHh6U5pAxkOn3MfOxCQ5
Y5oB3uoJT0V1wD8yx/Yw/bCriskDSypmFrhqiyOfYEg1CG12ndqoU4JY4clxTqYiY6dxZ1Ya2j6f
gMil7anzKjh1OrZTQCax6UkQ02n3CubrXs0mVGYMM65k/6/hwIg6I+uP7daveEj9H33WGTTm+pTM
pSueJzF7J98uH8eNINI0sPZTZ6UhUQ/rbiJz3JSbjPHNiFM/b5FbrzX7eOMbibRDqDq4ig7D+cHW
qweHT9TDDbJrCgA3c+YlK4tRhNkrkWQBNhUk+dHip7dVkz167RWJir42h1i44+lzmHMMRGmW7sXk
fB984/uEzC3s2SnGsyQmri/H10xMPwJ9jLo0YJXiOvFsZwXXsXUPcEPuRY3Hoa71H25VNAfN9YmE
BmSfeFXuUToQ8+tvBC/V9bkfZwyYRK9ipv+mCZYRSHooFcfbXlNWYuedsd+G7tFPCdkInMfR9fq7
DGRe1KeLe4OjZ4rSkfH23PBU5vi0Tn7rheg4RcQOOj+Nc2HvIR6KQ1BRtrM+Z5ie0oSCH2oAxfqv
RlAOt62snEs+FuehHabYa7ODkS532EEl5QQPmpQGoy+ruBED0B7ujrmyeiZAbHArs7xTukfi9KCb
EJhXUFRFUe0nFvZxDkgirHycSKzKi2PtM7TWXSJ+NdoCoOHzjVPbT/M2u/HiqAdcI8wZPf11GEp9
h0jM5g+RH4vZ/LAWxhiiuYxZ28QrobIXPbNrClAQzIZNowJYhO6m0byWKS6NXcFYuGTuab3OlgTX
fC+Qh1s/N1NiIEg7tvdgFZEJHy0B1+u8LBsiatkNtXVhJ2v0oeHMVX8cfM0wbjrZg4lnVNGxicIi
oJV7Z0ACGTFH7z/gLNXM6cfhSqgy1PIwMEqSu4JhpEr4R+VcRvpPEde+u+b3PN/T/q7XxPprqxa/
j1m1S+b1ZFvoB3IBetieaTtn5m5hVSJCEl+u4l8818YN6g8KQuDf+bdOqsy6HTFNykeTpRjVNNd9
VdwsTiGmx7lPIeBpmUmu/YRGqT216F2nfcC6m+G9E2DAkFY364lwcXk96dUmKu2cMXtdb9WS8sul
qWCkRYLBMOKILukWdsE8G8WC8V8t9ntLOp1+Qjy4Id4tF9sYY+oe178rEE9wHatGc3eG5q+RMsoC
vHrjB/eoKfxb2zM+l86595GpQ3Wf3bB22yIZq0E9+hZuhK6U3WFI0xSMdjFl35H5y3ut0vCw9O24
maGp8ywN9dbwjwg9HrfZc56brHrPem+P9YYBOEpxs5lm0lOte181X1Y6RRoKnAbiem8/sDgXp0zz
pR9yGk7bq11Mvv9r7nvz+vqzew7a4UXJ0eWAyfdalv7I7clImtpLgrJP8EuELOtvsElccS/G1YMi
IDy7+cYSpmDq6Jl7lhf1cZj5x7Yct6PRiDrquwDZjzcur93mHCQExnM6mjRvlL1n1ay4KsB4nhsn
zyPv+ia1DsExldsnvWaJ44BCPFGW/Gw1/zY3g4YeqTsp/BgJ3dHCAbeBrKpMJ4+1jHPUNWUf6jl3
iBo94yUdPM7jxXQvNbgX/D/tipShTI/a3Ntv6wIiSFPbmxyrL6wCMhqXnjCdLT142LvCbAzAXG9O
+UYK+5e5+uURhOOt8PoKTIt6RmP/H+ydWW7kWraep3JQT/YDE+wb4JYBs4teCvXNCyFlKtmTwSbY
zcAvnobhcdTE/FGZWUeKzJvyufDDNVAonDqNUkEGuZu111r/9w+bjszXRTULUrXeqP0kFh+LtkBf
EDXsMopAPrqeDqGfcEAr7KhLyicDzZuLRsBXB+rkQ9SsgjYavILeNQ5VSBOlalxTtFOWNCMfXfrE
D54q9eMiCzOdKMG4P0YJJ+WiGS5CKdBtXctDh7ZN/EcRQcV0NFg706gv1cI8XMMfRY9ynPQLevqs
ZV+FAM6TrPoc9FkK5ckKPavSBmozSF+ajh6vum44SyRUaqNaxi6Sb2+zzwr2sa6KFbOdvKtpbmKa
ab5UFA5I7k+eUvT9dG5ixuYUqYWZmCZgGh2kD6nO+bPB4dQu5eQqTToUWOZgepRhr6Yhp7k+DSjr
WhXRoHFsaUDOk+G2VJWcYIYeqTUF7+NIpwXP3iYtOmo2WtrpifYw+Tmz0LVctBaHQ5msPn3SGdCK
vTlCd/VbMRLXOKgfnqfOIh8IfrrStmoGudkRMvUujaWYCmN5uKGzTdvQ9Hh0hNnxHjXdepqXLBtT
93SnmoeCclixRZJUOpVIzuVgHRq3n4MbqRGmJTFHcpukh1kDEfVruQmGNQsYgbUZZKlTHxgHHo7f
fYTCQyLqaor+IK4hUjH7lPY4mF849BWIO46a5ZlDgKGElbqlWvXrAeD0JfZ1zdo85rI7RIK+x298
9KlJJGftGBWX0aH4jJZL3jGJcQ7JM+GiTPMLaI2HVV0L6hVlkQWp4xetBpok1AluGRpL4aSqF4ej
dOxcnHcFGMxhEtBtE03txtTDRyUrb6g8IsaLJ+9YicIqCTgiy3F8OaQU8tSR3BT78NKsFOEFz1zR
KS0DU5lykchF6YAr6VesEL6m0UdkMkm8XEhGzI+zVEVzEUgzdiLdQfm56ixqe2KG9FWmEiCr/eag
tvJKVlC8BHirIbXo/clMefZgQOM9TH2UqFZBPbKNDLSngCQ0GgRuZDRpZyGWVw0HwwZoaVKLjmHK
7Qrx7IgDvFzfTEl6O/N9nP5YfeEA1F7SgkeXQ9lfRSy7E31Xw/ACO/CaBFHsH6m3UKm/xO01coIa
yc7h2F8TgiZ2LrJOVGhrfciWd5OVA6xWs34dNCKvRmqpifd6MZ8u+roH/myPg9Um21DTNJsCunGj
pLq6y3otA0BoxYvBkr2EPqDRyvExIpXPtclvmQkO9sVRL72c/tp2a0Q4F/qyJDwfMfj2yBOZK3mg
+9s8jiqzjhEWSPSp9LVJa5oSoldJNH2p0B3Q23o74lcN2OYMjcwjkvEexrGULrKkGWGMhbDu4ro5
U4ZKtTux+FIwHt3DMU43qJzZ6fMifEElQ6dQ5fXt4JPR344yM82qrvqupJ2NosUyr7ot4A1Xsrpo
mSs0dCjtJBGMF7EDyjJmqMsN8Y9Fa4Ze+hWFhobOH0rva+soLY+U5AASZbDPcbCp6YhoEunKCtsz
Iz9sczAbZMbKzj+gTp7o1NRSSKrG0Qsn67BNklqgfQdfTo1OJbhuFdXUsJewXg5Ku4rNYNnU6mF5
JPHG96XxK7bG21xqSyczItL5PKW0ifGPS5AwHYfkUmiEW6FNR+pbFmIebQjsth8ntnptX+YdKqpC
o6ZFxTyGgbER0r7waQZdUqqbiV2E5GVJolJJxY7mB/Mhi9A3q4PwGfnfFeI/2WlJv3tp3W37PhF8
oUPjZI8Tx0Og6S9z8nnVT8YLbsgqijO9a72UUMFGsoYdGg9rFxTHghPIa/P3vxri/3gp8GUfV1/+
/reZCwMxBfcAzEhmJoaJeuPf75D/x//MXv44K+uvZZa+bZP/5cd865unLf7T7NgzYyxhU6LA/tE2
//oTCtsWVBPa4IHh/9k1L5v8Ei0P0EmBQUHqoNmegnwb/f1vgmx9Ag2lqSBRNMsApvFXmubpvn+j
7YBxBIyJT0J2pFHQFk9pHBndDQhmq+juuEaTmNnN/fSBfupExfXzJU5UTa2k4GE1cQnXvAmfuvvs
vKNtzO7d4iO71fean5+udMr7oQWnBEXMlUqvXu6zj+hVs87kTx3M94+3EMAoGtQk+Fz8/I3mhqIB
os6op8HTqcnxnE13gS9eH85i/82Y+i5E+aM4cg6jBaD5+99e7fF+d6FZEPPmQqo0IGaWh+gOh1oS
9Dk9qH4t2dZz5K86W1lr63Z92AT7o5vYx9Xo1meKNzdvuaafrmix93PLlwzv93cl/fLpvvn688/f
3FWWDCHHyDG6q83lRF106Zcvlnf0Ace59dNw2z2iR/0Q6XziS/3zU59H8JvLUiSQ1crgsoRMbn09
rCaWeFu4a266jbQO7Gbf4DSq2cV6bVz/B74yNEtsr2SkLfqp8kmgrYR8ThvdSZ8LcrC1XT5Sk36g
A0G9rkNbPef8KhP72+nz76/8XlP27Uu/vfAJJMeSa7kWpXmojZ5B7ai2p9vP5fL3F3kViZ2Os7dX
OZmZ9CtFJEa76I5UHnmNA20JnFxtCC9ccKYxUBMWHCibv7/uK8bo5+tCCaXLzcKAArnQ21dKf0pi
FpIV3am5VxdN64f0nnu9ye6KsID8YE8yhQ6WC8iBpPKHlSLSDJTXersxaMNxjjHZzRCND6e9odxl
knpGb23q4gx6lQj1I/n52xRIi5cHc4qVREYhC19LUgnUyrGRltAw+4Miu2nR3E3jRI6WU5r7+295
Ypjz4x3++S1PlotCiuiERnR+Jy+E83Yf7oZLTmdnpORvx2fpAabHB/jAE7TSz1c8WTfmmmjXyRPS
+6s5UCC4slUv90LbPBcix7wnBP39d3yFnv7uTZ6sCdSrac2vpOiu8vKnahl4o+kcvcGnwuHAHxAt
r9ujmnZzDy4KPTKkgjlxmk6XLuesFcXNZbQgb7DMFvx7eg5WbBN8sHDNc+Wne8QeGZwWK7d8iqCE
2Uivd8s91ttpY53lbvL4+6fwamx1egUTGxPEZxqSTPVkPI9tWWEKH8d3uT06+oKG8V16WV7WX0Dl
0EjtCN7nnkTLjfkwbZD2n7d3ErkHL35sN4h0WtPXV+NeviLzZR+c8S50A29ISM3axgobyKthXy1F
ww5eEsd66G3tS426RfIuRLfaUw3ZBzbe8htSenZOcXz/1NvJB1uf8qu1/+03PBnLGelZsY2E6E6z
j160ggFyTk3arxws5iYXZ+9LEe7MOroyVyrnMX9yAlt2Ea4963btRI8kmvl7dUXPjE2b6Qe3d4JK
/jbw397eycAfx3EqVCmI7sZFsh3XnNSa23RJwn3ZonSDGtAuhjUc9C0Vwr21PXzIBp4v8LsRcDIP
iu7Qix1WhXepTRvROnogX7ssnXrT71Pn2lgmLvwBN3Xu6nXjogxkUFTrymnXzS7y681wUTzvnz4P
F5kX+9CcnXvOPa7yQD7dcqPBTnblnXzZbHrRPuz6zfGDaSzPA/Sn25eRYRIJEtdYJ88vktOYRFkU
37UudbdVLbv6wvqs+VCs/MTHMs6yD55+RSLgPP7SOu1N6H79/Rz65dplEtZCYiVS5lbe7wlyFAqj
qSfxXXwr38ovwqX6BS/Jdk0OPJ1c+s+AtNKZ8MFV3wtGvw+cN1c9CS4mPKg0ap/xXeIfzrWlYO+b
bbuI1v3moyl04mP586VOZOL1wThYcGAYImcFGVT0n3bgc/r0gjMWzg9hEL8ckW++2UkEUSlWmRpl
Ed+pi2BN/dkNzgKndYctKCdHOBueBW98EFdAiFzypavmip50N7774Pm+l47//KVPIgyDpPBk5Hxp
JuWiXxyW0yJ7js6jZ+uMwqwHPGdHZ2uyw3OJtXPx+6vL86r007DGOlylj4Wh/frzN6FjkRWDlAc8
g6OH5sNNzjM33mRu5AoOgJSv/QO1KTewD2t5E7p16+5Mmuc+GGLGK9b0p7vQRQ3fHtqgDe1Evj7S
j3EoVZ7B/eo5t2P7/mr3fOvHZ5VduIw48n6b0n5e7Z4Ne0Mbry25uePJtrdeIEG09ytqos657IhO
vs7te33x2NiJny+uWUMi/9JLneU2cv3Uzvm81d5T+X6d/Xwb+le5fR6s2IUdf+MUTu2SkrZ3IZdo
7MeLneFvysXjRWqfT/yuZvuGrbnqQrQvBjfbDv7uHMNsjwyc62S2sxjd/Yu/f7j87I3n9HbI3uTH
9u5cdDRbdkp707n6+nyneo/XkaPYX+nxsXe3j25lX99W/PPn2h2d8x3pmlVuL0v7OrO5vi35in3v
k5P38tcHIPm6E7l8asOnTvbL+aPBzV2Ubm5fnY32l93jxFdwN4LrXZ7btb3NHG575foX61skgvaO
7/OltmP/Zvkl9E1uLnMO9vLm6ATOl/vAu30MVlTwnL3G9pU5VzQeOKVzzrOcR8eweeZ9hDaFCb4z
iWJ7pdkXuyu3c3er1r5eDPbjuHjcOF9oIec/PcId4vFOrJrs5fRhuc3i/JGTGjGX5fi5s6BDxU93
rX2p81bHvc6nUK52mXc+n9/anmq3djr/w2dP87yFaTvDWnGcK299ptvpYrX3B/thecOtKs6ic1aN
vQewzrjd3p1dbTLnzN5vETw42+Ua1ZVTud56u/Yut6a9ttz7yt4sj/ZV7a00b8tFHCIt2wkYXl+f
TLdxiEgnns/iQbVVRtw+9Nq1abO87472WWF7Sxq0eLmyc3TOrmR76UX2F1K6PFBl/TlyF71Pe9fa
lv0n++xmdNPr0H6MnHyh8+C8S/52sNfh/O4S+xZkkUtbk0OJ1N6+GI63PiyCjbeWnPnOXkrHd0UG
W+fo52dbLsR9Ogdndx673lfPXS9e5kDHO/uyOzrro2fZNyxoot3vvcJbvExOsqy83XF9MTq7zqVO
7Ep+6y5Te7mjR8mR17fMbpo4GLLXneuDkPRq9+Z2d67Z90uDGdG5iFoX3rJ1Dft2t7ngzlOXiMw7
OBDC7M3RO79NXbt0vyr21f0XRvI8jQz7a+56y5tbx9uv0dPZZ4sHHl9uf71d3vc2T3d0k7OnLXwy
++whdB5Gf/DWXnsxuqZNod0TFuC87GQT2Ozt/G9BJ5wd+kse9mEd2aHLp86fd3Qojrjwmm3vxrvh
7lpvHThXF/fPvb2hVY4HQt+2o/ioJlbXt3hSEImaPMILOllv6EdfHs7qdeGsmw9OkeovV9k369sJ
4VgWTD2m1SO+w4Pcvhc295P7vGsYNbe8KSbsKnJ2qiPz6Evn+XpB6X/1mbRBtboz7e0cu9L25yvO
1X8sKrSwdOQMhvmOerLjHpJA0gShjskcFCsRAagDZW4V0rFwlfjIrd3+HKkCkE1PcQoG3O93H2n+
+J/W/TeXP9mBrciKdLVo5phQvngsz4YV+iF7EXvKWbDUz3X/sE7Pqw/exvyhpxfFgkMGgwEEQz39
zmKUojxUUAA0dUyPuRbsoexy2JAqGsZF04bXXEKXrY2Psny/GgUWCUt9Ps9r2Im+j9/wiyiRyHDh
3ptW4lfzq/rQ38v3nEgOO2MvXH9nyf+l7PR/PzZt/ZTFT8UflB9fno5/lF//uGqf2rhp48/Nv80f
9k/Wy3vyy39bvJRnT/nLT3/o3e/Ah/l+Q+5T+/TuX7zXHPLF8aUeL18ayFc/yCXzn/y//eH3TPT1
eHj5+98+l8einT8tjMvibXZZobuRwPTfT0tfPZFIFHZPdRsXf/wXv34qPr/81198wneSiy5/ghpE
nRTOtGjO7OEfKWlBVz5JmqIopKkhbXNiZnwVZT3nnSXzkySTJ7ZE4Jw644tY7ntKmh+JKocHEuk0
btCi+5dS0u/PmmCGAGOaUGFIzWMlrWknMXk6pA2YSvq/x0mSl2WF6CdSJpEiM+0Ybx7T/tu8eJdp
fZ/S/XYtzhpUd3U4t5x93o9aRZssaUgsBS781C+NhsarJnXlFJ6YUqIK6Y3Rpj8loZHZKtwDrYEj
ZrRmzZ0YoqIu2q9AVjX8kSbLNdUWNmIcuWpdbI1U1Pzf36z6PqR/vVlTwj1BnBP1rGinRySzNZqO
l0c7nXGLeW5qD52ZbU0z2pVWb+PiINrVwbzRM1ARBjkDcSzA7MGDyhuTLiMBPuOBap9dKeYzpi7X
9BkbzqEVHNx1RYi7R8WVzaSa6XtuWqaKP8RduwgjYy2rOngM4TA3OuCMlZzJuNM7RQifwawrp8eD
EpxxGfuSnKxNMdnUeoJGLv6CzdClUlnDgpaAa7MK1lqAsvf1wfylpeD88FJctfXLS7t7Ovx24p93
L3XLavEHf7D5AxDjF9aLsjj9nf+M68B8fHgzZuaV5vsKMi9lf//b23Xg3fT/9os/pr/ySQQwz7mI
mf6NuvRPkBPTn7zqnO82JNjwc6brz+lPa7ypiZjWzLZoClPlzfTHm5R+BfBOmg6X8Mda+H0KfsNs
/UnhejslT8oM36ckxS8yzzrlrVNwW1uWUYIXIACSPITmTLmTkis4cKLe8nAL6yK1g7K4PhYjaFag
EQ50XmL8I1QwQU/u2vjYO6oeje6bJ/mLpeI11//nzvp99ul4fnOKw0znNQn45jDZZxUKTa0DtJCC
CGibDsZILW6O2fgcIer1xCx4xLZNsqNs2h8O9R4X2qOtZuXtOIkjkIGFMc/LmgkqSTWB62FWuoY7
K5yyrRHSiwnFlTJGbu6nKWjoKTOYbWkHF7RWEh+plZo5ljkdbCNVS6cZooXcjPTrpjnamGn0VBr9
D1OUffvi/5pdJ7usNhcuP9pjbfbY6B//O3vJx7cT7PV3f0wv+ZNhsa8yfajwQoxnC/3BSYN3ZiiS
MtcEIGGBKPtzelEllslNzzm41znJj35ML4PfYpOG9kdz9Ouk/Avz6yRlP49jXQRBwvbOTSBmOUlH
NDXVE+HYA+UQoSR1CcjZoaUBvUtulKrAJ1ZeVK3xYiXBtQ6v1c7bWPDqGqA+/VlOK8fXwdasTfTS
o3XfJ7S40h62KsZEotGsvW1F3NHSvNzRnGUbQjo4cSsUTtfRk0hrscGMFrqFMVDBKZKh9kZlyDfi
lK7TQPjyr33hV/Hh6xr574/cuWmh+WMft5+fsLF4O2xff/H7sCW2+wRhVaENUKTd4HVsfh+2kiJ+
Im0FF1SEwQhyksDk+64gyArjVoKUotKl8Lov/HPcCrL2iRYexjS/RKjJkeAvjNs56nuz/IL5eWWw
Mgc0JhZuGe8jNd1qK9jixXSmDSXJouMRYgzylmKIU0BFwofp2vm88v56TBTmqkIYTPz9kysWFOCY
EqV8JhQx6LpIzeDCAaNp8ByYevlRlLLShwMCsCbY5/k9lmAKMGtkOW9WmV/sO/L7YyTTVGFHxiOU
vZUtGarG+y9eTogx+qYszw7IX6qJDkUymnOddojQczw1eREslDgCZK9GBlAQ7WvY9FcFG5mrDkft
rDCaiyP6i0UO3d4om9ge6CO7lNVg2SZi6YfY6LlVrdQwPAi627CLV9ODrB8meCb9RzVK5XR/n+0s
CWPgqgMpNlRzXnXfFn9hAEU4UVTybtZbRc4Rw5DRVj5r+JjEgPHlNZgRNVur6Sps/RrqRXNBM1a9
tw6rBAtrdakJjv5SrnP6o+tFc3hqTG+SPeRUw0w/P6tSFH27cjeW2yT2TdBFuHZBooG1rbqaF66Q
3CkGEJNLvJ4o4leQFQpf/qKldir41BwmJIewyJdU/R8z8kTGIm7W0ribucfVCor+eG4Vt7qQ20r5
uZDWur48GiuUeVrhBssSOCnAj8zFJsgCWpwvjuZCqf08AlXgICs2erA9PvIAxOrz0cZy4tg9XB73
dejr2BtcHG6MB+XBimy8DAwYNrZISpKMb3NHI5yVuGWAMtYWtp2vL56ppnK6h/5/V14Id9YMTXNE
3R9yPyDB33we4JfLbhntJsVp8RGwqwBhlJtv4Oc8VuJSs+wUPyzNTnNUq7TM2fIu2RkrzTWuEC4q
R8qODcBJamgDBevwmbemXTV8q2Q5AsrJbeNasfVFsFAX0QJuYrSL7yYqmFChqlWCP8x5f+sHO2t7
3ARnI7na63LTUh8e7i3JVndFAd7J7ZDRPk+9TYZuXfvaKrjMQJsnoO6c4bBrgGvih7DvBFvqKYjp
tCicWw/ZQtiiWHsudqa2yA/gMpzQpxN+0X9FQxlcZFuE81trFXmA+zob8NDjuDL94TZ0MKF0dI/v
uILOgQVO5kG9jLCfRuX8NflqUXH7WmA+KK7wp9DWNQm5ckO1msk37ZOdSspuNz0UC82JV1VLGOoc
fclJv6Sr8n5MFtaluZ0W1q7z+pX1glDyzLpA7C2MTnY2PTFtaw/hJKo+jUz1XvKKiwJakIMvAB00
sJIS1VZ6B6rej0Ll/7tg7j/hsQfqxpsl86dDDyvE0z/+11P5dmN7/ZUf8Zj5ScfnCvk4+uvX88mf
8RiddDqHHPIcoimStuBM8+O4I3/CDYpQHz8mkRzEXNX5EY9JpE+gV4tshBT72d7+yr52kj6dP1qe
d0+R/+cEZZw2rY2xqArRpMsuCnXhywRh4iyt+/aw6Q61uEw7mYYu3aCjFCSFU0ziw2TKyaZrBsNy
lKmadbWsaKNZSpYXkx+4iIHOO5N0qBHC9w1qBPXQ1Feh1NW+WoDdsZEhGEsJhVi2LCRH+drBJF1N
RRdoXgmJz4jQN3YJhvS7Noo3IB9TgAPx9GCqVT0jGvoG/W0zuYYZKUtQClgpgE1D6dF3R5yL6EKp
I2fsWM8GKHUfJBpP4oC5C2tOT/EwOBtqPLP32wc0vSQQ20J2hWO2hp2J50Gn34rxgUCz6w/fLAv/
0nzZxZ/rsim/tqcpgnfZxf9/0wp0Yf1ufmEMQtz48n568Rt/Ti8Jm2ryfhiIWt/Yzz+OO+YnVRYx
o6e3VSaImts23kwvSSauIrCasfNzafbH9JI/YYuLD4lCuEMEZqp/ZXrNTbRv47jX8aJb5DpVhcCW
WO79eIFCl4ijCerigLnJXaRnSBNadcCvJoGv6aBKq/BnwjinzqrbeUW4qlWVqmmsmxua2g/QsiZ8
alGH1FVKQ70oNcFnFIBSRHscMCWvBxFo95oS+Q2qXaQKGLdNhdh+VmVwj8djeGBi1IP1kALi3IW5
qr+Ao0wyO6jMajUMMpskigp9B8xE90fYnvZ4zCOfBwN0b4bZPRiNNF29eYe/CCt/9VhoaSSdyyFA
pcXx/WOps3BCgyHPlBqE17GhlG5GF4unNbg8D3B4VyihaiQbWv4toP3XlPqeipvbygnX37yOn7as
byey2/ilDjmZfeGvf/yP9qlthJsibt5NtPlzfkw09RN0dbjmYLLnU8mcHv4x0Thomagf2azYysgR
v8krMAdp6GGHob2dstDbrL3xCRXLPEFJtpFu52TxF85nXP3dPDNJLIj4WGuqzt7Ibvt+QAmmLPdh
AYXPSjtfjmGgwN9485B+MWb5Fr+9xDym32TgOCRJMOa4xBCpO/kwLGLSbnpnfTA1TneYb9+EJCiu
sfqclHl/mRblZdiKuI4EWe/TuLEtSyrbmnUrlMfV77/RiSEyyRiemjRrD3RJNFTa8N9fy9LKuhKn
EVpZ120iqd2wo9mpRGcfsK6qSJ1YoTsE+yM1StdxPqIrUpdjqCznp2uhChQF/YOvf7oyvN6SQaQE
nwWrTkt5f0tSonKynVD9lJFweVCyJZ61XiodN+H8Ymt6+LPh7PeP4aNLzmPrzYtV5XDURbEP3FwM
70A3XR5a2CTweQGAOgLlS22wPrBE/9VwJaPwz285j7U3l2zNFJ58NWub4OokIix1NV3+/luddHx9
e7lsPWw6hJYKYd77a6AQ70oTgyfXDMr9JBaPGEYvBa7FdojTsLrr9OOmaenqbMs9geZH12et+Gm+
UI4j8wIzX8Ri/v31a1VDT5fWgat3eLzV51ObuyNBH1zSrRnE6zGM14lmXfZWtqxy8yZq2g8s7l87
rN5kUV7HtwGPl2woekbyS+9vAeiFGSpdjtlrzul2Sh7kOt8e5o520bwpDjChOduLx96D/75WJURh
phyvTZLYRwlz4erohBrvh4nHUNhm1nGTWgXCNMAOpM+1Y7n//Tub59vP98s7o4JNP6968soqOJ66
Ct4Va0Ki3xmVIoSeKh8d2JZXQtNs6J/cFWLz/PvL/mplM8VZ1YO6ROWY8v4x5YHBhOsLRmPRP1t1
vj+UnQeN+vL3l/k598tyY6I0BHiqSmwLJyMC4pEU1C1wRCA8mEPtCxUwYz7RhteWvpho2EOq69nl
WEyF7bzEJCV8qFHYyqO17QtyE8W0wN/M5jjgDkZ4oae9l+OO1WLVBQSG9QhRM66LvlDCuz5U54cQ
hsWELJ6xB6FgLUqdx8VHLfoWVhBj/7pu9HrE++ndgSmBQU0wKnOeev8QJ8zXUqGFx4y04Doy8r08
dJtQs3Y6PJos0F2q7LRiKJ0/xe0KqDkSv/TpODek58k6UUBbl/HDMPR2pgbeQcPsaTivGH6DoOL9
0fnYA+B+NkZ2kPSeUefLwuj8rFZYIfXlNCWX+MEuZ1L9lAqeAXGpkYDwGNlyAFY1AEAPm3CB8Ryq
vs6bnyRWEE4gs7KS4ZCa/tlo4LlU2rKe/cb475HVn2lVdR7kj5UxnEVKs0qGHL0lysUhuhx7FbwB
oNCgzI922hHNhvnWMjovaDTHqpKHwQy9+YJqXu6Z5dsj+GX8HM8wOXVbPXuoxnaTG+aXXoF92wyL
KtadMUrW0yCvhQD+8ERztyIvixEnI7F+ktV4HSfFvotDkC1RfU4NfwcrctHp0ULr803ZUOYKg6vJ
qp6EgwJ8sB7O5J5pq5poLONLOCrnM7USY9z0uhshPdVFtk8sdQm3Fhk/DeJhe26awuqYxl9MbE7Y
jBZlGHvZoSNOle/ihDeqm7fJvC9oqm2NltcazgyZ0xaasktreH0sHvNCUupfI57tvO7OzxpKnA/5
Vq0eyf3C7y/4T4r2ZQjVJRa3pH/wsgBvdYk36RYst5tP2Gv0/SaLMRkphO38WWU3LcKpObfSaG1E
gde05LK6cJ33EH8NDcSmoF7DsPG6MFo3FdKgIHZyYboJYMDqGgNPmFZK3IH3oGCpZtsDxXGEpduk
0JeVYF3Mq44Qi4tQAs+RUeTTASkl2jJMERwdo8u+ALKjHKAT1P3wPOa44Zrd/Jd9IFXtDM1xlWQA
uDT9pskib2jrgQWTAdJL+TapxMXhqNn4cHoQ9FdNpcNvBgmdRGuh7SEzJGtdC73e6OCbdg6+xe4h
aFdZp82sQhfsvGca+ioO4VHjNWxW9bnJiytVmDMw78IKAmbP78BsCgzomZw/PjcFudpSxIZGrlfH
Rl3PrxqOiB3rBFYm4toOwKPae1KVLsWwc7IqBIcPFy9EYBwZyH/hFBTdEWhVCDRDWaeob60peB0D
rc5OpoZfx3RaVHLgZVApcPu80sHpqxm7CxurLl+b0tEppWStSb2Hb/Kinl9NmELQjR/gzDFFetwB
1CV8mSXWize5PHywQv1qkUftxKmLQjolwpPFd6orHVsgGUayWZ8bZuuExbA4avIH2748bxanexhV
A8AiRLAUqk9CmyRQAbMhHnV7K/0aMYtrmNbYRO4zbXQbSV3HY748Fjows/LoVUJBpTq8n/dUUQvu
oo6R1Az5pW62d8aQbQNRc5Lho3L6Sb//t+CI0opFaITElU6E96t1C16xwC3YApBD9vkgYUk7WtPn
XlOXiaysB/4uWNJa0o/PkyLvVG1YGAmwvrD8q6We1yDFmsu1c6AkIdV9fyuylvWZkul4qfXRZdya
12oxPR/TcdHmuasboF6UdlP01VNstE5FBaJQBe/3O/Mvx8abWzh5GkOXC3lDY4arKcOZUYVko8vD
U9J8pGj81eAwRIlciKYbmPAZJ4Owy6oYZKliuVBvHw6iutMNAdtoWpgm63WOkAb0DGN0jyxDlRLd
j/W5ilJeYRWygnoFfNWvLWtb1vEalvWqj44fqdjmffpk/LJ/0+iEsQQpm9eR8yY010kfZkYtIRMq
KW2MHaRcFh5B8JIUfkHW+VIdeCBWb4SQihgUIfv37+IX5z96t6gwsnuIJLROHpGQAMWk18Nyc+lx
aCLPDOTPVP68rPjo+PeLcw89lwrVTMTn/MPplQ4qguWsslw5WeVHxdOBUyeB6R6oIioHlRX5A6Ua
5dxfPVwmP4ESK5A2p9bfnnsyvR4o6HPJg0ogxsZx1DTHJFU7B7o1wATbqARv/uF86oyn0D8qJi6i
PXIqRsTIoUytNJwmem9UOz+f5KU2Zksdfw+wm+tmgiPVhvdTPPiHUlwcc5p7+85L9Nwd+J0cGptB
FETpdmfq+TaPhdtDLlwNaQS3rjmXxsTpTFwlUja/CJ1z3TlxqK0BMqybXPDUOrkAkGQbnbas9ORx
5FQ1DsatCP265qbn32+HbkYbe+1BWbbsNmap2Zhwe73KHjdE93M0hh23BwBsQzHSO2TtqiuQZyaJ
Ix3bc7yHvI4ocJzUtSROC5Nj9jxLjhY/b+pzkRUTV7HlHCz1YPqOaXgfqjBJS04sbbIOo/RrZ6ZL
hbMyWO1LnKL3R6DqNvgbXz8QIsYNWG6oj0RaBptt23XsbtkyiAQvEoVLMw0XmhRiohOu1XEgkdhu
pnA4m9dveE44/T7GVXAJmd8j4t00wGIOwWGw51Ak6MytkoSrbAA7WzxKx3ARCLFTlcGt2BCC6+aW
NATZec2Zo9EAIXdzYBRY8QVlY68i6jVK3O9aazsaKhgwtFBKi/uxZnctaH9IctYId162KL1iNjIR
GLKjioO27AZlJ1j81QtXfRV/HXh+ZXLc5OZ13Y2c9DRHhcrVgv+grXCFEZ87BelFCijK0q3LybC8
uiV+yjK3F8fFHMioiXVrqvQQ64Gya4TBtULjJuA8EljtuVGMZ13cbXAvd42Ed8pYC63OBnm71fTh
TMvPJyO5TGqC7uYRyoJT9fl+zhmZAWEVRkQSSNM+71aHEV0gu1CrTm6Er9Y0Yjlf9puCwymk8ouC
A2ti1TM9h8fGL0NyIkg+RFdzLmQeIzrWIiHLVNezPDEG5y02t5rVaKTbEd8FVcwZr71nqe1KZ3XF
Fs1rTRVo67So/w9755VcN5Kt66mcCUABb14B7E1vNo1E8QVBSiSQQMJ7jOjepzuIntj9QJW6yE21
2Ho853RER4dKVSRc5splfpNYwfptsDve2NgVYgR+7ZS8IIWyU6AFN2WHWkMmN96wpW9/H+z2OOCc
w8BJGal4L3hgBvN7pSewo7Tn2T1erXK91gO62Z8sZJXrMihSHFCy+NpxlgNhzpgNkQYa3gdl6buA
u5IHiPd0DQ2dQLjX/inVWm1UY8L2VmIXWHSB1E0kpOThnHfB7x+XSnc/AK7NGPhgTPyohQmDbwOg
VnjIVuP+h/o0mpaLh9X43DGGbZMrR11CYyGNb81sp6AqtqI50lr7XCfTPT40V9Vc9z4d2OOoYvye
jFsKGRTGxkfbRMAaeYQAW+qTmNigpRxNkLFXfRvlNM3E8bBIDKfdNc1ZXy5FGk6CB72wDrWZokDg
JaOPB6PdB2uza7HJwnCUPLArJNBGM2I0nR1GeD6hTnFcOsYZ8FyUTekfOQgyDfFVy9bJm/Hcs1lR
84jpeYddsItA2jCbZ6WMCxRibbSOHdSEkvhL6i4oRtjLeaEhgtetFagkRhk6Ik9TQRRc8lOzYSrR
JXeFIXZKViKLniPlNEWbxqKoqIiXfe4QY1mrBYWjHl01yIGrKFIWo7IhDr88fTdTUWOTpXDYolOX
XPU6gn+zKg9Ns3tUmuQJZUkDMVzj0C6qS9fuMSOazhVaEW2sXGVphvj/EF2XNuJoBl8grpXTPIu/
dAYVIZVjMRS4fdXofGbLcYz9zCjS48gtLjuLos7iuMJ/9xhRqssR0aC4HlAci+OrulO3RGREjze4
4Z2iu3KdcU1aZjst6rYqsMxaNY51Tz1zqael4qG9TJ1sKEDRTWTA55BldjxT7BvoYGnUGb01bLsq
Oa5SNKGa+GoNs07l3GroWzvdqmXUIKxQIZy1/nIvPRQTMmyyF4HTUc3W8rDTORSX5tBGJsvv0V6u
3e5ar6z1CF6lP73vjg1gondRpUqAtXRJzQwWXoaPARsy1889znR+Cw4UldXkWCrZIVJ554Y7h1Zn
BS2WOujeX4umPzek3NnEFqcrT9fCOyUoLxRSlYqHSCMRGc+VBkzMMh9Xs9wh+v/Z0pOrVnevaoLz
xgNyu0Hy8zJuo9u1xE5S5M4mRwRKAxyCiKZPMZhcvI+iGIMkTsrSwiIN97yK2hoUV1E5R3hCJL7X
39uCMp58W2qe8PEzWXx1iU5KDcvyUT+Wjn3TtmQn9TKdZ86EdK3jFEGKGwdne/rVK4Zki+U8+o+G
fbKe9LgW3/w+dvwicmBDTs7MZJLsab9X39HeyudWRUDPG8mOeJkcvPa6Bc3iNKM78aeXAzZHi5oN
TeOTSultoFKFnUxGV1Agyf5kzU+w6ty4RfGwrvRqGj+43C8OAvT20ULSqMpWM/C99tmMRBEoiNHB
zsE8lBTYkAMGP1tU1Fy7QGjZvTon16ObnYokPxRtH0xeunt55j+aDd6UOf/77az935vIH/z3YfhA
13q1OD6YFz42onsowPj1T+3bYSG/5O9hIaNqE/03QzUc7QWy+XNYaH5iJEEBwPz9B9b476m8+4kh
FFUwTlzgW17wMD+n8u4nQ3XAcq5HJuNilscfDAvfnfikHThFr6mHx5jpZXLyqsTDs7ypppZyt0V4
NzBHtDyLFgnjhexvfn71qi5/FI6vCQW/Kq2h9qzyEKu2gbpXZKmtXOTQ0vPuCguToDhON3atIlmf
tJ9/f6U9GYUfPQ1IUCjKAnKkjb/XSJiWwvMiwWMtaD0WBsZT7ucin8ZQm7GszJsG7OUwHNlAncNo
rO5m5I2XSL1MRFze5wBx4itFM+ljKvnqBeK30ez5hpEhgIgi5iZJw9/f8LuIxmdAmozyUwcD4Jpr
ffrqM2B/hcfwuFbasyF85JdR3RlLCAaozdGSiZBrd3Xzg0Dz0k55U9/bgM7BwFNcO5T4+50fKYWF
Oj128lXqUnvW5Y4j+Vnq3nocNWcY20O/xjn3LEGUIpgMbWPONmA6BIkK1bRCNLBDIdxdYnZZwFoO
jHaVHa/PquHzhPjeVmhIzTDbxYBhQdbIyosaFzfvfkYlW2ZVeT029m4CQbXpTGzAkbw0gx7F/43l
iANsTpMwynHC0KpohnvhtWEOz6ktK/mlRVrQmAbxwTDyF7FXB4nPh3iZxANIe/shaOTiZZwhf5q4
PYrXDogqY86+FxLUoABHSzcmvss7BHpBn5yqkXcs4Sng5RnbB79fEu/7cja3wj6hIuCWOH7e3sqM
aoSZDxWeTB456TDmKERUE1jI3M3xrUy7Ve8bpBniSYlmMrbA2Gc2m2C06i8gsZoPukHvIsXb29lP
1z2zL50MXcnQQyEeV4gasKjRgHzrP9OP/qgV+G4qzNVYl5zvNJ48wH1vH15MwHOMwXPDuo6kj30k
FWVlf3SyvxylezvAREKOyGww9SMKvr1MbpJP4SuxHu0R9Oepu8duASED0Z/lCllznC7hPGHgWOHH
h5gn/Ranolr2bSexDltbqgEe7y1VZ86EHinTVA6HReF8N4p+Fbo966UWnS2jSvpl9NuooONRYQqk
mKhUJzNpozecG4sYgjrxbhtLu+ij1jypbFmHS4sEax0nqY/PUbmpwELPdt6dk+26GEId1TFJGhbz
TYgA+UGBYdAGNFUTODJ6UNT0e1aMX+NYrU9dCS8JclPo4gG6jqkchMVu0f5afNeuNd8u2wUAOI2a
rHDbwBuKjzRQfrmWLVQXGT7D/+Z1v33PySTr0c6kh9OYnDe0Lco0XpA0tsrDDjpigi/3iYZ3GOKd
iYIFXAitGe0LC30qfuyDtuK7Zh9ri4DnrJNlasSVP/c62DoejsluRHfPadCPM9oR3X61VH31GxDv
qh1bv0o69YN695cXdSEOwM1QQf/sXVQFoEaQ4KJFfIm/tbeNUQ9FMbU+W0Tj+MhhU06lXz+IIes5
t7++QePQWjA9lZC8F84KVPLNoU453q3+qCWd3rhY5B0MvNNyUJCpaPt7p8Q1cCgdWniZOMnp57mt
knzw+PtkA26BJBrpffY0OpuoQL996VGHkip+GV4YNyNdrxwFVgxcEj9BsR137qQKFjojQQ0j/jhq
UrRx2s7F30E5r8hKjl0qz7IHnzc16eHvX9LLuGf/JbEunZXhQah5mdW/OnwzIeN4TchDL/+Ka6a8
kPP5nHX+ag0Ku0xj8+ArgxT2EWPUxY4gIPSg1AdL9Js0t7owizmjNHXwZ52qsqy8r21uUKe2SR6k
xhXDtjZI2tQ7wEiD30b/JXAo02mF+tGQntUuJsz0Xr9OAkNfr8EkIHuw1cGj587qYPKDe82hN0YR
QuZxQfGGC0yngIhE+P0B5JDqJ5hut6W2QF/EFr2YAiWnV1fEaOCqdQ+BE1qO5EXHOHaF9lwjMLSs
I7da7kRmfoA1+dVJgZ4gxPSVYkd3++2nxrqvKvrIcUOMbNHO6hWqYUY3nbgVut78SGL+qFD530A5
BrPzalm/K0x+EI6xY0FwoaySJ+WpU87FP/7v8I//87Y0WX/Nz9JE/wT5GCUBNAZIPt/gGOFHko7C
rbUJ1+wNAstPwLADjpHxHNBgF0Ajhc3fgGHn0wvIeK0jYA2DQvyT0kR/v47sF8KXDleA8nufH5lW
YtaEixlfisnamV2aGfafhjrj/R7ruJZm8iBxS0BcpcAa07BKpCnTNsL1Z8QSpMWnu5tyujXat7JP
xFadtOyzmGeMZmiizxDnNYydR32pcz+3cuVETtW9Gw/TIxBBuwqLBL1qSrvmydTwPHn1dX5RC/0i
0QTySZ5JRHR4vc5eZPYwg/KKcQKKYtnigYipPU/a2qGE+Cd8T2Fn+R5u4NjYGNeemxOGPBKFO2gJ
RyvA9K9+7B/to3+vmv9vjK9fJW3/NT3zZQ89Kaf9N/H0ppxff+znnlGhAK9lJeNyE6S9avyN/dVe
SJZMSHR2FNNrjvife8b8RPxfiSr22gkAzvb3njE+UcaD/gaLACSBrfUne+YdyB5pNX4HEGOdLUpN
t1f4NtgxRJiwI682Y8Mxp/Ty2kmptir7xKsn61tuW+jDJ153KrVmpDAzAAplc3kiLKd4oiKkuHM6
Z94VS81YxMrN5aFz4+S0G0es1mw1RVCxrOvO16Okv9Cn5tTIPfMyo2v7UCC8eBnP0XKl4LxG2Ocs
OGtn+Fw0T4E5tIZdLoGWz3jdKcNcbDqrHj7jz8sppPZZAHM/P5zoqr58xv+s7ddAd5VP/a/X9iXS
MeV/XYlvb9lZ6w/9XNnWJxDWBumCbqBAjnzE3ysbSjw9IpJlh2OIouzVaeB+4j9FuBzIHmooLxz7
n40q2PIujR5GYaAIbAPFjD9oVOlrxfc6S7OhWawAVngoBq2vfUBoIYZ4wBsh35SRzVx86cfQZIYi
fHB9aIAXIFVrusbHs+5cu2qPF2pWbCrALcdSLox8TVscOgLaVNK54NJSxT21ZfI4l01/nCTYR7ZF
faL1GY6gyoBdGzTg41rO3Y985V+iI9dK5/VjUHK4QFvUFyIMuI+1TniVbI6VqYlIE/lGllETKHNP
UyMSlxbGaoFSD8iLrcbrrz71Lw6bNeF6e0344CbccNoJayt776yJ0d7qirmIN1GlZiHuVc+6U9x7
aj5+cKrtfyMQ628utFfm9d60CKxWAOqa8r7BzDHg4Lr5/cP86hpcBJLTurpoErx9gV1viALbMCCK
leIChWvHUOkwDfv9VX4FGccigBY8xCgbrci9R7GTSi0XkvIQ7w6KFozTytz7EgnrwOubu6Hpb5tW
A1vaadt00XZ46Vz+/g7eZT+goVZCCEInGhpR6t541C4HzatSoUDjKE9lOWZnSwcNKRs6jeH26H1U
oK2/b2+RrAUQ+9Wm34Qixdv3KqzFaJciisKkx++yrMVjkmNf2sYuPHfpXBSehaCdZe6sPn0e7Pr6
949LdfD+BrBnYP7MFoeD4e5ViEYBuncxsU0UXoW/aX0uFdjkpp0+x3217KAJcEqMsOeHCn6/Ix9N
I31mLH9a6d3KGcYKKJuFB75xYQJFK/GyN93zWli73MlPXQW1gDR7VgHdFsLF1WeWdBxHBTJ1D/Nc
y6zoGKBAcplpWuXTsv8+SPAajcr/zZGxw3bYQLRNXFtafZ9FTMFcc1c21s5VubLpxLepMUq6nekj
g8aW+VjThuvVxg7k33obJOGtHxfOzViWhl9N2s7s48cIeDhjN/WrO6cedTj/ysJJ61qNYIzbOh5a
MnHXMeSkB0nKpWRb0Kmf9SxUZnXZmU3phqLlV1dDfipSfZe2UFdenkxPzbN5qOcTs15jnlCyTaFQ
TatOnZ2JrL3LmFUavpNOy1mx5MCsR6AVZadDxLPPa4OKcbHsr4rT4i9NARrOXesB3uTNKXnCFDQb
DJ6o9Q70qMQat84fbemcI4Z1jntnycCzXM4wLvW2s+Xe2BHSVcTw5cwF1gS6gqLfMmKxLUQxhJw8
5xquYz4I98KfVsPcxTF2VZY/ZrPxWad2DD2nvYvyRG5yh1vQRDHfrt81corTtAOdKieZXGDwuZGp
owV9RTfLKungDxU4QTNp8BtvFy+Y1pf88hons0X01q3dMOni+daJDX2jlryE2cBBpwCjcDAnEPld
4Zx7ifQOrAZofT0jD1Al4tEsBF7QWUd+pfOCY2/UN/ROlu3YGqhOl9aulLYFlYilAIbAOhl5DYmd
L9sm40opoIczfB8xeFWMLLSyWg/QyZ/QleCIq2v57DKb0BPn6OXeZeygClM4R0W+DEE5LQ/joD/b
kXJTT321TVK2q7rwkEOdPNszbp247eigi2YvoNAannrQPhs3nWvIzHKX26I8cMtJ3wgGu5vME8vW
i7AdSQsVEyc7w44K/r2UYxtquCP6HtMRRruYtxUtW9ApursFGSZfscSzEpvFQTk3d93kZJvJtams
FFkFTs7HLCBdMqPFM1162s7TKn1lCOsQilDqAN1+um4adeAXjz3/UVTx1+t27xNMl+eBLtGgALA3
k4hf3SOtMOfZszWwyeSSP4rGPk9G7UyPxosa92IUSdArmHAexw8r2yzE7QMRQWjpR3O3RIMX1O3k
hoBSzosCxFQhheMz3qWxauxkykYC6P1o4Ie3mUuNa0TNnaWXp4iu3SkKbwqz6y9Oq/ShOvLBtIXH
1L1EuUlBUZ8lTjL75go1t4Z1izrLt4FiIZhc90ZdFtSfc+WG1B1sB39jxLCdW/lYYIuNooZz0yaa
slmDL0P+jB5Yc5fm+g4FSTatzuYo1oWv0vXFGGIFuTGX6fSRUUypFL5hEjIWB4WgSnTT8ZRXWPra
DFaWWO18zTGTc6PrlygwYz6n0/JprJabVFFtOVMX7mmUiEsMlXy0SNfRkUsGLCWBHip1De12KPNv
+ZIcQSEQgVex49u0uWuc5HEw+rsmb+5kub57s9QDx24Iyg7rxE2479JNnqWol+3LPlUq5yaXoLX6
1BV+jDBz0JRNeVi5A7sixkVKGVgk7qDcTHPG4lK8Yy+T1dYt5+xqMFP5eXCimYIhSvHj86IndeTV
6hOIEMXkpyJV38ksN3yOzOgB163Jt9a0L/LW0FhPmFo6pSLQ2rC0AzrA9Ua3nPFC6/iWS9xPl65B
EExHLds0wAKOzCJevcNY2lHdofXFR1EOYwEQTTbKwzzFyaXh5nqQEr8Pe52An1nlnS0Kk23DhP/U
jNpqq2EWfaUtAh1A2CvNyeDMRFojQ8AESX8VY9MEa0oYfsphDszaB3INmE2duYl5INLnxq5JdOLi
1A9Bl1XAeyKRtl8amSQXmVKgUtZYD2jKZaGpMS4avdYN9cRQ7ybTtE7aqa7wN1Orr5qCc6Nb0MnE
gM+1QjVNHkH4ZFdCVR7A/gODEen6/VKV2UFULcpGHzVMZMfa/F5VWXkoNCQMs5jNMkgw+0Ucy800
620YaaO7dbD4RJFKPjJMOa3W4FSVrGCDA9ulgctJ1dy9HIukk7t5bHQgoGkVtOp6LmZRc5KvyUbu
WsxGWIeFwzaoCBjGMvBAuJWe4PupBG07XlhDJ+7Lggj+EiMyYZ+rbVVcK0X6GMsqOq7iRPO7Uhdb
Qvx6psgbzJGln9qMGdZ4PC34fmWleO4r/bIy+rOmdL6ZifyKkddJNivo0CxkCci8kVsUGPqkg6rj
O8SG0wlx217EM0kHOjKWwLDFyPL5ZKpV4IYTWNUqcpuwVJlisumAWg7XaTvkW11iKdlN1nSpg5EK
GDpMx7DwOBWz7s4t1sfU1ZaLsh9lVi/3vfAQL00eRcz7yxrxDJ8LVghsJDw2WW8v6UKhNXeznT3W
KW/TFa2xgeBUfpAprhXK20TRAxFuGDQsqAqRT3ubKBo5pV4xLcCwXWIVeNybkSsRNNPnUTRohQuA
RyiriQ+u+4thHb0yZtUQy+A3a/sJ4kRPr2+1GEVNZ7hIhBN2HWhRc9hFmVyn5FCU4kIwx2lkSD5y
ZnfKZ82p71IzATmDt31ucp5j7U3KlqUBBrSboq+3qA9cxyMN/ZjCjT796gOqfrPcTvGNCHejsr+2
quak1txqSwflOFHiW63tv6e6PNRiAKlrHjrI6Bm74i5AsuPYjmvSNDmAfMWt7jif2ctFROBmyns0
rrn7KNg065qzUvPcKIg66WrCnUsiZNtlF7PLCNBH3NQLGKuRNUqPLTkypxvdmXZlhZobUoMG6Hv9
A1mPdwWqvUL+dfIVh3nRO6JoiTuC3QpXCdFrUTaDzEnSNPtoceLntCJ6crA+/z71f7E2e7OiuCT2
aeBgkF7BnG2v9NB7o+gY8yphsb4pPo555CH2sMM7GwB0u3ztXeeoTjlVcmkeDJF7vqaT+kJAz70B
076OAkBbOHPXnEkdSYHWr9yQDMxG9jglHKU5MWQo3KNZDGGbOs1RqctnLJbvjIpMp1+oa1JjB00P
B3oGr0hBVWRBHPuYccjN0Jk73SR1XNNNZSFzyEnCW5XdKXQOCfCywFcHtSNro2h5yemGpsJfRHdv
GKfdjArnExRg5VAb+dptYZ1XC/8lhdTdlGotVts6yI92TAvwv5zJaD5Mxz9ORmqueORgGGdV2UxT
MmfcIpN3fawIrDlnsdQ5FTzooWti12JQnT329ogXI+mWIeq7zF66DclzdByn1vKDyvBH3bX/jVAx
2l6v1vm7icxZiaXcU9M8dK97yS8/9LPjpn+iU8ss1KThxg5YB48/oWH6J7pwQLxWTYIXt8K/e8k2
qDEgKipjGTy7MB38p16LjYwERPr1Ly3ofDT3/qDhtqeaDoaKYT27kYEtXQFwanv1+OCOrT3p2RT2
ttHepkO1fE0yeHKmVIsgN0fteMQwfpfXdvlEcWNfCmXhEDNShTN37L/acabjYZr1J7o0YzaeLq/g
Gcn0R3frj9bf//TJBW27362144f84R//Dxjim6W2/sxfS82xP60qNfqqv/MymPt7qTngCW1Y6KBg
EOZ6qw1Ec3cVGge7CPwIzAJ937+bu+iO0+9FCxJ8wdqt+ZO19gI1e30E0MwDfwPMyYRphqz5HjxC
77Ku9yot3S6aihybPeriwRXr0TeyRHHEKwvUe1qUAq5KTc164E5FPYTwu1Hpkepcd4GpwnsJ8ryF
gKOC3ptWWaDorJCJc9qBeM/D3LPTBf43jM/elgrtYIkZ+NgP8y14wQWpuqomF5zbIcOM3ImLDXPJ
4yRK8qtZpkYVIMdqI/Qbu0hVYBaMRlyOebMMZERy4uu1Q1tycVySPahSxue8AXkUFmh8nspIL+9q
iYV3W61tEJQ/owtXlpgZFmDdrQPFhtV0UFutdtmOau4dJkY+fbZdBZkkpjVL7deMSPIgr0dTgSQx
Awk2cWMvY40tOuja9BRTrlOu1fl0q6WuCi4+k2ArFi074h/zfqsXs/Ylpsvw6KB8D8BBdcRDr9vo
k9V6FmuBBQ5CbLpen1KM+Hr1M9bSGHS3IheHFFjeoyPq+sQcR8uBAV4oVaBWssY4xUhlyiHqKjdo
GTHwF6Wd3SEqZY5HRTprkb/0YKiDFoT4Hc0xZQHrB0jUX0hydb/WIjCWTqeV+Kd7mnLvTemgUdtE
lrklzXU3jdE4D6Wik3/kiuju9NxIvkUR69Mv7Sq60MdSE34E/sIIk8Xr7rUa8TIfMTfqy4pB7HI6
kOLd4ZBBJ8Ie3NVrG8gN6K3OmkKBDeF9Q4Gf0deyWjMQ9IafhrqfyGQNdQJ+J5oUYr4l7gY9MuTG
jhX6F+Zs2P4U6dgMA4EEcdEodMmCIUqaZBv1g7mzW1R1D5IOO3JzNke4BUq+TNUHqfF+g59YDWbU
WwVjDHri3t5QIS1bW+X3ii20gGIj+Ig+G1vfdh6iCa8Cyy9mCWvUf7NR2Z7Ih6CTQ91Lb3qvLQ1D
QsaN5uDSZdWXdDfSUDqjErhWo2zaxINQVYvhtOKPl1qqjv9RgXtnMsGg+NUneZdXHBLpO/Em0K8/
8DPQa59sXUdjDfIWwZmF8ldG4ZifTIeyDWkqeFfYsPBh/5pO6yqiVXi9oXpomAjOr8H3Z5jHT4Kg
TCZCXKbiMv9IUf792uHIYGiOXOCqxPOCEXs1+1rcxlBGN3HgWDLB8EVJA1JkrndUzgJiVax75Zkz
DMoTNUZ3AQQ5/ghn/W6jeOsdALswmeEDxduvNNI6Q+epcTboqmXbhiARmEmhbfQs+gAExYG6t0/A
kpkrskYHCsUY6W2VbNWNEuXqaCPuoNWhWi1WmIAiDl99+n9rNxKI1pEJQ1j4MKtI2etpYuJKtdR7
09wglaVeNOXMFLEuyxggjNqpeNPnsjus60I5t1Eg/jJMax/k97ewXy+uQyrWEw9LVrp6a7+9Bc8p
aidNAafPTd1uqB3tMzlHXjhJtGkn2yoCQ42Uw99fFDGed+8XISoKVaZjuB1wC3uX1fOolmpjbdQC
7wG/TESiHqHiAUV2SfTK23iT1sRHXaONCwdojeow+gko/Xq0ry7iTjFvq0UdZx8spHVaUG5bvko1
9pCJDiFfWcax8FOafxT+C3SBKl2yGSJgoVsrEGfCVS2JFrh2zFU9jnNN6w6Ak5o3qlvmCKJZk47C
upMK83sKPQzcO6Ig45b2WHSbGCK942OlV3RzzUc3qxH0mkmLusM81cgn7Nqzr+LZE/c0ZS1711mJ
zG/NbKKH4FlznR66vWJ/jS3sGWCPeUl/m5mzPDDLdBlQWs40+tI2Az1f7fLhizMmothok+lV51Ev
9esYGdM2mIWT3i720msHnilNLKPBhQAMbUx72SAg1z/Ydap9M2JLha6cj8ZJOYiJ6cTk2UOwmCoo
+FodNKZR2uCcuf3SziD3ee1MlJLIZJTdWfB1XUnFm7MojG2RKlUZ0kFU6nDoph5mWtfp2KWWY52E
INvio6KBKwn9NjeYLzlWvhUuGgSh2c/IEssIXWk3EdNNTI2BQ1++LJ4/ycU9BUcqmqABMfYtl5OV
BTQ2mzzQQe2HeMukaPxkkQaEegF+bLNR+gMq8SeFlPJ6yfRUAP9Oac3obZ4/154wsfyap0n4vM7h
smiGxzIVc+3LtDR7vwHaQufHnepvURcxJlNa7bBRxsHZRGYndrJzklMPYs1dEw/J09iIHM8/RfU6
33EX404aQ31QtbI7cMjiTvKMfO4kVTzzKw4W8lKvDdgfotXN46L3HGzHJ6Q3pslzSaUWzdsNzKyb
0BaTzSRgivVtTDcpD0sd55yomxGTGaFoLFD4zfF80pjpBuioF1rolb1YswMl+VxlQ7KrZCYxwDUr
rz8Enky3Va7kXzd1p/Rzjh5tVvixcDL7uO8T0BPVUpvF8WSm0XLqZRNEv0rPvSvheEwIEgUBp6Bs
EYBpp0YZAn12LawdowK/4aVXEDFqk9IuD81Rxo/mMNumX1ARVoCJKtcOOvosfu2V6bcKPYY8MLpF
zRGAGroSviqTjAtmrF20ih8U3YYZT3memkWH4GwO5mju5/Kr2y36t7iD4+5PtRLtZhyuL5IsdWxf
s6r4tu4d1jid/fbJQeLv0kP1Vw1i2aa7WWhdvEHUVjahLvK03bqWYn02FTW/b/SpePaYtyD8Xcvh
vl3c6FGL1QnrR0+jw4wbj12vfOVcPUQf2IouBtnMqg9pVRiB6sRojqeynDSfWC6xt1QnZKybMmOf
kE55l/ZgJV2oD4X2hRmgATi36CFkxjkTzKAVhX6udqmRYTPSaX2Y9XPHn2tFncJE7/kw6Gho+lao
ZWWG+kjTAQFUb/laQ3tm3CC74sGKy4kqJenKdFvk/WQTyLAV2JaDrlRsVhe3WeEaCaybvpk1f2Gw
q5DSLjK+MKo2bRl15nSmbbcakR0fjCrxlVGF0+PoHEQHSzU10u/YO6T3Wp1goakVCWFAFdDISbqn
h6lvFAdHI6dSN+pU8WSdY1ANcGrHq7hSY6DJPowo8wEEyKwA0oNRhGPmFg9ubOaXC6sX1a860Wmm
NuVyYc8KysnSHaJvXl+l5pbt1n+VsaLe1Iol0U4kCVgdlRwmXo2qQ91l0qDFIQVx4wZURIYTek2T
IdJDU+4mLxlQHRalkTZhYdM8Px4hCzC+yxr7tgfrxPBCLSDgRHabaR+cavuQD3o3yDV4yPdCyQNd
u5fGuyURqC+ktVHq3toht19qEUpwDBiv0CfJP8jkf3U16F/wMWwSMrLCtyfoUo5LaTMa2whZKpej
ni/hOCrudjCkeZakHc2Gf+LNfpGq6PsAE1QFPGIuVcPKaLRe/v2r7K9piqUhhJibgQnbLnGB8fiJ
1TsTnXhv6X0rLQzYS0mKplsKtKG41TtXgS1IWzXddF4NqrE2oeFTYrTmmdoXLeTj2IijQGF2PJ4Z
XlzaYS2VdgYfEYvuqeDkcz4AU2nvnwOkpoqI5Gofo0HTffveNNvtMVKJ3Y3sRyUOzJZW3KOZDC0H
ETWyfUKuNOn0q4F0hZOmtsywF12xtjXR+i8c8X+aX6+gjR4r958r7V09dNA/fH9irlyxHp9erABX
3d/1Z362WcHlquwrdGRfALtrF+tnm1X7hOSVjlrvOz8Vzf5kQa8Fns2wyVpBj38XRdYn5pK0vKii
VNisCMn/Qe9rfxtScOGvBbyd8otU+gXR+2pb2BwW3mwMOA7kRP4GY4OSBCKEiTv5ia58sHrfA4S5
HPB8fJGg1hFp9tL1BuF5BCz0LmzonviIo63UDNMb7+N87o+XcRXKE26qMTCPneR72c8YcFSNoR2p
2dKpvq0JNfGF0+tfG13KQ1FEytVQ1jOJnjYzJSl6fe15WSgQpDzygTUbDUqElrqV6Gzr9KfE8TLH
BbBMXb9JLGhRwYSfkWCSgwFSrh7hIQ8NmSO068PZcmqoUjPJVr7MtM/maMh2Y5Lgg2F4w1+093+J
zjT3N/f6NRDmpNUJgpqPsldQKVE0acWyvh5P1vdFk1e39mhb2sZW4LfqtVvAzpkGp/TnQrnnT2a8
1U0Zdb5SdF6LslCiZiia8wocXMpwCLPXiU5bAg9jVBN4mRBt0EnRzJyvsIGAY2e4MqdDn8O6HrSN
Vtra93ZA12bb9559PNbpfCTRHawBqdiHk9pZWH3YqXuiirY6HGdDOS0HunuLs/CbnFGXhb/kWrwz
0D+6S5mKMhlTmw8qz7Vf8KbA5U1BmqQ3vFZhsBH2CrBlaWTF8AKM27S4/jBIciA0dqEaxi6SKbOW
VqdW3SoHGvw6UhaafT0KS0murjm5flJo03TdjSqtz5nFM7TolqqZ+lnJ8vggbye5eRUVfnH+vEN0
csMUqmtJThscXu36QK82Guipscp02YVFAdeTm44QSvLuRAPgilEoAp7awPh+gnVciKVDUcuzDmTW
DD96WP96jb1/cbTUeXmrFwZN9L0l1klrIbWJu3DpOgb0SoTnrdY6H32f9de8btS9PO7L/Ig9DL1t
75hK07p2ZZau7DTc+1p0YuB/UkjJ2GyDtjOmQzoLWK/Qu/CNJY5Q9kp14HJ2HGgy+pAB+j7MGWtf
30ZfDQy3qe7djoX7u6OXJXNxc65P9VLi/2uU+vj/2TuvJceRa10/EXbAm1sCJIplutqbuUG0ekbw
Hgn39OfLGu1QEaQK0bo85ygUo5gYTSeRSKxc5jd+YtEKipKp/KAakQUSpBzQ29PX+wWfqweRd9Wz
ow+hMbprdcr40xPcLaroaSLpHXdSom0vw9NAFtMZBaRNMwVWzuURmYfW0buIa3udsAFh5v60atX9
YE/qvXCfBwC4fx/K37q+/59gr8lc9j/f4X+z176muOVSQkFdwydNCbu/qp9/ptVGW0P+Sf++2ZmB
cjkjlsa09LVTmq39D/wzYMwMQ6UI/iunNM34H0KAVM7w6Fchz/nvix1CHOQCEgUO6Iv53+9c7FeM
BbqwAGWQ/TRJFKVfwOVpijylcxVY3IE2VgClplIqfdre2Nd+4/UtVWif63R1DONrBuY1OehT70IO
Lvov6tAeVFJyWgy1Hp1Mq2szMLZWBhyQcqaa5/oRetyQ+Jqix58R8MPVfjLEp2Woy+UoKMjusl7f
UUe4SuGld4cu/UVpiqj8d5M8pJ6CkRjanwGInz6IcfN4bzZTfcgQ2fKtpe8PUY9SZu8NZqAudfFk
dL35QbhNHlLEdPB/htEH7vA+w6bmnk4KdvaJ9iW3Y+sY0T26G6puzxX96puWQgLMNVFUo0VK6XH5
FtxOUy1lyfNgMcryNEzrfIyn8uuEzQ5tg7Y+DFE/7cSRqxqBjQI8IwUlmd4zw5fR8NVdw0vyjNrV
M7zHMv1Lni1fG3S3D5rQgU875jMzN/uUGSo6ZbaTnhpReTtyDVeGBvInoOiKkyWHEB31zbty2mai
p8RPaCr63baRoDJratX3WTOEX1iJ86T2QNOSGZkyTcmUY77os+8tA5gu8q2HBIjfwWjyX005KYeM
3tXOJr0Y913cUC+pFrEW1hDN8i3jYGWAWIrKYZOMr8gwC5BqHUA7CA6HsRKHtqtRQ34GjOSv6nxP
/+exMP4klT5kSunnkRUseqjEZVjwt6tw8ZKrILf8WFw82cxvzewcSD9OqfepE+ZOGn11m8mfrjMR
0bkkgG5sPu02yaqqBPGGGmpNo2TuaL1VTkJ6R5NyVNbm/Coc3kpe5Nu63CsbkAjETgpn6e+4SV5c
a0SxkS5mYOrKcprc4kFdmiyskQU5FmUePQGi+ocYMuegwhVBjVK6004KCF3QpAe3t+1wiMZi52dd
bwO/ihoBewoXRSIJiHl9zIXnduAY+VVeN8uOcKL7dTN0d8TYOlgUuE0v2/Bb1+X/7VAP6QH/n2/K
vy/Fy1KXf+HfFyLqkRwS6NJkuMA6LktdQsLfJ5bJPtfo/7JTufboB+rkiVyksOw4zf87/8NhjTJI
CjaZTJYpg3/nRpTHYXuIkTniJzKhBDWyOS4L3xNCc20WgBGiD2e29lHRxh5dzWEv/b0RXFhH5baC
p44QwVbZRavLRGMElQWt5SlPhcCyUOIFKMWWP3CV7309R5M9mfXTMsXN+yKlQ13FS4PfBLovpoXT
fD60EBLW5EHPK5OJxNqfllhhbFDWp3Ksiax5R0FK8zSo3BwfK7AgvlE0aCMnTQnXAfJLVQzGh1cv
/EYskF3AzS6iaIVAJ/GHRGarfudUse3l0G2CVdGK04DZlq/RCQfBLrvACnOcgrqRaqvc9b2/uTIh
SB4xSV+//NzteR0HL6qyQNMgE1pjWQWrai47sfUly948IN0J4or0uKUJsykV6slD3sbz6IFY2dgF
nYVGWC4S+BZeBbSm7Az68xk8Q1/T4ujXEGXxj6VZv7VThhGmlmPE4yjrvbPketiU5YDmTVEb/0wm
N/2AAsdQHTRz6gSoDzj4WCWL7GF2teyPrJudgL5P3TGPso0Ho82Hs5is+dv/j2LghS4MjaUi23+O
Yo8YbR1+JqDW+tdNO/kv/SuSOXh304KhEkPgDr68ytXzr6adq/4PRbMGWAHJskuPLd0BNkmEAawI
CZ7OHhHmX5EMkAN/jBwUQ6OR3PjfimTb65ieB6U79l+k+DQ5tmo2Vjf1CwOXJvQSshbLgEhfdXZz
erUpN770ber69yq0K0iPLBRoNllGbAlhGrPRhHEEqGiIPEbYHqmPYk6HuV4qhPTMPaGem09mauha
sJEQrTfp8lon67rQZQ9LU6+Z6feQlNXmXxf5f+yByBdxEcTkoxlgS2XtBhBEolgvMoe4HnqkrpDV
0UqUxEyYMnagJl4NV8LDoSbWahXHP3i+j0sxKDTLYqW4NxBjtE6d1lrnVm1n/YDL5T9SffKw56tq
YXzK7MEQoQ7iK32R13pckkrR3wvNYkQqEP/IHqgV3CeYoeZzo5XFXd8Pyk6D50Vk4XUAk81kWmNM
O1QCGAIdlw831atH626sw35VzPeKjqvWwaxIjko30b8IW0TQM5uaLowXQT9QxzvTbLLTwsSvOigt
vsRvn6OrckT+INRccBRHholu9ubitT3gEa7T1uEKAE66O80/UsZsh1Wtl6+L4hXvFTDjYayMwNnc
yggYK5o7Bcn1wYJCRTFC24uOtic/6Ndv3KrNaBwrGIwObm7fUrsvn0Yn3bs8rs4VXDoKfiy6qSpQ
r9k8KXYtlRpPcYEj3bj47lQX96rN0BbjmL0O6NXXSfABUAUqih4DUB+C1+sHMq1B11DxTUITWcOH
ch7mb4Oha+gy19UXdZ6VP7W4wwro7Xd5tY2sSjdSwvyQjQF8eLnq0hjtwrmJw9hKVDxVsrm4F3lf
3r29zNU+UjLaTLjYTl6bu9VwinVnbLVBa8OUJuZ9kg45dB++nqHAi/rtpa6e6GUpCU4DkuXSxbl8
oqjxcnTrpjZUhj77DG7koVecbgeOta1UVBbhPSG8QO/X4i+Xi2SVXkxG1jQwQRn/dwNqy+hrj89A
dDuyQ8v53dDtAC8D1y/TF41W4iYEpFxenr3MbVi703uYHY+rmfWBUEaMF5Rf1swY4bd3EfI8S3Id
oRlrbneRKLgysCZuu3RwywWZ1cpAz/6/WcVjbGzTXuNTvtxGR1SU4YbThBpGSaB3RX/UNOAv/8Uq
bCDNE3R2KHg3q6QDO1qYTTh1WKIu2fSPWXP6nUWu5gEcCTIFeiOYsKC2/4Iwe9WjiYZ2bDmVPItp
wKtCGdzXtXU4dKv2tdQWG2e+LL9r9TXxdWCvp1Yn6a0n1d6JzjfOv/SbAZ7BQVFB4l8+rY7hhKVH
vLmp6WEGFZ5xWisr2jmQVwJ88nEZ2PBFqya6otvHTdvcdnuNx/UijypnYNiWJeNRL6dPSzl+RrQN
hVMw04Zah3HanqMG0xXk4g5xZxVw/iO0KuNu51fdfHYCGftPBwFdxMtnp8yij6PpTbgY4rMSYadm
tliD/f5xouwlSHNquQrty0UMCwthtWORphmqUAEs4FPbxDvn6UbEBCVL3gCLgTC/xWD3vZvXWTs3
YdRV6p3Im/RzTlS7n3tnT7FwWwHKV8lFjjAJW2Zg2HD5QLDSo1F0ognHGpJiBBzliLZzBRIL2qeY
cwXZpnY5drSIdh7y+qNBD0UjfqK9Tm7jbOejkR1HmQmZN7SnfvyRCau6r2AOh43om8AgO3sQzlT/
hZKI9TSVeXFfmEbk25G1BzuVL+0ix4IvYsBOJD4AliGvuNwDBWeveqi9OtTj9p+qqmRHjAELsG8R
2gFizHc+0qvLXpYM4HJ4fOIS7YvL5frIjfuyUKowM8ss97uqxTlh5Pi+y6JhusvLOlqO5WguX37z
7LIuUzOuLbAITKU36w6WPXXZJKpwolrCIoqvtvBia+d2fBFP2uwm5YVUITdlZ/OFevsqFs5oOzkz
UtBhIZThS+u6y9lbCnEXdejiLQ2DNhfziHNSJkk4KE7xzuld41iWJAO2KNcfbNxyNt3SQuIB2cwm
MKeMPvtSe58dYX4vzWL5kCtcg9QuY2jr8IXzvG3PXjYNATjv5t5QxICq9CwCRbHEB4hCuCLFXX6o
ilF9qGQbJlK7IXBNJT0aA/OGxK3ScBiISXksohDQZ/6uKVc7WFbi2m+/BprxjDyoHvnPNnlVvL4A
UrdUYbIsFua4pOhtNv54e5Grlj28ZlZxSLfQkAOHvymKJl1RiiWfqxDLw19xkz7Ptl3BRE0V32M2
HeRj9R4d4k+Vuh4z5k6HKbLDRIBAQOvqoFXNYz0jQDo33l52cRVx5C+jbIY8QFuRsu3y+IuIXonb
rhx/fRbnVeu6YG0M76DrmeaPWswXoBMFzFRzdz68q7C6WXmzJxbeHK4AZBiWUzn5YrQmCFOLE5Sp
2JtRX11GcqmXuaCFVJZ3lfOOqz6pAoUht5utI3DOxG/tZM/U7OYqdDrpRQCIg453uZW50RhRpsgv
ugd4bZS8VwMDxbeP0q1FmEowd1Rfkt5N2FAVq03VWSnDTnNRkha6c6inSdt5N7dOBX0JnasIxAzN
yMtHsY0udqIm492QXJwi18y/JxFiJEuPZjwwPsAr8YBzRaeY1eH3H5ChnuRx8F1CT7xcegRGI4pK
UqsqM/0qKalYQk3W3dur3LhkJF8Ej3caSsbfklWvwuKK7D+GSWkZ6rBcH6qimt4RFZMAF1TT72Iz
+fn2ejc2lBdG84UF0dTbzlf1eZpbpkplqIzMxy0DKdNujI0wq5EKHkQlwAc73DPV0u3sp0zcNxcA
DB86Y1Avme7KcfnrYtYr3GLEk6cI16XsAquXSsdi7QIj77JPNi/1iPhQh29u2iJw3Gg7k+Ub5/Vi
eRkFXm00yN2qYVxUhEprzn5Zo7w62928k73ceJ0mYrI2aRM3nb0dV+Uw9dDGtFiFecfdTOZ5l9Fo
OmggqE+W0e1p/V1vKsGSgMLYTnrVeJtaHdUQsuo6KcKafxZUWf19Iir8cN3M9j1Y1ShAJOazkji1
jx2fe/7dwwSsl29T8silb41xuaeTEatjbaNcDenpmRjtBaZwlOdWdJ1fNBW2wWOvvnOKeCcqGNfb
rLm0vWTmwk3mbq3GcYaa4jSO6rBt06F/yssuqhF8Nx3lAR144y+d10sF0ilt/2EWSf9EGWD1/rRE
an0s49n7JgkdPshgwoa9dPaPrtdGWvOmqfxEVcZB7GFZ5u4wAFmHtSMGuqDOugwfMctGe6QRgrJF
jyMt9ueJcfJJd7P+a2UN4mzkGHyI2Eknv3GbpjnEYC6eqXMCHaS8+8MAvAaqvZ6SP3K37P56+5Vc
H3PwwiTONIso9iDbbV7JUM4Zit9N6HiK+qPnxj4MaVf/eHuV61xVg5spReZf4F9b28xqXI1SaYc6
xMHgOYrnR20C4xUZ1Wd36aBa9K63Ez2uG4zgDGRJQoMFFA7x8vLBWqCIiNSlyJNZpjjDFYruF7We
A76P+N7TwdtF+VQdUaTCzaHr9Oy5dzCj/N3nlj+C3IkkRdYomwNfMgTL9T4qw9GT2Xnhje29aFf3
DEFmXXBajrUHNXLXP99e9tbDcwFy0B1CNqnDpl1h21ESr5ZZhgM8mVPW1Oo7rn4lMJ0uC+ZpGN6l
Seb+EQ0Iljl1D4qtzdbw7R9xHWrQA6ImA9HETXxNh8MCvFSTlZujMprPheGkZwDww9EBPurDI0He
hl5+9pBhRncy89zZWf/2Jrz6AZsTUPdkMm2kwwsx5vpDO6zZh9m08iNCb0qQWVbzEEMJPSm5UfgY
yEBhR2Vo5xhef16Xm7D5vOA9obMEzAf3dPEzHir3o2Wu/c4dfWsRMN/YGdDd4383QR0BRNMedVWe
MiN534+metCgo+9kHrdXYR7/8kY5WJcfVBLnk8CxvaRbbqrBoJX6+y5a3J0v5rophJQI83ELji9e
xGQel8sYI0IyptuSRmUlLDxzSj7N/TKg/cPQfLDSyocDD/stopyvqgIzlH7O/3KhWR7XGSmcqrHy
O1RqEBzLh+y3k4LLH7fZA2EndebhXhe2Ls7zwJqXD0rk7Cmxy9TiMvNhFSlRDJKFvsYLIvxV6pEk
k9EKjS2ozKb4YhgtKtdtnh5Rjdqpsq/vRVayQVFIuAzyA5uTEzVdnKOeUobLiji22yGLlzgetrdp
98fgVHs1wN5ym7Ck4Pk3c7mwHLLavlEbdmB3cXS2EWE4e5GiBG+HoJvrMeGRKs1kkLY80q82ErNh
vGYxbQ/VMYq/lEathUqf2EHSOgNd6Tr67WyO7XTA2DHrpYELNf1ivSkqbTdeWC+qhPJYTLEDhM1s
fM/tF7CS0x44+MbzGTgbsBhZFUO0TXSpql5NpoXREmTa1bdtgSG1Vf9ctbV/cFYwIW9v50uXe3Mw
KUclK0Q3PGCu8ve82k8lrmGl10oectehiIJ27dC4fjwMpzqunhU1BTS/krym+WOmtPepNLQp66DT
8pNSx4+4urjQBLNTaldBUTcno6jxJUXftwDh/vZvvc44YABw4VI9YJ7NbOryp46RRFM2TBDNAnSq
S/vBMJ6Z1CNCt+ClVXbanlyx/Pa3mwNLjnYcXV3mipvA5cSxlgyenYeG2k2h4cA1dYcUQcg+e4rt
yr6PnVWldWL3OyHzRmBm5MfwDWQKYsXbEm2M67VSajx0lklYgdJkbdDXybBzk10ZJgE/NiXiT6r1
MD2yNrmMggPuVEdJHg54MvkFA62TUyX9M0wZ527q1vRej5z1ZzGkRuBpQn2nwmU4W0WHA7WJ/G5a
QI1/+yXLl7jZcineIIEIDAWpny5fcu91VVQioRw6taWekWwjw1FTLTAKd2/IeXMpIgn4D3hR1BKX
S0GwdWnu8vT5YKZhhTFyoEMtOQ+59+3th7rxOolXElnJIwEJ35yjUm8hgPUuyjttBIbTaLvTkLvZ
ztbJ37vZOgQamEBQ1EMb23YrenUxlxK9VLSrOTnuqHmfBCqSEKOjNUTHKPn89lPd2D+EGCSnEyt7
UpRNqGKuPlIPGlnoxZp5zwBkPjkwju5dUdU7n/7NpXgy5h4wypg9Xr4qoaB2kCLAHSbluHLLJN1h
XQz9bItsz1fo5YRtthH0IJ4zCJTDz7h6Wb1WCzF6KU14bfrstYmJWVleh1YjYWJ52d91aqferdWS
nOzWNp9Wxa7OBgPEB8NNog9JilLGQkfsTwNCWothtPVXt8RjUM1dGqhjmfs4QjICK5TsAd8x1B2q
aHzOVz0KLFQP/H7pit+FRYCFRJXFpWRm2o5w22b/VDtv0aROw5lhR2CPjX1YLKww3j4Q1wEaHyaX
gIkxjyRFbI65VkZ9WoxNGtYtAhG11djH0XJFCI+/Dm1biU4tjbbT24teHw0uhRcAPPESh4hNAmIs
yTCWRZKiLmHlJxQCrGNbg9dBvnPnvN+oPqh6SOP+nu/DSbvcxVmBdpc4RhKKrlYAbbrmSTMG/V7U
rXGcEh1lyLodnq2JCcI0ebpvx1218yWYVx858xkAYQxhMJW7gp7ACexb8Ehp2AE5Oll1MRyt2dpT
X30haF5+BCxj0twlokiz+M2jCqGAl/C8JCzAxpECxIp27DI1CpQVIlvcRQaewf3w2JR1dU6iLn6G
W/JHHDXW4zqNSN5ziB+MZW3Dt9/2NeqJVIzXTOvBou3M31y+A43Zi4E2kXwHSnRW0mn22zkG3Vuu
mIxX1fwO98PhWGYj3tL66tytTQ0psEvXY9SDkHr759w6fDTdILbL2E5tc/lrLHuezLa2kzDubetH
tGA5M1IMwXfIrXdvL3Wdi/DWeV760eRrV5+w1XM9G4OVhyrHm45p3wAqZXK1xHV7sCsTFeoY4QUa
IHuttlvnntoFDDAkBBptW1adLoZ0XMCphnrmSW1QPTsQQE36LuN0N6zNo7koT5E0X18a2BJuYnSf
3n74G/ssLWsRkOIWJTXexC9nEuiC6HFOFt7WR4MZ3Z1RL4iFQ5ze+cBuBDGsOJBrkGpDtM82Vw2i
OYm9vNxqut7fK4nt3pdjNRz4bSiwWmN7ELCfdiLnja8a/gwsGua/0r9pc44cu2qWLOcqXXRDgZ+i
dRBeGVW+vYs3CnEY5XK8TJ8YPaMXidxXyb6BgDWGSyYkL9N5t85oliylq569xI39RssHOFbNMAVq
pJHIY0lxRlhuCURq9igLxy2DT1d5ZHTwoDVa8/XtH3frFSPVx2SAUTvIn002lhhxYbvzmsHhWt7l
rtk+Zu7YHABrmjvaw7c2m7tCjqBBh6qO/OevdsHMtQEhpjILjRalxgMiQC7UXNEnO9t9nY+BomPC
4kA+kiDXzaElGVNWralIxYxF86EFwLNL+78yXX0mbu35jd46t3LSp0kSBbXc5qmGTlcTCywRtglq
dFp7k5w5bdGhN8v2lDhxEYyiMHfO7a2XBlCBEgUoKgphmxs/KzyvnfCFD8uqhmDW2PHJ9shujdHY
m5u+zKU3V5KsCfA2Z87AcpsrCX9iLZmQ4gdeqn1KBvuQdsM7EtBHyecdE+cO8vq5z+mNIsBkjM5H
tW0BMPfvkCiHdEHXferemdH8xWnGu7fP7q1bCVEymlsvsnhQXC6PlOPkykKyl4UFrU8/T03Ht+dG
OzhaOgV2mVunKeuadytSz2ceMT6KaB1DRxE2cJp4r4dwo66TGmkvaCeSZQYBlz+n7cmJ8o5vKRuX
5piqtvYwl93PQjT5+7ifPk4ZYlugwRkMAFv1cxsfh2K0uqOB78ApQSls55zIBa/enYU1rJxHA1ne
fNwVuA9UcQg8WeOYZ+Ae3qFq1NaPKlU/N6XB9Djx7G+1nox3y9r8F0kTgGQaByh04A+7baqMjlMn
6sjr8SDnh4bWmn4NkGsnN7n5kA4dChDQKCDqxuWuR3VF9qssrMLYxE/oeH5V3UUL6EZbCHrpqr+4
o4oqlFm+62vT2Nnjl6e42mTKTCarUuljG91RycLBoh6pMguN4iX5IMb1IFrE4LXcb1T3iNyXb/GC
EYF9NioikNdmz/QEP3dTE65adGpU5O577VBqQC3S/B7BpfvBzB96MClmlf3CDQLv1/ER4CKabPkH
tZn+aS3NYwXDvkHT1bLiz8g/vV/U+J1WGT4YGR/UjHewiyycvRz3Xf39POffYMT+klmr07UniuN7
kGgnSrknw+X7WIZzrkShOuFYAyAHySsqJPec4ysxGdZdhixck0YPc+zdQ598mgZxEqV+LhXtfWOX
Z3WJf2EL/5BMCBaK5FmHcnpgMYJgEXB3+5Ndfx8U4250rTCaq3OEH9vBndqz0u/6Td069w4HXrYP
LTSzL4+EY4i4nfAtB0DAPDRF9uFUDknKz/B+17GMXJhJqESr0cYzGBlcLjUjwyUghr6ERzdEIxXL
E1Hsgfxv3Z0MelmHFgOZxCb9bnMvA4WmZiF6hO39xEk62Ipe/xc3NLLkZJySSQAU7vJZ2tko9MKe
stAUGt6lkZoFSjnv8UpvXF5SkYcbhaYCza/NjjXI9xUVQ9wQnBTqfU2zYJBdRae82ZvIyj9p82Wy
EhN6Rjo4zW/xddbYmUlmEhkW20UjWMlNX81r92zUeRZkeVPv1Ao33hL5Hdw96VyHEtYm8yhp9Q0C
eeWwoAv/ICaRvVvsaA/bfHsV4iTdajmZ3cQ7mgiiVMkiw1J05aEo0fmIR+7ct+/Wm6vgLK7+nfhv
z4JDljqh5sGJw1H6wUbAJ6DeK3emJjfPghSNJXWi5fqiQ/MqJ+TGXnUjERleQVqMzHK5BFNcNUfL
aeLj2w/00qy6Og1U1i4DGhixW+LOiNwhpsFQOrKF8HBgnlEi3Omk/XTXaQ3WYkpZr8dUd/LuBDRs
sGCm29Z035klpPMOQdAHR1FNtLpno04Dbtb8G4497ed89f60onU9KvNgfZ1Tuy2OuaMA1qsWr3jS
FgAOh7ZxRvNeWI1uHfh/DJ9idYK8nWjTOIXzYmfk+o62IDlGZffLAY16ylMP6pkam151zxffah8i
vfOQWBvL8bvdpShcF105DWFrjcI5pJCtJtRmRjssavDFftTV+g+Vuj07iNosz6U26owzDXxi5xEv
DiQTapSM6vK5axf0w3XN8ftZIPBXM097P7nAMQAe6sUfzeBhsVU5y3xnxys/Fe3pMfd7t7S/F42q
fhwwcEZMcxi6b0mr9f9YVya0fiKSxoO57+Xf+WTO/Jsw/63CMo+GWlgCtVaM5HxPH+0fRo6XekcZ
ZIGCmvLcr0YES5FFd/DsXBy7/tCB/rwTpdbAy0fV9JE9E+t9hz7slzZ32/NCu/d9aSfdUSw4aGF8
rz+1kyZOqrWUdx6+NShBpvrsHbpGo5vp2O36zehnl+FCpCR74r036gI5vJJSIyiRUNRexlKl06K2
Vq00ROIxCxvP/UsYfXxwu+y92jXivu5dcycRuvXJknjjOCERjozpLpfsEqOirqSn7gxYW84IsR+T
1E52epq3gipfkYo6FFrPBPDLVUQ8sJ9Mj8OJWo9cRrfGcG2s+aRrWE6tk9ae3v5wb8UIWqjIp/EX
0sltAaJO6tRbPJYx0A1zc46fWdOQmUr3y9sr3Xpn1IvINtGEBqu32cBqLFeaVXMapnY2nJTYcD8q
1UJ7vVymsKXS+0dhr9FOXLq1n5BhgNXQAyZ9lT/qVQgshD5GaQPaGcNw/Z7zOZ6Ncq7DOpt/MV9T
dw7Jjd2kSYxAI0Al6K3upmTqIuFoCNZQhTdJiaSFJRV70z9X6Ec7D3arOmMphjx0pgE7bGfGrr52
fV5T8NtuV36OCi4TFcWWoAVK46dm6yCZYidHo8+SYIpi+6HTm/4YrySf8ajusVFuvNyLXyM35tU+
u2XWOmrELGOeJx8ntwEHPLMMxjgHCYxL29nDeW7nEr252QbYHTnkJXHbrDkMxEmn4/vvReEdTStp
AtEsFmputRG8fXZvHCO0YEjcYNqYDGr1y8cj7Mcutxsp75oXd8DQ1VOcZZU/tGZ/VHt69G+vd4Ms
wqDm1YKbNGRyMzEj7JuFzgpOL85moEexSZewi9rAqvrRZ8apnGvEVE56Mxno4jneEdrcTtJ1o/yj
YQ7ggpYS/bWteMpkwUbNNQodSe4Ixm5oaEpXf+jFrB4zzymPA1oUodrlyp3eiL3P6Uo1ifzfpFNv
0XmlCQGL43LfgT3NVeboxAy1wmBiro+15/pT3j4OtvhrdeyjuaQnO+++RlN2Bo/ySALncxwwNm5+
zFr93dGjc2GXz46KfFIhPuvCW3Y++hs3g1Q+Y7gmu5DggS5/5Ag1Km7lhGiy+8LvsspDc6Hec6K+
sYqU3pODKLBiUCMvV8mBvKuVEjMjWdzpIIReh7mbazvPcuPgSZ4x4VlqeQGo3kQwtUCtqEkpmzsF
CPXUeuXRzof8DuuN6Mw82Hn0lKz5WFdFdFS7xDrqdqciOpj+8+0v4PqLk4NKij6H2MhkZPNxT5HA
pyVqafolOInlVl/f4fSqh5SE9c+2NZydbtfeevKfvwpgqtDjTgXjcXKWbAnMDCQXkrQIKycLWsp6
1+4w3V+I45cJs8ncAdliEnNIfPYmpOgeh4aBinmCFZV8bHBdttAoyCFBR+5gOLgtppN41zdj8xmc
Rkovu7fqz2mEENjBqCNhnFrNqfAi9ZZuJCGrjIch6d0F+7Mk7oMmtif3mIwZSJJ16R2EsA2rVNHs
j7SPUcPngo1vOme+V9SZ/uh2S9vSYBUYAiSiQ8evF7PxU3gWZjd9WXUoTIJF/tOr8uknBOfye+pg
dnzQwFPUh87MujEY1n49d4mpYwzYr7TcKxW1Jd9EORIFcUVZT8tcqB+l1iyy0kU7uPcYaeblXWTV
mMinbNXjmA6FCGJbKalSFGs9aIVpNYGN+MjoW21cFwE6yQ2UtXLGfG6mO/Vhzh2RHpcl/ZZbSt8c
VZRIC9+JFPU7kqcmznRp2xwalN+KB0ZmGNgyyp+csddOBVaNZWB7q9SCH8v5iV+fPY5d2Zl+vlR5
5OdCNfbQtjdGFqSsEnOKSir6Yi+WTq8OG96XGbg8Bz/MTj/nhjAUZLc6L8NsE+l+c1m6Y14vy4mJ
QXTQ+tw58LvQGUd//tlto/EeObk1DjB1bBF92EOjvTS4N0dTymUxtoHsKrsvl99CNnf6kLaud+od
DFvbWPVBN9YHo7KCOsEdmjz4I/xGhMkN6V/DvM5qBE9ggl/4aC8glqP+oXGqT5zM42+HBUjNTJOQ
1+BGsmSUfLVzTtNiicRddHKG5HFaDWdBZV39UKW1+U1T+HzfXu7q+iNXpcmFYh/SfTSHNjlrPLRZ
krRrGppxNfmcKBeLjGx8ck0agXMWg52I+mOaaz/mZh12kg65zRevQS7OIzJnYW59hZpb59IQY9Kn
IZz+5FAa8Xt7qr5qeV4eGtH80zLH928/7c0FGfuSKqNqxUT2cnMxoXPbqRm5yMYmQr+1Gj7ZC9QV
b6HParaWfRDu8NsNF0D9DAe55aVYNMJFl4tWCtw4FMDTUBU2GcxUeD7uuntn+iq8y1XIYbhLDABo
20YidgvwBmIerY015FMtlbatIlWs+kUcpyjPd3JTuVWbd0dzhyEFA1Cu7S3ptZoZWRZJK+s45x22
Mk1IU8l9iuwKt65JOP6oN5YcW+xNba7SBPmgrxbeJI7tGHezcCh4sjJVEX6Ox1M09nvI3xvbyc1M
2g12H/DXFmM322Y/6ukCYKGuRIhBp3Ma1jk92uoyP+XWLvPvOi2BrEwmKDvOEpewhYEpMaZhGeYF
YdTo+p0tCuNjE88Gdomc1N5Nm/OwiCJcRit6wFm2DqIU7/PMy5TPb38jN/YX2x6TvBfGBnPtTRrW
zFmrJFWckBAvvyrLiN+llqae317kSoJNOgq+XmXzUSBaZHWKC2MYOzSElU0v83UFy0xAhAed6+PA
HObstfMpixlI0OILFjxxfIeJ5sGLMj8Z3O7ILM3EAEI9RrakUC3JcUmZOEj7ullVP0x99n4oGZoA
eERa3OkOwB8eaKrYx34Y+p0P4taJAXogZ4kgPfgGLz/zVjRj5KAeF/a9Yh7wZO2Pua1+AZY2BggL
75HyrstjuYNIbMNao72BQfvlerNTKtmKEWGYjO2fuBXqQbaYxvscynlQRtZHy8AbHMxY8kgAHugc
RcVpwZH5YTSs38b4yt/iAl0HCUGIszY9lgrXxBqmfxx6jZEdFWOKUQnCkBj3O9ofhW2e3AJD27fP
0I0IJCcAaA5I8BrsmssNoGKMS0xZkjDthw9VnOmfvViUnzQwAp+1xGx9qTafHIrGifZO7417hKVp
ufCdMiHaWmvR/Fm1JU2TcHLqh1hbk0MeRS0onoI5tkMLccDsuyrm77MjiFPRh8Jxzobd/qKf8Wdr
kXRN7UjvffynneSMcwvSPWX8ydTjLsYuLOg78QSFAq3Stv3pWHV/FCWmNnGj7Ewfb3zsKCFT/Uqc
oZx/Xu6hELVtLR57OFf6cPKcwTkhsGft9PxurkLxyHsCVIFz7OUqNDnTFHZBHE6UkQEnGnvEcXF3
PsCbL0WqOTI6ocDbeoiIPM8ZIKJ+BBgGW68yUYMkL7RzafNowyorCTpoO0fh5qPB25AqE9INd/PV
52qKy7RjxGFver/aQdOOVpyWOyf9uktAIs1XrpP50+qjT3G5gTV+DJkL5AClh6x5NltbQ7t1VXGq
S8SpipGnpJuSY/jtKV+UBr/TFu1VpHqV9BPgtMmfxtmk421az+OK/DLTQI0ctvs/nJ3XjtzItqZf
aAdAb25JJivLqeTVrRtCW91NF/SeT38+CjMDJStPcqpvBF1IiGQwuGKZ39jrY1bjATDnOMt4Qh6K
1F3dHfAlCBbQxab9evm7syxNo14ovJLBRflSQ+LIGpN/bseB64sgBkhCvkXe3VWCZVvUOg2LKFaH
FnxWmCerLevg7auQJcO4oGVDK263im73+cRMixe9IlBRLnbrD1tWcHuV14UTb3qDymxiP1Am9xlq
MeSuEdk9kTRWsq/NtBr3UmG6ZK04c6X0aALwYVAnJlDNaz3jY77YIASAUuYg4c/TvIxelbegWcqy
OeggXMtRaNojmrpZ6yFStdsDLWZQH8M+D7lLhh+gyXQvhvjlK8XaPCgmLkpdwd0CycDAS01CNRxQ
ss7q7miXtoV2ySfzA0iASDQxyNx3ode1Sssh70W4FJX7EqfzUxML54whmBFi1V68lLhQYb4V/cNQ
qvgnMmISgHWcP9RmpX64/cquHD/k/MjsmZggt7PnI8RuN7WdU4mwlksTILClekkEteatq2z4SbJt
IFSb6OPususqFYbFivKTJbFzx/SovU9kfiSo8TqEsgr7uUVQvqc9s9BQFisv1RVReeBjQVsvyzlF
mc/XtHQ+a+BLfKXU5oMvixbfq9fJsowuuFOZK6BncxkmunTRW3R+o1AOiEml6lOtF/VPZkEOTmBG
Pt3V4JJdr3arVveHopMfzchGibctTDzTJmXlEq5t5SNAu+UDODHBJay8WJnrfopHI/8+VyDhTi4g
W6ZAq1Z8ThJd+9no1rL6tT0slr+OqfJ9kGoxB43hLIIuUl8Y93M7C1whGdhKP4pybQikvmafs3bB
PcxgwLp4aZFEeBrqYAaDTs1cDIPNKo6CaDSF6ztCazOwLzJ+Hpc+fWqLIfpznkSyNXzqH2k8LBJf
GIiMngZW9sM41MYXdZqLf8peK/+b1XGTIm+pmBNjSXPkOLspdYFI/5sbvfsuReDICrpSYamINvfM
KbfwZxb2VANZQT6eJ8uTn5nT8AVUmDX/ECjoFh7yA+m3WKuGr9a6wHyH/PFVrdZ69VqdM3CXJVp5
N2r9AEIIXOvP2VCHFystXYCXptWeF9WwPxS41ZqgjjTxpLZGGp10wDvnZEB42dOEIr8nwpm+lbXR
fZCGunoN7hkfHKZH+HoUT/lQCATVnAEnnGatabiUU/TZGhvzkehif8YRKPrQZFl0KmgXdUFbustj
xdjbPfcC60wvRw5NBK3T1cp/azvvHc+Y3DTFWSgzW+Q0c0oF9NpEhy105E6YRS/xdwx8RkwHVXV4
l41Jvty1Zi0M/z+yzxDXafBTyFMbdzq7NtwPIrfKd6NSml8kKiWFh/pm9H5u3P5jDP4q9lB2Bj2t
FgLDIQru+IsjLfFhSovi6+2vf/u6L+MdPSrI44zDEId5RR+IW9eeozyLwrhDGjRKEGgYKlW7szvr
y9tXArmzMVDRwKCyv/wUySwarY0LuuOIjTzWXfJPP+TNO8VFaf/frISTBnrOzLj2SWGVxXEyzgkr
URqETVy0j2sdmX43iD9ur/QaCQ+8FmUyFG+InUxnd2lI7tSOIzigYR13yDTpa/FZ2Ez6iQ36mYtk
CRKjY9IPwDhI4hGeZF4chdZXnkiMGvgR/AAcR7ZRzy7ITbUOlG6K3LCIrTWUs1V45uzOYWVgZrcM
jxClW8+KnMk3o+5HiSu7Vwxu9diK/u/Y/Z6J6bHvoz9Tx3q0Et36Z6jX+NzhPH9wy185azSSNjck
pHsIybvNmht7NZSKs9aLbrxrE+cvzHqHE/zoyLv9Xq7cNgZzXWBaMEMYve1yZwdL0RzzzyiMTCwB
xsJk3DfYNqYUs4IShNRnzwAJ8vZzx/BnU6va9LTAq12e8DhKp4xlaE3bsfLH2KsL5tLZdObfWv9i
K2E50T/iw0Xyefcx2WpvuEnJUm6eKN6Q5okHYKhBT7JfD57q6hknK+V8Y3cDqHtXgrtmPkxoebjh
2E7AZKqosE+uMLtTt2ruSQKzuJ+4fE/CVMegceryviGTOLjKt73bxSl6j9wAyEshwr1XbrbiNF7o
VLjhmiE/T9OQAXkyO2G6MrBGE7f93MxUJ9Isj97q1ZUZq/yS8websPu6TKVIMiFpm/eQu09lidy9
kTTOgxiRVs3TKf6C2WuLl7epHbzk1/kfQDob6onJHI953m5lJ0ZOpY3h4A6g3E9LXavMN9wjtalr
XyVunKRmJm4MpN+Xp3ZqGNOk5eyGpYjSoMus6AdsryfQdfbBQPzq81CFgJihqfJKoNogCWpkrrmh
kVrNO6aGFSc3PQIbbbvy6qSAvTe5ZFRajduv+G3MYYKYcEk4WKVEymls9S7U8WR4VuqsfS7pvB7E
mi1q7dfTNt1ykDn05l6x0NssmUEZuaEok+bFXRC9ieu+PlXY4xFlRi0Ye73w9E5PXsp2OprzXwt1
RFPqBM4K7ha7oJqaq0yUguUj3Z7u7WR232uZLbxBQ5aFeRdkMCX9P14C/6uQ+rVv4rdF9xJTU61G
IN1YFMM85WdnRdmjbhdpCA+v+LC4RgunuTUCYVuf3x7YYUXR6QG7Q3jfxaIeM4gWXBIvl/kZoiFt
FTg6fpA4V7U+xlTVJyS4ft5e80pHmRYM/je/pDCpJHbf4WCZWYSUE1+ImvyoJPUL5Xny12hYwh/0
ZQwRSllb3IMMLbQzPCZbNHu9WHRFGPUmMXrZXLgLsTA8sb+Zom3ed2ZvvdNWBAoKjkgIWdc6N/hh
+iPz4ZDxvXYvaa4By0RbFTm4kv+qDz/bsog/3n66q8d30xYAXwk8Z49IN7K5SqqJHTVLgZuIAt7q
cehcEnmcEn6mEh3VXI2TR7ykdU91o/ZIbuVK/KG7y+WyuWTRhtrFn6Rdbaotrpe+avtnRUnlczo7
w3NrGxgs6WX1rOD58eT0tut1SNd7TdJM7wV1XFCquRJYuS3v8ZV2zhPSYt4yjBHeRLCo86Ux/VEB
UdmvzvSoiVXxJiS3IsQ7z6hsoSO5FtZzKtX4hL6F8sV0xtnrakwRXUT+TkrcJYGigUaZ+S2+tWrq
IxKDqKapOqPlOV2ZcJ8GnSGKgcIXA1Qj6Zs7p1jLZwPV/z/wCcnvb7+tKyEU5UPkfoE90PjaJ9HK
IPHebjlTZl+Mz7UzuiclTfSDkHbl896k3plQoXjNPHN34JPCTCPNaUgoTWGf4mJG7LTGbyluO1pF
Sy4DreiLENt3J7z9fNdy2Q23giQm0ZvCZBe9q1Qdp9HktgWTW9zXid6MjxDVtcF3rFmJUOGsl+/S
zNT7OuaD0JIcXTY52yeYYPPig/sw/izTdvjU17gg+Eg+KU+OklQlKtNdhwRzqqb3yWpPb2Y0bSyL
jclEXCIL3w8q8iV3hBTbnpWqfhax7PEnn2vg2U0VrJoxBJjrIDdHLh8KdzgCEV77irDl2e67rcu3
x6LGYD3mpa1I0gogtouGv3tfd/JsqtFBCL52BAFs0SoiAAHm1S/v17RzbGTweFA1HeMwddDQi5VY
OTiCrylr7CfJ+5YA4Y5o/xpS/XaNz2mRFt3akuG105SGapc6rQfeFgG+mVRN+umYjZ+6to0/dK65
PkyRTPEFFjJl/AG2kxqo2szq+9lNP90+pK+sgii4toYZ2Co6SjSWtjv5t99WubbIIlu64dTj/C3c
73MG0lAZilMZm+e6yh/HSr5zI3oksfGxmJT/5uP6XC/FQ9zWH4ZmOk116ptK+WmkMV73up/b81mo
m5tS7QsXWn3MgRn0MYDD03oa0jIH+3slbaDpt8EGIGvSj9sVEKm0hhyKgxNSIIF0HcCnFPVg+J1h
Pqlu3wf2Bgw92LftaOxSJRbdUInUyiTyu7giFyUf1tVywsUeus9RmpkvLrCJkqb3nPO4Te96VO/t
fyGua3+AuJ4wbxzcH6KlJeU1Y7q8LJDNf0ZgG9vAmOfnjO584SVmmv2pCRWBywWl1G8yN/vEays0
VP0lirQ/8ihTj9i8Vy5OHuaXqRjJCM3Fy0MwD2jYJ+XihL37Q8pifUT6trgvaxBlzohSc6vklpc0
bX7SY5gPt7fyyox202YygeuAqIVQvLs1ZaRGdg2fJMyYB3t21jyqUXcnsvazEjuMvtUyFIP8VLrq
x8QS/+B++6il3ZEU79VTZDM6oj76dX1f7oGKHHKcA0YL19h9p07J1r/HihBoWXxyo6b37Ojv2w9+
LfqAtqcc2rJA4EyXK06DROuJujis1QkNosKx/SohBN1e5RdyZn9SiXB4MEAvhsm8/8JTBSWXgeut
j5fvkHadsCxaiCkAxAMtL1KvzhmG1wxU7ue8bM8gjgffVRPzixPNkFdT27iz1Li5W9dtcJuW05lR
dvK0oNj4iBihHmJMmp1nK5HvUHV/+8ByE1XfMEEbyARvoctd6lZdlF2tO2EzavkjIz4tVLSp85JY
a+/cNRPPscDz8vamXX015Mg4xMEwA+FyuSj98BVlltUJ6cxkdDAbC7Blc+QGd+2zo1EJW4pxJVWe
drmKtbZ1q0eTE0rVqUJYSxZt0ckNm7XKvphm2j2la+o+FuXofGplI48SlO2AvToZNBbdTZlgIw9f
rh+1Y+NKwfr5kiG1QjpGLpmn9xXICL+PEveTLdOJLGBaPcXO6Z5bg3bwI67u9Ab7AsnH7bgffoo6
BXo10v1wEkPFm942zj2SG8G/eJ//bxV3b2Frglec6Zw7ocBP92noShQDXNH/m2cBL6cCMAO27+z2
k67NQoOl46hiU/tsDaodxA4iLv/iWcCyoHdESguU7fKtSTPXC2MYOZtpEhOQrU8laogHQfna0QSE
B18QntOmgX65iOaUPZLBRMM5KbUX6azpu9UlERN4w551aaMZMncIPzSVdnJBmx0847U6lVkXvwB/
Jrile5Z/ZOt5ZaC2zKeR2OhMZe0KzzsfMDdoHOd7b7nZH4aez5WHqZKyeikWxTnj3LgxHqg4c9fD
uqeOcdkpo3+GkZ6b54pqdAKARjazjtJEeVRdeI64qVTU9loXpq+VGXL088auX1Z84mJfH/jTE3mz
TVJst/hI+Iw/6q7svt9+qdfKFHJt5sbkYCD7d3cgqIykHhtJDlNBDwfibpI9cCtA0ZzOGTX1qdcH
058Ve/l0e+Vr995GEmaiSAyCYXH5pnNNaywG6txCa5y8b7GDCBor/0Nt20/O4HxM7PUIFLllE/uw
8/uKuwNsSAeAi8I9hJZywBjlp7S19Qzzy1+nVRx8k9eSb7w3wIAh6wuvbU/Ya9ohHfKBW1ZOovyj
aKu58Wp0vU9Nh1ZFQubxtHaoz5aL+JpYvfswoU4ZzLqT+4Mz/AW6/s0GgZDLudY3dh9ICfDElzve
usIZBEOQMEb17VyWxvjw/1F1XHmvF6vsvuB1TNo43gLrgijBHWriRogqoMVUseve5/GSvgjlX9RT
aLA5IJhoalF265dPxtmdhLuFWb1aJwqBdfGtrblx+8S+FvBiA9HR2TRufuF8dgfISiD7VkAVaS5p
4wdzcLGNph8bzImanLpYdb62Wb+ESxe1QWcs+kOll8YP5o/ji2pG8iHJhfDXAdjF7R92JWhSCGyo
UKpnhabi5eOjFmv0Y4VCTbJarUeQ7DbPSSqlQTH9Ii8YnulCDUdT/+Yo7fjl9uqvRWRcJJ22PUEi
AUa+stuWgkJkZZgRhZSMY+u7WTw9J5E51n4KfwOJPvwNg9zp4o9qs2mnbKT+xEuFsB/XvjFxegQz
7DklBUogmBqfMGOSSZhVqdy+Bb4uL3ekcfCzr0Q+yLTUxhspFGDkLv7Ys2aKbNo6Tq42PS/DUDw0
ohm+ujJBXmREL8Wm8RUqXWQdcG+upB6MI5gVQ1UHMrKfreaKSuNsQBSB3tHwl5rNg5+Nq3PAvr+y
yi8IJF+6vSnfmpeHws1kNlqrY4fqgler5zq13nmmURfe7df/+nuHbgrQcuPpEeX27WRF2q1edaMd
Rp0rA0XkycckazPfNGb7bqbs8Qo3yj++edFt2AK6CCjMBoq5fDiOY13nKtYlRqR1jbc67vK+ctVv
kaW1T1W9lj9be7YOkoMrIZ22ISTMrWFBB30/5sHTKKX/lNgh4tnxAw3X7uNi0ltwYlVHW5V+aaPW
0bvWBXMyz5b7DvmQOqwshpidw/TasOu3Fwy0yfj06WVuUNc9JigZnCh2Ot0KpRvJs543wx0Ot83p
9na/vjlZBZ4renzguqDZXW53LY0kxbvMCnG8k+eWfCJASSRAUW+mSKmORGSPltsd3U53u55TZYWw
gCy/U+r25I4geBV7iAItHd+epfP5U+wxUdMRovz13n/rRaVStGIVixXOet3ezT0zWFmL6eD4vA44
rLIl6MRozB73U6a2s3QsHTortCItD/Somz+MeqwDwROshyXykw3iwF/T+YhcuO3XZeJDoxEsNrc+
TWEG3pevT8a1W8iltkIQ0MJfZIccniGb+zS3x6NRxOuleDzgHGwoxKF9Z7OWyOOQQJphWk3aPYy8
6F6Z8yY7CDpXnmgTAMImg+k9Od0ulaFnUMSQrsxQJiJ+zNNMO4/AiMKqsauDaH1lKVi1DGo2JCMs
rN3lagwJYhNlAq87FRXSeWvj4zziBnW1HrWCri61CdttXmXAs3bvKemStGsn1whLM61CMSGBG0/a
dKfCIzw4jFeiNp5gloLrxQYI2MOxGaS1fYLrfYgLNjzbPEL8MYnNd8qa5t/UVlXuMEJZD97alckE
28hXYMCohgS1p8wrKkUT7tQ6OrYUwc2EtN1cO0EkbeNhlHmLDuZofJxi7Wfm6umnXAdGiBdMGs6r
694luak+rGiJBJY0+jB2chnWXat4PWJGT3Y0fb0d9a7s0a8mGfky7nEInV1+NlQkEUXgyqyhMByC
HbEh9A2QaOe2iJLz7cWuxDzqTsbP7M2Gk97Oxm8xiBmd6yD/ZIS4ouuPpB7mnVjEiM4hBiiLKKY3
o/5Js4D3UO0izQnC8nK9SdYTnzCI3GgFttmqsJwLp0gPnurKif7FI8LQeZOl2H88djZmTS1TVrEW
46PlyuUUy7VH7p9wfnsDtx+8C3IUshDUGR4BAd/DVHEkl6We2XQFl1Z9idwuRpQgPUq1r4D9Ec8i
iiPCzTCbkfblvjWFPZtItmohZsXiQbhO9LHL45qpFDomuZcaojo5TT3f4z42/11U7RKWszHft+hD
vDCiMR9di3GomTbViuiOlOhTqDneK2niDXaydj6gSOu9KZMlfOsGMRymnbn1fPn47F0g6/Wm6q3a
0cLcpMku6+in47Txv1lkk3JBDBRd1P0MTW3WYkBEWQvx8x6ByFXddytuys+3H+X1x4JNMmUe2lI0
iZi7X74Eo4jzDDECWsso7HnMYRJ/7XvKBGAUqESnR85/V0qcywW1ywXFBMk7my0bsQvRPyyyrehd
JsXfU5WnD8lTAtdPHUaf8sxG6mWgEkvnJEQWavqzwOkKNrjtfuy6qjnZKT1OasjyrqsR2Lu9L68/
N34mY7WtfcxAZT/w09O1AbRn2+GS5o3fDCSC9aQMHlgA/eBFX6EbsBbaATRxiVdcJZdb4orEBcOF
/XYaI4UI9awN1KpSfdFkcxiVNZ1y5LvvlbrqApSalmDMDeFbZVMexJjXHz4/BHODrZNLQben9hku
FRqMDzvEkWw8TxHa8vriHjWPrkD4WAYmAeMACDOvMEpxucouYnzN1CGG7g9Z6RxHyeA1TkN1Zdao
vyxINkpcyB5r0NAoRKrqwfu99qib1eU2b0T5c4/LqrKEsoeZf5jEtoHnalL5ujIYb46kJPobyBj4
AqXFfsSo1I5abYZMYdpPdhAt03LOSrs83T6rW4p2Ga9ZBRIvEkKb4Mf+/ChDO8Oi0TZKmw0I0FHn
s7raf0+JTdGtqTCeprx40MgBDlKfax/JJnO+tXg37Z7th/120yIp20eyMdjEtbYf+86MTl0ksQpX
y6OlrsUpohOpNxBTxEn0y6XwVNBFvfC+pmEugzFjoqWqaYarcs+lbhpvL2R+lWiMiEDQbgScy/VU
lK47MU92aGlLda8NqfTkmDgHqcPVpyK+b1/9FoB3TzWqywbcn+kslLbjMzWpKcPT8pwW0xd9buT7
2wflF0Xs1UnZBnG0akgf9x94St8vAR/Ilweo6VSVzexH7qCBQV6iUIv1+H7VR0ZIdCIAr6bzg4Y3
JKSPWp6LGT1eEsU+UJXeuFcyHdWIYpRBL9K/YCJqz0zyVCC/ZnVWe7V+6PPxz1VCr3BVsAljVAwv
ZWnrJ0gPsYcWSByoSLEHvQoOJc6iEqT/mtzdfuBr+0sXjeRso/oo+7m03gx6vax0VEQrtVDKPApp
O7AenADGj7p6hCndXth+gwlrm7cmcwCk/i+PTc4AUIkSxwqXvirR2R9c32YfgwRPDT+O9drroMec
0dy1zhP5VwjzBGOAqU1eUmNyzs0w6p6I1yU0Vwx15GBM/qLAJBm7QvXQ0h+fB0x/nmLuR+YmTvfg
Rs58dqxxCoZ1A3tO8XJvr27rAwFTKs9FTfhctxH+yDh76B2qtVbleKziWNWM7VZm3mmLnj1WM9oC
/6nVto/TtrXDvIBAWYu1e5AZ997KkPHb7ZdzLWz9vle7w1+rTcIZY0DUuVrjtX2hfzV7U31pokz3
G12z7pCXM30X0JR/e+UrwR88F0JyLiUvTYTt2PwWt+a4co3OTgnLo9k8DTPa6qrsuvPtVa5ER9Bx
XOnomW4xcpdagZKdcwt2czjKHttHadbnVK+eZnPuDsLI6/IKO67fVtqduqLQkTqXMWEkjk1f18oJ
SwxA2mIFcmQLLHNbRbT/ZhPhTpADb0nq3tlEwOfomy7j1jHL+a50a8HMIDvCM1/bRLrxjMe2AZC5
bxQmTRLXRk2jMG8HFGoUUaKXNmkPvTCPMHNXlyJa0N8hNNLfuTwViWjT2FSlTbKZN0Hjap9g+2bn
rgKlcPtkXBl/UPL8ttR2QH87gFUhBzC7lhUKy7SfXTupwy6q8icDDlY4u1H9XVTyn8yZe88am+Qh
dcj1hrK1vUYq7eNQWj8lgP+DnOh/+VnMP9CJu0Ld6cfSTfui4LvQS0W5s1VMM4PFqTTtlFaK5Tlw
v5ClSKflpS5Wo/Uis+kencmou6DBAeNsLRXQM3SOmj/yXpmPmqdXSka679uQE3gwXlJ70SAErnj5
I6/ISCykJ5KwrubH1bW/q+76kghQVYpKAWPAfEuy9/own0cteZ42xPOQp++XWtxbavm1Mnt/0ZV3
nS38aUWA9vbrfR1eyPZo3HHxwIZBHOzy7XaMH3utMtcQQf3oHpW3wVfQATw4RK/vtm0VKvTNZ5gi
cRtl/XaGnEgxB8TI1tDskoZqQD5HefROHTvLtxWonm99Jm4jWtaAkOC1vOrg1EOUmhCVtHDQ9CaE
TCghsXbiy+1VfqXdu/tzKz9guJMR0XnYPRRNInvtJO1xR4gIZMAwLY+uGY+nPu1R/sKPKiy0rj7H
OJ949VpNZ+ztmoC8WJ6WWZ9OAsuAU14s2VlIabxzh2x9siYL7DvX6ymzVvXbf6BjqKDgTezaa0yv
ldKeTuBaDA/G1BGy8Qo0jiNLtx99sA1BvJfhW9Zmie3csMJNY+/nUneVh77OGGSKgbZ7NPe+0Eft
TmjF+j5xS0CXbkrzoyjMM4P9Q97967PJz6FJtTHbYXrtfTjw352XLHOtMNmwLV1boGKkxcadGRmF
l8kVwV9HpH6x6RMq0vq7HcsR4rnMPTL70ZtaZQhbaKwHx2t7r6/eO80UoOTUnVyYl4fZFaB6JMlC
2CXREylR+cnK4+ZTPyJmXCvK31Zq1+cCym+oryhU3j511/aEKo3xHjpdMHV2F7U2jXlmZZEVUiou
gZrOK2ZF6ZE/9OvvFb4aSqD0i8hGUWW8fMRBjaaO5jeDtgp3XjMapqdykV8MeBqnrHffjmRiOVzi
wGPa1Gd7iMJG1RjS1rbCIYnsUzTradBoKGnf3rorgzyWwbPCoBdN5bkX/Sq6RFfFxICpzPPBQ0ZJ
+rTcv61a4wYLf/8+LUhutK35oMcVutPOsyPMIBnmr7d/yOvdxWIemUmkkGCoIex6ubut1qlWLCct
nBf5J8Wq5psCAnTsSgdIWtkfnNfXuQLLwRnjfdL2R2HtcrnGHHFGtkotNFYhBo8G0uCNskgeNasy
3jwIulxrfzy5U1F9zGkERsr8ZFnjX7aGnOa/2D8Mh1Cr5uvDvO3ygWQV5WZrgcxcFjiqzuAqJ32p
q5Pd9tSk9nLUGbm2gSbk620TAe4bW0r72+2FJe+yAYbVcLbr3qvQq3shjSxPnanOp9uPdm0pGngK
DRJ62kwfLpcqlQJFCbS9gCeUymlIgZApvYP1mh3lB0tdO4XW9lgEEaiS+/Enur4QyHGFoNQ0jBe9
qusHZH7rUwwM8DGqy+bgGG6n+jJschfTFIGhspEz9xg/wvWSJ2nFo60KLcGJtt4pxfqViq8vTpHS
FIGAlRjM0j36Al4HTZbWmBHAxCX/2PtQAjhPtS6WaojRfXtX4WDilRjcHGzo9VX4npE5Qn1v3/ZZ
e7E0qpOquPmqht8PdJjQPjjyN7t2QpiBUgoiOwS5bXdC6qGtkS/ltW2uALC8lhXrzhoTGaNpDx7o
2gkBlMPNS+EEYmX3MSOlrcIsa9RQyTrpZfFsBW0yaEFM5e/1kIgPSsMr+QfwYBVbNWS8TCSntmf/
7UPbUHrrJJC5lmqfvhcOgkGGEptejifDqeAAJZ6OnnhguZF2VhplvTe0pvHb0u78aKrLgxP7+vn5
OdQ+yMhsom770UnUUaYy1FZCOknWaamcARRfjqkbtNETdKsfb/32L5fbXQulUqkjIQjfw86BAqU0
aThxX4awjD/fXun1SSXf58PfFGPIy/YBrUNJoShKVtr0Pu7cJppOUi2bA+uZ1yeVUSI3D/1WKkiY
aZdv0+lKJHYrd0VsrivvScnjsAT+eU/r7WjE/AshfxlcQKIhP4R+LLAgRlCXa7llU8RUm0o4DF2k
+5MyR9/XUjP1oJlQ/vFG0UV5MMloJSvDVf0xA2hah3FbJcMD/2SKT1WnJeJORHk9Ikwo2g/L7Oh/
jkamN/5a2WuQ4Nn3rkmmocRAZQUL3Ft9i0ptmTrdR00MP81srL/gFZapXlQP67dsjdrJ69sBSmQy
Co0JRTZJ+ZI4E3VAoWaNiv6vYFvyFujrbFdfFDmp8N30yfhudgMxeN7mLcFbX79FPQ8Uhb7Bxlzf
hRBcnZiZWqMSzl3R37VzqlCjJsmft1e5IptFzN36mUwsaIrs1Q8SklOoaGjIR7Ng7ptOybuyXFsE
9FBFyJ7MehEZPIfSzAKszBoops7Yv3ezQafnGunLUyrM6TEfov6lX/MIZiA4q6PCdIthlweHc0PL
axusYPe0B1+skJ5kW6s9HeUZbXmrTnzmHw6aw5OzzsFcGWL1TKE5yl0zSuw6o8gF0ttJy5zog0xG
H7jgQh9piUQ/zK5Ni80cq5f3tRXpxdl2e3KErG90sA1pdzI7G5lQvanTHwyKR/cuTk0WSBCRXb1O
xzkSSpYDMbMCe1V6FDOl6gFBqBvf6KrorPd0AWE+a9o7aD7rU2p39kfFmHEgU5q+7ILIxjHMQ60s
KX3UJoeTqiFW4quR6c5eVikj7K5R656WrJZ+Bl8VpnCRlz86s8TctVOE+mdKgvKcVjiunJdioXuD
wrx2ctB+r4CMgFT3oww9Yq9LWmMOpGMO45PuFh0Vl56gl5IwjqQTTFv+9oF6nUCAxCEBA7UAosnY
QxsnJU+1ucyXUJ+t8nHjtAb6lBTv2l4AaCncBDJ4V75Y+XwkPPs6XrIy+Aw6iBQOr5gWuKUyBnYZ
zbemMp41YKmB7pTjwVm8sgpVo467CjefjWrFZQwjyTTElNEk6YdsQkp2xfrAmK03A0Qxrdi+/Y19
SeK3i8qq2dgI8/VrGFd9+miBEfNTq3D+xbP8vsoudcgbqOJ6266Qi5ohKJqlCl0dPtftE/H6huFZ
AH2QK7BhKEhc7tjk5JNA+Yody8vGq9pU94y8XP2YCHdQPP6yHNwFCoB0YAWJmTp1267oaGSrj82i
geswBpoLyVzIby1VVfsghbYSEYRsnrpZictHkbewphN9wmcmVpZKeJkuHOvUr0b/o66T8QlfuCS6
M6Kl+eLS9078thZw32pIgWh5Na7w3HYdMO2rSu1dH8GZDcZGzY66yFe+KE7b1knYjBfAu13uX55j
ELXQHQ0XJ3celqmPGeN0G7FW0Uq/dDpxEsVCRz5J7DffQRuqjoXBWJHE7IlYspwyHHEyXl1sKIHM
oMfTQlb+zSobYnADuzmUipcPGIPrtdPFWUIKIfqsZjEFQo+OyovXeeJGDKBe+7/IlMtVWqUtIDEa
UAAWPfm6mmN/B05R3lUIAPmFi/Dc7WN/hWNJh49BzdbFAC+4T0yn1ZLtwCw2LEA+P8peGytfTddv
sR4hvM3H7c012bC7qOZX2FLue1zk6zsbrKSnO2P5sS3X7l6p4hErMLwbxKgg/5ZWYJomrTkbbUMG
Xmd/Gb2SfIE+VB6EoNf7tUUfoikdEGAL+0my1dX2oDTGHLaGOoVTW+ZPyZJanyJz1jD2HayDxPoK
aGWbbME5RJgS5QdjFydIbsYIZZcZzScXBHeWxg9p0kUPs6Z8sWY9CxEpgUCC5uGZmqPw1coYntNa
/3L7vV37HQxstqR7m9TT1bw8KM0SZZYy9xOA1bL+A9iWhBzE9O99VcftP0LQlAEkMBXlSW+m5UOp
2q2NH5z9ozSm4kiq4nXwpLajLIYHjRI+ScXlj5llanI0fql5M1PUW3t4MhGaC4pFam++DYAL0dLg
1t4Q5ebuzrGzBNMoyVLjOMXfx0UMQQd856DeuLa9dK/pB5EbMCvdt6/xwXKt0ZJTSIP7M6I6kS9H
prXLimDMLJ/W3nyY7cnwhTbem332X9oNR0C4KyUspSJFFWUVuTWg6Mtd1RbTHuWScKxzNJRMThIe
i1r8Ig298ejtVQwBXD2cy6Hw+2npHqIML4cqjXu/SEfjIFJsB/vy0uLX0LFiusP0hbL68tfkNa2P
UZhjWKSW/rHu6jWYhio+YBNeOUlovKOmts086dbvrhG1caBHdKwiGq1BiD/uPvWrNWSeIvTu4Ile
TV02yuLWbNskSSld972caYISTj7dQGcrGrxG3SL9Jmv9f9g7s926kSxdv0oh7+nmPABdBRxyj5K2
Zo83hCzLnBkcgmSQT98fnVnV1s6sVOe5OOiLAxSMcspb5OYQsda//mH+7ppZSsWcdIsIXSyUB0rW
ZsAtn/wZs6oGe4v2OaeXa0VhQ9xLliocEmv60NWjoV2QJph3OCWUNRUsSpY74evi3sPh51s5CuKd
agJx81HnkSH5y32rWTrfitevBQbH8rSOOyDnvr5TelNrNr5hhNhANtvSdfqfFdbMz0NtEcMnU/+u
jJ3yi68VydEWk3eyG60JsXFmeJRhc93YY3fZVZ45h3mhB3wpwztAv4UhnaIp//OF7PyxWk8WGBSE
BrrRShh4fbJd02hurIZ2N9m1F6XL4lG1TMsb1d35NsFReJYwMQG0xrnufGgfe91qEJC3O0hjqEQH
epwybUQYZ/OXGiLJn3+n35E918OB7yIsg4O/suBefymKMV+mK6sJ++JnJ3HlbmkpTQxDay6sTpUH
f3F6OJWtdWer1D7oOqGmQZVrh95pv+bdxG5qJv02EOg8elV5l5XSj8GgzW+tc39w+U2myiunFx9v
5v+vz7SEYJeOVKM7kbrptTe32ZVVpsGdKd3uaGiC4ZC04o4gik7cI8ec73NPrKD/DEUlt/PGjJZe
WHdLYL/liv5Hp8YCDF5GdwEMc7bg1DNx6E5TtTtFSjsqPivdFSJ5K9bhD14Wyh+Ogq4AfOkcwPBa
nUSYuCGHeu7Ka9zZ+xMxU2M0ZLVzauLaPWFDW2xTfHXf6EF/xwflKSFJgBQl+OaQwc+VV3FlYr5H
1MmudKoPlSuCMLF0fFi6Qh8eFAlh13GP/tXu489N4WLOXKjpjft/vtziIwlmr/sA6UiKQFhe334y
nB1z8qxxNy6kkGed21+0HdAVThpvuYv/4aHWQdXqWLQSr18fCgtULZM+NmtL4b/0xWwdZ5F9dKvm
LR3E767r+qVcmgGaKzoCXFlfHwmrcFE1XjXu2pgcUj0llccrCuvBnbtk2xY4tShc8zbxVHaPhV4v
W9v6y1oCzoGmeK3MAkp563xrcROutjEGw27xIV1YWSXZLORbi+cfXNO19fZt0FednOSza5o7S4Bu
Mh5QutYFPMo+juiQhsuK5n/z52vaHx0KTZbDdQVPZ8L6+qKmPWw8T7gD1JOSlcxOygsh5vZCTW95
4Z2/keulgxLKewFYThjC2TO5OJaa0oR5e+rpdZRojFkG3ykOHanZobVY/T3hvXIHSeitkMzf5Yat
h8ZPCqSZrYKx2dmXJK/N6qamG3ZJNg9khllG6DQDmvog6UIjXWqA2rRuH/p0bb71Ze8OEM8Go2su
5zRoDrFJc8vr5uwsqyqIN7SXxzau8zeanj+6F2sA+0q0Wak2689/nm0wwohT+KQ7fYKR4OJQv++S
ZtzCFXbeuO3nizCMiZVjTS3BEsEY/6zrpZSfB7Ll210gGz2abQqiYYrf2jB/OH/8XFxyGAdcDNx0
pbuhy339jQA84UckYkXRVZFuRRc0X2KI5Qu67dy4YL7e1lFROEHyuZ7NzgjBsvMMT01rirHBda1N
2hZzhUueVWz1MjX305QYMnTaASVJMyJhDytRjgjVwNgV9FBSV0Kt8moN7W2ffZROTFeUY/R/K3KA
ZuB16cC1yrusj0q39r/xO/QXxx7k+8a2kmSTj/1YM1ZFAxfyNLHQ9Jr+YXCkpKzInRSyqa20fGtW
nVPtgtjBvMOvjeHOGQ2idU1djUaoGZm4bLWl2/V15UQtd+GqGnoCA5kVJHmUIatrworX4UbaI6Ee
f/5Sn5dFXHYMU9e9f1V2/n75D3J7snOn2ZViVBvdKpr9FITkMDVG5r1xrHUtOrvFlF/A9zTrEKnc
s1uMR8gMNbtqdlBcu00VmPEGG98Cag0j6sbT4g2en2/t7j/8v14fFYmaS/bqihBR950VEUODxBNq
d8Y37DXooZldFpvK7dbg8XEJbpy2DAaGglMO1zfmxzgcdvqz46VkSS8zupTMneMvmPAs03Z2s/m6
HQrh7G0h+3Rnmzjcxl3sFgymyqXZKjzz56MbdNn9jFB3DLUUFfc2a2VshjXZDts4SPFKs+jPVaTl
liJHiObP3DCmRWPvVTJBFU3FOOy8KckKjCIMHfd5nv8iJBxMLdvJz6z52BVqftbtamS25IqjvcZa
zjpRWBzGHh41XmqS5JcxEOwLDiqTP39yfsxPX13YgMKMtwQDPrZYKsjXb2zdSr3Smr4A7+B25lrO
3LQahuU2W5qiQlQiitDUO6vmHSpSeZCysSSImdS+LCW2VEd9GcWLNSwZ/Dag0nCoKnya5jT3vDBu
x+F+gDp8oxtjuw36pZdb24hdY4/jFdepGq1iQs29xjdM9Syq2z//er/rvVmGeFjWKBgLAiA34PXX
S9PBksXQZTtJHjbipNEelo1tae1tPAeaR1ZkFjRRoaXsEyWquW4zqiYoo0YhHtsK3zZAqmPxa8n4
H68sf/t//Cd/fxbNDPE2lWd//ccpe+5EL77L/1w/9q9/9vpD/7gZXzo5dC9/Oz01/d92Q/3tSWai
Pv/Mq1/BkX47k82TfHr1l20N0XC+G166+f6FnlT+OFzyItZ/+T/94d9efvyWx7l5+fsvz2LAiInf
lnBav/z2o+O3v//Clf6Pn3/7bz+6fqr41P/hNyTDk/YitfCp+zp8A7779bf+9tGXp17+/RfNNd7R
6K2WJmv/uzqB/vK36eWfPwrIkILryxSGh2VF8GpMbdO//2J474B2sYxfiV04468uuIhlf/zIfQfZ
eyUz8rugSmAD/s+TvP31tfj1PnFJfvv734BdbsmpkT3faS0kfn57ULPa7KoQIXzqHNDk14/XYDa1
jxP2vCnHynvI1NBfSLBlEVHa6F+tJjCH0CHpdjfpxnCqFx++IhBPi5fTmHpHUwXtnaO6+Dhni/2R
DbXn1ZFKYrAq9eVrYcblPl60AVNCVftvqD1+yLdenT3DWPKVWVFtwDFEaK/PXtOXmFGEM8Fnc+an
SVnmQ+E6M5m4AfVBGgTdB2NMzVCUMZzOuTI3bjbsZp10qxB1nH3sVBVkoUbunYim1c07HJCGvE9Y
dItK967xSZ9vB2lNn6zOmB3yQyztdsTrd+eJeNm6Hph1mFe4Iq0hsvoNQ+g13xcA+s7N8/QqNuvi
SKxwmUVTZbPGyrlo9z2CUvONdXDdtc4vxUp6pj3F/YGkvdeXwhjsEZdjoVi/iX1rZOqFg9K1KGj0
t6jI5xso0RLQvx2WJbRuQK1nVz0TlW3IqlAb1yNet6wb/aLXYi0yg9EPvT729slQ3/14u/7/gvPT
qrHOi/79irMfnuRL9VS+WmjWj/y20vj+O6ScrBkQMIFFwbL+tdIE5juTvCidG7d2THQVP680lF6Y
3QBLgTPzKv33SmO9A96GrucwnGYqA3j0F1aaX3eqn55Qg20aTQPkW2BbgNXzZKliqorRWupib7fk
m9bIj0J0ABRBtbyFJFVtJSL+qMiT71Ta9aPuddpOjtqdir1Dns/dxkwJ+LLVmoczmPMxdoANzcKb
vNDvYdiSiDnVJJSFc0ImlzCsr+aCVHG2G/Ke5+kL5XQRJjjBLrUzXPmZncGB8JwIiOCu8MdPdVXl
RH5OTwZC4zApxuS7p/xx284zisqp/e4YS7lNcjcNpQVLzWuK/dhgqkq3tqMxJgKyH2a1JSiI3gRO
WQ35QcZr8HbaHEiYTnZy0h8TAyqNlXnWpkx9/6MMGFxvyoRuYF92tBKYHxfPs2zk1WzM1o4fuydz
VPNdQ0jTElp9Xh6IZO03flHZbjTFiO/JTbj2GuNacS1PPjRnMhWai7H1iKHyGX/kcRe5GlKe0Jqa
/nJwNKpq8gkEGTWd86UlAx2FktRPudFdN7nxXo8p8auicPcL4vTvAS71Y9gEwbVI0iQamOonhPuZ
n/Gt6NFKE8hWVORLZnatHaaCjPAimT4lVXayeybZdmU776FdvHegAB7aSU9O5AlWx772zSfR1SVI
6IzaLVNO+qWcpIjIBmPIMRVjf+Eo+MSTO39zvBY3T7t0j1CN50+i1fqvpmif9GWu2Y4a7NZRSrYO
yHinxn1B3hQWrV4wLeFUTV5EGHd2nAjLusEXywpbotIvWMU1VJR1+yhNWPeN22thFtRR35jlp8WO
q6NfwF0ac9Fd+v3kfkvIkQrrzi2+4SqeETNOgWjepW5taSc5tTn1pTJlOMlCVVfxRIDU1nHS4mIZ
nRz7eRXjKqa6stzA3YmjQWEocBjxK2w+xn5Z5AeE1/V9mpQl6bQM1UJ98pZIOJ68WrD8vxrq4Z5w
FrV1xjGNkHOSTbakfqR3/kcCn68DXIxmzZqjqik/mnISTL6aDz0WEhurmx+01rYfitIqLj2R1k1o
tOxym6GfYxQyKUbeHxtGs+2nUSvFyWkt/yC7EVvTeug/Kg3fbezSvWdfEbW3KQhOf3D7Ir6oMm5g
krjzRx2KPShpJR/ySdZXaCjiR11UwT7XvLqPOuX4l2ZHwzvk/rjznNa8L0RX3qg+qz5ZM69sOQj9
ytOX3Npmw5yLG3OeNJ6Hysp2uOJpHwUihNuhNhkUzGYreffzcUq5h1q+HzVdHBqnv+s69V2PR3CC
CRm/JwOwfH8oNwslBG681oCgS8/CNK1uyjj+VOiKebGnH7TpphXesFGOXRzdzs0ObVe9DAoDUhyC
6h2ei7sqtwPML8thYxGRQNNEagMaAvVolHNYkxjce525JZlhN+SJdh9nybWZ999i3ZIvMu2a3ZDh
DEzusF3E2nhpIwjW3uP24KektiWIZvrrhsQ3B3uRqV/yedt7tpMFTPtjMxCbfmqGD9STl0vsWs9W
VxTf0IC7nxxRu7dxn9oXLQw82cnbZdGAhBLiygKCMkLNX8pD29rVoVk6swxRoHl3eeY8Szn3IVQg
NzLjZk+COCk+a4paTGzWB+Qg1nWt3bttj6Qpdj0AAdbH09CuvqF1nkP7KNLPeSDjG6tdxlOcVclp
IOaz3ZoWxnBpp7nXIAmy3faahTfncqWm7ErG3qU/dAJzsfor+tcjQUppOPZ1HTLgikxodohzugcF
w3nTB/qds6iVwO1tpoZMI8tpi6jPldphLFpciPZzqyC5Wc5I2kopL+u59W87qr7tgCnoTZBXBSCL
lX+oPLS0TanXZFsQgh2SY6BroZSds9MxLwmFrgi3iz2vQt4uRLaNoVcs3fJcOvadanq3CHVrGo9N
1ZibmqyF76PnbLVycGEAjvPdumaiOHZPi+2NB2cxLrlfVsQoUxyzFfBx2nYIY5WKR7dodx68tBu/
1OoDUVTqm+mgr5r63r0NyDe6UDJ76O1gjrxuFo+WG5eRGCYZNUSdbeYO1VRDhtqhgm655flt4EtQ
L4e11B/KThP3Y6/cMFPtJ13zy0vZ5t7WS5JvrFM71QotalFQfxUK9qKHSasZFWm7PEgj+OAkAme4
Ot1RHRSbZSw/Jk02wd9DNG65csZEde5uE1PxPCoUVKVJnl8XXznEMn2RS5Vt/CTxQysu9Z27TPvK
K+uNUHIfG1O5hdY23UijijqzeI9bbLJvawCxrmWY7tvYqPbslY9kk76P4X9zm3s8ZwvvYZyWT8s4
FQ9jn7eb2J7Gq3J0qoM99mkksMxYk5HqDTXIHDk2zrNdvjeyWlwnarhG41xtoQL4l0HeBKGdqflI
8uF8mVLtHtC5dQQbso/pBKOFYpqJXg28fJvNWdgzF4o4RX2l0N75TO5YUuYaZC6+KWLjuoCvuBVD
P+4KO49J3mJqaTJLjCrFwtQtrFSyiB8Htezywf60LKASOL+1LfTYoc/YgHrTye0La0xtqIy47vp+
aM5Gk+Ktirn9B61Mir0Gy8XEbTz15VPfN/XNHIib2jB3JiVGUdYfWLqdELZfFslRGluVafVWdmm+
GgseZD3aHw1pOvupTw8qCE6m196JGoqIMc4nS9hdZCUpO6B7EgWrTTZvaiaUuY6fvpYdk44Rssj8
OvLxks8ZDiXZR7bVp3FMtrmJuVUQYHBPgOKtD2jZzW1HrQXBXJfXOKc1rIzppYuVSJ1mWyXcsB+7
56FJ0lMyBupBm9JbStH7DEgSuN1wUegLfWP2TLV7i93O3ZRqHEKeeVYuPy6eW5EaD41c8a61TkuB
zcwpdt47U5NunLidN4y0gofJrLiWU/DiYFOJdB9WCBHFz6pfCCxRXnendbgZh34sm5umyK9WRpkc
QrqpyUw3wTxn+XYoKby3Ddi/g1JGpNlyImeCjE7pK1Fc2z30zlMx9FXMWMBRuXfUAjlNYZrFs3a0
QZLGj0UwZcHzPEOr/S3d7i+1Ro+i4n/noMorWOZ/BtfsX8QKcPTnv+p/IT6zio//fbsUiV4+/e0+
e37VL62f+We/ZL5b5RgIaNbISwxfaWN/Q2Z87x0wtOtAXaDB92i1/4nLGPRY4DmroGP18Fjhkt9w
GefdOjv1mbPRELseM9S/0Cz9DvWD2QcyhJAJZhHMEOcM1NSqZdBLnH92E5abZujrVGGTKLsLTcIw
jIJqFhvcG8zrDreWraa56aaE1U2sVC6+Fl3ffP7p2v0BTmRwMV7BCzB3ydOjc0RytzJGz0BzAh1c
uxh9D5GvbzymvW8dmdEGm5Ri4LYexmw/ullwJUwHF7BZjz/WpqffEb2zPP75mcCnOzsVd3XkwmkH
dhcEfKwgXyMdrmhLBNfS3MrAASv3Ky101CiO9ZwYl1glfEu7UlFkdyoBQ5+NvVKiv/TT0dsSBqVf
LU5t3LJC1NG8WNYnM9acfQsQhCsi7vlULig2pSw3SICDk/QStetdIKVu0e9bRz7j0oquohyHK7vI
/VPcVem16Gf9gimijFgLWHBg7Xa3/aC0lWtTX5uVh1fagM4uNpqZgCKw7O+Wst19hRLgEjt6IqJg
e7K7l5dikv1+jRqOMq0a9pNlP1dUeNEoii+ciHXQnHT+NpIzH6leI1e4t60o8ZJ7uywvmQ/aH0rp
tjgIVOqpMOwU+/nrskR80+rWs6cVn91cv57S5v00SqwW4O9EZp2dCpGWn/y8wXemMdK7JKZRxh9u
CIPecK46Hd8B3Wjn7dR3/WlpnQWeeqx2BV7Y7+sJZNoP6v4IJQ7CfWlQz80LIcEK6+iwNpsiNArr
JpiE/ezLMds6jXIH5jvPVeuTijT7mn4TD9p0h4hC4/pZcbqA2s8v9ZIktG86BbMYCzOSGRKSCPpP
Zz+VU5uVF+BUVxgPZPGhC4yomJCbu+LQ0wtE2vihcfRPwFR6SMAxZXvaU6e51Vc8Iy/gd8Gvcr+I
NsXFr6R9D3KpHxJZ6uHY0PDleu8e5sFn7OqWz9jjMRCBah4GYjo2s5oJdnHkqbYtuR8cpgfjbAMr
Iu/Q8yB9b2bYnxOerG3ypZSbcTGiVFhf8yDe9crQj6npVJtMarS5llk+ekHmhhRgV+mKFmC19C0n
vxXPMyLO1aR1e1Ob9Khz0xcjbw5irj8V/WKEZh7LA05aU9gXNJ+ISB8SJYYQT9SDp+kOuW1+FZWT
d2Mtgqpf89eJh9T1baGa+3joTHpMS48s0em3BIvD7saHl7wtTC9vkziZDzOZQ+/pObmlreZfLY3O
qKPt4+wiznTjRiBNuM0sSVKwP3vNpdFRvdZlPV7VcurWJ7mb2Dy9wqEZwXKu3AyaSxABs+L0UrCa
bDLTn5jANdDbzWF+ynS9uNNad48N9wrWYLXmnfpEWMZ28go3pooYyakXI7a9UVa5mkuF1tRUoPE0
owdRNvPjMG1aZdzpgjnVocO5UNBtKk7Hnhpa68EvbqZ4p5yk+FQv4ujk1aOeNc5GjgnlUzzEgNhl
HBbLhImhs6AqwvPwwrIn537OFxkli6h3ZmtqVai1XUOwmPlUIsV5YsErbjFILJm90mscR8w00igp
ZudLZcfaC132cBeQRf2ojUl9suKKaiOOvfabBqAcQbNqCdigXy27md5eb9KTNCY4fEqZB2/q4y15
vYLWKEs3SHKWvTWV1RA5Ks0OfpAvH+eKF2tSev8e9nGw9wO0HUY/Hcwp874Xku2D8ebUfxb12D6k
dS+zqBsr93LqsCIKF3J0roN8TPcjrlxFmNvNSM54TWeri3oPF2iMHJJOiBroAMkIYSvucc4COCt5
XG/xqJIf0gLZQLiMaH12IE35ESfHuPiwBJPrP+aWgS5DGX4HodtPna55QXqsSHKbcyO+zmw73wWI
jzi0zN0tjBa9ZH1qoEDViHRQ+En3gyd04zH26itzju2bIovrW9+ZsBHpkpxw7sI2Ps3mwrBT4N5E
4To8T6UxRDZMnWNu1dNmysn9BcQe96IJGsyOZsQpuSL8PB+I5AAbIMKvAT0r6oHosLZXYtcGsboY
YhDMcBKDQWw4GS9hO/Z0zxpObHOod0rdJk7yxVIxGBK+IwvrRB1ftWQSvvf9kQQwkhRMK6pFnj/P
nvOQdQh7w2Xy1W3tdOqWR0bdonMKrmrRpE3Y1rjibCn3jUeQX+NRy/hHgV86xynuu6gdWTCgS8rQ
TorhIfW76eCQuvGQzFX5YLoaelN/OtJFFKfBHuaa0bLenRLHS7ZZrxnbhDU3mnKcsLNqqLiJdfLk
iCHbK3wndua4VPfo3ceN1Vp2jT2F518FuXVsJgv4xCrG5rFbWuvzDEN8oN0JDPmQATJF0pgTxDhj
XoRDK92Cpc/H3dbq7Obkpbb7sWEdwglrEPlp5BJHJOQlpAR5Tv/YyiohOXjI4nv+X7vHmws5T10E
V5NoijurZiTn1fqasDR17l3tptAAS6mtZIy29rdJ2yw3tdt6YYpJwN5wNbxJXFKW7rU62Zp+U7x3
ROUkB2cWLAOjko/V7F0pe7R2PIQ6oyxf8OqP1TYojZj3ZZzEGGnTMDzOXV7cJiSp3NWjwIlnsfR9
5ZbLVWU02gdsMEuI2DqCSxvRSRc7F8bEuD6xi/ZziYJsM8fC+mxKMUX6kAcH0EcsmIu0fuzhhH5O
Vqw3rfTmdvbL8TrXOhqxxB72LMsB15T3LmFmiCUmnm8hZO3RjGzOPZwNZnOraxfeZvmnzg2K+wEa
5UboU7dNli6+hOsmH3SzKHHsG3Qd4KPUrGMqBmveDvkwRUHq9W2IRWnzOeiVD3bZPup13jxl9sBz
qLA742Xwn4rZZKvTcpHejgVFKn14D5xATudhhi31HnufkX60Nt07q4PfGi7lXKEaVfgCuWXlXDip
pm3GmCBRfOEEe78r/W7j0pDROpO4ceH0zDI3BOT236SC31LQRrZeV+xsJEO33WL7uwmQL0KWX98F
etmc4FuY31IASX3z4x00l5KHJa0Ba3oblh1JsMshZ7u6zOMhB5uY9YNJGFRktYbazOlYXiim6J9/
LBBJlg1XeRDEmOdN/qYkY/SaWUVlUcHpvGlxUWfH2dDw5uTJEoj8Fc5M+Yio+2KZrME+6aI0HztJ
sns/ZuYjNj12loVcWbh+Qe5b8iFuS/ktG0eWAtedWGZ8qW6XFQx4nzYz5JMgT0lxGuETHRsrqdIN
1qs88ErGak+fSVWHSkvd/tiWW7MvK6CzNvhep0lwFQi//1b3ejCI0Eps47GgiSehdEIoiQSrM9Bq
esYYhwFkkBrWbInLaZUk823XS3/T+Mb0CYUVoDIeZrdp5VZBOKzFvWPJ5jOxJP0pDoxRRjZyl9sf
/5FKgwcydyz+dOPGsnhbpuZzGjjdSFwQ/sFQTBy+gLBn1regpVrABtF9Tp2q+O5ahX1UyHetyHYr
++hXiUq2E9zIW11zG4YMc/OpnzSeTyAZrMoN8Mxb3R2bz3gL6rcjlf++US0Hz0q/xaWgDYywz9mH
Hqqxmi47MS791kaeg4oO06QH3x4SRLld/+vlT4IxuLGd9tdW5f9ZY/6/sOcOoN39+55734mXunyq
v/3MhVg/8lvLbRjvIOigzYbl5Xg6/Pd/tdyeybARs32s6X9jSvyr6fatd3AkIJVCioQ2z8z5v5vu
4B2j+dXM3iXgCiLRX2m6177xp/kkoi0U5LS2NhauuOKeR7kJcE34Gvl0alEB4Agx+KqgSpBDBuhN
04fc8WquMgHppuwnPz4iX3LbD7E/Vs0bxIbzHpdzodnGkBS41mBie86GxyI47+GGGqfWTFwz38Ls
SeVFJ7NJey8rr3FPhHv1SbaZZE405z6Z2zH/mJXKf6x7P5NA/lUhjpofaPM+GDPLv+u1OluOP93e
P4AFfnfJfMvGgBv7dbiZjIlXBu3P/E+le7HCcujEplcm5EEPmjqpoLamj7gTAiFWRpbk7OAmtNXR
cFPChPrOFx//+mlAAePOUQ5ywVbE4KfTsOZ2bSTK8oSZdlZ/RdQ6opsGCykARFygbEBz5Xabrk6a
gLYOP8iLRCrhf/3z8zgnfJurJgn6BYxdCCmcy9n1iKlZSeaYgouq8AndvHCFLHAQlEMV6JdNlizm
o8yKqQ/ddtbg4dVp0RxzsOJIxbU+v+Fb9Eeng1XvOlRdqe5AWq+vi8K4LZ5yy7vAntur7xAGpTNt
dJXiOSIUunKbXOWpSKChalAB1MYZbQ3Ju1FkorhjqmvNhz+/QusF+Pkdw8eCu0RULnQ2FCnnjPjS
mrNJEU1/HNy+FPNGJG2X7HOZOGTE9Um+psroZTn3ZhSgbM2/O7LTxrcMsM91zyjR0SU56IOxBjUQ
p589MNKC6AoNdTnCoUvr+IvXWX3WXTk62cFtlMZa1iTADy1zuGsPBzsRR6kdNKlNtYJdEo3hwKz3
Ox4Fjh7B+oOeEE2aJoQZMYtJk3lrKm2eLxPpae5TqpTfQwsA55tDQJe2eKpya1y/I4F6xVM82vwp
QcPZfv/8ep8/AjDPYGXbkKZN1BWUQWffVHPyoOoyet04wIm2hddZjvgpWw5O//O26o1aK4klbsf1
Z+VYQpOkYG9Xh0d6kxpST0ee3W+Q9Sv24M+0s7PHgKROVHW4tUBvW/3Hf8CfP72wjWNBaxcmEj6Z
A+FrpmybC81YkjKSaeJeq5S3l54m1fx96w918tabccaW4gSwGUJxgtfoquw5F886Uzx5AtB3Z2it
IU+K2agZVvPsfLPNSS9PqZX38rbLTP6zVyia2qRo9JDQy9w5ysrAOy7pq6zZE2FWzjmZN2r5TCWl
ll+Jlv/2Sp0Ro63VWxLeGZvmqlUxzsFOzy970cczESGNRlIyzp5mGppt2venupIr+aQZ1Rsv6e8e
GmyBiNZB+kALgWoEiuGr9VTiM6l5UzrscITW/euRJBX3fZwXmnNjpz2aOC6ASB5Gf7BBmbo6Lk9t
59h9KE1q07eYbedRK1wDllMcV/CfgkaJIuL16cRmPhWTVfa7BdbTjU/8pLEd8B6vjkulDDY/lY53
LlPt7lClrcGoPh/uKqo7kvp8b/kM8Sh2XwIth0jT66W2td0SPrVJT2jj7N9gyz5CMGagl9BY/bW9
aT15rM983IHJ13ZhbL4+eQOq5BSIvtsV8eCPd8XEfCgGxlTWnpG2ND8sM747N2OzZOL7NHaCXr7w
nZc31oF1qf9p4V1Pg7efJx7yOdSrH4KTn944W9q61vKe7zJlZheqsIy7AdzRj/JkbOGBZ8nkGdtS
N5zmqsxknlw6dpd0m0DFSu2rlo72O1ERPYySN87s/FXkzBydyo6zw1CJvODXFwgroIFwTvwZAETH
4aLpJ7g6Sdnmw8bAlxcDNUfO1r5s03qICmIK2o0k2DfZlSSNeo+2LWKA/iqZm4dSEPV9o5C9FDc8
2VX/hkjtx7mcXcVVcQ+RDQexlcr/+lyHbi5nT/pojzAEfC89Uk62JGiMqGuNvikuKgOyUEy1CiKx
xBNW0MwfkoPZDK3x0ZutSm4qHHSiPq2miXBFDHS9yRjUlnieKrLtdqnTUOVaf4Q35tFru1jAq6oZ
7yess4Jtm/kDHDbGoRcZTbItAKqRdpwwVkt64C/oRA+eNQ10YY3NEbxa8CkjtxbJmOxfhf0fVH7r
Y3t2JRh3rjYX/MFLua7wPz1PCfVL1/gObB9jmbM7vS8nMEDZtc6txc0jkGtxMog8WvX+/+LADN6Q
RfFIw7p5fWDpi6QaR2vYgThjWxY4fbtHG5CkO2wG2+HCzvQYTW1vSPmG2Oms2F1fIbwZeVTRgxFQ
ea4b8WoT7cTCqlili6MeqtzxPgYKftACKBl89mYvMTdSEea3qdiKF7LmOzQef/nrU66QE4kgjd3g
3H/qv6g7s+W8cSXPPxE7uC+35Ldpt2VLLvuGYbtcJMEV3IE3mueYF5sfLHVPWdVxPOdmIvrmOFRH
+hYQyExk/pfeAyloxduMgYAtp5NcdhqbVuCIPhsCp9jeDzjZHWqvLn7nJ/zfPPGE3iE6PpSSrP2b
SsKR+7DF8TCfHM/B9lNiKJD/NXGmswpgXAEhLXam/jjEyfi7fPRm+GhWnguex6KTAREHeZMAepRN
u10lEz38BbxaEU67uf84yfU4LO05sS0BrAv5gv5UOBGIc6Y/YZeRLPPpprdtFufffwqAeBIuZrB6
gM7/ugnF1A9tV4J1Q024C27rOBl+NHGb3DIRsIYf67iH1zrey99pNr2tm2JzQ/0pW260PwhBv76v
pgc+jAGZMPBNb0oBqf84Du70cRskncR6w6EqA5oAJLRYQrCH//prv72W8iAQOTHq0BwARC/eCmtX
2qlGV4PCrRmPQFcqOrke1xolf2hiDHVgCNkJqoruECDeGAfWA64GtRlp6u3aIw49rPOQbPTQ5Dil
jprW35la/XOXmuVBKgwsM/INbz/hAjxzsPKST1hVaj+AxorVHzQfrSs6es70B04sCPHSix9/czD/
u7Xhqg77FWQAdeVbDSq/ZbLD0HM8DR6tU3B3pToIDlOehQ4t4kPndzswkNmb0kg04Q26Ht1t6BTu
e7sNNRpJyumD8jbo6/Kry6A6/k3y+m+qusSUdHwy6l1DmPh18yDRpLW/5fI0V7r+vnoIQqSBgq51
VG4LSaDCDOxzxYN/BIkprpoCNbCMcY2Wv1mqfwZSAgmqyFD+0EKA8P7rB3ExJhmGoR1PgApKi73c
xhVev71rXXVu71QHhT4l8EIpADteF1BMj4Luqvf4m91sUsWvOYyKEvYz91CzW96GlWQQKkCWSp6W
sNftQdaLp49ibYDxbEmLSi1chvVbL7cWmpW95p+7mjropJqmu6v3SIsze7572lonWn4X8swavPls
hvnzoj6Ctc+bk1727SLbQMsT1UjoobQYN7cWoLt7advFDaVF+7TMonuy+lgNh8CaRzctRNCdnX5r
f4yVVNVvYt5bLQmoAMQeVKeQXqH1hE/ur49tx/B72IGtnQCYe2O6Tf34BLDYbw4AaYow1Xvsn1ER
qb7FW7Pf5TpkGhKGNtf3ru1FTAk3s3wrwVkC14sqbngd+NYZ6MGIYF9rhC7dJP/d5/5H9iBRhkhS
86RDhBredodcpSdBPmhO/hYOnjhE7dZWT4uz0FYnlqrocd73Yf9z9oqu/goBMy7fdd6wj5+D2mHW
5Laepbb0N5vvn5+KOhzPMSxvOZT/kAf3h26wvLCtTpPd95GV7lOzcM+2XBlXD7Cm4vB6oVVtkd0V
deFz0+tofdQYsoXBMWp7LebT7vtd/+Fff7C3jDA+iUPHgANKskeM922LhnEacxnfzo+B1Y2DB4jT
d+l8esVab3W6R2vgX3pXlRoSa7S39VdGcRvdA1W04XRaBjr6X4U90NFAs6W+5+/24DI4czDfgiHd
/GsFewmTitzaxX7B8kzYf4YhPoNA8qd4t36n3vGPjACChR6DoVDCc4ve9iiVToxOsp0cdczLn/pq
sfsba+7y8VjH21gxqGcYtWdLxEz/N+K/ydus4LOGxqKQvWcU/cjevx6a3B0xRUBQ5awAJIjkYQe1
wWIlm7Xzj+COBQ53txLGkF8qb/Wj9aomHcgehSeB7qPcwvnz9rNnJLyJnhMQ0Y194iw4uLuMk5t+
jzPL3gtbXOxhBup6Bh28WAOSjsTu571Dke4vLwJ58bGwex18FpJ8nKd0SUPQxUUoYj6ALVWcOS1X
sfxDq9ccPTl7wCju2VO8Q39I6sbn0QBIT/LkCMpsZC4f1jMvC8hlFMhxVlGCuedxa3tbDie7WWA0
nxlz1vw5uNCa5hbx0rx1HmgUOA5xJ3OgvW2UmM3kcK9aYCgnjdk6ZdvRnxrK2PTEdgElXx3wHJ6m
6lwIa2Cz0MHvwv2xXaNw2w/DZK/qy9JOav7k9ICnu2s/pLlEEF87fj4ypJO5d85XyxJ7ViDk14Yp
kdz3s610JV+jlZ1nLpelVYMDDuqclTssK6gX2LR1OIX3Y1CV5r9xvXOCC3LD8IGvgPjoqDhFLPbe
PFgtAz3vvZV4BXNgIWdFt20I/TwXEq5uMATm+VTc7G42y+WEvbOdler5/vXTVpKN5Jy03iN6cPip
wx7BMAoNOyvTTOH0c65otURZrEvHClLRBROnMx97h6/MNsKz+MbeJ3qMkAZW7JHzwOVqeioW1KGW
a4eJLxuvpCvK0iMTZ7PmtuWjVXgu3V0v3PjRHgVuVs5CP9MymDjhdTiIv5JCCJ7T8Hr2+63koddT
CyDxkHfSHODXn3rGciwQKoXgFK9CrAj6Z7dwm+ARf+9GP+NIP873SZgXf4WMBqanJtYbk+a1Q19/
cPYWmwSukktuH6SjS39BZzcpeZYLPGfeFM0F0hSqcl301ZcBoGxHVaaDuUtlnta41ERyp+ns4AkX
dVQwhkoZg64OlvRz6DLw7A/Nyycvffq3X+EBAUBJme5Tcrwf3M2qk/Ns2c6Up2LRUKQPzh6BEs7m
3jZx2p8LGkdpHBcyvE8Sjf7ZlQv+iI5pvRXQd6+xF0nm5s7tk9xD3ikYJ5W2bdP0N2p2QpyK1xw8
zzt4QWvYHavKnuGeM4nU+61crTnOUzp/WoqDhH21nosxwPWUB0ezN8jQb4iCj5tqx/4Zi+MVqN3c
E4HSqYJ5tKeRq3vvi+4t85EFZ4miF9S1rnUmhnVrl2suS3zHUyQr1FMONrev9ZFZekGM7yBX6Och
njvWetMN+wBIqPk1X7J56NT4Qe8M72LkGdmCjcvRGk6OXxUDrJ1wrkPrHjBUXz3qAdUIL606ALMM
4IuZzRaBdmSzBflq/qnXvWM5JyupxV8vp8ybV/NHPpdnzi3CBmKtPmhvc6wkpdk41F+XVpR8zqCs
FGeFEGMeeuXnowlr/cheRevME384Vj7KS4I39PplJfR546EERZtcBFTc/LFbkcS4tDUZb0sbECnu
D3tfBQg/YAfmXOzBQOwsGCRg41WBQwBvMbSryXZbEVtxtgh6iO8TiTjH8+Audn12JE1jGDclHUaV
+l6vxAci4Jo8QubT/D9R7SGmnQIQw6Y4l9yBjBL3z+ekAwh+W8pv24T2dl9J+C9fuCrrKFlx2nW2
5G5Rs2T+1/gIwUUgJJZPY11UkXMIvI3B4NQouCRpLPtBd0cH+slw9Av20J/96EjrzhnRpgTCHy3x
+H6ekkZcQtCYpQ3Of+n3bFq0dVPPS7GWh7gR6D2vBWOze3Dy6JiEeV7P4jg2lrWBux2qvHj2i9Hl
A+eipVH7eiS8POBBvc40WD8IW+hyokf9VOmoD9tUl+PY1wdXjeYcbfOi1Y0EkcAPeV+Ymc9SRCZV
xmvsqJs5qsb6K9pRZhvu3SKDq6KeAoU0aG61yeMs/Yk/ZfSy80zp0pu5xrblIPjSNph7YMl5R8t4
IbDoOaSVHMn+1gO4DBepxsoVKvjoIF3uNHRuJrZJHF9HCXL9FvI7gqlvVoaViXHDBFWwPXrkIoAs
XeJPDV3Ul8RGcQEU+VwO3lRMtClHp3yHRGS+fdManJibvdZKKEiYcP2aywHl4Eyadrikm8OF4Cqv
z9k3E6LX9CvK3hQKr0nCzYOCozk66Lq0x5fCK5hDk6/WzpP8WTSHJohjWmzOhK0dk4uFrExS7bbJ
5M8uLyoeVzPnwiyVH5mj/5r1es+toASuyFFX7n/O6kKrNHEzCvcRLV/VbW6U2aw6ON/gZUiEAO7P
V55dc6KSfjf7AWScGTx1cWyxlqKxKWLmdgOlegi6hucEqFVwZIOwLKfiEey4bsYngbq6BbvVrnt5
Kp2+HojO/rRxKmVsFURb/6UuZT6+84XHYks6dZg4g7F3Dd+1IA/OsxwJELvl9/xBxMiAHGLPAUOv
zM7BlBLVX1JfHbVm31DXmKNXdX5o7ccVso2JQC/vEKHQ5QeHSNF0sI9wHk0CDQoIXxjMe/tQcDMM
e5OeWhmEcn6qESkfmudxXEywSvLKssUXBJPMqksdobkxQAA1MELu4RoLSud+ad14JDaus9nmXu+Y
tDx1O32dU+91Lb+i1trhodt1Yr4FFXXDQg5saR+fJvjVzjtXNu0ovmq40KPzUHRBzVL0OC2ig56u
G8qZqDPo2ab2AzDjrD9Xqisj8/5lkzMOraxwks3za1ngVHU1fxsmbNSe4JZ6HEY/L4Hm7qLhSgoC
bTZhuCoj9NUPHm6B7CeMLk3qCUvfY4ZaiZK0Xy39zCLPKqx5HK+1R+WOPb8vHd98ybZMqIg/bKMM
18cxlgUPc03wj0nZK+YFgdsvfJ1gWXoOEWgCa6e0AqQ+gXZ0UwJG7/sqdb3E7IrA7szwspKe+Wiv
LxG1FLv91TjMOF7fB94085uqnFqOCBzpnpdx+sqPIJ15Qo7rXf+yn7upN4+uSGxzil4BIQP4KD6W
13rUAbC6fr4daAhesqb1wbgkQO9a/DUiLA8Rmwq/0JHZIeZrimacJ9RLxVKjeNwg/1SOSEnVOHFY
HpjSe+r+vnpG43js/kjKPJY/ooT3Q+irs/35nEQAn//woTMy15eijoFQ2nY7DuvF2QFzH4K2CaaW
g0PleRCMeupPorSlQUq2lQbjUkranH1aTVOyvOtrrdUn2WGP1R2WsdRwvhFGcinDVsmT8e5KZL2B
u9ZJ0MOl172y1uXIho7L5mkvlMs/rR5bGWYK7MyyH6I6N8hBuaztfpQ7QyZUnQCMKHmoGzbUO143
oHVRzhjV/lnN5TqDai1djQ4ea1OD7Z/XuBfDYwwox25O4P0A3T/4SY0R+HlY+9zwe/GNfO84NKzm
S51M5v3tIoSmfJQo8PGT3ziDDzhe1a11RO1waR8GsHl2fNnlHE/6Oo7U3HnM43UJzlxPI6DiTPoY
GTonZoO5Ikd2oheXferhjaal7EAmVGmya4fpT+uVnTXejXtnAt/G9jYRT/Qk8Pylan4N2UOFuxx1
FPmzIRKDrTW7dEVEcDvOsVDCUPsCJF/bfJKFg+te0rQfBCRuIJuQQwtcc4MpSD4Jt455stvSROGc
Lol2WgVSHFsDI2pgN+g9W0OAUhpa4dscf4q1w74Jq3ycXAbrThXcucFiytUWdLzJZy9JTuDNynF0
hVJ8Be/lVzq78GOwlK224MUwijWXMi4gEyHj5W4ajJ15LX+yQT2MXcDpFd3u6f0dDnv+dGLTJqR0
NgrFpP55PRGJ+JkXGv7mZhk8k+txvOpITS83XRdMM6sZEtaWCiqem/eoxrp+Lqr713ABCKMjIywQ
IAgUFH756OwZ6PCgHG+ndnLn6pF7Yo7AWQg3s8OU16nMfWWMVhPa1YT0rAJS35oEHMUFJ5V4FRHZ
yw3vyPlLrsIQ9kbY1z9r0rw1y/KKl7ChIlGTFLEJePG2IMZ9nFabb5gMy8qagls3YBH0YYYOcuji
i7G+hNhxqPiMNO+wwxq1O/nemz0JnalaWDaiBrsGcYDaJa86w86k+jWNd6HYiZEqCH+uy8s1xpqm
wpEp2mNTdxgnELQZE6KZyGbrhF2W6TLR/JWH5a5/cV/CckXdygXppXCei4SWzQhKmhiJhZSJZ+1L
yJvLJqGeeU2u+WBVPJAaa8gGtbCipaOS9nms2cOo/JvKp5pzE/M8ZZtSwY0LE1Tnl3K9yFtzHeyZ
1pgLBZjxgHm9Z1oNzr6bTBeDjidBxJNjCi1bunrsj01lJeXNNqhcuV+UleybPgcs8L4d2CFx8sH2
5dyjvhMldvFjKaY5/5CsStYXXZUWnIpVWKsH8pX90/qpX0pfZQUtCme80KJDA5Q2gf1R9rncv5Sb
Z3BQZcFjPKNpVg1XLihY9TzkdbtlOtSePhfD7OmPlFZaWucJQfy9ula0H2V1GOte18+7FJb92c1b
pzu6a+lWFs3lZEMytnCWCR09udVL/1i1UiNjXDVeFV/oe1sQMBKtVH2c+93/6uTN7l5ZmPyKb2J2
HaYJuo/OaCeDn72eG72GVxqBlPVDy0Quf4C6Ys7l1BWYEUPVoMD7K9erKBLQ1XFXH3wgK2g+i6Ye
govqiVjzYWoHu/MOpEl8z+/M1Sw/284+dzg+zKwcxSMaVNPJY97oNLdBKSf97fXG9VplUwaYquel
SfByX8GPwCRcfym5VRbJQAEfeVzeu0MEKTd2sxImP5tyermoF3zf/vCy/9GQM6/mvpyqXWnajRvd
I7YHxju0hl6u3HWuTan5Wue+HokoWE1ZLe3W7EUk3qT9mbbB8E2uqoqYsPjmuZ+0Fw8bFPFogcQP
OTjfVoK2G7PDDuWMGsfPcsSU1pWQJlpMtR7F7UyLTDz0blwCiG+RmmivI+wx6/Cgit2EDHq65h5k
cUHg7RPw3hz+GpaIuczgBc4FV9YIix/sxUlqwJE5T7g/gFzIOTN1tTgwmdeyIXTpQTnJsUYoZ4cz
0mOF85EjFeK5CtRxtGF7BSBFrnJftds9D3DY7ou6jzV0f9vTRtEglNo+gr7cpx9ekizTD2qJRXwr
YynFcyUSm204jQrF+FlYsPLTGaLSBI0vCkd/yRZtm/tUpTaDe9Kd7tSXYWtN+2uHmhL+EEBIKnHO
p3bl93xlmyBoF7uJ3/2w2g67/GfzKGKW349Ap0A4IhNjDWY5ML63CaQjFQO1kawCflineAzvEXk2
mWB33I5H9RrDOHEx7YlyWj0qnMqRTn1QdZAnInWCEQnDd5JRJA8sfMlDi+21fJzmpZwfbc/cNnIV
mfCVoOKjn3E/4lAcBo6Erw//maRN04ll72uzB2onoA0Sbu4SjmcV2EAXaZrGg3vbBb3ZfJW08dci
OlNR56k7eaahIcNhmngzJns9TldwNGAchMGeszH3V/AgTeAmoefRKjZPr50mSVJ3SWq0INVLD6C1
OzomjpNwibZgsqmbvHMwuc1g2Kj5Cg7lan/CWoWOO0DLIbyPqsFl2eKGGusjoP9l/fiaU22YdZxF
bwPoqY55lA/qW+4X0lmOHmAus2iA4llr2Pxm0Si5zTLlJQZXeOPanHLYMIWahowUaLLm6LhqJmt6
Ps3gLLLQ0iRaV6MzzbAQ92bBbD3xcgvBFzRr9Xbz2gZgGGsqDRoQNR9ofO3l0YelcpjnyBz718ti
seYTV4p2CVsNrAThlz04VHLd2cDzqkJ1jmCiIRkFyBLZx2ycgs10h4qJjtilcoeN5+LMqPLB1xj7
uHCRqxPmny7u+Uw082Tgow1Vl3Br0xEAB1+hgEpIgd/CNeKy0nvmB6uEl7XeVVG1trPM8L0xt5Cq
XiPvlnXvh/tmpt/3Q6OBAw0kcHZ975futorMS+Jtdz/9HM/8f+MU/CIJ8D+I7I9+2d/mWEbs8Rc5
xo9j1VXz//5fRo/xY//ta9H/nYLw849fOQihDVHf6JwzqUer2jHgxr8JMnoo/yIjCsaFxwPE5f8S
/xkSI2EWoheAdaTBKL4S/x37PwzYG86AZ4eGcOP/OyQEg6L529w3AKnFkMq8EAhVI0H467wIdEGx
SzqOWblty3ldEb/YUFj5zQQ+fjP6ZrCMInmMXTASAwYz/2YEP26VY8HdzDMLq46PCCKV+7GZ1mBM
GYmVn+vSt2jxQOULD7YSO1eilWspM5p9f1AByP6TRtLc/lmcT8dQ9wQiVS0C9ZIQRulU2i6dfM9f
HtpVqobZW7x/89t8vt642dZANtv5WU9+GZ3cDlNHLpiuGjKY49Nn2qDju5FcXdxMoc4RYQ2U976B
OCnTpVnGOQOmouiZ0AcBSgf9MbjKG6ZHVyKS6zsuDw2GxwDj7tcYHeNjQu1lnfdQSa6WuY8sVVfU
zN66boFUrnOSauLz9TJ7S/RfW7TJgvtP0T8QoKpnyh5fZO4ULs/SbQyfFGLDmPpWp265fEGGVNPo
X7mi1phNVTjehS28yeOgA0nrUTZku5ibZpAB7FhxTyH2+dnKt0lXx+8+UkRr69AHfnhfeks+URsG
5XvjmlbDQWzyk9d1skAxyM/jzJ+ZlJB3anwBfKt27+mTut9qQjaXhHCP//zbGXr3su3+DtN+sxnR
6SM5B6hZcP8EnflWDLtuwaci8Whlnp6Sy7RrN0Xlbjn963d5C0x5eRvAdSgcgJX9h4IvDNl4pkKx
MjV12xXXr8dpddxDj4z8TewNU1bleX4DxG3JOLbiducG+JvPYLALfzt2Pz8CPABcgw0zgf/99dgV
Ysj3pB2sLArK6a7ZR+9STRX9JL8ckNYO3d8cwDeg15/vR5BhfTmKBJU37zf73l77tqCB1+6wx3WA
BCDtDqPo5pz/9fL+hPi/+W7M63kfJvqs8VtjCTmUeTXFwlDau8o6S7cCBqXW0E0VKXdOPa9DzcHq
RVCnlPrv+gK/961v0Xz26P/f7hrNoYyqb32QK58bPddkRkHJW6HKb8z1s9wruPsMHJ84U8yTj9zR
+psB9Z73JSpKd4IC8IUh9W/lwf83RZv/uQLEMDIQRCfT/Bcw9x957wYB5vWXXPdff/SS71wHhlyS
kMzwpTOIUc74S7pzyVskOv4z/CBAfcYZ4jXb+d5/gPwnM3AojQFBSHp4zXa+8x9QN0JD38GoCGaC
8+9kO2Rzfj0JEUy3hOwJCgZAGqk1MGCxvwGJGX2IlktUhw69HB8DMehra5mKKzkipZXrqT70zQHo
N3dn1WMjDNn1OQqGP4u++bIq79pdZuAmXXIMVEvUVYisRP3KHSQIAdXoyHu/rzuJI0nWQ+NOX4sK
81Z8PNPeUeoQI5iCgsP2AIdeE2rz5y1aAZjaXdpN7XvL8apLGSucvSU94qFIuOI4D+4CU5/7QLau
/YaEunNH1979MG7XfYxqmxiL69Eqn/Zq/uGKgbl/tS33uBLq1OrW/JAvE3qE3C74P5APDsv8m5Ns
lzKU990e3O5R/QdS59cI+hY3BSPXw9wuV87QFsc1qZEUDriehcOja7vtuRMIEUaMES4Mau/1JN2r
3Gpuoqi/jVV1Q2Dw76oqeL8o/0On8zi1GVJkSIchaFCLB2GRnFfyzhFs/7uW3Hztx2BhRnUBM4W6
PBzrcyLaY1xP56iPnMyVEMQG1GB2N3yeJ+6GY5JBn0IGGQE6QXsm3T3vQ1Hs93JYs8TvH+1EHeUy
XCqJOKoer6p9z7gmXsV2cbva3jGGcL3hULfLGNGMCTA/ggDshI8N3eOsk9ETPd2OLOA9K8bKdDZR
b3CRYIfa9OTu7ilQuXWZtdvdKd9vjsLG4hHX2mPu8WG24nuNa1kZ6fOg5uhQd6V7VcoBNAroja4E
70I/HNMDDfFCI6VT1odu8pC99sejKAVgq6jNFOqRTVxfWQtw/k5eGPHcQTY+VbU408rgFg9X7MBI
8maQBd0q/JoR1U9SC3mglKfxh+MMUVbTZ0mtFXdvJzy5U/Sjisn4/pBTX9VL2ktYT9BNz7lYvq++
Aw29hlU5gUyoGbYNOHn40KHYug3EI2bSkS4vAuZnZnvqa2OrLzSZzioGGI6O0a1u2mdrqt+hCPIg
nfBQT+vHnBZYDmSv3pkNu2hwuPN8nIRzrgZBZSGG/bD58TdGSOc9rn1DM2dW5nRdJjZI7GLpr6Ei
XHJnftxX9wqs9q3X71ehhQLNqhwLZpzNjNTHf5D98wxCgz5kIw/xEj46cccX2fpbq5LFsWM0X+/e
kOV2d1S6LrIKOb6MjvOhxdJJC/T6kJn9MHSAV4b+GKn806Z0wVLM32Sl0kGX34GmPSsKpGuI7ge1
+t91FH2Fxn5TuOX3yEYX0NqDj+4YNd8Bz3wIECrfmSl4gbr12iqtlby4xRJldLsPG9YZAjlGIAZn
OF/vE4gnaawQtWr2p1KK9wVNWq6FH+Dkvh8c67FiYlAkI3QshZ5N2H10hYdLdu2c4kadQ0RMGTwk
n7wel87SQycu/6ol21t78j0k2MOQz3fzMFy06P0UzaAssOyLI1amLklwwQrqzwjPZRH/6TbAK+2J
uRiebnh+2+lcIMDLZHE9xR1Bol7mjAHwfGm2scvg0H+Po3G9ivyoPQ37s2cgowV9LBqwWQBaIMUj
9SM/IFC0IOmFotKm3c9sUdwFqSrbCA8tIWWQ0qe6lZZ17eC3kyNT9CCF06GMGpzCfvko9fTkbu3D
6jDKHPfpDCYf+r09t4ccMMp5AwWV6qF8iq0N5fUqoxL/VAnvELv93UoxeIjX6tLebPUhCZ+T7qmM
n9oYDp3y+hMqVLh4gqVaq5ngj7Qoiq5pu7vP9TieUWU4TLH6TjcMWwk6qwlEq1M1JeIyocB7dJow
mwujDEYjHOVfNj30Ia8Kb9B8u2uxskXlBH4ORzcVm6ZV7T4FUfcuQt0mXbTglLhDmap8Dk1n54qB
4+cqChDZ0lnnthek4965/vJpQY7qkHsB6pHFiMDUSFhr/ftSeXiX6PVPLMmGMwoO4Ch78X7Z1y9t
X4SIMCbm+cVP44aGxYDAD8ogQRYG7detNI6/7fi+x7GUicuQugEhN1Lrpw1YX8rYtk/trq8us5V8
2xhqIvTuXW92945QsKes9aewdvSHdS+fJ7/7FhbhLV7y35XvvqMf/wfh/GrM7atmTXTawCcSDoqy
43Jxl8nOkIS6ghppHEpYbqFcXFMVksfQmdIg7OyUxkuf2Wq/DmX1zQIUQAJjvqKj7YDy6p1y4+8N
oJ7Dui3lMRm9ZzwGo0PJFOWYi+Fh33wyUzNmTpH8taEHcAJ9vhDloUztXYWYZBSut70svuybjSBZ
c639FuGBioaZdM34Nfqu9/WmX4aHits8vUkLb19ML9KEyEAPqPvU4UKPcEqFLpV6bm3rB6qSXF22
GTFG55H5M2KjIU6CSfQeSak7LFTetY382muSqnZQg4zXezg42exViDxO+w0iOgh41NGl3xwExKpt
OiJ2c5mj8EgzGJBURbtTeO6fkXDf8TifCFzjbV0Pl9qzygww/5ANw/IYbcPKA7I1x52QocINybf9
x144H4BhYJCCIPCcDPekDpAZND3ZFvZxFIKBDMplEoJLZan36ITv4K9jeYI4/A7G9XU7xO9pjmNf
oBcnTVZuwMwuq6zaim8T1Ph0TawHz6+/T258XSY5vfBOizsqGnqxyBGniLd/2vxAZLNmrIhR6xFQ
dpXiWvNYDe0fjifBkSXNZV07kQHWGo46HI+xs963puyal1u3aZ7wtvkL6OOl17JJy877q+33ozXG
N2tc6qt2QCdq2ewzeCwkhQoHHWh3cTCl/RxaBR8dBd9Q0pRbr+bAvq/n5FzOmzwkMxCTyNGEh4ku
pTpBwsOhMZmvgoKLr1PrL1UYf1NOO2dRscTpEtgPKhLnZNCf+5znFDpIhWGOkA6b4JHUXyfXL288
td+UghyBccGj5w46nUV79obYZd9PbOfOu63oD3PVpjuYLMuQ7X27njtZVkgwBl89TzeMLba7pqPZ
vobBmtbedG7jcMp8XGHpgIunIG6vlOy+yzV0sjGp7mSxO0Bt0fFFz+ESokd1cjBpPHD/Qt/JvnWD
XJwJZEzWVz9Oi72SxwIp4qy0UVNBJk2cRh+WDdRggm3g30qMQFM1ETVwqFLrCFk9Lz5tu8T0TUnv
7AWze5DuiqL7bBenMmiIi8WGLUYJZ8j3Pb53nE0I5XaR+9VhBJsChWI6o+Z74twN07NbIrkiJFZ3
Udx9jRoeV2X5NgNdru2Vot6axWGxCwDs82ydWmQY0hpBraOcmgdEC/1jE8RPs6sew6X6vGl157bV
7TSJr9ESzekYzXyaoF6PLvZZaTBP3kEllcwARFEK5I3KaIiLo1NEPwZvCY/ExeogavWwkXF9iW66
L+/kkEPRXrcHywXmv0nv/bwTmMFK3G/jnnLpnm/ifUYG0rI+tNt+Vvt807reNf1xUOCL9+cQ+c5N
tG8f9BA/TX58HK34r037SRbu6Nc1w2nukbQOB0SRg7Y/4dLI0bKiY9OSwr2497Ktq6ET91FzANhP
0FHbZzUjme9HOYYk2y3Tm9xwQ8d0NtJqeDpdiSZ/3NTaUCQLrDbB7tT7cuuYdrrnoI2n3e0eAGWC
ErLwM5r2ELCL7lLbPvlbLu/ZfYBxcvfPWfZPed5dCezNResdh9VDpUfpj7BfGEM3EnGQYjhieXgz
ueoPbE+4/Hg1yKpdfXTz8XYX3kfstx/iWj9O3XLDHm55rNtHJ3ZlJpzg25Ssd7ONanBh7dceVgQK
vUO/9K4KZEIQNxBUXAhiK0FB5ffLu7WJSvrr1g+U+u/ajmJYA0xJV6DwRTC36dysN1vXw8bWbEg1
NQzHdHCwGtoKdZ1fAit55w7J1TwxzKT3dEYq5oht/TNDqy7Npz64lu32yUBfzk3Rflms+hiMyZXl
d/GtHc/tucU+6bouw3s/EY0ZeSA7p09FLe4GGVwou47eUP7RRztRxx6WK7AT8wX673oKLXu5SAiV
/4e680jSHTu361QY6qMC/gANqQH83qZ3HURaeHPggUFoHmppEJyYFm4VH4uUqBAbarweWVV5M++f
wDmf2Xvt0FMjax9ZHNeoWjuYkC3VOMfqYYpadQ2dE3dbXRywhT4G0jxORmN6Mnbf+47CtclaClwI
/BhpD1UHMrDIGmUTd0pGmaJOyDqz3gNmCuq6dQ+joaZgsNV4pQ7TS5MRbMps7mZRQXdTk6zBfNCF
ps2z0eYnHXmQI4tjHDjGGraYWFc2koSKt9EsheMT3bVBrjfwVTVlYG+xwSrqTQJWaaVAtmMmmt30
M9FycQQLShtkfAsy+kNDwXc0O+uQW0bo95IjcTQUwsbCeqsm4BEDm3ZUhOrFiPKbKLLeETuyERPJ
pVXMzJN1uVEQ0pbLdxysWyEk00znYlLFQvbjDzF5LBS5Vp3yBSFATOMXLvly7PcSyy2onqc3uzf8
fLHqKMqn7ohrxNDaS+scHu5Uf7lVXPnKHN3bxedkZM+2Ueeb2sg3JrU1HaycPURIyGpYD27SdNbe
kBGCr47AattssHgQFYBpaZWdiBZ61yLQp4HGVxErrTJ3ich7Bohdww6DYeas7JS4SRZYNBBoEAnx
8HOToZd9Al76kkS3OYVgm2lH6LKLDLt4mNvcpw3Bi10LQFzC0/TQb+L+yynXM9F2QU8JYrDDbW8q
hsR5Sx5DEJq7qE/vbGCpBbnO8MqJsxDE1E3Nvqqmg0lohb2Y4xRU7XGAeqyJ7KOrEimn6fVLEUZM
TZjpemZnT2skcczoZvO2VV8QEQZ7vTI3BU3unBt7u+hgDTjyeeyt2A/wGEkByMyYYPjzag0TWFuj
3gTCuOo542tXbN0i34/lcFukgeUjrrnMZXmMG/XM8PiM9dkjCOMRX9hDXln3boo2fdB2TUQwh6U1
u24211E0PTBGML3KbW5EFaNIdHWqIB0ufKa/BmWreV0z1zS73UuSXPJGPtY5uPuQ5fROt6evejYP
sqE1NanAAlyw3OA58R9d56lWpPn4zpBUVaOfseWgMS4QECZg6BoXZjnvMYam+NCCPVWCT0N/HjgQ
+1nexv0E9DLMXo657Z7x9577XjuoI8A8rH/XqO6zveUEh4LvU+eT4aNX/W6EPFWq49tqvlXIJeAn
kCdkBb6Jo4sy82XO32V3Y1XvMAWgt6UIIJR+gwd2xyGq+gDfuEi1YJ9DSa874VkB4caE13kF9OEV
VM/7yRDKUR26FjnxlGK77qn1hXqZhPlQps6j0ZAzk/MfeBNotx3KIEpKeFHllzXrIaDE+VLHwp/1
bth2dbVj9XSpCOnSgn5n181DHEFBKaZ34knehRRin44/STbuEyYJOYlWsurmi0UYdlcqXxo/0TNz
a1SGzksh53LXtelXScYFMu2pvwBQCT0s075uR8NKSMvxABLq68xdiIMYcDcizRE8REzrIHUq0L58
YJrKFqv2yhgLfvaSF8UtYv2njoaQj4xCx8R4v9XNBRVpOcrBakRytFt0eqPGGGDQU6QtASTkprN+
N8P9/5gyV9/FfVt/f7fk3P0ngKdrvy8d/vVk+fz++df/8UVs3Pdfvrq/XMqa3dHfA+7++PI/ZszG
byooJxaW8BG4fWxmuP8xY8azb5NfyPbBtUi0+/uMWf8NOBG8dMvCwqoua9P/mDGrzJh1BLYqU+h/
l+omfhEh/r7/AHlEQq1JsBXjapUR8z8HRDLwlHrUjpA5GQw7O3WKGKxN+ndcXVAzvCSIZukCJji/
zhsUjxfyWPa2PdjvswI8rYjqL1Te0J1Rq0KpsXKvsa1yZ2AKnpgnMVl+NUJFp+bVtk6g3eLoWBmW
vLFM8YIC07zitot+rIK6tq7lPkXiGxN0ikfrUmY/hjF6ZPXA9c1UN75HBlFe5+igpvsGseo9eO2U
azHB6EVqhFKGrCqn9K6U9Tpq9FXq5NvSTq4hG2IX1ZanjaW+4UKaz9EUu+c4L5b3h8yhaEk8aQs6
tPpJ5vO5TdOzBq9zO09ohgplkwBMyGMx8Z4XxnoSvJBjWdpX/Gf6WYTTViXJLnd7OtFg39XZYxsa
7rYxUcvH5qfR8gEGHEBemIfJtSnlt+vyJucN+jvCpxStrRBQdadclF/c41+I+EnqyWYPNuWz6BHU
O7H2IMnX23RIv8jSNO8NTYFGhRcMUYeyycbhuZbc2OH8INPq24iU/qRkxUNaitc5FwcrH8ONkehf
xZhTqxrRapwUEPTBsSwwz4w1HUwB/dkPECVewtgwV/AvEyyrYPSq76BWV031U6r1Jm5F850zZl5J
ZDBcHfI888ValkcPMK1szzAbdS06S19sahzTaJdFToQsSGpxF0Hzjuq7TOcfBMj7OQLlSLSiI3w8
Aw+Yvd+per0M0vFYcm8nNT9qrrF/IEmYaBDGEJ6Fq3vZDnAr6O1VIEReEXSPvjKHfRRoVG9NFXLM
Mo2Gds8UIknXRklV6kiA4pXIXT9WM9D3gzKhpaI0p8EnkUcFrq4UTL9U2THCH6K3KeaJNpQ+ozcW
NxZJMmPYO0cFe9O6lVyZ/IWZFLP61Q215S3IzRVu7tDnivzg8tgP2tzs0qomlMy5iGm+do5iUoz0
20laARyKYDckOA3skQguBEs+E3Eaf5Dwql5+lKJAONf2tJxz4fh9Toatr/eB/ao7zSuaIIxyYnEe
eiAEu20w3kYlsUVN8zxkDMsDKgl2D8cJayePOSFm7GlMkTyAE5l4PzL5wdzaZiU026vQUsxXDITE
3ZTmepTKPUSKHlaiQso806OW7lrnN6Ao+Y1VXrMoeC2zxgvc6uBgmJqfkemv3IipFrlgWoJ8vlFE
dLGi+bbJzGkXOFpwTeody9gCfN28n4p4KbwR4Oflt1KbmeXx+1ij2meR7b6FQvVV3lzNoieI41er
jzmkaEZRXtAM2Gpqrl3LAIC7NF/miAhdTNXOssRwY+SW2Ja4TlZUSNnW6LX7rLDXnUv2ZRSRJmSr
a7UWP+ZsQAcqw0uazO/sScQlqlCXBOXFSUPTyzP+aDusV+bSKCTuIehPcagb9EVM5ZM81+46VK4L
k4gIl9JMT006IJiyeMVccLZpaOxLszc9pn2fkqlThyxhU9XW1nYlsV0Ys70y1xz+V/WJP4DRL1FQ
XqbCSIkPXRTdRPwYu3QqS18f311CzddxjghN79WrYyxpxMoxiAaAWTkJMyxlyppXJixojRVtixr4
DTEgsxCi/tCeOC39muRZ0YGgJ+ScoUgfnp1kPiWDZLUys9ebZnEYA/lijNFWnRXG8cl016fUJG6q
7OyCdD7+aXwsSn3r2Kyzpqyh9U+Vk5Ohb0PVsVJcMb+pqXJoDfE25flxVMP4goqMZZGVD+u4nV4J
SltZ7XgKM6Unrnz8dEPVS00INa4GC3g+K6SPwR9gK1SXFqkDzU3cMWU0Gg565OMPy7R7kOQ72G9h
Ra8L0d46C3srZuVljIQBQHfeSWX0IrV5d6SzJYruAbU4zdH4rJRuv1bl+Dp1/TmJ2b9MaF3iUK7m
SHHPoWAhmRHWd1CclkA0xoljXxSrVpIZbBVF8Vn29FoIY0Ne1+E9Xjohx51vRdNMK+DBaz71H43x
wpEcDaQaQv8kCMrw7PBpCKfkTA+Lnx2dysZO7OfCpiEpx+DG7h8UKzQPHfRlspWn+BBUC/8cMsSN
M0T3QFTsjRozG5/csNiPcPARFyMyx/G1LkyuQtuWV5OlaTl+MCJgzBHmr8JlwSvEKxkC/dZERb9x
5nXbqr3rs2NbKSoGJK260ZTmGJf2T1hJxkk2M2vMe4c44Xl2pRuvUhjOvqj6T8zCJFZX7qJ+jB5D
0WqoOu3PqWnrjWuxSFXVUd6S2Nh4nTZRGmitE+5TLIhY1CvlMWvjZt0VmrJGJorvxhIxe0+eNBc1
yZOmme2ZJQ5tgar03owK/GIHaX03RolyITPR2pd9o96GmCV+Ar3NTq09FTcSZ1Z0jJSw2bpuK14i
baTtsempTlqzTISAej5XkC+JaahmX86z8eE2QXDKuEYoKVLFb6aRp5WcC61G7ytE0T2HTli+11Kh
pTLcgLbW7g5NNKpYX9P0zunLdhUWajsyfsvyXaMn2V06B/oVC0B8yECkJL92dllt7bq4rTZuvOiK
jYg5sOuUzCm6pPBN8prebTMZGUI21sHM8+aKEUw/zmwtFTdov9JlzzkmuXxAB9StOCg4dsf6kNjT
sJKEVN2q4RytBzjWnwj/CbxqiCzdExopVgkq79Cz9KY4q0NUHY20hvVsSfXK4jE6hLzVnOt13d5Y
eSzPamOzU86yjdW9W6y6g9DlclpYimsipa65HnXXMYEgt8aDhqoFa2N9O4wui7elwRs73driSR/Y
jdjmkpWw7PfhTPl4wMODwl7O9ZKYrWCZBLTpGL9LAqRi+wWn7niNUvne/pIiTO3A8gZXLLVjuW3D
ieExC8UBliRcgzsskfNBF4G8wzWnExyaWq+p1PPS41RsMqav+BCikg1/BLqH0W0g0mPAfNwI2LRx
ODfvvTaq267NP7OJKJTJXg2pfUTO5buFnu2Ltm8fAQZfMj5iyxnekjw7KpPBRZ0Nex0MyrXrcvyO
rBopyVjPV1jY+WBR1ObqNoCMuWpr9VSSSM+hoh+qllCwoU5PTgNjZWzLW1GW3bHK5rWZNXcdo0ij
twizX9r1jFsClNqwJXvgy0bs7XcADx6ngMTBYGZRl7I5bOcoX0Np2SGBCzdl6R7LkPAxWenlVXHL
c5k7OxK0HyV8MJfaSt6Pw7BOe/t2MYwgc1rPgVL4sKxQnzMENhmVeLmLy5C4BclCQ63POEupQ4dg
JWNe5JjcS78xlPKRVawflppvEjSLK8WrVLGpsirewoa9w8lhejDPxk04qMRfBk/z3OKMraDFJJON
L2AkD7DvSvcWezYCaz3Ymqm6dqzoybBrRgREVXtVpC1RJMX0QlMBcb08Jjbr96618KX8SFiSV6ET
cUt6EY8+/+27Ujg2SzJuCTZQK4a2q9puP5Fyz4fOfRjT8FQODN8NmynySOYHAAOSZi12VKNa8jfH
dc18jdEhiGZ2LdSCGRFO9HU3kB+KlUpLk5fySgLeQbSCfZ8M4m93IO8Spf1Ztsvl0j5pkVROhpOe
Cyue191AuFsSnq2GUYRTem7MorZNT5M5H4y5gy9fYhbSs/QeC3rku+1hknQZrBhXBQC3TMND6Kvt
pPXfhPBBqR/HtxRHwNZU56PGpoJqrPIHh8eoa91iXddRukH/yMTbgvHRU3tzdyksyIHKt4w/G9yM
9cjFwB+hjBl1P3uXorAvTca3N+drQ2QUcxF+TBesqmXGzyk76RORdUn1O+Xn35ofXP9vk4F/kGP/
Sz3b8v0+YUxgCY5a4t3/+P6LGuwf/s/6V6z9bfddE2ffdFn7twiy5b/8f/2Xf3T5D1NFzP1n2RXt
8qeFcVn8eQBgohb718ODv/737Lv5i//+1/+ZvxfNP3/d71MDRQBvB4uqQWRyEZKpi8rsDyW2Ayge
+ZKK4lr/I+T+b9o0ja9CKIoilfHAP0aw8a9A7SDg1OihbAOC7b+jTftn3SRaUGELoQI4X34KyPP/
qEwrxn6googwgIJ+2CY6imCd/QWOTwGHl16TEVT8ylzkyxn08Eao47St52al8j4CjEHo5Yalu+PZ
Lr2wnhLe+NjR130+BzcNDy7Biwne+v41I3n0040mbW+PZv77I/gvAcL6P4Gmfv01QJKjT2cAAph8
EeD9SWAXySyNa6NWsT3xjIXpo0Akh2ZlSNn6gihkaDdtI65S9gzYshjPV6Phgxvod1Faxxie5mqb
aaONEASdAfgxAkgdhGr0w313XztpdTfO1TNGEf9Pz8z/QX78C3L298mNxWQIlomJSh+Z2RK8+E8q
Wd1JEQo5trFpQIxEa82sH5wmHF9LU/aV79aayl6uKt9RVBd3lRxQ6cTqucBkd2HykRMnYRTJTa/m
1VMiySFByUG1QQ3ZLaSVfPiO9N5FAta+TiXCDVLG+nfFqHVWRFNe3CIpLykBp6JZAbrf126pM5uM
IviiZUtfb2YFbswoflbtLAhXNob03lMmK3I5dTFW/fo0/q2z5F+eEH8+IP7bf17FK7LGPz0i/5va
9f67/oi//3yc/PqCv08hOUMWtSs+jd8tGr8fJ5rzmwMAzAEB5rq25XDO/E3oav/GbFLnLedfqK4h
eDmasmuj//pfTP033dCIbUfnqrkwvOx/5zCBBMk8808S80XoumhqqUfEYj8hQfIf38MYPbkrwpp2
u076A0QXZd1nrC/x+ZfvRql1zxRdGZl4S748lbrhLswRva2vzlLGx0NsfgRLac+UyNlnS7mPmXqm
jqUFaBNGR16Et+UFnXyzrX51C5Zwixt3aSGGsol/htBUb7HuWnt3bpWLtTQdSjPIi5awIEkRqQKj
ojkhmq96apaGpRjQPw5WZ630USjrdGlsaldXHim6zVWFmmDf/uqAhrhuvHlpi5ylQTLrimQyJU2Y
76BXFFE87BFLFLuxytvbYRrm49ja1m5sI/0EyGpecCf5hpVKeoJ1hTVdJV2YeKpR3BHBFLO+0O4D
1XBoQm3Dm9qR8KfECN5dUrM9tWQVQGYbob5T5M+V/hUMOT97GK/jrPOrTBzqXIAJTttNgvsPj0p0
0A2ECeHjMJV3ipXVuyi0hptuCvIN6cTU8Go4DM9F3U+noqC7M4yu/XaGytzGGZ0Q8fSGly32UXUa
pg8NqsK92eVyD6zvoZyL4TUNXLaXoalsBy1cDej/iIawtrNWF7dBXurnuXSqx4HUh7WwO3snSqV/
CJGbIE2qQsJsVZbKkRyQsaVN99QaI0u6IcpgRZuSCPsu+uwkZrqEliB3EC1lAQee4lDgFaKlTYoI
ccul0d4aBnnHRRYq2yroaIUYSVvgvFc6sifRtC9Kz0QlYrI6TLrFQMrcE16+Gs1FEcn1AGL4Kaxs
uA0jJXHafQgjvrOgqK5HZsgqMrmDM7HLavM52mAJLNelNR/bfjxK6j2FzWFW1R+RXjNL7MKUZPT+
scdEiyU07KKTIhtGS62s+CEare5WemFTSqfO3pGie+pEkh61yBlobvh0vHCg97NziegkNzZqDx+c
OK5VEhfrQX4BT2TK486IskEN7YU8BCwF/LAxGugTpbKt7WHltDMfbxQEhxKF2lj06ZkNeefHroNT
s3G2Ds5GJM6K86kNirkpJQHKXhMBBMFe3N1MAy5yO9zaTuH6k5i2sTohqJmy3icBieZaWatmv8nY
GxvIWrRiNslUKMcdzgt54Mb5Zk6+V+BX+CJpj5q1TF9ArpKXLMYzHqFqXVshSncbwfeQHHu9Q27S
WbxwRtSvBzM9GixODz1IdA9y38bCeYlWrTD2cWUYlwZTYtM75u2oMLBKhfxslPpREGJ21RzrttDV
2M9a5q9Tn7Op1sx5LYTyPlb0bo0dJ3c1G376GENdCZOxHKwsf8zsjCmqDSQQEhjwz8qs3+fWtI91
BPUznVTh9RbsszYIr23L36hKolc9o1PsM2146myDLrKU3T3987l1qPmTCHpSVRxEM/hkP/0kebyv
zSg+01eZT2kx6+gJrwCqluEVzvjaMaPFxfpZTEHshVI1nphCIq2tnfjoSmVDpsQi8lFeXKqADeCS
eaXW0UMwky7WxuW2mPKd0HibVk4Zi1Mcx9WTORkom8v6M4uSW6uwupuY1g4m/VkxtH08tU+MthY6
fsIz2Vb3QRR/FZNAtSQvVp9V+G4jyqiMyWdeBrsoi5ODVbXmgl+u90qW9k/YkvMzgSiKFwn2Gfos
xSYYs/TT6N2aYWuOimrM5p86AYdVGNlAuKwdHhcKxbZLbY67RkUkkhQ4eCrNZOhYadmmSaC8QdXh
fZLVQJtazFsCB4F4DYlF5KvLaegG0WqyI7El2GLw05k4UTU3PuaBDUY2BEAbQBJvQzwiKFbq+ej2
SnSHtE5/i0vTSlciarVLb+f1dUn7hMZxG+iyKtZZ5sabkBFmlrL0cZ0CmBTZPl+IwO2dxrb9JbTi
6SLqpv5209z6BoE5HNLZvaXiNX3ElOOHRczr+1Thw6ut4LjggcQqg58eynBP2Tese2lp+9oJs/tc
xF9tq4GYRh+/UlqteCrbub+r9Dx7wvCLht2e91GtIg4N9eJWYXYZ+1PiUscls/2CAnxRVOfrtmL+
JYpHNPAl0J1ZIfk2Ci69TD+HiKU27LzclwrSLeJmGXhOQurvVRQzru8UvXmKnQgpUKEFEUnwRmhs
YNwIelvYh3fFbNtM2IaMxJJmUggxU0bl1egrQioFp9kqrQrxQAiDw2ixqLpXoSg6aDqruGmVrodO
nZaoeUpl1ZgJ6jr2EDS2wFPrE1EkISntQa0/VgWXFJlyHAPkNfYfneoMeCYwley0VFZPBFFYD6ZW
tpWfVhFa+YalAFoDcgbRIcTdXa/r9T1J8sUd6ubmnlJkSUcvbD+zcdg0OQK+AK0nWzkOrYVscSWR
Yz73sukOUZpVYPvm9LE0tadSxjxiXV4eXfqFQzzX4zufR8QFbMvye5orAM5T1P2QX5hPqyxujEcx
sVtiWKBzQvZhEnNWGjdpsYXkjsGsKfo7vUMy6LD8gPSGnSJw75OkJ8pNvcg6uFNSwU1MGE/XDuzt
3OzRnrLgJ64HVMSGsmM4vc2sL4fEXkUV29bsoSqAq9A3sBbTVRTFBPSmbjBdwaYGJ2eRzffJsDe1
/t3plTFHhBNz4sVK9bGUi0cDWsVNDlIEIMEcNIiHBGmtXfkO/V4B+wAIgsf3bMkOFhPv6IBeWHfZ
0ylzaD3iwh9WlBHGWc04jhmJh5sCOZyjw5nGntzc9olmP9a8TjmH/yjvE2Hoaycx3ZsoLBrCZDvL
jzuumYA9zbqbU+ZXSeIsUjSgTQbVX9hW9aYlWvXbFs3HBLzuMZPdwIeT19tK7cwvi4ZkTe3VcIPW
OcIoirRGolMq5+yeKa9ARiTZnI2o0su524pI+xCJ+uQajNcx1heX0q3NXZhITnWyNl6zIGaJLrc6
7yWM4FPolFs9EJySbsGyVDdV+BKhXhPpqodHLqHiu0/ogfMZ0eOsV+EWqtwA5SdLwi+UPO9CcWpa
a21N52mdDCMt7iwCgxGS6NGNZqj6q6z7/lgoffkY2plxRQ3T7Gw4hyuGuZpfDaO5JVEx+ewLhtgg
lVpigw3jcQizxZ9VSOfHyKGsoKQnV1hnJs+bFq4skxRClkep3V+nkJ17V66KfGthAebWs3coIeN1
okTZTVjW0YH85Br+E6JsmMXhVXV6RnvxnFdroXfKSguDbo2z1AJiHt928ySeLSNyL8OMpkxaJZlb
ca+VjwJ1cOmXyMVUCJaTy/QMxT+hNCXSt2WSHelI896GKd0ZSrsWGjib7BQ7s4RQMNq8Fe0st13i
oOe1DWLokqzXflKzaXZVHh1FbLSHmu32EZinRIgXTzugXUj+a8SNcyf0Z+kQNtJTCMfgpks3863Y
xlOSg1/2nDmO152oUdzSGzVen1nBKewIl6a8ByWzBgyoHWpzbJkFz6YReKIXKW8pwWFeqE84MX49
5+Bfqrd6jJV1ZbXbMC7Kl6HNTJ4PMBr5igc/XKlqy7QZlGnk8ylrK0b4wTHnRWPrn9amSucRGWug
Ws2w1oeB8aWEyPjg1so07xWc8hnVd+F4CUvSXdXIFopngwjNrObueagJeJewLBBj2TULHQH4+QHn
t67zjWKILzMLQm2VDWrAB6c6TxoGXPRppVyTYCkeJjtUR791w/QOWSz6LicQG4jIJY54E9TGRPon
v/mcyK/KMfxqgg4JsjWdHkjbJljSSPIr53+4SUIKOXZH6hpDVnwl8jXeGKFVv+vJyAutJGn5oyvN
/E52OkPv0B7QBciHHh0d0eduDXaooNDA+90S982oXA+kcVGinYV245Rb3EnsPPILazE2JigcHnTa
AA4mmjouENNnIEycJsEhb3w63V5GUEfIPLX9slGGTVUJ6xQ03WtlqBYet1bBmYA3Zmdp/bzv8oAj
r2CjfZ26WN8xMGL1uhgh2zqhVEE5cNC4nA+ytedtphDP4QD0Ow6KExICas+brnHUY8DNt84DhixF
EsldYpkKmgUJ+KNCLvfSTJW1TypnJnQRbdpsa9MKEcO04x9xobJTovFqhlR7tod+Tlc0rHeqdD9y
nl9PJ9bY7YfJa4kLRohOrquNmJ/mS9IWsczi6GnN6QpLmqUpE3JYYIpy7G2g0ffw3u6G2jywtLDW
+ARuaBjeOvfLGEM8/c227wZ3D3iIGldj7K4OdyUdn9cD9T64kSHQXZvxnucj9VvM0C/8oK+QbS0/
actnZcC1ksqkfbdT83tIomNfxLZPrqwHLXrjOsZ5lCM7g6BCVSSiH5T6vJNqBbGu02kY3B7We5I/
j061BBR3T26j6OuUpDjPzYNznYkOGWaWXWrimTmBMmc3k4TI5JFo7bMasVut+H9FijCZMSQ7VycJ
vVJVeIhHEVAdIgJhyOkpVL2wvY2T2RXbuNCKI7AD3yB0l8WAdV/PubJRgnLeSs167YPIeeEgTHdD
nL6ZdoFEuFQqEAcJCt0ntZhwhOilteVXDwmHnd+uDdKHgclnxNEWU164Lb0CDb2nUyHdlTBcR09D
FY/2XxckerlqArxP7UmCUstgpQU2YQuxlOvZRUqTzJ8TYPAV9nVkxAVJUUlfBTewDOl3pHgy4sIt
PYGPYo/ou/tIeiaFltZaGUtnA703ixsWd16vj8pFCOC8OEDoiurAwUTAkqNrz3GaZ1eLqc3RkDFx
NxNrZbs115ZVO94AvAp4Nt2R0SCXnUTmscNBLwPVWrqfSceeRk4FdrWsWY+KfjRi4I+pLQH8OPKx
s5T7WilrX5dL3CDMi7a1hx1NJc+rxa9Dusi2MIz0OwnijL8hF9IQXoDGmofeQmOjjdnbbKq9LwxU
xG1PA0rzgqA0b6ic44uu1CyO6JfZZ9N3OvEWzAOL34mseoYr+pq9+Ta2tVVlTRQ8qobPpOW79w0R
9i37dfBsb5CQHWixMXRbyMlVj+zbZa605rdnUBFnJqJPVi4keademc23WlfcS03uZcWRpFiTuzLg
8PrSxEuiheaJ+xbqf3APskKBkMOGx5o2zVjHH2PIlIgxFytl8SaaxQSVs4zG5jrUXMZlqt1zVzRX
8B/VAQkZY4qCvItuMI8BmUx7ERRog4PQt0wCJlj1SgzhUwuYcXCnXZf2KloG28PVwoETFsU+Yt7n
y9bqt5qaWbe1bcbbLAimjTuA+rYT5EWu1V2bFMNbETsvrsmpQmr7lhQ3ENppcE6px3dVgJENT6ru
GXnzOOTJxgAUBtD1C5q0WKslwvaQvxdOk3g+FI18MbSiRiouHtoA3ZWVldSxg9tuCxPPWca8ABmi
srhZiACrUhRkAlRSQEyAn4Hq35QJtEdSqCf2ovqti7KXs1TRPmjfPqBrpBTzub6vMkJmdLThqQxQ
YDGCMSmj13mK2CQMI4LuehViuMTSEo2u9BWuZ68P1T1I/RJXkBof9Ty8ppXmGW44hYuBY02gTgiC
zlbPVZYHwKaTR5I8L2oTqjun7kzePEY8bo8PgjkBO2FyRj9jldBwsOqt9Q6C3PXTqLivEPq0hi09
+Pk1SeH4cMNwBrBdIeNAkbWP67beSzDDXlUE2P405U635SGULu2mjemlNMJdmDHRU1MdG1BF9TqN
cmcDzQU3rL5qXDxXUmXOKoW125PD0+JLJY0Cq0nx3NVaslNsNd7YVh2fNAezudmtB06Ui066hro8
J8XOGHnKozxwt1Pr3FJ4qGubgB+OfpLuNZbevOmHcTI4RkoazI4X1KME/Ikoyr6dKfqEOcsSOJ2g
dIZO7XFEzRy9znSV0tiR8kF3GroAw7pCWWFmu7OQaRIE1JAbZrV3eUsqa5y9GHoi97MO6SaPHDwT
2klVqlskAtvaUOwfpBWeGQfbFKtbzYKfGpMGY85NNP4MLDx6nnqr2OZLa+nhG8qD0Bdz4GPlPVU9
FmkuRa+DUk4Zl2gvWs4H32NRtjNsV1rf38JwPuptswEyS75cCnqgHQ1mBrFfRWO2CkVRPJhpHm1H
czwCvXa4OKYB35nxLlP7APHnpJGvSgaDZ4zxNz4posCXJ9DsGVa2FTSwihrdsooWqK8tVjUsm+Mc
2WAb+HW55NcHTUTplOfboJ3ndSQqrto0CWk5oSsGm9jOH2Lb3WspWZ1lRt+XZUlVeSNUYpRg7mQ8
2pHxY9madmLH9r+4O5Mtt41tTb9KPUDBC10ggCkJkslspFRrpSdYsiSj73vM68nqxeqLlO+5SSQP
WfKqwVk1sCe2FETEjogde/8NxJxIWHstcpp7RIRBdbV/6PXwRbOB0IZwk0VTf5c1ep1V22UYbGgV
GvRJjiBo5UUbeyz+5J5NyOjT7WhZzU1aTE/oTFRIB8J6beofjQ392JneUIRG7R3ieTt9MRPhbDoH
sQkHjstN0oTJQzxGy71Rm+LjEnK4azYoutT+XeuTr1ijWjcwrfp8UQwkFAxKWJZzjT3COLdgBJIp
21P/Jm2B+SyHewNv+7HnMpnA4c70z2G3OFAznYeon3delC7MXkX/ezSXvSkc/Qnh6I07mWLXV0F7
Y83IL2g/8G9rif96erRNCeagOZjpX/PyudefhtL0Y+7GJc0KP7fSH8hA7d0qI4HsaLI5mJ9iz6Bj
bdzlAyWs6PcWeegjmmoL8XgvOc0/6poNs8HSsu9Rbzp+jvLTrTSb5R3lTMtPtA5/A71BsrTSilvS
0eB+ZGfFWvFBJgHEImc8DGYdP2QSvnnVTp9G9CE6ASwqxO5OwBNC0EPDSsoIvph2DuEEPl25aNGd
nSbZA9M/7bUean0PD4lzrvjYeBMnVeX0X3rti/CGvTmjUYGm7ka38gEmfZD4s200INMopo2ueRvi
GoweTnQgJfnmaIhMpOGd3gBg6YfvBbhK2yAoeR59x/XzYJY1SN9MvwO6fci8kBlbkl1uAgBFmUrL
IDQnRunberTcOgDQtwFqoPtFAtxBMfAumkS/w2rB/n0mUdrULrAjG50+BLawe8ScdXkIgxIV46AF
Ua53GYl21b6D6qkdYzoGtepRUr11Oq5u1/7RIoMPaF3prX6zgNXuZWVPTymbnQdIsl3GD3MobpyY
IAS2nB36OAXoGu/Qz9+KkAesfKowtOY62sseqFg4RvPDQqdoX4FLHvIUrDOi8DMVFcriJvkv8d4/
9tLaz17yocFKWZlw53+0XXyXBBq1r/E9gJca4NzIrdy0nwqyphjsugLLAzbHffJ2GmhbFG5DuT+W
36YMfolDKjHrrXZA8kvcNQ43FUWw5s6ei1049jOWKRQQaslG8CDk1RRmLW49vC42ulwcnZsRNOu2
EcUoNs5iwnDvBwneh/Jf9TAtTXOX6qh4WYqVWA5U5zaYzzxQIP2rxLwE2bSag9cg89strQGcbdCd
HTKoYNWxwfAtXlw3s9s1PsnaR9lrFlicvL7RNBQ5N5VB3mMrZucUjbSjm9J7aOuhjzY9FOs9li4R
J2sSKBnSRH6SinqK8L23RaKpOA4ycfLtUiOXj3VOXzwERsnBxB0Ugvjs3EMy83Q2agRGGc57TKi9
/6npdUl2p9i66JZWe1kjOo6At/4VkuY9pjW4lhbx0Wut6HdTQBcePI55hHP6/QC99mhOKD0GE0MA
1PnQcS//YHHr3VC4+H5Kdwg3eZrov2uoOX+PyG0qXJWy6Ef5TJXuqYhh7lNtFybym2ht/T7KpP61
iRfn4BTdqOiX0+dU0bqzEu2HDlbeLXo4fg+HHUw6ta4nEzWiB0pC4pA0JJo9B+HbwIsRHO+C+yn1
incwIpw/8c6oG2R0PdzMPa3y596KPncJ5GIIycPypqjz9CHrcJ02kKFWnNb4YR776gv+Tx7qdDlW
2aCryGqRfbbawHwopgb+3VJ8xav80Y7pH0Q6tSSQwNoxahP5hoDooQLTT2DB9PIDaV9118e5eDLL
OR9I6cPx8+QlyW2f23DK0sB+O1c4KFOLBD/mlYt9h9XY8gHloPgeb2LUalCknLlqzfCtRJfvLlOi
EV3mgt6XjQtTf2q+D0p6Ig/ccl8GcP3GRl/2g1KuMNDz2ceIWuRhbrzHTbg8mmbVfilMZE88gf1V
GS/B9wY3kuRZyBkxmrBrbKI6L76PkkK2HUsLV4H2U6cZOseNFi7f+7jM4SQYwYFSqXVXTp+TNtW+
AvULeBkhPoKLYP+uVcok7jLRkyvi7DCliBc4rdfctUE7cYWRXOCxozaPUk3JcgxHBvIicrzaDB7R
nBhvdFDjd5gVIcsCxosMAfWWigm4XRQIlRIDeFSpoKmjAqk2Cq76P202cgOHpATOPQBjG7ziDvUo
QV1zCTHrCF0f0nrEEWM3j78OzPj/E+RlmOhG/nuU1+2Ppv0xv4RjPP+Bv+Fd5m+wrXRL1x0LzTlD
KCnLv+FdQCuE5Sq+GM5sKFC+AGQoCJeB7RzOjIY0XPkCkOH9ZtAlBA4mJX8O2bJfAWSoL3kBxxC2
BBDCEJ7NT9ARQVuhu5KgT+O5sYdNg1YmQn8aUr7AUstqN9ujzqVdFulTuZTIooDWp/vdGW634UCG
DD6O03d4EPXT1CT0sTEM+xiMKJdvKuDOvzd6mdFTzLwnO/Xko9sH5pfWGJ2/xlr7iuJl8O3/cfz9
B8IHpY1yAbrTLsJzlBss+7LM3f/+X9nX4oSAePYv+BsIZPyGRxr29e7PuLP+RUcEIGjRL4Ah79AJ
QwYWDM7fSCBkYYVQEpSAcwzDADz4LySQ8H5zpamCUrfAKkJo/JXAO1WalDoO7NCtGF9aLgK0Stb2
JRzPbtLaiIcYxaFy8jZd3483befcYiE1oFHkTPsXO/LxJ1jupYTnueGQ12OG6SsYyMueDtc5te0K
/PX8BJWXXVVC5B9UIbkBSo/uF4C2y+Mpub7/huz9/DwwOGhosqeUS/DpeGlrCa8WMOWlxr/G0ege
QEYALMpAK89tm1ECKufuiEFWuPdQ27m5PP4KZfU8vdhz87n8AtioK8hgmvex4VLO952oco61Xmvb
IhHZFU1NtUirr1TgVJpA4EMBm61HacIKgpvBIlZjAQeiLfd94VTbXI/n3eUPOjOhJjFDyAgixlX7
5GW8NFWboIE6U8uxYTd1nrbsclxrQSiW2Y0RQ3gXHKa7btQWlUSXV75UCRu/+lSTTUPYg53jh5yO
b7ugmWpBMlHTxwK1QXoCOcG1MPvr2WwkNzQaazJ7SOF1lTzkdrTQRC6RFMfRqo4+TPgh9mh52Omn
ZSyjZBuiXR77ePyFjzQL5+84TclvegX59EosGueWCVaiaQo1e1RuTn97gpsLp7JO8OeVt3OiHAHg
vgt3XuJqj/mku5tJ1x5wPDLoDSfNxsH87UhwFzctAvBv2Tcxpz/KfxoF6uPldVUhsg4hhVQ2uCMd
nRf36W+bYjzRqiBAeNWA7DLWsjrQZqMfHQwYqqP4UMcU6JvanK74QJ85ERSsFqVqDkJQ1OpifIEH
Lu244NliIXpP62UvO3ppNd0Tvxim7/rQfrj8ma+WgG8Dl4dgtsBfxLFWn9nm5ehp6WRDMhvFvjAb
+uloh+DGgYrY5aFebX01FIhxcMOOa4IXPv0wegRtbbQwZcsKsA+2JG97bIuufA8w99NlYxATnKju
6GDQ7We09YvZW4KKbmIEem5STk+z0dV4UyNGQiUR7lizbJdF9leOgFcrpsa0kW7lINClXKcqGp4h
ydAkiGSXwfg4Fln9MODAhSdrQ6pdGO3HyxP5DEU9iU01oOB48wC+mkBWT2cyT3vQfw4Dxnk6o0NW
pLAAw9g3bDf2uzl9aodwuusxOfuQs6lucvQyd5oo0pt/8kMIHmnx1S5Le/pDhIPa1wSd2BeLttyg
jlQ/UPdFEh0MwiZHEhWtWA0SR5uVG8R3MPFLx2LX07S78kteLztSvECH0TlyyUzXu9XBrzzi4Sj8
qoYm5MR6cChtWh82TRA4b9UGjm547eh9dUQ4DAryWKkjgGuWKi5exBp9NZ5IZLC+qQFUSd0AGB6V
WlofMwXaBFTHaBeHUDViPJfHfw6pKAVPv7eihQZ0kBQ3w1jrPmTRNxhSNXcoGVm+9ER3JWDOzI4H
stllf7NMrlwdKX1tFw7lS93v++w9fknLu9AK8vdZ5TyVXYyMXJ250ZUxX91LqErYXPfPkwOfdwWn
tp04DFzd0P0yres7CJPahlM29ktO1Y96NH0rNQLFc+sAqFqZXzlrVmbo5DlqeHXSEBNwTeTqWnbM
MoIX4DK5eiuZZrp6Iq9sfNVs228zq9/HmWbsYjf16ICWud8ldnmYdSAViJ6InZhaE+UBCi8NjqQ3
aVn1Oweo9gb1wNy/vI3OTpV0DLWBwAsKtXwv4ggH4gqFqUX3E0Q6aIlpDbo91Hio71d+WsZHSBbb
vM1+kCqmVxywz8SwZ3uEBfeNcDmbT8eWsYdnacsydV3bv6FpFm3JBJvbipICbkgh2q5chB9xWrWu
fPXrm4cVejHyave0qFaaXU2pr4eUuHMt0rO+GJIdwv1fL8/vufDnknO4D0g7edCcfmNdihzdqF6H
JVJ2u7qpSCcwC96FhhEdhGnCcjYX+0oEnlvUl4OuPg/El9cVkkFjF3CKYVfyBoedb4tuPzrI2KFW
iQIbcDtJM6X61RSC4OcBD/8KOBMCK6u91/eypQXKfi/BG/s1R8u90PXimBbgngs9FleC6NxSCihi
0MQFA681wtFidLLalLpv54Xc4imIBn3q/ClJWa+ljOqnn159fJp6HRq6rkhfq/eLRoeibLj+AYLl
nR+nIZXnYkCUskWF1JuhptaUlg+TOxT+pIGsSzwUdAsdAuzloDLsc78EOR1Hd6VByWO1wBC6UKmN
TJ2OGLV+kEQC1wgk3YoizXayrNy3Wg8LCm1we7cUiAqigItI9txGb60UpXRUk6bbkpfy8coPU1Ow
niLHgc5im/DJIMmchjsW2jb+UUCnBgHaK0JNu3Grd6ibm5smWBCRxpOKBnsMd1gEuA40iNV4DUdg
YVjj7vKPObf1HIk5BqcwwWislsvMegf2yGD4I6IEeLADdKqcKr5JZk2+i3IvfBsUeXslSM5tPc5i
qIbIXFnCViv34jx1+iECNGIYfp44vChsRIWcfH7QOkAnQs/iHShdlDCaXqMM36WHy59sqIVfz7/k
QYYyEgkhTKLT4d144UnishvCsnCOJq/De0PXnL09Qn7QqLrvBAK820K90RB6aFCpCKY3/G8L5VYP
WVOrqvZDlTlHp7UrlHera8S9c/tVChSe2Uo8btYThKN2M0Vhj2NdURhbKBzx3oYTsG9F5729PBvn
JsNFKdpTg3FGrM5eEzedNkuhKhRGKn4MXqZvM5l12xpl/v3cuM6VgHt9n8FLpVdsSzYlglarVGfk
9Me0C7NtVFYQy+70ChZ5MR2DBh6OWRsP6IBvs9YIP1/+ztenAeOqzIAZ9Xi3qd/1IuZgoGDohtkp
DSUzfg8+qtwOruVeia3Xkc0omEXYFqJZJIKrM8es8Qy1A2EAwxNULtHm2HpWn26jzMZsLkUqCo2E
HMJ88N2dXPfKMf96LdXo5PokduRU67XshyQfS5259bTII2sV+NMi7PkJmqUFMSDRruzj14eHqiJL
yiMUchz+dTqnUOrxkaRppPSMol1dw9sUQC3JsvPEjwVgwqWN7ZtfX0gqj+oxQUHOWb8krMBssMNk
UNykx4eQrA17QVhql0d5vQM5GuDN6h57g1tzFaY9qp0uAq7IFfFE2BmilLReZhyS8A/y/8lQEra1
VPnA+sa0AL1DC+GDoirBTztHg2Va9M7vy18vZnIxU4IShsVGN+FNnC5YG9IjtTN0nQYd6PuYpX9G
A8Tb2OkogM1AW/7Bl8En1CnTUm82V7thcQLsNQXyNnVCc7yteYKaHspXJuiTK0OdeXJDYVbLBUqL
HHIdi7CC0sYSg+njbZ/ux6AcdhFC4f5kuMhBjTkoBZdmQor3oo9iybBxqtncdpGmXyOMX/0p6yNV
q2ov74B7tKPe+4NbuduQ63tvdZh9Y+I++V0YOhuux/iLS6Lg42GEKUfTiCuTcm5/SoMioknFhfrR
KogHrjLUplMDNREzuXETtC9MlGxccPNAkwGsoeh/ecXPnUBc7PD9ea9wvK8+XQuNruoomvmVLfRd
mjjmrrVgBepV9CFIAXtcHu7cB6KXKDyXmwRCySqe3TlFwTLgUO/nOD5a+hTs8iwAXtYX74SSrZn0
OLpy6J27wMihKYaiuKDsrk73EJhPDFACW10kM2hpcLu3JnyiQ2nZzTuaExjlGpF+cGp6zZe/9uzk
OlLdLuBJafycjlxjb2aLKjEB7KFgXOIxs8tHA6fxqIx2LOa1PXXuDFS2R5j82ahCrKu/Yzcl9qgx
u1aAbLKV9wjmiiLaG5LYvvxp1pmV5MFARoDcA9Uad/VtVqCbODHE7JlWmx6qrkZLWkPMq4lxM6np
EWpgYCGsHL3M8JDd17172u+fdLfSyIpAqPPGcd854Qj5kCtwExk04RdkIq1lSm5GM8OVNysdf7Di
T3oQos+G1O0nE/nju7gCyyA6MKgFbLBDgDYftC+PXkFLsQiDzPEYJ5E85ubS3InRxV1DwmEJ8Qze
X56FMxNuoPOJaIaLcxzCHacLjDWAmS4ToRWNeeo7+H+9o8pR7qI6XK7sHOPshP/3WOtrNI1zvQoj
TJFxSNTuc2/uwSvC+Ixzpz5OGH743tJ2+8qCwBvgz7EH1Qi0JkkxVGlhbyS11R9gwTbboRlAu8NU
43cOzpUpORPzTAkdbYtJEcgMnE4JtK0mrSreSiNxeouIzccGUO/njuYZ5/uyxL++x1Q3m0ufpxmA
mNV4cGIw4lEJnNcPwTtkgbubNvDEvulhS9toflxZh7NLTmWSJj7ZDBn/6fdpYeF6naMZftsY4UMy
Z0hyU1SGgwUC+HJ0PR++p+8e+lCoHqmSKM8vsUrXNDsZcQ6n4pE3OeaRyHAg3LpY2nv4nUgFY68Y
P6aTlI9ep78f02nwgYfENxjRem/irK6+VAZiebX5I+lb46GZPGS08tZGgjgC0UyYdFFr3VbV5AGE
KSMqY1WHJqDe+NrkdeOWJ+YEZiqH+bANgmoU4OqCAQlQDXfkbV1X8jPIFBPttSgQt9B8ELw0tBzD
RnNpx8fJi5tbLyvgqzqD1X+oJdUS5E0z+SYkJ1e63Fn0NsvMTN/AhHW+isyaEjRmLWMA6VJm9cEA
bSv2EXQz+B+egdOFmENAd0Km3ZMXZOlfxlD29CbQ6zrUduz9rkWW+7s7duN7kZj9G1k485fczLEY
4hhr9pXoS5M7vTN/z3n1ZMDfBRR8VOxaC32opPtjxAbogz4LYz/WJn+sNTIbwJOsnrw5Nt53Pbne
ZlyCHfUgPDAKY5qLbedYQHRyJLu/h6KPsw31+kCHUGazTVseHwcMxHCPuBwg544E3kY6b0HXkq9b
M+QQ0LJbSo10ZIDlOl/qrI93Vl/jM4TDHOhaPDIuj3ku/oHCst1Q9dAZ4DT+Q4UtyQVjWrAbj9hn
oA3bRvOunYCJ/YOhLCodWD1QazRWF7eoa5yOh46iW89RUlR6e8AWr/yyLCzO5aHOlBjA5XBmGRTd
eJPJ1XVmohYMXG9AENdLpW95nbjT8wi+Q+jdt6Xske/DkK3ScaDx5tDYNdbsbbEsELdoDxfbMIbF
XmfWchwX2H+B2XuHy7/w3FrDBLIVyoAqiKfO3RfP4cVtJxMPIh3n7rz0ATxnW6rfMNq6DqR9kI73
QyKvJIdnKnKmgo3AoQZXAARptdhjb6OCAkMGlj6otg0Ki9oO3dcGe8Kh+pZn2FxuKitJPwkXZQs8
nKbwE67T0+d5zoMPY41g5SaGZPqIUrNRXPl1K0CT6kiYJoApavw6uRWd5dMpyTFyqysjANq6xD1G
AwNy8+DqmgkAojW5d/1oGF9SXvMQAk0LXATiaAmesxZWPZT54i8FDgjA5Iv8PowdvK8QudPfAOSD
VCJl+xQBzXqH51oMtJNE5c9aa+WnqYrt7701N86VzzlzcZr0H3UAMpQiLKUO/nKBUdqv2iKfqLFB
9NzLeP6jrXp7O7nQNrxWmL8eT6ZJKwn8qMk7SqxqalxDYHnzhaVtdbxq5FTjJKTDg8Ad+BGOtGL5
s60vB/GZw4PqKQ1d+FVUBLzV5dks7lCj1cJro45D6rVlC/PRw+sE+s+VoZ4LoavLkyYi7BxQHJJT
ZHV6SHzOsPngA4HEAC6ecT0IXK4OOWK4YGlm4MsSEXJvXHhp5u7dhJ/YXqvnBDpWOV1Z3DNlpucX
HY86jFTwHz1d3KSF1RqIjESxQN2jpdyzgSy03FZxAYleHwv8ojC/wEMAgw2RdFeGf40LYavYutSZ
CZAQQuEPXwbXKBNhdhEFXKtx5Pfc6OMPi70IIKpjiqmksN6lnUtpO8Vf0kUl4EO1VLSsEN5A2tQZ
NzAeJlxbHF4xrT5fOXzPRT7b9xluA5xhHYrLBMcOuDIk8Lw2oPAnD3YzHaD0RrdZmMxXLrBzr30Q
cchj0fJQTrCrYwOZAAtOEjWVqQ0qn36ZiZcGBPNYz1voWsrihDrSRnYWwuGmj0+bjduCGV653dR+
XsUnQB0FGKPeAvpgtSSmwN4UpyIEQNQOh5xionE5mDeXd9yZwLN4oXCrwRtAJHAVeI6EKt9mo4nu
smO8K2cTmnEI9j8bummPcFjhg/pvjgUY/mNfj9mVjzw3vEHDAKExD0PBddOYTlGUDTPeVstAVS5Y
psUv9BIJ2yBP9zZUe9+DTb9VRk1VJLWfOOV/qwR4LuxVZYmnmUX3DkjZadgjFiP1uKdSF+ORssnq
zLnr9UFRUo183w3ufKO6ApQjJ3fnZjCMhExgQAU8LZMR/b2yynDpiMV7txqrK1Ojwmy9/twyXKtU
t0mkVgdw7A0L5kKW6c8wVv0Iva/HhvTkiBw2AWmhlz8vy7UKwblB6aIAgCT8KQGvDkW0fIFCOegt
hPApmyZ9Y/XFsgf6Ht9k/SLv5u5aU0/9jevPJM3lzON9ZlDmPl0ClD2UvhMjeqOF3yceP3sTNx9/
zFGFjWRkqfYi6lRWlB8WlFGVUdb0MfWar5kysdEEXMfLW+LMcWPB/aUYDbhQUvU6/UVZXjjoMlWm
Dz0PaRi0yA7aUH1qqwaljBzS3+Xhztx5PIdR23N4F1MyXuHB0pCCl4Xckx8bEKaTSvBG6sklHa93
rx3z6u9aTzZ4XcoyHnBb8FqnnybYb1noZZZP+7i7w3SDnknUJdtxMmB1DehzlSPS7kmjUa2GRnKs
sC+6cpqfCzEyMnCbTDDQi9UdH4eibQud37Bgwcm+L9GsWOSnAlsAuJzKAD4p/7w8xWeHBKmkcCls
qHXdKzHicoKNySG3RN2bwhjRQwgakCUItfiAWmb0BUfsyC6PevZ04WRRQFHD9QCrns522dhxkxoB
gZRawRHVUYzmkEG+q4N5Obh1bGzSoXR32Elk0SbAcXC/AKSDdl6gzzXD19YhF+9GS8JHlizQ5Z93
Lsy57Tn4uPkBn9unv67LFtduoV76OICCBvEgksgqmID1I7GANLl3baerv3AdfIDWkKOErULBYnWg
EQqtvSixEVbBhZxKXcBJjHQPX6c6BFb1A82V6TYN4VlXadkeUe/zttXgFvCNxLhRFp1kh+Px8jSc
2360GKShpHNV5+t0GkQ19gWPYuCYgBYRcgc+1maz30mruDLh56KQ/A6QqQQXAx78dKTQaxFYA6vn
11oo76WNUtkQLkqUacp9mPf6HYTwa5ifc4OC5KFXo7BZ9vp+T4Aox6Hd2T72f+MOtanD0qFh4RmG
CYyi/AhE6eOvTyi4N8lRjoqovS5KTcaQJUWToM0Xymw7onWAqVcNs6uNlytH5xnMGRkLbT2BrSTP
lPWrPLaiUCDdD0U51a0/nBDvZKF7d30SooYJ9WQ75l68i3hyHqBMmduJ4jHqlbO+d0Xf3dkJdjsA
4qtjRWK7KxYjA/RLbXouoytH77lEh4QSBL4HUI7r/HTxk7AN07TtcPvQZklbPPxa9EZzGzXInwZD
mt72Yhk2RhlhZmNSgbq8Jqo6sd56gGU9W3L623Jdh4bYWfRhiSF46M7oMHacuTgbDxirtdWB6iJ2
dTkOMe40/4Pd5fG2IgRprNA0PP3sCKXUWAQZA0cI3Te6G2ImivU1D4funwyFxwF2V8jy4G11OpSN
BEIU1ER6G0BHdfUBTf3InHdujSLH5el87j2+mk9UmEEES1cRV07HitwMtsNEXbFEiu6NUfU94PR2
2XkIT0RuUT8gN5jc1lP9jY6aSQYjcBmHgHnIFhNcYY8OhqYfvLbF5bOw4BBw7hpZoyM/7ergg7Lx
LuS6OIQOWohlFIw48NT2la84dzTgA8Z7EzYAot6rj5gbLVvCZLBV333aR5gQ7azCrm9rWTfbPmwH
0gLsqy5PnXEmBQGkqkBSVAgVYu506ixt7lPkq5g65PfuUk6uTR6AGZlkGfsNDVXfyuzPfY6caFlC
3x5KOMiXf4M6aFerx+EkINOB0dWlvarlRXS7glQSKSistgCS8upt5cqneMKA9/JI579WEfR0GmGq
zXf6tVR2vSkJTBslogHsLXINVJinv9JidPdOWnYH2SPcq+czL29H07YTMs5X9sW5QgdPe4op1MNs
jp7VOqPkMfRY59g+ZA5M1Aw0nyQU+c0gxvGG6HO3kUSACxkR7b7sKN9juOKB9vMCjBzQdLwyJWqB
X82+ijlX2MCG1hdumc+RFqe8mRGegvTfSdgdRqnhWtgJvyAP2IhhWPYWGdtupOZ6zNCU2FYIWW9n
7tYrK3QmCwJjoHMhc4fwe1aXcozEktbpuo3XjdvfLQYH1DKX2oPQhmaXlMYVcNa50AOEolpRUAMg
MJzGQxllQoQhhmEanVNkD7X0mETozcFI169M9NmhaLOpbpvJJl99WRvKuRjNxvaxV+YQERFHr0Ay
Yaq1ayGmfvV6SRVF8L+GUpP8ovZcjNlMf4gNlSjevY5D685sx9q/EjkqUF8Noyoyz6AXXV9tJonc
XIvtvO3PxYyAGIUgJKzQOG2BBB7bIeWURKbmqIdWcXAtpG89jVJz3IO2RLgkgnCPZt+V36SS1le/
ibiRNNWphK/BA9HUtPWkLjgMExyAvyAHI6uiZGA29d5EKfZbHMw2xi3F8jBCw1GKDtEhGTtzd/mX
nAtk6vmQMThm2F7rXT7D92pKta2SCiW/vE4eeFFnG+y7HK6QVFxL58/tY2govI9Vbc62VgNWlghE
PUEuqvRHG5HejSimP0JtROQMJ1P6Djm64rVI3R1awfXD2ETePp7a9HPUjNGVbXX242HmABh5bkes
TvQqLjFOLFsCcOkxog8Q3muzuvbrVpZ7gURpdmXdz9ydtIFofCgCgXpJn0Z8hXxT1tWI7/JiQw9r
dFA/qJYUP8ryiepg4nfRUF8Z89yGfgZgG1QElf/G6ZjaPJRVWw6Wr0Pev82zYkRwCekSGdfXbunn
e2kd1tCcOKHZrZRCV2NhrxiOGlq0PqLGYqfDOqIljFoB51ezGYqw9Z2SGjUOgZ6PVby5zfrcUCpg
2r5BWQMH4jHcmSkqiKKrqmOBxsS9a0OAdGkP7ZEa0Xya8jjFI9N8M0YCI4pwxMnSzspDLfJoW0yW
u480Wb/NoFLuo7gwwarIa0W2M4kxYs6Kda26pK/eZIvtopWHIyCAxzz2sczzfDOKnENNgQmx7Y4y
M1Khx6Zfuiun2bmQJReHiurShOB8Pl1NaEuei7i3DbBUyVpXZfsYOho2kGYS8DrR9X+wRWyK2fjS
CtUMXo2XDo6MTRuPgqiVM4K+k7PBBBF8ZxUY+OBZzs3l8+jczL4cb7UlrUpfRAScGvpRjwj50KBb
qkX3gHG6Y2uP6Zu+wXetRH/vzeWB1UtqHbqqlsY/EhrS+sUbiYQ2mQ4AA3xw+pcrCvc2wdR96y7z
+Il2bfqQE03buJbhfky8a5iuc51iCNCU7YWnMNFrXLLWNFqe8nLwl6THNCEo46eANPwW+YPpGKEO
s+1as7vJJ4T5Rrszb1DWqr/GM7AzWTT3Xh8aysxKbsexyd7gtFNcWZmzv1CxbHkrUfRnmk5DL0Er
tLdn5BcXGxShMxTfranmoSRFe6gVAL6S7rgJ5iQHkzaZe7ej9wC5Wr9vTQel+1kmD2NdoXQX4qs1
kGh/uLyE51owNh4jTB8XjNKVPv2FRqvVhmRUmiso8aE0ndm7Mje/x/jj7UesNHzAH+7vWZg6e0uj
DIw9UvZWD6Lmyq16LpieLZksqXMYrs9B/DGMblLqP7bBsx011HSbayla5ksQ3jq94xz6wX5ayCD3
aO3TPbw8EeeO/JfDrxKrPBLNjCIeraiptT8FVCkgtlA+25Bbfro81DPYcL1v4Ac9nw2YU69JFPGQ
6J6ISoBZKarzoznjNIcSsN/Yojz2sFfeh67Z3qMjW5DnJPMh1IvoiBxtup2KQLznNfM9N5MPHs/J
W7CawhfGJL+QFwLXLTTxhhYQ5oaZA2Q+cYItgnxIMo5pdx/1i/GEnaKxMwo005JSGa2JtDxM3gBq
xwyL+4Du6B6xBHePp5l1L2hF34rerPd9ZvY703DG7eXpeG6vrafDpUoN0R/cxyvgK3NhF0YPVpLL
qn8XRZB9Ie5JIMBhsEUUwLofql7emvlcP6CiVO3dqBrvlrhztvgoL29Lib4k7SVU/mop/R7T+M94
l5hvkUgvDpaTFGzzZP6Bgrm5E4O81lg5FzqQQAyVE3GTr+GA1KJGw8QGBUdnfvqcRyjX6U56oOXR
XLla1HnxaqroHcORBuYISfp0t+IXN7j9QBdtzlNEpEC9IOHc528qKvkbjP8Kf4av+3B5gc5+HycE
Ajt8IAZop4MiVZAbdk+XRsis31uDyD+Po/xqABe78kQ8NxKwC7WmCHy/esMbueQBpTFS04zdEcz6
beAN5mMqrWs5wdmR6HPTCQVsBnDr9Jsgu9TwdDmYEQavjmZelDuYXMHOlKN2Jb7PDoV4EJ0JKrWc
badDLTXlOoB0rJldAr9z6mwvW1KgOHLrKy+FM+EBR4ceK2wIqGHO6rrJUdtvGkRp/aYNuyMm6eFB
GEj9AlGFe40M4XbWrra6znyfoLdEmYfND21nNZWe3YZuUXmm74yut6tCOwONJSbU/7xrpd1z1UCa
O3TwwKzwDMZk7+T52yIygoMCnRTsS4rD7ACqjMGO7PRIdx602Gp2E3zwvaY1eIpGRb2JXKVV4Eap
D1WlPWCxSRHYC4EzIhXic2uLPRbT7r1EgfZ9aSYm0Gir/FGZHdUJ9IYP9I3CAy4cf1zeU+cyA/Aw
tOZof+Lztb7uDMy+fyItYB2VNzGci02lteF9kzXh7RBUZMfoOW1kmyV75PTmgzPp6b2Nhuk2qFAE
1cek85t8tB7aoUDI3XPKz5d/oorL1VnjUMdiGwLq4uWpLuwXpQYqWYYi2gIrx/V+Z8sJgfcIWczL
o5yJnhejvNqI7oAHsl6yO/oy0m6jCCM/G30BbAPwJb881JkMg7ih4ayULIjYVaqTjVTbOt7zQB7Q
ug9lOhzausfNHjbaLsYnFWv3InnvFVZ1BI+bX9mc574UzhfNUdoDFMJWsav3M3E9I4KApF/M5+LW
s9jdN21s2sPlDz07Emk5mlH029CUOl05o7PAkCgUT4ST4ofSkuOh6SMK55Y1/pzTXzIGvKg/9x+o
/4V554v5fGX09+Yr7NgTYTn1//+U96Ls85uH6gLrR/fDeS71/e3zp/4L4l7ckoqEQWHoX/JeGvJe
ZHmg5/gTYNXBFXIwtz+t/tR/BG5l8jiltsWprYiP/2Wd+vhzP+K6+m+BNivLTdflb1I/Qpj8hbyO
1vg2ylZZFNdl8Eg1HvWOKAE3jTlL3ShDA/PGSrF97kS6bPE3Cvz0R6PVHzV9GejDosPT5c4GFon8
bCAHG8XTMS6hYOqBDLf98E1bzD+fp/aX4uf/0ljykpXtf2CUwRe4FGUf4h9N8/V/3P8oix8vg+35
j/2tYmjov3GT0ynngmBhaSz/S8XQsH4DskbmwpPNIaIUvuRvNTnvNwINoSib1EaBcjkd/o41IhRo
NWgQBa9WTFvxK5F2esoIpWFIYRhKMO1u9ftWaWEzd0UeLO6xzzzj64yt1YwQTd/9yc1aHl9Mzd9B
/lJI7vQqeh6KG5IHkyL+w/dQP+XFVdQaBkyAejo2wm6xY/Ys5FagEf2TQUDJ08BRVZ/V95iVWXcL
EV8ZzuILExswLamvQR7PTBrFL/pDsEjpFNmrQabewksHiQImt/vuoFV3U5rW+G6y6+BKcWY9Zwjv
0QhDM0h/rj+siyNOgSE9kmzHhAdXudFocoZbBfbwf23Wfg7jwolR3B+az6dL0zmjV6GIffw/7J3H
juTItmX/ped2QS2mpNNFaJVyQqQqamlUxq/vxbwFvAyP7HC8eSMnhVKkkzSzc/bZIosH82VM+zjE
jGO4gKNs/5P/KUW24nKjVWw5qZvGDdby64vgpTYuJB8e7WpWh3EezAmlgzOUu4K7OmGDf6mQfvvw
iEk1YGVvdeZm5fj6gkT19v3omkfHiatwgMUQirb3ovcf3d9+FUsb4Ao1OZSRs8LZHZo5lZV5nDJi
BUiHijH3tObAEjjUef1FDcf7lwMHff2byqpfp1XoeNiiydJy4jYHAlHv03W09uwj3eP7v+73GOTs
pXGawT7aCAlYIZxVIasjIfct9bFUc/216bTsO415QnlX6LCqi0xXcVBUXvGwOJOT7Iy496ljl7H/
oCVestIuEUoQJHWJ73elKweSeNyJY41vMVnyCBI/yKrDX6PFj/w4NpBnvxXky4rHfjGAukspO/3C
GztfvdSNbHbwWJn+UFadMygJBiFwpxuPqZL2wSUf4LbCoPWozPjSOPvty3LZ6Njeoe5Rw53TB2PH
67VSyWOdDFokzMQNkaxOv1SDGfo0rO1yYfP72y/jMrgb047QjJ598GWndNkm/bHOXLlb50mBXizz
sdSW4uX97+Lt0uKXITXHxw4sAbe815/hgpzdSUYCM9Z1DWVN6CAu8dOFnvsvF9l2cA4/TgzOg7NS
H96Do/K4OZqLKw6WC9hP8NclpdJfntlmx4bdH9Q+uu6zXckwM9zx3Oo4DQ2Rh0uLo3WSzKg77e6C
OcVfr8QFaMQYnrzxxLMTzIzF0hxzD4/uXB/EvsFqLCpJ9r0AMP3twQFO6fzZytJzbVOnNGNBN3gE
RiJHtCpgDLjpeOE4/9vP2SwbbBN2Fn33dhN/HOeZXXQYl5HgVHt1MNsOYrJB5wipR+vhf/2x2dBQ
GeEhJMPnd1tmf1xprhIFBbQ8Cj9Th2Y24b1Y1SVt1vaeX2902y8xcJ/jyECidfYdONraWOaQHxvX
/2a3pbrF27K9JQvHeaqNSf3U2+USfPDXS0IupoCgO4e7/vp3pVpiG7OiS1478utI1dlrs14dnV7V
R6WYAwZCgBS8/zAptd78UmpR9H/Uo789Gs+WletiYGr15UE6euJFkzNrP2STke0kWWzzLi6gtJAP
NBiBP7bDF1Pr8+8IbOw6UGYj+4hKVrtrm3q+V3OxKrRcTX/lLE7/GXg4r0OPLYgUWe4/D2ZLEqdU
6qsXpYUkfafoEbGGXQsh7VGmhnVnF24/PuRTM2V7vawL+eRktVcGQwcvdFeuPZEefmxUBGjaxZR+
s3O91p6MzBIqzPhorNDB9v3egAr9DzycTl5ByDftqI9F80KC6uZUZEitwokLX/h1MMbAXFIIfMao
uRHQwUCejV7NV6axuqQHeSOuLbKKp0j3iyU7TaX07ho9j784popzPCMn41QvRfxPZ9nSwp5+UJ/L
0XKHXV4WHokfXZ78EnVe74jEI42xsjMXj7pEnwrQQk3deM3Q6Cji4qkMmxqC8y6plq47+m1XgB91
vd+HSepKXgixr3qYdIpNvMsnNaPM84hyKC1X5WHuOpkRNp49p1HsrtbnSUt1/hU5Vf+kUhV3PdtZ
GcbmED93nUI+m2Rxu8e0oYAgXS/6TyuZEkHioTN90RK9JVIUfeKtLAdCTmu/Vj+FamG0xZVErDiS
ZIRDItKS60FBIwnV3MQ2cWj14ByRwDT1rvEH0C5mF6RPrGWtnkbLGb/4zCy+xywwuWusRGOcsfbT
S67c5ilt43njki8opo7k2CnMQY1ZT6egy2zvhqCKLD8qWRWPaDsa83ZNZ4ELr643h95bSh21mwtV
te1eGAWX8RG2pjq03dBq+86eN53VJMdDGiO6DDvW2pOn6wnRsENtXg1eUXxUtrd+LQk5uPWWJflE
1b8UkUWgooyo8BmzExRRvSTOIEycfTr3c6W8Zty5nOhZOKqBTqZ1GWDujRzzbz7IgS49TlyMN8gF
zYgvc7JvY5rbP8krUTpUi0StodU2bXWdk6bV8nn0Mg50Apz/SVrJtiZB5BH0DFX6bV2SRj9NmCVl
H8AVedqr7SjC4wifyHZW2efP9lyZw6aY9wmuG0y3CYm1yAnSRAOnkTabCAWpZEt5cY0yCTrcUE/k
l3UkAMVkuMDm78WBeigRO0zJxEfTrRJ9h5+yQ0jW0jHITHoMfveeiNuv6UTO7C4DBDuk7GmSKCXC
z+AoZJr+uMY6bjOp5/SfHL1rmqOzND0Bgar0PpZdRaom+sfV2vvWSmi6MxX+RzVqS7szu4wQmybR
mKTaWlKQymeW1YfW5b8KBl+XpJq6o7VEXZpWP4pFZc9lttoyUjML/a513arcuU5l/VMqLPeDVdZb
ylDV9iow4dwgWeBdbLlJwMjhZBZsJdh4xD8cmSVOqNI8mwINjm+5bx1pmAEC+pzgJSedBhKjjeUH
ZtWou9rMnQBclKG2nL+kJ00ntcv54zK1TELxsCHFywwRguXxTaxMQi8V/hK/M+P09NYx5L8M3v8P
u/wfVNJ/nGpvwL3n6Vv5/Vv/8xXksv0n/4VcTPM/lHTwVMDpOCR+e/r9i+9p/+FVwD/CBQq10u9q
71/AxdP+A5wM4rf5QzjAghTP/yIurvUfE2IEPoobWoJ+3vvfIC5bEf4/hcZv1z+mH4B7Pu3Hdoev
T31Bc7QWUtMj5cr5Xm88tQauAFEKmqXyPfK8MFPdj3JbuU2mlcONmEiL+/THA/sLGHNmf/Lf29g0
3uCHDOkAzF/fRo2zD+dxxW30WVqQzLNY/qnxfKzXp2yOv2bramBy4rbl57FzjAU3QsqvKHcKmzzE
tovvGZO51gkrGdcMrTSRV07RizYg2Jlc4dy16uRCHXgmnycSAFEGPGh9Kzt5j789dP4oBPN89fXa
aczIS3Fv0syaiKjYHe4aR2uvp4QosqGI0yc5DJi0jrlzIpSXeCwkFdfJ5EhSBOPODdyUGOsLndcZ
A+O/t8a9gRDTskBVPauGR41HpwvdjGxKuGtXObApVZJHS2pOezmsj/maEV0rDRozWJdHNrB+V+oj
0vn3X+zWef35ef0WroCuba7GQITnc14yRegCu9QiWxnbdCwE4vrXRl1/IGxo3sekBhJhSteGGlLF
F2rL1wXtvw+B0TLtgIP56Tm5s4+Rh0M65f04JqYey7QkVpCNubYvJg8nEq+1izKAyD7u3v/Rf3v8
tDroWhibblDq2aKSYx9rs9eaUZ0kZlRht9IFArHoUXq5m1NhEEuowSUK+nm0noj30gM1LtUjTrD+
pQr7jMS+PQYsbWGOeUxvmb2dD3Cd1evtFdg3Mlq40qhBRU6WkW4i6mFMyOgKxVqTX/U5oWFUMEv5
rdVX3QydFpnLhQfz9pU4m/8GawY4gC3sbJnPZOuuMZU3sg4L2Z41yW4PKBzfJiPKsQBdY/wlo9UP
k7kt7zIrVh8mkXUvk63tS+DHjnxd1X7prUXcLDmOrIpW4NiRmHVhQ3r73WJNuSn5tyE0uPfZGxyy
3E4ybfYjgZESmcIM/9CBLO3N0Ce3uFeVd9ZoWc9KtcnxwjPaMKxXS2YD4Wn+eU4wC4kIer0VNt0a
T30ns723wkvSjValELl8QfsiWnIOK2l80sdy/afw0+W4NF56jToy2xeeO1zo3M/wNr6djduI+Qbf
ED015ejre0GJlWuLImWwQ/s2kYi6kH6oGra1m8Es1ydkBrW6AteO71fF8ODkT50cCc1bPH83ePr6
CJHXzK4hgunTJx1vw6ZObCzC+jUnPQ3PtGlvakq/ERg8qqgxqmU4AOCQP2y5ZUm+Kjmo9YU96e2K
ICyJM4bVqUPX+D3n+LODJybdsTO9mPaWPQzHaZzHo17XqN02f4apa8w9kk/VBLWR/1imSRw9fQE2
fP89v+57t0cLixMoiT+cTPzF60fLlowrSbOM0MzbZQ3k0CHrmrQcx9UBPW1VWof3L/iXl8nhiqrP
2PwyKBvOrmiO/dLqyh/3i6XmL5rZNPuCCPsXQytrDwUUXtCtbJcbfFnbG7+1tSsFWe0Kawn3sW6q
n9JYyo/T6hAVr4z8Y9tgTuxO9nWqwy4k4U1WyPdKrBxTuyKLMBMESjimcH+8/zvOEly2J7dNIamM
OHt1arOzw80UpqW8Ip72A4YuCCQsbYgQmcvPlki660afCMT08avJRNIe2zVRO1I73OdZto/K6tu9
j5VvUGJA+wQ7uo/sDHlqV5jefVyY065lB71wHvzWyb1a0haIK3vetvdhlHoesjH6QyFIb573Xtdn
/5BVm8Odncd7koTUYxpjRGSwYE6jbVRPrph/+HXj32Cfku9k0jlZtGL/fOPFa/XSeM5wbzTmuKMH
rARp7av6tDaLFVhrvdzny/Bhs0w7TX18K8w8d4PZ5YjVxDTdLfpaXKiB3n7E2zKCbAQqCiB2vj8Y
g9eBseBUHY9ACaTnjdFkTs09lZw6xaaVX/iG314PNgd1HKIfJgDMb14vGnsENYVpseyNZak/m4P4
SdGRyV3Xz9+1JBuKCyXEX65nwafB0RLzzO39vb5e35IHbhfjvM+kbX0gg774JdbFvbbtLgu8ubMv
bLhva8ptVk/OFGw8Jl/M2V5fED5V7eHTo/ZtDyo/mjAlsSiungmm75AWTu6dSDl3ulFMkbUZuAXj
WBMF6Tea/jC6Q/JiDpYWDsNyiRF+3iiY252h+IKoQCnHwnp9Z/PQ+kJm8bLHgAC7euXrH5M4JSC7
dMa7ZYCmVTGv+TUMKDdNo5bR+6v+b5dnirDNHdHpoIZ5ffmmI4eJWCq1X7Vi+QChT//KBPkgSMUe
omGT5i5i+OlJu71Kc+FeOpRfw8vbnsM3sBEIN46kQ/Xy+vIemQ4by3TeI+GQ6CBG337prbYLmXKs
I8IV+eJPtftA5vwpS33r1GvudA9HzytC+vVSBsQSi8DJy+GQjXXy4X/5dBiZ4qD2ewJMo3lu1+kg
gZ8rrTP3DqXAsbdy4x6aTnpTGl33ebbNH95cdU8pq2pfk2j6/P7V39a7DLH4w5lKBBMUobNqKZNd
s5pkre7zrDfEk2jG5sOMc9N8l4NgWLuybxyQw8XBgFAWEpUVXKL+SJxEkQVMb0jzff+Otq/h1YbL
DTEG8DFWRnrnn3e1SbyOWkV6A/vEDHo4EVYbxIRZ3C7YSX5x9eFmFLV1ev+ibz5RLsoaoeBHPMDH
sH1Df/SD1WrFCzEC1r5IpEmj50/6P4NtrwdVOe7Bmubqh+vX+nHwcv5eI4z2QklxphXlK0UeDxmI
GbOLVeYb8QLpuw7Wt46zH2KTlPsCwWrOVHTO6hPiy+6qb7S8Oik0dbhB8q/cpAJb+Qdz0Ce5q3PM
u/h446q5sHY37OP8deDSxeKhzOGuzqfSmaOMQTdGdx8XHUFHa9lNdoi5YY2aglTiNML1A1MuxYOp
d3XjVOYhmyRWJhOE7NNSa5MeIm3F0MfXm9Xf15AXUyIkBJg8Dm72c5bNObTlbFzjg5wNmPx1KpZ/
iWn/Tx7UmSXI9nx19D640W3kFFi3W9fwxxvGNLrUkb6DhxRMJ44bWgLemHdADumUKjOI64Qw59SU
uLLEvrfsmKm5Ggkfll1EDFHUcJizRN7rNf9l2KL2BXBUqrskbHz7KWLSsTGr2bXwRD7v/90GIkNW
8cAFTc6uKJWNCZv2qTNK/9bIGF55na6+YyAD39XI9u+vgzeHJgUOBZoD6RrUC3v/10/J6kkSKLLM
xXwTM9OiTqYHJ/W1mwISTKD1cXeBlXJGT9tey0ZBIsHMwmcL8sPZ9gPAwPAoNV2cROvxeytMlPr0
vDuRE8wc45jbRLFlz0fOVC/0yBrAyKUgQ7hkI3LFUN01q1vsyAOX12Zlt4dKZZ2IiCXDTzVZvc+p
21roZiT1lcoumreZbxYHilr4uhCvWCD8iNePK021XGhjpu1rvvA7s/f9F7025XVDmtBHQv26oFxE
WpGkroYbX9lxqCdq2DEAdEGPzHzad06RXLI7OTPn2B4qJoUb6wuiAHPIc1ZRD2TStKu57uM+KeVu
5twDuzfi9kPmWHHzabFSrTnNSm/T0DImp4mqsXduhtV0rwbEpRPjQpEgrBzz/tZXRoJeqhJqvp47
f9I2J+nJvmmNOb1QbP/1xhFOsNHiisfNb5/nH4uUL8GonUmove4tbhrg/U6EWjE6/kPtOvGXeuhI
oo4Z7gEfmqOnR7muz19HWWfJdlSbY4B6XE8JLax18kfcxD2O8dJQa2tbxS310X5MXRg1l258qyFe
H1qcVqSj+VgbUPudS77ndnBTpesYdnWaVW+G1sM3BLj3emkmjxjRDvsq8cRXq5fiMTFS+eI1MJtn
banv8oGF/f4q/sthAiyMKhoeAPJgHuXr5wghiq6Dmn/vuLPaJzEEqdFYsqvGseVtLJ222snUvfII
RLxqxLDcMVetCI1ZTq6hkgtshb9svZBcWR3MrXhCzMZf340qm9yo5EKFkzWH0ozJ2taqdn4SVhpv
MIRxbSZFvx8Y1N4kTj9+WIql3I2WnKJ1VDKUeb8+MFMvQ19O5YWy/S87EB0QKlR8ojjlfs8L/vzm
jLpO3F7r1n0fT8K6bYCvA9+Js/ZBLH3ahKWZpe4nocRwsA0xY2AjlLl8zfyEAqisKtHsSdhq9Fso
QmDJse0gQvfIg1OhKFZo4ytGI82udRkm7jo7Tpt9uWaUmRldy6VH/ZfvELurrZoEHGEDOHvUmOEV
mL5O+r6u/TzIUqOnDXW8/ZInIg56W663pkEdMU/JC2nq3oPZ587R9GN5KEoO9ve/w98BwmfLgi0d
kr1mY22Hz+brN+/w9lKM9vV96lTrKdfq+q6Gcu/tdAaJgTWYejQoU4a1b1hRvKgBRElqD1611Hsc
0LXjMMyM7iBQu3QmiY8WMTWhBBS9XYZrVs1JQLydeHFtmAZYauVfO5RpTZIP3zEey7+Ulet8fP83
/fY2fv2baGE38xnyv2CgnrcTfV4oUfSOvyfqVb9P9cK8dfqk3/t1WXybSCMLmIq3kUH8LoON2P+V
YVDLi2h3q1Tp06AVxqXa8e0xBCYGE40dbkPGzjGKHGq5UTBv2ScARTe9I9sbVK1DAKxMLPCkoxYp
y/Gzz6l0x76gdgtFXCB63YlWfsr9inDwwj29reK5JWzmeJHwNd/YD03S7BZoyvG+UbbzCUFrtmNQ
1NxS05MmQtTDB0vClXr/3fzle9uY9SQub67IGGtuy+OP86Ow82msPHoHbP6tA8CncRwgDB5yWS0H
Pa0qYift5nPW5/l1KzVi0M3iW2pPa45bg90cCm/ob0XpY9BtmPW1bUjnTsA6CIoVGjNMBl8emmrS
oQKL8kQ+T/zSTEb+wkFzI8XaX0wN/g0a/Pm1oVOncOVcYbKGP+w56l6UPeRFZ9IimUHnCM1lhY08
MDZ4yX0DX3sxEfQaDEwkiF/V7BZTzNHwT0s1SDOwYFcQJM+YemWKbc7txxrlOdzKOldrtMhJM+6U
Zoo50LRp6b8uerlEE+OIw1qrXoZTbljJDvLci40W/3OMYpjRS118bEgXDPCVhgvR2nW9QzQ8tNGI
kx29k9nV2DKzTIpgoD4eqd2s+aEYiUQIVOrOGWa61vIVebhsgxXiJ6hmEZdXppTJHEHf0bHbrYoq
9BxibtD/LgJTnN5uKAgw7CtPsaXNd5AQRB8q24wfeXSZGeZ5j3phzMx8T8gvDlHllCTT9USVEx+N
Sc79Dl9qiWzaFSNuPIR0PQLk9P9khjH7geLH7eATr+WO8cDshZ1erlHWyO7OwsYMH/xWNiZMBiEX
mBE+k/7OtTusFxZR0iuYSlyP8dB9jmOrdcIt951uScxNHjSx5tfhCK/lLq9U79NqOGN/lHY3nWSJ
K9yeXBd4BrA9rAjPV/Pel0poV3rDjC0qsOJ3dmnibempXUXaK6SNVj+YhSyfeHhsh0Sl8KDiItFC
ViO0B73ZvIQR7MK2eX+JvQHg+SDZzg04oYxQ0eKeoVxt5/R1ypYeVXqmX+VagbzO7VkvepfdmmtF
+q1aynavc4hfYQ1WnOgf9Qvt+husjQvg6rJNWmDZUeye9eua1a/So2OMVN4Op7JAE060uhaVXnaX
jHN9MhPn2ZMC1hV783W19PZRub44MBTxo2RQDjhQJn+9/3DOu6f/3hU1DqpfZhPnCRttx+7frUkc
9cQO/iohTYXL6PYP05iUn+2kbPbvX+9N7cIOR6fGAWvgKspVz/qPFhpb7fSTi4nk4t/kc1xc9Vpa
fvGmyQgzKOSPfmLVdytMtJNcKwT9WjptbZaeLYFT6JsPSJ6uHx3VV0+2j4ac4Fg5w0Ry8KUb2SO6
YnUDfyJD0NKkfikmgS15u8VXGxyFIRlH1BqQMim/zt6kbxG3aoxlHLX6uDpRY7m9h2Nn5+Ci3w+j
FTgqTa/ikg2N2Blzfe74/pLAHVfN38+2Pt8uxIvNh2Je1manTzS1BBJnzZdM5rMb6G51GtK6MEMU
7to3rACpu6c6K+DceH3dwEFqh499bV0LVIDVIXZnO73qpOwxqiiadHlMK6/JgsYYcdRfW7f+nDoQ
osNukKjJAe88PUhaDXYZ+vRBRk2OKVE0jVOznhKvrIcHP45VH+aVZ19t/TVKTq3X7ajuk2Y6FetU
fYffmLX7vCSyJorpJL67Y1eXx0XmJtk1fk/hWFr9SFwvrlnWVY5ZZg+/sFc3awE0tisS3hegXf+T
DaIcXgBh+u9pX6PNb8ckpZ1KK726IhoET/NlYqy38yoIT6WHYVKAyTWkjHxa52+Wpipjby05itIG
3G8+jM42YILpUicnxmLJgjsuMHZUDtmAJ3fnl2PQYg6WBTx/uw2mMvPmo07Ib33llr6lbvO+Gs1d
Pa/tYdbm+NYw2NqV1q7bszae4sanIMKIGm9/UrasH2xA3gMSo5E80RySmLnUwmfemBv7SkMeAS7W
PUOwrcUxblZ6CTO3CzuwAWrvZ1G1S2jaBZTHEZvlnNA+zfjiZcJ/kHniYhGlowyIOIrwvI1rub7U
CC7naC3t8kHgwdZTtE/T7VLPQ4+dAL+xmZ1aHsslt/MgblzRR/EonCWSgvDrPf/Ux8olBRgOxtxa
y2e3r7I76nw3vVq8ZDq4ep/Uz5kwOiwkllJ2L+j1Rvnguk09kYzCwRTheil+Fjm96ykhC6uL1Cox
oHXiuvsgksGf9n5X1yLEiaOXe9DykvSYyQIlG7Ksv27aVjVRqVCA088XKQSJRhIFHmSOP3cP5pRB
cDQzVX/wc9Clm8XjIezcmDwZeHL5eKho9MmD6C1vOLR5Pk8301To/MOiGHtQvaSJ97nIvHzfrG35
VHPMTjuzztTOrqaifpD64HDye6MoQ23R8S7nayx2xjy6yW1N0EG+OYxnT/VYZVaQj1683BjSXNtn
sbaQK0vWJtFQPVN9AmpmJQ5LbXsEw3ijy3hsKar8ZlVuPEQs8IpfbbZLeViNAm8x3ZnIpAHQr34V
0K2zQJu11Loi+89hmMK/Dx92wgEm1DMxmvjvdDqm1iCdViS8thjDGUB2vefTg2VczZbKAist+31C
4oC7R3gBkUrqXnusRNyxqdO10OTN/tfZsKQTVnq87NLM7W94kZI5O4H1p7EQAkKrl/nPfc0Y+YEN
ZdrklPqS7Mg+YBQzMwV9wf695/TypNwlyegW4aRzbt62ul1UgZVQymLqQJDtbkXkDk82sWYLnqyE
jAu1ULfDzFL+M7aWFiksyP2fB5nNP4nNadjemqnyicz0TLk35rJKj6hVmLIJ0EcZdP3af7GMtrQx
+i3rLppkq9dEg5VNFXCcip6i0tfnk2bk4xjhiJN9LObR+zW7mvnRKvq6C21hDxXSO2gB1x1hQlYw
VrNnR4kiFzgoMKaoQyszfXjSbpV/jxttHqIV5vdHh3FvjxUHEQ/geWJdd9CHLe9QNi5emFAsh+Ih
5YsZwtGq2+HRTfmhe8guVIyLUWQyyt1lue78ovyR656oIvJubZTxmb1aj9rQDlezFVPxldaqz0zb
euncplaefsUhCBaPMWbsEzjzUa0wWO9JyiZx6IhNggvhtRxZ6iDZs79LpkEbQrv0hkcNgveHVfbx
EOJ4N2DyRhRjGw3gBcYH35TWPzxdu76uaLCI6qNI+iiUJboQntV6M89S/sJOkSyjdJ28MjLdYdBO
QqwlRXCW9s5TYvsi3iEMm43DsrD0DwsV8RTlJdktY99W2BYytTNPThIvJ5Hn5Xgqxq55luAApEE4
A8G/SyYkoX2wuYo9oe/zFCT+SgJa5w4UaZ4mDazhFOeMDZY2hP2UOn0AhjS4QQUROt2ZdmPvikJ0
yTEbNAN77GQkWt6qPT7gVCbWldnjj3ElqE4xja96nn29tsNBGRVqNafVjJcCD4bsORYZR/lYErBx
1eA0MxxralMqtmF8af2yvWb8nDwqjH6mSOFH/VCklfN5GtxmORSapsZb1cjl2SXEKIVHb5jr/VCs
sxPqq2vkQSEtttjUWkmn47csOfO8bHZ3Q9Gn1H5500OJ6jSYGShk4qvUcauZMzozPqXjGJNivfqZ
SWIdWRMRJnbD0zy5McbYrjt7ASy8smfTX3Q30hez9R6ZHSzNftFb/1eaezwXz+iAKMGHWxmI2Vqz
ME91/i828p/TMtnL9TpN87jztt0r6NeEU3CgIjDgNW4GXNgPAL75I9i3mqHU7Yq5U8k+L7y42Q/8
LfNYTtbkB36f61e9UXdNVM9p+VG1Zplfz+De2KN5bokUwqjmilwux7nKBhKIQ7zeavuEGR/sDzGW
feiPtTUELo/1roBc6IVuZRoUP5RY19DnadXIKBpTuParrYV95ejXjSNWRp+JXJabtvWYza4lfnBt
5uGq6C8AzFdxsXAQ1kxCqAoyAC8SEpwnaEcD4gXErP5LVaazdlcxNkuvx2R0vsNd81tG3mSeBJiT
1DlYRNJXYY3a9ls6WEUa2Ihi2yu6/PWLKyq3jSbcPabQa1Zp76x1JvLMNNdSBRPeWU+5ctYhKlex
/BwXV/vm6uVjwmrhvrpRVyG7CwDTSGrDwWmbYgy0RjMf8YE3Rqx9RQKljwmUfityzc4CJynErVEL
8HLXXybBNXytOhZTUU37xWoEhG+vdMlRnJArxsrzrgZ3FOKYY2W+bzW9Sj5koK8B+GYxHhGtpMmt
hCVPaA+oVhXqbeNniGJgtZzAZJZT0yTG8LQudSsCd+2sX26dLvqemk9oj6vo4eGz3p14X5np8Gj5
DKIiwsP4UikpqI7qFYckJP1x7tOpr0kTpt3gX3GuWhiCkOZBNjxM2OlYa7U7kTpY4hzWl5OjQpTm
yD7cCUjuGM/KS8J4NK3HrjPnPuD+xXGw546UeTbyYHHmGXi9bK12F9utZ53cOtYT7qIXDAS9QRzH
3luHbwCf2m3jSCECxdCyDBJvlc1DUjkjwZGtkzLW1M1CC6StVwh3CdqhrU4FHpWNWLDnL7MBAELK
1D7EreVUkWAsmp/4gU781Iy5cYKAFq+33ayws7S8ye6h9SEZOBTK0P8BdDLnK/QqmsB4phXRVFqV
EbnDwoCykn790cq0wUXaqDsVazQzvxV0HYTBCTgEu2FBKXQ3k1WJbKG1ku5oyaL3djG+aM2OxU58
ceMnJMqNoakqMwtSJy2/JZgVfSh9D2tIA3cyLTCssjMe/FqypzNHk6gG8FH4UuRW4j20bZ2TeBcX
7ENem6fTERmpk3zebJ6Soz3X6f0wVkZ3zQ4ODuOmxnJHorpfXJkzko+gZkS4hiRDzfm+WBPdJlBh
Heeb3GKh3pgrMMf93FpZecoqpDqRwaThIe06KgyCtTwjGJe+Ya6deel8k/qjlV53WTrn0KHhNx0a
OToUGDITu65R7KmZaVZPfPIwWjIosXCurNKlCcs6q9nrjSqvdYNGczfZynHxhmnnG0OPaSI4g3X9
Npm1KQZ9Mb1vQ4pkNYqV1vzM4zJpKBor7FVqvUt2ZQ6EftS0wn7qzM5ojqkFYSyiYYn1Y1qnVR0w
XkmIyigXMwkt1D5zsKAvmUNV5et3LSMWN5izFIM4Qi2GcGlzHqHoOLLnavSGUIPh1AWrWQsRYX3s
RbOuMuqdIel+JdbE4GspxWze5cIxj7GxVt/NZaYrXebWgyg1kM0d1mQh/Vp66rdTk5Vjc7BTIgjD
pVumJJibJmsjIYiC2/tiqsEMyRls9h5izsCSnbTCqYileKrqYR2vivX/UnYeS3YqWdu+IiLwZorZ
trykUkkTQhYycYlN4Oq/Z59/ciR1HMU/6El3q2oXG5K1XnvTxXqNO7y/PQ06wSk0T4nUhXqFr+zf
WdzRgtoGJetYyZWgzqEJV3rlC1ax2AwFBh0SnQXNIaMzHaduFSKbqEh/r/En/dTVIKprP/fVCN3o
YFWqg8bPTFcpcTFkpPWhD2qPFqUQBYjPyWWndcBqdcfzPD8VODLDw9SY7RdLjpU40rBmSoKQtulZ
s0r42SQb7zvVEJZRpObumO+ixW2uYiraEzh3mzCfWDTKdDg/v0Tebj6Ilck7pstlPRSd1OH7aELr
l4a7gq8YyW+2MxD9sfvpr9vYZuNo5cNRGKqoszl09/dLQRfgGUYpv2uUT9WbtC2SlktksOPBsnr2
2YHKvzDz5RwssYj2QB4w57TU84Vt+WUOVO/RzzcMUYovfEQuavNHN0FYIjMhQuO7mA3xOrvN4sMg
q/UduF35MvSd+Y27oqqykgnpZlPN1X5mlJ/Kh0L1LU5Sb6m/jxbmc3cLaifefIP5INjKbkvdQI/r
c35zXKe23U2IpJsSQ6Zn9ZZ9xPIwdxQL+VNwV+6tTfxU2/Nxum1cokTYEZjBEMCJJL6ti5s6hTH1
0Wn8SCW8DiQp9pCPXroC2724aLqoTVv2kHNC9Fjk42i08+aJKai6a93QmCn3MfxTxBxn3zvbHMxM
z7Q1PBkEgdtptxjLGtvC1i+Y9AEMHLcYccvyagk+wPK0QxahRsSYURjRlDnF2jvUhmzecZWzIorD
yCNx4omJPjnoQLMcOTkvAYaW/RzZFalbnU08VdKTGVl8KIuecQBDmWLEbIJLGW3Dlpo9lQkYpEYz
zxivre7iloMI0gEFCccTRN4pDNY9BBYGBXJqc3Efxm7vukQKlElJJ51dH9wxKq/mVppf9BSEBi67
oLugPDL1ZVu72k0AHcTdDZYqsM0RQJD1oV37L9EGwl9bRFkcWmVz6nuBGqerR5R7d9yV4z8yYw1G
5mKSvOaBvw+Z281WfSjb+ob6oqL0A7wviw6SvXBDM0buJwZeh1U406gF9DzGDdGo1VltVVRfPRWZ
wORROwM4U8L9jJHPCA95qb3zoIMBQ2ieL59LiuHqQw/hv6UzTED/WHZR3b2P+plaWacOIoGWRdLM
PqO/5i0Z6k9D1PKyYsZiamjhfNO2nAv2mgJ3WTyrIG+fQoOB+TzINrfPATnAY2JsLa+U3hrL/rTu
tyPTqPuuZfpgXz5TQucNJSa40XxdWWW3bNJMPtliKUXIvqwsTSRzlX+RMuQYXCm7llAOCO9TI8zl
O94xvn+CerbnE3cVve61BWp2NTzhmESJLsHX0mjJqfTzXG7J0KtVPlorho+02XfrW2MByie1ue3L
c65yUWYtAdjtSZL2cAwqiiHO+6pvOyLZ4xfp0toeW/AmYzLs1vomNEENydpRBx3PdYFyICq5WRNl
lVGiW8ADgoGRv6QicIePu1+K7UYykr68jmSivnYeruTjjLC2PAxo5Hg1ees8PUzzjugdXc1EhGdn
iHusopqkyZBcv3MwsA0/trVZva5dJb84S+U1lJHIsjjZ0sfsWxPz2J+XUdhFXI66fIOampLJ8Rd+
fRRu7/e2xmNosnSvFxadGQKvm/OsXTvHSQGqyouI1GKkYi4dK2n7XuVxUFgl5ZmmlPc4dfKrDIZA
3ZnNwN6e97gNL2T2Op8mCFMRq1K7XyMAvyJrZN6qe9cBFDnYShRbUlLVCHq8V1SgbaCT6xWDq7s/
qypClR4QjWonI4D8m24COVy5MTXnseEvwSdnHJo3i+6BKW55RN1HQXWyl+TTNuuzVXTd/S3cLXwd
JqyvT61fDhfc28piKOynJokw3rJfUDEz8w2A8BzHRWF9Wceu/rEEfoA1yg3lT/b6rj0qVe35g7du
ULAtDv+vS7uaA7J2K3woI34sneb04R0tQdNWLIqyymO7JiUEBaA7HEGOBHG8Yc7QttbavLd2GglT
vhTmcCcwnOcWrMdiOi6iH2jhZjsrdCPNk1QSbnBZgvqpVN42AlNwJVkMNV041T5HrE/tch2a3Qbu
Cgi2ywiAy6dDZG09ZWr8RVtCaolg4e5Rh8Uw32MX1yJofiC02c9hPVtfwQaRsdR5iAXNpEDTYN+i
pbIb27dtryqbrWkT+dNeKvuTHFa/TH30jCqlbcaoaM9rppUFH28Hs5YxjpfSHG+liv74E6hbB8+R
I9bh4IXaGF4cXk5+NiAPaQ/DHoT0pGjq0lIwCTKVzXm369uoG64JYf9Nee+0lJakmrxCIzUEG07M
d63PXs77i6yWUKEvn3amt5Vl/d24gWdcwqlfm4sqe/N+cjrxTjuKhWwMN8m602Hyn3bDPg72EFZp
IEImzM2rDbBDtax56uLwZcAKlvKpUEFjE/0S7lSZoR26J/xB9BfoaX88lI7Z6gcVDcHwYAab58X1
vC2sNFZfTV9mo6J9bQv1cOxKlOK1Mo3Pje9WONQRGByZENsJRESpe7SpW3TOkaVKJgZj8w7RIusu
xWhNmZDlTYt7wyyCMAHc271jj9w6eDTbChfOtHdbyb9aN/8jGKZqst7pGqAW0eDY5y+WKiaY3B6z
HJ/VculrwzPeydwx98tkUwt6EnXlR2fCbeVya6bMgSDEGBp3YlzolfK01iQocKLt16VlRHWUR51Y
jlO1Z5JoZvtoEBefA1ZETW0/qr40z8yVE2jqbg+PmqnJOpFSESBgJ7DAeyElPRw/9yPKmQddO7q+
rF6n3txKBl9RA9tlUrZTaR79urfe585QPC85fozEHMyRlWGo5HbF5Dm1x7FwvGQYeKfHvakQb219
V5qJ1bTzducx7X3cTZ93ky4cSb6k14Wwy/7OX8ix5lapC272KdrJnQ7a9SaRz0Gg0oaFcAOxHDfS
fov1a1c15Vezm4vP+SLH7RQaOkeD4zfiOxDffHb1bAUHOjk2bs2o36uYqqD5HXYhcr8Z+HyRaL4Z
IN/SDtFOFM1wQ0LNMXF7bzjb0go+9pW5f6/EMA3nUXmdRuvRmPLA86z8YyFAyFNrmZz11FeVDq5d
dEM/AYZ1eW+t9tJlJX9VeGyXwfwByOrmb0EvO/8z3O2W37E9uk0cSWu2DlVbteGLQpNEacwarMsP
396iJbVFETmppV2Eq5I70Xna+70ZksoR4OAMc6N7kJSL3o/VAv8HPVx9oRsEuRFle21ar25wrIUO
W3BIZ3DimzXkyMXg1/RWzopvewNQwqAiDAoy38Yhbvly6ocy8HV32OGkP1Pn7FVPOIVEST/eUgVX
Rsk59XnnZIPbCuPQg7NpjwDmPPdPXrk035U9eiVdaKqdvm/dNCPw0c1Gc/VQLGaCXIq9fmubsYqB
AarovgS4es7byldwZOg9kgga5KPb92K7I8dsjk4rsxb18DVvBA3S5n5tuGFfx9yaVWY6sj5Fkjyq
i5gn6H1HFLYDtOvONoUzhCn9XL1dVolGnqkOntf6+1WKqCz3BHzczRErDfokOsgyYrlH9Z1tWm7p
ZtnGT97G7FPKmInMFqgVzXftzt3zsGPykzzEkToJQSHYXTsQugeHCmCfBHXVRUlTN6ZKJ38a349t
ywPbtAIcVZQqDLNuknaUSpHbMpnLVRUxhdfcwnnoNDRhCi5AbOWLxhWLWjrIzKZ3LkZTRPwA02+N
mAN7SL1NOs5RNia6UxPVJAkQHfR3kuNnlW962EubjbNw8g/wb90japHJi8t5mKrrvCjHTBr03OJY
T1X0iG3Mz+O98G0j0VMxEPi98uqRuIa/hViZorjcV/dUWb3xUfccXLFq9kqnnNF5ztplc6iBLZv4
81B0vBQlnHMMFuCcjVp7XYJx1PGTeXSKBzE1gzzQSDvpIwV9vG623GojXgZ47XjAQtA5xyfY4pwv
6zKTXLIBdI5+hc5Fz2JG+utuvp+CHRoSmghJPFH1xFWmuz+AzS3W2jfJ4AnBpjE03TNuR6pmHWNf
gi+r5Y/ve46+t8GqZpHhIOxtCKPJuS9tjy7sOlz3163sQ+uCHrgk2UMvjkQJ65hG5qigHM/hrMom
nRRBKydP7N03YAaulaLlk8dpqpYmrW2h9LFp6vA4ljBziVkPdXSc0DGzTnWiCCg6z9dXwju6b/no
afhUSMsgcfIgP2n0xUPSsuSRvkGWuEwdHbrXpVc7TKwBXhYXOLMZ5Eh88Y887bN7ZVrFZzcunv+D
TahfkyncOo+No9bhBQMWEhKKIeDbgmXowKQlxRTbas0yg1UKb7CobT3Wils+Qb3JQUm8DyKD2wJ0
b6LdNjOlraJkRFXboazzpYxX/i/PTUMbYRJ0dVWedVeXd2YglvLOE9HwY63cpo+XpTbqC5NbDWyB
Hf9QcRLPh7YpQ3lqFvAbkDVoVAp4tW4fy8BEp9Txd/rHAAmre7jVAh/hEMRwB30ITthuuf1TFhV1
dHFQr967eiCJ7ZD7E/IFx232kyVm2PTYoBusSwaDJJvUZ2d1YrGFADGWXzvsVKQWZP28csWb1csv
46pMgnx63/wsWiJUkJPrdfmbdO136zBpr4gjbu4PYqPwev7mTygqk53NmqOsy8GURjCVdFq8+WIa
YsE/2BXfCzNfYaqtYDwAfFiHtfPZtufduWx+mMel3u3LvO/+qeqGOmmXqfygeGYZ4IviE+kqdIuO
XdRQ+laPH/5biHL7cL+IOIih8DDb2R51zuSF/SbiqJut9hfYkkOH/ZPUE1ucy4AU5c1fnHM91pAo
bbCCm0Le/UWQ9E+J2q+/270pLcm2hB0OKP/4VfMHSbWHbtXth8Wzx8fZQ6KWT65lx20dmfXB5421
og6H/ZbHMQ81vQq+v/nHJtCOc8DcQISDsBt/PA2qNT2U7iHQPls2Ejk9Vi7HDkO2uPKiK55H3ej3
MrD1/mAJGcqYeVXfSj0VAubVyuccPsNvCgY9ILrMrdUyHMolD8OYCPEQggWS5hYptTbqoai38qPw
3JtHm7LQ82osyMO3ftIfBOZsJ2n36buDnCkB0G0/IoKdnyA6hswM5Voga1k8tCfjFPhtjLR0Umxp
XGq+JF88M6Ls/ZdSEh2YmhMsXIyLQRIEtNskszJsG+0boDPO8NH1jCApva763uwt+nRrc8yneaE/
JYa+lctLWQzLfrRcZFec0Hn32VtDHMdjp43PKFdQl5tF6c5A2a7uAFlrA0DbqXLr0Cx9/0n6ZFr8
TXH/h26IrxrxF2JXH+Ma0PGvX7sL1gv6HmDvrI3pwBkbxhV2pLPN5c+cqaZNI9iXr0NUfVr8Xvxw
8yY4tMV+T3IfdHPjLo9a8Jn/+0H4Qx2MM9z2XDhwHEb/2MN//VglmIkNdLgeEKGoB15m5mtUyuno
Es7yjsBKel64G2IQhoFS3Tl3Xj1f54mDaDex7XKpKOZonL/I5X4X4/KheDS4RsQHm2QG3vTD/5LF
TrbqZ6qrtoNRq+IyRN182xR6eS45FGPN0nn2UNz8zYVwe/J+fTI9rHxkrNOqwFvxd4exH0wMTi5k
1qgAtcUwMnlW7vCAlh45CX5nGDS253dGX4tL7y4f+THtYx22+6nwA5M+Kyt6ol+WBK2hYlb676/q
f3064j04a8me5Av77QayEENXsKDWgRP2UdOMOcaiavp7Zdfz3/In/3BZMu25PjI3PAbcGSg+fv0G
Skjm0qFf6Kbdcb/OY+8WuG+3MZsWU3y3N2a1XnR2Jly13bedCSJeqwB2Ot+z/98/mx5cXjLA/UQT
/r9Mv3/fC3JS2qXr4pALPb1UrO7ATYKKx7Df5ff//l1/vhZuYZgW0fP2zXz8+9EMODmjriiplAwU
i3mAPDRuFwdOkDT6kIOnKt/mkI1/Zhj4y+/+Q4uJQj+6XXGEkTj3fy8oHtcwh3XinqdhunzRDQRA
aC+NE4djTfWoF1Ci9t9/rW3/fr/jpQfRtrFc4XqgyefXL9mayz20Fa0h8yxrvkECjkoOJbPLJod+
HhRY83KeC99cEP9VfUeSMPFzAFis+KxE5rkNXSaS1pwpBkHSPXlPpkF3cWIZVEknFeMAdw1MgJPl
zIppXtesfMKdhvGCjKw2/uYm+f0aUmhowUlQlIvmm5vmNzfgVK3cRX3JAo/U+Sv7zk4mH67F9xz/
7bUvPP2pD3tUls3GmdYEZYtiLALNGG4GWV6/Xjw7C2hwX5j382w4n9egkH9pjPhfH/I2eOBX5D9o
vX+96rzq16aB5j7OXRdYh60W8/aBlt9AJOa0WuMF89s8ffnv7/qPB5pLwy1qU2RLEk6I++LX34p8
yRxcEn+Oqpv7M8iPYjJzvRdmtJzqmLG9d/x8OQ0b5Ems29vCqAOnOEFG/83u9485+d/nrG86BFlx
vtxso9h/fpuACsMWnQn9dMwtE3kd3b3rtRtH+96raDm/U77diOvOzlc98ETk1hEHngzOA7sTXuIA
FiOOcMU7KU7GaLlD8AqJgYZssK6LsoBuNoId0dUNI8e4UY3eA/xKvR98Jxz7s7Y5zgjdK83yZI8q
v4sEAo7Y30dgY7XaglRkRA7BpXI55y70ztv5nbcDsKWjBt+Jd1eTjyBA5mx4BscoYhbQvWOgZce6
Q3w/vnlEyWyfil2a8rEbWgDdddz2q1pE5F8dd3CdB3tCyCQ8afp3BbcapTNziR+vM2YWY+S4/ocA
j3ee6qjx9BPStnJNgC9xRgwYYY9/uT1+Pwp8Xrekn5Pszk3CiX+7af91ym71RAXOsJpHjAc0eRE3
pkQM7onNrDADEq2cHu9f0ntmuGB8Kh0DQWBNQ12Ui7m+mmuo0fz05rD8ZRT4/a3HOWzTQeiTZM7n
Iqjo1w+GzdMkfK3Yjns9lek0FQpjasXTWtycqn85QHiR8uP+fWsSvoEXhYARVhvmj+C39163SaMZ
/ak4olwL+psAzOoe8456wMYx1JY5mCKQcknUYc9zNOrXaA5FeJkBCIvHbcGQcqzmwjM/F+HMvr16
iI2ewd/Kh6hBVpcUUbG41wpNkvWpM9p6fd/TdlFnPWPymik1DmbmhXAcqadNxv1xIwvpPu/A2zGy
/HPBO0LAHnYzL5Zk5urLLFh1UR/zSht2wT/zKut1FsW6ncbRrfcPgYX8O9a968DrEWhinaIqao+u
gaUtvdGjb5GVhz+mLgdFKayAILsCVI7Brp02IyOnrflsE415NC0/9y+1taHCxaRFqmpf4VvCaE+i
CbO/Mz4i4R486HNmqyOMWFOmY7nNPnxUMY/Z7BhL/mGEtD/64O514m1N9211zKU9oEEaQnTJqn8f
DTaGlL435p+qa4JY7ZGuv/HWAPFpImdu3qBp7D6ZSmG931Yh84RxyBk+qsorzgXrU3N2Z295cTpF
MDvcSJefnSBfvzucrBzxHRb5xKnm+X3otJE+a9hDJ4WlHt9uL6so7lGYlokntTXEnUuHe+yHtfPT
qm0TKFZM248WFeU7p66G4HtVhcjRjbL36Wua87ySOLt1UcRitCQkBDfL3QYgWSWUmdOlGYR4SzPk
NnWPACufD27QtPCrwwquCPnDFoP0ZzYSOxQm6WlVU2ncPl3f8Sk80+E1yhXHvxLK4uizsO6Jac3t
p3AFB46DZrHBs3yVf+YFuXe3sa005LFbAy+zJdKbU7HKzX7FPIvj2N6n5eJagzgHi0FUMbq+EB81
dB3n2SxVeKpJO2pSrwzHH6tc4B0bspNl3JPmYBB17MI7IFyb9JVQYLs8kNvaFrHB/ttRDKCD9lrO
qrhqshP7Cxh7gCGLSO417pxSfCU0VyqsxpoMOMsSTZNUg9XBXix7sCec2XwNZevRL7AtW0vz0WgX
T7ZA/A6u49VVajhajplBXi0F4f7YvDOROnux1a7iGi6Vi32g970fu7QB+nGmhCohu3d7bPjnMu04
VsNHMHKEMMVuPK1dMHxh+/ejGzK1cQc041e32j37wBjFrhPgOE+U6640kbmNCiCIy4XIo8WKErtt
GJ8orbCLTA6OuFABaVVZOy3I7YymfR/5cju3yAi+oynpz34VCmhhu6rcg3LISzm3Dt8gASbE4Mb4
ZEKVGuyxeyLpJgljmELnTthexFt6aRECT96oUOrgj2X4Jlvhshh9+QocOw/3xaTWF9OqAzItG2Xd
Iek0hnSbgr69A7gkLzLYgyB/0fZeRle5jNJLUbZwk4bDbn9qLRNEbRQYCGMANS53i2wRT5lVmGs6
MMaumV+tK+QVSXUDnHdePRl1XW6nbQXaQsgm7QmRF0gHFh58CnHt5RNXw9sFQqOo4BSKbnKeIHfH
u1aJTWekXgoHJNpon1Ht928uIFkQd7vnvYhl9QkvDovuut/c87HJiHCrhEM7EvdrpT9q5ADdJQwp
r2+xArw1zKRtsm1Gu6etksV6XmRYv4FpmWsC+uIWyQ4p01Bc4UsynaIy46kAEtDKJlvGasUnGke6
5RQ1vfiEiRELDcVruj/a9a5eC4kukNC2YOXkg01suStq7m1+fPhBCyEo6PJz+bEbiBki78xb62xH
+XPY5dr0WdDQFZkAZZv5oSWFd0dtacvteXKbIcry2nefWlVAcbSU0byMuU8Z1mC2N3nIjlY6uXE5
U9wQSiPA7233m6qY27Ol2QN1ttxpf9N+yRjijNypgjQv/2ONIB+5CZIlmQLh40q0J3oFykVD4Heb
2oqkqxz7sOVAoYm1Rl5m8F90SUAc8QBS4/Xf/NJjRlo7QdAHovngWVcrx09bTvnnpoGrT2Yiijh+
wgih46QJTp83uX/YSfZq4tUd7HfMba1M/IU0gDNJYTc9e4RfKdm9oSM5GhYR+Mo27Hg1XaONS9sM
6itc0/oqV9hSzvF1LV+8Yqy+D3q3nmuz68uT35LAyYFlzE1crLnlfbTgVVQcDqQEXchfMPBV+gWv
I9i1j1bV4tJf0PN1GVSnn5oUD6ZFba3q46BKe0mHsEWVzjEF2+ySSUi+x0Z681PfmsXBiBAuJftu
CnHaJkalGCG3ZR4M5TQsp7AA9rFesPlpZw39Q+lOpX+QHRUlSTna3Q8cbyOCmFpxncseTQRym9oP
kSQGGRamyzaQv4C7csYZtlO/fMOwu/5bCAlrAvnSt5P42+oFp8V3cve9GkNnRW89L9bTau+h/yGn
9kUmeH95qRHlBLYVLXkfBx4CjFTKvHixJWYeHODLehyYHkYOcqxacYSojSsyAX0GirKTpxre7yEa
EQClXNr5s7NVRl7HVWEswUFwSvBvtBWRgVcYdTYEK95Qc7XNkbdpP+TnRRi1uJaNa32w9BY1Z2B7
/F/A9dO3Cp1Wi/eiz83n0GzcLJgJ9kkRI5UDEjCLPHVL9R8nT1RuVraI2Q5WUOL22EKCsNC3VjeH
R9RAntVF8VJxKn9D+y0FF9Fx/aMe8XAg323FYRPr/BpQ/vfNs/ZoPeV8paTyN+pLxaK4H3rRdD+C
IkTkN/BkNokq0F9hWegaWufwFrccThVYmNYiMFF78O7Ch+FNe7Jg7Jxjrfv1GrDywAZb+6JPNDgS
yzOx/LINE+j1YNfE9XwgrpcO7dlY++AwzZ3/bqpkUxx8V3KO1b5DM+poRvWHgAbqkddPtN8tXUU+
J2FA7Zl0dDfnwZv51qaWqo6+8/y7W5A8JHaI4eGQ7+6tBFmEWP3C1Ub6bMhJEs2rSDJ/xsynCB0c
B7dOF7G6TTpUzQbP7kdSwm537vd1KPow3oSy3aNcKSjgPh8B9XczQNs5URLL2a3eWY20C+Ro8/hh
UVu9MzF6btLYN4So5DkTSbEp6PBGTiu6M6CzNt6jfu0P3Ck8QYXDytdQobDcQef0Xwi4wnlgrebi
PRqQyjoJyYx/2BHUcfTsllrTtrVEeddO7TzEfr3nn72l8H70HCdevGjpddd2W+wnzHAQPJifp8q/
Gq3TrqlU/SovoSDqM6Wwp4HVsSlHuEWcSpXxPhBuRvS+mz/w0O8hurllzaKJQ+vegIO/t9TWetdZ
Mcw/u11hYPgpCfO8hC1fUnpbpZGRlOHSJI6JsoxA/MG7Y0retzSqTBcdjuzCN6Oge4HDCQlE3BIM
E57KoipxAG9iNxg3CAPKNmoAEA0H0DXRQ5mzR6SWTYNEsuqq3x8rj2D5OHTyOcyYqqf9xIBO1UJa
djO+f6IfrFTaqBsy9JLKSJe1ZlAsTMwqbwoJiXeol663eG0ZhpOOtjvdEyltNJcGQPPLbs42MPDc
i2+5z3ed4K6Zp7vOQiZ77Run9h+JPPKXn6OXLxQWI+Nfzq3c3WdDCtc7MlGNnPoo3Fby39F+NBmj
TfTJKt32tJbCDGN+iovHaST05kmMZQgFsditmQWAFk0mDQN3m+vJqbgTbhHJl9rXpXnwOb2Wsw7r
onwfYMa82SGVU2SikmbzKHb0JPcNabH1AXdIod+spVCs4+MW0iuSQ0rdBXWZL0dIvK54qYnHxh7Q
L441Q/r443bw/SaXSAzXmoIBtnBsl0gxLab+HpUKQn5DP5HPOgBp1bJ7LqYRGXtA3p1OHA13dVdo
8NKPbul2z6gf8brvJdIAxkvRvJlbIaLxL9DdnxgSkz46llsxlRORovHrVtwWwkMeUMxHpGrdAyEQ
nxUGPh3DGZupEuvfwnlvwNmva3EIT0COSEhgB4lbv5noI5bvWm/bfJRbtbyOjhAJbwL5ostpPsBW
5HMStfqNnJn5nnn3b77x//XrAQAIFwM6Aqn87c+dQx+EeYCVMIVGvjR3BhEXo+sOH7Rbjq+RNRY/
66lDOdWJ8c5wjJ//DY/8/vtvjA34CGJuIlTAZ2/oyb/QEeDTbRgwSx2Ba7owxsEFCsM8dkb+NGWk
ePTZHnbLTY2Hpp7Zsk//+wP8DkvcUBD4GYYdC1Tadn+7AIppwiTkfSMuDDU5kuviYghlfoz40+9C
f14+ebyL/4K8/xGdcPutQEHEhfnQlYz5v/7ZBdY8e8hLouaN6hXGRlwW3U6JjVZVpKbE5FDIMLxK
i3CNGtn3C9ESzV/wnz8uPSl43j/hCUQYU+B9+9//denDUGMW5ps5loyh3cXzCXW7mnpedEIAYr9f
6Zc32peyd4fvTVSYj0SqTOPhvy//P8Dxv+9/hipCTYgugIel5NT87UqQy9J2loVMXG7e5rJH0VUP
vqj0/n3wer28IFuxg2QATvFuHrnpJ5U6Shxqwpqm+0mOVn1fu9o2nqo26safelI1JmDhB8W1cINq
PzECbEu8RBMJMIva6yzPVbByeJfokdzS58A1hm3Oqh5ZTGJMVm1e9zVEULv2ZacPyjX9/CQJs2o+
YL9wuzd04qH9EMoZ44VX5nNxAgNWBF/4xFOd6mDWblL5oCCHuYvcGgs5jsN4NVyaFzEMe91HiPfN
yubZbr5jHTWnWA/IBxNFcNh74HeLdYfUlPpaNWvu/QUl/4OYDOiqBZpHmUM2jhf83plpIqLdgkrj
LCPWOV1RxhzyLqTZsrfFq0QIcufV3XqZu6aLO6brR9LkvWOlbtz5TE9JZ6ru9N+3gfXHfQARBgEX
knwZgLKR/Pbr3Tjtqi0McugO0RiS86RxmhmXqZWW8TpRaW9jeF1wRqKj7JPCifY2mwMmo4cBvIxn
pCUr9HWloWI4I2vbzCPqHauP3QXQ4zve6vE1xDZfnDaKnMpMt0b/KaDmAbXnunpvavZCn9k16D8a
41DLyypRANcE5faHojH3/OTaWAviubdJgl3tFnEGORkoXpp8YzYsgP2ymiIkdINztQRX7Bq6vYB+
eO6zduSqDrVLuuy7cPKL/szYOZnQN13pHjC6a2p3DRneVeQfuilR9t5Hu9+HGqFvT7V25c55+0lZ
AfUYlAPNbLoEeAyHTgKfxBS15azIC9BTYk2Th+bCsif5tDGoBhfWHwhvgqd3mW2rHOZH3x5aEMS2
H15cqUxeqMhztrNPEJD/OlvkZhWGdBBPoc/wPxR8Ua966Zwvo/F/zJ3JktxGlq5fpa32KMM8mHXV
IoCIyJEzRVIbmEglMc8znui+x32x/jylrkog0IFOrXpTVjJK9HCH+/Hj5/yD0ZX3zUj55RiG6LUB
gVX98JTPtFdASDfgckO1mOdTCrwsejO09cADuZntT3qvT4ablMH8oeFg5W6BiIjpxeQG4Qn/J6pq
Fv6dEe+5zoFDHMNTAMxAM4w+odO/MfrYKTxkGqiYow9ZH/kKs+/BMZySU2PY3W9lGuj4dCC5cjcq
AaBY3JGaE86gsemSxTGFsAtNEEwDep0ABPQG+69MkY4NsvLR2z5G4uaukDO2uQGgqHfxLS2GH+id
gt4/sAHQZkZttUWah0aYpD0EtSPer0ojMVZgpmfwq/b0rkwauTxEktV85UlGIgz0BSRck6jh+DZo
nMr8oHRFegeYSQE5bptpCG0n6s6Angrl5CtJEJ5zaVSMe5iATDpCJC56g6CB/xWqOxroTmLrNZIM
qFFlteI/6WELHwojTQBjA6qNd006Ws3dJNVAmSQzH37JkqazDlSC5W7nFlunSggckvcawvxGmKdo
qyYniuelHEZzgLoW4njB6NTv5xqXF9KZ+TZno72yjyvGI08Qol58D1y2lyGCZLTrepXxtEzSPqJf
/GOC5xK6IE6+h0Y9fL8eky6auIyHVDbWgA7gUDQBV+NZklOmiMTAhrMMiDNWPb4NA+dUw4P8Fmco
yyBq1af3ndPjJhcNuoKxlDqe6bXb31Qz+C2x5JwHsql7w2whMYt2dGy7uT9EvueAlHPJh4qHpOzz
hxBaNHzTSP9yfQ7rtruYAjNQVZvWi2LLq6jK+8wPuwTVvWBE9gW2gXLC/kzxTGum5hqoCKLJlAEf
OmgJ5+tDCwvqRWYLHgdjBlyP6Pw7aLGturFF0YGL7HzzlEdQboAvJgjkNkMOg8yXjc55gwUifCLg
xkBdGzMA6yEN8fx1bCuj89QWFXCXpBFlp4Y3NkQ9rVNveGTCbUB+a/5hpiZ7zZwpTMD05BHjwu9x
wpNtdICZg0qRHnHXcpDNof7UH67P7mLv0wRgbUGNEIIUbZ22SHnvB3nRl7CTp9gzqff8DGL0XBUF
oilIdCneyVM10Y57mSgJ9xchYg8KjYyRnHm5+wO0BpEfCqrzMMlUvfF8UxCuylCpg3nJRaDXQ3Rv
UY7IzmpQm9gtklhp2J6xbke5jZLJ1QsZggnqHA59HbPOfsmbVG9BIESQBniPwUO2Qg2S0Uyz+hcp
68bPgVpFwS1QIor1URG6Ka9i+QY2X8abVY/b2wQMx4+S1+FxEN1jom/zy/NSv8qR7O01i3eUn38U
JZZSQdj+83+0jP8/aAQPCuDFrrtwJHuInn6E7VPetE9R/tKW7Pm/+8OWzPm7SQy2aQNSsUfSWvgC
DU9N+4+/OX/XwWsoDk8r4BoYN3E+/7Ql062/q6R9gPSEyrloUP/Llow/kg1Uz22TJ5GJOLb1Gluy
FR7Bom8pMHnIImNSbyLXtLoiOrx3eFZUJsJQWe115tTcz63+Ft5b4g0+L9zASLU3BG/cZvRqPEJl
pE4JRsKT5c78ZCVa61W53j3OBbaYKGS5YCe/S3r01c4CeqXwpd3MNN46ML/RQi+RU0gewP4hIp7U
XxJ4m4c6xdAmKS1K1nE5tQcMDodjqSFxhh8kKDy8bIufeO6BBUcc2Ruz1EfJoJs/Y5NKOyRRrVso
19mBS8A85AE6PDaaGm+nCnlPKlPUY+XwnSQVPZIqAw1shZawpsXRuc3zEDhoHp79KrY+6BVChK8/
GZ8K7EKy/1zs7n/+5//uSCz+rfNT8ea37KlZ/1WLv7n55/MfB0+F2K2Lf6DdRnv2ffdUTx+emi5t
n3/Fn//m//YP/+Pp+W/5NJVP//jbj6LLW/G3BVGx2P9c/tfOzcfu//+/359eHpjn/+CPA6Pqf+f5
w4lBihZAAhv9vw+MIv+dq0oBqUFFRpyXfx8Y0+FUkEljjsBjH6wE57ZBSjX8x98MAx8/sKe8pQF5
2AKt/d8Tf/dH+GbNWGgW4s9//g+krd4VMMWaf/xtfV+LHwBMkqIA5SAZQ+dlkO9SLaRt7uiYygsy
bdlZ79PEajw9nLn7SPh+qnCEjo2Mf8rOjcYUFveLGJpMgcIE+EwwiqtCFDiEymmS0nCtGh07IBXl
YwQH1bMRg7p78Tk2Zrk9FP0R22YxWdDlLHkHhoo655DvB73ysmREwaQqKxRMwfVfH4pvdjErh0el
qYr6DlWO5VBKAJBAo6cHgwMlsKEzYOBjWrajXb/12agV6gRmVH4sZ1VEQlMxiP0Sq5dyNp2bFk9f
wNFyeYerS0U30CZBHJsaI7kupud0fYbi736ZF4jvBlUAUKnQ638O8y/LODxJzTSOUTKoJKDhsNfq
HItCBCZBOCITR1vF9QfI5tdH3fqE6OrClaUtplxofzrpUA41RVwXlaHJpRA+ulUX5Qi8Js3t9aHE
J1pNUCXnNy28gjiez4nRyzpVq9CwgIXpVgIcCxoN8I4JR/C9WSejp6voz4Ej8Y+QFMdHv2y04/Xx
N7YQG0fEA7gFAgC53EJ5FKIrlvJx0cWN71X8iE2Xj9kaO+OsU0o+JOMYFlk6UFl4bMtxeJ+NThDH
4GeQXrotW0BFkm02D2Ue1sgdhPbN9XltfEIV0K/MIdRxV1zbedgSUrtdbFGqkhXtxgy4t6bJnD7T
e9uTit0cyqaWSAaLHqq9SgNSHau80s4Mui3Vj7QurXNgp+17jJj2BLC3NovGQMgkw37igy0XEbqn
08DsYhEpgBzxVVDQGAZi9YjWQ/MpG4HTuYNRhr/IcBIe0BXP/riT/8cIvnEcqWgqFPNNUjLQxssf
YEm5EktqaKCuo0qfHL+LXAtDgFv46+NnmP82qCkn3fmUG/GHHQpAl3Iej2RHbOEXR6QYJ4pzKutb
oGR0qPAMcjNbM3j1DdJdAj3x3NWOcSq7qP75+k2EFyshQLG4U9VVfM1odnZtautgdNSZ0lNnACdM
DM+uHGlnZTcnyUOSFxAgW+Aey0kqDToN3IC625pURhQw6rejOSrfy6Y3HzMKk+9gmziQRksd9blX
T5Poo5EQ47pHq2a1reBwxoFc0ogFUpLeNGqEpxvMaKEcFO58yws8MXEA0X4LcyyDOrK5jncNyN5E
ITN3gxqWkFMhqwrUpjtxlWK8MqUPqR+p9OAr86OWFbTsYut3CSTQTti96FE8/w7WGSA10YG+/nK9
6ZH1ZNL8jlADikO153Nv5c4RTSUaMSXdsDg0gCM58a8xtlQnqZOfri/6RkAkRUM0VbVRvLjgDEAM
RhIk1BFnoamLMZiR3AMtDOnp4wkA6zB8/Z0Gdw2xelkkiJqzmnCZz0gWGdTu0U6qTjJsJg89mOgY
yNIeZ2kjTIGn57xaxnPCJwLmiwM791ItGz6PF6RQQAdZva0edGUaPppDV9/6mWHeVFZfPlnlkL6t
e/Qery/tRkDG7w81Uw2JGEggq/1MO19ucgndm8DoMrfTJRNN7BCKPEbL5+tDbUwVJzPyYl56Gvt2
FSHKsu1zGZ1gF3KB/HbStQi52Z6X2hA2J+q2Kq84SJWIqQLEA/V6vD78xu39cnhzFTWQxJeCYgLv
1YCh9jjFyalqpmInNi236nOmDlBMERAhi38yVltHNqehxDkKoZEU3JgGh/CLZQWaVwBDO/r0gvbg
1OyPf+dEf46nifYhlSBWdTVeiZg0StlOeQSe1XhO3QwelEU+5xD95oQYAFxfxOU3fB7ORpeLehdV
RHgVq0tNxvZHRhSyPcpYJQBbTIITTt6/JaXun7AOUO6RAyrgz3YB+rehvhMRl1fqn6Nzu9EgNHlo
PUufvzgsUqfITSQKVSCsW6LRpPEqN5u7Tsb3M0oH5Vgbjfbu+pS3BhWPRHYuXJILmpbSBdKkKnGN
LhwmKWk+pEe50eOjg/DNTwuR/vfW3A07n3V5xT3PFCYMdCFuUpmy8ypP8uM0tpEXqY9SZcwHCm7G
TVROSP1Us0W1GTlUgJ8qVZO51HYWeWMHO5xOWYGxCF9BFT/txSJ3Po/7DH/cY9ZSmW6Rw3xoS7hg
cm8pR9pR8u319d2aKvVhkQ8KvIUpzu2L8SyaKbGqIngNHhbJPEhMdxYSk9BETPMhLdIKjJeG9kyZ
tOpOnN+cKjRl3mvko1Rxl0MD2s4sP+TTTtYQ3yOwhuhB244C2m8BVR33lva5d7k6rewkwZ7C84ig
vwqBcq+a9B71+liWGkJiFKyOoOdmGLv0kz8XllnZLupiKKfPuhM+hbntvItxB7rVcPdDwGCw9hLG
VZLxx06jKkKVQZDxqHks1yCRaPuCP6vByw6fOV/2yUFJzgtiA6UptNkOY62aD3GgoTAh18h/DIN2
Qu5gz2R9eRH98Tto6uA3KfosZK/L32FF4JYgQjVHbDoSRp7mu2QIcAUyi2jncC1vgj+GgoVKZcfU
ZZKK1WeXnFwOhz5uj1lgOY86ylzn3i/br9f39dbmwh9R00SZSDxDlhNSuOnCySzao1MrGRItTnpC
n0z5TDmz80Y5j1+Xmv45LSq21IF1OgNrW5jWDysrkqv2ONZpfsILYUTYToN6oSHf+fq5mSRHtJR4
q7KZl3OrtCCf4o6PBcGiOpayld/MMFmQJ+/QkZva6nR9vK3NYVJwo71ImYga8nK8RnhnFHAPjlXd
D6fOMtqbUigd0njeswjeCkdkfSZQLJP9oa4irz7KVE/CEBPaQiBNjTn/VNDSfpvqgSr0GFHYQYsc
FaLR35MtWFnd/fEF8RuFgIyxNPWj1VmcS6Bok4lKnZ2Z9m3jzAjFRGgST1bfngAUdp+iqfF/TBGC
kmE6O3hhBXRspLZAVTKEs/IW7aXGzUagtfdmqgLb0KXQv9UVjAvM1JrsnZO0kQ7wCIMGbrIbOFGr
2O2rjV+pDrSjAUG9RwwyH2AaKSjcIlY7BmP3Vo4k7beomSAf5aNzc31XbIRTersUvCy4Q+Sv622R
GvFEIdMndoUJEmghPcZjX8VG4EUSThWgWuGyHGhUOb+VtWR6Tde1zcHWY/vspHn9OTZm7Zfrv+ly
Rbg8eXeLjJ504TncvrjN9LKs+tZKyqNvI+RmhZ19CGOrvZtRcP+1kiftc6Km9vusbqb3UxmZ364P
f7l7xd1tsiTUbkkeVklur5faAPiJgodhIcVeJXC4If2d1aaT7qqisG/mFNlhZarznSO6eiWKzUv7
k+gNdE/wndc+jfg4+5beSQztWOZNia3cmQtL1s5VGZQ/LWk2bxtzCO5Hxy/Do9ab6lslkofP1xfg
MlJA8JaJ63QeDSwGV1E3tHxlLnKcL6ASWp6eqvTiRyV+a03FdPtXhiKEOoJRrq13H6e4KFqfodCi
ar/XUo2yWlNDXuU0mjsHbeu70tYj7aYhoFjW6qANSWJosQahGHJpM6PBNeSpq7Vwd2BZzz9mSCmH
qkISjAzNqfcC09am5rokAgMggPatLsPvCEULTdIQIa8kVO99M7Sh5gYodGkZcr6qTxe6phWd2LBF
9VzZgaldXqSgUnlsUG95vkxXmQF0yspq1bQ8xp2dI6zbI2c0h6YKfVkubpQ0eX1aiECASTOHlaY3
sX6o9hNqbbaOgUSMid8N3rEocTajgWcx+rL3UaCAEL++lS7fGM+SBLYlIikKJqvP66MWBRYEyFNP
cQkd1zh8xB7Pok7XINCJABeoxST5CycWfRiuOZ1xedOtrpu+KGMbxl2BDnrrn7XUSB5HrQlOowGA
B5SXdYe1qxBNCWiHxkWbvDHbcPj9+tQ3Diw3HXAGSrW0EdZ6EI2t5k4TtMWx1nvl+6T02Rn+UXZC
cq7eiQ0bG4n7mQ6QaJTQwFut8iwrYpvW+JrAH35qVCe/Q992PCBGhkRaE8/Vzmfdiokix+RdI2o8
YJiXB6dJsdabbJxUqAH3BpZ4rZ9R9k0++YbkTwc51ftfK2JpeYyoAZ0bw/RbTwt8Kz2+epU1UWWy
/8B5OqszxJ/0UmpE1ZHYje1N6tT0wEZdQSuvorZ4fbCN3cxUQQwYaIrIXEXLWc826sBgfqpjMrXG
Y5dl6BGag3GDLOx7gn9w7KVI3skFxLdbvqzo4qKjYmFeQ9NyTSo3DFTxI9TRj4CLlHdDb4CsQiLv
x/WZbYRhyjqMIZ7l1LhXM4vRwY6MCRYJkmEagD0twe8iatzZIh2DqMCfHeIR2tl5tsP4L2xf0l8i
BN0noduzXNZcM2tUhS3ybc1vUDqPerdHRmqEwDgqZzMswFZdn+7GhySLEJ1Mau3s4PV0294qkEsr
Ub/NsPRq8fexQ2v4lpb+73LTCwJmL6mv36ocTXAqQrjDkPXVZZP2EKEyZOmOpRWNt1ni2G/aYc4/
lHiAfb0+v42AwO5UVK4W9ilru1xRrWyUUoKARXsoT9yyQogw9zPpXolsOI5mke9kDBv3qG45Clh7
nWwJJb3leHwrCzA/UjNqHJZQjjkYPEYnC1Mx7BxbsxgeaqUuuGhafzzO02Tt1LK2f4DNq4aSIfto
NWGjR5RwNPgBqDLnv9Z+2j2o0IqRPeiyhxIk6wEVr+DQ5VbxNa7VL69fbhsog4Hwvkaisho97tIY
VgFum2QYiNn4dhUeGpB5bt+r4x0BPztfH/DygSD6mqAGBZCB/2Ov4q+VUWEzjNTBSyCxbjD4i0Gn
joonS+OnPMY2qQ+70Z1mfEmgVcS/TOj8Y97pYMos2f2Oq/RFiOLH0NNFkQ64FXCTVW4u4+XTOXrr
eFE1tI815nHeZPv66fqct0bhmSg8vADS82Ze7jEfn9opGRB40yzkWGAmzvCw6r3elMHfsgi3qkrW
CwqRjjCN+PV9UjBH8LcqittYcLgYmGa3Sg05Civm4Ob6hC6HAjFKBYWLBMyNvq6jQBMltJky5Gwn
yL8NnIzP9tRY7lBF5k49cGMosj2dXi2ZtgxMZLl2Dg65lNwm1av8YJ4OpYRO7EGLAwg5Y6FP8U6k
E/t9uYh8ItQRyUbgxNOnXg5n1DBvQAtrXj2Z36XM74/GMJWnurdogGSDtLOQF4efkQTLiByTEgoR
aDmckkyBNlujStclDL0oN6s3cZy3b+XB6B9lxIHuAP4gJ+I34XzT17Wk7x1HMcJqwkBTLAK1Y4Cn
FriqRam3LEojEmq7PQG2cQPFF45D/qh/CXsbTXQ8T7Qv0CMQDihwU0oAA8UTSfGoZOFBS2q0EK7v
LXGBXfwgnlQKmnQUP9d3zVAicqykGdaXGP38apdYiAFgrd6pQfphQkj9IyiS9gnvpT0X9I1PTyoK
ct2BfEORcBWY0L9ppLaiD5UW0XSHkjYCBnLQoo2N6g/8EHMn9lyWeQn5KHdB7VOxoqWlsFx6B0nQ
buzwiaaMRsGkVkDLuNlcc3qxnALBiIo+z8vRH6DmT/R4UKnN9VRy4aDVP3tZpbp3fe03Dhu/CCSI
RucKmVORfLyolEwKnKecCO2p0xTfFhV+OaU8OUdOebsz1GUeLuA0XPN8Zsrv3H/LsbDLVupAiPZr
dOeOMYIix6FI+vup1/MTlLbwgMFJfpznAV3/HlY5GtfNTnDZ+ORkp1iJOAKddfEFeqxBsdXSUCWw
lOq28BWk8n2cBRBdL48DGu070WXjuAtOpe6A77VFLr6cc9SkcN8S6M0a1BCECcLqUZEq6a6xc+lJ
aRBxO+qSU70HKDKiJkpqu+f3vjFjQAsi3aEiTXluVUqN/YhqKnZ7HjWx5E6VWxQn/Gb+nCOh8DQU
DpIU17fUxnE2eXJQo6Aeo8DaXU4ZofoE/wRf8RJJHsK7JNDCOygiiYHiu1HVLo0guzrkRZZEwOP8
bq8Cv7HkPD24QUDmowiylo8MYwOUgB3KSNbM8UnGxhtaWZ2a5xJFYbw/Dav+mJaqf67UfnZRev0L
dyUJhs6Cw2W9XAA9jWuQifXsDUMH7h979UOhoMOAL8ngXV/rjdxKh/MgC8wYsQXdsOVij0EP8720
dYwksC32knLWjgN7/8EOa/8QxIn1rUExyrNDyb5JUifVybEU481UW3D5jTbckRa9/PhcaRp1R5hI
ZAvr0udEmQ+F78rwEM/FliEyR9xz9BodyTm9y3EJRT+97s/UpveW4jLlojJFuZeLnC4arJ7lSiQo
wBijM2K2hHPGDd5Z/R3GpfoOVvbyNJECCdix2F1wn1YxLJpobeO1ZXgcKzRegko9x1Woe7FW6VhR
EEB2ouZlgGY4UlZYubRdQO0vpyWFDWhnPNMxp00yL/fH+ahpDUD4ci5P1zfT5lA0yij0WSYk8NUK
DmlnS/himx6XseLanc25wZgIeQRrLyxuLiPZBwHJ0UBNrGY1B3UkKaFveAjvPIxdHJwiLdWOPaxS
t4xQNrk+s61dKXhxFs8tBPbWZB1ZlYbZVHjdqbjPfAIQjIICiGq3VZv4QzkjOJopmn8uTBR7ro+8
OVGLWhdHU6iertZ0ppuaa/3Amka4NvclXsEjUg+PwNHTG/ole92YzfHox8iQ8p4pUcvtothofgXU
wTzEh4YbyxyyT05g8K5L/fzWjMo9EuBlsKWwJg47qB5oR2uNTzRdMCdJGG9Aogemk3BdnIz6YZgz
/RQ4iXmQOjTubNSeb1vIiztbdmu6ND4pcxHvqZGsjmM7lpmWpCyvWk6I8/iGdgbSFFCUxwlnHoO9
/rj4XMtUFXa5LFg6EORB36z2bTkNiR70tQm5Ja4fU3rYH6XG1MgdW9/TmtY6BWawlx9vDspTDp4D
6reULJbfFDtcqsJ2YXogLvU7J0CqKoSPeiyRQ7+ZpB4OWtmqOyu79WFhMAlQBi8/CKXLQZUx1pxq
yA2vQeK+djtsmU4NmBT9oIS9+RMuddYjxxclgGOiHMHF2go/vf7sAAAUGE9eghf97TachrnF5cGT
/RaxgVHrUXLFtLOU5tbrunbvZbS1mahD8SoTGhi8qpdTdkY7TTNKi56katMPOYuVE2jP4psCsl6D
NVwk369PcCPgUvYSeheCmgV6bDlgksrIPnaYhA0NsoBdOEUnDKqaI6qUP66PtDE1SgUa9XbKPlwk
q30LDQtdpQIyVwnMGlWY32CZRscoijM3rsy97v3GaGCuQVyTlQDaelY8ePGoKBJcRuZItjy506hj
aZQkrE5TvCrBh6pBHX8n6bgcjwgERQacvqgbOKsUF02+MDOlKDiOE15/mB7D+0djx83iGPEMNHx2
koBnRswyDJigdejwktvzlFnrSSNpYaMVxGOhzif1B9pp9g+sdLP32dDLb3Db1H/N8Bd4F4ZxcBuV
mHyefQsqrJxFwwOtCJlGQy6sS3z7Cwks793rX1t8zfXP43WDig1cQ5svsdxXjibRE89D3zPV1Lzh
ZJauOqXD7fVRtladk6IT+7nIyfeXozRFP8LFmHwvigfUlpsCac3M+pRZTnOLccrODr4MgrTkuGDQ
JLEUMEPi17zYUxq9PzLHRri/NdAOgZajyFtgsxHk4yk0LKwFwnwPR3p5QCkJkTfwlYWJxhpZoWtx
E4fmHBx1OcUVa85CN04C/USa8ep2DakdWTMpCkg4UWhbzq/onVmxy4Z3cRqOd21gWQfdxFgcF3pU
Dga5up8LZ+9m2ZgfOikK4QdyhAAELweNx3Ck62ZGwOwMsC1y1gFZtbqPWdu2O/3jraHoLcJCZy0B
iayGqjJbOPqpIQV1RftZ+maVH0y4AhwFfUzO17fm1gE1uKEZh5cg/2d1Anj5mbiu5dERW7LiqTT7
+u0wzF3q9vSoznKmlVzU+hS6o63WP+QuL45NjqArir7wuNuWq8YZ9O7zFOAPVoGvOV7/gc8Z5+qI
GhRDANFySgVXeLnyRZpqfoCuMx7KE9KQtYKMaqSW0ts4MuTYRTMe4YoxU9/Ng1q+8SGTPzb4d52r
CvVw/Ommtw4yvuArwKSOKAVh/ZQjJ6JKYf5NNeDwo0Kn0cuspHEnuKz0aoCY8LojtEOGoJROA2x1
EksdVE/mt+Gxk/OPRSmnt7j1hYImhQWzBQQozJoWcehSRVg9ac8SlyrkhM5+kyLnhAEYjdbrq3kR
iYh1cAnpBdJJ539XCZLAiOU4MerYrlnhbZAnDTLQaFO9S1CG/IA7bHZ6/YAcFy4AGleisLP8en6b
o14+SrpLCV6/UcNGuys7dfSsNC9uyz7c288XhweuG8OAz6V4ZhJvl+NZ1dzpBhZ+rh4JY2joKsAT
wCPMgz1616d28VQSDT8xCnQEZD3WMhEkvVLcG2DX+wFvvUNDlegn7s0Gsh4tPpFJIiMUKw1eXjjN
ztAbs3SQviLa8huESMVylhKPsSYrK90dJXT/oGmlHhrYcFr0rvtwfZYX2S0jcP4oA6JKhOCbuG1e
3iZtjJpVDeHCjIb5KPmVRYXCH70ys7BdsVE7xDmp+BCqCMpglbsHLL8sBDO+hf0FDwm2LNDy5fgh
I4IbihkfSo/X+HIXoQTaxzelZaKzU9I/jzzOkd+cImVQPiHAPj0mVlndBIk/uNcXQwy2iEXixwDq
gVJJYYO29vLHlKAgFCuA/RKoDm4nSBt5eZM3rz+kghdrWzYqfrQeVxFPrsJe9a1Cd8Hy9yfULEv8
LjuAgGXveHgD7z0NN2fFW02wONlTQm/h5SeeIIigoNvpLr5zKsrnQf7QIXe+s3YXaYlYOx4NAuRG
RFynnsqQARMZMI8n5vq/awVJlxaZ+feEponkApbX302ybe0QnDcCHvBbXvhUFuCFre0/YpI/BS9z
zY2U1vzaqHmG8plZyqdZr5T42Gr1Xm1oe0QOC7U9itlrmF2tVj3CFcKKsp+HQ6YXyVEOqvSQaTMI
9dhvd9b18utpXIu8xSgiA9ZftzYxO8XPOGc8tVMl1Ajt9pZ2o7ETxy+/HqPQYwSp4pB3rYk0CK8E
IeVpyFBzkLxVazs+arUzvRnKLgW4OUlOfCjkxtjBEV4uJkkXLr06J4EAZK6OAq8gznTHUdChE950
fh3f6PJgH9Gvlu8N3PN2pnkZ0xlPp0KDNB8X97MsyItoR9c9c8rGATTd6vlRt8b8tnPQYMZIlAzJ
p2ZaGHZzKDJ9j9i2EegYWogeiU8JXm8VW6ZAlwZw1JprqAmKvi3G61iUqse6sTJvApN8CBSM2NC2
GTwjQ5ZVMiXtg4xF1074ubxcNJlDQaoL8YMsexUO2h7MkxkT5CSlT45+VSFUpbQW2l/TXla99XnZ
V5Tlye4QcFgN1UQBBhU+qhFB1xqeVWqjWyuTdIMfBzahDTaa1+P35ngGaysYx+Jhuox0TaopA5hR
thMb6xhIGQuIxfVDx1eFIdtMO8/fraUEOMLJNMAkXRg4deZg8lxAxCGx5e6gyHHqTagCHztF3WvO
b4UBwdum9A0TFKzDcmoR5timljNUbQXd0SGxQ47G3kNYbS0g2AUKiKS0VIfFhF+cj2CYgtCvcGId
4Pge/DA1D6E++W7tx9+t3lJ2YttW1AGABL6KBhGLKH7Oi+HwyMXWxVIgtjZNRYYVK7iv5RJsT+yi
GpjdbqPke8Y3lxkPZTzmximAKkJXajko0s40f61Wx20WJ7yDFDvdu3EauxvZQmmWdtxYv7OlKvtF
T6Tybkzk8ev1XboVhCAOk2JwX8LeFqvyYtaouUxOAgbMnSLstlO5gxSPBPNZkRznE+/dksdM7njo
OQ/vr4+89Xmp1ZLgcF2i27X6vNrY5IWJ7LWLc1t1avS2OkRREZ2doG0PHS4t3vXxnln2y4QKMI4O
/YBOCreYvUpk89SQE1MOOJCNM4QHNchN2JJBZ/8+2Dx8PRWbbyyGJN/MPFMLDPkwZVH+Rh774qvi
53ip6KgV6gdtzJXgWIylxaMqQoz5MHZF3x+cMB0QDgeZ96WJTOVnStG5dfNKzZobEP/4kslVXlIl
Mc34SbPa8bfEHPMae3o8XA9GPHc5XjN9uQNv2NhighsEpo24QNq12tdtEdK/niGIVyP8oDAxzYPm
pO1RCIWh/9/hUuGYlYtMJdJ3bb6HG7p8U5MQUZ5H1koIA9GXWO0wrXFKA0tmZF/k6NukYUdwyMxa
/jGk6Ca7HXqbH1sFUCrmFQnLgbGG+qlSJryA5zbSv2KRGtAmD+sKedW2898ZUVf5B5Xy9njAKIbE
GzQXhsABrRe4R2E27CUkG6GV1jCYp2dxA54GyykgDIq1Sk1iZ0n66CnOlH4cRny3eJBPx+u7dGso
g44xqAR6fuBulkNpaVeWCgeSfQPskk9Hq0ZpZm6NtN2pz24EPMEN+tdQqwsx10W0w0rDNYwO5zK1
TL/O4ml04BUYpgcQreMNDvbz6foMN4c1LAhkvJ1V8rvlDHU9QE4lYoZ2Zfb5QdcbXTAnO3yH5LIr
vzpOJB19vbZ3xt1YWbqnFLqEijcFidW4GAjlY8jvceVay/D8jSpQu3b14Kvyj+sz3BxJ6MOR1wlU
4yrQpFnRtOOU8GIOrRxA8GidHL2qVRz/zOrX62NtXMXcjP8ea5VljMgr5kFHrhw2qfyxRwvnV7Tp
zZ3YuTkj9KGoqZA04sm5+maojg+pWqLsoQQVKO7K+dAVan4XFf4eV2prKBww6W3BRoB9sdqVUYFK
nQ+i0NVKHYJWDd0BqE5yo3ZZuFMq39iJ5BU0Qmjh8Uxcg077DOcyNfR5zUw1oCe0LE6SjbI7YqPB
OYkr5cM0Zsa3138wsG1iY9DU4g28XMoIAxqr6Plg6ZSxF6MeGq8Kav76KFuryPOahAKqFx9t9cEo
nyIjWDG1pq7Vb0GdP5WYBX0wq+Qv7HWmQpKC+BQVrtXn0qwegGo/am4R9tFjYVTcImoQlN48+9LO
99qaFOk0VDpiMe+X1VilUIxInUFzQ3VoPUMGdtd2FDWLadoj8Yq/apUrqCTTyLpo8L7p1yy/Ujgp
A7rqxEaliccTNmbh2Wr9VyMdqeUJzi5Ma1aJTb8cpcwNG5+kiXulrb+T9VVHdFvnE4bTk9ubvX9z
fVNsTkrURsnbxbNzNSlTcia9xBfQjSiVPuTYUIauj0WX7F0fZ+tcweD/1zjiO77IKcWNo2oS42gD
PC3kb8uDirAj6B9nRhLDSe9SzvZO7XAjneThwzOa1gKf7rn38GJQWC0oTGMC6GoNRNOD7zfRlz6a
2lMVWtZj2tpFuVNy31pO3idUe9CJJ4VfJVYYczZxJ7P1a6PMb9u5/C0PZHXnVbc9CJtEsFsg/69u
rQnxzEE1Gyo8Wd/eOWhk3kRqMrqv/2KCYCZTNqNuddHmwuwoi1pVcwEyRQ8ozyAAnka1l08YDUm+
fT84/s/rQ15OjEqLSnEH/COip2v6Qay0aqkM7P2U94HnGKX5Qek1+9P1US6fN6Keg/Qw5ExRYlnF
wSbr1TCEaAuLxErPePXN92oc2W+wwStd1NSrQ4HuhJsX8Z7u9+UhYGREMikoE6xgji0PAWoR5QCs
nA9n59k7TdKiL4Cau/uirepbTffzozECar4+3ctDQCFJVB4FhhYillj0F4eA6maThhw+6FeDeMoY
Njw6S/J0o/2ac4ue/spwwDlhCD3XzZbDKVFgotojhiuEPZ4TOa7PBeqN2GvhDLSHF9uaHdHSgaqH
STqnYTlci/tJbc4c8aTvYFsBy/PMMAmRU46Sz0mXSTv13K0tKqKJ4EWSiKyR0RFGPDIyGxoFQTNw
6WgON3Jo6zst2K2NAh6DwtRz4WZdAotrxPCgIII0cZroDQ/f4YzCd+zK84AJfFTZHtS5PQ/kjanR
RUJQBIVjdugaDQyM0mkhZPPlpGC4T9U0PDo9Ueb6/ri8sMF+8fQE5YwxKFNcfjC9ssysTRmlyyaA
tlYeHiLdbN4i+JW8+jFDniNKKPy3VFPXvbiBQlRvZhx0NcY/WNKQO7dD7DqcuSxcRc87dzSCPWry
xoY0adOLbhVb5KIBmFdzpJc5Fx2eDN+wJbDvaGrlXyQJswrbz5Kd/EeEjGVSIviyIC3oUdHjXKN4
sX+gaTtPaIHZ0/BOjwdMMFuQoCjDBG5alYMrZbhpjUGYfbBDdU+08fJrQo4gd5Dp0UBhNVbZSorT
qOxMFtB8DFN/tU1frnBF67LjXExBt3O5bg4mihZ8UBP69epdkw3zKHczJlZ2ldR4J0z6Qz1P5plX
qnK+vksvGRAo0Oi4JkChp3yKTMNym+aSpeIyO2VeOOCKE+FKiKWfmh4djFzug3ZMHowRDaQxNCAG
S+OD3tv1u+u/4fI8Mi7dKnFLoR2zBh6AopFMbUYLBy3e8VaOlPIYRHO4E683RxF3LQkn6Z8QVn95
PfAaZ4+mduYNatfeRGS5ICuo/V2fy+WpEIkKVBpR3GNW6nIUra1HKckpomkN5W4tmvtbte2Du8gc
puyAvW6z8wG3pkUMw18AwtAl+jvQG4SSgRN4c6XVH1olMR/70m52suetaVlgQsCvoAt/UcfKYgt9
2znMwcsl+k04IgGQzgVOffKYHVol2Bvv8l5gBV+MJ37Pi7t8Kugpw0zJPWuSHlPwUF8QZp1uIqPA
b3e2f22d0Nk5dBdThFJM70sA6CjXXXBEZD/vyixA7XVUa/3Qx/9F2nn1ym0E2/oXEWAOrxzOzA4K
VrJsvRByYs7sZvj152vh4lwNN+8QWxew/SJYNc3urq6wai0RnCbb6x9shTw3suYItv/ikmOPkQCq
UD6soS/o1Ly0Xocxl5wULUXYpm9p/FjAG/iVY3T/UG6ENsDHKFuWaiNwSJid3kSCM+6xgci3ioZe
LsHJnubkD87S/N5bhYS6DuFDmm4o3ywVukVdG1jf9Sw3oVIu9PzNuKbmlxV5ozflkkOJW5QVdaRZ
0le26+o7rB/8/qpqvpLUDw+G2y8fqGBLKNusDnHupj8I9Ha/HD6LBgwvLN3S28NRt9A8z1ynKKtm
982ke+LsSJIdfxi0g0Px4hyqD4cZABmKZXSLQxCzZ80TqTei3ss3Z/Lr71NcLdc6H1NQ8xD8y5Nd
ZkfMd3tWFUIMUBr/vhgCRGqYmNKaETHUjOUcrHPL/IOjhTGMOZdq1HRg+uaR4tzeV6VYwgAy7I2A
/Taea0UqPe5crYxKBx6yPjeXaICAkzphfQTk3jVFwwesGVyC5He3Gzitw+IlIASiEUQY+mhOdyqy
KY5SKt+v9cdsIIx6ELyDEVCFp1tTEF1O9uSjuTpOlX/16KpFEtXQs4aE5sUKqvj3+1ft5XuqDAJb
tBlBgBJii77QZkptJtCVyJiTvA8NuwmUgGz5JHqteYPS+fCszcimG3nR/JMFvXn29Lw5eFF3DhBW
gH4wt0bjYUvgElSgB5savS24GLyozyzEsWa7DR2oMN4FcdCFbmXXB0Z3dhXXSUxIWZ2Hb4tuGaqR
YUU0xyM4DLNzDBXR59XwBlovICXuf+VdU9SnIB1mvoO47HZXu5rkcpkwlfR6ch2GMrlI3xTvBqcv
X+9sQOwoVlE17vSiSQ/7oLStWsOU7IKwiVf/okGodGrq/qjc8SLEJfpRXHbAepXE3XaQK6lyBVOK
C4hgqiDSk8K5tnCVnxwZBH+7DuInEj3Xh14hFiCVOkqL9j4qwGxF1UUqQWFi81GJiFBITsoItc0y
lEKDubVFbNtoY3FQ2Nl5a4GZAnxQHQKcwMaDr16eorkrymi1pM4EWd9+KmOYqpq4rx8M5G6v98/L
3n2gcEr05wJtofRyuzRLUCRxi7mMisRsnyrP6c5Na9YXeH/WU2GgHJ6neXfgetQibjIWtZ0/Gd08
utlSrbKHRTOaYwt9YlGVyyeGut1rUxceqkgW2i+FhzThbJvFn/cXvGubchbYC95+YJO3C/aNeRkR
QiNdmUfrea31MSQyBDE5WOmpr8V35AiNJzG7R8C9vUNE5VjR4cLYCt7k1nCw1LWvZVkZ6eOKliK5
75dcp4CAuzqChe6aIlr78Uwq2qZbU1S2yrrV65KRAuPDWiGS3UiPgWWhxwdVij1LKP0yOsL4ERQQ
m0Xx0Wabab0iAluXndBW1M7TXJfnfPb6y+s3jlyMsXeCPRCJm5tRUxfMXR13A0Vo/bhUed+FQVl9
7Lpeu1otE8s8khpNgH7+ct/y3stFLZJ+C+Y9pbR7+z2BnUJQODl4ulUzIjPIrUvX68Ojjx7mSfTz
koZe5n+VSJ72IdKPCLZRYzsIVfduKs1yJqxwC7zam/UvcVaoukkRjXYePAozhavPrtNTV9bfDR++
bFo5R7RuL1IoLqpCmihiQPLQbVeqzcwK1WoUpcaM8c/ZHsQHeH/8g4La3pVkKAXqIlXHYObz9vOO
VbLM6YDYXA+1zPvaZj/9ZY4vvJbfvNhp11M3eu27xYXO4uCj7j0sSvaBuTnAkt4WxTzVEhqjvioj
W5p9e7LHbDrPQ5E8OA4aWPnY+t/9AIn0sPer5YQgp36kzLDn8NUEPjgM6D2ISjaLF0WXQj6K0h6P
3In0GWxIKvJo0qne5LV9NPC/d2PVC0r0DqCayv6tvax0jWTUsOfkTnnyl2CNjM7NL2nQlwc3dm9p
jP+Q9FMd4tpuTOU9appZYxH2BJkZBo3vMsofDw+lWy/naVjtg3P0cmn4V0XiSdeM6uK2le/avbGi
n1pEcp4+Jv0gnkadQLMExfPqgA4IBiUZ5YvojWzjkVKRfCGEWkRV3orrpHPZgcrLS9XL/6NT9v/U
RHlJGqDgHvxDN1o901u/Fwy1TTG4ImLVsvlPcygk0rwig3gK5vr100JT759pLufTEIiMprgjPsim
dkMTto5LNU3NgTd86Yf4MYonFZfI9OWWqq7UNc8e1wI/rGXl56Z2puJUOoP94E6Uq8K4aocviUCR
+CBo2LVLhQWmYR+swbbNK8yk6keJ9h08qH/PmpadgR54b4RDKZxse4kq4Vif7nv+vRPFNAdVAkUC
+AJsj+y1ZVddU0T2ZJTMCk4FEqCT/nax0NP4BVO8anDl4QXIk27v5TqJhL+Ube5BN14cP1u5MZ2L
kEl/pD/18l6in46/Uy+2AvdvXM4wpKMjbExNttmEsmDWfezSJULDW38Ab2Y+vn5p6tUCYQMsFOjm
7dL6zBVmXXbcltp5n/p9c+ItRwpwTNcDS3srI1HgdCiw5ov3aqkzy9cmVla6meImYmxh7aoknLNs
+DSWU30Aonv5PiqICFEzAxlkldtNs80l0bzGQ8TU6LqL9LThfef35gEkcu8UAntRdP9qln3boDfM
hhp/1eYR1KYypPLhnp2CVpfA55zvb9Xegn42pX7KT9XFOrPHOh0x5TeF8b4Y4/wKgbf8hatMHkUj
Ejw/E+ubGHzmKTQSxG8gDSvm56Ae/bdxD7WoI+f4L4+O5KkdD/vyO2dDyYwo9hX8Ftf5dmnJUFc6
z30W0UX7J44p3VSr5aGBwfzZwkzP67/kD45tIKUk/dDL3JqLYaXy0d3M4AHohsuQuvNvzEi9TvdM
lS/JJ1QhjGifZsX2APaBWdlphxVRtbIHKBw3p65v829zqs3vgJcedSR2ziJzCdQViES5adtaGAx8
PhYtdRbn/sQImHNy0xRO5fyQdmTPFA8ehQXqmbx+GzclhN7OtD+ySLeyNkxilFlkYoz4YgpH94/9
3iOr6phMVBGrEO1uMiYrLZj2xulG5RTrIdIlxt9GrNl1GGeKXaVED81HnCBK50C/JrAmnWBAKa+1
qOvTVLni+/3fs7d0BUvQOaakVtvWk82s+eRofQYpu5a9N9YyfovTg6NIT47wjzvPqkeLlG4lrUpG
RDfXYkD8yq3WNovQSilDy+v6S9EKsNZp1ksoioz43BTB+vDaBfL6AA4AbgTzAIxmt7cjNWnj+XrB
0FWfBWdzFj3i8DgEJ8/ygxT15b23GC0GHsbsO53grcYDkH6v1Yssi6p5KsNs6OQZwBpaLQ1T/YEB
t+79pb10oaD3VGWVYh+L3OZpTAqDEhsh1F+hivtKrbc6MzeoXe9beXlCoE7yyJW4HLSYt5AOUcxI
eHPzonmcrKjq8g6urAGJHcRfDir9ewtilpXEDM6ql6TtUw3ZXG1oSUTErgF6Y1J5oswf3V+Qus23
NSEsUBVG/4NTyGm+PRFwjtIWlOkc1VBSfdD7IL+4DrxTPbnhteB/C71Eqz8M3eK//oDwiFNdJBpS
LadNmsLkuTcHKMdGvMBIuYyBuAzWsPxbrzlqEXWxHJz9nQNJNKSmG1QHhaGD25UiuhQPzoi9uK8W
IFRNeap0kTwGZrdc3ZKZ3oMNfHnFSR6I9Oi/GoolZlPjK9sRfqGKCHnIu/jaMrQLyelqnuKsd55o
VtlPVibyg6BlzygzqvgwMntIxtQB/imSkIVFZD7Pc8TkfH02C+GdvQGNK8MV2hvXTJoPGdpmB4HF
zq0AHPx/japP/5NR3ezBSACAoBPqxqemW/1nmlDTqR/L5OP987q7PsJ0SP65GS+Gksei7CfZcl4R
x13+MowJ2Qw/0+pLZi5aNFQcpbrxXj09Rh7IICJXnlo0FK+brbQhFWrmtJyjwmFKha7bEs1wkj8R
gwbU9xz/9W4Ge4RoiAmoRH6zi61YA0Sz6jnKvaU7EeqMZxsGytPk5d7BG7zjAEjtfhAB0vfiLbrd
uzjWBtmIdo4GejfPK3wL5z62GDLK89wwHuDC0a6xoddvG2uKD2zvuDjae6obRhmGosjm3BTmnIsu
WJFBb6dPA0pK7+fOzj/fPzE7hxMdZSaP4Wci1tiWQ4iajBoN1ykSqaXoFUV25XlvoyJbuoO8ZOdw
MuxHz1I5NmgINuFMkBXF0gR4T7+mO98XcqUiqddPlUO/r2zz4XetkuWB0Z31QXpACU/5UYMH93YD
F11bKc1kU+QGcxCmdalHcK0PD7k3DeH9T6n24/axYJKbMXEG1Cm/wLRwa8p1htgIJsb9OZHZNw0g
3MlmROojVbwqyin8H1SWdu2B2gSJA/iI6setvQXERTv1xEP24vhPVTlnb9MyaZk3npPqry4Q1YHB
lweSBdKbVTxtJM3bjtPgp900G6uMjB6NlKST43M2zOPBS7RjBeY5BTBSlEBQZNwuK03XwjI7TUQc
WEabgUE8oU9UHzjlnY9H0YZRRqA4nMptwWiV1iAMXtVIptZkEVFP8hpPSfFV60X2vBp9fFAF2FmW
GpNSTBHUp3hnb5fVOFOT0dQVUdDY+rX1pHZOj4fsX94xwlYaEdCSKztbpPLqm0UXuKuIRmfIfkv6
MX7S+iXDM08G5WTh/Qa1SX+wY3vfEgYKwhTInFRqebu0LNME8YojwDRV/l/w/panJJ/nh3SBdjuX
8xH1zcs7TQZG3VGRdDIesIVqDkHHzFdbSXSgKoRy0qx76m0ODNXbIxjvzq7RXwHZRL2NUczt9PAi
8mAdxpojX8vuqcst41qkpCT3PcfOgrjFwMEUtzNr2hz51cm13jdY0ByX5W9m3o/n3G5QF0yPyFVf
WgIvAt6agXpgMvbWZ9CsSr0xb4hFfL1/bw+68zmoqtVkOLEL0oNl/Rgbv/WIWPuxSxAl44I3ryd0
WzJDNG+ORJY2Ei7wWkH018z3QngtSK9WuiwPIqkWeXWIaWD/WTIHBqk610lhW90pwxhl4r/HVXOG
UxGMzZdpWpa/NX/IPi+pLf8mbg0A6nUwoT0slJitsJxMa43ub9DLa8UMIAUGqDIUZ8YWJSIZbCis
JBujLKFeE6Zz1XwpaBsljMn5VgjJOkNYwXRwr15SHxCSUx1iqACCVo785vEK8LhDlbZjJBnw+jrH
qwbrsXRW49wKsYzXTEzuxVYau5d+YvjcXWLrP83rWzdci9QODlzYy3sO7Ta5o4JwwLG+1eue06Qc
JjoMcI8P2fNApnxekhL9KlmMz0XmJQfvzZ49etKgRmiNc2bV5fwpcLaRei+MfCT4qhzzVMGNew46
Zm9TsJOhQD/r4E14edkpc6NHTlaCg3nxoA6StkrZEFdmXtaBdei5gXVxFC3vWVGuko4tPXdc9e2q
EAAFpg0YM5J1HlwbJHAvtKT6gxP78qIrWiJFasiDTTyyCQ7k2htNgrxslJh+dqbu1n+w464Ide7g
q9EhyhQxKsPgNIK3GIJ8AcxeBh3hP/JiobNW07fKQ4yVkHx+cOMm+f3+ZdxbGjQV0C/Bd6mY0W8/
YAv3GpNMxMWtPfunHlLyPDTrBv4yyy3/fr0tFYhw/CjeU7K5tTVoreDAQFa1DHb6zOsXnyk+FW+l
ttRHKlM7ToYDQayqtJsIFDbr6ue5xhMkJG+60B+0OfBC2O6asAWE9NgtznwySdPP9xeoFnDroiEz
ITaGjpp3AWD57QJjo5uDUVcueu4EYMUs/VQVk1BiAv6nBcawxzaW3mVYpPHHfcvqb95ahrkZXBFA
P5q+mxM6B0mwriXbKDqKqrCtQT2C/5/8v+7b2TsuRMdwdamRNMjyblfol54noOgi7VipEFf0EcOy
9Vv0Ytv54GPuOSyIhrDD20puujFFA2GZtCWG2ozLF+awyl3aHPqC3O+f3WKSf95f2c7eEUrCE6Oi
PQv84O3K1rnI0IpVyWntGOiEgtAUWdB2oVxX42EZ0SNOUxGE0lqPiNZ2zqoKvEg7uPaseBPygc4w
zKoviCOStWBO0iqRJsjACljmqP1Bi7AOZ6+dr/cXvLOVN1Y339cqk2VdJwoNFuQ/yBSWy7ORJPOp
DcQRocv+AlX5WVGGcmxuvy2L1jp9wanNepJdZttdgLI01DQEbzCa6dOzXxhH+hbqL91cCdVUgKxY
EW87W5ykFzczRBwGLICFDkF00ifv4ml9PR6bJ5VOpIqoyBC2lKTlPOkQyGY8c0Hyx1jm3sdy9eJL
bwnzaOz0x+TgdkXU9yh2E0AhiKg+809POMQF8To2IGTcwa/eO2kpHmUS20CHs+adMc/aP+PSj5E5
eMMTfNDNR2sqxvWEcyg+ro6DZx9L10Fgw/0nSe34RKQx/Eevlepr6SxIwyXiqNu4d6uYpCNFo/GN
yNemEhon09qULS+nma6KYApq8LIHXNkAMorgcW7OiajXM3197eAhfXnmKDHjEnXcMZ2P7Zmb3NEZ
C8+DxkpvsyXs/KL9oNd6N4UU7LPfjHXxjUfBuE9yYPjlvaIco5O9URJFCWKLYpDSAjKyUPwdF9e9
rGMXPJPdl+Eq4/jVLhJTao4PUme6SFvCanfUY3ee8Vn5otXM8HqyjbR+ct87WtMNYTFYR7RFu4tT
eSLgEMAxWxpyXet6KFsEz+roTFGWBe6lQkYjzMzeeLjvn14eHRZHXxXmHiDlHJ7NaY+FmdvwIEXV
6NmX0VyLfwut9t8j2DucW8mwnzMyCKrrxRFE/+XLg2U8Fc05iifUTm4tW4nVdW7AnV7adT4FxRy/
aSpeujSeIDmoi7b/dH+puwYRW6J1TcULyOqtQULXbgkyFSv7XvfsMcIXlk3enKp+Ni9pBjj4vj31
lt06Eh8uUTpYNClUBrv5tIltIPTS4o8rZNCfst6angIDBp4F5acIfqbyUwOY49rIdg3ttf/+auu2
p+rpFj+ADskmkU3MshP0BMn/XJu+cpJRtA2tyseHBf14KpjvuDBiVr/NMzGeDbM7Qq3tHOKbH7B9
b6dOM6rJG6Oxo4lHewQMyVjJN4MzHw06vXyECCpoXfF7AbTSfb7d2dkovKAKahGhdz1E0EHaJ92H
uPX+F91bEN6OC0klEa7Y7YGdJsdtZSeizqVlHy84miUWKMHnwasFNChCUEWnNUG4osjWbxeU8Yet
YQsR6QWSqbFhF2E9wVPYLpV+SrVDFqm9pTFKSODAyoj5NmGZrPu5dVpdRE6R1A++hiNNx2Z924LU
PN3/isbONVQ1N7g56AMiSrU9F5bqgvamAPPHyDLRFz3ssFg07y9aWsEaogXsXFBdXurrYjLmf07h
3nnvi9Sp6LQJGIZASxjiTIW5+VQssfvGa7I8hYLAWY5on3e/i1JwhITPokau/vynWIC+G9WgchSR
mY39g5DQU819+jlLyuDAOe0UTogTkQqDYABMIKXqW1Oz9JOgM/gsetMOl35oEKnTKOm2fd6euz79
lDMvdUU2Z+bu6v7JD9bxiZGt/mB/draH30EQQb2NhGD79nQLY7gCorqoEWWAymq2OiHEbe6J1NZi
XjHxXp3s8M65fGCyAULXbVc1RQ2urfJkiuY0E4+eL6lXSknRzYm1g7XteGQGB8Cf4y7IG7ftDr1q
AOUtk4xq10KJgBmxxzWv8gipkTFitBCIzKjLh25N18iqsiPk5c5pos5NNQ7bKqvbnHzhMkqbNT7d
lizRn/zS+qtCfOd32R9esh2HSDoHCJJbRiV4C8fuoGip9SyGxrlurbMYi/bzGnfZASnA7noAmlNk
Rj+JjvDtkXW60k7JTWUEi9T6lK/TdE7LzKBoqrUHO7cTplCrgQqDeRdA3tsYrPOCuqIDIyPHTasv
Yh3qpzIOrI+GWZihbJGmqjNjDqvRfn1VCpA3pRTqUgZQu2DjAjyNEwXiXEZV2RkRIzfEul2Tn5d0
tA4Chl0foNj86MUB58Hz335QyI3hW3Lo/PVj0F10o0quVZ0357lIP42NU/wmHXN8gy+qIumuRSgC
v7kKcqODr73nAwirGTBnVhms5MYXGcL3O78pp6hZYMcLy3Wg36Qb5fw1rW0A0+kCVfr9Z2EnkQAN
zfwwU5T0dq3N3bAX0y3XnKZu0I0ZHX9pIUzles/+gszOjALZSYvhi7pvdO+aqI2lEQ7dKonz7fde
GCUUpiP43uRPYenO2kdrafLf7lvZuyZE1uoAEYoxSX5rxcutzLF7VPCsMXHOcSybcF2K7t1sNkcT
5rtfkXPDM0LhCGDDrakgWXKBspeMUDiGQNGIGbHNhGzOcEH+O86V/FLq9lEJYG99vFcgKTgxPm/X
rVG7MhzhNs0UQcwxcyjF0ES6cM13onSOHuS9BVLo1jmdqsuw7duV/RqbU7rgcgyZ+o+uM2bZxw4G
aeeLNatXKmlgy3XMqTzqDO3dCdCnlAVwabwemxhzWhfbHiFaiFodfvqEID5q5SAuIjOmM5jCI4aO
I3ub+D024tlqc+xl7ZhHeifTc9n1zUVfAv+SSOuIVWxvFx2U5VWnHGTvlrxC8QlJsTQy0sCwfUVy
D4VsEdvijCp4dtAlObK1OabWzPh/YQIDAIJinqfFCZ7qhXpYs6RHGP1dUxSLaS1DUkUL8fZwJqPV
wRAJAMBqK+fLKMbslMpKP4OIff0MHx1eEBu03VROvS1JFDLQpsbkbDZaH1xht/OvZg8KIOB6XO67
lD3HBR8OAokK+0Zj4XZVPEB+7ZhSRgxS2ca55ntKNYVw5JX3DiHZAKcdeibA1xvXlRYZpXbbJyi1
3eyDrZUuXQUnf2o9OxlgEV6P7vfedinhVmYhyV0ZeLpdmI9IPIQ1CYBZIrSL7gr70tXoscWzMA8q
H7umFL4BwdadQRE6u0ltrjGBrr7U5wLR0M8cDEFNwMkPTO1tF+hcWiQUSckcN5+xj30TDeBMRkEs
h8ea3O6Tph2qFewuCCy5yzNK13cLVoKha/VTaISihimKa+5WCGC5UjRh1rTFwZu254dBmf2vrc0+
jVZj+bkHgAG2gfLKKJP/7Gmz/30sGezU9NSLckbLfuHU06+DZQF4OfVOFST+lI2VeTt2IsdFUdpo
/q2MngmuZPTjg6hg9zv+GMNVg83AbW7NOGWZi3ri0DPhnOePRpnYT2kyDP1VL8CY3r/Ju8aYw1JY
DYVB3jwrPRCvJllacgI52HFotU76tIy9Rqpn4OXDX7AGIAB+SjiKkOS+XZoBgZUui/wHDKV558YT
6iCz9ZSUh9xde+vi2yGrA+ZJjQTcWoqN3DM0ZuzADpVJpK9x/4gkyJdUNtoB7HgvNSD3IIUkS0fE
ZxN+uGvXu3XGF2yRuvqqzTALeI1ZKObr7CzHUQ/rWStP61x+vf8x9yoZyDTCQg1/i1Ie3VyCxA20
oprIsuDRXp/dCZHvxlmaay4kDO9Cc65lZc+/da3M/oA/KX7uIUdcT7B1F+cmbYarmyfWNz0Wlfum
dNP6X2HJ5b/7P3J3H1RvAB8OVcj2MMM/3uZGwPsX6JPzKU8n0LWllvwTyPxIvWTvsaBHA8oCwKTq
RdxuuVMzmNp5PEp1HEBQi3+4uMMCw78J9gFVr6Oh6r2lKWgLkS7IBCCnt/bG2sh4Smae9mKBTax2
86+24kBvRv9XkkAmCmmhqdwTystbU1zdlFYlS3O7HEkGZKD6r1BqS/eUtciJ/IJPUE+FDx0Q413b
9KtRAoNMYRD6GXn8AAnB+FCbmXVC2DA93z8ee3sGCk7lXaBWwJveLkxKL03siSqxVA38xETDeq5t
6mhVUiCsHcjy232De5tGZZOqAXAtEoaNv5N2N/pWlgvYy2ztMSlNCKFrma5c0jE+eKT2nl2o52A5
oHCgUpPbxZHMe81iY6uRtvxYFO6oRaSD0jvYrx07quPK6BgjjPSkNu+SZw5LXUFWGzmTlT461dKd
y7ir/rz/5XatgAkAhkOe9aLTykRPJREephZZDUNzkU1qPiaZOQXX/z87m7NOBQdkIk9gBDRrDhd/
boFupdlB/+6lXAQIAGjQfpxxGrrbfMOxg0waCMFGrWmly5NbNrMRNm2JW5JdWfyhj1nzfVqaXjxY
TWmQjIiUaXsbVMl3dK1M66wvzvBo6ImWRhU9ZxHWWenh3kxv/NbXhqGFupVmn8asLs0obmuKC70B
oek72Re1coOLJUMZ19Z6EszRFpQZcvvRH0glzn1TrJ/7peyPSKJ3Lpwa94MlhoSEqtmmxDO5E9Ax
GynfxPehDaiy5ZPlNvLBbvIamv7laL5p79QQDnJufsDJt52EIq7toIUPIoIcN6/CadL70Bvb9ig9
3gkIKc0xWUsoTUFsW3kwh67KZavT7el7BtFMUP9Ea3rUtJVxXfsaDj/SooOjuuNM1FQFDWgKkOR3
mxdgpbO4WiMfU4fT42HK5+LjgL2Q+QD79SE85fBANX5gRCAKvfUloqSqggr2yHEtHApgVfHVoi98
EMvs7ZZqASheTjXNp07PTxFuq5nS1JKapl2na3+ALJ3ycKI6Ht2/4nuFRhW20LpXfN48ord2nGAs
7MH0RxioM6FHrj8nv8kSVfNTXWfu390wMQvT9UMyvZ36evyEePvyV+66mnG2jQKdk/u/Z28fCd8o
66B2xBzC5lKAWGxzYKO4HIva1ZoY5gOI2P9qYzwCR+9Zgg8O8JaarWBG7nbh3aTPeryikO5TEftT
GnS7oJgt5jBGaPQg2N67EmovySEojTFdfGurmJOiHCxtiIxB84y3ZuJ5gBllrjUnG2rb4mOQa34Z
Qv43/3X/e+45GUqoeBk6KjwWm8B0Gcp+MFC5jVJHR2pkGUskd9DneW8EiXtiMn35hQ2kIcqQrUdz
lHH526WmjubbmiYJI0qzCDVP86BWhtm/dc324Ozuro0AUw3wU43bki6UaF7bxeSMUTPa4yMyTu4p
dlJ5lW4rHh3FgXz/W+6eGIC8MMGBHKDVcbu0nqowkS0+xh5k/Jw2moWETmA8Walx1OTYWxoNZiWO
ThEJOM2tKQlX0ShhDmCEeHCuQi75KW297OIN8fi7hv2DuOXHvdogFJjopVagSgZElOoH/eRuiP4m
WE6Zgqho8pwqKfwgHOf5uZ3rNQmnapi/1Ku9/G1pHQ8rjdv0o2sV9dFF2fvEP/+MzaWkPjfYCXX4
SPJZYMZncBO+YAc2lDT5hRcDdwfS5QdtwhYDkqaWRBaHGRoI28Qps2sDFGc+XLp+ts/3D86eL4cK
WN0/Jfy1fekNfcrhSCMDThetOBWmOb2h9Kr/cd/KD4+13UNEgKmKUFBRiKjNHvp2P8zaLJiCbTz3
nE/GcrEyv4tA/TNq7PrTG8fKmzdpDT6vqWb70SqS8cqgaV+FlL/m8dIXwmOmgaLLFex387mOHedx
JH8+iMd/oN9f/FZH0cvD/slB37zXJiyKNXRjgtGyfvy3SDx5Hdba0On3jDYDtQOayVXhDfJqmkX/
GXx+8EdqW8UFbd78e9ZaRoU+pT+0Ud9O9cF+7Z1CmpikkwbbRVJ5+yHrFt4ggxo40NTey07dFPsP
YDadbwPjtgdOZadmgQFASHQUoH/Y0qk31DSHJF64eJ5FgjxXyblAq+S0ZkBzIEz6Z2Q++6GdsyPv
ubNIxp2AFUNQwGDcixvfN+tKAEdBV/ZJcx67mYvu5AR1kWHNfnHgYXbWCXM04954GNq221lUG77X
SfrMIuWxb4eugFy9ticvnLq2fgvs17xkhf6nOU/DQXqxu05F8UYdntd+i9Xxhob50ZLxJMqUE0gT
pzp3UFtedekfUTDseVGq8ApDTXIGwbn6LT950ZrJpcUyOi56bWUP3SLMsPZaEQY5Usfa6HsnIx6m
D4mGi9GmDOkBa3m1rBOWaWEy9Qv5GwnE1pPHIKDSkdYXYnTt8+qP3RuTznVYi8N23/56SdlAbChZ
iq0Or+fnHah8yrByNbT3Tp04H5kB85+CCfUUPe2LcF0XL6qgkg89a/HOfh4fPRk7sRVR1f/+hi3i
1WeAg3QEOvnWHPo/Zp2mtIvmyCf4Duqnac6CD0NeFa/PAYhNaU5zb8hztrd2iINUqyrgI3KQUwjj
hvkcE7YeWNmJAtRoAy0riglKw+X2OCWQtAIgxoqBqsPnJM2b/NTZo/dunRb9HKdUag680c5Lxeyv
aqtS21L9/luLup4NIh50PqadLmtYBb3ehGYa2P/ef6v2LuXPdjbxDSODaQdugQKh07aXaa7ic9eC
vJmqqTtgAdtdkgnKBzETksNtQFoayZrojuA+wIoY5UgonJi5PqpA7p1C+Fdhl+EoIjKyKTC5FuyV
bc5WCZswPzFjFfva81ksfRel+NqHanGPhrF2vyJMPorjjP9u2zy+28DWKX5UdJv6SV8gtB4dpMgQ
UUgP3PfuUVSFA3DPkFdu82tjBTYxjvSt3AYu9Bo1ZSNcffwbA3dllNTD8OkXToiiKLKYRwHwvzmJ
kw+PdDITM1mdVcEsK+1TXs3jRwv5zMdfMUV8RsICBHk7kmUsq68tqidnDMjfpcvSRJ2f+2evsY4G
t/d2DAErmNb5l1K1eiV/eiDsHiZ5Q1POqmu630W3Jt+Q9HDeTLURf76/qr1zryJ5NSMOQcn2wSWP
Hz0xqXaSnvufGaEuf9fgLjg4F7sLogxGVgs5HHn77YJGXWPUZOTFo4qnXVD36MKp6NuHqdbjA9+0
dwSZLgHFDNcD/I2bE5GgUjIbPg95W4rkAte69lD2efF5tUR/gaYrPnAce1camACLUhw2fMbbpfWM
oieoFZAg2HMXtUIP3qfJPIc+VY9zllopWr1r/Nf9Xdv7nuwX1VBQSEQsm7jYzbW2ndFIiZKq8D8z
5j8hEC7a53iCUf2+qb2I7CdT26yE3LnoipZSi+6n1XzJ0kx7Vzae1obulAYnb3Sqt7NXA4/E3QXR
feN7m8m7CZUpsQMl8825Wds8s1sNnLbSDnpLtvm+dHo90s1lfZuZ6ZEO+95lANTFlIGq9IBvv91L
E7VEWGEnYOG2zrCQ7cwXbdBfT+uEyBrpnZotw1Nuw78xloTukzZGIkmNR8NvEbUpDmmd9s4l51FR
01GGAEp2u5Y0hsMJ7S/O5SoWMDrLcs5LSsZj75gXq7BQ9Uihpr6/X7sfEOAanRJgT4Bmb40WZmXm
yUCZEOhecW1HZCgYCTlqru1ZwQVz7ClJgvrYnIoYAhDLzUoaG3PVAiNAX2YZ4+p8fy17d4xwFc4S
0Oekyups/uSE55UZXEdy8HM4Or9meT2HDPUsSegV7q8EVGpMjUlRXhbjBTAW8v1SuBQ0vNZ3LrnT
VEzW+EdTX3u3iVgUz2gxxkwAcrsipeqep0JnQEgbR5jWbRUIONW1rYrq0fOa5OD27lWNiQJAzCiw
AjY37xjtPB3gBROUyCaD0czW4FpqmfvG1tb0PMXA+K21dS7dmmvhWLg1anV2fF3N5UhLfm/ldJqV
vAcUcbSQblc+TnIyS2+aItpK4h/LLvNTBdQF9TNkKIwkt/98/dmBz0wpiaBwzDzArb3ZQ2JDjNir
zbF58Oy0Obt223+V1jIdYKr3LgOdUQWdgEHhpYp6Fi9+MDHXls59cEmCofgyIaJ6ff2CIKEiyoI4
kEBysyCjLFPLmBmFamNTC2sjT6JF84leteAXZtkYzWGWjZOjyE82PqTppxTkHfxeuTvGYe7ETdgZ
sfxcLtNy0D3Z8ZG0EOibA9uBxnNbcB+KgfJYoKjEUse9WPlQh0vZThdY0nrGGTz/RFv2iKZw50FV
0p6kT7D2K1mC27MhY5GVvjFOkC9o+Tcz962HppfiZA198d9i9SuTotmHIBbWwUnZcWi09UAa0t0m
9d920lvgD3TzmA+UWmZe6Nz/M8jeedDz5CA6eXEkKRap4Uc1rWOrUb3bFboS0fQsSym6peVwWgaA
Ag1N14/3j+SLO62s8LqxcUCTaAbdWkmLrqZ6X2JFiunJBVnzrkYq5EJw+DGV2qs5zpU5CBmYQee8
kL7dmktKa+plS32tSX3/qumijzRp54izGtZrL9v/cPZdvXXjbLe/SIB6uaW097a3exI7dm6ITApF
iqJYRLVff5bm5rx2jBjzAYPBAMmYptiesgoahwgNIEKFCwRvwtswZEUHkw6jbky1+HNa9VvjVtFf
QW3ro8B8/1GvCqwYCrE/GpUQ5t29ZF7PKhxZX/RMG8Ac5t1LQmeksHl3XFVQXVAgfAnUW8ylRvGb
zNXyn7X89uGRE0IEFWQyFBhfD99D3mvgDuCfHoJHB1TKzCfd79xShGKNVQaNL7t+FKT8cQ72QdEs
3fH7eArezlmHFrZiPTPN7ndUOzDSj0MAb8+EU3b8+x59dyjk3AC0oRCO7fN6fvmGJ9dliW6KrdhO
TsS4W3IE69oW6weP7R93GWaF4AFakyiV76Y8r4fa/atygDt0E1Zsb9kn1L3ErfILYToNHoZkzB5A
y2gf/z7Dd846QEc7XmDPIoGMfT2swa9iZxbpZokGyBWsE6ILNoz/h++4TwvJDp5vwKVfjzLDmhep
L/aJmkZ1SrIgbkpeRmScWXX4P0xoxwjgCkOJ9K2pLVuLoEopJhSHhf6U9DikqKblkBv6+zjvbQ3U
m4DhxGMH3fS3UxpR6m5lqiHwxftDacTvxVcApkzVR32l90bayXkQ7cOEUMt//fGgM1wFKJMMTR5t
5UUJ0AoxogqvJ5Hp//rEYBOif4U1Au5hB42+HophkwRzgcpIpvkMK+c5PJXbgrfUpfLy79/vnesf
DREQ3rEpwJF5y7TEFuATRMxVw4bcG+JWGYqbGDHeZYcWJq91UeqX/z4kmgNAfO0SwH/052EQl3BM
EB6obuYH0EdTItyykQje2SdVlh81yd870v873ptIYZEUiznBHjTzUVoPegxqscTrZelpAr2Gtj1p
032kdLQv0dsXAaUMbP4IL94fNiUKz3XmQqOaOFDqgJp4WEtUVK6s3CyETmN9zaBIUSdLHn9w8v6c
Lniku30I0kew4Is30y14ZnNtcYMpSI1dSrYlzTyC8zExOX4Ou9lcFjGOyt/X9M/DsZNXUWJAigwe
3VvxuyoGcMVMEGjAvxP0IVRwXpBHkBgKEf/5EsNuxT8oZ0BkCcO9Phx+QGSGvYxGq1yyJzctK1ky
2n/ubaE/OBz/ity/XkUIgYJbgr4dQBagIr8eS2S5DDbMDIjMbeSwmnClICoYuhe5qAGMQBgF18b1
bKz9ErkbwM3x2HagnsV4qxh/yWkHUYUyBTT2g4vvzxcDSTXCQlwUoL6Ubw+umQbTd2mOzxAk4rNA
ca4OYbXy+Pd1/fN6QKcJ2AgIW6NEAE2p1x8AfpGjbEsENiKMwRbnQUbQPa6++E4/x/NYftA+fG9S
GBB5OioFgE3v2+x/igXbmtvUoMLZlPmYHi0o4OYO3uT5R9qG701rJ9CC6wkRkz+qm6hvqw0bx4B8
bCA8NrayI8CZMqIqx26dDz6q6P+pbwgWD5J4aHQDG4St+2bXQtYpRMkNu7YULbtc2DLcpsM6XOTY
Xoc1zYKOxEsc3IA9kn4pVgoWIcS03A31lX/p8so1tKuGr0KV+ZUbWXk1OpH/Tvshe9SmTeGmK9gn
qSOO9pX5EIzz522G3x4GuntxFjIPbxkgBUXKnKTcgoc7qoIEVRc+mC2W5wTmm7dVMYbXKluT5zUK
qg+Sy/eWCsCFHZ2G4A8yr6+3xAr9raWcEoTWY/rbL6y6rTajDrxMnyzwvx9VFd8bDpAj0G/RcdwB
zK+HSxSvaGi5a1Y4Ff1UQbZceLhgQAsiKYnv04+KO+9cnP+KmhW4NRHEvC3pc5WnapwCC6GOeLpt
RxsRVE/TS13OH4kOv/MwYKg9y0MGgNzrzeEK03YMO5jlNC6z03YsjdcHFSJHODOAw88ycWXjGOcf
VPbf2TuA16CKiVsUNc23XZhoRsUB3VrXCMnoo0vB1DuBqOeWqyxZS436qeteuBXjKdJACB7/foHt
6/XmBkeEiRrx3gDCu/CmyKkclaUbYtuEs/fPwqcQUy/75dpGcwvFNZ88QZNAwSMinvmnVXUfjf/e
7MFbADQPZVb01vb99j83WuU2CuK1c41la/es4bdBipa3l6YIWF1ysX1ZtZ8v9FB81HF4Z2ftrutI
R/Hp8TK/SSlAIMyicfGu0WVQNCaf2X0csvYKkAX58PeP/O5QqMagib1XKN9CeEYwo9E3GSABo+Bg
3G8sJR7wvbrnwHj/fah3zidqPbveTLmXRN+2RgcfgaMP9Y3Gh7CjOW2BnUe8yBkgntG49gcXtx8l
un8fEgCq10tYigRuTJD4hHNyge5oXlKObDDLg5pvwXo9uWz5rzxdKOX9/0kCjfB6RFPkqwgCagFW
37aG5RZdoXHdrrMu+ehSeHdy+9lE1/df5avXQ82BizhNOwi1dlPylVdeXm+TDmBNvXIgpGSV3/99
Ad87EDAWQTEbSShuojdz022uw41DxLSNPSd0UMNlNfFfPOb2HhTo9Vy4rLqFCsJH7J53YguUKoAk
3f050J16ExdD48C5hFvbUN/loBT2toa41n/PEsFKQwVmRwPtrfQ3l+xqep/kSLMbFurvg5LbTRJF
FHTNdTz8/UO+c+jg3odWKSpckOd4WwB1Tg8bm5BG5RQOk9DmM808wysCsrcfoX7euUQR/WBa6OWB
kvy2Z5+uUeyAquwbmyTe1UskzJX1oP9BGChw5xJKWk/tNKuzSlV3LTwAdn+f65/Yp71FhfFR4EJG
jMP/eptuZTEVascm4IcvsPSdf04TqngmGNKTTVCoidq8PDDEP0SNeXVCtP6RkeE7JwV0SqSsCELw
O/whKybCdRk5rNvTfpbHXKTz3WwqwJOXA+8refH3Gb+zW/+tWoJsjqMCbOTrCUMO3S20w4QhXtFe
ySFvHyfv+AejvHMYMcq/RacwQ6L95o2QPmoLhByYEyyEX6awy0mV9OamKrS+6mB88Akxi0bUt310
77y3pRDSgW+OywDSV2/DuqVc29mGKAKwKLtorS4bJdBKYlzMF467AD21KG6WLRmORbnIp79/3vcW
E1RjNLP2fhoKmK8/byw6SXWKmoCIkg1XTvFsEFYcoWT7Owza+INc7b2jinYP7juAFRHGvllMIHnS
VnFcChu2zUIGp9w5Vh2/3VD1/+Co/Lmk6LpjFHRcYsRdb8mxQ1lZMRnIsVUzXR/aPKN1DysNAtRe
doJ0u24Yp2BAUfwif/+m0Z/T3DMqpPUpxIKAO32zpoYy51umXVNkDEZ/XZvxQ+wDi4sWPuCShGuc
XhTbnB2KYCrNISzW7uQmRbtjN7QpCUdjBQnyPoFCYADOz5TO4/cPfsn9W78OCIH7RYECRuioGCI8
er3yZc7EwGcIidqFrVfxtr9EvhuIHxcFAaxyvN7yT2jpNxVL55aES55d8MT+ZwgbEgzgeCBxtHPQ
0Qp5/WtAWiLXjHnIXw1JfjkG0wtzsPJap1QeI8igHgTdPqqV/rnpQdXe2SK7PhWIOPuf/08syrZ4
4Iw6sJzgSCMOwbZMEZHQ0QxPQK9DEbIa7SpOf//gf24KxL4p2nSA9aBr9jZ/A6isSKRHqu3hQFKj
+cjqZcrpnRMy+6B68C9i4fXaFkhOU1yXeIDRCXmztn7Fkah6SFHRYEzhZGRovxFHkyomkW7n88ih
Sn6CP6QZSDIDC1NPKl/+2WwwJYcqERB3CbesvCm9tX0dFH56mWMLZ4qgXMsnqOHq9QjzYTYSp0J3
N0wSnn5//1x/rhHWJsMHg5DE3tl8E6UA2TtQKbApvZBhnc55UQMVFfxmQytBl5z6L38f753lQXaC
EAJFLtRd3mZncE7Gjy862xQiZTn0MHX1sEHy8IvNZny2Dwb783ICaA25IHo4uHjxH693oO6EyFZb
wOVchoO56eKEZi9zN8O/HhIafXkL1Es2kwB+vGMTyADOk1nvBT0W6JuLo5x3oerVSv01Rv/QkWHI
45aU4dDesJ6jQu6nlqJcEmy3ie8n2C9Uuno0GixugjoaTBjoXBb3YlPtl81vOiZhAQH6IxVZe1fQ
0l/PZRCyZhgQDxEjW7SRO5lALhEIQjccgDLK4F5Mge2r58BnGdzLYft3MYH5tdaLnld+3FolYPcI
Ai079530CekGiJfXlVxCcMKgB1ddwd+FCZhlczEdx8CU/mpChNc+W+A94VwQjyyG9mAF7duEhfQ+
WbpIX0ClDJ4YKpK2QFEsL79tGiJI/zm/AggCpRagrVGtQv/h9QoBYBq3cY66NSt4RRh82etsYj3k
k6vqINe2OHywJfDzXh9ZMJCgJPwvIGKnLLweD4YpeeQA7wZgWLbPLjX6MEJ46V7NUJb/+1B/Hi3k
pshRoaOEBAAZ8euh4APADEiepoln059oGbVXxQo/TuSO6xVoJx8l4P/2uF7PDY087CpcfPtL87a2
k4xrAuwTELwrzeBmusZ2+xoLz/2pw/9wrZKE/uOgxMsaRLCU3ct1SPt6QGFmq4ucVvRxKJf5EU81
H0iH7i+9Sq2Nfg7aWEPwuJivfkzFPV8G1FFazrbyFpLPSPTNxObLPhCQj0O2FS+17XITkjHmVQtV
uyp7KlzCnjP4bH8xkVWUZHmf6UPP5MLI5kX2ZNveDzVAMfqHSub+cyhU8DJOQMhBU2Iun1rUH3ti
OXOX6NzKreHK2wcmgvAXsOaQ8dYVFRspVoWAfV+Nr7FP/ROE3/KzdF38a51gWdLk6cb/QXxn9SFa
4PFCtIR1793Wlj26I8IUD+0k3RMsijbU0QPq+lo7UMuv+i4qHzcQ7Nitcm2YkR77VH/efDu39wVN
0hECB05ssolZqLJ72kNHvK4QduHgQS/gLMtqeUrGNhvrIDHTc2B77sDMsnw9DjgC0OCEfBB0GWBV
2TUeYLIeVQ3aPchut51OI+pvZ+g0hcQrqNeRaEKN9DigNvHFBwLpq4JvyFjnNF0F8aD9XG2+GuZ7
v2zBgTF0wT7Y32+v8l04HZEsuuQ4uyBpvNnfM44Z0MAAfS251edorOQ1mCGiqO2KP/hgsP0e+N+9
vQ9W4KlF8ALqC6CRrw/TOIIvsfosggFqKOtF+uJYUv8RyOcP6Nve2dh9+/Ay7QW8LHk9DNrvqQGb
L6wjodrgoEq2XKHSRA8Zw71LbFwtnynL/FU+GQfxXFmmM5FlGIg6UpH5CNkKb9d9xNcTR9gGpxR8
zV0j/C02EwqCMV/WAv4TCmHdl8LLYAJeLKssdMpznn2dGTxuU5fuVMDIQEaBzZnaLqCkIiBxqswy
AkoQB/B716PVTwus3xPgpeYWIAqm5raJK9sVxGlvxQWFbQMqW3oM4xqAkpE+6Ex0yWFwcd8SunAa
Hbo+h+uGA+HiELXU39vJMfxt2e5XTiUdKedyYEcAFbephp3kqojPpuL3HHKjTlUycXkQQRU94KYo
1EGOS3VnY7d86ylLN2I4zfjJDGx8zrjW96U31fcpDXDEW+rw0WeWu6Vu8yH9bvQEUCc3zt9SCUY9
YS6J/Bc7ddsXGuvgpRtYfltAVCwEK82yuY4yBtFS0+vuOqgqyNB1UsEfPDXxcCXadpmu09CXz4M1
6QpHGttfunZzrO621oTH0JbLCxp/4+VqFwFASEejLz4tx4wEfoDUY8eGOzSRBtEsbIM9nCnLjhLv
yyGpWVyIG1DBsbvQTFu/gAxfnGEdgPAO+tLoofQD9SWBaRIcHUYQWvwJqRUUODu5bldM9gqQcRii
1AU0d77hPOA3jAEGOPvQZwx82h62Q1oGw3w0LF1BTCsX8TkHPyZqpi4zyMla2DYSW9hON3Tq23um
ELV88qWx31oRQg2awZHwER0+VZKFxvOLgtRkADjkon6GodvyiwHSxVvdBX35vHBmA0Q8jnU14A/Z
M4q16+dJjuVtW8IHtl6Dsfqx4Zf/vFgNAwdocOQv4xCJvg6DtHoMl422B5e3VDer2qICsCEaQ6aX
Jxp+BjOjY70WlN35SLVxvYxgERE4FzMBTE6ycNLna+Wehr50P6dAhusBiHh9C3wZmg4Jj7LrfjNx
11Te9AmxBuRfABODMGgqN4ij7QPoRVloQSRH9BaLn2qU6y8k8QV+tIl9Ml7KMgM5e5OR/42kQtlD
Wy7bYwbWyvpYJAwWpjBjD1zNlZ2D63m1mamLthSimXiRP0C/hX/2YENmV1mHr0eQP++0Oes4ZEhV
zvsTzhH7ZJOphJ+Ystso8CaO0zW0mfvqnLF0mOuJL/ly2Ll2LZlHIdVBmRy/eavWKblUblHPsMN1
CzFFEZxaMcJBADo17T98UfR2mEsjYX2kw+cMsNaC9EnCHvwMt2WQHeK0wYFAWhjMmbtPg0zGdd6u
ya/JymIkqQdThyxQa7mN29Jii3aT/MxARY5PEJqSV91Ey+y6iCiAkWxNdXgJp4w0q4XoeCYIU4WK
6wwWs9dJZWC+FCwxzuvSiU+K7uW1pduWLxQOahSgXpZr0tNunupqAe5qSWJtEIdEKQxyBnDKbnMk
ROyCTlzfgZWff9dqLiwZN9i51LtblT1Cy8ZPJLHYVOdUJN09C1KGsDzxuvjqOhaf+pkjicpYn9Qt
z5m/8zSW/CGGwa+pnbCDhDQtWrgEqVFUNsE4LZ+KJLZlAwWacoSkq14+F2g8qHpMWgpQDivlQHKY
mk8kWgSXx8CqFoSmkrbblUtnK8/9loofAUXaeikFG9YDDH/a8GhK6JfWADIXVUPxyTZSLguDW9Qa
zJ/gf7ozd1Pe3UKbHEiSGJo25gzKaa75SVA9tGRgW9XfTCxnv9GpKIoDgPxrcgxSD2GBQq7h92VG
V5dA0WTOGht1yU9k3IiFhlUkp82j7FjvQob3UCTpaW00HYHJKeYCEO9YSFQa02wMz0EwVAxHcUvm
Wmyg6dzE2HYaf1pWn3QbF3dTEaXfGK9mfrFpPef3oAN7eTRD1fZHJU34sHbZtu7alequmFusCdyB
WtikcLlhW8dSX4o467+Hu7xMDYdS/5BOfdme4GarlvM6LcqTYOijp623I67meGnPEyQ+M/Qr4uEZ
Nbt0griUmp+6FeLmZN6KcYQJHIyiZ5vguAzgoJhjn3blw2Qj2Lcs0VhkDYDEW3mQHsAcInm2YHCn
yt928ZkF9sCoJxzLcCLwfQnk5RzT8IdIN6PPm++jB7hqJP4g3JCfOyjs6ZOW0pX4SIP9RPMc0WNo
43x7mK1gVwFCVEQWFMvCHLS0Lwum5ZeAB6HDg+j673yZhphoo8N/wK/lMaF0HW8sxTZv5gX6XmeI
WrkByP8048esraqLfJk2EJbgVmuJkyHMctp5nKpaA/jTeAX+SANcnE2vqtaOkJQXejFAeJluL49V
6zcz7XjwKhrHr8AHjHeyjVa8ldZC37HzNNTnIdJ4MeE0xl8QZaYwno+qYaiLCWDl88ynltcp/MA1
ooMoOCNMzUCjwq7f5AkWfEMHwi73KfQB1wEK85nQKSygx+TJWoO7kG+e/wRul8UkMKlkl8bzNSZD
Mkl1T40DH3DYptjciBLyJo8bQm9+PaCj0hJ0V7YKxpdK7OCXNrrrtqivSJ701B9WHOupZlMkE2QG
Ywker9xWS/JpRfPHz/FwABRtc6h2OLde0FSsbSOLoX8KpRCUdGbQdy7oiu8+7fHXRM4y6AEtdr3T
AuyImjHcVEfNK1ER4AjEVx4I/YCOcjoepi4qliP0VOcYljXdKGo8ThSi94UGWWTI51jUSMXtUWq2
ogjB4jYkU7lgd1iXzTc6MtsEFM8SzddRtCBT3OknaZ1pQz/BtBtl84hp+ikIIq9qBkTN94WJKmkm
E1LowOsQy7SG1t5GZgiL08wtt2edgTzxlXOOSK4QPvvqRBiMNbwti+dyQ/WjiTMJ7agi9hQ6bVyy
G2i905KgiOznm6xNfUE2/FRABAfUL6oxDiRZhjhB4YPxIF0bP5QznhUdCiTvcO/EO2ox85r18XJX
+FXA9ouG+T0Sq/LSxX4OaoXRfsK9lEH2mEGhwyUykcdUxDiJhsMC+tQxH/NjiMp5Rai29AcgBCD7
IoQL289Fp11y0Hmiv4qokD0R6RRdV/m0YVn6KHlqUWCAvFnQBReQJArKxsdTmpxwl5vrYhdJIGaN
wl8oGGTwp1w8QoG5pI1ZJMKmMKEtvVjKmYe1MFlra53NmWigXRH9BEMh2FeDRdi6UdI1HU1Kf4Sm
i/qUDBmDh+gar5okFTcbicFY/wZGLN6NzqVAR0cS7gd4JdTQ1gMT5XyV4IISV+UklgFn2QFrAgm9
4rz1QGKTdTaWHnEkran7fNxuUuVi2pSeyZVwgOTwrhapRWEDALO5lpPX7cmDpuzBwzDolQuXwUeY
+XK64HEQFcdoUPHXTKEMfILgDw6BWcLwAekR7w5FpMrquu3gyUhCKucbmWRddykjPFZEJxzqsxRd
k8+hs9F4aP0Wfofnmg2PlMXWnoSczdciXNBKQg7B7rMZiVRtWgjBkayaNYxV3YqWwRjCaInlqjwj
sk5ARkeptD+hcBXkjUHHNIRYe4Kzq1q8N0f0a4KW5LtYGwx+4JmNZG7I4a1oYkdS5ByoVsEPwSLI
AwmlhrWG+0KrDN/HQWLo2TEo/GBztmtZh74tEVCq7Fvn4tHUEi5BuIywrfGUo3xybRcD7TQXOoC0
YjSrAlQpCrOSLh7djVpkNxHTFxswermTui4t9m2dbzJLjilDBYHQrAJiHGsP4hZGZhPRs/b/OMFz
haunr55E7ssIEaRNKSfwzcnFieYzAH/o7OgSYRj8OEkHWPMjAucUgVqaTyUxM0t+aAX9MBLDP8od
y8Bo8aVUS4WOBhTRCpJl0zKBwadR2u+rQh58kXTuMABbmBEA0bWue9B4cJ1VFexH7Bb07iQ5T89b
sghMA3pT0anPuj6tk0HAtmhLVLfVYCYuUZ0oP91nWztDZQ54i1+GsVwiI+DFtR0MnFNiVaoCTyAk
qe4prvEXn414QQT25Ua6Ld+ucTMgrE4Gi9AEDr/xL9W19MH2yjy7rQ/666Sb1gDqctlymNsE0jU7
Y4XWoiq6x3BaV1NPdI5zdJXK6kqwNXvAikRJbZEGHMG5iIsDV9PyxMQKnEsHxFpUpxNNRL1krLiK
IbiS43CF+iabVzzulpeKg8uGzmhD5zyVCLZ00Agb+LWunM1/59mWVVeZHtunFsYjWH0/Lc/eozvV
dGNgfw5phbJWNKXFZTSkU1yXLknulyRaFSp+Rl4vXegA5uxa/SUdGMLMiQks8zzCPKnODTzoiU3i
fqzVoulVbCBEV88gmCYNX9pe1hMz7ecJOsIGeFcLyAuvuG+vdOtnCt+afB4I6prjZzss2XaYXJsO
Z2jLZ7/agqddw0eNdDyPZlZcrCCCDY3j+TgT21XB46ZiO9QZCobDKe61P+ax70uSqRw0WvwNVMX6
EJmAm/rBk62YFoFjV2neYHum/+Dpo9/bQEA8yi7awz4c93kPs3c6/szM6OObot+kOyTVmP9a0CWB
c+imJTJpBKbEdYKLZq4EKm4dnIE0nu0ef2VLYEv2Mwq2+Ic3DNs4FGIXJgAHwKFDwtdfK+XtmYkx
15AngQxMPaEm9tUGKeCVcIPvcdBCFeBidD59hEhk+buI1gy+FtFYto2YFldcz306Piifty8Qa8tl
w6fQdQSFW7edN3jt/YIXwHhZIuKq4Dwayh9R2IUz3l+OmoK3pf8c65mzizEE2e6ipMmMAxgu6nc/
x7M4dAjMOhRCVfK8KDl994UYghoWJ6FGEaavUISRs10udq6bJpneUkOyKZ1M7UtfPAQ2Q5cEitEp
gLAUYnZ4uelwLRFX4XIZbHwCiwVurMqwpCDQIOK/JSwFWgKWAHS5FdDnP0cYG/3jhWs7pFGdkg1A
U75DOiPwFmH7w39umfeMp13ayTSIyqRAXdGb27mgKVYDRnioCRVTjHYCPvl8DM2UPYd6QpMgr8Q0
koQPxUAE7hl1sEuY/TZ5jnxi4nvLE5oLyLsFB6wZ+wu/d6/c/ATiCeM1QwD1OVh0MCIwWIILgwZN
ScB5s3icJ4/ubAfRCpLQGZ62DiH+k+lNAuv2ZfI/A8XMrTSc/ei7gX5dVs6/eUTLqFVDBfrRRJBr
rqli2+MKD3PMLw3AZJVpuZIEuiGsjiWwgQVyM04izuIbuyLHAdkUtM3DukTsNMFz+ZNdh/HTWnKU
W5x2okMybfAsWhSgfRO0eCFqKHvrL2UBi1WSsmF5wH2NGoJYgvm7DtLht9HzoEFX4oWtpy3tFNkg
3fcAQa/kM/W0u0Q24H9n25h8anGCfi16AHBPonQyIOUPUbqt2iQHPciE+UwoNHRLEiIHha99upaP
BpnhRFqUG75HkRvaBqiWQhyMzhF+Q+/YobOSbfYedZxVIrYexVSjKaPsQ4YUlJ+TagM3QMR98mLb
XN37OJ6+V53upmuzynJGa3IuMhKanOlrbttSHZB+Qw97qeah4c5Uw2WH1sFPjlL/VQUvSHWGqGTx
AK2yXWAObUddQ/qrdAfEL/3ttujpgXaT+Acs8/kK2ne0rdOxTR752FUrUUqhgOzRyr0p3DYwuDfl
kA4GgKtzxHmVfe37xVPcoDmunHnNp7u1kqj+R2mg7AWuYn0c074NSB5TXOYL3jO0yMIhCOsed/bD
FuHZBrN5RG0SyLgMmk5hNKBQKpj6FOXWr2dUN9LPG6JldP0mJM6HJYKzEmEowW+oOMrlcupRM60l
Dx22jw1Qxu97WOARYVcV1W0ZVPKwjsnS19ZL6J7FANndSZtA8YtVVVfepmgh/pZwxH0cDBJenMU9
km7XrrxktJ8FQrbQzA84DSgOwS7H3zomlIUWdT73taygk1t3nU0es3RA92KEV8TefwlUdG3aZDy3
KGRQMlvQdU+rZZs5UK4KiZQ6WtD0nDf9Y14X/ghQ7mAa6PEx0dA2g5OAsz5FYIA++m86z8v1aqbt
p+xwp96EQzTjhIL7PZ4QCk/nbBtid7EaGVzka8g8GkO5p8d+rip1cohfvlfLglw20Vt81DQxfdOn
RjzARza4SwudfnbopXLiTV48gLHcvxg+B/yguiLTxAUxfuSywpe8zrNJITWcU4pSwLLi6bDIG7M6
wUXeNe1Id6yxG3dXSbWO3xDUiq+tL/EwFjTQDOe/RB8L0F9/gdrI5sFxTXBAuk4g2yrWUEOGMVQQ
yOgMAoUq4z9oMmWOjBMAWtAVW5hERyZ2PQFnfVgIoPTxI8KT/FMql8LVXpbLmQ06qogusuBSTuuY
Xs25mS8n33t+Ide4few3FJKuW+g8miODRC9HrD8hRUkTnb1sSFzaQ4ZCN54HgYLVxViUtKpXtP4f
IQeUiSPYZ0PWeLma9ogmLnsAYkrCVyVCcUoPUXUCdt6/ZGYpbuwSdGiydXF4CXC/GNBhsjgIXV91
1xH6WSOJp47fB3GEt936yYmDGhX9zoD/08RMFhcjnJzBCSvllvYkRDj1ma5ThDBSqm485BN1Xzep
gIG1GrcGgeSifQRxMfghsAF+jEA2tDV6FvQ57WJx50ZEEPU2mwT9cYi6nPxmUeNruVb+MOXMwfVw
6uVZKh+wYxS64Fzi4ssPUEhJVeOmgqqLzsmtr3OYJ/RE8xwPj3NZdJ2moy8OUCdA7IUsGBTmuODt
sbIxG+rWmuhyQ6Ee/YXB+JNAZywjvl0Quub9NJcosptRoX6Wp3iocdsi2mBA91W4flY0iytxU9ih
QniUbfHPHpiMf4YUwq91F8kIMcEIRYuKcVzaHsrxNdpvriDVQO3d3G88anAy+gIqHius/tLKr+kp
j2TIkES029cxyeaw7tZ8SJrx/3F2Xstxa1uW/ZWK847b8Kaj7n0AEmmY9FbiC0KiKHi/YTa+vgdU
t7sOUwyyVefpKCgKCeTGNmvNOaZCzYfdhDZkgVPP5lNdoOk+JsQv6X6H0ORCKtLTgtYrtatxWY+Z
TD5WckRrWt9HRIOsohJdu7XYSPc+LTXaumWRn43rpicAOqbcOS0gEUBZmX5VcNqpbiK9XH6UiB7c
Q21Ww4ObpvG13brbNG7Ufj8rWtJRbe906gKmzE3kBp53ITw5faFl4TZ7PFLlkQNR+0MpYmaGbtb5
jbxU9OtlWnqPveUo0IpyHLhqWIpIqnIXarcRmwiKOo5ZcOTMjSRcD9zjJm5yd8PEGnsUb6ah3deI
vageNQXwC0kmfHHeFUbCZGlO2aU0o/lry7J9a/DlpGi5hP6zdhN2vSst71wYXj3vuMf6ysyyhm1s
NkdUyg1+pqaEZ/mgiJF/LYVXcBx1GOY+URcmvthyRBPIF3tjTBG1fUr71rM9O+wg9C5KX9BGgHsS
kD8z3wHR4V3Q4KXo51YmBSrybSx1IxmhFtN3oWBoQmfSXSVVXKp+bcMMI/ndFnFYV624Nz0yw44D
jY0+lAX2OY7DNu7cxl4aEkNIxv6GmiRvtlLhjB2qU8Zio3dJvOw8iu4P2KONtWxscXKRIy2nvaRq
Nfiiz/GSJZ0WozGKndL088x1qQEprB0sD3ZcheZSARVk06cV23TJkUKGqjt4ausb7SSt7WiIUrks
qT0TbNvkhWhem6Trkss5dieyC/o0Z8NDjqUhmUVTPdfDopgVBChjjKSzuxxS2tMysHujHR7aoW2X
HRuYJlb8LDLQNnkz4k3AdHqi3OliNl1o9HqORMqPS5t5MHRarcpujdhux8hXwYsWIERla9ybhO9W
l22lzCqFGBYdc9+rNrYqYjV1dtmVqihPalJO5SGbp9ZZf69M62MCr2K4s7VxYauluItbvxIwqrO1
oe3HNUTj4WTwh1qxJo75y6Rqe2vO9emiNSmi0zFoxuonIOtxqQPayRzEtl1jx9HPyFsc8qPNrC+O
fUU87lNO8or44WqsnZeqW0d2MAOenx9pt3TqfTna7IWCyLNL7WutNJZqb4uCHuE+0saRpnJvLO7y
Q5nrVdDDdi75ViGdzXdcpqObGK9x3JIlkXCCL4apqLzcmhPr1MtykMIA8t3O7EE91QgUqMDQUYHy
kPN0ME/0g2PtR2sZlLvS0mt2GsPUWDRLorGTSJyF2vJKWegu3O92a9jO98F2c0fsUvqkceKbs501
PRWo1Cy/NC6rzA+Po2sUzu5spMc5TQtxZckWOHaA7w3kd+LMkXOcOywbu9QYx/Jc5YRu7lwSNqaw
oHS+3NgNn7/2VZdWAQh/Evx+xGk8F/d2oirzcyRnlg16JdLbd4xvbs3Wcm9HWXwYD5oYWTITVaeV
Qnlt6s6kMgB1tnsnH/d9OZElIqoinVgqhz67RBCVtNt6cob6rFvUJQtHqzTyZ8geUcs5t3e7kKqn
qe47pCaLn1Vy0TaGIkuHXgbFlkBaZuV+yXljbmECZvN5Ly1OM4vK+hqKWYBFgPcsvw7xnLx286J1
B5tJIN/MZh59VeKuVv1YGacHKJuxvp1VL79N69IYfNzzBSFLLH9mCMUsr5/jPo8czlqGN+/jhr8U
sG7I6BDzuvwYrDazNipaZ7lDmKk9YECixmRRs/f8waMO52OqUa7ppMbFJnez5Vm2Tn2LH1q7l26s
OhyY+jTs2yStaCKwR/STFrutTwsluag4e1+70DsQMpt9afmRHSXPoo97LRitTox+2TTyS6kvcmIj
O6rqRhv09kUCJf8yDfl8prDZL5DF1PZh6AHec0izQ8XgvSDkMj8YWdaiGRDLOW2gsQjreDSPNW/P
5C/6QPumkREBvWY65eeFQ0jmxLGBY6TRNKU/JnpDRgCNcTrzFIG+l4s23zd141A+dYqx2rQF8vbN
ktD5vc2YEe9VpeupScMwJRzCchJJX8NAhFBoNqKPhKd7n7YWoum8Hrsv6I7c2ygvtXwbV5Hj3NYk
fz+1BFoi2DFn64dXj7mkGGP1chNJq6wCa5rzsIu9eWU75A6kZqBhRTDNpOCe90KbwHUUbXkY1SnZ
T4iZ6wsLK1PKkdpi+fa6iloGODn6NcAmqf1MupqcY1q3iqAZoiym9tyT38vCX9H4bCPH9FvL6Z7b
mLUpnGWJniPj6M5qnHsk3w5LJPeUtWJz07t9mRxRUyklyYZpWYRptAwPCzKBPuQYKb+Xtpa8ALJ3
XX9KrPlYAn4at7Jt0+dOTMiV3STJrkVjprQudbdGtygXQZdF6N2R8xLHVzD83sVqb4gDrbQTEaD0
oQ9Dc5Vurxgrkg+aktxVn8DRnsVqLEzFb6NF3CUJJ2OfLC7g+Q47nW5jznK+FpkxNjyS2VL9hBlo
8ePOKZjxNA/BVTz2TOeeB1p9p1HSfKKxj/JhzIFSBwxLCtfZkjbHeGaLFY5Yd0YmtzWU0FrS9mve
Gua96s1R4TPtM270Xgr9XGm6LvVVOkFf4ri3C854PZLuuu8yd8tk5CZbwlST7aA2yhA4NK+0baF5
/Y3Vx8uq/bP0izru7GvQOmBey5pJ3FeW3JVhkkp5nSLNvTPSti2PnWfXSRiZYxYHLaIDEUZWFLv0
ethkbN2OrvhaQqCsP1pD3FDL1Kx2q+llVm6HxvSo/3AApAgr5jEYpDY8V6y9ZlBocHCesFhUy6ZV
0b5Rd0ucOFQTL4WS7hj9kU6KrL9o2eKm4WIq7jen7l0jaNtqHkNebugJWVmV5LvPvWceWrUWF+NM
ylUACYkqu1uW1ZleK5SwE42T3JYNgv7YWmP3yhxKcytP1bVYRGVb5fg5a27QZYRBP2RZt+wzpBQF
NViF1izyoPyhSzrrXpsBEx811rubpdRs9gMfizR/05WhFger5EI9UtnTnUKPqkLIgU0Vddgm67bl
nFiHMfv0KqdWWCC/4I4ggEOm82AenSjhOaS0drlUbtA01KCdgm/fqjW0TzmajlkacZBCI//k1n7T
560X/SUHxZFJRXH9+d/k90OssRJFYKlNUoaPcJLru5qIgV1JC//PL0VqMmJd6FGsKqeGLQg8WiHz
xgkaDV2B4aZiF9v5sEu0tvqEVXKqql15yWtK+69QCEh0Jwq9ZGoqXrvRDaKsqfw8Ii0hd8p0J7PM
9pth+czE8M4AWQXDZFKDN0MZePLV5bJZIiQkHvoBqR+KZZwPLhPpJw/wvbtC0YynVQd/+tsAwcxe
OvmceQESPgJnJxTgRqTlm2K0aPtmnfWJnPKdsaGR466zkcctQaf+7djQUYj3PQ7/wLPb76mp5pt4
QmOeDvVneJD3nh9oRGhVTOyMxhOVKBa5tmmV1AuogHR3CAKci4Jt7yfP7zfD3josPHx6jAgbvsKp
T7exOovTIV+TIiji13mjX6Da0DadqxhXY+uOQVYk0W1rz9ojncUh1NHI3P3xXILHB823yZqJo2Z9
FH974TjaOdg0eKh9h3Q+SD2kKqi0DONPs0o0zF3rkHSp3JH+bJxcSM8SnNwEnuLSdUbTJ2IAPdmk
NvrTMjWfYTt/HyoGEEh6WkhvmSe9kxdOSbSe1glHeCXJ5+/0T2huSpgIXzDapZ9lTJ8aNtY7W726
trFi57nDt48wy3otos1BwcvR3IvGqb61dKm37GpeqH6VAf4Kc5PH4/SJlef3CZrrroQO3r9V0nxy
XXt2O4UNPe+DNVrbhriuoB1MZ1t6TbNRYlsGqlZq24/Hy7s3S2IxYwaxMQactzeLmGQ225y+kqCY
gZcdqTsaP7mdCRz0hZm3oa61KEmB+//x68/trkEiq7/WwQH09sqV2RIQVM5eEBlL+VgoZXUrjYJS
6jRP5dXHd/n7BICFF+Lxuv6xHp2CY1Kjz5qx9bhWFbs7dZLtTlvoI3x8lfdGqcWJFmsR7792Sh/g
WB5RRnWYQGerwzFc07caqvIo0cd/sgK9N1YsHecXZlJn7QW9fXhL7vWtA4Ep8FBrXc5CRpcm2p+v
GjwGNVwqM5p8NgGZFX58i+89SPh3pKCRqIiNdn0Ef5telEyl/jlwsl0mvXwu9NgqN4UnjGnz8XVO
rbLrO4ix0sHQacEeM07Whl7RyD6QtoeVAKsgCFjeuExoGzoS2CcRMBA+M1g/OkSQl5Ph/mlU5Xp5
pnHLoXMJF/U0+n0YddqzNJeDCEh2YAJr9zPdIXBuymAbquIzAt97Iwdm48piNajbn/I1EyAcmcTG
GriDOm7JgLmJCA3akI/mfrJIfXalkwcLQXRJZcuDje3aCotSI/Ahy6NN2Tbm4ePv8N1LrRmtOtgK
cGMnLzjlrCjuItMLTCU1vwOqIAndSJvHJk0+yyj/feuyRmv/96VOFiM2GPZAo8kLxsQDVq2TJxpT
PwvJ+LYQZJIt+fGtnc6ausXGZSU6qL8Iz9bJ9TjcAHMb8iGclEnb4T6akWZJb5uv2QGGMY9bJ6aE
Y8ii/2QmO32ov64MGAhP4brqnnoXM33A06jrQ+j2ufuzrGvvkNP9BYyv1Z+8g+9dCmKiytwMbdAy
T+YYG/B+IYU6YJod3Z9I6s0AW8S9GDvls2PC6fe33hV2sZUPvKYxnL5vRTF0ehqjYlWM+YKOi/bY
lVPn05ywbwu3+MwVdzp7crnVnAspBs0iwMuTO9PEQPCJ643hrKRoJG13Z/0yTeChoGla13wOunef
fHOnU9p6UaYT9mXmetDzTjahqTW2wqlRZro0OdfEnHw/giJ56PAKb9lxWCFFnvosGVr3WyLn6e6P
hyxbGr5FjkcG93zy4o8xTbROliIsZSd2It/W9a1RxsN1mbhWSKu1RjJSf3bT74whnPkeaDMP7iGu
qbfrxTiwmeciIsy7jD6NrStLwA7V/hl3KVqCj2/xva91deOb7grAZTC9vVg7IAxhbyYwShlp4JX2
dFl3SX8daTLZihaxmdLU6idfq/bO2MUyBaYV/CDhHqek8iJ1YjXOG4ESvdMvdcq2dF1cW3wvRO3t
23Ga7p1kyc8y0es3nPCKJ4rCRtji2G3Jv6FVFnllSmUKu0YY1ZHha4SLf7aDfvdTolBbAYJoTE+H
/MwhnVTpDFGyikGvFe7iM0qsfVco/b6zreLl4+/ivdHuYHXBkI52QT3d3WH2rErDnobQQBWtoEFU
iig0UDQhlpmrI1mq6Qb3UnTM06LfRzAvxu3Hn+AX9eHvrrX1hWNvZJN0DxQZCcXb4dBR5NTXBKMw
b+zySNmt3Drkn++dOM03TS+XoO6FddGrSxNaRY2Mm284bIchp5WCwOnjj/Pe4CRqxmWfDSzCPEXx
IOCPo1qnxbxMSXkspZA3o4q5Qkms73kTO/SY5vaTsfneNUE+sPcFEstqdbJMTYWqLsoUixBnUBaY
Uh/XVpRwbjLpjrlP845qQhmZzicrx7vXJSxgJVUiSzhNRNPogi8JZTbCyw2b/oGoVnDsQA4p3ZQE
26yiJtssb81PvvJ3rwvccJ3lMHKffuO1SOZ0sCoRqnph7J0st21kxSI7Rri+N2MtNZoimMk+mXfW
x3g60Hi1WMIAYgNwXN+Fv22KJ+S9g27g9ACYOT6k6dxv9MG2Hj4eQO+8UQT7YBvnBYYXecoRQEta
WMJb+tDu6iz0oA4dsAUgoujjn9iWx6DXZz1ga2DA8x+Mw8dXf+fR4tZUCfA0NVR7p/sO9gmyy7WE
oVRk9jGzUc27ZDLt2KH2oah0+AFt/xkw551Ji4tSTWFXsLrYT8YvKxmkWY81axjoIUNOYXWWFNVz
J0oDx5rGP39HQR3p6yJN6rJ6uka6/Qpctl0RmoVUjr3ddzcJyt56q+KNTAO1EPFWeo68/vNny8mf
LR0PVieK+e34ETgmLNT0IlSGRexkrZV7YTVqiMvWvdbRq2MQ7OTN/+CiJuUNHTTKund+e9Gm7FO1
sFiZ7Typj7NJ3btzLeUlbpp5p1b6JcG6Mv/kTXlnO8A2gCGs8xx1CPxvLyqjzLELMxJhHZU9RW5j
uBNkbBasDx0W1I/v8J1NOsEWuKkZtVzs9NA/ChSEwzix4ZJ4iw3sY2fWtBh3Cn1MX+DeDgwY3VuR
L92Xj6/8W/goSw+NUBJkV3DWGnn79j7VamGJlx56IioF9Cdke9nShPyJAUNuk8YgHtVoOuvFbaIG
7zoaZcQciq6eFQR/P9CNQZCoT1WyQdWEX+DjT/feW8W6zItFkZJDxMmXYI2TqjBzsy66iNVcstIx
D8X2BZ1x1Y/i8U/Jfr8eBrVrKrDsycjKePswZOJqTttyZEkGataWgF6gU5zcpbrQ/3wBWPnA6Eat
lV58GoZDr8joE/xgYYTGfMeW97HiLd8xwXB28TrrytPLPPzzx0kgLtw7EPrk75y8SFjaahsR9xBa
ZU2tQKuGqymtZOhFCEtMst5uP77eezMxjD3XM9jMuaRAvX2cbqWSuymrMRzNSN3PyaDhoe/FA+5H
DfZ0GV3adZ1/Vjd4b9AAMiXHBeTlSk18e9UxTbwpxlMQVoNlBLbXoiwrUmWDMFBZkQTGJ9/kOzOF
gULYNPg+CQM5vV7jMgPTdp5CS8b5RWOl3VOnm3JHPS3/+vEDfefWqJSDguP+KPna68//tnxbC7XO
Zckm2pDILx23dbAR2xgQlQHxN6j45ZNt2TsXNHFZs4jT61vZfm8vWNUmDhTMEmHextG2sqfX0kz1
PVFpDfSjuvlkgL7zKMFpwvWlwwtT4vRYRCN9oO+rTmHPpBWi7Mt36BpM1OX2Z/DwX1S3k63Qug8i
AQ3MF9Xkk4nPTpCO2ek8hyJL5N4yoBa0qTLcZEOmbexJ9Bw/1eo6HXr1rG/w11i9t1yp0xA/p5Cw
v+PqNiEcGN1+XANZHMOK7uKoGy5dDn1njIdsX2Fi2cdxLj7Dk713YMCnwCGVoqP1e8jVohlEaKJ/
C62ur5EIRRixLH22jkTUVU81Sg52sXKOv3isx4e6TeGOIBVSXoVRp5hCAAL0m4/H5jtrGN0A2mQa
ex2HBtbboaIqNWDUjqGi2UJBbFS6K31phMqCoqvRzHy/KF6PubI2PjnAvXdlavMUsulFQCo6nWas
gTz4JJ7DTHV+EDhhsmFfxCWOcivUhF482f2Y+lPvDZ/sNN8ZrrRA6CtxZGO46vrbW45xf1Wi0eYQ
KHqCvMzOfTICjdBqx89iuN+ZSqFsr9ehFg7f5OQeDVHEBsvhDLMhWsX55lTuUOrM9HBnxI1y6fZO
q4+f3OA7r/860xBBwcZA1U9r6FKzhi6vMbY3EsKJiiIWrTa4jv0yzRUzAGiPJvh4GP32TBnNbDCt
tTdBOe/0hELrv9Zmd5C8fWl/2WtJtdNrc9ohpfzTvqDOpRiwECrYxbi/5dE1WTHamQMHYxVdnuG9
S/18dNEZUdH+ZCPz3l1BmjL4Bl2gNaerfaU1MnNtRYZYganQl505BBailQSZ0lSEHz/CdRl/M7MB
EaQwCSWdAivC25M30cUmgxIWbEKKXPoSBTat/mWpAbB8fJ13boq5hwOPzvPjP+/t8NdioAdxa8iw
GOEgmHi+8L+Q8xt7dfvt40v9NvxXLqLN1pgZm6PHL7bl3xY+O/dAEKwFc2yr7V4MfRP2uCs3YlDk
ltK3fFK1Ytp+fNH37o/ynLHiZDkJnIZhJTDyMKtqiI6Qr8HN0NPbSlKzcwTi2P/JpQwiCNabY6/0
9lHa+N40VIurvkmQUmv1qJbgzyGJ95z/6sf9r5f5f8ev9fV/DYT+X//Jn1/qRoL4SsTJH/91kb50
dV//FP+5/tr/+2tvf+lfV81rdSe611dx8a05/ZtvfpF//9/X33wT3978AQsEvqCb4bWTt689zp1f
F+GTrn/z//eH//H6618Btv76z79e6qES678Wp3X1179/dPjxz78Auf/tqa///r9/ePmt5Pfuinr8
Bg/h9bffef3Wi3/+pev/oOrMhpzjBt08dV3Bptf1J5r9DwrR6HshtbOLpSL/139UdSeSf/5lev/g
yE+fn8bNWrxagVR9Pfz6kfMPmgS0P5DfMGFTXPrr/977m2/pv7+1/4AfdF2nlei5JgXB0/eaf2aF
xf/q9JH5sf78by9B38u8K4pmDDCF6clX1nwsAZWnjmqojNqSB43eab0fe3aaBp1hFT+ImF95cdrG
GYd6P6W5hPHpRVoPOlx3dwsW32c5ptUBe3D7tZ4E5s9S877EZTQ/llmPRVhd7q3GquG3gY2GYlLe
A3W3dhPW2kAaTv6KuD07jmaefJmQHd5mXbap3DE+L91F2attPodON1Yv7IjTzYQ07rEZe8t3W0u5
iQj7OQfrhCDTdfD34MQvIXHJJKDv152ZovreqY9sr/w8fi4SZ5tm5suUVddefp2Yj00UlTfgLtrQ
MsrxsMR9QOyY+aOJjfLO7NP5alLB+W26WheXTqNZ32M56reDUy83TpbYXyqp5tUGW3y502NP7sts
sm/IQbBhntviLFM7UECWK84aw6WI4+GsnxUHN3zm7iO2xj66YHvbxaodevCs9tNkRV88VJKXKxct
IG+nL+dpN5IrscXCrfqsDstltWQPg9MoGABQnY6hrSbzuYHn8Vjq07JFE0torhkn5wOcHzzuWG56
60XLYWGISZuvURXPF6NRVudRrmsI58FK1GZ67RoNE6Khzlu1ibKbKfce9dUpOHeqexxKOCvErxbY
LPr+DKcNCECtP7PLkjC1zvyhuNx22mHVdu3qXrEU68JLmg5Bv5h3jmVX57OOE94ysvhpWioENDbK
gdbu7Ycstb62amxdKyKKAqV1jPM6TppdRH3Rn1zpoT+tekx1VfvyS4ZG8LexB3CjnOkJafdGZ9Tf
hvLRZpsdr/KtG84z+sVkYIEZPfGz8XQKoUUzaFeljPJNZaOknPlcodISoGBXi3pcZmtceAyiuHXB
dAUzQvm9k8fVblwG6B4y5vtAWv6oTc70SJoHf8yl+mT0AKrUYjxCGo2PY9W3Z5irxq1uKSCaihoJ
Iq6ustXVwJ1a00c5JWRA+XI6i6Za39pGYj43xtTu+kR6pNs36gXsM/ZpIl12mBL00GSnfpXBjbxo
PDcTvmiRhW6UbP66Gkz3llYMV3WFp8cfcdFuRsFixq8EC8Sw+FBiJcHRoJp7jkPOvkhRBo9Ilq86
b7brAANo/ViZi4T0N2EFdUsZ6ouebOJZd84GT7EDBfN42KVp9FA2MSM663EZj3q7xWzYvUDirTFv
aMhcQXM8mLHRHYhExByCeB1fKgvgQeOYs42z/OvkCBWCe4UmF0hRWMTZLcY/bfTVZvJ+MHq+eRlR
Of1ComMyEcaGkHWEz1T1gTqZmLebpdol5sz/qTDv5sV+Xlwoa2xgFS/ED6zximTJthzb9lg6sXeY
rFyFDduWoKQWQI+L6TAD5QQdTYDmrioEXHfYIcczFRgNDdE8C/V0HI+caMtjpJsZEnDNu7ezqT0a
K4BNReHDY1Kg5tikvB6AzlBUqht9X02D+S2pFvgiRrX43hx3yID7BnJQ0R5dvdHviBTVw7gwz/UF
4blrp1+pwd72BE4pqLHDps4pRppKc54kcXJQ8vhukYsMG9vGxVSmget0WN54pX19miGFTeOwgbYJ
5aMlTrqTxGQodEH4PLiS4xrVfkQrOlBj0/lu5lI+zP2cqn5pOndUtAFg4eg8RmtDNhumyQfEZZ93
pWfyTpB5idWX2bduRvVAkeA61rLvnN1NU8Ew5ehbZYBBhQvVLpONDVLTR3C/xSjynVBJs96WyXQu
YW/vE5Ks1litVLnVqUBeGS6UlqkxDrlCzcPxmtAbuwE8OJ6wPB2bEKdAtB2bqTt0BagRr5+elNzK
QhUYH5izoFIjC3fagp45zq7Rtvmc0pWNoefjMdb06kBHIoH4Xel7mgh3ppteSc1Og9oa9bA3iEAd
kD1fT0MaP6mRaMJBV577dhH+HGO4GMrM2JJ+AOYp+gLd7tDqk9h3UvfOJhMElAk+xdIFVLJsqyXI
bgnzOzgEoYlYUbEl8n8RrZcmpKWfUl9p6208EZhmeD/xW1xbeo5FoVUin/P1N3Iom1DRJu0yS6Fc
QRRoN05pDX7XucsL9fJs4/a8p5ndYB9NWj+2LViKuSoSX4/o85YG4uZWNj87Pf+aNGMcmkqp32PM
jrcq/rpczNMrsLfZR2qR7KmkFfuFlvzX1E7d874B+atgEfDN1jyOTexSrx4h2A3MVXM6Wmc1S/kh
cx3cs0venrvNcDHLjhyP0mOPoN3wkm01O8FArqc5LrflUnPz7GrAR4HYVWhhrYPNk8tU5VRcNQAq
o1vsiOga1K3dJJqfFnXy0xuj8cHSjGZfmBNGocVQQekVz4AwgQepsXOw+8k42En3c0yQunOQ7Bp/
9mr3Lm8iExirpQY9bIKj4vbKrhdOD57FiXNY4ZF12y6WeRl7Q3NNHYD+o6jkTrpJeWuJHDp66dln
9COii9J17W1LctJhkQWeNeBhByWdYJpPveDUlSkPKraXwKqnaStlxmonlhSCuAr74AFDKqZf/Jn9
K9ADYDWebPVNh6MPj0K/fM8jy8EGKMwzr6rBW1SKeMyWYbjORgzZ7IKnH1WzWqQXKHrHTIUIVWa5
G9pgo2I6QA6tvq1Z2ntrUFUsa2p7QJ/VbLFVbcwsubOa2vyRTyYPliX7UKhGeT4aYgyJuJrDSK00
HyV34UA6wOOrGkp0NWfS2rdssjaJorv7lXj+3CsLWz33wGHqOOvyaFMlyE1la69EToNWQoM1M1ej
szwdDvDA9p2XHQdArwEQFVqtipFsk6y4sJopgEhhnNVjY8L9p1cIbGqT5oTQ1BA+tm0PbWqYzxYv
am7kaDs3Q2SXW/jD9daO5YuiKoeowfhN4rQ6y2spjqmIfa1Od0aTgTSPv87g7UNrri/UtLoEerQE
vSKPwqIHXDOQd1DlnrR8uSBexMe1b/m22qGnBVW/dALJm4C7IPVAyUdltzrNtRqipFrsSwV0oFyq
DbWbDWrKl4QIs02SMYh5R7Zpyb5P6QZvhyUmHPLpe6s8i6ZKUt5Rbb5wWco2xtJBUPbkrZTWrRtB
S5x5knOvGdsiM8lRyR/GuMNnX9T3buIaXItdV1wfXeK1d2l15UkIWPVi7foYxrCskTdnwJF9gSV3
U8Xjj07Tp40xUUOBQgD5qmh9abiwvdmD+0ZVHhQ9eqlH79Gyz6Q+XJRsvf3KWMMB1PK2i2zuYTwa
beaPguccFcLgpWGiScBPTAVOtsYgLQOO3hJIM92ZsXafK85eA4O6WThPXEWJ+JFM83FOOHbi37XD
yUkehWmEuTo8GxUeCFH8wJ79M0JfO6nZPqny1m/Gbtel7FhkLo2NYaU3UQQQfGnK8lxR7WaLT7HZ
DONwLqXwNlhEz0yMeslgY7dKBgxzE/vrNdvAt3PLvfP4vjkRjEFjG5jFxqfEaBS/0bT2cZHxFmje
ZYxSxp91mqk1FMbaKB4qIhZ92bSPsaOfZfNmnJlTcZGJG+hum0iLD2IA6oMmeL5Slnh60tepE0yQ
13xXhHGPkxVLfKKl5/AaA5fNDrgSJvVhD2vvnjq+TvXQrfwytQIqfRmk1Ko7U7TK2sskNjMc6Lr3
pWlxovQ4t3/ia7OeizmC8QZBX5Zn7Pj5UmsRtjGSJcooQTE3lzlDkfPFnGyswgTBlcR4n63W6V5H
wCLbeGiBL7aMdNqvW6N1FnQwGYaitFIup45obmFr37m7s0JRLspR2OBL+vFKHXP3QbhktHDmUC+d
jnJ0mcJqbBW7C4DCgZNxOwuT+dA/aVk/BaSuXpXaoG2Tpah3lHCUo2J1KrxcIJmr4vnBBWjms3lp
KME5wDUbZM8zH9tjsnM3AEQhgOp+ipLQz8S3kb5s4bmbia9wUW157k4AKSSMbVO/rKP0rEnb2gVy
mp71Lg6UMfuKvqu+yoQFpiIfz/JqnZ3kSN7IFIdici9TSqLH3hzb7UokuGBfgvFsmjRegnnLe3cB
dP85V0d7a87LRe9FLHqUF2nXFmLfL1N2QKJ2zTIALhEqgJgETvq6nZ/IPuZs0U6v1ZDNnHhi1TdF
dEZIEpv9Tpn8KR5xZ7bdvKsT4yJJ+1vRrpwfPOa8zo3Je5J+QUHN+lH28Wr2j65GVdhfALXFHNA9
5jeYFWGioK5KU9hbRsx9EVaw9dBA9nN9bxYlPT/6vaR4/Rw1706v81tWRLS0KaZzxTm4No7ATrfV
h4Jx7g8lgB5ZSBlEU8nCiwPeXyY+Z+OtznSx3JTTtJagi286Mi+mMmDEeWaziXBFGqopaChqT7uK
k7xIV1tlZdE/j84qarwbRRvLMHZJOYmtpnxCzRA69PXOesvaWPkAAhkGYACw/FGH5gRPxTrDa0iN
H/CdjreRjul8aLQGfAgk9d2SKLfIopNwsayLwnVCJrBo0yuJDciJ5BkROV8jRh/rjV1cdNj7wzHV
X4QOhF4VV0NJsALAwRvdSo9WZX7Vs9bcgM7YwzAlF9uN1lDATMMzpT6ZueP6hVmxN3f1KGy7CWpg
Vz/W3gIMJUnUC8NOY9wCerFj29m8umkpz/DWTzzEQXKoA4aFGWf4Qe8H+ySvKZz93ivcg6z+D3tn
sh25kWbpd+k91DDM2DocPtFJOqfgsMFhkBGYZ5hhePr+QCkzJWVmZWlXp04vJTJIpztg+Id7v6tl
Lxg6h2vb7eXebQsM1mphcJs1s/tewWPbd46lKjqivDgZWRm9IEI1n5e5n8H2p9oVcS5jECf2uAV1
UcMTgkCAwss/dt3SPBmSewyJASNnTJp5zAFOkQk0JOFxNaeAVUr4PVoxWjvppy8rr/gsF07pDVsJ
EP/Mr+cbnOZQ8fXCecSk/yGnvjySowNPu8akkDeesVUYTanhFRwLOMzw2tz6jNbZOlZycLfuULt3
Bkqy1T+qHzn10sfKdoj0aHXtxl9mnrzu4MLaiqz+ZjCNFbaoa+9jlA93cvCB+1oDQEgwQ6d8mcU1
mM/psQWYftDjwt6wxFpA2HKTYsPM2udUTTrQjiVnNTWpW24oA2DvDEPNaZDTb3qrjB6EHWkAephj
hk5TtfcjYqI32Ts63VdnH+zEyLjKeu2+9tvlyqMdCIyevr5rKjs0SwKUnDzydiR0kM+d9dp2qKEN
o1eGV9o0S3LnGwXFY+fkAJRFfYW8cArYyjvfu8Z0r4TsfWhpdZoFiYvBzOoVv3TpuRGVaUIJbBce
41MFlihsvBkxpEYWKp+xMe1G3+x2LU7JqzyfPChKauypbFx8v8nkymDAYX7rJU0bKtfTtE2FL+8K
nK7z6qA9v0ZgAspb2cUW9Eh7ymNf23al6I/Gyiss0zzaEQSSPTlW/N4yv7ub3PndxiAb1BZM6xZ4
7REXLPHZPl7JMeG4ytvKWj9CK0TfTPVHTnostzClr0sqFOAhjOmi5VjjSVbDEuCPBZu57PJS8WKT
R6QjA/zrZNtMUnza0vVOFPr+VnPt5ZBCBDjYTdPsk0rqR4L3zNeqlUFWkWSlw9beaLFJZck8TbuQ
BjGgs5/K5ATINz2An/M/ar1uDrBwtO+NJKNlqA25d7qkScIBCfkTLFv7oXKXHxhdOa1cNYEsis37
RcfTqJjQYMTp4gvEaDLnwIgRsut1h9ad1AUmbHtnGeCsOV2KZ1/Z6WOcRO6Nrk/JHhSTeU8uAmdA
ATnvPkN8dIQ/U3yDGX5jWLHGKwCSvODmiMaHvLCo6DywWT7lFZT3wE6z8kZMjfls2om4njw2Lps0
tujA6ijTj1bVitvJtEY3tOI5P+e17IA9YoDZuyTIX2J9qu+BIQBIw+YnX8fa0vIgTe34ZeSxFcOL
YIiQOJmdB8BQdcGYCZB6aDrxcFWYLHa+JuJ/aTnwX479/7Au+LdrhP+RywFWpv/3bwP4f1oOnNNB
vld/3g3wT37bDawbAIb/bEJZM0O/Y1f0627A0H8h4xtVmiPEKju0+cpvuwHb+QW3tYVHBg0kmrl1
i//bbsA2fyFw1vV8XILrF+y/shr4JykDNkrkJw4CMoflBRqyPy4GrMguirihpnfdqIEBVAmLk7yy
jHemukO+rUs1PxdNoh67aXor9D4KCPl0KdNSYP3hTMxgv83tobyCaVU24dKDrqFy1TyooopuO5Rp
q/xLBSC0v5oAV89bmPHTt9+947+tPH6/4sAO9qcNB+tY1oisSBHUoLv7c9yQh3/epcdR6C+WxD+Q
CJTIvbck1nJqx86MN25epJ8p2rQrt9TbHykTVQegy0jNlTYpDKDOTZknwUxqk60ymvhpKLv0QsoL
4I+llgUdsTAzUHzxcK/HQ2pvCNR00uNkz16+4zw0kkDzvCI+aK4ztQdwtzMjRF0nLSMjO4QOo60L
ME6jfhpLBebAI3sz2ZhdNhoXPx7Lbyw6OKX9XoeykCxrFlBME/XRMK9QITzRqdgmxcykfNTJjQSM
yJRok01skQArcaeHgGPLYpNSCAOgAvbBAwf5Hsb0XJtVkHZxc0mYjcMFafK1+XCV1+xwtY7g//mQ
z5M7eHeOV1DyxK45qjAToOZJ0VjjQAYgFT0cylgbd8DeunMl29k7IYKPmr3omR0TXVQ0n17qtqd2
AVCYkcgMCR2U3rEATvBKaE0HTjWLTd4kjZgIsBYChK1P+3JoydV6tZdxuKhkMOWuoGVTW+Yy6gaC
FeWeLr9CVLRFc0JRuDC9GiZUy0Zb2fOMZEV2W6aKNG/lV8tnNHQdg5tkNH+2eef3/BHF+MjEXGkB
RCvjR2y0WRIkeUdFCfHhBt0vmK56qoxzOzqjtSmLmjtg5BWXzH/1oHEzCi5bH5fH3IzN8d7lKAVR
2JckAUyt3d/qZcrDTowLNRZgdYMGt03ts9ejlw+SqPbqrYe5FuBaZ9nfqtrwPlLCHJ3A0RLgKllf
If6tK67PgOwmxauLodJQjIip5dNL5jj0q266JeVsJEmi0rN2u2TKs86ahul9PxWwzq/aLlt+jg3P
jo1PGJZFGi704R1XIlSjopcL0SdqTN7HpmQEaGIfep0dzNzUwez6N5WC8RnGohnjLeJ5C0qU2tNJ
OMCb6FtBwE/jKCGFFg68Yj1ZlcNz1BKanM4F/NZi7jdjl9t7whH0HGyjBoijWKLxGXhCN4Zd6cmL
D6aoDjQ1DM8RhfO9MKdlfGRrnr1kONedTQrl8s0CYzYB29UYUTRVJxm/VZWTHGcQVEyH66b5yR5H
fEiN6L+AfDYWcQ0l957ArOInXv/hGrd//ehAqM97SXSl4gwxNyThxFdEV47fS3rok11a2bKPwUUx
3vdeAQF6/WFJ5uhxHlo+7ERbmw0Irx9Foze04HLuF+5vTfUno8kcfduzN+tCaj3xfZaZEnutb70X
X0o1HMi6WdfxcHNwq/oK0w6UajcEpqR0mFysYgPqVSaNUotcpidKmDOpN41JYHzfThxSQnN/sh8X
2VHxfm89EnnSHcRxRqy9DRWOLRz5chuNs7taaUxg7HuE6jDk/biPws4q+u8GuSgwyOPKZFjEBC9W
VZvvS93FnyNNa6i3iv6kh1YqjMdBy7mZoabBXa2WmL1GMibatDFGd2aWadQV+D+yhXDmx3e1Kfo8
FPy+PNDGSlTEjoxZjXKzA+SaaVw028XrhmfWdq0fkLJkrQxaSQ0ETc91wiFVo7lu0Qj5TicqZ/47
2iQkcj2nLHZmpmeFYoIztfQSjSzi+8RfwapCphOOot6rqitfX9tcIr/ICcFzvXK+U5YbTHtMCc2P
CSR+JUek4hJHwop3SUlEEhRvUTJwJB9o2bK6w4YOmbpMd749xGSBLO1w0ICG8w6BZfXO0Byx//td
Mb4b4OAePZNuI0DA6Xwa0mfQSrCPUmeHA738dNJkgUmwbkfwiA4EEiKjjjcFMtLlpGlpAfQ8c0pr
2xjVfBWPBpm1o6dP77mXi+t0GhoZcDBbH7ZlwAVbG0nSi3yOrDp1eojIpAI8+KkzXI1tMT8RJVPA
SOz76o62x7t1k9y4M6Kp/9l5tfF9VNXU7fIcu+eGuzdnAtr3bkGnmhs+d5jJ7T9Eg9OBBfPZQWTg
wG6z0uVRAb+RBsDh6iKrgTk+i4Chf5+B17noZAn42XjmnLLvbxr2m+ngDk8pUFyfeedic7Er1yb2
QdMWnR+VgpbyZjW8tYmeSSRMWZ0xbchTptQs7D4S27anbUWmCSrEuo/YgbSF9ZhGM99dlABCT4Nc
MS4W9wcLIAZWG3J1kM8xa/fmQDMGCcmusVWyibnEtu7I/D4oZNqvDaTFBgUAt38Zu2F4nEo9GbbV
MEYXkE/oHuEiEssDSqXzwr9eHf/bmvcPlfF/WUP/D6yOEb7/rlb7p+r44b2sUWz9qsJZpTZf3/9r
aUz2gfiFIpfMUGP1oX+Vub/WxnzJ+MUDmOKi6PYwkv2jNtaESXGs62Qhr0m7sAioBX8rjrkIf0GQ
52KPxLOMxIya+m+F+39DOfOld/uHHo5XBF4EuTtVOi8CoeafymOcbgvP4cl8ZADZaq/Y2PxbDh3A
W+UQqWPOGA+BXFS989BkfAUy2951VceAjJa4+WwQUYTJwMqyZqKGDkBvOxKaBf8imGE3usdKAR7e
pXVTaUHp+n0Yj2BMAdU6zsWyk4WQWN3s8yDmyQudzpjrh2zR3jrVw4uvjLH+rptLzva+NvsxjBZT
u/ddyt5NZCUIaA3IuCw5dTv5LJ3GY7RfgW/fQGRbvF05FM2FmrfctcMIB3001CR/ve65Yv+19uiP
Zfn6BhLu5yFv4mM0be/PaYIdH2y6tIV4LPQ0wrwlu6AsLbX93SX1L8r/P4pNf/0tdEqABbDEoh+m
W/q9vAn+2iDbJhWPZcXgtErqbjeZvdxpRpKEpiq1/yDv+xfXBX8K5jsTHwah9X/2UEmjrBazs+dH
R284vKtavU4mAJxdJpz5JwEJNN2GyPx9G+sJn7JAnoQUo2kDNdVWaDbrcyqzKuujxKr4I9JrMg9t
P6cWGFyCCjb4sawHK/W4kozGmp+kO5P3PZlww0IYvoCX2WQB+WZ/KQPLtvN6uyxiduD6j8sAXhn7
8aqrhAQser/dWmaDbEGPohuNySYqdYsceCNy2/scQe675nAOk8ckzXcby/JPLHfgATOrcUtqRfyk
/0H/+U8fmIPKFM015g4Lx+Z6B//+AxtZhQ1ycqbHIa5+Rkt9RVZgGyyGf9DyKP310/pLk4n/pWev
jq3p308moCKWf55MIEX8+2TC/8XFvgBcxeCsRDXIbfP3yQTONUxlHqceoaNrWPDfVIveL4ZjORza
glNbeOvB/DfVoomgEaeV94V3Y0Ih/srZy0Hxx5Ye/41jgNDGsYIflPb+TxYukuhyEudQjzcRSPUr
MmBkvW0aS5gHR9Oc5aLI+JsZL/dLXN43KQ3eTTFZGXRsKrCIDmmRdS4+kzyH+zgUFE+HQbAuIfNZ
UGyytI+G7RhnSbQtOoISw5pOzX8H3Q+VyCli0d4iR0jEeSZAUTsMGThkEl/jLk4e8yKS2nVdSgsJ
okmrWJ9tMjY6Yq5ccVBZEzv9RtW1cI+sOPp7va3nq9qT1Z251iLHVOYQpzvyWrZT2dhYLhkAkFRN
37CVdPok4LQVrsjvNsnYstoMZjVG58hFq6VvE1NM+pNOyRfdtB6l756lQOWEczr3BkzHCEw4skib
MDA9qV4tpHIO8AylpkPlcTFshszHqU7X1wzBIk3a3GVqO4Cr2uJJkqgrJtseM5x4B18g1nZx7NbN
FuHQGF8XA0TqEtr+Q5Oni9p1bT+e9QJJ2wYNTyI3/Anp24DV854OAgAZavxJ0OtV5o56z/HCcqSq
JnkqTxN0AZ4gZM6MlUxZ0QtVsKurxxfaKpJjzJSpDGKxDueJLTUEL7GU1o8UY/m3PGHfHfmkMHdp
b/FrY+eumLr6vDglbM5ugBCML0fEnxVZdNlei7T7skDwvS2svn+PCkbMfg2qGV+IdU4Ga3mePX2D
i4+FDoFxJ45V5A69arsrElUtY5saS/QEtj07Nli3ruGkyTuXwK2do/RHr3X05yLPyu+xSf6en04k
yZRm8aHbFet0gixKUuHyzL91oT6zcp9H1JpCSPtKz6bsreg7rh4XkOAUNCX78G03Tt5Ps2okTw2x
uI8ywZ1MXJhNAGVU6bzdnTuhMqmL+qFUdaKHna+aPcp+UJ+AxyveLa7c60WblNjQxTExIXdkWYdc
utTILiWGDO9PPsJ1RWgQLiQx8ZCwCC4PKpGjfLKlSfCCUQ73Ew5KSXiHVz9LmmJS3tJ8ebLGoiM8
ByaxzR5H5URIu051U6fYPBFueHJBr6O6x6pN008PXOsQgJpWz2OSJgQhNOb8yFqGPiRBkkCPjRtG
O8zpYPO0jLr4k+DY5Knjjyc8N5qMeh9hBQTUNaJ6YkdUeNsy6rK7SvPNNXy31+7ays7cMJss0L3I
p1azJ0j/V3adJFr4Wc1HYWi1uCoHclo2VaylnxALhvk8JPlobPzUdO5ElsdPIAQtMkScLNrTpnrv
tip8n9ll731LB8Sem25Ok3vdgyYc6lqb3RaxG3Ub1XUVUwVIwwTV8jVKOXfiHXfVeI5dC8ptkdX3
nXSRDllubxzzyo/GwFZW/0x1K4azC+LjoGrEdhtRRf41uFi7Doqe9cRWB+2nk6GbqzxADqTfeloT
+btsyInJMmZyr04GuzI2uVLrPxvAPT9qk4DAY4XaM74Qa1eiMRLMa0J/4Hz7vkRkEQW9bVRvMa8B
6rwjzeWsLaVGuTFrHXMrs8w/PFi/045Mg8YJZKq5T0BPSxcjfuXSLKq6K8NWifxJ4FSJtgNDrufJ
NxUrtSXzPrpqri5EcNJiFTYxViHEIROdoEwohDWBgiZe14PQ7orm0R1Ukmx0emECPiMj+Wm4U9US
htzUL04cD/1p8NRQwmydonNFCIy3a2yxkMjrRD0ptzMchN2A4ZsEExa1XuBl4xzR/U/ek2nALd8Q
5Fb2O8Sn5U1CAJa/S5AHgufIDHj7JIsCbXZJBDPTIrqLYLZ1gWVW7aUd2vjFMQZi5HTL9+MDv3RF
UutWFBFebBoz6jDLGraoMeY0bA0TKabVRsV7qY/oE7qRc2/bcnNbQQPgno3iOEZtQA1Jz2vGbX/n
4L5jSRzVTreFkMqjysp0y90I0oZPjVUTv8ptvXyQ1es9seoafiyI5a8BNJNTAp04f+szhTRE1FCV
A95wXrszImFhCRjnDz2wAUTthgW7cMEXg2E8b+YH5gF2th9tDfYxwRMVgdekgzLN7hRTboO4rXJn
1h4Q6Tzxq298aiyD7biOPonQ4zQq7EXFSAI5bAOXV/lU00FfydRjElhOrIA3A2lryb7pc/0+hs46
hV5pdmCvM0se59E12Ckas7pfEHx25CFnNOtzp+LngrzdWyjGjCGoX+npO6/vULVO9XJr9aOvbxFH
IOmqmLl+Mr8aT6mbac2GAZ2YAvLFB7JHFnQ91AtGQ9CN5b4A2TVByA1k/diDz6o9Gb3OZ0jjW8+E
fYh7oqzY4Rt9yuXqqsY9jNidE0DXttludYOg612C8oCGydcsgAmVqb+DvO0Ey+eR8FSvKp1LNePC
wEDRWv2ZdM6GsRuBDheGYURqdIBQiaeMjf6btBLjbuF/aDueanqKjCsVTzy66vxkK2nw3OvUEqZJ
amoh+eHM9liLSp3ZPePPHZ5X4jTxmDChxKvqviyekiWyYYvlewkXczOW7JYDyGfjjLzU8X6Sd1DD
DG/rBWLNIodoY1P4f/AzIpK/8PK9xlaSXhpJDllYjI3B/ZUs4lROpOIGHrLRaAtnOX0ABJJEXPJ8
IqFFEdFtDcINEBXPDiOY3odSm8wcmhtJktf3xZ6ym3YyiHK26tYaeF7wKW6brBruREUk6qnMhSLQ
sEcrgmsXFWrtrQ5ll6RqZkyZ0U3Mw6P8RZjRRB6asNszuTmSrEp3GdKgHDQO8Bn40LNdS4Jm8rQ3
n2r8X8ueDo5EPhKkF7nr2fiy7ZnJbSONIUX6TggUo6M8yQgmkhYB2Ye6ovMJHG6anqCe0X500qU2
EaDx/qPoSvwLIaA48N1Gphb2BgcLKS407P92R+44DgdqZlDhyvgutYmQIp8AvXfSFeK3gTU4i3k0
IUB8y4JeL/dQIkA264jWYbbLtmiYU7kTeWZ5G6NV8i5JtC4+EYaFsqe0pKPO9O/rrTSLZkucvJ6d
xWwhW5ApQRhB7XW4HnqUIPfjPJv3sCnzt9EtyZk26j7b2xKhM+xNj+iWFLC9cylcMgi3nV711a5M
vYQyd0SUbV9TsZJuZiIvcc5LquCFmVY+LqGWFYb73YWtzsNmERrpbItPfVQz/BW6e2aUrJJvFMxZ
sY90cnXPxryY/slaNJBcfdf0TD2kPopjSwhoj2pUiOgDA3ye7OyJmfajOVd+e7bNaLbuTTQSRjAI
4lb+g0v9j/MJFyEcG9R1Y0gPJECH/akRjTJDc+BRE3LKl6+tLk/Jz3XLj9+1Xf9iPvE15vjHHOnr
13go0XXwbxzXzp+N/iiWq14bWohMkNWhpqfF9CDcgbOTkhMINmkNzdlp6izDGUWJqHdju43ctHv8
eiH/vxX+P18e3H/fCnPH0iT8+P0g8utf/N2/52EaBqfGBhmcykpH+Lt/D8Qp/5+JIutd3Jy/74RX
2ABDDI9vcFzBHPRvnbCNfw8jOw3yb/v7v9IJs5P/47yEHtfUuXzw8NGLOKyf/mTyrGvwBpXv0414
2ls07UVbPCSg+w89YdsH0yiYJw5gXryeGtGIbpSd6Ae3XNptRtbQzq0FYq4KgWCWl0+RMTuUHosV
kpFYwocfKZIZIO6mbBlDiTn3ujGN4dDYzjuE8eyCcq85fWXjDDUyTLtwXufR/lTuvpTRe9cbxEc0
nryiIlguLKPbk0cEaGCQzn5lpJoWNmlPwlPssdxhmBZfJqq2wES8uV+y6IgAGUeDsC+25r/h+OFR
2yznlDQ0TXC6MNInQsjRmjCSQtspTTOvJ0cjN4pUVnY+1VLzPIpcZPFRuU/gQt9PqDKnQPqZh2Kn
bkOdZVvYlrqHfcuLDqadWcSK9OyZWA2lprF1OIse12h2chFq7bEhDrjE/dai3TJi9ZzjXiSzPBpQ
/SFROhC2hRrVc1ENTK3Ul2Pj+tqj5DvWt7MZxnCyCbaS+gBrrZoY92K8AQOXwnjetmyqyaLXkXO7
5Mlv5zkdy21Mtz5tNBZGL36i9pVbE+5Zz83bkk/xThNzTPRLhgGHYG03fyD61oqIaV8kQ0CvNE4o
fWM/1PhDMwbSqXYmrZJsXFWUWBBI1wujgY/OSh1MUW4X0/tKsWBbbzxRBrN0jWcsZPII0KI8ohyb
D1NTfJiz+aMulmsMaQ7qV2v+WSDe3KwL0TbgsGqvx2W5Es2diA+ZGNC0UUgiQS4Ue/Wh2kSwRVBe
JHJ+QSmC/gO+xbsm9StBg7c0E+YGntH7hWd96c3WwxzX1RGx3EfbNntN014ndzkabvS9zuPbvFv2
FeK/UiBghzBICtzApwrF5CLBzf7oEyTixCB2p87m03PixNqSPYFGtyClAVVr6LTqysjwoEjSei9W
ObBcijeT3YVzdPBTV57jxiz3ntDabWV3303HPSxrdTd9FXpMzWPMXZird6nSqyOPFv/GWaqJClga
8zdkqvw4U8+1nW9UxblwVr5C3t717RpcPDbe49z25d1ECEZQKZuEGDUyVrJydeN366SVXUeIYSsJ
WHLPVznBfPiS9r7bGcdprGOYrynWuayYnro2RhVnD+lZEluDqUiP8MmQ6o5S3XtRWm1ej6omxDmT
uH71oXlChPHqsjSk2lmDNIcsjjYS58W20h0taNkIZlb20ozkwZosw/Z+hp8AuxiFlV0/qaVrb3Qy
c47SiNptTqgNOZMGxToSflpWRfKMnNhQAiTcRBk+XDnrHBW9ToBAbSHzFtzXQ4qYwi90kO210LdG
UTvX5MTE92gjp7Pda/qhAG13ps1wXhlUPWiJ4RIvnT2kSXXSQErRnwHANX0SHrC3JPcjeTdbVzTV
Ea4BXkgf0TV/dQ5qCotr0AzXDPCI3WAscUVKfHtdUtqThErD6oeZ5ZC9iFTOsfKfsA4MRgNjtc2V
oe9sL65vo1Y/U6Q4e4Bm09FcXPc+NYXYrMf0qeHs5xq04pDayb1uByQyqcM5G2sBqONwHIliVt4B
g9y1L9J961VkP5MKpTnq6FXmdTRwv/XjBwM5M2BCu5tHPIeljBccnGSzVW5ytps7AgwlmqAuRBud
h3FK2z15lGPRajSZxQ+CRYETlf5JzR3DrArZBkap5qkjtHWj9859CWX9DkmMTVIKQuMm8pbd5Jj1
pz1BZCyafLzYZZoddFU1j7bekeg84dXBNpd0ZqBhr50tXI0dQySIlycQfbC3xSth7hwVnntF4Boa
kzrtNobV++ihhL4BMZE+JsxLkVSw4Ti2dnmacETYVeaFxqjjW8mraABERJi9odynqcKjlHupFoKt
4zPIsymoZY9iWa+ujZ4RVc7I9WDZi4PQ/7OHebDXZYP9WrbTgXjsZ0W3xNPBRrUyt/LZ9ksa8VrZ
GxS0Ixexry5ZV77biIV2BM02YaaQtg+LHXTQUU6MItrNmmuP6ZiGdTFu5lkcBjPWLgJB9oVMUmzy
orotF+/Bi8hbFzUvjEAHtyfZMWpeR3NCz0tGXegYbfpCg1xw4JIz7XL6BC7cIwOn8Maguj2Z/aBu
Ha1HCTGznVnqMOfNvnEMx9zPo7kggxbTN5Koh0NRLEdvJYLbSVZweehyS/ySPJkM/Eg2ZONzhi5H
OnvVZh1BPY3YR7NPCG/Lah5j0hVKZDg/OCUQ6L2onj2QNjQPJW0bYZYuumLBczPupuiISaTfs1SI
OMO7cVtk1R0dQQjydzjFZrUv6744qKbXT8O8WI+DuFFGNpJ0pBy8HbD9EsYVYQ2G49xnrwQlkY+n
E9+0obO6NwfNxonMtcXU+zkhFGfLRSgObqv7F5nPuJvSoTnyjLAOBUdIQH/s7/QKknbAn+Dsna9p
idbpHR0rPh3HxHFuIptYbHmtl3w0KGSfzAyPmINzxuq9TSkw+tTJrR+Xnx0L1LZHJMH84qPgvdhI
b3hF/cj3klcX6Dxods6SRi8tAWH3MUmc1whx7cApZ7Ff/GQ6D3qD4U857RsrRpLryqWLQpdCDFI7
xw0yl/RQLgwWkrFB7FNzNU2x3HGsP4/tsJsHsZ+R9S9NRkg5qAQemNmLPxQ3oGlv27kPaYn3dka+
bpfQtokKUfnzVM8PVWbfxfl3n0hB0y92pNq+4TXZivwaqcvWxVBbyxdD8nBVPTZw4heleWhLtSXe
ce31Jw+fNFrD3BzuR5I7T23lbBl1dRuCko8OxnxL1xRabue+RX13SEaflrszLzUKm0oBcFWmHg5K
9Wwf9+bo72qnOFnpy8zCW+p+tx/L6j2filu9N7ZFg9/ZZ4avJyfbIkx3sG5JrL8MXDDLmI6kc/qk
optgPnt6HJQfDCTYwh8ZtOrMcsA9RATL4e2Folck8WFpDIAIGp+Rp5qgKKs3L4ehkKTem8bUNoSV
PxPRweNBoZPZtNxrGBd1t2Q5IWoyqVBBRWZsH7PWMQ5jjvmw0l8Zd1fEUAiiq6fo0rpaerAcEp3Q
YS2bdrIekBphgNFniZ0lbe+bjp/ltE38kWrdW5IoDOP4MsMYsdsVYb7V3pfERbsVyyPm2TsEe9fl
rP1IALF09sjFpVUIArvPOfGvZ6PFJ55s/SHZ5UwzCVhkL5x2fQDPoQrctnuhYONnkDrYEGrnUTFp
UzK/FAKvWp6p8oULrSSCs2HrQKib53wgoX8oaWNuiIP8QXXWnGrbNl7MzrwrsYuy0jLwviOE0h6s
Utx5qudSMlR0K/rxvk3EvYyqfcdh0KMm4000d9Keqv3MLzroYHzfZxVnD34RT8c0+yFrjBflmso1
VNdLQdXTFQyHrX5+09k4XQPfZRHXNP4t/pace6Vs77mnLigEP0eMiLUFMrnWSv2oVrO5Y7vQKNBM
WrjNMKObUT8yjbEghuNUr78864XlPgwawavk7GFp99LG/e6jP8C9vxre0XNu45gHfLva4Z3VGJ8o
duUDQbRbsdrmbTDkG+opWnDSdoMadz0ArDmMkMqnq/Fe1TTikAWNGzolGQ7482UU3YO6Tl+jLjkz
RLkmjtIP2bDnD85q78dd0ex4IjMlzvHVi9pEorUCAcwVDVCOjraOsLRj/UUOEMhxN1ms+J8ZYAH8
GY/aF2sAemN5ZfjwJNIVRSBWKIHBAuZUj4AKphVZoKLUYT0DxkCbiSwCeAXbIC55O6oVeMDTsr3S
Oz/epahqNmIFI5hFnMrQz/03D5EzPnUDgAJn+n5ZoQoKUAvuFEAL8YpcQCYqT02Bxq1FAI4A1P+c
uT+YpEFrqFZsQ9YyoUAkrG9GPXlNvNzcaU4sjt4KfCiZurFncmWHPwkgxCScBRwJkIhixUUYuMt3
OQQJwkgZwCF19Z86yXNYragJC2LzyVzxEwyagTV5C9GwiM+Z2YKp0NjF1cG4wiumhCPJGIV7yN3e
OkgHZYVqRKQdPEMw84aBQda2wArb4DJ1EPzeZn5DEng+vSZLWZBN+MXSqNq5vbZXwEaXE6LaFS7G
cE5KvIracp1j4dmKpWn3SD3NN9LXjZ10hvEk0LFz1iCt2BQr2sPvYmgseR0YipDZYanUTq4okN73
tZOv6IoNOCFE7urPozJEYPdy/LZQbn+bVrDIuCJGON3LvWBsDLUbAEmdpMW9Pq1Ukjlu9auoBVUi
qmoKO/bD1wjAibPEbnbbftFN0FT/xOtN5i9avuvOJDBUVMA1nrG8aQaq7W+uW5NXv/JScrfVeJJH
xsHQimqzgFXxV77KOCM0ZlNGoEqz8ldcfTLPGMQjADLCuuAqeW19zX4ioJ3Ml5XhMnCfPc9GQ2Oz
El4iwN77aKW+xA78FybFj2RpqU03WvaRkWzJ1Vq+shei/IQfwx4YgMzKlDF6Svm5gzNjrHfkBHom
F01+J79oNG0uGJmlFzPuf1YTiZLjCq+pV4wN3fl0Yefkh4OsXtQKvFEr+qZZITgooxaOo3i8cldE
DmoAfLBlbqMLrWHoEAGw3BSYbHnOUuv3WjPueYJgHJgCTwHhGUUXvXgSMI+yB2fFQdg7f8X26KPr
HnB6uIHrQjAYHX9DttKAt5e/JVrRPwodFCHguXNnrmCg1lXg9r5oQRUsghej9ee7mkDoewo1+7uJ
MPZm0lfWkLWY423Lmc5JlEDVIX8efaM6xsiGQnb65V3pfCTtIU4bVlHiI8ZEVbZHo71P6iHwnIMJ
9Gjmmf7/mDuzJUmRbNl+ESUMhgGvDj6HxxyRkfGCRE7MGBgzf3S/4/7YXdS5LXL6iHSL9Nt5raqs
jAHHtulWXXqpVkqxcEdXp8CDjRR4RHLx7ubGXdDCTiptapITNobvDoGDyGiT+idP5IyQoI1TtRGY
jCGLSBoRa8L6/sEPPr/OG7FJxIKF10ZxopqtfC1d8qB8LzjfgD3Zfc11oYT/lG4kqHrqubdM0KHm
jROFhJt/Aq+DHfU3RkqMetah4VW0J2NIwvrE4osE8y+sUDwIvSuweCfTBqfSqPyAqnBK02Ptw9r/
Xm35JbElmfq/Q03y74BTrzvBXnQWxvP8dwRKEj//EGSxCuZ/MlIJFmKqrLfkVC1r9QjbID+Wfwer
3C1jtThb3MrdkldwkMxz5lTEsRZ/i2bhxrNu9pbXkltya/47xAW7i0BX+Xe4C3/G9ILllMgXRl/i
X4ogGK3X5bsBw/JcbSmxquu4mVqkJM7a8VXAkq+NX8koMLpMrfIexVq4v2Pq0qOSkZhDzMeXNXXF
ZiZhsX0Fe5iRPRsof25bDBBcRO0fLvs/tu2xcYC1yhW6tWH9t4YTLWzOuSworkx5oHeTp/qL2Qwe
7ujAaIurLCYC51zhgx9JsD5WcWuzMOFuUdVtd7V1jGTD1WrHMQcDIUYLkzRzs5vM2oVbtVWu3dFm
seGm6jwOgYJvpUze9nUF4DEpqPkwx9ApVXNLmnw+u8N4mWlwZUV3rVPnVbNdFq29YN0AocJ1ZMCu
DgnCa06C2StsKSAMh05zc1/BJwRaR4u/HrW4NRXJgozorR3bT3wXZ9vtP4T0iL4IgDZ+Gg2yPfus
GHPF9X78aCd66TzrWJFmATUR+pnPUvI+YXR9XrDKRK5r7Nx8JZ+OdY+K+qtqKZB0s5IjBtKxHWGk
qfaa9mhzfi9K+dQsa2RXbDEW/1WYFcTEGCfEfJrK30XHgTaKaQf/9pncp3rlZjge8UP8MT0HHAWG
j3D03V5gvc+QRjBlXGUq5SUYChmS+j34ZvJzStLfjrUsdyIrTu7iTiEwbhUubEoJH5fvqBcwKRAW
SRGIdBf4y9Gds/oIVflam4SRq9S9+g4A7m6b6aAbRzVpTCZ4Myy3q6fgTHgq0tUhb2n+XmyGb4q5
q2dOYDZbCwvUHCHQm3wqWhv0DmzoXirsA0PUFv/HO1LmBW3a+RL5BMdYsTPnma7/5TRFlOX2AXVv
XwWa9tq12LF1I9pot+HcxNEAuWhJ3Ge3piYWCaWa0jDOul/27D2sPilgrvFDE7zV8YovMRfpM05x
eeAB/VJasInjeVQWyDrTXe4V3hWc4SwWTQzoJYypzAEo+GTYy0FMzcaAM5l6WTuXjtoH0nwRrtpD
j+L0ca9zkHx6/qnNoFC04670gtcVRM8w+leLHEIw2FFRMcl6zZXlah5hBnmLG/e5NfCS0FbLyGE8
wNs/Dmr+MtPiluR8x709cxWQILzmT5mBF8mpmys9DvfqPo/vNKmQXZfFFww0z0yq94VAJFalzPd1
7H8nNTRFoIJ5pyfPIzmrnZ+BFW9i+7wsinCRH0fZhJvGFmtUtsaxhsqLHwj4R8AVZqd0K86c+u85
+8oY5RHERXcHVOJ5XmGT2WeLez93xEiZAPq44AVhxoZj55LC4dlyeBpJ9I/eBalG7IC18vrRECSN
ujixF7zIQNUIh9Cj+oZOdhgcPQiOxYcU6NV30qxOi/OI8sjYP82HRnGaxAT9F+zHbGFthO6/IR7c
b2VHOXHnybCE8AdqqYHLYaJgzZ4bIv49Tn556PABRqzxwn4Mxh0axA6h7DwmxCmM6Rlg0FG2RpTI
r4ld4j7WMYd58MtT5dHJi35XFr8bHSPYi7W/Af03nzS70chLt/Rvi5Nmzv3kPahsESlhZ6eGHgSe
ZbGlaJavkk19LVKebmXcZMULr5yJsI9jpBMM10hsQ31J2zZaAvFd63fLh7IWsMILoOJkwcFrRROO
A4nJMtIE8hzxEmd3QeZHassATiKOZHMJJiuaWmDHAAasL4ZzkuxWq/dG5z8Ct6B0nFJoVbZ84KkY
uQJRirzYfKz69pa7SK685H/U5vzADeQMyuFbN+s7c/kW2N1z3Qaclavy9lPHSAAF61ue5ceUa4ps
+KU0aReWsb5kQ8+BOxtvhn3LjIadxhxqc7iapG78aiVohhfZ7CO3uluKGjiSf9r6Xq6Y0MJpOGNJ
DAvOkAScwHg09J1Ap2IIEhc/qI9x+YbusCvit3a6Hyl8M7z1xbIHlP7+kAXg7sCF9B4jqOTOiEi9
9aNX/o2Vyi4drgT/eRXtmDl2aBC7OKXkWz9nTKSzmKKF1kh7dR5pI/GHLrTs7+7yo+jeWLdw2eM6
yHnQ8d5V63yF/VN7ZB79j840wp5iAnJ/J3MTgfv6vjfQ3IZiV9S807hPfpsNCtd9VV5Xc/B2TQab
oBOAa4ZEFXubbQ3uOP+VQjZxqGf7WXjDcms7zT3EjlW49r/F7GFsUHthDw8lV7xDwI77Ihp2Dcwv
kUFvwFXF02vTdPdtbpw1JCue6s29nQYVl8a+AyKg1jsR49khdhjlg3dKTa6hdszrb/Gf8lVISFEL
zBTZc79bZHKl+eCzdh0alwy8Zjen6l/B6CUnv3eXO+QsUT45Zf+bIwj1A39VKNLhTvJq3OXF9ian
sOIhzuE3wr4mWVcgfPD6ZaPxESfJ2HCb754m880z6vvCKnbl5PBZTh35kK2BPMOWRcIdXqBrXHvJ
tYYe8503r1ZEW95H34vlzpvcA7M1+7rxo2mWHTtR79DhorXtR+hJe20fcRguJ9wawYGAAXDw2XtN
cVbSGYBj0nxomvdJww/sqo1MtOvGPrL70t/VpnWZcnGYKjZsMPk20dRekgswr+nklj4w+tXNT1vh
KBLg2tyEOctz0Te3zHQRc5soNdPnBiEXmSUZd0EdPFUrjgg9uTN/llHMQHE3IZZ5cYWmRGcAmSyc
UmbBnqPrmLSWAApWEl9z2x1OZDAS7iFxewL1qZ8sXDp5lmTnDktfZOkseKi9OMa5VIQpP4XQ9Rrv
FmBZrjL1kKZbtJhtqeX/UPwxXD6gJ4yxiMMFFPa842dsnXC2uEcrmOTOqAN9okqSAYiH0MsUyeBl
qwI3vrvMhkVgpCeGB2pYPNxZ7A9KOCHjfGh9hiNqREwGC3/o7xOG5tdF1h5Hdc4c6lXPtCZ/VZM4
WvZ4N0k4PKuovy0lbCEsXwVNb4Y7n6zGf1pzOu/p1EOxCkbUffeypv6Tw1g3dOxqSxJaae9k+6rt
36oWri1U49BZe4H4m/VhVbTTzep6e+8KIsikUv6kjNA7nIT6tKriB8lMJkSX82rEcXzEqPSV06G+
tk+kTQokBz5O5nIDpvDmc1M0kN+PGXQgTgBhHbjLn9uydc/VTLVo3oiU6Fr7Ek+GAhHlr+Wl64vq
GHTpzxJXVpBCP7E4CRPzBeLkuV5Zw6uKSdhceNpyVe/8mac7VhENaXcGzkFeMWRrd5VRpxc55hck
tvgw0WdxHFvIW0HZlWEinKPCtJhCq5XjokIJgPacKXK0a7mab0nlY6ad5P1oghnvZUOZJTeUMY2x
mdUzoia71jDbQoG6feKkzXZpA+MqGFp5bOvpdwPzZzeQ6wjjwrEOa5fkIeVG7T5ZXH0PTughy6f+
zJeGq673McjrprokrcP7BlRHFA+QGZ3O8U7S6j/jdG2wqFs2eeg4jYwOWJthvfDhe9QZUg06Vsp0
ZVt7YIrsdleUsNgs5g9ZMj7qaZm4qen2SltX/ktqoc5+m+rLqhIG+5HaXXbd9gEfsRG5henus3XI
IDGm07md3e5sSNDnAa0YoSr0Nt7ltIDk+RAaa9BHzjx3Ya1wO8CCQzHKsIuC1v1VzNk3o2Km03l+
tEY8B7aDk1BqI4t6v/lIWBk9EoJpIiKXwbM/i3qPbJSHdlsa0eRj8HdWwb5CjWZUQQchLpm/LIN+
Xbz4ezmYxkHoNbhjNIR50LP6JjM6hAEx7hAp/aa4AGe+1lcjMfQZGnr+BnMY9OLQuGc9oGdb0kNh
XsxHe9slr035oKRdH0mRq1+9J4bTbGvzzm6T4McydcY3VdTzR0bzzlGoYUH3TFD/q/bTMmrJVWe9
b2T6sKT2szHamyjLF+CrVb3MrTMhfrKxyB3mPbz+EfmOX0VDjVZA44Bna8B+fcXwkxUBFgVGhopZ
HC5uLsqzKDdjvD3J52TzwVde8yYD5pncxjfnCcokutlfT5S3L6/9rLOTX1Tdm210t8oys0+WKPo0
JwAHLD3fKsnPUDn5EfRhc/Zo2wwhP9+GGicLlqdx5zTVARFqzx7O2Vc9MLu0XygYd6bsrFJIWvTV
op7qm4pL/UCa9St2u3ILVPNG61a7g1vD2DA0XRcFjb4EJg5M86tHPUgN62B0KazjetOm+PQAiJjt
3TA4zo4V7EtngmpSZalOdpM51//cffVv453/FAT9l5Gl/4Uh0A238a/NV8f/+38UMug/ua+2P/Ff
5ishtxgSOSMHdIeQrPf+Yb4S5l+mZW69HFJ4Qv7dOvSPGJLzF+arraAW7x69f5ujrvv/8HTrL7Kh
OO0oqkdrA73yn5iv+FL+RwwJK7oHZYqCZJ9AEh2f/Pv/xk6v2jzwRmdg/+7j4DtusuF4mLxGvmdu
J/pDOsRmF7bJ6MiDFHp+s2FpfvEVz+cY9caG+SVZuhTpgKPflqs9XEzTy8trVzjBh0tZMWpqT7Yc
USIAm1AnBSZoLNXjw2yj3+2SxAZWhBXV/+xLCe2rI+3uHjiH4lvtB1zk9dSnqDR4hhSnp4fZuDCx
T7Fvc+Kdb8FNSDxrLB6mMc5PeFeCO3APyz0EDPUloGr9IX8KY8xIza91JV0NWcQvvqugLp2dt3Az
YzGemvdZhobet2zreRVP2TGNsczutnaFaieXBJIpeXWuilOJxZ3NZ9V9yaIlgFVXzJTGmlXfgOBh
ZzcX8Bk0Jq6ocTPqRwzToENjs3pdfLipXK81/gMJxNJqUbPLB1toXMHDFGi434QTj1UH01CX7qRY
s+b5rzSHcIKPQywXzVlJ+GTsuX2n08JZy08V/oZrb+AToQ2ubnSIdOyb49rJdoKeMLwgpeNwd6yH
pj7I2mluin0JfDxw4p+iq7GCs/HUTx5kWWPvwKD+yHvO1MgsBJSy1u599ghMWWGZUP4YthU3sN0s
KtPeG4bQ3xyFyEapDfar1kGPgLU4WV+jYSGoJ2nFfb6A6XEZU42SG5sLnjxIpxVGMbvmLV62okVP
qIb1UUIqw8vMkdqcfDw7XNq8ohYHLg32iXjphJ3NnEpsN9bqv1X1hBnKoJMuCQNiUMXO77cFa+3V
mXEc5gB8MlGTjdjSNQt/kWsySqC8tVXYqKAbQuKf7LFgGLaHWQRq3pmm44/7lMGo4EHR6C5Bru0X
f+q9Z0R6RiT+4mdyTKkP4bF2WDw6PGNJQjot9LpufJvxco0o6PiEdoSoKsmAWHOa59jov0pCSxmX
EuldW38Aq7EggqL0YRNGcWJNWO3dqgGjka6Gf/NWRVYN2RbXtd3EmHNIbHC/ZDm0ricujRsJCyar
e8IVje9pqZ3a36VVkWb7RVjzZ93PwXesf2SeRO/DLqYgETcFwTLUC7+cFugmOvihgQRzkxywm6dL
o7EV1XgqiQhAo6vGErtPrvjY4pTeUkQy9dJ9YMxkgWcrw3e1bhegse+dXc5eZDmnMiAyFZi8IXar
2eo/Fn4DdDhliCKyYLwhgSjcpbvSMRSWBU7Jb0jlDBaOmPN8B9ys5YcJUOW9q7PyT4mT7LPq+ha8
g27i3z1BHcVusJvu3dFec3bykkoz5u/KAnCYY4soAFngUc+s9Btivj2Fk9NKAhwzObGw79NhCAvS
czjecJwlUbeK3IVq7sNxWCymrV2xPTwheavOu9Sib+2d6FOmaSI1c7lrxMTn1A0MNr7zgn+ndVMM
D6aPTxXXJa71HQC7Oqb9r/NMzGt4XI59pvM4bEofFAdziw1q2Uh4Ncl8lc5pYWmb7NQCbnfnJEKX
e008n9I7sZWKrQ3xGoikuTeiE84l3hF6Bj+UixYGo3XO3mkBDH6p2Bw+6AwRTHhm1o1HIAIAZjlb
+tdgXnA9Ue5TyNPQ9HZNufnQWYfYyL3pUC9W0vDmMZ38J18ObslMVlRrm7ITn3MghomhvByeU8oD
0n3V4CI5aXaiYKzL1eqfhU55QgxjcXEszqx8zvwYjS/uq6I4gKmYmihAef5lZlMf8tfHh7ySFYGh
7Akq3MxLuGXrx6TsMf/4VX+ykwWTRIxFRUOeI1lHVtab3QD0hQupULJVzIib362qvsGYAqBbxWeX
X72f1VdfLY9bVVqQsOvPLAwY1XBfoC9IPsZVMz6I1vzZ8XebbsFMlluXQg9HZ0D3h9gLnoUvYCyA
EPv1VTYAbvIqx5yyPoA59PdZ0lw77X4IU/xauvplLrC4Tc1htFgsJ48julVVLBuq6kSZ4bnryVTi
X11gFqxmHVpJ+TBnNDm16QfgagCMbtuePD29DnWMlTjP5pPD/jCs62fi/bzawN6WsX9jrQArt3X3
ZssLZvjpVxlYwlFFU8DfRtX6MdcTomTsXwIn/+YuEKv70qRpIC+JGFYHY5W7qcCEsBYlotFyydYG
vaZzjAvoptekECCgRBc1akLsLE62wmamFn0ukoV4Ze2fdFIdSn987qzhDG7oElgN754cZMn8YwX0
yuXQW878+W8kHL91Obm3uBYvZZFdRi+9slO/K0YuqyaJJN6126VxNneGyf+2ScRTWs4/gVzX+2pM
uyCc2M97ZIQ6gLAJ0SA+qJrLPSp9OgJsmddr3tC4WVvXyTKssEIcblzxMBBqCTVvHGx45yTuJEUb
fvuhDcVFp/itQLi2wLCH3D4hMb03nQcTcwVhCGmzeF9NDH+yeejsbG9ljM6rX914F8FknmFapjP4
n3QFDJ/W1jtLJ+LL1jbIlP3PTNnPuqXhbeDDGA4r7k2jPLSqfcVK9sHrNHRlQAFCbT9R4amZjBTv
gMzlnG6F5xwYfV5aT13bFlRtmX6jVZR8IauAV882wg6ZbScdP2D3YQ07w59v3YRhLg8wpLpqfhpT
/p8NH6C9GtqJzT3miyuhyp8+q8BQeaN1mywCyf38IRo25EEuf/PXRblf3KeZRg7pR5e9q0vU062s
W27h2knj9ugzbkR2Y/xaDTeqm2nPLT6GDqWbl054jCb2CvvBuBjFowCuA4b4GTmedGhA7hlI0AJ2
bxTfB8Jed2uRRGggoV+2A1Lk8mSL6UAgDxMAjtuaXQtmP/FY1c1R63udjMlZCod2GAyKRk91Qh3w
k89+rFl6I/yGH5xjY07uDemee+zSlEWHDBhs2xszosH8xXa5NqfTFBFkwsNHzWdK80fO9AP6tvBJ
Y7a9HQkFDBlp5NQTP7ON4obZF0qp5PJaPSNhEUkr9i5vVLZqjzbnjIsSVrCkYeNWnIKWhy1oj8lC
yqkAQvUJoehg6O6NIeMjq5ki0p91498hTWbLvTFoHmf1AuznImN+/e74xRAIZQxbu1NmJ1i40+OQ
vJclqo2lD7HuD0Pwy1D93cIWhVxbfCs14eo+PxhlVYU+IdDB/j1ZDvx9gVCRgiPvUpz9nDHNkYsj
6Vc9nKyk2+dwWaJx+6u6rP6MA/UomsTEWOmsm8Mb71whg8M4FQ8urlgozIcSMmKq7PUn3vksbGBd
RZYtNsIRw4i59r+glx6w8rDuwrMPh0WcAlndT253hcyEWsqVc+qyDxZhOuJbg/ZLDQ+G2/aL0Xo8
BeprtjdIhjQXcGKyr9JPD6tKck5WugsRcx/YVrUp14K+94FHm3YHgck364MqBr2ctKyKzwAUnB/m
svTzAxikeZ91PUSxVOGtDHuIBgfAH5wFHbm2ezFOXRVySxcAeCFV/dRuXn2hYS+IcoGMMdR7sWQl
D7t9DinmKBm16jrT0Qis7OTK0ZTwcSUnYu/Z3k407JMbv8JFZ8ydA/y/HX7zsy3Gsy25+ZPCiCfs
RY1PlRLmyD8lAdhNRtLNszY0K2DTbycM+0gJ72bpwSs0IEpmDzLO+keY5MBeunIUL42dWP5ONYGA
lzjjiCPVOje/+GiZ67aG1HQqjR45zKEe2LHPPt9Y1Hg9oQiLo+FpmuyONULfLw/Y62h4rywduIQJ
qGQ6cfSYfkSBB0u5SeR8gVXNgMReXbK0SX17GyyD0pYXVWQGhUcKgdTQS3stFlnsq27xflm95Jhp
mgGpbMZm8eM/1xn+pXrwTxrDv1Uj/hfqDBTc/Tuh4abKX1/jPwsNf/+R/1IaHPMv2qo9M6CO1jXB
Of1DaLAl5BL+IU2cW6krCKH/nvISSGHATBzXwzu56Rb/EBrcv7AUkDcgkOVbLNKD/0RosFzrf4QR
iXjhP9xEEKrDvU0T+WelYQ5KkhepyCJTjlcG+mra46bsn/ICR/JuGgnKH50meeTM4p2CnWGfFQNj
ziT7hwIPQn4CDWd2B030WkFuT3sb30A8Y3ZZLoxLvAj98ZeDqZBjNW8PZpdS1eIlcDS62X038Q6F
SsMForMWd/IUHGl8y5/XsWbbWIubK43gWBZJdzE7MCG6Mv7YzTTfYB69sMf9RWnS6Bwyc8b8XAc9
tUJWN/B+jFugE5c0S3LkNnt4W5HP74Ubd5GHDmA+ujge68hKRsT73IwJHPM5N/qfasxMSCurVaaH
aajliXcrMGPQI69rNX1SveTPLNrrnjuUxSEUoYgs3sEaA/NksY0nKr0YQ2gnrgKfuS7U1ki13Ea7
fe+XytBH217iZzDhybofZ5SYMDUIbdfZnJ0tOo4YoXPZEe9oYeF1/ZtdpfY3PxlI/MoOD+kUWPzL
be7DHM9qkhmnDiFmcLpzxeIX9lXCp8kIJZk0sbS191COVcm9Z47lHrx3/NClVfMD6ygjqcBjMPMO
OfUu7SxwGtPxopPAfXMJbdsnbugViTAvnl8Dos9PHTscdCPXtTbACGb4hV8OWkbbXeJeOGGtCzvf
l2bAdDgMaKRu5ZV3aWe4ONQSlCi3dTUnl8j3rd+MgPd0cc4HhQEGgsUnhTVE4hMyDsyWbOcrXH3X
scfonObaeOiLRg7nKYjHqzdVrsaCLt7i7YsfpAz7pGN3QOcgMrxty+cleFQJJg3SCGMQFQjln7bu
Ulb+gEE7TItcGDeOT9PSoJoH2WkedRHmhZwI7+Pocg3y3oJUPZm7RJ5GPo4729xkl67gBtuxZe/1
3GFoUMuhq4brrPxviYRpWYKG3S0muW63nlBIiFW7WkRJu9wk/SMkgVidKi+P8Ou7x8CIkWHimmoG
FlI1WBINyJ528zT0Oy7IrSFpK8FwRG7mjscrcvQGEy28fF9wAcOVgapsmGscufWK2WwFGaN4Gtha
LscGrTJqxXhYJR4k17LlgdJtwgsrmB4GsYwLUH43USURFE9TWbs45riqmT1FBM7WpEBcpr/4LWYZ
NEDj0ttTsUOsf3HBwhzpCWx3/VBivg/m/uTO5bvVjygaDDVmYG0BTUHzhIEzJatQysa+a5JollhY
mhKdy+Ob4Je8XA1fPXRL9rAA14gVrgk19tMBUF+YbNAHRX7LKN8Cs87eJlVmZ45AAlPWm7cQSRpb
ILE1Rau7RNublQaHSupkf9Z8gx7404+18RiVRv1mU2Cz0633tHjpRxJA/VFtzxMC+Ebj/97CGfP8
xBSaPmLUXc5JVUS0pZuHjDbZH/248VqdKmBVrundYOo9tYZvvuNZ5xMI4+5Nk2tk4QeDgPoHKJR8
3P64UHO2wg0LLvAwzpizE1MhLhR5zT2qHA8N8kg0xdn9uvJRZzHjxlgrgMmke6CV5dtCEKEgwNM1
WCLwmT7UdPf0VnFHf2h8J5cJwmxXuWT46LkCmxI6A3CH0VifDLSqkA3072Fq1KWk0uFkWJk8loTv
zN1iy+bUJN5yb2XARZ3YkleuRKeyKVNCQ41PT5ka1C2bMLvsah74d7eR2wLGKIuX3svmlsXvjFpb
QyZGNvDwmbTMuFBf8yceFLvZrb39HX+Uf1Y83Pt5asUTbkQqCqq+AapZ6ua9wbzJizI1HXejowSQ
mpoceL9dtsz7SLTQfUrL3E9aYwxYsXM1fDYONM5ZZwppKCdYZ7Cm6cIKBigRzqK+k1+Qr+MDqy2x
+SXck6fQJ4ig2bvVU3ieBJ1lzG2uNeBKQ+FClQ2qozk2oEjHOebwA+48Fp5937RBc0dRBAtKyuSe
8dCLO6pDQNmYvOSacUruMO4zPWsxNIQODec5Sz1CUPOUCZeLm5d9ymX1Htp5QBxyK6xaLnt03Jj4
AFb31hX6Y1rOI7wdhEZ9cqyaDK7Mbo2Uj9wX1V6b/LdxOa7XwrDLB58xnicw1jp01FxEZUF0r5Wi
ivxB2pGd5LI/1DyrPR4gDdvoWx0nxoWMsnoEL+YecIXFj2vH+yxz6r3kabIHXIGOVHdZ6/KsVuTN
EJX2WlTNw9BgoB+puxunyCxLjjuDdalrJ/slHZ39goeX1r82P9TDgCE071rgOpi1OpC526Duee4L
9MofgFmckKpD49R5RHfcuYMws7poL3oBDLaHAvUYODx6S9rcQ9t8dMyguTil6M/DbIiXvGz/dIX1
Z7QsdYfMpX4u6wBqlbBVOOT3nk8/QqvQ0FyePHxyfNMkttaXmjXKbkUhvkvq2jhAP6KmT+bVneco
87GWVX5hXz+cy5IfvF0l7UNeV82jUXJn97rK+mEB2dqpOh4PpsJzHOTilmHXC+pFfWdVkJ5Q4nge
B/tdGysGN9VwfmU5ibdOuHwk0vg0FLBlhrlpn1pumC80LyXvC5RcOB4gGyeUNxT0+D5rCpqDqPlA
M0PX66V8Hudm+18O6QlcXXbkBubs/VyXP0anZFEwG/rS9pMZEjzrbrWb3jnVxIbWbJbQSdMvEB7N
i2mO+UtRTM1VkhPhc1+vZ7NhUGLBMN0cF3QLPw+XFhD5vcz4HPBLikOW2kgSvLD8u1iwam7M+aJY
Id0BmzA4w2RwltRtnHG1lz+7TehT7JR3FBW9Ncp7z5P6ULI9vWDe34jRQf3ojTF3v35rZkpr722a
gumBvkP/IS3rN8tnIwXfIGI3iteFY/0ZqBMtQMmoTsoM1FXzWnnxKV3bomxEwtjiE4CghouL7epl
38kyGRTK8ulwj9mSNVfKN+qXvgcF4C6FS+MNa71rY2WVilj5TFc+SGUTSanKr8I1kRiVDr5WUmIf
FjrFzbdXf4Lgl457wynXr2l0CqwXSzegeeMilfPKh6+f1XtVueIRJoy/k6nbwab33pYtd+hwml+h
GYLtQt9+Aj+OKabp0vR1oJHr+yTTEak+qfdN31HZQWUKVWWBUdyvQ9WeVmDkf8h+js8juPpr0ZIx
jA06xVP+9a/KG9qL6VjpHyD8v3OYCEh8cjhpFhsHTBv9nZlM8rl3XArAefOHwmvUEo1E5miuEajt
pTLs0yJGjDErXR23HsK3EcnS9V7zcvuF5xMvQRMn9Y4orhuNpEsOdWc7+C+Rt3mfGnl+jl2fOrbe
dS5el97P2aBP0ufNaARGzfupXw/YRJz7Vbf2z0LiYO0dVb3WrLH+8Bmp8QNDFz9kLQXHDJaBuEg9
kz6kdEQjCfYu72ZVOvKdDaC+8vw1mDP7H8jtyXlOGBdyD7u2YUsVtQYwQIbF4a0hBHmghvO7t9lv
bZY9h806meChTUacgsI8s8m9oBXA6VJefEztrjk2E57LtbirBrpmWQd1r/WQvLQ9LhmV3jjvABjm
j6zqycAbKypid++XbFKw8nnHxPYCJK9UHue6e6x9cyCEsX4Rv7rPgOzhP0V4bGyEBFdXcSSYKUPY
+CwocK9QvMV8bXt7NrtIY/rICJKd62686dxpjnk3dngQBGympajokHWmUzsaGRRy0V8N6vmYfEo8
BmxIosH0/Kc0KWvwAgHKCtVPN+y/tH8iLB2oGAxOGfagiJwg8tZs8ZJL53d388gy6qBzFAgcPiMd
9KWfxQzYIR7tJ6on0X5bQonzTE2PLPfOPCHWuiyqmDZqs6ATF/r3hdDjHytvLm1KNizmEhEaC+ES
eiVimFsIJBifdVQVY3npC5zkYLCDywD1/1Dk2HBUihyyrjW8I5vGrNKbspNrIWDOPN8OHCSiMWt9
lyg0QuG6APZN/cNKF4HVeSaf53R7vbm7bXTgu3ZwaAPS0EY23bFjbqB8Y+mnL9Oy8lsF0uOBN/G3
um/1lnWNj3ZvM2ktxNW9RZyoJZgj/iMO9LJv+eSU9V3DVW+ngx7PEgksYHFsrb35cej84KQm8Vqm
sLPEGpxgRUQKjOHEQj5DIYsgBuJ3I2jU8z4JHEPeWbD8uIGNVMRR97zTSUIjLwQPQhozxQmrwQtU
wR10Uwoym6D+f+ydx5LcSJRlf2jQ5gIOsQ2dWpFJsYFRQmuNr5+D6plpZjA706rXsyurKhIIwOHi
vXvP/W7VOIwFjlHCEArvmkpfcOd58xcP3TRWyenSDcYdhu49Sz7RDvjMmvYE6qJDlYiOGSsiKEPb
2dJGivbGkpiVbFGfJrb84NlQ8JHa9tGGzrXNa2s80eM/eCsKMQPR9tUPb9B9MVwqZ/S4EpnFRTpj
PqMzvA2SCNy5Hzyyxg+H2a6v5chf3FYDqw2Ui5BXghRqM7jWvibZ3cjio6kTlrhwZbjTZSldtmpi
7A9T4x9Gh/+Po/Ux0+l8oMP9nCVor7pkTC8IT+mvrB5TXNAZFNOpYlFkh+GiiU9lezm5yQHGdbQn
LrdA0bOw7cY0BHNxbwm2+UEenJqhDTZ20CW7tii6PQ02dJpJu7PQfUOyAYlVzwoOoNVHsGJ6ync2
N8+cf6GIW9EESl8ms4PHX8QGVgdNhilBVa1kcU+UZnNKl1Utm3eYjJI2ODnG75i5rWYPSZv9pste
edkTNjZfJNM/1gv0h7GV/Jwifd/ah7x1kvvQEF454gE6pW33uamktdW5/lrz23YQFRxSMnR17ed3
/fALiB7idm1Gnra88BMiREk0ZnP9OXVgBTr51zSpytOiqPZmI5Uc/MyicH6WXf7VctXAH+EkrPL+
Y1rWaltyhkhbezebm7H3b2PP+aQn73sQ+hQZyWTZZca56tau/pBMN2AOp60fARd1KGtaKiEuAYn2
ha74Ki0wV1tWdJLGMUBdJXLqDkNGv1gor9rOfs4RogdKuYT2wAddzsSINXRVexI/ONfmV5EQ8643
3QPaEVr13XArl+6Lqyh3+/X4NNHE2rN4DZwqMcr5MXxyUcMJLeMWvCWqUPCxB54CLQXqJn2UhvvM
Wy4Wx+xTspBOLgVX6gcI0VqKYGwnInmKyhJZiDsTs0JN7DNfxO0a1VNO/alTtKRGwhTYUVYa+KPn
Uq7p6n0wFHh98vYq6549P013KMbHe0XdihlvaXb2GtgWGGdbR0QtinpeLuYyt9Bw5OWVzCeiySJ0
NKptOKg4SUtqfOjbD4RO4nhoCQWlvTknKYBGqyaqpr3Lq/EuzHpOfaybHo1+/DPjNghcaIRBHe5c
OK5rue5qQESc+z1+wpDpFyrbB9hDNxH1Gnq1Ub+jYWxtlrmet10kvb2cS/vk5QZuxECDBTkn3wn2
XfKA7YrWI6khd75ftZuo9arvlYL+oIcqvp2qJCJeJ/kduxxie11VF/UCbcE3CzUKi982GdgsembK
LIxA6TcVX4do5KhB34MEB9u6lGSxXuaaKOW6tX5IIZmrbHr+bhkNm2J11tLIw9goidCNzYKg15G0
TTQNgz7uprtgEf7OHzG5c+hIb9jGrydS/cTIffC8/jCnQYd2Y7EofYTDPgCgym0kFTpn9cGtgpsx
c/ZBaX4EdQsRAXIvJ/JT3cWPZmwpPYrssUFDfKWy+WLOwwevLAQdbJJTu+ZA4OuzcsRPkXfpQWal
3jVLiT07B86YqwZ9o2I6VL2XXjjBQwP0g10qDKogzx9UAY/AYpYwPgnOkyWOUeRtwMsmvELvBl/a
fkSpDb2oIPMt/xA2wA4rj1sZSxkjs0AX0dtHJNWfBr8W5JWgxZ5gQJFYjhIWJfwucrM7P4qd3VAT
3RvbPa2Ayb7TUXLpduFHdxyOUPKGjVOE91mkuwt7ccgOkP7vIpxgu6R74p1qthfDF6q1pyYY7xYx
kElluTur/JXm47cWHwLVqZivO6S5jW3p0YsjogO87zZqi2Nezi6dez2fYk/7h34Iv2U6O4wRT0HZ
9WXT6GOVqHQ72IOifpdykImgWeQifGhRgSEXt74QKP3Vcfx7itN49t0s3uGdOOBzxKUXrpHl6I6S
7sHqhmfKEuhPK+zBU4EZCucDXzXRWjBrUUtnSxoc07m4o7eKu/zTXJa/m6BmLsJphtkjv8fUBKNY
udk9jSfroGVWHyN0p5tFIZSJBRnyM+SSKs4PTkssuTPT6kbHZqIGbbLVXIm4u+mzBDJqWv+aVPcc
Ni28M/VtzuEC42HkuGQryoSxe2qoxuw0hTAwDnm9a1GzbQf8EFk8fV2tklE55YBT2TFGXfJjcCuX
obtUkMSHjs02W8zMpX4Z1ERuFao7hLTbNnPiXYyTO7Dk9w9ZSHpXJOpwX2oGfpZ0TxmlFuA9qtzP
s0PnmoAbapxEIU6SwjDeWVC6gYUNI6s/WqP4mtpspuBg6g+Zrp45tvk7htoKdIWyWVpP5WJ/7bri
hwtvJZRI1qGlTDAB0NeiTkFjg+R3M2j3J4q2EU0YenWJtrYBQu7MXbabQsYtJesYjVPxAH8s3uJA
FMi/1QV54peFGSiROvhQBy6HDiOBemlPoH3B5uw1SAz26qlA1m+Fu2X24k1rBYyb2vppB6W7gQVN
dI439VuXrGjcJZAIhoJySqRIClI2WwHNwTzA619RbXC4mhWzqmWZdwr56DYWptdtOM4PWeMr7lQc
KTE9BYRv7Crf1xAlwQvBBSGXeSYAYays324yXGB7/eVBBxGOvA+m9KJx+2+hN4+rgeg5hkS7tTUS
6qTYNDgl+qm7Im8CUcroLdus4zlS3O7vUiLGT0hGJxbvZO0m9jk67Gg+RAKDpU8FC+jP2neULKbu
lD5Ss9iIEom8JU8JPeHnJMqucLp953Q9HmNxPUzDkWT7+9W0MKWzfTUM4Vo+Di4nNtht9muW8Q9Z
JZewij/3IW+r/hYr/xOilK+g4JznvGtKUvwW91IK1iKYWxddHSVbu0VPE819ekwBxW9q5K671i1O
CLmOU+c8G2V/Ryj6nMLDPtFjwsdGJudCLBRzicc+q4oy+htZulPN/BWLNetFoj5zlCRBdlIG/ziB
YhS50h1hDhDM2bONjr5EUvIDWRaVKjftL0kv5gakMhd2jUCOo4Y5OXK8Gyn0fUvWom+dNw8zDWjT
ZB+8UT94lfWZdBZvU6VWucd4RqOiYjtEHuzPSKAfCgaL99B/9cpywLWPJkF4eK7cKEj3UWxwNVhw
DqfFwzyJAvOK8voVqrArW/vX+GDlNnaXL0BwR6Cokb8pXVbHHGUIUlur/uUSiwFDrIkOjWPubFcl
EMnTh6nv6M3Y0DX68EMZIMLo7fspYaKWGOhJZdkab1xORW7uuhLndGFiRAaisrfZ4MwblF35yWPL
sbESBKh+zF7NjPIB+D19ZJcwwDFKdgQE7EAVtAwunwStygcM27okYIHTB4HT+o8R9Qrq3GN5l9Xt
/+8ex928Rg9J8aZMfduU37qz5vH6J/6zeSx9UodcBQdUU1DjH/6LEUoeEcQ333e00ZKtKtmf/1em
7vyHsYHDUC0jLoZ//IMRqv7DpihEjgY7U465rvo33ePz1rHC/4VA3XU0qncgpmeAUIFBf7IKSFkR
pNmt087JDrr0sPujm/4Kx1b/zSElcUlIzSNw4JA6hH/8qYXPRqUHRn24dWPZPzrgz56JPaCDEdt1
8xhMZf9RJcN4hdaqolHRkZ3E0cy3mk2CCBTxDnkeoL9mHKszIV9s2ZgLmf1VZhHV7eQfIkSB+VVq
CGxj0yXMrT8O+LRNkVnsq/tVWKbVANPK1tL6kgdSPo1ZnDwP9Hd6yGkuljqOe/5TXDouyeyc3TCc
FckVJJHUYjJMvTuv136/ffvJvPJgyAv1cRyg1rQ57798MCBZyFUC6wG4j51e4d+6UOLs4mNoCMf6
f86JV17BmRtB8KJfXOjsDSyEmcgR+h2Gg/7TXJW3NZsLOCGQNvQeExFmtOmyI2Xq7cuu4+dPgDHD
2kiHQU6Gk6IQjEDizxePtr8fNIZvurpULfGLj/uQoMY9sIbgYA/06yAwuJu3Lyr5cP66qrLxd7hK
O2RwnVkvauHYgT9OZNXr3t+W/hDv04xA7XHO1X2Nx6hAc+Ygnk3VsouoDx6n2a52GR/Lf1p3EMP8
NzlWa9jMiwdgNIhozRtG7+Gzir98AG1emBHGjUUroCQud+gjcwNUGit7rHFXcRwCn7iZW9u/9eDQ
TzubfeNNHScmPoVER+QH0fXiGlUIwHUdNPOnmD7Do12ncApou8+XVSMlUaspFF2aYrM1H+0Ezseh
bpyOLCZ8GTct//7G4Ey6YpVz7ieLThDhpHSZ2A645vs624gDKDyJYrexnXlP8Pn8yAkLlJwDdBXJ
uJknOnam9TfukJHd7Zs2+YquQtTvTBbrSDx/Yg7hPZqMIE+Ty/XyiRnHDZeSFX2TwwZGXurUz3Ng
zd+riaCEdwbKX8OTt+Pi0eEQ5PvGF2fXooUJ05Sq5aZ3MLRWfkd50Wv77lpbVXyfdKhuIYCiD3WV
uLVSWMJ5VjcPBsscJaiyyLZYento41EJSbcBTqYTYkZSm2Pf27d6NlFgzdAanDSRMgwjpdz1v//h
JvJcCrkzihOMCNZ4zBM/HbbtQiGRCbN6zDjYl/u3ryhfeTg2Jinhe4pdLUKll5fso6aqO9BtdCZd
/xFYjPcrIMBs+IqPIWS3k1hTvalFlJ0IssU6g8GG4xM5E/Jzl2kDzsAKZkoIMTu+sUhTUuRMPnxk
s9yzs4yHVh3fvuOzxWx9Rrbvke8nHK2Zds6CnxbyISGa8Db5OB4xpJLuqA3QsndexSvPZZVZINwi
KNDGAvTyucwDLcps8ZhdsA3ddez19/6snmpr6e4z1aKMgFD87e2fJl+ZR/gmYIa7ri089Q/p+4/3
b4hVtlRPuYlqmlyzA+cFID/y9RLzR199seHKLJuxRRm1cW2CT4/tjAYE5ZJOPrx9L688ZkOwlli3
IEjPxNlQtOdhYVNRkgIRsoOe+rw6RPHyf9LX/tuZ81zVtr5Nw2HH8ZHcIY11z2ZOwEs2Vr7K2qSo
3y8yBxgCHVAIVZEmzmqNvLe/DuOUXQSqssng9CZEp2ke/ag4z9+WmUfjo/eAR4SUs27/B4+AnRs5
hVIK4Z2tpnPZp5oKCyMtIwnU4Oi9YIsT/vurOFIoxyjofuti9nKggbuzytpvrE2YSISqJcQ6VcEE
ffu3sDM9n2/5uql/CISE2CjPPnPX6xxJKZTUIB3hYwAOdAQTlp+Cmqrp5KThSds4AZfcDS7evvL6
Bs9mevadAtAZ+YtUjc6+VxVPsKngpm8wo61ShpI81w3jzXpI7JlyKo3ZG+E41md3HtHcQ+RJHt6+
A/nKYoPEXRlhiKBD7HQ2yABIid7GsI21gzZGbBXAVqAGIZBykkerH7NT1XThsaUPdUH7tblC5tyf
UulMuyVzu0uJ0esGBliw7byW7JC3b++VSZ8vbJ36KZSShHk2zHpZxn0R02e03Ebe4WzsH8KWbQSN
mmW4hk9eNYe3r/jaYGAdXCc2tm5/LTMUHBGUaIkxZgWH4kZcrmwAB98pZSNylrrdxdrVN3PrzZ/f
vvIrs6qzZsqzU0LGyvTycrD7YQ8wpiShV/c1W7FGMyCrcdj5GLbiTdo6wb5qgZ7966syAD3WCpfN
KTLal1edVNgQFd6zxpHBDqWvpqc/5LXco3voOWPLuMfuMCz5e0vV+hefjX1SLKXD180hkBPgywvD
sMtHWGPhNkaqSL6CxZdwcpyiviQVFD5S6IjK2nfswC6rPtHDpc576/dM4ry1GXN7CekfC/E7VkES
nvI0pC4RgpuijG7CpNrF/rx8j3O9oJTpa3plBvoKxaUMR9ieo9gyUuAmLcULbeRuuPBbDAx2j8Ow
VTldnwlQy0oRdpoSv/HcAhmH8IV5gh3nrjae8xGfMs1RRc/7ltyX3j9K8tCYcYuEMmTn9gX5OH4W
VWsZayWbTL2BFJiP7c3bb1C+8pFwECZSl+/YxuRzthxpdIW9EYQS5b7qroJwHPeJXIO/dVNGx34l
YyZ5KnbxkI3XlrHLK3+exK2PCuiE1BSixNxXBBho/7buhLobNBFi73zIryyZTN8kYkJjlVjWz2by
WZmwLYaIouTatEuYzqAh1sPXtx/FK/Op5/L3ezhpHZdR/XJM2X6DHDbEMTZEFUeN3IvyHfAFcO5e
J+IdVa75mgQp7ey8zpu2ceqK7dt38Orv9FfVu4GfK1ZL/p+71G5M+5g6tEX/y5KfpcK4S9h7eP32
VV7bmXKUMnyzpARj3T37oRzgcsG5mXJCZZyDTYbkhuKl2fgBoKQZXCDIsLzyL5CJqKNRTYwwfIrv
Iar6F4AqUAjkkIaeI6gam0RgTPVlBBRsTjL5zgP5ez7lI7cpelCnYXoRZw9kxjgTI3pmcGJ02gK6
jPZFJZJP2PjCW5Tl8mIOoUV1wnlnbV2tB2cTDMJguW7cubLy5NnMVojG90t025RYa3PKELPfoaIu
L/DQm5NPdX0DM8P5DVtawwhAm5+IZLzFd1qiQo5QEL/9zv4eGdyOzeGFp8H2/J/b/WP/ihAtUAJR
wkZbyL7zcmy3+Yzp7u2ryFeeN0PfGO3x0Ml+PfvQohZjgTvSDp3oB+x1Ora7ull7dLIe1BHW+3I/
cuD/skgB4Y641wStbz7v2liU9iETqCltKSjDt7B1xzWy67uiNn4kiBIqTm5773yyf+8/bO38c/RU
nlZ8uC8/mDFFytZ1lAdGIrntpIRqlwkLLYGZ0u6dh/P3CrsSKcR6mFMO0suzZxPmdkk/Zm0VB4l3
1y8NDjjwBR/rWTgf4xIrNFxW5/s7b2T9W18udDa+SSYDSuMeCsfzHVZO2a2ZBOPQjz7CfME+Ehhm
Z5XSX8jmdIn2FqZLALCLh2gBNhSydW+ItlB4VqomkLu37+i1R84JmmIn5QW+jrOVt0Bx24+cpjZT
2YpDWE8UoQD5NuVmjKfgnf3UawNydf/YSlEHYlI++wx15FAX8HnoqkBX3NMciDFFTzW7DTJ2/fRU
KkunO59j+AiiN1hFjnkBMi/KvK7ZCoUkf0ekSXx08dFOn32CB+DuObQQ7/y6IFOmW/J8bbI56B7e
flKvfEz2OlI46PgraeVsmsUfLenBcO/uIMeHIUkwCnlYx0uU+MeysYmyDfpkG9IKat8Zq38vZcwV
lDn+KZnz4M4unciloSrhU5jxgGZsFVuwZ3KUMaAKa4ithw4Y1nWThMb8EnpcPpBUmzS7t3/+KydQ
bsLWlGUpXvqsNS8/zhmR91QNkpuwi/jDWCeGakuIemwCGNiizBoAe21iobt9v1jw6LIajVoq5+Rj
PbbTNjE+m7OgisQ7e55Xng4WRpsSmb8Wds3ZoIppAGZEmobbNpTLl37sEgcGnpI38WC1y3GsoIvv
p7geLsBRaBwiHC6qj28/nVcmdN7rWrkmWEVyZDh7OFbQ+qQwhFSu7XrDACl2kMnfO4+88rESKM4L
cPG4rcPw5VUKjz6/VzJ7jK4fVpiPiBdlm+mCiCud6Z3F+tWLUXeg4uD6ZPqd7SQxCvmd7Rmk0SVi
MZAS3jcoUp9HNcnnf/3wKHDy1LSAVIRi5+XPSt00NjJcv6wiqC+ioh/2qcjid4rPa5Lc+dwL5kgZ
3Ic0FziYvbwM0ophhtbKVOc72MmqZXyO+qHVF3Fctl8dDBTqwk2Vv5szme2WENknqofwpxp7MBtD
l33zetBqG8+4v/M4hGktSDzb8pehkYAzQhLC7Irs6d8/HOodmuOgq6X+B6z0x1aBqqJZRYjWJps8
rIodvcyZTug7k9v6Ms/WJaqE1AsVgfVUAM52ZlkOtGTBC4IBhlitlhn1GKtWfiR8171mH9u+sxKo
vyt4QKqEy2ugBWbb5wdcbOMWJjVlbTgHFCh3ausTWsR6pxfQYcTokC+VB9M1/cB0G2bpsOugMCS0
fsmZWxPTL/oRtaRJvRy7ghcipWkgxnA8vigtfW37XQGpt2ubdzbbr3znDjpcxfgRwueg9XIMEc05
ycoNiNxYfXmhA6XNmkEL/vt3TpeUNYZukavFunf5451HXWP1JuNsWy6tuWwW2vCY87t3rvLaB26k
pqAGA8z5a0FbwjQmTo/dVlsGZHJPDsSrCp4Hcsxcxtu3f9JrF/PYgzK+6PA55629aTEib7LZApSb
R8QSxs1F2VJLskt01W9f6rV3xCfuao8JhYXh7B2B5q3HomZo4QJYqZNNe0FArP3w9lVe2T86q2OZ
AjTVOpozL99RGs1uM0zMJkPsdlu2+g2snY7QufZxaotdMsT1O+/r799Fb4bPxSNhVXHSOxsVpo2b
Sq9Ed7B+1Sa1p+rOdNb0zgj/+0UBhNNEcvrsiTm0rrPoH2NPSjLr55aVDC1IdhCWC9kyX6RLlkoU
Ht9+hq/9Ip/OJLP+atg+b1HA4Wkw9HAt5DRofD3kMmHdLu/Mba/sOqngaQaEsw52Zdaf/MdPSudo
RgJUhNtgQIZJvg60TJkTBezUI3AWkr7bBIC4IKDldsyJfzHJjPHEwqZph4QRpolT72TT/0jHwn+a
4rK4saFBPaMJIl/p7UfyyuN3FMoqToX22uA42+plQ0loJnL6TdtFFNQtGOUbtyOkIiNv5Mvb1/p7
CFMtwDpsMxVzKD6fg/GOUxMhKn3bYkMhWZtO32w5CMp0g+sbwR9xPvDIzDs/8ZWd5Mvrnv1GH0TG
VJYMZCukjmka/S2pqgzNY7LsXC83H6DIOceElOMLRMvOnT+k3/LUJxZ5JiPmMHSQm2ZCF769/ThY
5xgIL1dBboxGC9UzutS0bV4OFJy7tJT9JQYPEtXVQzsvlvVRVHg0MZHnJnkimEbB7w5D+dvD9tls
mzhwkp3bdEn1YKoBZEzTWOK2cKrMHJKorzkf6NB7os2Hr5sXn7nHGBThc2IaIow7d2roVg/EvbAz
9g20zgTNeClw4m/YlkR645GhYW09L43YQkNFTi8HH5vljnbWqgv2NBRbs5B4v+vAQ3E4GB3xqzWl
eeyhH8fbBbTnA0UqEIqE+xY/BgS27VXXG2hTNJQQmQeTnsyWu5zNth4Z3teZS8WTtXZt3HalKkYU
t8n8CfRqBpCtkegZw2AVAztCVVfUDhFbKx8O2S5d0vHHpGq+ZA+hCWac2jfXiFs6ZwddBXqUsMbs
AZXK+Av5MbqSdurq+dqgPm3XDLDA3czwFXHfQBPFrVW28yfDZuExkPDk0X7q+qgju8PVuZT4QbtW
q3k3isF/GGUYZ3si2Uu9bcks2UtvhH+PBC5D+N4NC6D+Qukvbl3YP9u2whM0mcG+DIMBr3VmBgJj
K8L2iN5GjEqNEPlpCI0HnnrbLT9q3VefnM7BCkmgo4mIEdj07cRRULFjhR6pAUnJXLv5AZRARHcq
adCk50gI/A253N7jGNH74bwUEZRDPLg9IMaMIn2MGqKK8jGZPrcINT5Pc/6ggZRdNLGD1dAL8uZX
Da7wR4pI9BMmqOUekHaZbuekMz+9EQcTsY5uUt9WdBRyYnvEILY2jlIoBpqj4zZXTk6DPAy7D3Lo
CTDP3FY+FxlkhB00JsaOiz6OqMggrSQ5tWN6FTiDQekzNyRgNDIG+o0ien5wiIj6Jhpndf1Lz/rU
EdzxI6kaG5GeF0ZPuli73lhBm2Ur4FgSSZWO7te58NxmZ/nlcu86cOwxz6ckPhD7uhdxnH+GQxVr
oAGrct5F9gydmUObsxmMEzzNY6bUJhtCCTAbc+MmmUR3O8xx9j1N8vGWPLPue9rMZXLhjjIBS81W
kEBZh/EJN+kJsiUhQ3WzwsWpx2JNSvUkr9BHN8TUOD321IqUsejgyElAu/RFkuwdlCDltggCnCiz
30dYrDs4GruxroJv9rQAxccF089bckZp0zD+cniIVXScLCww8EAW82QGK+y2S0FS8GZ2R/B/NpSc
7Jj0yfCzaBMUI3VLBNlSiR5miCwog1Doqp4zLARgF+p2QD9Ko/J776bg2SqoQP0WfBkq2jbXNt48
OkEg/0cfvf3kxHN+FYu6Wk29cslP1gB0g+9w1p/Spi0xZ8lZX80BnfVVLIZXU7rFB8CmmD56ZUZU
xF07Xmo6ve6OEDEAW8mYx79KX454WYUVfEZNX14Xs4fVyUd++lWUBYaSEsLjxl0oeBN3OI1AikoU
wtCbBXRHAZryDnYUQXcE0ULQ13r53K9lir7B7oBQosBKOHdwyHZRt3TP+F2IGRhwnt4t0sBwCxaj
vrhAu+9jZm34Im3cP1IQWB78GWMgI8/mVBTXi56PSBRYsQOND/Sy9uwYa8DcYEONZAEhnqDvH10r
owG3ESndpkpsKFSxNT4sTWy+10PW3omxhO9Q2YP4PtZ9hhvAH+GNJqIWCYXQNauridPffWPEJyi2
Ciit3YYPqLnAAMBYax3CXEbDI648SElluTj2TtGXeRw9TVlRTsOUbJMY3iNe6A4rTW33NxmoLeI/
7aEerwLSYkkgT+LsA2SX2jtS5bI/SNUx6zl1mjxCcIq+c2SjiB4EtvcNLVP6KZ777slWw7ScyMeB
VTC6lDY3KKq6T8TuBP9MPzmzOhMFMBKAaWEkSN7wtBX8Liczf+qQS6RPjl6yz0zevnctbI7KG7yz
5Y/OCdLo5PZWjRZxnDPgbk72Ebbakh8CPtPp3gljQBUzCjd1JxGhtweL3JMETYzOw02iw2jeJhNd
kA1qkvxad0FzXTOWr8cQ1zd7gVUB3Ugb1OBS9IW4sPKERHYkWi4vFzv6N+rBpMvmyRheBU3a5peA
9eC+BpbjwKaL5S38BdYqvLutPBHPHjBV6CC9o19N7ANKIjRhfl3a8KqpTUJvI3SaEIrYuDe9lcbO
pqsFEHoYuGRx+blqo81EB+kpr+sAQGIdaH50CoEswjhY7t1GRx9RtBOyEKDegbnZAhoNo0tiAGO2
KqRLb5nS8payXVwp2uYWfu6S0UeOnrdYty2MPlJZ+8L5XkcuQdqlVPWdrLj9veyj6GS6iJKax4jB
HTrJ1csRNQuRvUlUP6YFFvMD00DMDsItajRItR6I9sjc4EfIBPuMZ7T/CZU2FafSF6ALZmdU952j
SMOywbyoPcsSLABijky8hb2DqK4FnIOMZTGLR5KB7X1W7vprLIeFY0Pfwr2fpKQXO4mA3HOrqCO1
KQNXXDfVhNu6ElZ5F862j+NhMp04qrkZw1MvB//zoLw+vkhq6OUwoj08xFFW+rdQFfNdrmA37/J/
BEOtKew7krqx8BEvgTYvRP+GlawS4L6IZum9XSCNl4PL7+rgUNsWLjlMv4PcQ3fO+usAnMFP07jj
F6qYmKzmJHCffG/BDJI1SQYZoq6JMNaGJE/4TC0jerAx+Egz6m/zlLFWRuzzrC1SRQElDhoorEDL
Y6oNep8QVcdP1K3T9v4d1pzusQqiiAhz+EZRJN35smj5XNWsCfjLCXR5bAriJAH0J8ARyIUbsu0a
f/iVDZ+HK92AGNoFYmSREDKGElrV0yxwlw3tQzhn6ktaC+yR4TKnNnEgjnubtRGRq5BS6WZHYgfQ
wv+dtI71Db7JfC2WOTIrwwi4r2TRDDYkjhcHFbNJOmiyKk4Geicpw5Dl02OjYqKo6E3Xj04rJty5
nRrCR76PCM9yF+IFKA0zEX4Xy/syzmlE9nWSFNlVZtsDpqi4n5MrXBsNOpVMZM2ujcizugBAYEOj
z0uJSabuDQwNSmYbhbqguTF9jUU3q/M039cm8/WuBuzUHZU1k2znqiKuyLlOCJRMRdKEBws6a4Ib
rLERPfUwB3yrnz5mjZU8ldg3iHSknwCYtCXhckP6Y/NRlFiLtjY4DslGJQWqWnd+mO4nk6T4Lwc/
Bdeb4C2BnCeeoTqFHwBb5uoSP2R0WU6uXIhQAKHfpT4q8I6hct+4pEujOvWSE5yzEczG0I83BWUy
2lQTUoINig0IHuMyxN1mgPLS71unxXLg2rWPYiZeplORemzRtD8xrmdjudfpJCRBYVmbuwBwwLhv
2Ez17Fciy8dSP+JTkLk7eoeSffHPYehC9wAghuR4wN2qOKneoGMuSi/6PbgJZHKf3clNVszi1gTY
cbg4QoZdNHrqB8vl9MzHZEhCQSL+UOrRUBup8vtKRlFwUamg+SKwZt+hzU6DfS7G+liOQ4puQeX0
J9tK4r8N2c3vmz6ki04/oL1mLoGSZCox59fN0lvhfhGBbKBATKS7rKaknT2yC8BeZtQC5HF2watB
UlS7Ek2a4QsjHoWdYiiBjOYzu/8qKMhNogqHKzntM6Z9e4yWZ7TyNShmnC0ncFAWoVd+m5K+NkZp
tce9Tt57KIe6htpR5/kGGYM9n4ye+fP/K1wwXoc9ap7SsJuCVRvV27AbQFbTcWnVOxXOV1rOlDRc
z10dBcha3LNyTZplwK8BJGwBIFWokLuffWRztpsjhFLe6mduMQa56Si+A/pq4NkM7WVWTcEvx5mi
f1/VgektXJum4yoJPatWzSi7iiZvgGQYFR0rK21/gTtfoSikfb5zvv+7lswp2pOriAxdFHXMl6do
owO207rjh3MU20SD3+7GNiF61FKYskWu3jm3vyJbMw5+Cod27j8S3bMnrWs0DOSbwgZ2aBNz0oPC
sayZJhAgpp84H8cPjimYAmVef0wtr7qriRnb9wa6Vk00Xs4mw8damwHCPKagV+x3nshrhRbA4Gs5
FzmKPBflINEUJWg/5MohdzkNEQdSf/XpkmNi3XcVmou+gLr2dj1jfadn1QyqCui4VlQjRdezSp4b
sjryRXFVXYIYmCTO2bRL/F1S+suhdR1q7J7uwexDXXqn5vb3tRn8q07VFUaT33lWg1WhH6QeuBGY
2skMw3P0Tu2Qt19aVXxjGxzcTznFgday/rXFwrir1kfTIaOpTV/w5eCbYsvX5WjYyFhjf8l5J7/U
hEbtF4qeEAXn7DPN8OSdJ/33iEf6igKH1izCVOmfFbSsRvoZdI1VA5zoS0wsnAwWNj+liaNr/kN2
fPvNvjLimVh8ZhZg5J6myvLyV1oi7qe6QgrZWmV5KLskwze/kkYm9pisaU4gd+5ks1J6nL9tDiQ1
ZxqknNGjL+risCDSvZRTjzbJjqE6j8pmV/z2Tb7yUFgGmQERn1D1P9f0jcngVZGaQjYh1UoDp0Au
yuso0QdBmsXb11rf6suhjvzaXgc6UhdEwmuh+Y8K70hUO/Z7whncgfAzn4hb65TYlu+AlXaN2na+
HX4i/tQKKR4Jn3xNzyu8d+rzfxttKN/g/6CBKdHd47R5eRdo64wTrpISRZp7fgnHGFwMWBr7CfTt
+GjVtfw6BQPEuYJlBx6FVmys8FZ4Py0LItQ7L+CVOqtHfAutAg9bxyqufHk/sfas6h/LwpA0al9n
xIks6wajWlLvIY9Kito5MdVhWYOBqgmFI1OsPtR9MJyaJBm+DNT/9n3VBru339bfI2O9L1pOiKBw
tJxrrBs1+cR7MTKSLP/f3J3ZbtxaeoVfJcg9DzgPQNIXRdYgWbMly9YNIcsy53Fzc3qivEdeLB91
TnerqgxVHCBAEDRw0LZss8jinv5/rW/hkZ6RNDjJhBcqcpVdPuP3//h6x5MRklb6DDhGkLfSTN1/
Dp3Sqw0vIr3ycnAfpyWWKem6BdbjLUeCaGJ3DSAPqY3l6sOJiy//+P6ryR0yEdFVYUqk0bZ/cVum
cE3CCWnrMLXbtqlBRHNEO/Hu/eKR8uYxCDDFYJU8UtbZZDtoi9QQNol5nyGhvmn1WduIchZnbm5j
4P74mR73KVhRaIAxUFAo08LZvy1IBGDzLJY02bTRtVVAcy7T0oGVicjsty/l0GPD4bl42Egy2r9U
D2xC60ycNwhrCdDsRLoeUcusQDCNpybW44mEK/CysL+lJ82N7V8rcvCaQbdnkR7j4pMty/oRIw+4
wtkq3cu4j0YSd5RBXBSeou6GWf+p90mFqTtR/RoImy/Jiz03W0SVjVTmNSWacGNLEww8JdqBCIE+
PvGZf/FNOOheHBS/CE1pr+5/5N4b0X6SI+9TrEpf6Rj1n7Rq0DaJOs9nH38TxzMKzWi+aw9NIUOY
neTBtfDHZblbAp1lwiquWziAbtBVzfgjjdtSYE/r82+ljfroPB3NiC6SnsT9c6PHWbfEjIA2dAtU
YIFBy0K/rWMv8k7sPN4EEXsDDpmEyyTM+R2/COrb/c9odKoIc3WOFyyUPT1GsBo1f8C+4YEegFAS
REo/5VtbK+Nh2426Nz0gICKwEjxmGJCYC48AEURLq4IpftPUDThfp24AGLp5hXiczo9yFeWd3m76
DFjhqjHDRF/pGJLqFVyvcjgvLKO9lEUisnWXRyNsJDUezxQyrhYaSjZOV2LUiUT++Ot5W+YObh1z
0NLz5gmYzuFcQ7o9x9UK2kPLtm47KI1CArrqZk/UHowqmF1ZpGsKhk4WAEfI6w1r6lAFqAKnS4w9
43TRJBWQ7Apg1WchndR4yukvfDYg270QNES1MPUIwfXtjq9+xe5LPqVFpVNi6M0pX6djQgyuUIGk
fHxnR5MoBUuOFB5jkv85h9vJJgrzjP1m7CsqBz2vhf5Vt9NwQgt5vK1CM8D5yLDYNrOLXHzm77cR
PClyg8MOIagM6wsYhN64FeVE1F1emO02mV1lfpjacEkmTMpi17qpkH4i6yroazqa5EUQ1RNEY4cT
m0pHqK97d0znE0qm46eB6Q2BLH1K3bPIZtv/mDa1bW2kjUdiQzpuIylob3HAO7Gk/OoqHtOgi6tr
GUkHCxc1EStlsFJEih0idtFEqn4/p0kdfPzdLg91/6VFFeLgjGYGg9duH8xfCr+vi4LEoKGu48BK
bFDnVErWE6GF1TaNRvtT32oGIuTRFOct2aTW5uNPcLQ/wCbA88SSjfhJPRL1DCpI1WbmE5h6pWyE
qVYrB6fZBd1ZoM6F0Y1rSJzeVqcvePPxpY/WbS7tIYPinIQilh78/lc50moneBX0YTQ0M0Q7V1wm
TQVOvam02zHMihMynF98qcsp1FnsUyAOFg7/+zc8ZJQjp6XY0tWZejbm5ArhsT/xjb4p6fa/0sW0
zUlo8WYuO/KDq3AS7nJQX8ShF9Zj5ra4ywl3prLfsmuI1+DAoiwQSozbhsZv2a9nrKNTjRIMYr2N
AKMy+muQZ/JFMbUcpiYNxE+OhBu7o7OQP6ImGb+HSiyZBypBVV3owxvLWL/KHadzNjp4Kbka58og
c51P+jTWmqesZZZBWZoZUzaDRxngDBO+SrXNcip5XU01jIUcQSQ9/lJRPkMYS8NXIsWafodrxo42
BdBBb00fNsTFi0o4DzIFUUDQmUU3ryk8FybxU1FEkHUfj+CbWKkeiZgmpLqta/2WM8lQ3VeUf6ZP
o57NqMzHHtwasuuRY4oYcw0wWEeiX9ZH4uuMHEsL4qi2xiCNYwymiU3dfgu52WNHMRvVtaKEThf0
JPQ5gWCw3EYIrYwVtu36xcP+Eu5iUIjjt5pW85nl1MQ5cwyc2z9niyW94p/efvG3f+PXLxXJ00kU
dwe//Nv/07SMRZPKYfvdwA6eu+d/eSXerJuunovXf//Xi2eCrJ9zKCdvv/knJuXvf+1P8omr/sH8
gsHtH/EYf8/NcLw/PIMCzVJDIKST+sE/yCdkbbiYmBAWc3RAfG5TWforN4MfLaUOjQWA8iTLvvU7
5BPtTUP+zzFLBiTLKgXCQ2cMDFyS5gBKbZk3Gt8Q9RLlkp2XGcDWGqZyPcbfSjSZ5qR9G7Gc4fsY
LpqxPqM/AcU7K0iUNKpvmhZ9EsX4za6irxO9MZmdu/pTDMqBdvet3jqLKrr4GRbzvaJPX8m1uu80
iPGIWYJZxZVudrWN3AJejzDiKzYxZyMl/apN443XeVdyEGQbgT/KiT8gpLPMgnqCKqpMzyZoEzLk
nSBr7Yu5pq+kSUpr+U8PdGNUJRdhPz3lnbYjpBrOoXav03gDkUeeEyepHbRNH07YXdn2d5HWfo2F
/TJ25jfyE1+lF3/Cl9OQwKg/pv28ky39ls79nrO1Whk0llDPOFtVOtcpqE1BXBpCAoKC+RTCtVdL
A9/V0wEObPJc5do9UAvYUFb7KozhLq9C7ZKHVTLUQJ7d6mMpA3emcVEV1eXk9XRr406uIrIUBj22
N1PTX6kaLkK30NDnJNEPWszwWVS4Haa2JePOIIsLdt6CBAyxF+nMnQb/Bn3VO2usQ9/Kaer3dnfr
zuxqM/sKOrMG99rYKuBuHxBZ+V7ifWtDa1iHoF9hsF2Viequx5pE45muImS1qdtVdrcDyjz6SDHu
l87/BuhH3yFOqIwtoGCxxSo6XsRWl+zIl9iqfSFhYsn+eo5a68fo0qRPjZd4hJIl4klZR0gpd14Y
GjgTBz+v1RsQcIpf6x2kuzxqCZ5qynXq5Nk5AVrNzsxcIPldZv+MscL36eT9aTf/X5jQ7uE7V8W/
7QX9/G3/l8yUf114mTr2frF+mzFu5Ws73b0KmXdvcyxz7vIn/7s//GveuZ9qJqOXSpbd8q9FKBH3
pqSlMPkPTM7RJHZDmkBUvh79jT/nL938Y6mwGZCL3pSUS1bw8Co6gFD8RGdbTvEBGhCtDoq9f5Gb
LPOPxcilMbFg9vlzavtr/jK9P1SOrVQQFjOUyx/6rfnrQE++JA7p7mItWlS/tnvoIVDhjrWg1VWy
zOt5XhtzqnabVIvKENmb4gAXdARHuprEsZu5iSkMZqiAthzC2lPbn4MD+fJRmI2JdzA5Ky+n0P3d
T282QyM4pvkyb6d1RDt+Ldv2Dpyj/ntFmKMrsTq8382JKlLqMtJVevea2DZqDyFKp8abtiAS370K
fPNTVJX/UsripkrKTvz7vx7s0t8uhe3HcBeHC8vRctPvKqy5o00oLjQCTDApbWdgsDAVoQR5yZAz
gfUyGHshA0oGHuknXvjt48v/6pm+v/zBM51NKVJaQKpPJGxybRgNYoFI9ncOm/MTD/VgS/7nnZow
dzTqCBou/v07rdCuhRZZ9T5To3tRkaqgsU6QVBGUDAFMKoJe9+bj21u+qH8uvlSceGUcirQMBFSn
untwe8Q6ZKYVc3tpllGo5+A+rHV2yr5gdwtqR6VRDVVk9/FV35ohh5eF8oARV7fB/RxCRegKTiUe
ZSifel89upqUF1Es53Qt+sEON5UxhtCsnVLXAsuF+Gp6VFbOWkSBYG9mtbB3VgQShj6x3TaIK0sq
zADu3TIgVjNWL+s2g2GhTGxcb8jqJkbm4xv41VtBqQ6RK3nn2lHfJc/Kql8OdkT4ZuiKqoyERKoI
A0uzIasTryANluNvaaGS0UnjaalYcvbfDNAEHpxyF4YWuRhwAmh7eMwrSXJLZhF8WzKr6jDozZyu
1gBn9cKxGlqMXU2ddJXMCJkQVVfh4NfjkhkGZ7++0BTTdoKBM0uzklZpEAfLm1IGDdrRGF5VN95P
catpK5559YCoYCwe5sSEUQcjAnlvanUkMTsRWoxdGAL51OsSdxMmqPKmJKB5DGCT96QdONRw6DjQ
EqCYRZ0bdWAI69JNm74OVJmUyU1bOeawqxt3wMbQNjCglDKbn8pqXNTZqCWsy9aVbYxMMFI+t2hn
v8sCIewmNEoUySILE9s3GhIwsROjycFX7b5okQqK32w0yC3Cbdw7bXT7LcBQi6glTcRLemTTycBW
2OqsdX1QsmCUWva1UxvvRhpFiNyjNesHCzutczkQQ3uLrNEqtnBnQKAW+ew8eF0djb6V5Pq104rm
G4+J3Bd30OWPpVc4baQZkahYzGFOZ9CJrNfBjL18NWg9u8A+z8WLbU7OY1JI+yuV6FEj+DC1z2sL
4a/QwYatcqJGvlpZOV/hk45eQTaj/EVB+laHzp4yw61cxLQzIjYRETeHX0mPsXbX1pdJeCGs+Mqe
PqdtWSHhnCv1M9ryKELdW/Wf3ax272aHoy0yV30awK+7SIeFngPKtyokjnpeSLka3tJsJ1d0sELZ
UnvsGp0Iq27fOy92OYbpds6U5GeXmlCUaYBlF1iMyS4d8szrAciqTn8NfEE/J3tjqGGKVfkdK6WT
r210QJyYK0qe8xeAsSqRzspo2ufsrE3zPHF7TrErAuP6dEsTLn0ow1Z3fIgZgKTLdEC3VNF2exA6
GEeCsDyz3i1+UlClBHhUG6cX0HpNN247yjupRUgH6egxcPDUFIl+NZQFoaCmJiK4ba1lG+u2aEYO
s2qp+4IFZkkSoYjiayHp4EExouQ0IOSM67lNq3TVxmoqVyguuqeagLIG2L1CW73rqW3uJjEjcEtN
J/VWaed0DwYL2OTThQJzM3f9En2XzJmzZoMjnvOlbX7RmJYJZIdM+BVVL5ChPW61q6iIQ2uHUW0A
bWtH9nDJGb610VyThbE1e3qMG7eoUbs3Rsir0LkT9Vqqpo5XfrIGy0ofqoZN1IqmlDSDEtUY+YDZ
6E6XIVwf5VJv5TQ9jq7h9bARGqvZ1GSrj6+hIEHrLBoQ5SK1JaxQ+hNapfy7ziAzfW/IxVVlloX8
Ahsm7q/1Ts/ia7UdrHHFjqz6ZEZTDK8mhCxzWzeK8WipXeiuZjJzWzb/keITOlxS2q94WR1ORJy8
AHR4bXfFK+A9qvVU22fmpGB5CZW6TX1dC735jPSXpe2Ba+JutkPs2YYTm59LTY/hUoMRomZbeypx
gQLNTZzRfV5RhRcIUxtUXDs7wma/7jWVGYRJs7K0R0sx4hunjobvmiXn/mtY1FisiPANw+apsm1C
5P1qkFmpXsZ635DQqmutVXwKjbBxOJkQB+LgqehsiMh12+i1hgIOH9d1kSlysgJPJcqJMCiiGkgX
CJVC7YMkSux7yCkI+b1xJopOlJaJJya29eFSl1lRbAez5iVEJ026M5gZ6foD9P/7hnZcvCtIAlhg
BS5nIMk/ZqxMSC+PEyiWEDxnDQZb6aRNWp0ho20FM5moZ87a+o5oSlF9RqJVVIyj0v6CxK+/t7GS
XCjYoy7pKpJdN2YazghC7qJPVSvHTZzZcWAj1+UAxsE4nvv6QVRG+NlEB0lkfdNb6NA0W6JMK8rn
MM7DzTg0Gskh5XQn4lo8xHKqLnpv6gICMPovQAUlwzkKg9BB3aWLbj0o42UeN+MVsd7PoJCJKmtI
wFqXQz0HomvnVSfyZC1ir9+YOrJvJYS2HHcKLOyoLfJ7QTyWurKkpn6ayANuMjdbqwht5iH9RqoX
engjxxEh487aVYVMCDL2vK+ZxOk+O9Ft23dwH5PaotvmhZcUhcM1QKaNhWcUK4hqf1JaF2El4BLg
lX12bkt6H/M0fw4Bs7ulQ8hZSWMZNTe6/tQjr9ow+3XvCCI5nYWg3lu8Gy5ZCGbci02SEZHZqfUu
dJrHZo4XhGQ9us+iEO7GqfJix8FLnmVtmH/zRn3cDZXZbyn88RlGy916EdI26orztK7N8aX0qscs
C3Pi6+P1ZDQsAXoN1MEN+3rjWGN6mY4Lut4xxKdM1DjgUi18MgdO8hBBOJ5L1wm/s505K5Fo77JS
f3EH5KK+UmhPTTYrfkcqFPvRNNvKolXjVZUOsPJDTCLjYD+GYq7vDWY9oh9n91aZZoO484rgZ0f+
TOPaXiuUN4RoXkYHfXTfIAgkMNGLqnRL7MUjVeubwaPDkOOJox7Js0LU1q1Jb9eDuSUfyidVuF1p
NDXPwpg8YHjR5yKhwJIbJpJErYbF3jQbokgc5BihdT5lyOXLhBDrREHTjISwRBVI1+drmBhI4cly
n7YaJp2r1C1NfAxw/YJWR8e8alHkkmDXPJlojj+XOrBn8mq6xgracHT1tRPVN/S57U3X9OEZu9h7
gHra1ZBYrDh6U17j2z9vE29X1DoSflF9jwf9KvWIF29ngKSpRqO8q+bzKnKuE7MafE+Ki1inxR06
nuJjWWJaGeIIOShb3wvMXvFPdoru97cAhsIjtC62MdGoiklc/GzjA/AkkE61d1NmA8QpZqkQ3VMN
rMcspxcxgs7VlJvh2mxjSDzz/BkB8rVMnVdV8ne6ciJ5VqSAYtWfQ2lv2KR117UChrMv3W2vG4Kk
8uIFQSomgoXQ3RrmdQxA/+toCYXAg/g246xLKzol+ErXySMCo1XdzqoOwr8dy4D0w40hUOYA5Amk
C23EEc1a2qO1KhGGjYPAhqZ0a3aD4VliDQg2c7dfE6V2W5kIc1GtP0Wid/H9aOeZi7ZBUeW2iCES
eqF7GVqEqzr1s+n1HGAU8Vnp0zMc7FiR4q+dEd5PZI2CvgcrXtEZrePomYD2gYwul3ScJrwqcmVt
J3WzJpMmJuqMo1HIrkd22oto2II3Q+X6TqORL5GxXTbC3A1w0KkcS03F94TOH+5RRm0jVBjLs0/s
r5j0uwC+/k8QA0kQl+BuJNkESfu9LgwEiqFeBoJmUIUnkcE5PZlqTJS7LdcziRYXhouBKJ6qS5MN
8bBisndX+RwND+6YJPYaJFm7LVujx8CxxIEPVWP3bFdapeR19zp2qR7V+6Bj7/iViA08brEZT98p
Ms50j7uJaa+BSOOTZ5vsoJzNt4kdRp+nZCwf48Gm1+pAQ+epFVHhrXRjiYHvB119dYg7mVepLZMG
yRX7ej9PbAV7H+H15YqllEdf5oMVsD+xyzMNOpBLoKA1y68eFbtkS/hP453Vs9Ndpf0UmhstNKsb
AqmoGzahZ+wKVcTnOiswOqLQRv7fIuU5U7Pc2ykjYVn+PEtKrjBG8cyZXmx8jzQ7z336KSIh1sRo
f/IY6VPEXYnxL568H+3kQtltQ2mScdM4ZFCRnDPEGzF0zpMnRxTaNGCtHmmyp10JKjw8RkUN71O1
6KMgjx2djKYkr3xD0dIrtZtImmlp8z6D4NBYCKhA6bzUmKd9AElZvOIuU+B5rd64yLDVbqAtHrLz
1a2ZZBbiKzQR9F6tfuHY+xn0fuT6HqWbNxxeTmxpGaMZUqOa/9+bvaet6l6Jf9ahhuRDCjQPQS2Q
XS2qKrVZ2VIhBRnc91OE9H6NMFH/0nlo7DepVMTjgG2cCJyp5CkRJUGxavAyZ/aR9tkXSY6WAR9W
3/LbcYmPz2HpcjjbyeILppjkSxItfVNNL517zR1ZxtyODjbuFjwGwRyG7ZOoRcqzmhY7J7aixq8n
p7yJpwb9ayTDmLUhykYu7nT5ExZCatZ9qdU7jUgYedbpZgPllsTPYij7W3TFA0EBZnOWy5rwy6Eq
GwPpumc9du3SNkenPW8zoVUdm+3ZGf16oFCGEdKzgTihav/ex4n3CI6a+SjHWsO8ixR7DgwA5g+i
Vmw28ryYiLKMfLgznab6kfUQgDjgNsgbET1OF7LiUIC0v8WQUknsXussMQbCLA146RyTJ/NJLULr
3rALUn0qOtwVMZ1WHQJF9VpKVFIhnS0eSbZiLJbDD1Q+RovnSBDN2tm9dmfCsryNQqtIzgVXuaNm
3gucIqHSb02ry1gvBzv3u1igCUFlN38PgTXeTgrwLJ/A0fwL8L/mBTD0fJ0B1MGgi1QKmbuMmnti
HzpOvgQrDgGeBMKTLByxerC08VP2Mjablm6eIyPwQst8ssvQnbhxPXlRsGnjLVNDMoy4oaX7EnfJ
T4K2jVtp1ByCzM4RiK1ra/5Kfb8hR9LFGISnp5/KrdDr/GEUoUZMaVmUP8ipMjG0RW1zB/SRA6o6
lxWtBaZaMqXyUv3RhLU5++GkDo4v9Mgm+jjBzrYeJ5JKV/M8kDozW9N0kcAnGQKalMq3vHdbch1m
pa4wKIThvEIBIbLNmCkYlQvUQzzkbuJUZYWtQsbEgEvY73LXINFYZ72IhzRyfEPPrTuDsD93pbDF
f8gnGulEg7uSo1pXxxq8KKPodrGtls1a0dv6rJf9FG2mLtIGDnm2dlZYU6RtsjjtRuKiu7TbZj1q
n0sLr128glGRflEqr3BWDsLYW4d9q7ZSLNBXa2se0AM1MEUy7NtFSeeJOG9OMm02v4JgIkYNmQ2o
OKouyp0bq0s0lXBoSGCgcLKNVbfDg60A5fcdj9tkh102t9qcQOxHBpiJHSo0h3xeEkFu2270TJS7
Qg3XbRb3CS8WISHEExEvv3IGwXxOgHLDeY3Y68JD6TXUtvsYJlQpfadiidpEeajLjaCldUpbv1Q7
90qEtCsXtO+CrH+r/e7XvOzKtOvQKFDAlKN6N+OYPJuEjpZqZoXYKoYkP7Cj98N2xSUrN+AAXV0R
4xptNLtWaLVlzSXJ8LF2omK61NoOP9dCq7E8yn6WcSjVSTxLZBkZPIFuTN/6JJVs0PGpVTJKSMqb
1d/TaSCpMhbBBBoRHaSkdqgLzKKmtSUO28Aj8DhA36stEVLJDi72T7TAxglN3yLDOLg7KtAaJUjd
REVxqGc2dar6iWolQTfHoXhGbtC6XwpYqGt698r05AyKlj03/VghbO/sE5XOX5RVqcywPabMQlf4
UOVXqkVFmZG2wsQkvnJZR1ZgGNStUpbDCanI0deIklClKw6pBbQR5KT916u3U/x8y6XGdpo3TQH8
zUilEWidTSZomUfr364YLzcF9c+gIwUbcf96jhS5atUU93XyFVdqGI+fGPfMxIpySkt69BTfcP0G
zCYPxOkREswwBqcl7otLRXD0HZVdDeownFeYmv8UhP0v9Cqv61cigtvX1+7yud7vUf6fbFl+LLvY
tv/5Hy+v7xuWy5//q1/p/YFmYpE4IYBH3bBIq/7qV3p/UELHnYIeQ0UY7/HN/T1pRvsDixQlfA9B
BYq0he/0d70FrUz0wPwIc5OOHPm3kmaOCfYucmb0HgjeLIce4dJreNdPG/I+KRUbuhoY2uo8HO35
GmcGiYOj1631uZVXpjP0t3VkKNtOSsogfWWd6P8cvKELiQmZ40J4o8tF//Sg08V0NhjF4lKepKnt
qlltrhBFcRibYDB/PO542O8ntLdL8Vy5W5rItGcPxvlYKMJaImxWkayKwM7KAZkGwoBTsvQ33fm7
mVNHTYf6/U+fFR08Y5lZ3z3XjJomwGLuqRrhRkt4XTsoO02yzbvevhoc2hjsPJrUWDWwxDufrbGt
nDWOnF4sa0ovUZVa92FUNiT/2W3d+O5se/fZpI0auV6lpfnN0BkzuhL2qasOopCNfZHgnLWqNBgL
psFIEiIX7PrbmOjWuqqdMlkj6yLJN0Is/MMpbXKRxwGtW59movJj10nYI0848NcodIk40yK7/tSW
nUmgLSb40JcDbc91q861ee4kiohP9NGOvh1YT2R+UA/hv6p+SMYb2W2FDjVgP47GF7sZIyz9Sva7
6lrGIaMRNSmGJXwf5vIp3n01TSMHShAZJp0If77COQ8WxWhSx9bcB6832rWmWItlSalwsUaadj24
Bb6Jlui+TKNFhJla8zuXei4ND/UUeelgKdLxKKnLsrBYJDFKHq56SPa7PK/5eDMHYw5xNtAHii39
pmladY2pWbn/eEwcMfC4omnzqi4PBGeIdeChwAJnJUYIE02v+uRBKzI3JekecEdU5c0LZbYaqgqx
QI+OHgP1MNxefoeBaSdrLU3IinYG6m1654UFQvTCtvy8NRXQEnk9PbshAI9trWek/amCEu1Krens
/V6vfHlm7FMQd8AOREVpHAxrOZcpxQzIWrFKW7LNu21Cow2FlHnJgf3Hx8/rcLriYh52MtpvFmkj
Rx4XJWnLfDYcLGuZEV6GGF22RZlP16USGifssm8K1ffTyHItOFymxz5IB3ii77+r4DIyhbM74hFy
MStybmrYsj0DfG1lmjLtOCiHEqOdRiNjoir/OlutdzNGk+v4RVlr1ooobbXZjLaSutRa4uxBeKNz
Y6dObPn0Lw19MapmcJzM3IgD1ZtymkuqK31q3l5Pun2RjP5AAf2GiIOWJpQxxsDqdb1T/CkU6uQP
RY/EC0mPftOZduhd80P7dpgn6zvVaFLuzU6pz6uyBcZURIKJitSlGUJtEqtXgpck3vVxgwni469J
X9S9h8/OcZawEgPQyNH3xCm7wflGu9ekgk4tSq+LFhXcGIOyIOPioaxySl8FO/vVLDobMYlWx+sG
/O11i9n+x5hDgFgl0mi/tzSjvpIaZd/YTWrDDuopUVp0G/UNwbXel7ZKcPxyUDt57lne3MOb4A3A
vejSpLQP9S6QRIh0X6DqVVmlEJ0IWvtEFb4KIo9SkloSP7uyAOlsO6vpAmESQZhbJGK3dhP6c4/I
etVEvX2O2EM+GKAVg4HSZRrg0KCK+fETP5y+l5eVExq1ZkRW+FOWgfNuYg05cZtU+vDTYcsKkCxT
chP0sD6+ysGZhLGuq+wTYJbjv0AGdiDqrpPRjsKmws9Zh4SWqs54oTUJhDK6yO0aHzsgIiMy+JFr
tyeOX0fbpbeLo3QF48eo5Giyf4uinXpc09TiO/JBvze2kRAjX09XqGaihyqCEOBLlgeW33xsfMVQ
xiQAoShPfI7jNYJPgLWGGRszH1Tc/Y/hNKGlSJNtjBLPchOLtLmwqqZe9OkkXtJltE+szL+6oM0U
a2JHQalztEVDW94bdPh8HWxAUE6VvUMf35LdLTSqxU5xYk06fpU4GjHrYSpGWoyDev8GO14b+oJ4
94e86YMajo8v2M799gvLVdgGIrPHssuGY/8q+eh5bY6g149bIsvFoELnQZ50Ynv7y3tBc0icCBsD
zu77VxloAMLn5l48j3q5pWRNAEyrDT4eFr+6CmZWDsuqazMuDu6lCJmi+wU+kBF5FZjNDNGwo738
P7gKSnBm8MVs+QabeDfELXD1qgtBjIwHmfcrqzPy3UDY1t3Hlzke4xBTOY/oONlZY9+m9neXUfUx
seyCL2bIhmHRfxmbmj+6zdLMPmNYT1+81JS+lpXGiRt8u4P9CZeTsgPPA0Eo/3nTqr27dD0ORtOG
TGLofI01dMPqvmsUucnjqVxXM02jKiPBa+5kuZHmi8i9ezZBCwArqU4MumW+PPgo2KAXyirHRgdb
0P6LY426SGKTqBsedv0cNaiMJgM9i2dO4wkr19urvn8tDiucRHnWlHvYCO5fy04i4gDMIlxVyex9
YbR7AhmApNXIycE0fSK7B2cDu0c9t9osoRyTp+FFYVTAqLRIxl/qbnDC64J/5W5EakMmM3QOZVPI
OMsD2cqZSXFOugK1iyCP2ewnVKJUj1DzCDmiHUA3u4gWzIrnmFOp3wq1NXam2w/RiWF//FzJ07JM
tMLOckhzlqH07ise2zoeCL7wVuh0+00ZIdwDkCd3M6X6E6PyeN5k+wDvVQcMQhHNODjaclqAyLOE
RCpFrb7CkuoulA7PUad7P6sFNfTxuDm+Mwtvog6ZnV0K787BG0NRkHChgctRGcdLr9QjKhdayitF
aOpvB3ou9TLMt8hEuSAG+oN3puid0MwE3oOc1jXaBqc8J2+rPp9rVB7hXKqbgaToL0Xu6ncSkOKZ
CgwpyDQrO/v4to+nCwCKNN4WwAeP+vDcaPRugtqZl9fpp/pRjwZk/2Pr0rdvG0OuwK7NZzkFt7WW
FNaJLfrxI1/mdZMpg0Pr8ZkV/6pWFEDzkFdmJkJJzvUAWRs/phV54r09nOJNhMBLOhWvLrZi7+iU
ExZxJpRU+kUqX7TSxFvh6KdYyG9L+fuZgIMGcnEmdw6hOC4PS8xpZlV6Uak16kDUsyuFzsF2Cg1K
RP00Yju3jcwydn2OL+VMscuBHY9RKhO661GzABi4MNfMLraFP/J1IzJsy+aiwRBc01MZe+eWycCS
AUlBFrq4UkkeCVSltTFDlKtuItlk9SYn9yQ58fQOvyjuiyMu5iKDkhpD8nAoOnatNbInfNWZs6sI
CtuGCBrlojes6sQwPP6iDExX1HcZ/Crj42DFT02zjgpaT74i6A2NiuIFVa/lJ27o6IDDy26SXovL
2jKXM8LBaJ9wH9HGbjs0IT1a0zxO0xVlJyXluGcN1z1hOa6ver383IkSvU3ZK0wFcR6Lr4Xo6BlC
R5op+diJrq5Q5Cz0wzjpcr8xh4IoeLpzdNNkiI1vMAxgRk4ZQRZHmB2e2l8ebay5FwoPFA1AfdNH
OWSEeEPSzU2aLi249F7zivZZDNJmQ5s456YwWXpHS78b6yK5R1bYXNh6bVx/PIscf2sMMJZZbCKc
Xjg47i8LssjJ0A2N2h/CPt8kqJiZL+boxIrwi6uwDeQO+dqWCx3s0yLSUFMa1p2vNZxZajpLZ33Y
nzRN/+oywOApHWNDWSAE+zcTdxUhz2Xe+YUz0jeJ3EGAynSy9rPZm+M32nn9dUtH9K52kvGqTLPx
oR5tY9i2tYf1jo0ZDXxXYSOEd1QdoCa5db3tMUT9bPq5vQyRMNubLJ/VaNOmffEUtv0wgsbQkwks
noU8DLOx80D9uu+CqQ7rKxWVFTIYZCWXSax1j+iJkTMM4ZQLDHfjeDlnrenCa5xsgEIDBIdUJGN3
Zo0qIaJh2fTfi9qYX/IKNvRKkyZC3rb3yoc8yspAiwrnJLnmsIRAzAzBB6bHJoH/0nTbf4pknHLw
0WgMsxUbHhun8H7KxMl3SRO69zKhS9TqoiJ2GXgRzXcKKCVLRLPy5CzrE8P9zfCxPzEvewiHpX05
fx7BlmINbVdaLsw8/S4LV3Tn0RT57MWnU1daFu79K1FJo0COGQTbNO/Q/m2jzUDVo+RU9rzKkhez
ac3FygYnxffSIqpCftZHmKgds0RiqEvQ47YsHP1GlZF+//GoPL7ttz4Zn2LB5sM1OvgwWBRCZJR6
6esDSAufmCr825EYPG8F6lX+FI4lxi0LVE7Aopron2hfaFS8oEG5LEFq8oX+hwkytSYT+sRnO3o/
+GyIczk7Ml3QXDs4h/8XZWeyHCmSRdEvwox52BIQg6TQPKRyg6VSmcyzAw5f34fqTSkkU1gtuq3M
qltEBOD+/L17zy21dtJaWPCbWJpy2GpzGoVo5oe/VpPXxSFtPdCeda7W3naZ59Ly3dHFXWBCr76E
loxB4vsP9P8K7+TWsbDwW/HYWgxtT+Y5AyZyEcclCC49QzqrwyymeQgWTNtKRFcpAlDTvTOqKOt8
k83iNROVyFcojPJaprP6JPB1v5iVnT2U+QzN2auKp2LQgUUhk55eNLWXj/SpokdUIYygjW7WjiCT
jdqnouYLSdNQHs0IlfVtTUYl3oZSQX/QmkbmXliTtI4ETBk/81RT/sIkL9oNcouhCD3mu89iBgHn
Yx1xDr0mvN9Uzy72AFYsI0xcIjn9uKwNY+N6iWP6CfUSUw+vzN4oadyLiOEIqTR6DWvUoQv2J9Xb
6WHJxCptVONF9yeSmVFTs6r8mLwpXraVk1Q/W4vVhr60huSPsAm63bqNc22rtbP1u3Xg0QazC2A0
QE3Z2UxPZ3xQee0VJswZV6qb3irFdCVHlHwHt5ytn1YyQaom/Kt6NplgsE7FtjpeIMzN8R/ra25u
Noqo2eljAsYzaz218uWYdx4WKPoFQWQ53lNfVbOyS7Osucfa3D1F6HZyf2E+Bx0gmSko6mjIr4lk
E88GmwjoGLfP/+AAED/dZM6uatT60yZGxYlIu1yq36q0q5Ao0XI+mDHeehYqgICE6yJ99IyKqTCo
ROVPK8ArkylQLc9KpvAIG2Os6Ife0pl+5FWBXlTvC6i/qAfRrFIuOG+1tci7GRb3neUMpH26Mys/
HeJh+CU0nh+/JlaBHFnRFb9Kq2pmwJfLcqyIjVx24wBJnYZS9QNpYfYCOjwfNvHcad2mIV6730JJ
0jnv20qNbtegrXxZJy30CMeIymPdoUYJpNTtgQZ2hKB3Hsry2ivb3g2XyqB6UIt66K4HbDzQxfLV
x6vMUN4DyxESmIzbtmLTRT1fVbUXTwt1PCFqAAaVnaWEQPOnXlYesVnrU0krNu+kH9no6DcRIjLt
xjFmhxEd1HlnN7qVbfuSiAjsT22Xw6JmOhDAywYyLkYr1XxHFaaJiDk3xq1eaPqhlF63/njVEtZC
Q22XIdh34JSCwA/Mqu8vUQiZmEnK3JFbiRfpsUG5zMQGneqPumuEs5nwgv0sowJ9nu3INtmC6I2O
U8SJ6Qq4ZPI06iLpnodRnVERG82UhV6On3ED/jaOsRjASQwLpwGpXlmcvzdJrtHtGKXtdSSRTM0T
4HrYKxqCX97JRW/uCgdVyFqjzX/k6DqXeYNVaOdU0/iYl1XXY7mg1OfjlNWrGDXU8kI6/VXsuujP
tbFUDlpqOa8FZr8fsnENiYvKQak/E7vLi60JqwTn7uWPgzrb5mU+20L3G+FWV+PUeMmuyKlFN2nG
2uvPpolxQPSq3gcQBeVrbSXzjMdsnG9TaaqNrzrdYF6gptXVCx1Qn7hU49hi5orQY1tjdYFkMebV
fapjhjpMjSLtgDfYMy69ynPqDUfgkQK74/wdtL3wdkLJx8UvZdFM296WBUT41hi7gDECtvlCMiGR
UwYSXkHZqwVpFqk7T4s1Z5tkzTQTpjEn7xLeeBxWbgSn3G6dC7vylCvdoGFIGG3UvHG2crgquoLb
Ih4bL2DiQ5lM4JT+O05MVPVGoyhQzzoqE19jOnOcCtsN55xUoA3LROaFRpNUkklnlUVbxPxJc1AT
ESFtdsey2auELD8JNJZQb6qSEY8TGbmxYQmHo2/AtkbvjhmFmXKZFoiXExQNgSnyqt0SbmuvCz+M
Z5z5Q/+eemoMIlufDMADpS3UvWzx2oStYVX3ztLOf4rKSYutI4TxwxQz6NsBRSrWsT71UAGCwSrD
HLh5UNTdgmC5nGuVldGpiC9e0jEPhj43l9vK7RLSCKBCXVkem94e1VcP+1dMzHhSj6Orn3FKjoJs
UOsgR/sObH1Il79LbU8PUlc4yBK+Gnu+tJlQafMCjgsteza0D4uaWduk1Y50oix/jsZLvHz0Ekr1
upRpqDjxm9I4b6Wl7KqYiVEW4QPjdQdOLjFckCqbD49VCqFcVI/uyDPDfJIgiJu0bV4LMz9wagyn
PP+jptkWlCwEC3WDA/imtuzryF7BDh7pkv/QyPvAterBt6W3cxL7IWvLl57N3Wz6y1mLwE5n6fU0
j5eWXbxlDvyYrj4u2ms9POZxGbrGb00I4hacg8lf6Od0W4gkJIF6y87qbJ3UzYPU7DR+VVIqFqOz
fGRI5BLhVzd+xgk7FxQYEh8i9WZQCpVsCS0Z7qMKLLdPi0LumTVc0knlf2u0rGvk54G/VsvbOHJQ
nrftLnX6x2Est2rMizHAk4imgmWXhEbSHe5MWRwERgW+YYleqHuh3njsFXTbrkimnyqZFXt1dnb1
vPxEqhq2vXeMdeuS+39v6OUTJqi9lY4zQFkE2E18l9nOwcqf3PhoWGUXDDD2/JKd7pKnTITN9Ddv
4wuH6j0qPZhKsXjSmvho4q8gzmNadsaSHHppuEwnp4ey13bTiByzMZ1DpxpPUZ/90rpq0wrdCoqx
2VWTviWaA8FfUW2BmvyQin6r4cHNEqYzKvZKPRUBrqEKLbVF/1oJHL6m7SsL9JyaoJJk8JPMNQJ8
KJlfJkvYKgV00OUWZNGPUZtelPaHMZEjrmS/M1G89xEDLpK9jnomr8BFhh4uWdcrbyIS0+HhaYcs
1oyfLmRJNqEKPfokL7SkCmJQP9PCEQ0rCzr995oHaIVxvqfGT6geu8mab6bYeil4n/wBieFiq/t4
sNr7CWoVKHrKOBIt9ClU3frd1PL9LMdrWgI7q22tFTlLs0B0r7rS1wHz0Nsi7fY17loni9WNugxv
vPg3RJUWh3pGQTg4LHEgf++HbgKUbYjf+ZCjpU6VjFmqVnYUSdLpcJ1Ux0k0kP3VCKASkNCXhEfH
PKiTdURGsXfnfq8SHrR3m+4qxxtXOu5VS6Q4mUFQhgpDuV7lfWzYBKTUqdxH1DG7pM/fOfaC5yPW
JtPLx8nVXlHKyU3f/xpHG39y3zSOeiAWgtOWJUw1wktUR1d5aclnGy/UTx11yHupQ+7EhOjMg69S
g5AI1GeoAwot9u4g6yNJtTgqUkNSYHmB6Of2XnoJFgeitfR6o+IBccgSQfC/Idi9RzePm40oHV0s
P7Kl1KLNGhxWBSOg/h6O65hfOy45ieHc0jwrjHVvQRZd8/Ec0/7jTZGNpSCDl77xulrdiSxGPr00
4KnMXktvIs9KTfJsuzTxE/Q2zoZcCCRIHqvBm2Sm/aaqdWsip+0XM3TLcaZRX2dQK+pGw9M+V4mm
gOo12pGTRdlezKobzaG6dAJk2lJNrJFuXht4UgztV6ma1R3gRXlv2ph2t2hlafyLKiNwSivyCGZf
v0wuRnPXfU+GLPkJYxOvtTTq9s4ZebmCtsBNsOncfGL5Egr+zMaYXWwPvXkhKom+nHihqgDEAz11
kyeiI6CR0JGa+jivW2IkC1ogZkfawoZQnPzezVBvsw8mmKS8PlzydAJ3lRtKEwytPSL9mQaMupop
KUMsqXW/m57cC78qXfves1rMYigdbHA2bCfSb+Y6J5dmbLR5m0zNRNgSaOi/CJONkletG8H/tMVo
IuPxnCEwJsPK2EYmqttJz8uZNbfIxkvML8jBZm007o0Ctcd1ywKbb1RqNCdkLBVfelmXaoGhTn3p
j0Qz/s2qlttXt0P8Yo6uZcAPK5I3CGNaE8Ig754VoY1X9dzHqzoBR+/GioaWrw3rVuDr7rOj45Zs
7XYmQI7lsQOvss5i0IqTNcXYNJwWT9LiNf3twhCzDVOpLU8FQD5Mk7YRPTttX71ZClwiNOuV9kuP
Eo9/HNTmxqQtfsxnQysP5biUlGVGgTgobdfBXlIN4K8pNsf4om5Lbw5cbEkDT2iLLoEGrnpFL0S4
e1oeOeEqtpfe55NWXiptUb84eQOByF6f3VkR/MrMIZW1mzzBFu9rlbAoV1dWkdzCaAoUBNX5kEf6
TxZvHbugtrCzu8NI+WZag+dtzMKNKlylTXzIyjH9EUPEGwMlSwGYuJhbWIp0Y3hTzbi+VbvM4MWG
W+mj3S+fp7zA85AV63QXrQ1G5yLibYQWVLk/Mg+hjr/MbkmuNiCrQ29ouITQOJCRJGxwrQaNLLgW
WZTeKXE/eAEdMea2ANaym8iePFBR2WwbewunyXVnlDhNJ+Jl3jhnpOhZjEWIbTPm9VFz2qT1jVJJ
3hr+Dz+gKRHxoLau3gYto3Za8WXtUkMA6/ad1QR2q0VF9WvxCoZ946CQbGNH9REZ0qBtvFGhn6ZQ
eP9WKJzvUq1cOBk4pUYgS2+Shd1FLp0xys5mwIisJ/yiRBYRVYHBhjhmUy2MLVhwbI8e0po+bJbR
svZxg3zx1jCbrgmcaRl+05xRBWYww3uw46m65c+Or1AOOMrnyJEeYLMmHLQ5SJLq1Lfir9YSItSS
5vAqOluLQ0zcrE0ZTQMOQbC1bJ9OkTces0kk+9UvUWxjdY6bsKtNKloChBhreF5K22Mm/6QJJkx6
EmLNAmba9bT0RYuTgoAz5K8+9mn+3dzkHXMsG9SsUhRE+/C8CF9pYkzEABBGx29KnKi+IYCSpZ2S
5OE4wyTcEJNBAJURS96XkTLgQKiYBXxWbTCFM6RX3ydHTZ1gtNTupW5MHEv0Gxx1Y9tDcrHkUWVu
pDIJl2Q0HgC4HVJqQa6X9g4u5mXWgz0buxGL/ISO91LllMp8w3KPBSiNgRdXG36ncgU6VJqFq4VH
sL/sVcXK/GJQcD/h8eMF74wVt1p1mfztVjNrv1tNEZVtLodnKlqlDzUTepkfL5ZkV0ms5Haeq/gx
Vu3+qe4b/FtJTExPSMeCZ6IFbtBtPEm/IxAKPsdtglkPo5YmvQPPXC59u5Q4kbqJjE+/tmDO7Kza
hQUvkBgFsne0aZPZiYuLaPHi28SZ636jZzNU+VHkpJ33o8VZpPcAr/iLqYhLZA+GGRYlhxEMnKNz
VM2MBBBgcs5rW2Ff8lEhq79m1jN9Ozad+gpbd/mjz2PzFsWR2R8W2TpHMdmJ4xtTHN3NeMT0XTF3
4kGhksDH2Kc8YlFHqGKAnTludxyi1w6XoWZ/tGIg3qtK2pQYwJ7ukw+caXgrWLgIfSnqOSV1rfVS
4IhDjxldDGJnENmubqZ+IXPQtQf82rRRmw6LKuwENq8qu6MdYKoXM1tXx6scAzQDfbwEOQ6/G0HP
uw5dNaK4SeLRUEKIXAWZO5BTBiJN4vjW6mCsHO2enqifeykU1QzPFIGBkGPIxOi04kcpButdU9lk
2J/AUAV4uNjBFdrYUgdHsTMXu/6Z5V6Jx06O5WYulKXdD+Wc/6b/aB8NsuKu697mmcqpiW0ajd30
y51w3IyxR5MJOeE/egBTKf+jtIYthpER3CDEQusM+mTQBhBFq6MszbHYVtmlhIp55HB8RhvxaZTC
RQwHJirZ4LrD9PVjN1wbPabIFadTjp5p2BX8UHlZJ2dm2J+gvyZvAIBFi0EDngD3VFqjQ5voaPU0
my6Lm+MMPJWdoDdfKkknSk8K7bLJPOPGqGhr02uvQrLsHvVB0iegOr5okYkFc99z1DMpqr7vK3+a
nf7z2VawlceB6ROgSRLrU5WUw5t5bV/pVZdsLeiwlZvJ8PsrfQrJXX8GrDgriQ3fBNG/H39tFBKZ
3kUxln05CTKz+s7569UE1lglcWEeFtbAWgu8OrPF1nYMbyOGPH5d4Fn5MYppyx8doV71MTbXQebV
hStU+l1ER23rTo+eznzctZ/+od/Ox+VYi5LcQFbOEPbjx5XMwklpH8FqmEm5TzOy0RzH67ey6/XD
kCbdNikUGDgsOBc2Hz6kmBguUjV68UpSL3PKl3taVDEHG0M9un2sG9BtzATBvouhW8LC/P4Tf/E0
oyrn6cHrtAL0TobGVIWVohELsQEB2/7pq8J7SxpN/PergAl1Daa6QNo+6fdUoysbogUxp4oovaKx
KwIsCuP2++/yeQLOGJ9222pcYSr2OU4Iy2DtQB/Epa6T3u7q3hY9cfdulbrOBCTxjpUkDGDpCMyK
mto+tnLtvZd6Sd4sWllla0vs27nU6t2sCsfdLJGyXNL0Sy4Kwkl3vXStB9NeQyEoXoPvP/7nt4pP
DzUVKQfaFYZ6H5+dtNZ7twJEw95N7cD9AurWoA7srf6/CuTXt4rDHwEcKqInmGEfL9VMhTaJCZcH
yCdnWxP9C0Cv5n3W7d815Odzb/HnwZhpruRBnEWoRWHDfrzeoCoc5oGDb2wrGq8zNucQfFMboivo
DkhzrG07LOr95MDAoFVWB4Yzdjtm1OXt97/xqQCLL448AkeJA4sRvf7J+6lqcykdetUb3Orij5L1
EeaWqdra9Nhou1f2GenH53tqoiVlUEmzh+HpqTpZkhCXYCGsYW501Y1t9tWPEmDH1WTm2Zl96atL
sVusS/N6a09VJq6S0FeYaEzTxiYiHBGHIOeRPjhkE88786p9XjY40PIzqmRS22C7Tx4gTknSMNiY
sMFglnI7+NJJyTbw/d06JQGi1YfqCD8LYw7TQuN04E5AU+ZmRopyRorI2lSeFb1An2GAp4+QmQBn
GwSv8mdkf6stoF0BSiAM8eHgIjN0cqlQA8JHutYhEXl+hx3lRp9d+3Ek+Uuh9i9xjDN9iJ+XUbWn
M6veF3cE2xceS142fDSnKmkSdFKaFwQWasTuBrqUynVaadUVmdH28/e/1Ofnmj+PERpTJ++Ye+rM
hS3TabO7lJsG4tAe9NVyULSyObQG88jcaLIza9VX1/un2mJZZ5+z9Y8vdBbVUTNwBtwM0WztpiFe
qeYwmFSvdG/SBdPQmZLj88a6BmcxXafoQhhknqwgo9AmR+vZpwq02ZwC9Ogh09326HSaA9uBsEo4
JuJh1sjT9MsqL87N9j8L4WyEOuj6rLUeAW91UlyanMAFYtiSlImqfE8yzbvM6sqjNdwqlhnERL8r
a7Jbt7JBcvWdcE2TQBaYGSuS2YQDY5GHMoel0rgvZJFUkslK19P0LB1GIq5aRwrnxlmjqw6momK0
VCS/nTRBJ9ATiNeEtWv29oFxpwohZW7zV4NiAqRJms/ymKcRbWqm9SYt1rTp5MaJhMs1PEB6wZA3
0PzzVopjIpzWxMY/OQ/asCDgQgVHhChphLp6Se27HlBRLFm+0FV6hIgd4ueBfNG/yxTRUM8S8wXv
f0r+8UB63prk81ZykWGPLETKoMrxNW7KrrT/4NzUwC0armwDk0Ow9zJ2grxlUBMkZXhqbRE7Ug1R
y2h8Sl+FXrWvdD/ELemghRqwy4vnZBA0ZQnRhmHh0fLTt3WPOOxqgc2RMbMx8S1RcGlJEFWWIEul
MIsfBCEjQ607y8nobXHk3k90lxXsesmgQPwYxaFvXO/ddLr6Pp6RgIWNVi2vMkPv7ytiqbStOk80
RHXAQxG+yDGlYc5p0oe5ouj+jAXzRdXM6Uk365FA8jpj5tiOttZCtNQ4PE8oZWJC1RUXeKLSF9yO
iihgs6jQhMzVIuMAyXgBRYkQ74ecfhh9P5qUV3y77G/ajPQBxVyOStgPZvpXGcr2gLAerpWIZfKY
xfi1ffLr4suUdGg/bzrGqV1kMnARXmt2/lA5xZvWQ21JhTU+fr/cfF7+bd1kA4UBQKlL5+Lj69/C
/fDKNMHQY8k+ZLSvh/aEd+z7q/yzvH+spqkVKeMQSXEhkk8+XiYGNY6ag5luObckuCp2/mvm9+n8
ksHigeN4GoqlaEKpRITjtKA0R4S/KCyhfNAmdC4zt5dHQam1gS3kQZci8eYKCxzSiM5rAlF24oKD
OlANpW6hw9Iu+f4rfLFOcopjyaLwIe3rtLwmL7QxecvKDRBD65p01hgmY9tdxIbKCMbg0fn+ep/8
CishGD4D8mdcUbr1T1TSv8TsoArVxDUp5bRAuV/21g8Qqbtov/wtLgB8zeWZW/TFDs31eABw55A0
yD99vEV1Vo2DTh7VJvh5uP9zfzjs/HCzn/zgbvLPFDifH7qPlzqpOZielWo3cinZv0igGnQCz32b
L27Xh2+zfoR//XpzzCpK8Eezudw+bvkqu93u78Pl3Zkv8sVzvX4TtK2Y+aFWmyeqrHpSYwS3XKYN
+yd51W7m23FvXRZbuUFOsukDuUNtcmDQHwfLrbL1Xr9/Sj4XJlwbfzlnMT7CJ88crZkOc3eDMJtG
pE/2n3vgXWq2nVjcM9/18037/yUMHhBOZ6fG9yYaDKVrgTDNrR6/9IixKfq9/2p0oBhV+c8aW7La
DU+thnpbMqMlHYQ6kXT6Nq6s+9mEp9WSC33uGVmPYSeLEsmFcOX5+fDbnX6jxZ6kOVttukGYOlxI
1DKbjgzRoEWCUjB6UuOfRQm7I8MJss0qPRmCVG/s43+/hVjjgRuDC+EAv3og/vWkMr5jZsCNpOGu
iZBh43Qws+rZAzh75gjz1R1kHMBTQlON1KOThxXTWAa8lJ00U9LpgEx5OTRyMc4tXOvJ6+Rn1Xgm
6UN4NJU+aWsR+rj66PSAKJdyHHYOwLVVXOIRNDEbyhDWiqc91oIwZk73pfqaNqr7UJbEWiSxqV8x
71loL1gOfMOkWIUpQAstAXZy8rZAz8R/b2nAjMC/RzwKGB7vFBvQZ4zP0CGtbcCevvLq73Tqpj3z
43/1q6BMdYAcsVbQoPl4mwfV68lP1DHgL2N5FdmVc5cYYx8SFpg9dTyfBlIH2Z95uL645dgTuR2c
Xji5nFoU3dZRvMKgxWklg3XwWqcJZicqz3y3zyJ/3liaNR5OUjqqpIZ9/HIphM6JOWa+ySoz0xHN
5hkp3iZYSJJE7N6jHUFUaxgZcYmrrF7QGLtZMV56zaz2Z17rL5ZEHRMxWiWSZVaP3cfPoqR5D9YW
LTOH5SxwdZrISFTnnat3SfCfX12ag1gJqStpav6T1/qvV9dAZCq1hJw0vXecbdWhOEQZdcm0778r
t3GdgKmw6PLgziRs9eO3wqI7WtT7rFXGwmF9GRFmYZNubhR6PnfZaMYHfUm6u7xb7AM6c+aMSuX9
P7LkQwTTvzMaPuX/sTKvjT8OwaxV9ENOPkVjSxQ3LucPSTBKD1u0WY5WPZvIxyOAZgoZ8Z1MDIJW
c2hO0JnveLXMd+nKfFWdaPwXwQp9XWL9rQvz0C14PzWkJ+0uGg12MDQhcsSaxGg5K0D/juqq7yvb
7FnOWnXmSfnilTRcHBQuczP2Nufk2xDhjieY2AmKfmN+Zs7hPjCzHH2D9neoqZP3BAAhOfMbfvF4
4krW1kQBNrhPDtiiFkiOJzYdwBvoNgYtu+qHFiEdlLczJ10O1TwVJ0sxQxRGDySX4Fs6re4ZPedJ
mUBBlC36GsCOYPT8JOE8M67RuBt1rJmoE0iHuA3Rd/6YkvsVQo1r76qkJ6tnMdZQHeWqG6qU4j0t
1SgAe5k9LmBAIUWKAlUn8YT5ELYwzPsdtl/N3KhRbVgXseY5v/S81n419mK81bh0ylARs349onJX
ODFaNlbjiIkjZrK+hOuh1SpKNUkGwZyWpA+YTW3YPn5iUswTbco22uAV1/hZ7R9KXjmXdQ6vGFio
Kq/zdkGvP7qtdo08PBaBOeoEXDiibf4MhJrVPsixGoH1TFAL8l4F+mozZPbjICztheDV5oeBXLxd
fbHNfK84bhVtdZYziI5lq1yIqWEkycQgu/C8BCqdycD3vlDBFvo49o0IBc/UgYwdFsW6qXMgImRm
Q0n3RytGaIJz54LpHDLMNp7bY0JPqQ1Q4pDoMEPc521ypwngfqLyqdfGi4sVxlCcbUnqZhJ6Jcqp
Ddsu0j3bqxjZWHqcqb6K6jsCCeKkN25sWbHfzz0UYK+f5uvBnnNjOytQjX3yLdvU94o4e+6iMp4D
htLdL7suoWZ0LN0ZnE1MYr5dVPxVr5KLHmBL764QTLlKUCwr/7mMKtFsBkXooLQLk5MtT1eD0Rd0
udy4Uixit3QxwkLE7QvBn0wLLiavjOagadzxCf4KYiuFOVkbTDJrDoUVOeVVCVL8IiqZC5MYZfbv
9AgWUuPJ+ST+TtjJcRxSG2oizrFj0XqzvgOwvkrgpIooGkmq+yeh08K95atdOY2qN6FZDB7Pqsx7
C+HiOCKalK1a+HJSaqQMcLfNcFZz951OkcwvOn3udNKrkOFYQzMrAVpyaYWuMi2vjYwHuRHqOKVB
ylgI8UBFyUgmWIqEVpfoNREZuHQxJsuLb1Qxg/lNTEIrMEZ2M2IbnSlmWKt28ZsVhQ5bW+cVCPJp
/alrWxvFTkljUYZarstmu2CnBJLc9G27j7CUuSixezDNTJnbZVvaE+D4gWQSe7/gyqJd02uNwZOf
IF7nQSwZriW1cbmMiimCVs3nn12nReOFpTdi2Ci5TTo0SSLMhqqoaIgeNrwEI3NbmTSZOmirmzaJ
82U3j7KzMYRqdXPtDhWaSQ9ddbbPy2hC3tIojk4kWupUh6UZkffGvL5zmHXu9BA7dWzu2aVMx0+7
dLqq0dS/jGxYvxJsNV0IlRXMCc6nVg0QhDZaqMT2YNx4Qw5LK5V6jHmC/LFUqNXjVOeU4U6vWfWV
2U8slJ068LBkNm2e0B3NARF3F0VvJtFhz72TAx7mZXL+tNQduN3GPp/CCm3q1aSltfoKMTRRfQ2Q
doKjIPJeETJGKHrG7NZCYPOkGFK/T8qJE7c65daqJq2qjeIWC0ILS2gX2UAEYpirdvw+Y6Z/QhdR
P39fW3xRuVGqq66FX3dNFT85Flg4ba1y4WSHSt8lryzRr0vCad+/v4rx+TL8bRxFtAM5eWE/+1hX
2G6Mo1xwGXA/IdTogMDIo3EABRIYQbVtj961tlPu873cJ1vAQFtvV2+LUAvrrRViMPGr47x3QzQM
Z/bJL8bmHz/Z+sn/VVx1jTN0scYny33HL4I/INHCP2hZ/Id8mwYYes5UA/9Uax83y48XPGmF1Qwc
pnS9YOm/3fuH1014d/f9r/157/94hZOCI51jNIOSKyjOioy/igFbtdn2+4t8dUcZ5Rj2Cv5jPzj5
GpowBLMiduuGEWTokL6z5QU/55D74qtwVqLOpkPlMe08+SpZj0wugQm0yZWiO1jCUrd2Jsvbnpji
4Psv9Hlg4FC9rBNtlYx7yqaPD0JuQbXU4LkgnCXshuAH+trNaNdvU7TYF+UoMZMAR+gfW6WLp72V
xcq5R2M9M5w8GrThiKZZ7fk0C06eRXSGzMn6NaNl7DL1Hjdi2Wz6QYO8zNE+wvKjxMnthNDkVUkM
+0IZseDvPDNuwwavFkfLeEnPvSBf3Gimg45DQcWv8wltWifu0BEEXaCn6k1So80KmRW/4aUNNps6
oDTN39NQNAaKsJEyzY61AqB7OiHkGoAb/7ISdf5h2qkxb+Y5qX59f9u+GLPAvlwbipxA167DyQqG
P3l2tBFRvZZbWXXFzANtZt9ruMeqGZ00CtrUQr0NHb0jiKEX75aMXMLeGsUSiLV7ALSlm96OY7+s
2m99rigZRYNPXFuWXaHnZDbDPMC05pAv2u5Im8gPthu5rZ80LZaSdmib/szTqH0+NUBmspgEWvRJ
bSzYHx9HAphIuOklttU8Z5yfi9w4VlE/vndzN91SVkOzH0vdGzh2zs3vqmd1hSzYmA9KIm2BwsuQ
oTF5rnKwtHy4T2w6yr7bwgPcVBgkzPD7+/DF4RwQLSUVfWSUVICWP35gOmftID0mfMWqmgHntzy4
RjlsWjJOH/pxmJHUqtrvJV/SnwlH5S0OI708syp99SlW8I7HKdZAsWCdDN2GBvxODD+GFsHkKZcU
78idpnFJnwuD2muTe8X8U4o6t/20WeQUkmzV/uqXKn8783usz93Jy4wGCQ8tB042vlOWyljA88sZ
+G0I7oDH2Ygaqra0L2PdlBeZ0TgHzSXsPCfZ5VZkiXxCcoMzR8uVG4eIoGCiAxIyvp33nKTyradF
9o6htnkUTOrPPG3rMnr6WeERos1ioYWhsD6M/9oEVWBg9Mx4h1AExNuhjUqQO4qxBQFAbMjc9Wd+
nC/WFA/kCo0ioNdMU07u0jhMmVMSsrSxGQtdI9ht9q2Y5f7MLfjceUXjvbbcoJAgzjwdci9tXHpZ
nBak3BcMfCK5pgJrsUWCUyuVNaeL1wEovy3wkRXqWM2+xQj+NV5U+8wy+vkXdtW13YzGEEQE05aP
v/DiFHKGA47ldPCGH6lWu2FfiPnZWizjApFm+vT9d/9C2sSCjahMo/eACewUyukNFaNE4kNJwHP7
aMvRlukkKQXq38ydliQsO8/+bRtNpXNwFN2thWXhr52XHY4ue2BKTGCkeQT4MHUMhg3wHwtKUVbW
ejVfIdxpf8VFF9+Zy+y8dZOtynDA5Xu2e/65AuB7gEFZAWtwa05f6JZwP6OraPM6o6f8KXo4CmzT
2l2b0SNok8I8UnS2uBxM0sszKztErjMFRoG/lcRGpbxdtGLeA2miNbREzpnG5xfrDVsPHTNuKw8y
tK2P93XOOk+PwWNv+rxGnmpEiTKShRxL4uHgZP1NZ6W/J18hfu5oRyKA7xT96M1dfS7u84vfSaf5
uqryIBhRxHz8IL2u9pmcdVra0rP2ArcVJixhXtJ5P6fm/GJvQpmHahYOMuKsT+os3SCMSiM9akPU
g70lNUBcVItdPFhOnj5oQGVIsENZv2M3GEir0PqbwrDI1Qalv3fIpz6gx62uc/Kw/Txt64OiZMte
49yVnxkSfF6DaYDRk2b8olIknM6DRYI6QYC/3MzGpL4ashf4CFVxWWeAtJxeSTDVjs0Bxap5jhL8
ef/m0qvqw6U2YPpzUpYMamR05NojsHG6cWYhh4yz/R9nZ9YbN5Kl0b8yqHf2cF+A6X5gMjOV2nfZ
fiFsSwru+xq/fg5dPQNnpqAcTzdQhYJsBZdgxI17v3u+FL0nPXBTVlJBduPpplNFfBFij0n93am9
H0MyjE+eOrTqekBN7dLNVrSXRRwVRSDb3LExVpwRX9ii0YwTm8Dxooy8DWNbVFOq5eD5uT+DnHaQ
MmKlXBl4Ul+SxRCBrTXz/+OVuDaqRbLDQBUOK29ezRG9H+hLcgWOkWnu0HvLxvQ6EbXcdm09cRgO
284vCMdPAHo+QIG47MQ2dS7mAovE4SkUwXumjG66CqkSnVmAgC5aOxlWWMCV70gLk/WEH8a0oR15
vsk8xHB+Ehr1Ey0M9jbO2/AOu7LmVH74o8ui7m5gIwnijbLGwYMXutdQnSuzFbmSxAxy2n8eSkl+
BftJA+m2nvwwG4umn1xnEWsK7bFP1XRag2dydmGdV3TjifaUNv6DBYX8PzhIuH4Ikw9RpcqEthLT
EUggSS8fcvIva/KE1i51qbN9vll9MBSHSKobkHKAqx8WrexZM0CzhO2q9IBQNCAbAj2O06tytE/p
HZxlQd4PdRaJnQ0salkQkBjvz/Io7NuwjsxuhRmsOd/QJpivPUqJyS7SRHVNN3gPAzOqaNxSyg7N
R2OHNJC2nvGS4nparMpcRo81AkLNj9U+usUwFesslENNEZiOsnT/JbI+d5xkfpE6fja+R6xj0ZeT
q841xooG3m5IU76hZ9VeoKy0Lxntmc+aov3UF8MmWu7Ub43dnlPhyzZyqNNhLb0hBl5SYAXahmk9
+srYNhgwJk6rbsK4M+5ar1Ut5FwqWqKu5tb9zohpPaL/CMyKkqHWXinVQGVuUPJo8KfKC9+0kQbJ
LcZXk4aTEEk+H8g+rJuyyHGVFSPIDfJqmaCy5qTWm4f89TkOG72mr0lMP0abp+cn44R5dREP8sWa
JygIGu6qhV+qsUK40Nk1Ur/RmN4zneVkayJpwbK0sbNHQ9j2qVP88bJLlQzu0IIxXdaXg4QB3e60
Z5kkQ3mc4Y6zsxmYjTduqtTSz+CWCFoacSb6fP7+KosdTCoO7hR4FmrbUprcn1TpOPWybQhDsKHs
Nhbyr0uLLvlbPGlt8rKTYwctjZyI8JThbKS2FVDL7LeZket3jerJDaIxcyfo0eI4p9beZQE+9UQE
+kuqfHCRi1MDheFFA0BoeHCR1YhfXrRo7ayk1AJyfUMRuEz1t36sKs7GtWl162hSjfuZVpjH2S1j
HYGmp4AmUSer8aHvTBD9+Ao8v/RqWo1NTy7RYKviI9vjUkAgNmjtlaENiYNivlGUQLNAWcCTdokp
6czH6dase/wLaU4T906SFq/0gM7xyo094zWWnNV8mabJTTPb4c+2K/p+g1f7fAPBpT5nJ1z8WEND
ees6+llO7drL13/wjJYU5UL6W8KGw3DOsMJc6Sk1rHDXytaO6qUB6dpkXSDs+BYLZ7hGLewiyaQw
YxC635TEmJfZYE9bmevRKtVKyiefz64PpjTVNeTnCyMKZfBBiImgUbihXbd4hSl9UAPdeyUNpAVN
jsdwQrGNqlZ0Sq97tCQ7SDcQV5D5QbVtHq7+YRvTiwKHBPMrJd+FTtKe06dHNFM5pyLX43CSsVwd
Zp+KaoFUx8HEZIelrIK998ot4Eitw0mpXylcaI9xGCXfFLMnnrQEYHhqrOMDqll8JkhXW9jmSu21
0bV3u+khEM6GfLRqZ34DHtndJY0rXz5/E7/EcHvTA10FQijLYBXUiO2WV/X7OVlzOqet6mplKNgI
bKXo6hFXC7w2NqZWz/GVltBQElRaVUA0aGQ4AjyYRsqcbh+RKgXlKFclGf7Z75O4L2/yoTJOHEl+
oQ4PL5LqPfX7xd+debx/kQUfBm8PKzgxm+n3iXTV+2zl6HO9XA9fHEsC5XUme/4pqiR5HqQK8IhW
boKdAvW8uRIabXurzME/GujSmIudOlR0QIw94MQdHEoiee/XEbKjG2TL/cEuEWaFahjCTDoEcJDc
aq2bGQUkV0G9uPWMUponwtXjRLqDKw652gUxR4/vIarMdLrCGVNkNO2Qm7sh0ai7GLW5cSNnIN+C
hSZAwGHdkyhaRVgaPnm00dJ/R7H5xLQ4iimWK1lomliPEFseNnF1bKJGRt8rw+RfXYqhvm6120hX
zkUstK0+TBu0KjtnhodZy5yyWnZq5fq1eh+8da7BRl1kmSb/Pjj/hSyfZess16C34/UoUAwCRtbt
r7YwXcziRa6tkI8QRDgqBScBImZUNRxSUD3cLvISjCwLuRuL0DnD1lS98kzqkGGvRpfNaPWbuAhr
oDrTtM1qA7OTkNQeBTWVNv4U23VsVDd83WKd1w1N9W1Xb9wCHkKpduDKS1e/cJume/78wR8vUjqS
SNBFHHqR+KsHgXOSAKhsPYvABmf6R6lOw7ore2cDW7a+//OheLBLXyGiRBQy+x8VJJu06WK66Xpz
pOCc2dOm6ugDR8Jenkhb/VJL7b9KDmDIH/mEMULgbe6P1TnKLOoa41PMxOHi1uNMzEYLS0YeItDS
CBps6eHal4Fb8gfOOQEN3BPmPKR1Rm0BhinT7KtOrSZs3PY3tcr6nSwzWsjHsn7RDbT+scvrdIVm
3uZRrtyQ/NZuhefgvZLEON7Xg8DqMO8zUAyFujPsud4VuIlc1nNZndKPHKXpKLxATsXBlALPUvjY
v19sxWcHkn++Sp3ZflOjIisC6EvKbRqiJ9mwVw/KNptaPBMjkmjxGQdksJWC+jAIqUmIVwKT2lzx
TLWzqetFhDOkZVXBNJrqWYWlKAyQ0YlyACSZ9ax3lfHz89lxtEVzB/gBsYfx+ZEROdiiCQkbGckU
sE8yxNdaH043Ve+MO0/qKVpLjySJjE8tOx8OSu6UD2DpLzkEEuPD0cUmxkroSsfulmNcAU4QiBjs
P/uLTCf5aHZudUKee6wX51aJc5G80WMFRvRgd4lLuIfk+Wg6NNLyDPsD7axqiOl9FCveeZjiUir5
BwcMBQ7hvPBsRjUCcNFrDc0LiXIq5X+UtuCCmB0klBD9EyQdLAKGCYAS41Fy1zFj1ZT6t4to9MRH
+UGQgmXir9tmpznmdFsirgrPhMIxAfZ/ACmaJ/juJa6N2zmr+RyNSBbyqZ2HTVTKCA7tEGElb/b1
9ERA0RZreDd9tFb6CoGMFO4c+qQTERByGkVREUUVCZfPp+VHL2vpJLA9miFsrv9gXpJrSFMql2jE
58a9bONcPM16na1o5owwsG6tIExz87oErHY7m4gm4chMl3aDiTyoqfnr55fzwXJN2oe0P0nKX/ZH
+995L+NxBOSWr7S4T77aSQ4YXNjhN1V4hFSfj3WcmCWDxW7Im6J+RhVgifR/C9VmUAJ8Gywqwgun
dRTb5/TWbchWjzAr2oLccPyVaQnaCSfXMs+2J8ZfFq2DRVy3kcqbLGuLD9/BozeyFHko8JlVPSf5
Q2LV0dqEQoP0m12xksn4MlPcvsEBpl9rbWVuZVw0QLJy/bEdrflEUPjBR8LZAQUG/+AzOcywKM1Q
a4URFRxQUOUIW7HOLOjqpz6S5aEe3vSSv9GIQBCRHiKwHaza9WjwqBVz5MXwyG3v9VlvvmieoPio
KV3ubFT8aR2f1IED3RAnbr810ow/ZrKZpYUqEhLKeVavP38fHzwA9m1Md1xqxMTwB68j6l0VHS2v
Q1gkFzvgqxd2Wlu7z0f5YIYzBs8XAAHq4MNuYfpz8PeNMfGZXchPcoixwssSxNhAEU582x/dEKId
TmYmvgGog/fnt1t6VIg9lj18ErwLTuDIWl2a6x4+v6OPhnHpxPBIbdBMefjc8J+A2tbRj1RKdLJu
a3oXkGlOeW198NxIfpIoZ9IsUtmDc1UZlbrb4QO8SjRRQIBT27WhmHmNRFdqJz6FY8UPekJO+OwV
DITQ4yBSbiyAPxH1c9ROI8cDBdpq3mjFTZGDMc1KDTKgNGTgFqVzpRt4KaZloaxCYXo3VBSVoFcH
wuHG6+4mhF+nMhAfPAoU7lwgVWxKd4fbmVahWaBPq4AFip087tSh+qZLYf9YFBru1RwSM+4SWpev
q8Qwy3WXFcM9v4n6psOECwE4qXnru84EOcXQ2bH8BgHyKa3KB/OCRuVFkY72YoGK70+/UsTkDJEd
rshZNLtepxdfGqe29uPMOAUmcrSs3yYpe37V/ih4uXhIRPsGm64GtP8wAcatZB/oOASiqo3jwAHl
dZ2UbXRdwsrNAhjn0VdQuS9SU4zAJod9ao1bPqyDNQ5zSWMBE9gEEocGP8VQNqhZTbhJpTPeVWa3
IOjq9B2Gs9yY49yfISJaK0n+hjnCsDYnr9qOpIVOLGjHjXT0HnD6XWYJ2tGjY77ahQqaUJX04khn
J8Wkd2+syy24qmxNeSu5bcgO3xdCdlB5YZMmwzyjiR9fU1e/00cYPW4zmO+NWsMYQRuztutS7qYu
ApVSOc6J/XB5U/tPjbZvFESk+fk/n/j+mwR161lVwUvEoDg979rSvYKn6l1kxoQPEr1lWyUb3RMF
nw8GBbzPl07bBB4r5sEklVUxtFYPeakNJYs+GKwraDzdtp7KeVWHShGUVAhXn6+Yx8lgTHmZIFi9
8fnS8noQIQ+Rnepm39Z4Qeft14hJ9FAikvviVqN5De0RLBoEOO+7bUcAZsm26NqqsABf0Z0cZs92
1EU/Wggv16gI9EVz5sxfe72wX05c5wdPZ1GnoLpBr0OQtPz8twipRgZRJ1ZVr8wB7TMLPbZ+mWbK
L67eiJw9S89/VGYy32qKmF5mQHRL67mZu0FYddY6Rqqvn5VlnidrDKKr8yZM0jeIjDl8o2QC7Pz5
9S6P7WAGMdtR9BA64iB2eLlOOdfVWHC5cWY0QaLSEJ3RzrVRotx4GovW+OZ0MTTpCCXa5yMfL8nw
OGxNQ8lDlKA6Bw8qo4VsaYpcagrqSAgpomvRkeXoUdWe2NU/GgqUy1II4yBMs97+O4HuTV7QIIsz
0Oa+BqTo+ZWbDP4M3/bEXX3w+tlkQKwQpS5KkYOaRYTRoVBUahZOCR4U8Xrp/pCGLs4VT50hAUPC
RgtuNOopV4wP7pHPYumAI3Ahh3rwOEF6ZQAPVcAtWlOvRTt4QWEWqe+ZgzgRjx2LAx1EYIhRkNEh
7CRU2n+ebpGg8AHejQQ9LdxVhSL7rWho1Fs8TyHcppPBAVqnP9HbTE5ojWuHtUmeVZkNUV9RAGH6
RHTYztJRpMC3zalS2rkbiRVUvEbfiUkW4LZFX689oddhoMBP/VbZSdH4A9J6D5cEou8Ta8wH745S
8dK3vXitMV/2b6uqPVQUeVit0smKnolI+4ulAfXSwozwHnWJGuQySe4+/wyOt3zCJbS+HPo506CV
3R/UFWT28GsB4VKX4boiG+kbyaj+eXjGMFQEkBTTBAZyaH+YSetHWus8urbjWaeFYbbv7EnSnU6z
CtVIirQ74Jp0GZpVfV6pVs2ETbASXpLAECVBFBFa+XPchltt1ElBf/4Uls9ifxkykVSRqEL2svAM
Dr5QNzM5vlQqrT34G3yzs4iGBNBEwWzDdfW7zI62nw/4QbxKG626EOQ4E/HGDxIcCg4cMy4HzUqP
XHWADG17AZ4OlgeyR5PeKolGGgwi3GVV3xSGs+m1vpaw9OosgzAaOsIv2sz5Fql5ehOHbQ+wss9O
pGI/CNWYZosQHMzDwhE4eC4s+2LoFGxV87I21lDm7I2uoq1III58I1qOElprGxfLZ7M+t7Jp3DQt
FoxA5sU9Qlf7gtL0KRHcMQyOehlvirdEpMfx92CpyZVCgz+sA+7B3Keif9J1fqZVlHyNrEq+lSkF
4Y1HiiZcpxVNKOuh7PsHEld5uQlDFweFjFIK9Ai4lS9K0xmvSN5bM3BbqamrSaIl1ihA/Dzxwo8j
TOJK8gbMM/zakCrsfwFjjchNbVQFYMqA28jQZhSZZmva6fWcrpH7mrQ1RtNGa+zxuvaczgoGtTJe
QSLbm8+v5XitXtZN9GS/IgQKdPuXUoHkJQYHRtmK6jtNvtqF1xs/x6nuTuQVjxcXBlqQFyRPqa25
y89/C0aUyIlzbEMZqBnDlaalCVVf6haf385Ho6BwYpZC5llq4PujtHqYRHXHYShtIybFULjrqYT/
/Pkoxw8NlyGKBfQdMvfYyfdH0YcSJoStpas4KpvVIpjcQMIU561uvX4+0vH9UB+wDRaHxbacqGh/
pJpz84Kexxo2LYoLz7TI6eOEsP58lA9WIATVJnnEJQoirD1Y+TvsqAytDunHHVPvKq6m8U0gFAma
FmzTyNR8EVmX+PTk4prcy2GVaf0QQF+tV6JoqHhC17nIRAwXPu2dE3v88dNG1KURycIwgfhyWASi
rqCFYZbRfGrWr2Ga6QAwW+M+cdPu24nncPxhwsBY6HcU+tAuH36YBvQflpBU8UETdnx+Ukv9RNPb
c8SfyXpMJtzpFfa0FWpYPQjtqH3skek8Ezrrf0xZoNJH8zmiEw1OHrqx/VefFBwMRwpFbHcxPneq
nHa2LtJTp93j2gzRoccxHGn/4qd8MJeF0s/ojQAxFnqTPnkEAX7sUp8BvYyIxVQTMhQg89Nu6F8N
TpcBGIzhx+fP/fgNo4ym+YZKGHVtCD/7t0obM/2ObFn0O9jxJpo5LJLc6GH016ee6gfbGPfIiYid
jLYLBt0fCwc/1twcD0M3KrEDsspsydbHWaddDKVVAOuNLOs9K6UT+0sQczXPbM+rUDURT5k40+LX
pQ6UQ2TrJs6JsO+jq+MxLFHzL6X+4UsvZiMctTbPybr0hF8DRMatTu/vY4fa8hGse3OeqIMar4RB
95KbxWILp/veLVxaSGYOEjthAC04cVnHqxAaYDT2FBgIifgy9p8ZxhNZpHRpjv1Kn6FtM/OdDY77
T7ciNNbImlGy889lQuyPok1Jp1LeKlbUpZQfVRaXF5TSJeV+Sz2RhDu6IYZaeiKXRZyU+eENwb8y
q8JFkOKNWPINiSG2nNr/OINLcQIdrL1gJCA+HqKeilDBqnAE5k6HQnWG4gp2d+M6wecfz/Jx7MWr
xOsL2YVJwxd8lPiOM0dOIezbVeYW01OdxsaTAZPs2TFadYcO2vaFrTZnE3h2GJey/PO3ZhpAGW3W
jl+nzf23FoeDVxY2ZyzEKkuy1Su2ldtjEFNi5PT5nR4dihCDcJLltS3WmERO+0ORMcgjpYXDoesl
4KrcL3QNi6rziEjZ6E4RUREmHT9ZDl80JvI/QqRDMZA7ssi7NZ4gnM3xjRh7oHsrsmkqEpRCH72V
lU54SEy5IW7sPsfEbkbd/T1ryJD5bmmYr7FAFLiNLDF+l50xX1BD7rc1OFR9lWu2jnY+L9hiRGXN
NP9T/5ZIdDxJQ7WeIeqUQuvvkT7YHR0ktWo9YCnRmz7NBwi1yIvivhVpc/MYhXpnrUwxAp0IuxHS
ndOMc35uOjo6zYIFb0U3NjQ2VSgYMXfjoNHH3JlpHER2qV+3ihcmsECG9qKHlwQCv4jctzyahzO7
mjIFs6NEAsNHV0qz9GA31wvXKYFqOGK46DW9Ea2o5CvfEyceL7wIRxwa4WOD+SAEltn96CjfSiiJ
L8IJdYrYzfyld1rjVSSl8q1SY6sA6WNFpd/rqeOx7vbKNQ65Cv7q5lhBDCQiqS+HhXYTVEMH4ZN4
BiRfqkowPmhdEmUn1SjeTiYAnm0u7Ej6tV7BgHTLimZ/POTUQGl171uO3wA3SLPYlwrTW9NXexUz
K2Wmi+umi0wWBQ1OImK8fMIWqc9m2173Vo3XVJZIOM6Qa3lNE07pyYZqavV1yMtcB3reSjBdXTI9
dlmtm4EDVOAJH4a8CHqvw7AE9W3j+CVa9Dqg6YWSg6XNwIta2rYrf5yr/llib/gIDZ3qclLVXbHJ
mCUCIWA1lWsPD8XyXFagi6D0Fjn1gB6+LB4FJNeDAfL24DPLbCuAq0x1ChchXK6mogIsx+FRnwJ7
aVcLUkdmr4lsJz4iuPa6LyZX+2poSE584Vm4DCGh6p97L5cqbMGBqI7Ub+piZDaWr8gj+unBU/v6
OTUtE00fMihmCKe+SxL0qrbqtBZVdUzAEqGIMoZbtQO5uCoip1ma5V1AHPkcVYvleQpEgu8p8kU4
Ok8QPpJyZUSee13JZrg0eJr8OkcspnLGYMq1pMcRT9xajkjJs8WkgInoLFq7FEOzssRag7wsS97n
C8/xEsvGpGlLFL6k7g53JhMRgOwzgl2tpiFmRR032njIBC/rODbv5GTNT2NWASrBbdDPyayciICP
ZYkLd2lpLyMbpC3Hm/2VrwX15FUD6bocogXtbF4R8N3mu9oeXXQY0g70NBm2wH6NleHiGkbzMskb
F2mWhkTFJ46P1yxRw/3nD+aDfZQUqEH/49+88IPAACGTpEpvgl1XK/emLLLpoW1V78TjP46KuH3O
AKSNlsYShJn7t08iRs/VKMlXykjpY5Sb0PQwRVYfLWFtnMJ6Rkt0mbgSKiSmr7OJLKMW6k2TDydy
V0eBKtpqWseRgqM81wia9y9E0yu3G3W6mEJjDn94mEIERSnbi9rG3+hPHy2fAvUFXAUI0MkL7Q81
mvWYEX8uzgWVs62MLHyvWuePrQso7y3FJXKoNKgwu/ZHMb3ZcloqSjhndulmNIX5GMetOHH2/+Cx
Ia1ZGG4OKS6qiQej2BNn3Ir8TBMOKV4djdxgb7ZQT50TJ7jjCYlIa6ncoeT5QA/TGFTIHYy5V5bL
R5HGzrwJKyS5n7+bY9kNbwRbTIqD0AUXuf3+DfVWG7VJjH+7B4MEt6SCvM1Kqql0131YhJVf1lNf
A2bBl8BXknl8qQ17LFeTNSYLaL7ud73RZ8OJD+WDu+crQQ9IRod16rCC0kZ1ZjbDCGKkKew1TYnu
OtUg/5y4++O4iF2HqIjsKEnSo0mjUzyM9XIxfxpjLA2mKH2AK0OrfVfVGwq51jXJQu9OmwxsuAuL
Fjld6SK8Jyrr1tGy5Ilng3sa+Xrv0cg82yfRPv75owDsTl3QW3gkhPv7byiUU9IkKcUkT2B1oqod
UbhHt8znj+KDB85v/5W6JS7lkLQ/SqrXLeacZG6dTMNSzuvHazXLtBPT7YPPB4kRrkr8b0m+Hnyk
Vp/aw5ho1WJ400DHQWtn5XF9loVmcerdHmVAlh795eUinEDoeOQDEJYl+3nNacIZ1NsI55jnRHrz
Ux9b0ZmOp/tt32vpnQhFjIWFbr+YQ2o91gOn5c8f7a+j7v65hish64UuYHFvOXyDUQX1O4zR49mw
xeLzOZTqlyjtux+cRWJUX/TMt/5Yj4V7ARXMeNbGOonOBzues1XuduZDSKXmSUtLDACLtFf9TC/7
3dw5U7TOoHX+BMiKplQnyXuReXPVbqQc1de0G7FFJW4lq55Uef7uhmOjB6UoSSjGprSfPr/P45dL
oQVxI5UGbWnjPphCXWJPlYbYcAVqNgnY2k24xYn+RaNj5MRQx+cn+tJhoXJ4Qr0EgWR/tlqkkGlp
6RjKMGL9vFF16fpVUprXrkHh7MzhX2jDR6s+5Snywch0mlBYJctD/uBQAGw39QweCHOhSR+75yIB
fo25RrsxnNr4pkfptDHDOn3+/MkeL1Okz3B04D2yXqm/Soe/ZZzBYbfMIICormwRjoajZb1A9LKu
2jCWhBLpqWbkY0zegpqF/0kCg6onr3X/AaecedTMpJMiTbX6IXclJskafZ7GphZub+xmYYgGnzZD
uY90j5ZBN62yB8creizJuiy6jceQ005ZKVC9NHSkDylY78DATLRFbABJdkflp/5ZtkVzH7G7UAa0
ovgrjk0e2E/cuG5b2p/xeSwoJGGHpfS+0StJtq5EmaaXU5jaio8dZE3vVl81tIS5Sq4FtomYJuAY
Zr4rztwWZwl+0KZPtAtDtm4wKo1lOn9plMaJFmlj2J9NgjDBLzis93+62qGp4LNfEieLO9RhsNdY
mJJiYIg3mWzbSxL9Pe0KGCibdCoEn8+QI8UBKQt3Uavy0uAPeMvy/tsMEbRauWo89OS0newq1WkM
WxhdzRneJPUZJ25BC4WjX4dlCh3w87GPtg7GZjUneiDfR936YK7Q76UIOirBp9ARdo4CgR483TP+
Pjn85x5qs/3Xf/HfP0uMa2IRdQf/+a+r+CeuoOV791/LX/vfP7b/l/51U70VD13z9tZdfa8O/+Te
X+T3/3v84Hv3fe8/SBrE3XzXvzXz/VvbZ92vQcRbufzJ/+sP/+Pt1295nKu3f/6FuUzRLb9N4NLz
179/tHv9518miez//P3X//tn199z/trqe/6jfBVvh3/j7Xvb/fMvTXX+Ac1W54yO9MxY0Fbj298/
0P9BYIdbBs1xDls6b60gIRDxd8x/kGKj5EOyfOk81f/6j7bsl594/6DRnAwf2XoEqORUnL/+57pu
/97Q/n4jPIZ///fvbNRDXTOJNOqsRC60n1HT5CL3JyVdl1iQ6FN/RodDezHVWR94TtZgrAlMh96V
5hp5Pr3ikdVsUjsfSftm0Yml8zDAXS7CYLnHfQgZwmJdtX8RhVvFnZJM3VnG6X80ZjVbKXnSmGuk
JA4+kXGGHrCuhh96IbN5M3ejepYPLlnIpivipzzFSvC39/fBc0GTypi/BQTLxqWSg2Y1Jw0NOukg
pCMzMdEnkI5ngDUzlbDaHW2/qiYd7ElU518mTEdu4RkCt1Uymu3TPnJp4ZahNwaTqTfVbsYyDOUN
x5Rxk2JaCK1uLCzzOzueeEeX5Kg+fp1h5hedcKqtYzcgNM1ukl+yuewvG130P9HV4cWE+Uan04AN
4vWM7s34ftJLPTvTurKtr4wwxQQR21HvCwxN9zJzmjekt9E7W1VU+MtEsu7MHPOMdZxNJKClKsZp
PbuuYp8XaakP6NVJuZ3FWu1eq/SnSt8bNWxAptSdxIUmRjvfkuwYio1SSA4arStpyNClgmKCApn2
6rghK1brRB631MxUDHUzzNs1/gYgM72+EvBbQ0VTNgOG2iw9EFg1n1UEB9wO35JXUliuXw5O/VUY
ZY8XetbLcKNF9MajRLBGsohN2l/CFC2/KJU9hIHXehp86Bb6EzpOD41YWsY1VqR6Ao1URFyPJfrB
27Kx0Yhg5mpFvduWk5+bOto4p3an7wrIA0puZdHiWzhm9EC1zkRWs4gVZyBRZRbAQ/mm6Tcu++aH
bAf0H1Lrmvgstd2pukxgw1ZrjswGOFKrMXe12cv6tq0tHIK9sIk4jGSjfuOE/fwW4rpsbqd5Ul8K
llboWeGomAFuj+qua+B7Xo6zML+OjRzwvh2G5tI0F3yOWwCNHEBZPxdtGHWbJlSSOwl5+Gdj0m0x
K1mSBbEx5k/m0ldGhq8hL2bZQk2DeXIw/fHUHN/OJNRbXoy0ODZl47guY40kRzfp9oVudiqm0lxD
djGE+WShz+7r0rftqjL9pMt1nFWx2v3R1+OIy4ucoCmbGCqPcH30HgtOZ3ysOpuPwVNBAEDInRsa
Fak3BqPNkZ9m46R4ZDXjJOaFEbgaFyBEuuqYfgL34cLszEdZZUK/jNmQl6RgalRQ82wwse3Qokhy
q2I0gxKLSyxGlKqhWbme0use52gNPYHsHip7ikgQo5nRYbC783tvNvJSgpDNAhT0ubNWccwud7bV
DU4g+9wzNqpSNoPvTb0FA1eZm8tuJs1zN+lDOvvYExTgPqvZxdl2Kq0XekFrf1aj5yrPNk4yvrGI
OwKEbETStuqghA4PSa/jearucF74Uc3WsDOkVK/GUv+JtHdlN+c9WdCrlJx5tDQ18ZfdJzFP745N
Y7zeqtF6svNmA2XAV8mfzuGInM7im4pTOxBe/qpW01VN3lrwgEjDnsuuheLtXFUaKlTWuAAz0zun
Gy4TpzuPQ6j1jUI2fYmfcPcsWUgSM90YQodpjilro24qsL5BFD9Ce7/vOReUNO5zzgZKO8nzshrh
HRch/tIoO0WgjaX2TqvY9MVV6wt96bN2Oa1Z5XnZt7y4IfeFpqzHITA5/fB7kkvPHs8bBxaJUWA3
7OeW+egKctSelW+QPKxyDyNc2GoWFtkOT1ntnXVhotmK5hLToOYChEUWWE10R7L/Xi2bHu4rBjbS
uysRKKxhng0+jjWen0zTtybX3uLEre4w7RW0+Fkv6AquoOjeAM6AYjt26TYr+xQfD6B3ZZHKi8I0
bwr9izVmt1Gsncly3jSppr5K8V7rmljRTdKustI9rydjqqgEJclF5PQtMlcmH9LH+BmJ2VNYWdde
m5FuMpKgT8o+6FGVKRgOd2mg223uVzRW4iI17iwDg/SGQjhSrPqujfKnsDHurLYgrdt8H6buXKhJ
9R6GRbrWOEF8BRaNVNAEoRDlGr7cYy/9Vq2zLR1Q3roRxj3+1qNvADiXw/zQUnsJstB9VCZ9M+eV
sRU0RDwYHti4UkkCdVzPUGWBkurdSjWqd9GLNHDM+d6stI03pxP4GFJLc1HXfl0Z/c6b5ptWmQya
KKixeN5dFcuXETHpEi64LCuX5LCeNTt/CFmxSeJHsIulwXsRWCS1afddQpO0q+RGNwtS+PNPt3nV
Im9Tt82VR0IHNe68bUOvvHQBhHVnY4KfEhyS+osyanhd6RWPzzzzqvCm1XvMSQyclH7MILcpdOJQ
b7fqEzWjbTsU171XwuXTKhX7NdW4REXSrAt1aJ7DfKCJ7koDKSwytKjwU6WPRmP2JU7KG69AJ4VM
E7J2/dWbxKXj3sGschaD9cvKEJdZ5gToF0wMEWLYyM15qmt+5ZhfDXW6bNOlalAkLjX+Ymp8GW0S
r1AiHxnumRIp1Euzy9ERN3MvknNpel/IWtXbWG/gXZhCDBs1bZEg42x+p8aEz11l6gXykK64xPJs
Y+FLtWIJ206l8xTqaXRFdRu5KGY0FHWeIiORq87IaQfkz4lYmtsqHuJtXeqBmyXTfW2OAPgiqdD8
INrHAt21X/BeIbS4YfaoGLAfEvFFKt6uqOKvECh2w+D2NHgN9toqtZrdHWypxTFXWdl2r99Nanvr
DjkaFldVKuOMhdXY9vA8jObZswGfa7HmOzKN1o02UIukKauJvS07ih+pkAASL/LH8Hm21XnX1+0Z
6tT5YlDaJ690Sz+XYPcnjpVFF+FipVW3DaLaVTjKC4UfW3HIN1AtVt8x+71qT1dJqJbpRZ4PtG7q
1qPmJNmmteNz0ZiQCCgYvs6OuOhpuVjgq1tV9kUwmq4IdBY6JzXjFebR+VYHQ4KCWG2VnvqLfqXP
OXuSNZbDqsnluK5FGG/M1tZ+coM3dpPnMAl0yV5uPRWodwld3HfArtS8DJpZ0E9M52kZbm2ZxtvU
Li7m/2bvvHbj5tI1fSuNOWeDOZySLFaQylIp2j4hJNlmzpl3MJcy17FvbJ4lae/+Ve6x8GMwwD6Y
RqPVtspFcnGFL7wBi1wl7ZSL2ZSuCMesRzVbfqpTe9E2Q7gtR+kYRpZ9PVfDvGumFeuNvrxOgNe/
ODZF3TkPr+zcqF2USgMkNzy7ax86SUWFe9ZptDnOpRyxNxCHetVIAl0ZrTeika1aYRd0KLe7Rvmr
63J/tr7K+niJ+QpBUY5xVaURpUW+lrVuPNR3SYnpSgokKKMLVKjLUypV2bURFdd10qUq8koIzEZG
6E6p/GOh06tHLwggXlop7PFiOJhV+1ByfHmaPu6WtPyBeMSy7RV9Ozk0u6dyPXSFclUD6fxaUrNp
ZaIZqy67C7lWJXosvdsVcfQ06PbKtm/s5d5YLpp+NYBJ2ReLHG0kndN8KrJ7K7YNURzWCUORF3nA
FKUPXbWZu5A9u0l/Sl2lNW4q5WEa9EWSnhA6xx9xLqQwprGb9pzRmaZtaY4TyuZVk7aeMVr0/OJa
au7Qnbe/pVChvhlVFnUeNiD2VdtP0q8U6ta4kztWvIqVe+9ScKcvRLyTUWHrUtCWBREjYU+e2PU2
ky2oVUbWCUht1cGRKOviq01xbmtp0vQtUm14i2mVP+PMkf8s8xWsRZiDea3pDLqTmq+X2qQVo2eh
oHuk1GbpXlYn9QBqLp3YGkeMfxhLO0Zxprf0J8rRRO52Dm7dM1dT22e9ZCzkKx2aNEnmLMMWUbt6
X1ZOCzgAPeDYy1+b+wBV443F0NbH0hJceqjvKgWuNrV0TBQ6ykZFb7aBpZew/Jtwbp70eZVfUpiZ
xJFI/GNgr9uTZ9qtk5FrFPK+TKXsasHJ+ip12rDyBgXE3ZfCsWsAPzYZ83Yd+vm2rmXnfuznqPfw
xbI8FdlF9WKxGxzbJ6kYYw+XcR7IQGgudOdI1fZEsMnsZVEvJCezaBqxEIhka2MPdkNGI9v9tZMt
NVGypEYqMouSfUog2BNChdXUuksIediV5IU9gxCp9A1DYt5V9AOHQ6/F66NehVO9lUNF+qmUdWt4
WRkPpyWdlQyr3Jp3b2K1l/qrWkTYxtQzuqQrtTHwbfEs3ba59hzGWnEpV1jLD5O+n+1CMje1JQ3X
VIrjH6z0YfA04gAcEmRM1j25tdNn+qlSB2PGnLb9EhU/V9tedddCK2r4Qk5islMVRRFuktXIJM9R
pkz1dRoy6Y7W/lSA7sbN1EOfOK39IdKXL9oQjqoPpmIhP81aXUGHqGqfG8cYOi9rl1S6ghOYP5Rq
mEyU56Cbu2XRh3jt9R2QNM0c6tiFmeoUu1Axw2/FJDkA1Sa4ucZqw37MdEJsb0rWoQ0SrOifszhR
E9+uwrj18jKjNy9POklDFdrG1wlxfOR6kLwxNlTHxmOXj+gUxlEMEn3q5UIKulCxk42Wog311ZAz
ICpNOcp+XkbkI82oAahzYrvod9LYYPpYEC7dyQkeTU1q5s8gCoxvOAjQQ5NG3FxAr4UyegLt0Pxs
EjsRmI0i/N5Cu2VtK1H7K7emCN/MpBq/J+VSmz7WX/k3dqi038ikN46X5dh6wLafiU5Gw25exrwK
f0Y5rByv1QDPkhvFoRASAOvhU9N0ys2oNjHiylMUtW4UJyifLtly51CYkl1kkhxO2Aj98GszSkmC
17nLkM1Yk1OL2tvkkWoliWd1XTditW42D0ZqtlNgo331FLVG5nhNMzoXRrwusyfnaHS4Ay4237g+
1qRoOxDA/rlYIpoGfy2VgJIC5WhTQhVohd9sEtGClcesH7qdkavhvjI1dgdKW1v2ps8kCM7qmFRj
hO+ZAA6DBACyetbbxXnTHtTK7HYooeF5ofQIuVJI/eSBfr8K/UwgkRSlLBXnx7OrpJOkqEW71ruo
1aSAQ3T2LZsd5s/Ddtam4FlAF9CdgJKqCYa3GNa/1IMlLTPq1pbqnaiOuR1KgRhEYtt5veqJfp+Q
Ptyhjj1/QmL8N8+mkXqi7wGggIj8rBKcEywUvTOWu9UkraN9GmVMujJ5+vPD/bvLgCSn00RxE9fa
s+5PtdgOdvdyucM/NtlYapkeB2PO/h5GTwwhCGqmg5AqMqhunw1hBofFGtVuN9jxFJROsdyZoTLu
l9QhVkRxHQB1mH0C5/x9ugs4hoksH4RqtA9EJ+gv782xm4qDdel2qmSxpAmd3bjTF2+d9H7z51E8
axmI58MsHO1U0NcIaptnz2ekOlYnssiFcqn6CaCK+pOudw0qB5j3nEZzQIVGw/QoWNTCnv0/X/33
dwikCtYU9BGkXH/TN0VWAwoOR+MOa7vkkDoztZBk+awD82+vAuQG2Dm4EGbmx+Fs1llWGzgqOwx1
lcBezG+RkxV//1GQLDEh7XAJhKPOZn1EngQTsmTfmEtSd0qpj3aX/v2Zwa5BWZ42MjgaIKgfH6Xv
YPBbWtvtQlOn6lH0xtVQpNMe16lPkfQq33W26cLYFuoYTBF23rMnSgBkAgSJux3mU+AZmqSiMpRO
UC1ts+5vJV3C4EG1KvM+XmBbQHRfjB84yqXIFpFvNKgjQbn/ZEv7fb7yDmllgIYRRMLzbtqa9qiE
Wkm348h7tpdhk+NMhSjgy2JGP8HSlG4hNZ/sNOesLHEmWGhHA+cXVFfrHLuk0mGsjcFqd1gqy4Ee
4e4GmnI8qGoYH+a0QxMTlsVGRX51k8WYRTl1vl7UcaxeaVpuHWw4vl5iNdMXUNlU7NVCk0WINQWN
rWWfrOizNvHriqY9rNF24bmBGH+cIjP+y4vRsaKxZR19M4zKq2JqzQxIcVgfaRoa8Sfv5PftCjQ4
7HGhAAZ76Nzs1SDSUY1kHndlX6rbsqmcAH5gvVv4tPe6Yfz//t//cP7Y/9smz+1T3j+1f20Ain/y
1gCUDNp8uPXReJVB/0MhYt28tQDFr9B4ZatAVp5YwxJd/PceoGb+k+0frXH4oWgzoMfxX01A8Svw
eoCBkLpknQFO/1tNwDNKFnBzDRs7tFLA7uLpiqXSx2kZQkJPjbr6pShuvMdg9a64Ub5iMeH01Kfd
2jc3P7JDcYi99VLZkUhW22mb7awL52L5aVyOP/p9fd19Ke/yvXQF3PcHsdkuv0NAznqZHsjB8cTY
yF65p0K9cXaqV++jnb5xLtb9+COmiQAz14sOud+cmoP5FF/rv5JddTQu1Scn9gdaXfSbHtq7/rI7
kAVsnKvezwNyAy/fZw/qqb6cNuEp3WtBdaN66ia/XjbNqY1dSrD2XbFJdpg9OkF5VZ2m+2n2+E13
Wi/t7Xw5PPT75ka60l7UA1W9gOzq0txmX4wAd0e/32Ub+WAFsWf+Sq+rA3f5RbuwduFDcUOy47zY
v6TKRYA3Hr1oB7BCz90GVfXOp1Z8CLlo77ZXTmDs5PtovoJh7Fw/D8fkUPC10Zf4ejk4V9g2XI6X
PMMvdVMG4R5a8sH05I1xUV6Rxbp1kN+Gd+q+2nKDXufdUfDcFJv6Uj5olxBKPDmIv9h34aEMsk3l
6X7vFtvpJ0aA7bCJvxq76kBJN5A2/W44hqc2rVzpIvxu7bKtfrtSAjphHEwpMAwSlxSzJtsGzSjT
Yd8N8RGzuOg5Vy40NNoujD1geK8M5gtC1nq+XCYco+1v/S0uN8g40iI1vq6XwPRO9UWzzVBz3jc7
wze9lOfqMcSyDyhj77EH3FXb6EI9lHfddzL/o33NFR7ZmlA/2cR7GXsXhj3bJluSrhttB6sy/YFw
tPSYXYxX09b+tRzb3h0fnRscpB+1i/62vbJNV4m3KxVeeYeTjWm40k7+kgTKRvbr7eApwfBkH5ZD
X3q+Y26KC+VKumV+jlAryyvQhVaguNWRf+/jjupGgXmBka8cWLyRbe7X3zpXcZvTeE2nMe5d7QuD
JiBjPjZjVF5kX7mbwyCmT1oEsKbqyzGAalu4xbPhoxm4jbGU8KLjdeG5ulfdpMHq0kba5T+C/o50
2Xyg3hClx8lmmL7jHEh2vQm9waNtt5G8EVO6bfO9ONKvCPqrKnIjJK74ih8p0wgC8X5GIE65MrFR
yspL+huR21KKNGE/tKzkX5JquYvzKw8vKOKaBmoMu1k79u71SxegnjVv8gsKCp4bdn6PU979eFpu
jXuE6ezSrYsL/o4qa76Ahfe6l8GnfXWfb2zF27XVZp1xy/VM5mJ+WTQ+ruwunhXI1najOzkHOuj9
spNfZr3zEuauvAm3OB8uT81hfSxlF62/aAN83EvTQ/hS3Q3Xc4ZT4cYceYwDYpGbzHrKD8kV6L9f
iWruFus2/GKxL/XBcigv9W0faPJP477ZqJ3fXQ23tV9a4PiD7goDDXfEbvNoPOiB4qFF65uzm7Ed
BZUSlFbvUlAV4rKJ7ks6/WDL1eJ9lHswqIzsaK53em3541a7aw8sYde8l1UcPXF9PY2jT6PNpYpn
W256rK71H7bqmps56DpPPTTQC+c9YJ/8KbmV9ubWUQNkIJrt/EvyF8g9m8eq8hwXJ8bsJG1Y1Hso
LwaNc+2J8ZW/dq2v6o+m71AJ+lm3j9Im0/1sWy/wZKFK7nRzo9pHDfep5wnYlLmzHC8nUW0v0Pfo
vs0e7e7NdEPHHWEY34wvNGXnrBuZfkHr9gzf6GbK41JQxKq+U/GmmZdNtI1ewiQPtEC7HdZdEaPn
6vbEU5vsgUBF+aZfWOqxvG+KffE4PFJvcmvEwnb1RKHKpah+bG3T+26ZW2Ca3UMWB6b5AN7bkR8B
cVU7+p4yPacExxofssj6dXB8Y91WppeBmXhirJdbLeMLp9vp1npgTqHX5M1f+htQZh3FOcgmh/6U
+bd4HqFRT6/Fq+xgmX7E9mXknNDUmh67R/kkGy4dFRWaWJC6/XaQvJ02+OW9dG3fdLsfjo/CQkH1
iB7CUdKfrCPGRd7wtbkassrtAiOcjkp0UwbaFRr+M62S79ZwP4CBSRoLy9iUyrrkzS+pt2xLmhWu
tU98DFP85Ibm2gaQvmcdU79hIt/xPV9zj/6lZRB+BywOFCjiQ4tf5lF1juYzuBc38dMNanecwOwb
LkVPRHq0JHG1bQPZTWk21eLmGEMep0IHVeEhaGaNvvSQQ3H55uguHVq1OCZf5fKrQln6uxLtrR5w
6WX3S0NSv6lfjPbeuTKyi+FQOJe6vPUx7HRZVIOPEer9uNlML8A2TPw9WYnY77r6Y7T+GI9KjpN5
rfo4pMab+jjaHpu7x7SfYUhtKTRGpyHoU9VdRuGElcjXnFila77AE13t8oGCRoAZ0KPkx9OxHPzs
FgaYgAKMm3KLuW96GPYTJo7Ns31jf6G1l/j9EcopworqM//TH/PDchleGV7hN8+Ta+y5FC+19sxN
fmmDPWnZ6uu9yemif4/3w3MNFuRieNaup51+YeguheDZdLNrmouN33ydjGtlZ/pIfwU86+RpSmDN
W/5PDEVr12ZuGDPRqqCMd8xVvA+h41q49NkbK9s29T5NDuHqD9WuNx4nrMN/DPuw9efVs6RNWRyg
nYEyraztIT4wyZjNIzmJC4No2CX+k72LZ0o9gWkHk3kIUVutDogyzL3/AyUQWd/+/bD8rir47znS
7gNCb/uzEnC27vxD/w3heFjgvA4B9/8O9/uAx/uP/9k/9f/48fMf+dM/vKT/j//1jx/DPx6e+uTl
6QOq7/Vr3kF66j+Frg+Yd9kWqDpBz3xH6fEbgGmIY5FnWyS2/xWg68o/qf+IkgXgOQgKKmH9O0rv
9VfU9Pg8zB0aFvbfCdAF2vCvyT5qwAKmRy7wWnaSrfPCAn4uNAk1hZYkQKPhBA8s7J/CkA2g90HQ
LvLWmm9lk3N0dxUU9Y2TXKEitAlj1UeYE+5bDeDDdHHtcO32rmwetPoBHlk83cvrl7i5RtXMT7cO
czWdt2boLfbJrF5s60s0X1rhjaHc/j+Zkv9HMOl/wzkpSpx/goiWTz+obLyhTQWkVHz+P/NDFYAo
4F/qUtDt4Cz9Kz8Uqd1/JoS29k8k7+CmQc6AQCULZ4N/zTfmJmkipSDxC+P/YrqJAhlahChTwIsH
aEqV+mM2aNcrsChaH7fUddd1ee7iuIx1f+zKsenvQcQNINytBvkOiSbpgD3BdRrFeGNBWo3qbgpG
lAYXtm0Vs4vOK9aio8+lRxJi8dse/kRKNp1VXYJK7dTX1ZUz6m2k7jS5VpxuP7WJkRZHLQozG3TR
akm5ejKhDyS3SInpXIYO11KvHDGD3gVhO6it8iWdKLRDGMZ/gj9FYzxnifd+W93SOVjW6qnSarmf
S5LTtrf2IqlA0OYGpFvuK3RpyTra0unolLihEiK4sElXe1V0V0ogGoWf0PtM3uRfVjXtC3DYlkJn
HQMIkOfaWdJdALCuwbRHj4oZQcR2awCGpkxjibYEgRh2qIAEpWEKm2dpRhle5/RV83IOMtrAycOY
QPJS3clIbIakL5SwBJjTq2FZbSJeTrrsR6mPnBan9NUodFp1g+3gWQm8hsE2i6zjDSDw21h4yufF
pNUeRJRKnt0cAbIm2iAFlXNfkQx8Xt5E0qTGzraLUs2kMtAUoToeijmsM9CTorZxAoMY2ZaXLcpo
/Wgr3EvudcaRuyslWXyh2VYyl57jaBR+32af83HDAAWv7qQuC61buiK0tnyrCXtZuUA4FbD8Ngul
SjcClEWMujhGZZ3WP1rEtYcpWPupIghJ9SG0LEQY7ZHvb5pEGsdLm2obg5D1fcif9LRKuVoDi5jH
bmpF5hbappl1oQafKKDvzEEW95/QieGx41Q1mue/LPrrt/rsX/HWH1HF4pVbsEPoYVGshMpqnb3y
NusNM0+n9mHV2jmy9hTFw3U6ULgdYVIjwAN0YqNG8B+mfQVBn0mOFMbUpzsF0yfzsyryx3rtawMN
oLGh0hGCw4ez48eFDsuqV515Du+h0WKBAkZUjubYV8wJ9v0GPKUYqnGKizo+SWoO8vZyFiaeyVvh
8O14/jfD8loY/lc1W9wIux/tQxNqJqMjNsC/9lRWe0pSsATWvVVllVF8GVv2mnTbtlli6ifRGgtR
lhiYj/nqqtlKC4Y8alSYWsliI5MahOsgfozT4kyxXww1judXVjpiRHpVzPloP+N0A8btOFehlh3t
IlPM059f7sfaLg8hpEHBjYOoZi+GmPPxIQzFYW8y6uV+BmsCKMkcV+QAN/owVc6yjbWu0caDgwNf
BRn+z5d+Y/t8GEFhGkKhl6mlUF8+37MBwepDvGrRvVmYiOzcDaCyrCboOxNjpW2oYbMxHqxkFGtA
r9oiVdEW6EanOZYrsEPtS62uCGW7cRKJlTqOCpQf+O0VJtZUEqS47f02BlDlXFUDrHNjaw5QKltv
GuOK7xSsK8p4SMhZ7MLVuI7OtxDK/VzfoHSfsor1uM3BfwEvkHQn0DgBWGRdnUJOoX1VGWLhgkji
Npd5sfhmR6sH9p1lpEGPE0hni1UpYSnIj1CaTV4+qsw6n2xxAEREIbHsGCFNCK9ibcOoXfgdNDPx
LWODCsN4kPsUUyjEnTqxscw1ap/jwS7LSDzeXIpnTlEoa55nsPX8M71CyDMW+fAwLRedNgP+cCsT
k/JnAQ9hhEvcfrm9Fe1xtfZDYUvm48cuxxyArVOkhF89YP86gZA1QWw/pXWS8UrK2orG8FRnA4Im
T9XbBplbUcPLm7GZnNF6UBB3iDbaUjLej3Jmo1Bwmacq7CpIU2qVCoyhxGpgg13Hno9OdS7u2tbD
mufCrXaUbvURzoDlIUoh7rORkkm6LetOnKNoiVH49YSoeqEES46AOhyGwczROCllvO3kDce51jyb
aS/xmt6/KhK8HPMK3y8xm+Y+quYbYD2dAMZl3RhtDZgGvXo3VI14uQmd2zR/7MfJJlXLLHzgwkMW
gyzlhvvBMYcLVYavG5/KUI0Y0j+vjVem4celgVOHQ1APsRNKh3wWzsRmCDBrtfuHatChlnnhuhLp
eu97ntS0M0NGpUl4JE5lqvADL/KJu3v/CEl41zS+lha9BBzUFoe1Vqktb7GfAHLfjm0oFx2FalgK
1tbBYpFxqREGNbdGkUYd7bdMaw39NlVmI4kSF6R1XRm3fWWo/Xoj06WKbqYZmJh52VgrrZnVNdS6
EUKcbweoqnXUoirQ5lzg7Q+KJov5Xb3NdmVcRNyT2qnYsw19lLAmwDVuZB60i9F00nWtVLlcm8g3
jlUfP76fdsoMuhFjFuybBrAjyLXSA5PqpeR9cDwSVrmtlQDX9iI9jWQ5KNN4UK3LaLDb7kU2pImF
q/SGyhmrKetQS9gD9uikHoxMx2ZrUxQKaNhtgSUXXoWZEorlaMCTRy/lz2/6jM0koAACKyGz/2lI
6WDS+3EHrgsdigzyaLeWueqVHBThuBAFAjuVO1D5b6FhqOtFmkB8cPKG2qaSxopxoYF+Y1fGck5O
9L95uiEQAPeOPg1GHzg3/BborQns4mRJ2nujVyceHmEX8QONj7Bzjn09GvUNm69dsV/3uLRPL07u
WKChZ9WeYullQdOEgNhRZiRYtiow1MZGgjbHenFTzCUqMC7q7qluHSU7NfV9i9JNl3wiq/ARrkJS
oCLtSxdKA4Bj0Xk6G1vEBPAaURv1Fg0gdOsxJJnXKKFySWxLbF2GqdFoe1WaeuBxQJlUXb378+s9
i1a4A9axAttVdMNYzOdBQtsqUIGa6TYCtA9PAMWk2VgCZCQLpnxmadkIUNNse941NG/xdi2r0Jb5
kx7u7/fxWgsQqBMUvX4biQy9ncJsmvr2bW9U6eeyIbPyOfaDHqA+rwULGUcsCFY94UgfFyLu/fNw
nIUbJIv4VEEeRKQEky71fLKn2dC3sal1vJAO5k4Llt2RNEqLkBxV+5fZp0WXXaT6bFnRJ6nLbyPA
hYl06GcyFRiFs7gR4aA2q7K1vo2lxCT7Y7OwOE7GEHNHsrO3zUcrh3ap9lo8jstDGCpG/pm1FaEz
C/ovWzv4GPQ9hV0R1EUi2fMxmHK76jLUam6reJjZ/iAvi5UVCz1De5f3Pdv51kY2g798D2KKYimn
8TKuwnSSaZRAkE4DbLDElp2hYJ0dE4hNzXPcG+JA0Gvj9ZnevlgjkIzJUPMl7AAvx7PR2m7c1LiA
3iWSVA3pVR8WfSVtZCvDR2cPuEDPIFiVowg0plA3m2dDskXg0FpLJUgaqh4l7U3k2GIWIwU8pMuB
DCkfE7eWQoLOII1llVtJ3tKx3mkLEQiZ0yROqrftPx2Zfc9du4ogBz+9Ju0uRwNNjHALkUUcGoqa
RAAu8cAzDSdQx26t7st5bTljQAbqnPFvJyBwEmQLatdosp7fZWVecLN6ZZBqXayrSBMDWQmlUHmU
DCPPvgCc7ZX5GOYGzsNejxYQZ76h9eQ0l21drG1C7ycM5SQI7RABN3fSs3psfB0FuXQEkzyYSw9E
1pTqe8al4qRdE/GyA/LJjFtYDQPeVVC9xSxTC55BcMR7C28BNnygG8GqwoVMtiigiPOqxoWQW0mG
Fd7/MbeNlTQQ+DGUnQsI3zEfUd9SVUk4iLXe+z9QWNZMFEhKIpkkZhMDjPhOxFcT/SfEiEWMe9jt
2OuikIAgMRQxDKtMEVmVE+ECsWg9O/yAnSFmVFeaItDqZxOD1BOyTSLWUIyQLXRDQCDOagUbRy6n
z7HatsGaMFZxoBXlEtFuKwsd66GvM2S5BeLCUCUwV9Q8tcJmg+Mj8YjcO8aaBbBe+ulXE1qv0bsC
jQ0iS1pV6eTaaRbKGtqpY08yJUUlcxyjIJyKkHV7XRorRRn2p37NtLqXKX7DrpUuizVqEzo+Ubc0
8ugncGDjXwX5gEo33jE1pzvpeb/O1qF1HBG3paW+WtGusMu86qB3YTKsGw8SaqIjstopx5Li5rD7
CLLbudPkIQg7xJAv8ITJkvpLES6zs9yyYlYspPwi1EMn3sq5mTCQhao3a+JLIalssVfe1pNs9T3j
WUR1YYx+OmoVz0mYhjmovyRaxoUsOIS8gPfs5v19K2YswqPyLZyi+iu+5f1UllAVZOd2LChz6u4t
hP7zxv3b7onqiSrD4hbGPgBAz07SJm+USS+r+Obt/KBiQGin8UTzyZjmkdNLN6eYe9cl8Eo0jIA4
flaI+O3wsJHwRBuDyIRin2aLe/wLiLFJrCodW2k8yeqQAwCQKzM7LiXJxINUwl1YQFPGOcfanx/9
9dk+bNhcDMYz9WxNAOTUsxw5hUJuJECdb0DsI/+6VQoncVJKHmo9QxrU5ynujgq4NqHCpsSNVW1Y
i9liXOCf3q/rvRNL7RDtpnrlbWMPmVt2HcBRJnDdoYis8a7xyVKI+tjVQvrtkpI3402E4h5FyyZF
2WvaqjXMWiWIYqseSH9I9ZR8m7B11Zqfa6EWy5/kIPpHFBbHNMVU8Ju4RQHlFFi1j+OtmBBnIzMf
bpxyNZX2KZ1xaZtekrYbeN9apXBRV7EnVB+3QMRUUbusEMpo/YT1Zt9BgkBAEVavITJVRe54UejF
yHygQq7QgtG3hA1w6ASZPuKP9O2LIXKkKd3SQZn1aeNILQVW18xk1tcFiE8E7jYxVLAq25uhsxC+
FGPXMNh9KYnTSIFekeg/G0syZ+NCWRPuJKrrOW79LqHEMh3mesIbbYNMYavbdNI4hUI4VKqCaKTb
hLIzJKe5xqGo3pHhO6OEghqCkOB9ADwrNj5/nDdDVrrzAgjeuKj7EI4Uz447phywdguz/CRLOA9k
SQBxKRE4UKGs8Fs0nnZz4oTL4Jw0PRnH+isZfTaf1liDNY58ZSuSqjgdDUZjVnVRRf7zGjhfeq8o
L4BWbCuE0b+FjxUsdAD/hX2iwJyvD8bbWl+AIjIF1DgfuSIBPHvC376uZmBuSLsKGKF8Xuwz4PEm
k77qJ1mXuK5ed6KOOwGnZ810s0Yp3coR4fq0NqWdBWnYcVKcEk/siCbHedyexwlkyGldTyOibUCv
1L4pYHq9h6tsULEKebgA2SltFrJxhLsaHBiLxG3TeCkQX2z0FFsoROobZXHVjjjoKyUGe5qGT0L7
M+1D1in6SBSzZXINcHds0x/XqTPLxZDoWnyaQxvEMJo5sZgIemt29ndigDRyfKHa0N6nY0fNxivh
bqcv5H8Dse57KhLWyKrCXk76PAUXpcEdm/y2tsRA//mdntWTuV3yINwcGF2bVuN5IN7hyWrPZWFc
G8sys5GYSSxm0axrC3+qXw+OZGqc1EdIU4V4J6M8wMmSqUg/fyZw89vEBmQKKJEsUfwH+aWPYyfC
hL6i1n4qATyzluQB+kPraUZncS1UIzjgEHFN1oc/D8KZd5V4aSCAyYYsyAsyziRnmytGzNHatjo7
jdVI/R4zE1F+Lcu5CZHv7Q1RPlyrahhtEXvGVYZa3GvMFXWaODCwrgwJByZ7EYG1oSQrt/1ekSvq
xlwGygTIgRDVjUuEV5oSxWu/IrpaVAQOejVlRvLrzw9liJv+60mpAvvkoOTdYokmCgcfR9PRl3g1
xnQ8vVdknbpyzKtBaRY73iTWijTDbqSYuZZ+icRBFu1gqiKKh1p8LlpxUYdcmeP2Ld1lyYXHG+cV
85hy1c1a61YIRywdTE3y5L4jdXU1rMXULGjMWUb9HvFjIxvAj+hmBh+ylwh+70cwpLK0eQsW1Ak1
F4JsPRadg5aizusPkmFcqlakNalNWvDEZhxrsQzWtqaU6MbihhiLjOUmz2IMrw5DA8fgdq36XO+f
31/HuoyiIrUOi3hxHbq5GumLrlQRDwe1Km+D8a0uTYUNOq77XkvO55gj0EeJoaiQGpNqzpTLXKvE
/TUgcJdpS55nFytglsyGhL6PkAWpFKLgmWjYs0Ylidu/e9rQjkWnh8Kuoaq/z03TiKNVt7L+NJaa
WKFrReX1OY9Dh3VKKViMITKFYb9Ha9r4dPP97bADjk9ZCwlRkSqTq3+cRcRaSUqZvz69lzLhk8uc
L9lgm1wfyy1K3bqRadxFHqW89E8e/0xYj7WJmwAQZ4x+0NfCXPjsBuJeT1NlbcbryIxEVoWBSytq
pLCk08EzJrQTHZ/bWcnNGkoOvEB11ZkjG8AKFUnFe24mqfAD5c3AhsxfIrMpyvjlW0/gPZxfKoe5
FHZGK0PYL6MRYphkvF71fWYVei56HG009IUBhnAskQNw5H5ITb9XFgtIEjkquwYGVkmJk7X/50X9
23YtjE+EzhH4Ep0M4GxNzzlebh3N2+v3LYp0ROeVvzerNdLV5jlbUL/fm2apMVsWMy7n01S0nyYA
5wEphClITDYtI0u1dfW84xYqc25ESz7fFWUvRYbLXsY1pmzI2aqxSun3f37032qzTESexjJ00SVz
KOF9nImTZJhRFQ7RXayjhKN5yGaRsLnKQvWKkLGKnfEJMmgRun3Xhw1NaPY6pPtQ3WbTgoBNw+az
xXkGrEFxy8K+VRPxoBB9/O3I6ua8R8i5iO8iJxI7yaJlGsd9Rg+N8PctQJtoEs2nWhoYk2KWRYC0
vp4zHGt6djTiZRInLzUKhtFcwdscu0QSb+9to4QGXKwPFkSUtN6uFu/ipplC2s9elxei3foWgDbE
zqzCzkR74/Te10q0TkxzsyiYEnBKiTzgmo0L7Xe8K6LGrS05tJACLXt58SLJqg04yBhuxW5jJQP5
azkkBVncODWvdY7WEfGsohcKt2cPkkg20ewWq+7Pr/s8FmDR01QWhBwiAtxez/LLoVcS2aFPcPue
WRat1Y9BlchjCFXVWFLkFGqW92fXpR784dxEPIxtjsQapTt2HvAwZxuOPFU5s31Ugx4KrGS7VhqV
Ok0fnIIa+jA9qU9DqTRxzBbKnjOjiwUoJ66u1LdGiAlWkoFLrFaRnpWBSgOV1cim6vPe13lvWY4V
uc/o/m/GzmvJbWRb00+ECHhzS4JksXzJlLp1g1BJapgEkAlvnv58SaD3THdMnD1XiiqxSAJIs/Jf
v6kCXK6ymO4f0/aYZatsn9o0mBbzWAVZhls14L3uxNZTOQTwZYBryudywuyNHhuHpgVLjK3NUqaO
bm26oyLUGSEzDo/1AYt8IMMd2JKlqhsD04RoxU5DgQkhMM4KZOdPkoBSUV2MyO7sH3TISylPWC04
wbtYE4/NOHCNoROnZFxh2zw0drJmJjJ7zkLPk0kLKI3XMlMKOzJP5LK4lEtUJ0+W3iE4HniRMbWx
SEZiAJ4XBFWOomzCPsA+AmeuJMUsIx375Wp2zJE5dqYkN8RJyF6jPV7XhbPxbVnAv+Sxc1qoBWjq
S2l8cScTTfWBFnm7lGcBgGMHlzz0SMw7Tbg2EVkI8riUuJeNXWd8DqeedaoqBr1lJaYRBT/Bi7Li
kpbJhNNkJog1EXHb9NMM+XTrJOeE27DuT95sFFSEGKyYJpTXLmhSDFOWLK2PlPRZ4VwrcLeh/ZKC
vxTOvdlEHHrfVlkUeQPcJwOzg68yKPFjyObJ/Igaww6vg2otXILIZyiH7KjsUG90e/u5vy0SeZgN
PJBWYAQmHsdQafxvg133njx2wfp4YPBIWXn6JgGCHjEi4mv3QmkkaxzYqDrqmslDUwCw1I6/tk5g
WmAY8jkL/IlN1F+A7dt4cuRIH6YIjeK/ldscF/85x9jJITq4tNnAcZBO/nvzYGrXMCKVdx1lljsQ
4FWUygK7lQRzSdz/s+QO4SKxxNi24NMetYrzPdFxd1NJLz+eLWIfHmTPKhgr8L3HaeoVWO5gpV/K
coAyFrlVOj3ZQQWPHkcT/97kHgxMZsqNVNyHRK6WEgZy1HdmPLT8X3apbGHIl0JAObs3FLDtZQDQ
wdhK5uOPpBNLcXa8fKpOWNa1nzgu5fLUAHeWx3YNKUyV9G20msqcy7N0ElIFGjxYEMP0c5C6MVrz
mbyyqFbP2JYGaKe9lPE2VNkUT2GKjRAxFioGsJOIGbyxC+Gb1cEjh4s6Ok3AJiEXK4LPZT1YT0Pr
jhPGFY793fKj/L6cvQ7mNLZGz20VDXEL/vE+V0g4RN/+8LOseUeULp5L14CNv/Zu3ncEvJr4GYFX
Z3TWHxu2KzuMZ89d8+hYOMTFmo9gcMavaEydCw26CjexbD0pxWANvA7KvjmjjTE4ZOPGt0rE0wRv
dJE7gDRH62O/Jm56iMpg+YrT7HruG9eVOBqWiCryRr0mjmqfUpGuZ7H03qc+NJxLEpnyJAulW3Ge
Vz9QTNUX082W2MLfTUNQkOLTLL1TdOS/mMrz/lzsMPuadH37thht8piCn1/LTgdnYAmE5VsuUd1g
xH/y58Jl61uL+Wo6/fAgi3x+kXZnndapLU7IoxF/iRE1AjSs5ZcKJ/G5gRb0Wrlmf8+JL3ueAmIL
D0ZbNKcSif+DuZTRZ2Dj8t5KE+81tNcFwzvoCAeRluGDORTu19Ib2q/kjhQXeBvocLw2ufPaAYr5
XPtE0RiV4R7g1rl37ujXn1U/1fII7kwDYxmNH6mdy8dIQiLHsr7/bAkf1w3VOpcpkFgLOVqvsI7r
b4ETykfqkzhDC8CI5YgDT7cm1odFC+COwFpx5+Te8rLib/7kp526WLTWrhk+WQcnWZeHUuUheRGt
dF+h2oTzCaJOzadYyQmvl+UBL7/lUIRhG5xDgnX/CsWMSZMcPiy2t0uFaP4gOBAeup688CoX5heX
BfhEwnL44qVBcOesuQRf77iAtPK9LyHnTkrsCWF+jF9T/QO1s4deoSnkI0Mzx3FI4WLnESvfgM8y
ZUJhPWKv6/+Yc9e4b+w2PCacH68ey8mb1A6O7Jn1O1jUepDrWPzIapGjxLHr+bXx8JpPVAILuqKX
cZim0SGOBd/GDxZUTB5t/imwk+IOwmCxMUmzjeaPxQiGs7eq4ioGhetbma3ijR5b/4ajsXNYYQJd
Bm12GM5O/dmf8sY+4DNpYdhs5GM2pB3a6Xk8lynxy1bQ188kTTsnY6owEUzGADFNKqb0BLzxPhU0
tOZBfstoSF2hZP4cO+fdLysSigYUAcYQ4Nwf2Q1eqoEyrlbfiOgxwizzjgsrnSPtGvVMRYEtWsnZ
aIybxmZLzowCB6wwUSyvtQvp07YK80dL+PVxijx47K4y/jRgUWYH1eZujR1YXv7y19q7KzLDfZDr
0nyPKmnci6IfmVzu/JS6znQ/4OGEn53vVTEn4ObPib3jwVo8/yt9luatShrTjetM9Gd/mdCnkRbW
xgkRtPdBj5FEPFAE/iYyOcOkdFA9OAD5HNYpw/DpqZlR2zhO0qlYCS/AijTA+jH8Ay/S8Gh3LSKm
mjt8D1PNjk059dds9btPki7EabCLLD+PXmR+wgqFflMdVgkXJFlLYAF8omw33iyaGL+ls7D8RLnz
CB+iwHjN7s170uTII3eG6gtAv3eY5zX8gadc+hUvIJSEEtIrujnu2mcrKrxzMVvQCvOkLS+pDPPv
LtX/XWAs2YfbOd3VTfoA5GTKjoO/2oheCF1gapZThZF41NzjaVPHgPG0F1yRxEWu8l+hyppjOYfh
W0vUDdRpN70rQ1Ry5dj1J3Da9KFaR0SS+fLMF/9ZdH71s1kRYPkpbS4pHNbuxulPbbhiaITVV3Qv
3D56zoPZPS05drxOQ37wwZtyFRee4T26CoULWbLfweDch1nMAUEBTo/PFrZxB4O5G+etKv9YXTuD
vObJ7lCJPrpT7th+8cEq6bgIkT8bqWEf2YTlp7pFNu5Hxno1Wc0u07Ikdy6fjXP86OIqHo4j3ak6
MsrzXIi8vog0zHDZogRf35suIajrtJLvl8VitTS2kK+NBtp84XNwUiuFGsoaKHJUkTaZfOnw0mQC
yst+AlXNyIF4hyf2s1A31b1yPg1hp3s8ggUFZsx2RAt77E/FHf6IdPhPPe2rMjrOZTqt+XtQMpb7
uIDEzEu8DfumuNJHpeCGw6/gSkN9MNVQYf1p9fQg3+e8T5tviRfhJ3DYunXRWo+hQ9kfNsU1Imjd
/cnc1HjjbPT0so9dBS0jXoZx1D4EPhbsGLYaChQ7VQv2Hc7k18+4SfVIJNPI6wtiqxIM8oyuJYjc
MPCjfDeSegl/m3AGkns4l1aFQ6ugxDMg6GJLEJAn9+ZOTVL80Xup7JEqAbvln+hGJ5Z1VApXXvOB
0+7s+RcwqZTQwQFOBGydCQbocurHRDsFk+qHOVBO+zQ7J1PBxnXgkO51wGsz7YdyO+wWUVkjwrao
dGLYavx3dOuYNOuqsNzkCFL1v2HMiKHHGtnsvF9/N6tsFYonjPBVer+YPlMsJDb3kojEqdDJuWL1
f1CQBflpKKbBuDSNJXA92mil1YrLhORxpPX6vp2QI7U2IWeQjNsYZKPV/UWzX3P+TXLvOC7MOGHy
Ez5oEirIVhrnpqFx250VVInJTVhI9Srwtreadh4V8Tol2VuJw+bXPlNLMYQnDlqc6TEn02g6Tn5r
RXBZaHRLeqEToPjMfHQ4rhsrrcZreeONiBSQ6W3DBurS0WzkBdcuUAXGuT7N02ECD6iaoeQHWMH6
d3RcNWtpZy/LydakusycdFfQLNk63rZzhJprzczWPI/5b0SxyWsQgSunIOUHV3ODZYOs0mMS1YLN
Xdy+jXBCHl69Qf8dRzrefDue96Ol37Ylj7wu9eITztY1C0ZvNK6lOzo5KFnArSEeMoL+Zb8ko2zx
gI/8oC2IYLObEYh5olOh7tcUDjlxACabf3UaIFIyTzfSdQ3XsINaks3hjaUqA8VkBDTUXzUB/ONJ
LQmWZfMBjoG0ESF6woI7Xbmevj2ywXYH7n42pcM1zeGWvA8dKbXF2TdDbojYRCi9XWXAKqnN6aA/
hTmt3t8wEFMJrJ2EtYemPvOL9R3qKbBKE6V9Fl45rNMrP0go7x30/IlI5upiYTW7wBTd7lXj2vNs
ntrAGG3aZ6DtPLGNJz3a9pq5v7FGzAjPrvHwY2wUTb/wYKIpvQ2futXQUS2Vf3sirh653vaY9h5g
6k4hnfcqkStqgDGL9ANNKFhK77EQrkKFWeV0ruQhcCpuQYHUmwvlZKF7hrgfk2p5qSZYSNQ+ibZw
O+a0j/kq+HaV3GOrxl+Hnl9nAPuilNBDjzChoPlYtk7nsAZ9QOocozatNDDVuF9pGer+ck8zx8yO
ecHJ4WlOvTnESxeLJd5vWHp92WRx67aP34wjZ5TZjTJTkYPSe/M7ftFt9yEXEyHLg4xylv/Sr7Tm
obMDYvwOzUTfuTsm3qpxqihfooVNYFjm7wXLgvnFhIKiWJ0J/q7OAwKT8TuntvxHrWky07FoI0t8
MrNygDMzOy2H565tCvc9W4kTfcx92InnlvOY/7atJTgW6j6zvO0wPeF/OW7g48pVjL0J5GqMJjDD
NumaEcU5V9kQD8H/l3CnSFQcc31H7bJnodibt6KHh07Vezu8o+RiSNZq0BQOCDIgcAhBKx/wLsw9
Wzy1zFrv+xTQWPopM0rpD+H1+qBPoqNuRe+T9kZJ21CgLjE9djv8rDONEWAO23+qFplUP5RNK2NA
nD/MmMgtLowgdO639WiHLIvbD3Bw9NcpDVD1y1KFZDomAfbynAdv+K+KJroT2y1qhVBIjL0kXBLG
AsfH+Y8gr7m1VidT7pS7kRvXWzt5wyi3HVtE2KAwDWZX7/aoJPU+7wCo8MsJyz2uESNaFrVtjd63
+SUogFkjsTi/O0+6U3UkSIlfRZzX+ft6w6lHN+W22kugGbElDA6SBtNWlt6XbSmDWVMwJ3YUtAxN
2o3dBqDoNqrRv0xLqxeaChNDXjg0E4Btguqk+RhspScSuJf+ita86JmqRrpQwwseiHq9bCuaHfKQ
zBQB2QHgR/OLt2ECbKZfIRulL37j0kDZ1dvPinGdXr+IRcR/vBjtCq3vvhD7prEwD1Yie3ilhQBO
o49jQtJVHEWLflzbeOldpCP5pciniSXRQT22Io5fIGNeCTFBKXNMBVYxFfU8Cdl+QO5QtbCcNHOB
kd519Eu9EgAN6poH82PWvkXhPMaaxO4jG/Y5mbPSV76vB/jWr/2bj0EgEt9ujOD2FecpzG/6oNvk
CTJTD/r9YfvQe9Z3qcnE8tC0qV5u/CnR23NedZrUFMhAV3iaETm/IYy4cY1oBhrwKVcYpBS/A8v+
U3vb49xVjEN7l+Dd5WBmguihLO+BP8OmvVjEz4T1ax3580xn268Y/BdQfqH9GXC+Qp4mqoyoyocR
CgL0u8GFpxmFB+GUuY8v5jxpMs2KwQ7f0nFbPcsR3enR6pvSwRaqrEvV/+xKSwJlO9pvP489c1yI
dLCsRbcKTFrI3Bmnguf3IUc8g+0jEg3d8aab4/CPX1I+vvm3Lccou9v+fQP5Uw6gfLkqoBz5IERA
4397A4Kupb6Bc1PrCkD5OdtVIkaPx7l31bfNi99ru0UHBJc/3pt7o1zrIDsYNGulugPkp+l0L2EA
8dXWEjPxd5eMTJLFD1VVumU8Ghwp42lqEBE9Q+rmaBqnTjYH5AdsvQFadlpiGYVBZNhfiz5cy+hM
JKKeJvsw3iZ0nY29kzyluTGvGWEzoS2b751FEMZJomYYl7hBscNV7JUOIYH6+eeVEThkbUnzNrxu
DZc0lZKhLaLRozTxgw7jrAfTbfWqixsvVsso+t2RqaB8cKC3fKvCzSbRjOv9Boq20GRMjN31zkSI
g56hRUJOAoeRmSa6F6uNLdARj8gtbI0CIhwd645cW1+0xIMiBNRknMGNpiR4a9NaXzWCWL1RtWyl
vGNVclSFHYBpPe+Rj/7MG++NIRJ19Sa9cyI46+tJoExkkeCRrsnR5U2IpumcZ0nRh7oTc1z9nhZb
MH+XygpbtaMoygGIHnNfvWmOZpLC8+0JrOYW1f6StjDwe6ojujqzDRP5uIrSN0Cca5yR0Undyui9
SV+3EOnC62g4edARKbB1vii7eRLWpo9qKFr4YvJWBm874hiNevM2PPAfL+5DyDxYcHeV7q4viFkU
XPPFFXb7QwhPk2H2chcQpuUB0tvKhitZvB0DaR8zrbJ1o3eCtMwv+6SF/nkJo4QewyWnnyieMjxd
KceoyvS0me2EeRCWpp5k+32FIqhnSoSAgy8yJ72evebEcuIdoi7wBzOe8agm5Hzb24DSNZFuAYyc
ToFjrrWMC98p4E/sY2Y/ecBWvR1AOrrF133Zz7e2ubfxMiFGm3yr/Zi0QPfprLgu85b+x3YiTSX0
PnbqIuu5Z9smv89pBI3btXMmLs7N1phbrAD9xGFEvjWKszRzbtm+YBvlpEmqXHwOr3qXv1WqyBgH
QwHGsFyCjasULo5edfeWn7ugS6GtuG1tW4u57qXecvYlu9jW9sHMBn5ZjNOtdigKyU9b/znPEhf/
pGl1JuuqbtV3WBBOh4+UcpD+PBCawMp3GhroNMV5u9HbkIuoDLlH268I1dD1TcAtYAMwK713/v00
B1tvbmnb6YdvujN40wEqOXv92hl6NXUGynsqKSJrvAUUb8AHZll1RM/BdDK/Ji2EzhYwPpATrr77
WN+eg9OH+qGbXscu34ap/urBram6l9z7Rh5BaeGjIjHrvXj/CfhAP6KdcsCBUG/QVudlIZzh0MVb
Enj1NimaTunr/5tKmPV67yedRw/XesYgmmad1erlo4V1qStmsBY+b5eO7F+5VzMQQFtLvQs7WZut
71kCrU8zqWjyUULdSiBounqob/uAvwEaYJQ3Udq6IgA4d06j7725zKLRCn1XawM42ulBa25HUs3Q
5X6nttQnsV2FOVq434u7aJnwjHxYWwTL0DCAN6AajcOsH8ayCSclCDYftJMWqzDQDJf90Lt6uFnz
JTZO7jAoPT8HmPK8pz6u6e9yq2H2anGMJpiQsSb/SO/QJxMEpsM+tzh/UY2jiNCLf3+r2DbQJnVC
EMyjBzpIgmLAdsOz4TB6w4a2kVyRxsH7bv37abZ1P3IrdvetG3E5VabbzrfTUIYAijJsY+JuTMkG
VIMB49+gEftGvaVNoIu8rYrq3Illqdoq/dRVmllXbCuFKIZRgY1S3iTGvbXp0Oyq4/wzpEj29OK9
ceUc74aWbWN9v3e4sM988Aa37DNuqzXn/EZuXzbS6i5cdfqFXgSovy6fEsI0m49aNBz5AxYy/Xg3
uEsbYvPTvofufGFTCXJRj6PojLWDmJAN4jkYSnOdjo05R/j53Y4zsmg1y2ErtekpdAweb7tzzhqq
5Qyf2iT2AKKH3gmDadJlrIVfPQNjx+c8p7jNi8TSHObbl2UjXzT/i9zA9d0hX53P2CkQyLn0+r4d
BcJtld9vNXSrG4QBisVTD/xOc2mCGdOT+SkETvTdo79JsC2bWt6Lwexm9jh3O4mvtikZi/sCBCVa
1yUb/rUdgIwZ4sATIg1sGs80nCcZ7ptI1dl5I+ht3Y6//yBl23l1m3QmvSGESEmvb1HnCDcoa/p7
ZH/WJ+iG+jiwI5r7kZ6zmK71959MuJ68ZH+yYtP8Mk05JW7DYYcw0SMvbfsOnRj6btWit37bIRdF
nEFgn2d7xh7QN/QtpQt3o6rcBvJGOkOJ2HPz6m2tAq+kiqVOJC0id4yuw1ZG04LamZidp4rlW75x
bK+Wl7KBARoe3NlhlEG+1BopaPQBk2LfHTdBw06k7tCAshjkZLbn1snPurUd7y1VUaucoWi3I5IO
I+0Ylvu6F0ykcuWXGTN3bmPjmrrsaX2lKxx1q9FS5ivr346nSA51PL6xHfVU3Y9KpCDrskFuSoZ9
sQrqRAv02qTUh9N6q9wk3jv8MqvAe+TVhhLJTwjLHIIyxglZm6LKvLkhCJugRtZ/L8z6GT5+IsCY
9m/boWXggOnPhlZE0lnWF5T6JH61FzjAobXEYHSaf1dagcO8hBnHD74+/HP7mCR6kN7A8VByHPhw
VsPiqpjEmptPWAWI1wYL7KRacZtEQQH0z6G0cXWZ0ZrYyoL1wHPWU7Cqae/EhFQo/mkaljI2amJX
WaRQ3WgeEHjpyuV6a6uHwl6YjBvAvm6V1E4Mp3K8vacJdQgUcitr6irQa6qB9D2gI9YXcJuODl0b
gITVB2W6mzySoP7D7cfQWH+jrT6wbkd8Un4rOz1ljeX24jPosi7M4WbpIRAS1MfFWVgIkwZnooLX
httgVg10gNvozErDb3hhf+M0utBMue7tzCxd94aQCWSU8pDDsGFx35lW+6QIUhJKPyIwXWafi7iT
GwNHVdd+nUvCGJEkdbYEzEzhdODlOwCxbQC7UCeau3Q4kQPc5h19p1spukPOJDTrMevD0eQRZlvV
F85BTRMDIYQ+DNRrrs+hM+kiencfnJSgLjnV3TK+Gxm0UU6UYW1Z8/1qIf+gZvIrAvKeiNVrZu+5
j9KINDyw0jVRZfZ7bk1qqHMgiKn61AvYNf4ls/3RC5FUWemABU8A9YravV0Jmij8fml+o7+R4xwb
iB7FM0dtC5NEhUfG8K1DQeGGMYK5rAANWlcnOKkEcOiyjgGRCBqNsp66Iqibh7GBFJVdopKT+OuS
jYNzrZdakiHBMPrLM2jr4lY3ROPZL7qVvmZRLT5wPNSpezk1wx+malr5HFhOUl2Ske8Hi8rplkJi
Mhcai3fqVtu9gPllw+vcMrbOlZ3gfqWkSSiQvRZjLGRBWl0i7YC6IGX5hW7iEgd16EkLJpx7muF/
OV1GJJk3+hKkhvOd9VivdY0FHeQu/9zT1hsOkU3m7UOYl6vZEvYT9fjhDiECPqJ/yslABZpLY3gy
YA9jihmW9pIwxGgBzgbhOskkHIR6Zo1Rqm0Z0qd7uLbTAgspLDr8KGlht+58lDmKIAzv8FzyOWqy
PvixyTRw4oakau8xocK3KbQzMQbRvdXmee8fnNEy5zUe6VlNL6UkL+6H9GpYLdGYedMDaZ+DPC/u
gp/ompfmXV6Q9MfYa8cXhReEujYgnu5TVHbSePAICFI/QxZl9VOZvl+AcRpuv3yvVvhO4oSydiQU
sRsQB4IM40n+4Ze4YBgQFb+RzkH76m8cm4QsmkQMEd3a8Ni4cUllcq45ozpw5HeCWvQQb4eZOnwX
12zAYWClqUFOF+j2KyQZ7syhdaNFOvDYicN9ghLMmSHHqtK9S2m91MuhGkxQVLktywYkFqaq2jaK
vVDeSnz7thTlZIyM30KQdg4HW4kk00QjacUNYbU3CdbG3yS0AQx4diDEP9EJpITa3qTY+pesfro2
397Fsm6OJ2ivWJz3XgYKxClkhjEPkiWeb7K6fcPZIM+tRZo4dnNbm8mVYbAGoZ74gwTKJuCjImjp
atjr6n1NxobEgZfZXWsjPIneotzM80AfkVYLpt/vDjWZrGmp6UL0P2c2XRzNVsPq1oXkHn7pVZjU
H3kv/OTXhMXRcJ3N0aze+rJ35V9be3O72mXHnTrt/TEZESfgfJlyEGavNHubZlBXvqNuEstJgi4O
4Rm9aDoTHp0leqMWW98rv1UlKRdpw+HAXCWvHz1ij8PLMvdQMxPTRjL60lhDWi4XDGt6VDODx3Gi
w1/DmjpKiqEWL75TJ9iEUnjg1+VDpBzJvBbgBSenFzhi/bBLu7CMi+zKPJXjp6Dj7YPmDqqPFY0P
GeiVj1UnG34m8e+P8zxFdX0kUbbGPLgyPXUa2qYlGcppyZxqOHHKZzVHGOlyCEoLSgAv1FF5dN29
fsrKS9Qv0JMgeQfRGasX+7MwjcZ87ljrY5RjMy2jsvxT9Ln33odK3Ek7HH6y+fQqDlZzOSWRl/Qx
zEM+tAyy/gEQEWZsO6rp95iDwd1xrpOfMlDM5wqa9H1YjONpmCImYg++7P5S2G/UcYeyur1kYzn/
bF0oZYdwtaf8OHWD+mhSZbePCxygOABM+dx6YfswmYX7iGDFqQ/rhLrqbHtV8+x7c/GxoLx+YXUr
ecqFmwHKVc7XTLXGXZCwznuuXMY7u7SmFt2C45jf0XyxqpEZ1n+jDEnvOx5+2R4SOThBnML1vNqg
37/AoOd7J00zWB9tZNZk3mTcPKE6+4MWhPCebI55WAwHU2EdMxrazaFtcxByi9y5SxpQ6R1y2lr+
1fPWnAgpJkoBGczuPta6goGU2kSRHDB3pBfP0WXCijgn/KAwGzKEKrrFdVDaIi44ING3a+Q1qHIn
LixnIlYvtf4ITRl8HyYr/5lnYriH+ei8TLPFKIv85BwpEtyapnTv7YnIsWNPA3U+2GbS3luWLf9k
b2NnGNdO/GlYbn3OUuYdR72vQ+VnfySch7BTmYrX2oyqc2/30cXzzPnsOLP53SZj7z3JPf/oRSI/
T8aafMoKuDsBGV90YolmPhq13zzXrsOSmhvZGMOwq5qLUwX5r1ka1ucu7EiVFKPZ/oT7ihkazEYA
QJcwUhITRcrKkihrPjbtlBzQaC10qg2hnsN+bnFlH+yqiseodiCaEk9+Cfxg+lFEnMXiOu3MI1G+
I8SQ2X0oEs948tjjH9Z0gDdItOZnq27K81AkOB9Vc3T16iqFE9lPU3KFuzmkJ9Yl+TkclvRRNsg1
TooK7m1K8+mXrfqUBvQY0pF3CoXXMRfifHa0bP+VtMupoRNdhOZRpXPyxMdi1Jsm6xnFUPWzNJzF
+1KEI5Y1/MU51P2Bv3L2zB94zdXJnWmM/vA1WiAzeU/hNAdBhjOruUb+Fy/kCc0C/6sREv2ldDMI
vTg90EA15NEYMpsI11omlnNaF6BgFOV9Nb+sIhX9kz1Bw79Cz1HWFRxNWB/L0kdzcQyjKfTe0xFG
B16xFrONtcUGMqayw/+lejFNuxJs/ExIc65isRh+RD4mH1p1xUsuVgGTqNeNrjW/h67M/l62yxRX
dTIET7NZmHSiJco7nRNMa7ceMUm52Eu+vsq+JW2OQKzuNS8iF4NuTMIynP/mGkraoTBpsN8taNXk
UZX0imI0Ef1yYd1tyB6eySR7LYbSW/+r7PmfPGFtuuR6sP/QmkAzgXDyT82HrZYcLrScXxfDjGaF
JT1eSOU7VkWVwCzzP3aa/y8LOUcLSP6PYM6z4SHbDE48UkMbCcC/ZaaEztmhROD2mkl6P81B4EPC
spB5SrFSepk7zvKusnsbOZzwTAgbaaqsgjxJb9D/qDKRvHBv9DlmS1rbJv8fLWfRr7vZaXkJ1ore
kXYdLpJoLlzf/+7bg8PvCjQ/nIswB9Fdm6F34bs9uEhDoZL3E/PdjgcaFrwSodrK1whBN4zPFsNa
Y07FMIzvrELFOp9I4VbA/lRprZMc8u2LGiC0XFgw2/qPk9QMyucMv28GJCEiHm+v1tXUl8exYjbh
vTldxGduNlw1NkNtcvZa0iHLr/V2IyZ28Xn5xtwlYeVoW/1gOi/4qI35cl9BSvPxdY6gFDcP/txh
IfaWYj7CBdQuLQv35Lci457lXaUP2lnE1l3rqDg4a5jSFvq0NaKm9as7j7RdNzt5NGtwTnHpTZUk
uXmAo3ac2UkziMe0mRoe2IrMNjevGaK8NXktXZ+c6rMc3TIh3RSWJcBhVk5YdLwl1Cf+96QM9VfJ
HWImoyeBaQFqi/0ZMKk6/ZbKpaL5tENKkSl8LEpqMXWZOoFZr47zDLk+VPMx4hyKBakjrJXS0GhT
/f1WPDNwxbQiKH/JVR+CeeTGrC8ZE42JY1FnYjnixFknNEAbogbkyqUnsVrbhpCBbpEHY9dWNBin
pKc4r2KJVVWLobZ0G26ia6mOEdoNpVMZdyKhqVPHu50QZzrLTO5z03SC+Q5bPfyV4nQwgi59Mkcb
/7pDm6SQXi9iyccheFZmM8/ZFxqmFf0T2xcen05ib8/dUMFAI/GKpxcj85orWnLw9EPOHOZhdJbI
Pfa56q3HbjOFxH8PAePT3BeNd2cQA5WeUpvw0/ylgK3HdxxyT/Gn/2U+3wRh/5jPAQIiZrXjojXw
Mcv55+LBp2MaOZfydUSX57Z0yG3HcOjAw7uvD00tZ4ScTu8DdR83zz6wBI3hhpuN55INllfhHCJt
bT9o+wq+/ruBiWGY/jElDB1QBcc3IrTZm3+JoIHjXxo44RXhzBGWsDJGb2zUAfkAGYXRdVadyd0d
sYqmY4Wjo/683SYVdgytw9lLAA1hAmiP1XUzdvV4C16XoQnw3QNxzlTlp8yFv0sitD1imJdOhsBT
i7YmBScEbEVS0zVMFn2OqoxRm6uUfaddZnaft6aoSx2hDdMtYiyTbaWS4ISX2aT6h9KynCr6+w8X
u2wMeNY9I7aikBmDpYkR1rj8QyXZhwQGW8FUf9s7HOSKj/hFzwRLj6h0DEY9foub4DKzYftDjbgZ
Bu3+jMhdtAcj8FHSvqxK4GkKVVkofAzrImqAQOG93MxwZJcRU/VAnTrL7Lj4i5Zy7orOjtBiI++P
RjVoMIS1s5Lpi++jrmJ0qmjssfLZ1Zy7d2Dhde7avNKJ8qzmDuGM9jKym0VjkUiOnTaJvRF/CTgT
WMvw57sFYmLfpKRNDVHIet59nnZVl60QL9Iuo40cKLovCR6u1EWNX/zZWfrcebI7jyPXtSbDFZXP
bi8TMeSIUVbgdcnwX/Lm/inhxbHB1IlifA7mdoFl/ztvrtU6TZFG63OKpgtAUd1U/RsrcG8K7K4V
OxXjf5+I/9Ss8vE2AA/DFdAl8kDw/jUNR7q+snLD+Xnvbu80qF26uvXe07zSGB2qID2pdkDw/0fq
b+tP+78XBSYkJnCeRV4RongC0P65KGCMQqpr5hU8NndYYAD1DFIqxZzVwDSOQ9U5xXQalZTMlWjS
WrEsp9WLX9bGYdhHK4ZMSVC8ZpQTlU/QcaWbehE9E+bdBgig4dOasYHGTf5jkGFajZ+EqPWWthtx
5WzAfnVKWbipqf/3u44dyb+ulM0IhxLWc8zNMI/5t17WpWWM/LVPX+pU4jB2ohwJa3mmFGHYnzoM
IZgXQBB6p4EN6iMq3JbwSGaqCuHlsoNVV5u0XHIHlDkMw2NPBU/CkO8V/C3TZcbg2hkzEgpubcYd
pd96MkMJj8GLd7bUxjgNXMxB8cqMKv2pO5fBSgqN/3IMpPVx7AyEvMsJSEnfqXBo9Zv4g8In4CC6
zKK9YPcgJZVbCY3ss3kAuNZb67DAegA7OQyHLeYw5CDd4WymQrccjcnUrI2dcAllB1SoMFniX1ge
ba871FgVLI82FBWw5tAganW5lGN5s7+dU4fgwo6DBEEOdGRROZ93ttfWFDanDL+FNwdakviMrhNy
1KbEnSsQfzoX2rxSD23htOt5gCkrq1O02ZaL/kb7Wwajmyi6eAzqYZMO73AUskPdEAir1s/l/Tix
38mYngcYkzREmE3zwSSBax0e0rXStIquiDSfZOPJu6a6sahKGLXQI7Ym/844bBt6MuJ/mDuT5DiS
LE1fJSX2Fm3z0FKRC5/dAcdMgOTGhGCANs+zHaLv0eeoi/WnrsasINjFqOpVi6RICoKAD2ZqT5++
fzo0WhpAFV34oO2oC4hXwuxxYabeIfdAkKdTLNHn5QM7lSZIKG3tCotuQsFFGed4JhCrVG988p2z
PE1rAQ8Vk2+uLU7Hir4qYk7z3a2l5vh4711GCqm+I9PWBE0bElMAKagUAj7XJC8egfA97VoSJWPQ
reFkTJGy0yOGJZgdFY4gybZwnHkC44AZR3Af9UMZ1EcdDkJ4DHEtp7ErGVbzBgu5RlXMmL9mx6/o
BycPBOC1L3mWOeJEaqCAiS1o0dLFuERiA9lNjp/zwbSCTVU/LBdTV/DFqcmI1sq53VHSXQp8PSui
BVz+XFe7BlzT4B8JiUchEBS3vlNj++dJeiJxoQJgWQCrdhQ2P1jjwqV6mKJsZKorqQgL/MQmyRJb
fliQHxwHxF1vzRE600JLX7ysEk2BtH7QdHcmyQX+awllHwqiqz6W+JmQwBJaeo1buG/rwt2wUDht
G1dWoIHsEYcdCjR2eRjVKHfIkiqrQFPKzcLJDeQNA4gVi0ziKl6JNReIXJcyI5hWjVxrHSzZ4zDF
TeaiShAAz8Q5Pbh0I0uXQOiwwLXkLLFPVQrSDq+dyKrWDSJb/xExpDaop0rPmf9vQaaGgWkDOhiW
jjXUZd6iohpxRr4pilwAh+jxk5aJq911+Wt6KSMDjyX1gL2fiO07GjEHvBoOcjD7LlI4upZx74QB
Lv+rSM3C5EScvFmVm7RQg967aTmEsiZbzuuUodi1K/hOg/ToUCYoBDzeFmsRZwSJGsuRrdrOCPiI
g5N2WX2vXqhO0ll2YQWwcQmUTKOg4PSVe8RIgjIMnUD3Ft5bUneCaaokxCyAj/Md+RDL1ZtbpeEr
B2Wldse5bNw7XBqtAHGAVCNIlvVw6TMzvxR/CUGm02gwwWB0dVtoKQQivLv9Hm5gptRRjqrT1N24
fETJOvMHCX0GQHTSdYHTnQDyBXFDGLTwuX2AFp7IxK8F/WPxh1qgbhK2NUHXs0fvi4k+PTmbegIp
dNXaUxX0q7hp0ADfa2PY2328Xh6zQRl8QTeMhnpG1bYa4zrS0juGUiGuALBgLs9y70LKJL+oSMQK
NuxGsFYjKRXAWlvFELvWObqp322ZnRl/PT1hJh0KZmvZe4IaVcQqO9HOiXAcCLyVJFFVVgfHEsGj
4PUk6DEoBQHflhIi8Yc6Qq6QXNn04XBlfA8mqnNfaSWsZ8junvi3pR03JdVGYfrdZ0RA6XHqPk+O
46Jfk7TE5fMsdBhJGBl9xSyNh+V+dZJDrqEu5VzMGEARBTvEFE5EKsRY2bc78DasOc6LkSzIZSXK
pHSX7ctQLNAhB+ozHgoPdaUFuI6x9VsgqKCvfiQoi7DnIFmPF/eQUDK/YXmKGtNIFibl+XKRKf3A
zG7M8Hy4zjKAqvhQjpxz8U13SHsnCK2BBTTsbalXKCUjPhBpHK8p8wAEBN5MEjI6s4v4a/mCC0vQ
kFQvJvWiLEgyz1JiJOFqoXws26UvqW6W7plc/aViZ90gCDLqxa4QiY9oQCopfIDvqArs38Z8Or/r
JQGc2FPx2AGYiQNLKgGJRT7TyQ1yoRogfBb9y0JUimqU97gn4Y7AI7FMDKqkFIMdK+8FZyCw2gvP
xoZNxmMOL55vtQjSwJcEpJvICjhf7FvqC9t34erMJqJmVp3jTLi3Vx3Qj7vTFVcg95ZUAS3dfKwH
gubP5BX6sD5cjCEzySJblCUphg1s+46dCpLzIpKRDOxo9BvfOjZUTXU86TiA4mm5fO9lES0X4zuJ
BQ6wuDmShrwA1MvXX4qw5/AYGquWRsyON8GAlRJtjIahubMOdUxmj3oP+9HfDbL5yztrZuOeLD3O
iquxLRUnvbZqRFiAq1blD28Y4lAsCZyDD2Nysqoc+7PJf6SXlTO0qvcNo9kmNWiPs8pbS0y3Ajp/
/opZsxilEbkr5hesC5c/8ztxa/TAZTDUGC4A22rOargIq951Bt6EVV0zrDALP2+9M2rfWMyv4NLx
irWViv/zzAiDW2xoTH/8YvSAAJ8HbKf5Ygt5jtkuHxGzMD5ua3QcsOEN02kS/RfrSfkB4YWY0xm1
K+Z0zTyKlSvHRjQQDT8sg6JAjgHLuhQPZReBMCmQV3zB0P/1eeL9aQK2B3YoWP5waOI0dzlt/MXv
M0zrGgFFYdwMEdtMwQPhjDEI1AUbNeW6a/RhLiKcePvYiK/kuvv1p/jpLInpoieyiJl/cVfee7M4
aqjYptLoZ/eiX1oenSRkNUAbvZxr47EXHchCIsykWC2UndGvP8w7oxhdwzIP5x/4LhpZHXjC/HiU
jP2irRrL78+hNQq51tjTZVFhLiTRRbEBJwDN//7Xb/zTvbBA0TVygE3G4oSRvztR661LkolndmdL
brgOommcuhdDtc6scBdceoE+6jx0ZYHs23/9Md5/fwYLoro7GheBg/R770Dwrr4JkM+fCamQU8tQ
sO8ZYQtuG8d+IdNYzvK/fmftx+QjjNCEvaKqmxijgQo478+2CKoCrJ995TqUmpDU8Tn3bN24Kgl1
leYnCzlplGqdzq1EPV44MiZsT/9JK6E1/J0l1PslqmsO18JiUOFpWBi9H3fYEEwwVPPV6+WEvbDZ
2otWUC5RKXX4zt6TahlLqmD+5jq9n3boGLd5JpkBGtZpHp/pxyVa28jrLRMUF9zInLFwloQt+Gy9
+jAFbWV2CHNbR/2SJrYYR2tGnWtfqg6DfLKHK/ISGEMHjofaxepTmCR/45f5zgiGNA3TsAzHgL7k
aJjyvzNbquxq0iyk+gdDw3r3dWEAtlAY/s6w+F1EEI5pHnQLnXAdG64zaMS7a6H6KseDajavh8x1
5/DFsOq2TI74i5i4ArFzUDodEsayjzr3gunP2Mce7VQbjDAYbkYH34FhmzPGccjqrS7BFkOK7IvU
MuES9pmuELH/ogbim/tKu/v1/Xz/4OPvYVquToYgD575k7ko9bnHBd9zzgutczmOl7ieUPCl2MK9
aANJfoLPqc2ZxU399YewfrRj5ULq5I3D0qHw4eb6kx0re2gvZt/TOUY2x6bWV03h1meP6FH/ORhH
BdeeVpkgct3P7CSsoEQmhkXSRSnBvcy8aR1rKpM9kmwV7ojfBsmXUNGICDFWdqP12ES6Hb1ttDcn
AGwOJYGw0Bo0ggxpypsQ3AtKrNj2lra3ypjjEXajOsLJfZktF8HYw1Zj54dZ/+rZlsfMtWYGJf5O
zvVYEgUv2Q3EH8FCdBFJJTQFuAsVUKgqHTpAogrDB54e16V9W0qrjVhSeQxcz4rwbDJ6p+63TOSN
hrRjAJaQIXSfTFDz92pfKWXANwi7LtsnUpoVuI3gAKV6GIbq1rFoAsuNig6gbU91FeK0u2V8EKrP
v7572k9riPwNKpRqwVZDzfd+13Jc9gN4+dF5mamX8uvTM3GSPDGQRFlEuNKQemCekpltSX/zZXhZ
yZwnmOliQKfOibDDn4GD+UmSk5avnQHiFR/UEZehAeKoa/t/B9m+R2xt4Fos4gTCo2Fw+t5s1yDH
jXG5Wl9ziiqt/Cvau9DId5KFvAQbLU8qzCfE/nBlhFZObhBhDztG/bun493U1cGh0iZnxPZsjVTP
93aVPTTx2gHUu3ZmBVCdKaqfGcFGGS96z/+nPsRRYThbBri1I/LDLoZ2f2nNQGcgQMVWdr1Al0vb
WMmmkGC7iA6VSou1298Mmd8jC5QARP6eS21myP9TU5j0lTBsHMrrKIwdCk3Gic/+/P39UweD6DvH
awTG52v43f1dfsdP728wsIKLJ8b5JhvJu5Kep1PYTq4WXi1e/QMFQRzkfogRyTRL6CQqKYr+9dP0
0wfgNkMKtvHY5aBBef5xf7WZWdpk7DUnHHQv1cO8nOyWbTaADSvqssW4INpbcHudl1+/v/iCf0Uz
XJiYdEDCD5TD7E8bQjIOJtlIwXQVU1zmJ9ftcA0LG9tnssCHrpVmZ+ukV/3NItff91/0nNRRDwdS
elDW3LvvnVhGb8xZUV8RdRFW3Y1jlsX07GV1PB8X2D4nvdF4abVa4OfgQuKMtWzvka/HYuhaxR2n
pcbBoHdek93AnGlX65mozQsvACRFVHhQ0Iw1hAJJiI16g60FDhlk4OID+K3gXvz6sr7v4TCEZmGb
bAbMCMRe9+Nt9eE7jbhHxFet12M1soLUHSXOipy6OiHxOk96Cz2XDCOxJmbzrx2pLj3WDlDkOvtv
brL1/iZzrbnNrvhUgGjvDz1DCkEb5ll8Jemo0UXUJntIOXv69Zf/+e2oXEBGkO8cle353b2NI/xW
vH62ToHQ7r5+1yKnPa1yKwntf/OGP7VmbLocoyhiZEmqhMe+e8um8UfholGdFjGT9BoYA+SpGHQM
AuARwW59ehVOUCI1GPU25ks3egfhM92R2uWr9RWOGgnzu2VEtiR8WIEq5DRSPTpexMtSfITtAeRd
ogyJGrmz5q5N0evyqqAnlnC0IKrFnwRuUkqJLru8wxJeXCdCH8CAVJALwVVKyRapmdX1QjHgRJmA
7NswqBnMuJ0k/OaDGDvFOAUzDyx8fL3uI3k0Q2iFX1DTZyJXJOsRPD07WiTauu/dSt1HswoHtQJX
WpPrAf8okmhPnytC3Tc7uTiGkWghtDo1YS28yXL8KILcYhbWl534Sjw/vLO8Dk1siyE17Ewxvln8
M+A6C8HVQjmWZ5dUHDZfJ4zbmp1bK2bQroZaqSd732QkcXjHuJpJQJMTAVUdcHNBGDsg+txZAZlv
d/JiLceipRzHOIdzZlymNcuEusBIbX5e0GqGaRe5/2XQIAeSTHTEcPLiPa3mljrFe5+4mklbS6vc
5czp6p64mE7VC8HNAsDhCyFCJ6PLZFNeAflHS0tt5mTN36eoQnt8ThirmXQ1zM7Kb3SXbrzC9SMe
v0iiNGyCNGpXAZebQJEMF9CYgVx0Wa65JuRXilSlwkSo813JY+XZp0wvB+8Kp8ame4oJLSSbhqG2
NXsb2ZZ4wro53+HM2GSAcOTVBQb+JKbJdAr/xOwLFKvIWbdM+e1q26ulUH0tZjbSRwVVmRJgoo/y
ql/ZGnajxrZIE6I4VvwnxmZtEqvWflGi5wwvPKiRGhEdH2c5Skf63Rq3QWIP6bRZJr8LVQAJtZh2
LrNPv8OO+BUXAET2K5I5EvOmVnHsQbs/d8n8QUqOjAoZ0luGqI/8xjCeQ+tZSrEBdLvuK2MTzXwG
ie27W/Jas1LfYXilTM+OOaMavcXcSMiTLYTXQG+JNcwNNsbxrDXpppHg4zKWJu5O6KVxxRVy/cVm
wmFIymLlVG5rnNzKuABCcAC75t2CQFMNBZF/zvD07e8dN2kVAA851l1EkbWsAksD5022Gb3ATtfi
e7msO3vkkU0uD26Ph1WFHW7v6k2xRf0ulqFEyH2FIfuhVHRMFda95BDJoUBCShELUyoHY12PLRUP
ZoIW502JJQGD6cWLaTHHsmNMA+stOlyrY26YIqSAZ1r7/Y2TGMEApWzxcc7HkM12+aZyibmTjU5y
URZJCd5iICUf9cT1XOUFn8re2HqydC2A06K9kg9Oe7GmVS8T9eUyfVcix5jpokuWkmE5qme+KNyS
pORR+qosQioT13BqD/mqgfo8tnQXCB9hNvIAoeqo2scy02HfFobVZ8yN5WRdwiK2O4rViLQcYeR+
MdqZR/IVgMS5Ml6wkdDNItY05Xh9Mc/ymJpTDgUhsXpdkmcXoVsNo4oCj+ksigjpWqOGmpjsV1po
hWcrKuwZzZ0slFHuuxTRbCws1l1ShGoCv9ZTyIJceYqJAruStg+DfL2LyUltTJP7gdBq7u7KR0WP
bJkMLw2+93LElLfm+9q+VL2Gq0CRX5R/slLql9mJ5taC+MQmK3aBxVNOYsbfdY8XreyiXg1wwJ2f
+84Wv73sEgvAK71IlvIgx5mLQ8Aib1sEijXcGdZljlNfmgbYxkXR/OxVCo7Z0Os4AHfrXKmF74sm
hftSBIMxnkmXTvSeOH6F8hz8PXPpIpb512JDqxhuhglqPBbkCPf5fUMe+hcsKGfkz+eXOurlBqlS
OqtjRz1HDzHqLwgqyzZnOi09zeDOAodZ5iZJcfGYbqQ90yTFR6j0QB3OBm0GCMmin21lXSlRTbFp
dQL2VLawHy21AFpvBcBGnw6K9LGU+mUUjZNoE+RPmrT3GOW7y94NEos4OCwEqISkQtZRQkEVm3GX
s/jIohIsFkemcnDizLRzrLiTel0huQLfKdHlfK5JVQlfAhBNLL8ZMShvaYweTEZ/pVKkuiBhJYQ3
NsRleC7NAKSbTh7jVkpgt96zYg0Zu+IBCynEvxDAw0jQD7w8MXaKDduwQCJw0QM35sVYyCwHAZUx
nTZTd00Ehx/kG5tRY9dsO1UlHXbbSsN6uWw94xKMt3QCy3ZPgi8V4BhVegfnkODyOffWQYUIIFwj
jTaUeZciCWAhSB3lUpCXxnFZ6FJxpCWT6C0WUBCDo5gkBHlCXJyNFvqGp5Cyh8eZdGRbetxONlUL
sUgnbYUbiauJEGMWUrEq/bGsXLdotAiVF3UWqn/HgpkbOxwfW0DPFtdMGdZRSzqsr3OaK1axhiUd
eY0XxdtCeFg8vM3lFekPeUWc0cQUNpMK64WQJC2v0AwKqZfKVsCnagBGeRbkfiQVaMrFhSyU1Uk2
T7VsDxfvogVuDCS4K90ZJdy4LE8pLZWWCbZsSOWQp5GdLQxnmzj3PkSAC68TGgxXkiLPzOgYY2vD
gx4proiplat5cS2I5TMXCyq1sAjrDVikdQNhyTm6bV4VEbIo3zZfM3mzi4uDURsT00e0Xgix7d6w
VYEvG30QNP2TH/S5VZBFIBLoUtcRHCSOAALlljQSJb5olS2JgzKhyVLYazhs6Di9mXTT6wX4nRoL
I9hd5JP7guZS+gOCpIumOpZMLY32gpVeNThUFHfqEBkaVCfprGdLFy95kZZnDIL+XHcb143m1D4u
wwolGNpEWwco30J7VcX9ZdjMLpkgxOspRsiQVNBDoGHJpDNSSxDYeB/MG1bOFKT4+S0f+rvOf1TE
WtTYklk5y0VeoofYoYvKXAuOUzjeNJK3gms9tj9bDiFjUW5MBM5N/OnXx7v3MwrP1R0SGcDHLJeA
1fdDutmyxyIK8vSUpSU08MWgdXGlmSRmtnjN/Lfe2ID0iHgEjA6MA5js/SguTYy2cos5PMVpWLmv
EycFBzlBSSQo0YiVMmb5NsdlgTL/6ze+jH3+MpZhPM6B1jVB6MBXCJF4F1WiKK5R8+rhIR+m0jWP
DCVbOzh5hJ5CFgdX7xx3jxC51iBvzF3YpPnajCaDeFWbPbXWr5OL216rZi7yRUwLuqG8+/WHfM+E
hf6KI5XG8QHvE/XnDN4JioXjlL2xXxhqkgM3LvnldSzGpao7lqmyQ1BVhk6Ma53ruI9j25dluS/S
EQbdSsfyQHmsi0gpgjVMLVjNq4xlYGRbUwbHV2GWpsijolTJ4cNaNbbGq5BO1Qi3GYbVDO3l02Jd
JuqXr/k/vo7/M3grFl1P889/4+evRYnfSxC2737851OR8b9/E3/zr9/58S/+eY6+1kWD4+gvf2v/
Vtx8yd6a97/0wyvz7sun23xpv/zwwzYXwfb33Vs9Pbyhw2gvn4LvIX7zv/qP/3i7vMrTVL798dtX
sphb8WpBVOS/Lf90/POP3zBlchyDwda/NFDiPZZfEF/ij9/+/X+lb/94DCP6my//9799+9K0f/wG
vvs7S0QAzQwbNVPlCccSfPkXHi6gKIECs+AZlOVF3YZ//GYav7O88KjUNA0QFMT+t380BaEkl3+C
VyWiLMnz4cBgOr99vw4/3M//uL//yLvsrojytvnjN90V06H/eNoYHBKiTVnxBLZn2RCef5zWMeBM
GW9E8wel0l7QrJ/qML+Pa+1rmqUZ1tbGFYKNHa9zpdNsbxv0zuY0Pfpu8dwZ1lnDu3MdN/p1r5yj
OXzw534XEIM25MPeSqPnpJhtmEIjJrG+QEFjxFUFSfd4WB47b3qc6uTeG/JnAI6jU02f3cK6yl3/
aYpigCBbmQgcMDamB8PYK4q3PgnyVRxjym613hNWNo+ZQhSvrRx6ICHcH2tt1Rb2N21wb7vWuB51
dkTNeSoc5Ul1vVs/61a5Gx2w/z10rnKg0HzKsvg1L7x8PRoF3hY6zvlZUryhRWZ81dkdlBuzW9H4
E5pD2vFK9fXT0KdsecX0ucgj/mZEfGrwlNZxhnnfFL0G2gjAxi9D0Omhbxmboe+RyhrFM4xd2ozO
vTX5r42lQczGSFRplEOsNfDOnGcc+4I1nFFzq4T6zjT9g8csEcZ4Y+A+RQB7Es04iusnb/K/6UPx
kGpcFSgw/srzuLYj3eM207tq7RbqDoiNz1y3ZMUnTbWuWqXf93F2r+Mhv6qqbD1O1TN/mxGA6hwm
2+FlC4MDRsP3JU57RYzTTVj02RbljLeGJVCtM7d6i1M+OonjKe0LU17HDHGdDfDAT2vuxNxUz5BB
XwbD3+I7e2un6lUK6QO7jeoBMvlXqyAtwB1NjC85gZElVj9onf1EZOmNYpFLM701pXsXBdGnXGOj
J4fuLUAGTIL2Dno2QXZu9ga3KNhQnXGHchglpWmM83FapusSCvdhjKcXLzaup3j8bHUBj4hzQ/tG
oo2hfGPb2KfF/BiYFoTvCZf8tFGirTV5B/pxH35u6m4sX9lacfVQacpB69UXSEbPiWYdLad4Rol/
78/dGZeHBw3b+vVQZM/kQDzqXgpipcyPUUqjGuChMOPuvk4nLA1no/YwnOn7Ta9bH3u3Tle6j1o2
4X1C8xoB37zym5zsk7h+SzTucK1fYT5x33v+1p3MNce1g8+d76r6rXcZ57gavI3srEXiFvju/Wj2
+crt663TkDsBHLuK63bfO9XerrTrsB36ddf5t0bsNWuesU9EG+z5eKvRmr7pWsPpRTnAKD+oJQ5J
dDM+jvYQyrbuoF93Q3qvTSNmAkNqrJTOe6oG86tXal9JVTqWLTEKfLTBcp9yVfmGF/PJSZ1jqXBx
zEG7xpH4dVKtJ7g5V1MvEo8G85SqWJ0Z5UOTjI9qpRyYsx7gQ1Yrzv2voVI+qPr4uRjcb4xpb4eK
UCBdx+lw/gw5/ZhY0+chz95Q+F4NkJhWfynoS7H8a3F814kstdGyREIbuwEkix9rI/6QkRUM4/wh
dxN141flx1hLy7Wbx5usDL4OY34dO/Zu9vNrrE4+xlm/KQZ79zef4kfGgPwUREWDOGuOBWT1br6f
edVQVXWt8imycmsg1EJXbgmfNZSA6bWXFo9xmX3OtOAK1depqI17PYi+tfnCXVj22x92j3/t9O+7
gf/aVv+f/tb/h3u9A4Tzn2/zT1/Df//fjJ3f/toeiD9Zdnf3d1dkiHsaLjYe7D4oOMvurv+ObMg2
PRvptQdHh9u67O6W9jsEAst1HFts/8QA/sfu7v5ugeOojqmyG5vsyf+t3R2lDUv0L9s7n8j2aE95
Id7H4mV/XMITrAsFdWcugmncxyKPb5tx9g7QfT7EOS461eRVqwmJ+qrmzAa5w/liZKLwZioWxgrR
tbX7qprJfVRF22DM1gnUmGsUXhSA1jzPGN/cQH0EXYtzzBaHeGXnDt51IbBlU3CSH9fowHGHbMar
tG4OZUixn71tbMXU8uJcB8VZYfIfh8XZs7LPdqZ+ZcJ8MNv6W6N4Z1Dwk1o6D6He7zpzG6bPofdW
jFe999zO6sHyT8FwyuPoWmMYWBk3TUx4UGWmaxWPGn/ae9iWV4ZFlXrl0617BLs2ede+Nm+zKLtD
Xb3Bx4YaislF9Zz2+RFfHcgzO8MPrhqrWTvmtI7nxzk96xEQXuJjraN8jRP1w2zPR5KGb1yPfK0q
OyjeEzDGytat27j+RPoLmnbkvpPgwPbYbpwYGp6p4ciQ9o79aoqYimdQuj3XEvrMyovOo3Gjt6dK
FVLrnH3JesOi8ilvcETIvBgZLFJ+f6MpzVMdfIHkhJp1HaSPPuMdPFgOWjXuJk3H7dZHxTWzp+gb
t1bPoVkeZjXglM2Z7+zMyV6x6q/+iGkI+rNVP2I1Og7XjjrchhO2BVN46KPoNal3Y/IFb0pjlZCX
ONHgEBmz0fU9ivj7KdcOmNKuDeXWbONyHeB0e9RNNb4PeFtsONaJcTL6u1p/jj0SMLANLYe7tD3R
vq2YLeymjmlbGnpCY1Rcc5TV1wk21JZfP4AMrR3tzs+tLbjhBvosAab9Y+0muN5bwtEvt1ZlzE/K
lH0aiwDnQXu6Jz7myuhVdsLIpc2bd+hFaIdUc1cO6kNjcZHnJPlojFO71pl3kPD+TVPfTDh8G73o
z1P8rDbZPujTdeNk67p/KeHDHSG6iSgEEuhwO60m/QOI66r37RXaq3U2ORihHj2UFFabX4HyxWvy
cW/t6WzY3bfYYVrgpZu8BsckwcHvopWVfMrKGjNPTrNuBpjV0F1eTeFjTVB1pYsM3S8cMD9gFYDb
kk8UZ7ax1P6OsKASntp1w2gYauvWJn4wD/8MtXlnaulLq3ePOHUf9bTHD8Xd4Ixx401PpA9xerTI
xCjXWpmSKKEcBmM4T4X61UutT+GkfY3rj958aBAk+e1MwFN9NItnp3ZOfb5xs/y2tpzHzkiz1ehh
t6yyDO0e+ZZ/D1XiWxhY3JV2uuzyGqu828y6ddPNffvF0euvXl2cwsvNaHd5qNarCHBwVMxsZYfV
yZ3iT6Hiv3guDwlOrt8aT31DmN6vIrf3tuQNrzw/2jLhvtKVdIv2DyZDdufN4VYd6Xc6pdplBExh
uazmO20YHxmgf0LaP2+CKnFulcnQaZbdY1iY8xrrjmkz4Za0G8P0dnS8YqP19QfESJg9UhtUOp+B
JjX/NJdbsPyPiZ8fKt9vKCKPUftV86d5hYByY+ezAIJf0fDdhA6x6EPfrcMOr60kJcIBCxhKkG/O
t2QijA/U0WGjOdO1lvNY45/x56C6WxcMYeXoV3rqVI9FqFxHpmoeKejmvpo+QJRYExbU31WB89HX
yALoC/MxQRDtzFG0NdsGv6G0prf3m8cpTDktTfp91uS3FczAWQU+sEf35KZDt7ODcj74tYMbo6bQ
sIQ8msxx4u2QRJ/xJ78qXG/bFf6t2xPToSTXWHlMT1amvtTpdEem31XsWDco8tdkG3VKAKrWR29t
qDzMsBFXkWe/EXUSr0ccY5AyxiH2tbq5HVI3PmHbPm4ya7zrO0v5ZEAKSbnxbrJGmdDRepNb0xMI
t7Mre4MY0VmZin/tD3N9E1Xk0GY9EWClmV47ll8dsG4YXGpq3t5Av43OUebrq8TryBlh/KMaSo/k
thDBNcYHpwyyY+yrNjNRz35UavznnHoUeI169lE4fGy7HIqPPUbPkFmHnTWF5T0LJN42bRBdY1M0
XgUcPTFBM4uDjV3bOndLousCpQL2CudNNdk+uyKplpU2n53a21Vzzc1T3A1GNvuAfG/K2ldLRXOh
xfVE3I+awHr0q23d1e42CMviKJL5VnrxJ4Y8j5qiHMB7sY/TH0hIJFbLbIMN2sJuW1Ox7mqYESsb
IDy/qTEP2Blh29Mme+1qTs1JO04OmjP6EYt6q+c3DliNiLerbhtj7raT/aRYY3kcY8xDRdLmegy+
GWL7C/TPZk4qZ+giwBiM7JSU7bjnCMRFLplIVf4KH+Pk2BJXsbW7Odtg+PapHUN1B4MNeNgLX9Ig
XTFzJUGw7I7m5DxGyZSfTSdOvhLqQdOqDPEJjTe4Sma56yoeyw1WNFSnCpv3Lkq1/VAV9o7rTltg
A4zHeHuYgcaCRYy9UwqoJqbSIwRK/bVZKu3WKrN2l1Xi1YxOXeFZmN3muf7F0NJxbxHLsSIY9pBV
7tNg6Ehm3WENf7S67jALi51nnaTN/Yx1wLqOx3mtFNOrHpcdVWKMrly0cmu1cSdcaxx933Cr10p1
nsa9OtMszd8CQiI3JCpCK7HrFwwM/+zt4D6xKgHLZVQDPT1rU/zBiJpjE0xnZNX3s+LsDCM/tFb3
pNfZRjPZUfz5K27/n9GMUjdIDeWyR1G6twx3bxPzEo0737weR3ujYcLkFdYpaqy9lwgObgISMmwK
DDNwUznNmRvhSdHtU99lo6rOyNBO3pjdBl63xqsQwcUhz5WbggGkbyD9ZD4OdoqxkaltlYRHAzH9
DdeeDuIRLoN3KtPc+VT4TX9FRmIAqT1k/Ydqr92miiLStrC8I42LXNYkw11sPaumf3SYhhFGpo+7
OsfVsg0LjEMYouTRtq1mNePg56Vbc27IcDQYpR8Cx8mJ+ysizLJw1DhVpeFc0STbr4lCAxmqfnHV
13ayDoNW3RflHN7DwmJnDAmk2AnazwbrLnVPPL230zPcC/u+tbZGQ4ZRM7MxoQKdiaEwlQct9OI9
gLd16ELSEPu6iD/j4VQ9FAw4t6Ey0yWRCeU/Vn6RwzvAIm3lYqVjrvNq7G+h4kF6Ly31EKdj9YJR
4rwy4XMnK7WP+jVk65xYz3J6iudJO9dYXp4as7W+ZVpYrCFFt/eeqnwhSrGgm6viFhswJjuEI9HP
ZJWqEE0WJphy5NGT2g3q0eCrr3rGwvdMBx3s4QOLJGqnPIyoDrfIqCEu+XpL5QuNjT2M1nrQhuxU
Rzq7h1MZ2C23gWEcjNI4oOwKTqg0P+oNjoU7rVWtFy3VkRxhhLppnC6+I8sjwXUPG4eOGk2KBW6B
/ge777wjU5GZm9ox0qh92hRC3tZa1ihX0Mam1Rx7xouB0cdHWPzpyTAI71pn2UyrWE7Ol7mnMWbA
GIji1HT7wcm6M2hT/LH2Uvc4ahZRq/qQwaQh8qP/c05L8zDig7lWwvazZbcqBdFQNo7SmWe9cB8i
z9oTZgx9KIgwJnZ3VY3TkkqoJUjW2orGDNeRUFkR73n28+LGrcdnrEFBw4cbUmBIpA77cbyifW82
VZ/P63hSZqBf/7NhDrtUs1WoWPk1SjTwMnbAyU2Palc8uUP2AXvNXdxi7maOlKfiiX31BG99q+Y9
ZmP1mG6tgMFKp2krW9F2Y+Rgc4TB9XaImzuwpWBddTkJsGR1etRLxpn+OdWLc6mFR6+Bxz8X6zQZ
yq1nB89FMq7KzL9tiDqmAVSbY1GEgDJuQlyo3mdoBeIA5pb5MiM93Xa9zsUHqEFa+uqNds8+AH5v
T1F0Ih+ifNIxUF5p42w+zWnUrS2kYisSYuiFY03fFWgiNmVcf5jT2cNvI2lX5G1gupfCvHI8vIac
YOczMb6tsGpmDMHCd4PEX6mYFG7HUjkFjrnDxeVh0j4XkbU2SsSrfb33cU9jR9k6WbPGS5QrE+OQ
5enopJVxP07Jeki4er1OWGgxQ4BouLW5sjdxBrnxtP7PrsFGw6XD3oQphrBpxFLXcPYZeKpgaK9s
vjBngCG5Uueu34x9wWTQSRDo0IeyTyjZVd4GJ6b0N4HSdKdc7e7IUtBWkWO5+9Qz2lXUhHtIDRsM
PvwNjAcxi8ubcQt3M+OgUjv5jt3BOcNfpb9ixHKwIsN4UWtKQhPaNvL3pLHhz6vWDebJ9jZr0uo2
JL5tq2lpBCMycK84yvEQaBhD7fQgxVlLTc0DCFx4UqI0/zAqirdFxhfepXoar9vQcF6MtJv2tlrX
+9YvI2U1zqP3UhGjcGcj8/4Q21P66EBjOvwf6s5sOW4k27I/1F4Gx4xXDBGMgQzOpPQCo0QS8zzj
i/o/+sd6QXWtW1Jmp6zuW1u9ZFWWxCAC7n78nL3XVoyxB44RQrGzc8d4UY0+x4XcpNc54/iHMhcI
y6pcV93OlnBuGR4dpJIULxOjoccoL4u32cr7b1gAzWO/DuKomDE96aGR/ZODcecyZGV6FLGdfzUj
uLvemI3jns44wQ+kNDo3hAj0r72hhg9Ev0Q0dBMOohGBy0qfMykeB23Rvq6mHme+jVq3BNHXhL7m
1PPVgEnWU9XSejTaRoUomM03mVErp1UmXMEsXkzTKuRDqDak8yatuC71aDkUrdXchBm2HU+HT84s
gtBNxe+x9J/Z9NfTquvc2myjLV9gxIa8NMviQWvUH2i5xa+zY7Ut4NSlexmIg6Tdvs7qMw2E+UAE
iR7YjAIImEgPcAGSwxwlOOScvlXvZylIay4paglTWjIezcjBbHeOpzLffs5TXQ8as4xuGUzHnwNg
BwlAEQ0ehM514NWy4nC/Gg0d61CVu3WwuBmC2lpOmQNwynUy+9jNI3b9ikErATVBOpXnmLc2ceYD
UXOeRkov2ufOJ/l8cvXefAQ2cMs527nTSHWAENtNB/0B/AJXGKJRUZUlVxL8ukeJCfWxXOW7Qwwc
VtnQbzINIcKcFh/LkPQ3Yw6bLNzirbmgB4MhXfqO0G+d7LUK1XyPpGwHDzUAMsd1O0vuwEE5bmwz
9amzL9DBDK7m6mtbFDe1ATBsEEr0aOs0vBUD4iRpBwN1gzp5dbmOp3ziWhl/rvRKsES446C8DHF4
cIY8QKM/uGo3jm6rrkdbCUO/z7XjDE4EogFM8iKfzpWa78bMahkWEYBcFz630e3+eGfDc+d/nAhS
RUXkL+OduT6B6naXnG4D/SSSSeB8xo9K0tMc0KrKp0I94IIiY5pZEjbNiAufrK/V+qNXL2tFpYVh
1c3T4oauhwWb0wQoOAM+IUuE1Mamdk2b6LBT0uzwP+esIUYTZGV9pLLcpYX1Uc8JAMBCXHfzRJ++
AcjnFKGOBqqjyla5T2VpfeEmdeBRvgvNVl1tYBIRdf0ui+Y3DDS3bHLs8f1a8Nu+L2MZKPVrKNbF
QyfupyHh5mXFTaBvtktZOtpsCJmxN1eFjy/JWTWFeO6jLuiKhjupU5+GFv4NchK5a+J4T3isE5DU
MvtrRlMbFP8mM+G7a6Odbp+1fBel6ZfGlKhc6+8whyZ/QxMh5s0IhxEhrPOy0vecOrbb5mUGh7QY
dkhtMwoH9LTgexoCwKTwCrXq7qJVov3tbLYWkGyye8yq+Yzclaoyq57bqPGd2n7TdWf0+rJM9lLJ
rkfmBgNdCbhqLnKIa9kCmyRnKE6d6yhUNGBUfXbVpA3SurADXa7VtFuc5VuYK+fBCc0b9uwpiMru
pCfjCqqgcoLSUVNkOA6Jv/EZUEkemHjq3qI15SU0m+plreZPOfXGbt0unkqbp0FkqzdZrx/hwPs0
M97yJFHOemSeh06UNM6kvAyl6VzPICgvWdda+wmxiBovp6oOgyEZVE4l41MxSw4Zy7nGJ9O5AIOd
tq6etWm1AhBCpTeJfuIx5JOLs7J1lbi23Z7c+jNYlfRhAxgj9CIkGVzETZute9iqdyCOWObEZS7c
tYNmdW40NeJ5lcWq0JLpMgr/ckewBG8L6cyVBlq5HMwTQ2EK9jI+oOLd2SFvaRvPtzIvjMeC9mJC
WsOO2KrV0/PY2gP7snZqhY48hfTrUsfbd8ysvjdTdKuu+pFP8syZeC06cCiW/UagLX0tWGJcXjgb
wyg5GMlGvwTtM9elEhiium1Ch/ai4USunSV7htQD6Om+CRbdPsF09MDHLV85rCS1fYKOe7bPQ7YN
JFUl9SdlaW/HRNYXSgMQ4t0JS7wG/UXXfHtK7zJHWMcujD7kGGcB5IrvppEgAyaJ/QEhMsuepA2h
tWyS7TzsIjRzd2bWZNQeFZSbSo72rsuYddVGbZzJsI8ulVATQFAOyqtpoCcDd99rdI1wQnmbm2Ht
JbX5TIgSMc5276tWXd9y8OzLRnGu5Goblx6LBNGl9D2N9CLN4sE2GvYr7X2s1x+nEt9ICDOQV5QU
dUobv0ybJ8OaybjYUnWXfqfoXCJS1e+H5hkAQ6LTiY5miKLkWEVh5Vvq3RjnQa68CfpwD4za0ZyZ
dnOU7dq63Lz0h0Vdsj10wvGxDLvKXe15uKQEqgayyg5tuCrXRjwsAWnlX/CEUxgm7XNDS4w2Oxvv
gGHf1aY8cnOn9upmIWfKmutzqsyZ74T8y0GNs1Nch36pXBiBzkcw6wzJM4tw4jFQR0GjtAmg2ekB
mEFG/abmUOIuOYUKTdmhIZEuPGCSvwZi7I4aE3p7Rtr4RNGremh/rhoy5ALD6GGrcSGm7fqi2GZ3
HXeIv/TCMryuGSQstHHfsudmqUQ9rNsNNoWQGMEr+BS8hCbzites6UsXiRqCBEDokGkH/QoNakzH
gLKr6rvumuOSfMhx4RxM689YNMRI4HFKbKJas3pF9KAOjNHzWBhHJWMyERqWsusgKGPIOcG6Oc9m
pB0QcL+2S6ScEBS3xyybDsSZ11epUkBzRlGRuUWdYwJcVxeFvvywlbzfT+pwzrfHLgpWidY1RwKa
+kAuSzCqGs+y/Ub0eEp4QTiHXmlMZxT9Kjnr1pExTbtDfz/6ENejYyG77wN+w8c0ND/iEkxSpB8H
OshTXIrdOMScSJEzkUqOQgUzsCL9OSu6b41tvGV14wDqHrXH2p4eeQ1u4W4nPsLMD6of9Vw7/VHD
zHKaDXGK0B14SkQLGM5mEpQayafjHAZKzniV/FpIgGI6RLVWeurKBbIqtGt0p7eqJS9mFL2IYaHl
oBeYGaJ036TqsYiScrOTZ25exGc1nY7YVydPkCDAtZ1eGZ3OAeKRxlZlBCg9jlmHMktLr2NI48WV
lT2W2XVft8jELB8t3i5cLJOz38x3VtOzLxZeaQnLJRhD9Qtuv/QMd3bdXutKfBl1eYfAnySNNgt6
kGUUN84FFtkM3n2ed07+IWzXKHjxK6USXgXOjsiJ7kpT+luIrg9GX0QHY5gusm2O7VThqFKXmyFj
bNQo7yGyTbrlibFvSEL3Uv4PF2uI4Nugc8P2orPOtAX//FelVT4pta8sIIX+IoadWOwHEk/O5ZJc
+nB4x5ejne1Od1wQoDWEFmO6LCI6YUDKINKuL32EY8KuKw7um0LkdxjKXFqFXrI6R2DfV2Wvp/7q
dHvYU8cJIhwSBVoHckIc3ix3o62QbWGeJ+WpsViYZeylxbQvsg4VRR7hbe0e+FpRyjBIIlChdrvQ
uV2QWru1w84sWXHkJ130aj1BdCE3Jz5jXii9cuXUsML4XY2ja1ly6wVZQwMYRFxkOC94bEuiReh0
topvR7fm1p+X4mUwEjPA2nQZoQvB22bxD2m1XhLJkprQ+fh4LYwDPZVXp6nucEBz9kBQLweGUdG+
WcWWky32heF80fgrB97pCd2o6If3MeZ8bhR4NbvcvHHAykdmvIMjed2EjYerdZdzawTj6ObyCxrj
2SvMb1McfgVjHJj1FKxgTFX5uLTXZimu9XnAOK57tiKuhtG6JEmIuc1uOIrTlBIQNZKiyKCl1/Zg
Vix8vGa2HzcN7TeTqzIpYQ8Og93HppuNh9qCTS60SD5qFQkDjBCjcHRpWFUnLstHHSUDV7Ww8KKB
+92iG5OPP/wO6JVFh1rvfBWBkCtXcYgqEV3BKPxwSrZGyfCWsNE1h+AWc3CPOADSZoMkFhJI/eKO
dWp7m7fzWA9lfmjwmjg/HEnIpqRCUn2bkysRVuIuG9qjyKO7No3pp+uXWOQZqrNiLzKld3WnP6GG
jfHciGk329FLVscXZGIHGbW5X+ezFdC+s9yIRhLKM9IoCmU+Ab63ntKq+VQUWqpo9W03XfkBYnIe
LHZAEKU9Ta4y1/dCgxAp1P4qJX21Gtf7QlVdm5vK3djp6V3cI7rffCf0NxKKKdUR5zom3ivrLyuQ
oXhJqXHWfb9878Pmohj3wOqviMfwjCLnHtcyEc6rHQY24Avlvd3WLqkD3Ofeuz7eUdZf9VikPFD9
yYFkmF05jHvkfruEdlsTQeTVzR2yJaqM1i1rxZ9IHycMwapOPcKgWH80s+6isZ1HcXOTqMKfke9Y
2lRv35r+xSGyk4SpDIz0kKnPAumsp5kRdxlSAULccgO/HXLAXWI+xhFeyPZZz5ddaGQ3sR7t4D6S
4pPPZ8OK93r03eEaDvjRg1LBhY44rlaF+PapIg8a25nfyglIXn41+3mn9d9jfado9Wuetm/hItB2
b9oCQmTG2FtjOkAZyV/9Oc9AexEeHiPU4rqJ4oetdpeaXdCnHHU0ZXITVR4s83hMfAp6jxrwaBl8
+/g4sCQl4SM5EgNTfDp3GQBrzxxy5bDaXLUBTJjKfQqq4KGNuua2LGgIwskYD10rnD1SDhXQQpt8
U5yQLKOBN1pslg+v7SYZMKmvMuw3OjQ96nj7BHxD37QE/KpLvFzX9dAdQw1xI+jCOqiKUn8uE5XL
29yx1acq/USn1bNgjusLgefyi2Gxgg0QtTRu8+iz063ogN5r2IGrr14GCQmRepUIiTa163s8tiY8
2fSSR5Kk5CQtWGu6vRxnKy3467vbjHLgcaao91CF+5rsGOQZr40TXlkFQqBWPFl9SKHt5F/CpYZu
rjD1ytlEK3W46xR9Ew8/MzCv9tWCcC6cELsVXBPKRHjIwSOywavwqDp242dh/l1NzVuGdc/qqB+A
bXxORsYVo4ZR0ua0BbnJD+Z9b9vIs+nr1rNxcWBZMpPULkrCaulgewc1k686fGWXTwiIGugJawio
6AwZjAGtEABro7BapviqZoqhqxUkEa2/W6aZeKqquG2n/goYCghm4moM66tQjXttEkciRc5r3u5T
g1QUtZsyvspVXEVZekssk0VdGD2Q3HAstP5V53R1l3bd4umIY9iE2fRHJ9fR44dm1m4LJfZtAqXm
StO8aWbeODCmkRlRjpVCl3D4ZmSfrRwEjNaFN0p2KElo8cL4Q5o6WJ99TD8rnDjaIi1HvVD7tsM/
LDPFKQ4iNxbxja4Nd3bfM3RZw702Z18HJ4MOHNUfQxh/05SK8tpMju2slnutFFckyeETjuerUsi9
pjc7a42OjsnYJzQqJtoRqSDOM4XhjSYFHPY2uYWxSL253CAudpfQmMluKc4Ah88oEW1WXxvRI9j2
ZFn4Zog1fFpIyOzokFQNv2gWZq/1au3teDxKfd4GioghS8dXqjrf1wZXlrD/utTFJUWoSCMxfgC8
TmoPeXDmGN4P2uopufq11JeD3g+XvoSlSa8ijOtPVRfKLlKdR9x/7tQ1O2KCghaxs68Pzd4ube3K
Wspl1xcz2R+p6ngx+AZ3yvWbmUqxL7TbsegOJtgpj8vkm4wZziim+CqHRafNKD/xhjtemf6YetNE
tofbeJaX0AGfrUQXOJi+2fWvquguxH/thLXcW843Z9iR0nXDuLD2rD4LIKYkXGAcP58Mr+fukynj
VZ4mH0S4NZKMcsmaVMbIUzd4przG9eHqHS2WQj2kNNdmmd8vw4Nt4VUBclsWd3PxoGbC73tzkwIA
EyUmAvjL0nJtC7ND5MynZrHI+prUzcRoMHcpk5O1dnnQyPCSol7fHE+ru64VYyRutnSUKW6Vvpt3
dWPt0x88xoybu5PHOJoQKeI0fxdrcUb68WAMSSBWWQCsHjWCSpK7vsPrJNJlF8/0zUfONMyi/Wte
L8fc0t+xQh4hdN0zWvPhsVzT4zhyXV2YhzHX5H7pVmZb4b4prD1kTN8qqz2JQ/vB6WxmQa30MXKp
e2zcNNgJwuGVYwJJGZa7TQUJ0Vbe9XRAWaw9NXXxLbSK0+KMH0PevAsR7pUhjHwTGYGnDu333k7v
hKHTixrae9ug2h5NchMmlFbR2Uk7xlC5Nw8pE71PRfRjoFsfJAU9tTNZenLZOl6FetPmzbnv+0s8
wQEo2hEFg1N4TsU+OqzVqYppQVYzEpc6zV8pcg9K077lQ/w6daHGHMI6zZN8Xsbms2SQS5REIWh/
oypnaUsaUPt1+ViNDr51xS4ZqTZMSvON9jGJIYk+BEnc3G42FtVebm079igw9psqw8oltNRi8vUi
JqAS27cLTmtvLOo5LYsLLTvwjln8I4f2LAqUS3GGeTCWyydRPSx5KtV+sgc/V5jM5giZcdSfW0iS
fknHDLBmvzDaSArPGujgVYs42M2ouAC8V17l+ZgA08a9RecWbYrc1aZzkYajnEMoCR7PqHjqzNyr
VPFt7XsEUfEjwRd7mQBJscY0DjQQ2qcEfrdb4aUkDUqreB/lqWTw4LVNVHk9bnE3ZK1yPIh9jbZn
35qj7oVq8mmkzsMCZceHlEHfrtg70fi1N7F76eeyZgSztDxoQpl8a2y/lu181rknxPgSl9DVayQZ
pvHs9InPkNSgy9GNwTKKxF3K+E206ZMx6/GpnMlhIarM+KYJ5dMsW/ZU+TZN3LOKuv6iJuk5QdfM
NCLaBlLf8E5/qZTGM5icpr3hERUkURM17HCvK4Ylf8IT6mpqcQa9gZAhOei2esvXdSKsjRRCy7hN
c92vFd4mEoK8HM1DDhN4iS9Dd+3EN3P/nFip7mOgPqRqfcTgdtU0472d5/VBqVlahgwfjd5EHDEg
glkkokZnOpra/Iog3byBC2X5THAf1npxI6c4yXm86RPrsVF5hJq6s+J2p9MRcydMFPteUOVE2pew
umsFWrfaWXcC7AeTSOZZRXzf0JumJUdGrXMn0TWCbXuJzPxrQ5r2vp/Sh05k30cEh6H1oVE2ELCG
0Ftj/mEc1X4vpj0wuMWoUSswdc1yYlFQnlc7TMRelD4NzPWc4T6hHzAFme4TmgsWmiEHHgBMtzui
qHfzQs+oLxL1WBqDcrSn7BxbSMLI+X6KHU9ejG3Cjhgtyu6a2IwfE8It7luFXxRJqnJUgZt8ELu5
XhWDJj4yK8+CPB7LhxX546cW25wwar+TGSdRMSXxTVIY0+KrhtQZtS79S4ZI6wYVbbEvbWVBUTCk
p0X09mFZG21nx2V3XiiBzgVGwm8hDm2OdO6tWtiaXJ3I+S3gqFwJy4adwEz0dTKjt9BBy2Kkb1bD
LImgMpL1MHbTs7HUADlgfcYr3F7naUzes1YoB9mNz+j/BwoouqCBJspnYCcGw3F10I4ytyMGmtk7
XnWPPTeII7Fbpe7Pg+nHpbxAdntZ7BERm/ncwfz3ZVI22yXq1ipV1cdBxsCA4fpjk5ribnBofGpv
FYUFKbSWmw3KdVpnt0QWuNEQXgkaEFf0kcSeiXIRNDAQr5Kxh/Zt3bexndxPZu2jRkYvpZbzsUUo
TWxsh78+H24qU76Slnmq1O+AikCGcANhMtMzbe6Zx6cZWTlEdDGjCpWEDLhrcn5J+jtLE7cRM5fI
vMV+fcVQ3IWI4VvyQ0zMFmNsMoPwF635qqXfVsehhwwOIyLhnTumHq1fRTIuu0HQ7Ys6gUKkQ0Jj
L+ubZoWnXkFySqC16YUM2KkWrWNmkVTRpDdRWh+wFiNhihAMqslL6xCdwu2lYVfBq5B2gT5TNqUl
cixxW9ncGNj41MTX1UNVFLeNpY87OxkCLVfC1wx9406rKKxxEc1THvvzWr3E5X6sk1OVLHfp1kya
0zIM4KR0h6VzuOHOWIPa8SEfnHM42o4b9XDkVjuZD4SrEvyTTuix44yeFLrZ21ARNsHnhCloq0Pd
T7C450zKbiy3OQC6tYxYcTyu5AHCpg1kttUsbYIfy+ZoJbTCwjIzeS1Ahihbd+MsX9a+PXU92tzS
2CdLhFg5dd4dlS2S9or4YslZegshgdepSTyjLdaTqKb9SH5kRtAo9+LMdhMgstRZGJrLdYYV4oTv
scoEsEfnKpzxuhnis9V/JJ2CMEenRNKNZfWGOX/jyGXpTKjfqvm1XKtgS6EmuHwMGJVn7uRUtTs2
FGaF/G6l31tY4C6tvuvJov4f+C8GklHsPcNdDsnUq5WOjiuuIDaSCZuuVsc3KOlc9mbieXBainCo
gsiJHpc+qgKbFJiPAvy9r9Bv8yNZHxn/X7eJ8syEGzMzubMoro1iCbK8K/gUjGl/eAv+I4fFpf4o
H/r246O/fqt/90r+YsL8/8llIS3MM/9vm8VN1Y7/639Gv7gsfvyRf9ssNPkvxBxSsWnj65vL4v/Y
LPR/4YKERWSreLsh6mq4Y/7LZmHxhyzI0RLMnIWdc/tD/2WiNKx/YclwaLZvnEHYNfZ/YrPYbED/
12NhOgZdXZBujJbgxUKL3TzcPyEEQ1N2FZva6qtzpnxH81PfmpXBNFqoNXfhvuiLczPTQP/pCd3+
+wf8bE/a6K6//ljTxBqOjRAvKOFEm/Xjpx9LEjQc7nY1fR1r8FNtEJ7FOuv+RCn81X60/Xb4Q3hU
6I5JAaNk/PXHMBAU4EgiLAKYJ18kuIoHqG3tpSKRCzkiyotHrZ8sRnJkuFGdFr3+kPd1h1656dB0
Y2ruk/0m0iSgtiN00ZUTYjsEsGr0XfnxhExUxnBg55mQiS5pc5pA2CoLt1SgdSTEcLEalxYFVUEC
47yzpjF+zNqGRpye9zGydnWUkVcpmE1pWg+ouywnT3LmQ5EMbzBaD+9KkhRYF6Zq6HzoM/ItRVH+
6JA2qXtVl2bRaSIx6YEgnrEJAIgqz71Ny5DRP/AMhEUV6gZihTPVTU2SuY7hZGUPWp7SrJLhlvLY
Q97DhksyTLFfQWNYVysxeyaKyUwe286iIdcsMzc6xq3ckSWwgMPSEP4eyHpqbwSh2l2Q5gbpkUXU
s/P+D5RwRuFQXfgK6KrbEriTikiQVOxsnZl4AKnhSSVKmqTkpCXJ7P/z+7W9tr+9X1DzNJaHYiia
8zu0fFSWSpOJIApbq7QABQKqLbQ5SILRFiZQtP7wpum/chF/vGksICxR6va66b+vo9iuQvKlBoj0
KxkkzDer3Dqj2B4JLoRWeiEkSm0CotMESds9GuwI/Wq874eQSJBB0xmgNskc6X6ZLemrgd3jm7ZG
OO8Vc5imK3AD8hMlH/EUolnyXSvsmlZoPar3Y2e321cVQbnPOg6SFWnGgettu90eQyR7gkma5na5
aJxdmNbxIbcSFD22tXJv0JwGm5FG3gYMuq4mq7DAiAu1tWeaR0QuikRrGUK3yqPk64r2s/yDU/Fv
vipIi9DdoTPbpmJta/inrYCc1couSEHxi2lcuQXq0T7JZ1J+lKK/SghV+wOjQf27rwo0g2pgi8S6
rv62KUgoEEauRNyKiGj7VlQwbmKDJqpw6ummo8ZAyxClCMuHJHqsdC2iUZgXDTJ9p36OkFb6VmYg
MwSMM9PGNbkPGIoy5Xv8Hs2rFq4WN+QC9/Jk86dwLZV/eLl/sLF/fbstKMzAT/HGWQBofntkUUmM
cbmGNCJL0M9+B7rnVJC3VLjDPDoAzMh2vs0T5FGBkSgrrb11LSkiuC11QaF3mBrKeMbunZK+TH98
7YFmVdWAfjiqY/TyaLYoeIx6HE6ISOyJCUk4IB5j5HrBWUCl19vka3tLKnIz+Oel+6vrb1tJFkxf
g1OPVEZLMbav76f3wUTWIdFaGTTMVfWaxAnCZgz6mWtWKn94kPJXjPD2s2yLs1fVeJoKHsjtmPrp
Z2V8DBLlV+GrQhGDT3DoitE5syrE3F3XsDLFPL0bsVZzm0zQ1Zs6E9hMA3H6hwPxr+cwJRpnMIxv
jkTMl79+EkY5dtNqIkJTRcJjRKSIuyKbZc+01cKF4Z54PYL2P/zUHwfgr2+SY/MM+NyqtLkt/max
7MsoawqrjyF2LFtTvNCXahMI1zdaKJj+oLPMMt+Am+5VVoaoaSRyYbMSGvo5hzMMokYdBAHZdof0
ZI1z7EStU40WIt7IuGi0UG23lIqOLkWUWXjG7KkSIoNSDFEpuLqXsSnZ5WLy3E8a4eraFgBZ8NMG
OV6ABo7EV5J+hCy80pIXI2YbIi9uTdfAUhZTQaOR0NGLHCHITyOb+NmSuA9RfIuQRij38+QuRRR4
JVGpzZh6oprsXpkwZCAB4FLUxtYiQQWy75xSRyc1ODOj/HrAQvXPr/VftjmpSJ06hi8YUy1kjV+/
4D4mpdJpkbCoxeh8JH2TXjXIQ09zGoc7JdOr/9bPMyRfK1+vafzmvCbzhbLTLPIg6WpupS3XSFRg
Do0/o0c7uAAw+sPL9JeFSyoE7ghT2upmD1Z+21cXbrKokKo80PS5YLnGcr90SMUEItbHf36Yv8VA
sHC3n2USbgms1zKN3+vHQmJoyqhDAkxz03nuE20/6OlS0QcYaPQ5I5OjBL8QfciwpotignXoaZOS
6DUO6ucfPs22Tfyyivg0wII59R0CEVTnL98tIil8TnnAWpVkpDsIIaY6T9zWGLNzvQHTqjRb32d7
6L3EaLsn1TDtYO2ZKWmLJOC8TRqGE/Ao/vDJfmW+//s5qRJeM5U2J96PsuWnDU5Ig6lOZmSBNidh
tu+ySt7ZGHtSN2Gql7phttDGaibOB29qEnKSQdwVX1eBo9oVtNroNiyhbAPVAO7nNeOY3Crg85Fr
GFVUuE0uclJjF0u0+3/+6H/zNvH14kFXTcI0uD/9ul5oTq6pNiWOn4nFvKqtpDmxhpV7RTTVf3wM
SEUzeTi6ZIegXPztZxFTZarKHAmf7MLuSShtyXw9Kt6WKJE3Ni6Ur7G5moeaeKvd2OFOSFCInv/5
9/2b/WG7H/IS8XVRQ/62elZLn8fINEPIuZGe7DD+Vo+DWaR7w+ycyV0jkiv+UHnJ7e/87b3ll1Yp
kdkmHNbtr884VbQmEzg0/DyJmYD0XYEAMVdIvN5AM8VTqRX9JaILQYfewDLl4HpqvAH4veNVZTGr
tDVI+SJOugEVAjG2wRgNn9GrtQRFA1JxLg61kj6NZWHWu39+YFL7m0/PRZiy2zBNU/vx7396tyuA
S9uOY/lVH4bMClc6WaTrtcPkTqGZDt7a1hYWtZLmlq/3IAJcQlNHyQWtML93eiSKHbZxrUXGM2HR
/+ePZ20P77eHS3HG9sRfSoT9D7rBTx9Pr2HptPVo+ZyPa3icGEEJulrhdCFBelNs8jbiCSyN2h+V
SZymwcb636xa1u7n1E5Ra0wiSWm8O90ZHfSGtBmbYvN42CktcRljIEmYT5B41SUdJpSy/RCz7Dkg
Bd07v1dXo/AkN4cxUJwOB3yHxm140qJ2nmnFxvGjiRQXtR8/YfyCKHGO4SCZXBISI81uQjOfHoeu
V7/rhZ1/OrUCGKGhjh8oRVQdW3xd0K3PFQeLRFdvkOE8MuzLIh3SJNVx/ig1Pti1EcXca4ji7nlf
xlTh7I2SxnTrFhX/9qq0tzohXV/W1BrvO5LBTZRTxniFjYXr6xpGxZekFuZ7ps3dhzTKUAkUJe4s
vMRD/gZCra4IW4C56lmRts2n2yLnZe7thQa3SDWxR4M1v0ZJpt+bOi3oPyyjv1m5BEHZJDBsLR7D
3Hayn77oKNoSOdVaAGBVumvI3cIjK9d0s7iDyGBO6n9ju+J0pUp2VFhu7F2//sC+HhmxLhgHx9Bo
H9pp0X1ScvtdvCCNWcnIpoxn9r3jCtp9N3oL9bps/jNS/o+TxWTDpLbYdg6qml8/BNWMngqzFT5t
BH2X1zDicUwaB3XWEp9R9vu8JPG97AymPxhZ//AM/lIu037YDtqNK+MomvztmdslxGZcU6HfTgW+
GWnjfSjl+r03qr0u8dZoIpn+sEOzMv66pE2bCsfS+A//8Nt+aRDy4rBrCAgRMBOQjo1WVnlD2cSz
3645VyauVgNigilHkyDTwiw24kD7iHYU7Z49h5a5XwAMIc1JmSf3FSWaX4Ay1gNlTfRHEQ9ZigFo
Vr5VWZ4qMCuWrrsy1pBNbdVb9gAtThHoEoXnzLjNY/OKh5uoGGac5D5rUljQauqUiBoKJJOukysF
F7libQgCYdILNSvGoyDJNscABI7vMmEpe6oaW4cN3hd3fd6mt12WhBgibFKQ3D6dMTcz1gvv8or0
yL0l1vUd/SaQAIPAnBt9EPE3qJNYzyU2XI1YqZRKekLgX3lTyIjQnVEqXRPbyrlmJxniP+o6zNr6
KuCKWc6KTnOc4ulraxkC32OhK1/DyU4VP1GznqZNXE3flGbDT5DpZd8vSzkjjO3SlUdo1sP92sms
2RBoWGGzBMGaSlDi19rUKzr+aY3Oc9DM5NqaJ5vhcZppzLXrxGDkNDDnNRVlbf1oViUsk7wcaJYt
w2y5aiXgwzXETKCqGkMdjdGg5eAF2nbwMsMSr0mYxO+IelDGmsDzbvCM16/GOE0EqhIl+qGMc6Gj
v5zrqzZUjE/JuLkk/FovbskvMZ/qoXJuW6akjCit6XlxwNdghgonBLNxVs5s2BOip4mUYWAdtfjf
nJ3ZbttKFkW/iEAVZ76KoiSPiZM4sfNCZDLneSx+fS/m6UoyJKRv9wUaSCOkyGIN5+y9dvRN0a5H
TzFqHv4HCzIpEkrgnpsxqdpvsdZC6E96iaun9xat842kdL+ksBQylA01ek1rAEMmF3ZdiAorsa+L
1MtubVsJXMFVkX7IHAuGhElDjr5wBY3AytZaZTRN0fDj8gp5Pm9K3bQddiDrGdw43TWT2YpDySsd
nAK04lkZ7Y0aKvUITWxV+RG5dfl651+v1F2mDHBHFkVB42TGKoBoJCQosiAXtc2cYSwfLZbbp07K
9sq++/ynifXQBYCU+jyRYyfTUzHiWKoSbGtt1rpfEwxMj+6kgXxtx2ZPfc67sgSd/zTaCytX0V77
CWz0jydjORqDU2Fi21a1ZyPmacvbMgJpUJS2trv8FM9rJn9bGewZddoWayTj8bXQpZE9jPRh24dt
yGeIW/OhnF3tZkqVDGDZmc8L7ctsX07JdMeutnuC8k7H7fJ9vLMCEADEw0VATCaie7IIGpVpLSbo
3K2r0z09dK2clgClUkfRBrBEGEjU7ri1GoUc8t8vjXjLoIJo2Aa3cPwEIN/JgoidcOVIFLeIFIZd
R+3vZsaNDcdANYdYm7Mr56F3TnIu5llAWAiq3bPzkIbE00Ljw5CadWPax/QQWPiWlL6uRzAvGs+6
tT8U2N19iabkytr3zoBmPPNbuQFu4u/K+J89jk5HvK2ySttGjmP+wkiK+ZEHDKSRoA9/qLv69fIz
5vxxvtjSmYIvytmLOPLTbZUuVJFkCxbbKoKsvMPnI35E2dBhxGmXVh3I+pzdrY1Cv9x6sxvKnYyl
ZT+NLWARklgrCneZqhxf6UP1Y+HI1fmxLTSPQPF1AgcHxRqYqSUq4EvouJciAgY+OmELUnMYOScA
2KwfcoNlCttYH70k7PYrTJ0wszfVNDvtrvIa+0U4+oKPz51Z6aAqdWR2sEl+KNilz5toqbJvlddP
w5YZ0DNWKECqNlMNu5gOfRHdjQ4VmcA2XcqsXhL2txL0AfCPIUJabk+pOJAzVOHKKCbqdAnlnl9l
p8I0IEl5AiFou/TPQpCe6IKsnh8Us955nl79cJxxXmOgBuSSGsRqdCvGwPI2Rxm2dyKQu2prR+70
vMSq+VDGMQY9L3HD1DeNBT5VRFjFl9zL6mgTl3MKOrPpMdd1Q6z9YAXp8T/ECjgCVDbd3LQqW/pN
LVobI1QW93+qabQ+tYZM39jIJmSqENIWfU5S0eNyi8P6zVUYevy8wyOOMt/AItAn0CTnGe4YTBAJ
SRGixABHp49jWAN1gc437aY2QoojxFMRevWwpRHeHSZqhJQqKBVyHERjle+X0en+eIlsko2oZvGt
pGVC+dJUfb8hAMi9DRvibhFCGXUGcirU6dk1Rt18m/Nm+sXMg6XHoVc+wF8HO2PU7Fk4WKHCBUFg
VO1mRTH8ZtYZGEsmUSp7UVVF/sFQ8VgH9BDtCCAVxH2w3WFr3tP/WSQ+gLSzfUTOob7DPgpK3PRW
15XoI6qttB9dC7lawm+2omb8PsGxLfedk2SrpWNwXuZEQ+aRJxqm1pEtONZWEzq4L0VpPo1Gu8wH
e9LmnwmgixnVg5x/oc+2fkUeXxPUB817Y3NmObcusvFqn7iDkxxyyJbNbUKZR9vYiEPejGWZOwoR
RXoP3TvGHdCuO/22DPELlYupXkcdJl5tiTJ5iBNDH/wqNtNvgN/MX3IJa89PGxibfkI2Ssb8BNfl
oCeN1e8UJNBlZWGoVVKDFyqY0bwFjdUqULlhi7Bq7KYIxhmN1sVvbKlZPj6Qqdu2KKKsrZeV5Rfu
JK+2ehLnuY+XfTaw2PVmcodxv9ORVPXRvx84yBmEYQkuh4o54KTjOV+lHh4QcIRbXJmUR5peqsKv
6bNiX8OrAySnivdZ1V1bbt+bBQ20AdRUqeOZxklpKsoda3bVWppiB0W3LsZi7ozmvK96qNuaRbPA
aez5SRQj0luzolB/eSJ+Z2vhGXTn/pY42WGc3IDTi5S8IRTAZWKVt9ZYSaSOy8rNir9fvtL5is6h
zjFc1lSOk5DUjx9xX/dd5MwmBvQiXg8eY9kEMpmi35oFmMqqLWM3KlD8l696/vvYhZIoLWkASYcI
3+OrVphDTDE4znZyw+WGpUFROpirp8UV2ZVHeb6EcylqQTAl1wzV07admlFXNSMFK31BLZ/ZWNRB
3YDG6I3sA+Qo+HQkPgwvXZpfWU3f+ZEGeyTTtkB6EnZ00lNLkzYC4SV4tPYkH0XVcR6ITffrwgO9
cjKX5tm6TTYglRBPp3m3qkqOHyhJ95EYzN7ban0eja9wLcR2gAev6FHn/R/0+2ayT0rHXvyWc/KW
bUU4wYsRfey7CxATwCvRWCHVMs3uBidte+Xc8c7DoOapWzjTpSEY28c36AChwbzhhNspS6cHcjSW
A3iRfmt6ePYuD653hrRp4PgyUdmwXzwd0nFq9em4gGRx2mTa6JrKVg8JMvxm0h7LXh8D/qA3rgzp
8zlDmtSx6ZCYHEHoqR//QGXY+aI009uuduZoX7g69excFZLztGbOfuRqFSieQTLL6r14wn+Y1Fd+
+XsPec1fwAzIrvFsw0izoJBzLUJILU3xVlJMeRVKrew5GoVP//yUaYQTRGp5nO/4kI9/b0vZz7Sz
CmNhpZoOW4DXKHAemp3usIHk/OpYfAUH3lzZFL/zdikvM1fZhL7yP9Yv4T+b4jqyzGZWGBpbL60C
IknSNwKOwJl3BUrqJppWPDUm1Cuv951Hi6yFM+zaHkdodnKOne01gZD+KYumBayMnCHcxtOIpNZh
U3ZFLfHOnMUvXFPneYk6m6jj31gKR+tqPpQgpbAeuKVw0Z6QTh+Mkcp/g+kE+mhNjrkhqQYG+eUX
+94v9fhOBVMzD/m0Ke5khMsgwIiDSLnR53Lshhuq++JByzvvyqXeeZcc01nnSBTgtHHaniXfOUP/
hFpHLqqS99gstSDMXc6RBYXkMihEBswi7cJ//k50fp5F9RgFgmBtOH6+DTxACEq0aWVnOG+OgNMh
XDe9kSFsuctP83xiPr7Uyas0pqZPJ52eaRJxtvfzAn4BgtPk38+K4C7wIvI8qYrTGT3+SZQpB0AW
KgvSMi7vyUfHsUTH6x4IG+I2RGa7y7/rL8r8uNMCdRRxnwCXb1iI3o8vOHDSSvU2ywNvbEaELGnh
AX5sWGjqwCHA5JEc5Olz48XevHNh0T1lVA2/0VyD7UXjJwKqiQNtV1IzihGMpSvPDqzYFqc2JmYZ
0r69fMf6+WhDbsH6yFHeQphoncwcHHlSDvtaHMQj0bcITKP8OSaxrf8AeATzdRIOIylgEkNxMLGz
fBucAoSe1hbgpklbL7M9aQXOi0DA0297olQo+zaV873Na/odRtaFn8fCiL8LvWueZrRCMLKzsgAP
lxfjc7G4prMtChPkItkahU79EOjppsbsO//zbEWJCLGnZPA5DImTAS6dwuAsFAN9nXUAs3rhPs5u
9iMMTf3L5af6zs4DIQ+LDj3BNRXkdH+VDsopHC0jCZ6CMWkUndxlxuh+xIRlPFLLXj5ijJk+DRyZ
Hs0KGUuGG7fjfFcr38lkGcTYYNC8hg7NnMv39s4Lx32hI+hFtkWZ4OQpLPUIVSRJeOGyLfcYxkmg
rPFztmO6fJA9O8/EWuIrw+yv6PDkw4DuvkokPLZ/iCGPPwwXNwGgUk+DE6zgq3iYlx8SkS/Nti4n
GHZZKcmFMsxMkplBZhr8MiK1futiaEjtGjsoaa03UUIhM8/MN8jZnBdXGkmxLwY78vaXn9H5toXD
FVPHWsQUCFb0k7t1QCwOON2DzqG6YfaKWIi2mUmkEGOYuLeWkWJaLAcDN0PppY+cDb0/l2/hnSmS
W6CuiBab//4dYf9Z0VniXVIpIjSbS1xAANXGP5BMl2+Xr7JOtCevxWHj6Zneep4kvv34hzaqQ1Ow
hORaRkvebPJJasGSKWxiDkgoNg6c9i9f8fzTWCVuhJJSSkObQzzW8SULVevkyyRWIAYFXVBP6vyL
tTjNAwrpEDptLD/GqIOw7tXtjUfBrYWNaEEj7yCTfZ7iSNz3S5Lt/zIoLt/b2WvX+VglRwVBM9O0
deP41tYo8LFpbSsgeJjS0cDe/2UpVRsFojMaua/mBsshG43oDfA2Nli9sNGvXL6Js++Tm0AqrLuC
bZXHYff4JlTUa0VRjW5QzbBBe+ifN8ipEev0GhbzUWW3UTqmweWLrqFMxwOB4yDrAF+mwcmaburx
VXudqFHAsZC0OhPrUWeaS7Nj3wqfWzdG4H0eGWUGDKfQ+ESCUfwHtWX3y46L6SfOTtDFNdmEb2pe
iA9BPOiFcONcCl6LysMfeiVqgbZtIWYPzML05kxI5JnvybgBgRaOT9Notk9sYmG8UZMkb7MsUDb7
NnP0Ht8Opv18Nuaflp1WIgArDQ0KQD0YBkHc481opmCL4BjiIYUjV/oG9xl/ZKeMry53YPRe2b+8
8448w0QTxFe4bklP3xH4ZOC6bRtgP6y3pSraD71tAHUziefRVj4Fc9K1gXE2I7CRofYsDf6V6+py
/IoUXBLVVHWHmTnuDhVVY9JDZwddyeWxcN5WWXdM+hp4IfgPa9jxhQb8aHUtF34dePyHgUXV12Yr
2ptpC4zRLZstsTfq4BGuugVaP/vU9eTXyzfx3hNmA0x9ny9gDbA7vgckYkbjOibINNCaFHwSFTAf
TKQsgXDMbLM5ICkGc3f5qmdHDL48QWuOmgFTP/2D46vKld8i3bkL5rIzbrBOLdtCAKy04zAnQsHG
nt12P9oSn+TlC5//3FVXhmCDLqSHz+ZkeQR5pZfYTLsA+bf3qtNN8rNBNcZGeSmY/LADQNjKFJLv
5euezf/84HVAMSHzD3Ftxz+4XSApAoRHii3b7HH2AHkTSi5uxr6Qd1ORDj8vX+9cLblekP0Hj9em
/nOqlmih0sP9T7og8QB5bVvIX9uwSMNmFU24b06EC8NO24JscWk0nZ87vXpsyMtkJ6q3Yrjywv9K
+o8WwPV+bCpggjofWTEnD6DSnHhmTekCTSlCyLZt2BqNjxJ5iLZGqpGugrMUBU2Pi8QLpjhd9dhl
Ya75qyunyKEydCfaasxv3cYwQDR2TkfeO6uDzZbazrUNM6dcceQT3WxdW+I/S46e6Baxd/phYqf4
XTOR+rPF1jVqTzkAxjaimrttZsF2OKsSc7nvhmVlIaPE2EyJQ/AVaabdc6ZPgP5XAkrqkwNrQ6jL
yXzjPl4MsBigp6Ym/ipAktebvINPTXtAVha4etHcdBUSw30dNfELjgvrcZkKQh0k7auDtwggTXaD
XjPAkmGEW6vJq/k3OZ1ZG0xIefc6vQmgaeiG6fqlWeMlX1qPKFknTxpggskUV4cwMVRzw+442smk
m4sbg+PBcwlHgAx4kIzGAVcB4qDR6Bt9n42Dc6ChK1wUJIV6U14Lw85sEuRzlwfh+jGdvnObIwAT
OLVBNDvHg76O6CZNSV0FrabGA6IlxxdmuhwsqvVX1lVqA+cXo8JHoZ7jJw0xcbKwNnVlplakF+Av
hNu/jJpZvuZuCfJk7FatnDZpzk+OqCHeoDmZX9kdGfrnstOgCbE1Er8gws4jese8En61jO2b1PtQ
27oCTukdhIf+OaOg6txASbft21zD034/lWWBmLxNIZGhPB+/eH1bSQjfRMZvUwE3YyP7rPyc5hDP
/bpBobSZZ46lMOva+dnr7Gk13JnK/djWSN6DGZpHsQ0R/LTbRhjYdAZ8sjfj0MH5HwUGLBgQYBM2
NPcQQJnTYFn3Vhu3zYEDr/dhLrPmd57gZEWNv4LZcuSOT0D2BKbaHJazP/Um8kOLpHfilTjMB04U
V/f0OQEUcgaAy+c0S9H7QGBgQs6MO8uPrKL6nsGqQNnS2xU+oiIebN+abOfgVV007rKZTjRzjhWx
rY3hP5WoDLHj0m+dtipHFLK1C86Fu3AoWNyWpXEoDpdTeUgKO4KvVPTyN0ippniBZWRYUKIEZWHK
yeIGbPSAqGe20nqDVBExTKbF2m+2M7UeWCqKHkg3dL9NPZUq/k6ZmI9ESFYw9FDhELmDXzd8UlFT
QxfoMwf+l+X1r+jvTSBLkZH86fSsgaSZhWRIgBbpbKQ8E27qfGhNvFX0waCEGRi+/TzijnZt3IXZ
Zoj6Kf/C0O6yD+3YT0955Mg8UODiym2fegtNwrk2d12aTONWyU6bHjwZZV9nI0rMPVKF2tramg2O
ZGpL0PE2WJs1hAVIvp5RndvI3KZu7pHIDVdCqC4FdFvg7A3JTWPryD/WnhQDSKZenUF3Zqc+ZNsi
Mds3eo6pu8OGCfOsyi3rR5LN3kzlW9LiDGNjeYxCZ/nUNUK8tIg4wJyPEaFSkw5wHyt/Gm2tuYNs
K2fMRTIbuKkupNeEE91Rj8hbop827gno+0NYUIDpxuh35IypR6sK+RW5P0OCwd2WffXUQSTNn4zB
XoBxpSNa6r7N4P7mk3oBKGt9uTztvDMTrAYX7C3IYthj68fTjtG0rAR6NwRUGKdPkxfGNyosf7sY
7p6oIVzTGL2zl1lLeWuTkL09i+3x5SJw0SqPjSEgzZw0ArocnOVmrcmoP2RDgKim2eH3zG8Ihmw+
XP6p72xnKNZ4qCLBvtPRWu/tP4dXpfezYNwUMPrKmEIX+IpVF3AoGx3lUT/rsM2M5cpa/s7z5ZxM
FZpbZzujn1zUajiHjM0MZ9wt0N1VtRVkKCh3LuWer3EzWft//pFcj304VguWE+/kfQ4DyMEyYhkp
gfvvaxvCU2IrwAVp19844WhT3CuuaW/e20AZRKgjfqGDh/TnZHOuSSCVRk+FSOu13gnY201vymww
qTnZpGXI48rsVtUgjjYozPv82XXisjmg+7JfuszE4X/5Kbz31DkpuBymkOByqD9+1Z0o7FLZCQRu
zYu/Ngs0Kw/177ZPugVe9XztK3pn8V5LSPjEaV7SMjsZ1llHgmXqQALS6yr9RLRRfYP4xrtHcZNc
ecHn1Vw6c2ubnWYD226s28e/LSFvejKGdAo4vsLsCBFW1fx/tyHb+GC0ij7Im0Tb9X1KfGgZwZHL
JQLKzprIgXDIe6tKW+0aW5+MTeO49dYGw7MTeg8C6/JbeOfMRrA5W1jLJjCb4XgyLKCGU+8czDGI
Ycp8xUcXfcCjp76YdbJAaAAH8dpgISeaxbA+ezRBD9kQ9tce2HkVwXJ5Tn9l0PTATgcDFn4ilRxo
1NTosmxvQmoqvhQRsoQgR+NJSEimms+x7ACtjEkqBa7trHiGdia/RSybq0m6qB8nBNu/0joRt0tq
TlBjZU5xqpqq8RuK6PCzCartyuT8zoyFhJ2TAFJ2CkCnhTDC4ZPS7pY+qLzZuRtQsgY9oJw7UZd1
kKLpv11guF/ZHa7HyZONKKVhTkOcsy2aSiffjhYhj3R7mlmOm4IMtUqQgnVEzOO/Dw7mYJ1DHqU+
g9P98ThGN5GCdlilXRXREbt0dsvXttOjR7ebTHS2jmpJd6p7OENmU+/WDfp9KMPy/3jGdIPRMTFn
uqRnHd+GV3DEtVwyuBoPaYM5CXnXLnG7pUIJYrdbfktW7it7/fPpicMd7XVKW1RPqO4dXxORBuTE
nGsmZUpo3xCrn8QSGa7PaS8GbBQad1ce9vo3Hr9UzrVMu9iGqSJCxT6+Yprb9lAIYsI8Agrk1lSN
uY/jpQJ9LSlKSTCQq7FXR6JXQSunIkbk82NDpfm7lg3yz5XbWefD09vxOHKzIq4u5tOJgSpCETZq
nAgni2NsZEwRxkTGsDa5CLQ6MAFlKcYHkjhXcy0Jkwl949fLN3Huc8dpylZEsBugveadKls8b2w7
pVlTMEijk0G9IPD39aL04NXZ2YQ9SuNGXHzOGkfntn1qFqXg7CnXfHIiS1cbvY8I8RBt276G9tzk
AcRxbd7O1C1eCfPEGG8T1nGTJUM+HcY2SzLOulCLbi7/kvM+BnMsbT2PWjuNARxVx293pBCRRGMz
BRiOSG+rlu5QuDTn2F+BO0yUnJli2/Qmo2pJsFQiDbSLaPE3+KWodQpwGnWfVDdOVxe3SSzqQIxG
fbh8l+fTsI3WYe1ArtOKedq+ICEInkcxzDAYy44WD3zRvqyQtiGb/YRTgBDBchA3BfpHAOdpe+U7
f/fylAYFQHHMcPbJN0edLJ2RhKmAiO5+3oypAeJWOYMT3hdOpbl+19LaRuOaW8CNzBk1KPLTULuy
Cf3bbD0Z+uxC6fQJtguGPH0Mi+XmFPtQtrAK1e5DV0Iyvk/kMMgPqFGxIUV0xz6GFHNfay2OtUdL
n8aKnUvh3XplX2YHOzYMkAzVNKhNZrpAIXJSBlilVDOD5wakDXxNKz1g97RY9RsjRICA+zAGd2Vq
ifajNFJK2qVo2JHOpUlKH91cCtty0jBdF5lrbvIx5i3MAypfBUPqLprIuoRZi8uciM4mOuiL04W7
ck088B0vSm+IAkkpzpLn5m2qLF6627G3ux9uP9df23A0PwHSzrJnIiUJWeN4AHBPsS129dys98r1
zHtntEvPp64trgjnzndn6GvwIwmOHogkTndMoyIiMh9NPnSysu5Lk6NbXnUMcr0qd5cH+d/z0snr
ZSdMo2QV9bCorKvrfw4ZhI55YhSrYMvTGzPeCMlRdFsj2QJpnJp6S8KeERePUouIWGAVGHJMj/Pi
/JJd24ib0h66+AtD8Wri+TuLDj1DjFlsGyldn5aRkScOTQcxMiDIVHu14rDc4kpofk5j9w1QzLK9
8iTONy8OTTVzlbhRtAbAcvwkxiYUQ1+uNabIwJMM/CthwIaTcFIk62M+7JxcVMZt2PeE+nisB8Tm
FhXIzHmCTRp4WERgAo4jSliS17Gm14uBVSxru/HjSO4BwFjqM1du+3ysOLjlWCtpBVJvN0/KcI6X
THBWl4w2Q0i/CNQp2dTtNN3VXRza/34xLsWkpKPKcNmAHD+ijrUlUjosNCkb59ZbVBu4kJ7vItpq
Vy71zl6cRY5N8DoBUvazT7Z1XsvJDSfWElRWPN4vUtbfNKrQO5PkQCijXPYwsc3csWhGOF6T+Bmx
pHtl03c+JijWI5ZaW+6clNz1z//zdTihp9MZ90ivZnf9CxGJ82X2iFfZtHHtBBrqXFKAwB87V9ae
v5/40WdpUOlEaoMKDjs3jonjC8fQjsawgYrRzjjLbodIiMe2IzD6wSpmUe/itqvTPUzK9DWNR+O1
HIHuW2S+ZXuRT+4fGrzxxzpjK7ezMhrDrPHoMYngqiF45m3SDZuRgFvk6iETuYa9G2My6U8hKBAF
OVUthRX6Q2WiTietyvplAp98qQgGGbY1yrvlllD2+VM7J2L2XXsgDLrhzv7YVO7HzRyOw7ihOBmR
Rtc58fOVT/VsO8aQR36ynpcxWdin/QZMVzMGOdcMxphDK9HU+sqeqlt516VxEgZGocqDcLGBycms
b9NkEPGdiSDn5fKNnA0P3hIviDY8hnDHO/34UGDGJtl7S7CWBTOIO0V90/adrIJsGqQDC5dwZ3fU
4JpcvvA6+E+HB/pwHScyT4Lv4Hh4QEQMObmbIph1clFu51AHMejgnEHUP1jZcx3b5BKhipVk4MSz
uvK7zyYdfjcSN5SZ9G8tjvfHl8/IbZJx1nHwzHMWXNeaMSWmBMe5VML++ZdSAONb52PA53dm0TUj
hFFluxBtRQUSXjy9cHic8xTE7WTfEyNJlLCHi8WLw2h/+dp/xfgnjxnZLRg9mEzUik57HEkiONBF
tQwgJ60AYWBxKzYSenMF7t8leabUyq3mhtYhh0Gs+SYEe/D1TkrqNAuNRSGZwIz5ZgwjrHNCLWpL
gV9Pg3g2icKANWd+1rh9AtJBwK1ZTGm4KxxZkRooKl0Ryz1BAl+gs35YdGV9T8oYo34mm+itDsfM
8xueC/qPtuiufWTvvGTTRGUiVg2uTgHy+CVbk6yJerNk4LnDVN8KTcrfswHL93GIIzobILEqAjgt
Z/k5lt4C2gnj/OR7gpSloIUhvi+61oxWS9lymNmfEmte5lS2Lr+kd77BVTorEJQDDsU/fnybGOXL
UBlrs6CLgQVAH1hWRo7rzg8UZ+1pH2GhizeuvoTJla/wfPPEZ29bEHJ4Po5pC/342tPslMzSvQ61
ptQIdFeJ+zyOvXob5MC8mCXUwF2T4j0SIeeRYm5Xk0BqZ68mLigfu29y5Ws5XzW5I4SaFKwhJDJi
TyYG14iq1BWMWINm4qeqHNXNwkpBiE2ZegcOjtVtz45hu5R19uSNi75dOnZ5V97JuTwJ4SvuFvSQ
a5HROlUZS1yyPAwlggyRr3ZbC7CLPhKqsd7SSQ9/1Q4UEt8E+30gfdHKDnGPAnUjMB6uGVExiUSh
DhHCaPCO+y39YfPKLZ7tLg3OdlA3DQNzg3NW2NcJ0XGLyjEDCavzscKSQ7ZSKj8NzVI+Q77Of14e
pu9cD8Siw46GXRobzJOvCQP+gKpzNAK3McPSj8wuvEs1LXt1Ioj3G6ekunXlJ54vEsh2KVit78FA
caGfjM6KFLdoJliyHWTod51HVIMoMvB2hsKskaaKZmQaLjsXT8PyryUjJkzeCkKQ9Xxvn/YRmmyo
LTexzKAesEr2mOB/dJyhQRovuRj9OdEX48rgP5+wMMJTVKBj4uBBP9vAL4TFm01kBTNNr1tKeUO5
rfJWu2vtxMyuHJzeeZ+UOK2VDLnKHv66Xf+zM8wqMmSNueBi7kBduqs0oIJ59KCS4jeCkPqKbP/0
cg4Pc62/sQi6K0tqfdf/uZznRDMBtk20Sy0D4iQcyFscIarbyim0bmNUbddGz+m8+veKoOvwJKxL
PFTaoysSwsjsaQktYMq273HH95AIiKcSEF+wpeuVD8z6mmSUSjt/7X+X3PWyNg1+GjOgHBGcH192
1MvQmdPIDaBnEo8sYq/ekW4+v8gBEdyGCDfjtylCAkYQBVCcgfAnb8kvwCnbhYRrYIaR4iO8D4x8
o90ZgqY2cYGlnsZPAHlJybZLw6p91anoUxMb5WcbfQBYTpENvycYiNMurKLVQlrG3Y8+EcO3Yu7X
FBlrsR1SXu0h8kFskAAI4x1DSEUV8nFxq+bPUuROCaw8dnYTGhNx26XEaell4wCpGJP4e5wgKKB5
Wo9qI7rKqf01eu5XWmktWwe3i0iV1uplRBBi4cBwtW78ESHob9eGeUT0KbsN/ipk738YJUPoFwub
a58UNQNKNaYzMkr66k9GAly/SZlFSTMM1ZwSX5jyw9tWC80tOiXto0fjNw6Il0vvlTVGiz8lZX/j
Cd51kGYmYRS2ZqS/OCDAyigZaET/enb7HLLrq4Kw0YGVSkvJYUN7m7rdNBjZgyYSrB34fmNMvLmO
GTfpCtSEnWwjHaKP1i2P0H9S+Np6Q4bubBpaS3SW2d63/NlTWESQZIko1iJ/Lst1t1ckjeKA1RhP
y4Q4YTdW9fjH7lw2YzMBYS8V/dg//VhxeuHQ66JnA579ohetAoE6qeYOV2WYb9GqTFBcUkkoB578
cpvONqFRwzB7Ckl5CExOFeZSQyYJoSGlCAm+OYOQ0SEtRXoIdYcAQCVRsW3YZdQoSEH9g54zYbv6
VlX1pc8qPxM8HebxLZ2RyOBqtAw3YF006yuJYeTNDSO9Gby+cwmqOPLoLab60Ec3xgBnHvKW1jrI
nMbZ8WHtqt/k4+JLn/Czm4SkJvnDgFQbhNiwvKVhaP12EYnkPhYKSm4Y6uctM+MY31PFzb6nVsaX
K4vJVv7A4dje6DAyflUKfGig9NG5byov/cmDW8N0tYR5+fJyd1biBeJH1dSlk4wfgkXopFQwrA2M
dCKPDrP+jFBG2R061njktJKMeu1RhQ7ZxHP2rd9Atc2E/7Ae/cLwETlbs5uKj0mT4PpVdeUe6nqV
psauu4AUGUtdu3K353MdmjXOwuthivP+aRPayroiMcK63tEAlH7VoNFNkIT+GPLk2xibL/xI8eXy
A/rr6jqe6JjG4T1BRKDmxAHneKKrXHAFQ93WO2EPMGGIAawOc9aIKqjTjkN6G0ub6EmOekVgauWI
Dk0rZrUlN6IjOFTp8OlhBOdf0JqU0Mem3g4/2M1o76dwZnokPzFFD+jk7jOZYDkBS7Nsas4ZNh1E
FynaxwSFeP9gKG+hjzFX7bYDfrJ8Gipi4j/osaFw+JgOatE4wWJTaDMENhFm4E/M6E80RNY3C2lO
gh3Pm9Vtpuf1j4V2FNjVqKdC77g9hV1ByqvcumlUPiba3P8slpGcCAoLFPpFKntw96aZk87j2J/s
fK1XeJI8zxsCnZxvLPbTeEtIuoBJQfv1dZhGKmhOOiUPnomqkc+xKN/aOBYUksE4Q8CNVLntmrKi
bojTZ18gHNLQhy0xVTyyICo/bxD3+HzF40s9y3naxgYpgDeytYcYPXwO0iFqvPy5XyBk7CdEZM2m
l2Fx7Qx/Puhs2niCohQe4pW7dTwALEUi30Sndu0UCpIzQAVVHS1xqydUt4WttM9ns/3HPRLLK49h
7ZWu7WWkBscXNTtsaToswJ0wqnrvdnQWXKUpzABifr08wtcBfDzAYVRSwaVjyM4FCu7xpdooyvIo
Fsi4m1ajYWNa471W283j5cucP0aTtiSUXcx2a7HuZGPt0ixa7LyPdgYqBhlopJ18QPHgkH6Zo50Z
VZN8aKV9TULyzj4FCz9nCA6dyP1Pj53wazR6N0m868eIxHNSww9QpoxHCjHdox7GRENd+Z1rJffk
eYLWJ7EFiS19yFOPmWM0qoxMI0Teqjvdz2GZ+1eqb3UbeImWenduE8WHwijh8bVAH15g5mALFxJi
h983YZh/dTobQWNB8+YxI7q5P1jwThofFBb5HDoJJbXf9VI+S6/Qe7+jn/grQXBR7cp6RvZEGAk5
bmg+ydoJE+i/BBtlxp3GpzFu4FerD5SHTfJ0Q90gl1ZZ4j7O6nHFouRmv9HwamnoHotyx95/STdF
EY4VGkYUbCy/Qtq+kebG86DpnJixlg/f7EwR2lE1mqNt6SWS11OLse9pA0aZHuTg1Rs/VXX9eSC1
Y9jPoMKWHbZ7CTNH1fJnXTnEms25zi4pVamDxDA0km4LEVNOHIBKh61ABLOlJWwe1Aop7CU0Yr18
DGVEcIhgGoHfQUR5GtD6mNSeBdP7TRoLGJDFogviL5GX/VIiLx/y2hPD4fJLPzMWsoz+xUSwklKL
4ah6/BE5jTWHUozZbjFi3fKZMQgKcMm4KyILLElu5brfgsPfDXEliUgnEtAbsnDy88oFB2u3k1h4
gEn/pywNhbe4noDRU3co+kR9NkLTufPcVlGKElWynRXhUF4bGT60qdJvbXN+BAFZqi3wedw61bC7
/Pv+KkKOBzWrID0FhDW0vDgnHv++tlgMtx+9dGekxBlts0g3OGEIk3RWe81yG+fGgZRDihDzpaFv
5GxbzxUS2HKvx/Zs+A2i/+99TsjD/Wi0evE4r0sCqi22+ZzIxsp6wBOatT4Dj72OocAab/SswDrJ
+1qzx0RYVh+8MeoJw8rUtHVrI1X/4+y8euNG1jT8iwgwh9tmN1uSJTnI+Yawx2PmzGL69fuUd4F1
s4kmNDDmzIVxprqKFb7wBr+Y0GTnXCvOv7hLKu8Kr7V/GXaBNuXtJbi+SFAVRV2HS5JyibuuIU3Q
Oh0MCrPAmqryYV6QdksjKsilauMQ2uLJfHu862uZ8STDHcYCJIl1WW8Y83YY6iYL9CKONVSNtBIb
sDxfzrfHWWfj7FyuRUrUDEYFaK1XbWnRiEa9lQYD6klPqdNiwKW2He65+nx89VB0pw2JGKFTBFn0
chMBbaU8Z0150AHixI87BPHe2e476jDKDsXkqiTMtKBdyEIONX8a4qvnJtQjSKlukgShGYv6TSns
+CGi++89j8NE38XmTiWx6MHbu6mwyeLypEblSLVm+JmLnd55vIH5c5i6C0RIqzfeeVkuuIUFULgj
O6WNH/q+aVEhULTo3rQH6/egewICnybQAKKOIz43limJrcVCZ2emId37qtW1n+aqM2xIXhQ+H8PO
3nXFuN6rNgfnT1MWtCYNwMuFbpQKvG3dFwHq+lPpD6MnvJfQUZQ3St6SgSvuMFo7H/dPxn95RUiw
CHhfOoGgRdaAp6TINbUbxzJIlQyLra639HOXdtabQijqA9Ro666QppTIiol/TSWaZ791k9bHfNi6
89BxO1ioej615aILFHelcrhX5CCjNVWUB70zop1L+zoigfCKhCrhnUNosI6xYsw/7GVw84Bv55zH
3kAyqi+PdWPREsa87E3vxP3ORXp92jzEIaR5hCb/rDOYsHazghC3DeBhYKiKXKH1qXRwmyprWmG3
j5t8cy4/CIRKSEcgwVwu7bU4oQlnENmgrgqWpfZORJQnr8oDSPsW0VbhPVeRipVzaKg7AeXVHOkD
MzMsFSyN2Got6TDb3Fr1NDZBO7ufqC/gKO6amRnMg9F8uD3Fq43OUHR7LcdGrZyLdnXKFXeCJjZp
dYCSWvavUXTmmWIS5qB9T3UGS7g9vNu6owmsC1k5+kw6ahUeieHlyTK5kt22q+qgR/3zJQ6LTkKR
IQTWXTPi/K5JtZ245+95MB5oOZYB4mnuzu121T7gZ2Cn6eGgAdCMBH7VTCnyoUaZABdDTC6Vf7D6
dn0wF/ZptiB4USMbzTdmlSoGDEI3PwgVONTs4gT+2tWn08e5Afrn0kVYw8Nmmj3qYi0iUHNtfhKt
txxZPPdey6NR5VcgzrzzCF9tabYzSYFUbuBFZHNfLr82wIoJk6QLQmyb7nKdwiZkmfRcRNPyZHkF
/ioCbWtadPmO5sz1pka1iEYqUB9qAKCPL0cehGG2C0pZWKCLTIMhp4uHyiK5JgBKw51pXt1MTFPq
w3N2+NKUdS8H48wqM/zhLnA7w/gBvEC76zq1OjamPh49GJn3E9TonUE3ZwiQE6k7ADZEepeDtoNB
ixxvLFwrXfeo6rDxm9rT7/I663dim62heJ08eiWUF8HpXg5VZmg/RrrXBQY+0Achhh9I7w1fzM6J
3r16i7I1Ud9CZpLgba2JAg0lL+pRJ4iMFecBc/D+Pbz3n3Eauxg1OhQ+bo93vUHBJslHkBvXQKV0
dSHBD1bgcPZAG5Qx/8fBD9d3ltDFktyi9XvQp8JoYaa16MjPlvtye/Dr2xAiL8Q3laBH6tat4qs4
7bwexCEhKqaf55hj/xk9+uJB4aZ4ByXyPwzHqdeg0krg1xr7QiKEzRY+ysHSLeaTuWCcODX0rqzI
yb6NaAucbk/v+lRQDuAzAoL7E7Kudo2M6Ia4tpleB8/GFvb0oJa4ADdC1Aet0xQ8e409KJX8YBeP
KMJ4JD4SPAIQAGrR5VYtiD4mYIe8m2K2g6iYisM8KpBm26b2qcZZ5HG0SDuzyh/teoh25nx9Uhie
zUR3UKrIrf3Uamf23NrsctBBevZWqV00QdhgR48mys5tvrW8iJaQ5Nnk6EDrLmcatY4+UrfLg3HS
hscyI/8K8wI9VRzTf6KWNAKk3BVQvmrNA+ADDED4Rb+VfvgauQUIx1mUxcoDGw/P95HUzD4vBV0Q
wFD6vbUY+CkgWkoDA0WxpyRPxaEuPOuni82Rv6BV/uP2Jrs+wGDZKPZK8Tg4BNIa8u8GHnCuqBTI
fwZeoVbvyhnyqTBICTSzQIzK7eKT0xnK0ata99WfWhYRUMmGs8AW91bbO1bK0p2xAgnUOss+Dx0V
XUuvxH2SuHuOQVe8KgTJ+MiAgujl/9lXl7O0ejz6SCgdLKcc785CwOeZ3tHyTgp13+WDZbQYMQs3
GFMDkogVQnPKtPxzXqp78JWrO4tfwh7wpEQKQc36RUf+x6kLa3BAi4PFqfTpI13u5P3cRfhXFaa1
84xffV4PApvkJQJBIV5c4y7ytDTGyLAnPOKm5gMIjcd50Myv2ZgVd6gShO/MSrQ/haMrd7f31fU8
wRdTQtHJx+jSWvKH/dUYZrHxSUoXNWhEZQF/IxEykXN+62TRj6zU91CyW8NpIBgIWbi+OGKXwyXI
vepVWmtBj4rcoYJ1fMaeg7bUSJNnELXyz+3pXUekVDMhEPMSIIcOBmt1TyZeqc62smiBSgHmnemN
6VsR2cm5iomHD3M+NIfQs8mT06z4OsfF5HeqiVrf7Z9xxb2QNlAmWAbwGzIBWV/XUa1YBb6MatDh
NVh+6lCAxvi8TrWv0EKAoHmjFY9HMq7eRIi5dAOcmeb6kUZgT5ycG8tn3eHQn5rQ0LAmbtTR8nGN
aQBczxBuDl3Z2L2PL3ZcoPscYjVVRlC1cFpI0X6/PZnrvUqBWDKZWFQyjbVeJhowfW51oxZU4Mtn
UEuO82kG4vUW2+TwzlDw0E4Q1jrm9rSHCpGRwt+vHs4isM6JsWkHgE1Z8w57EAMCt6rFz0ZD96PK
tR/Seqh2wBLrF0eOIsXj+GKgkK4+FsZPutnG6uKXmr78kzrJ93KycyzpPeWJYjPN2rjd0/65enD+
d1C6nXCh4Imt9etH14SCMJhYzBPHN/QhQOVWodscJzPSP2otiml5DQPSBxSWvFQ9WOXFm8tnEwfh
c5sMzc7FsLkIBE9E3ry5qERdnlRzsrMYDxEVnETJPev88cNlvWZwEi6yEsVgnBtALDsn5U/9cPWJ
6dIh8060Si77R8rhrwvJKsK2KsN+8RV8JQ+hUXhnpc28j6VZRb/SBshGWiNu0A3qdIbpW9IAbKL7
XCe/RHRofgby1QReCHLYdMriDt1EkFlFn3+dIgw0otyNd97HK98pvhxoOU441zLP89otLK26CZV3
8Hqt2TuPtkEzPEKdD600JYJkYrcO/IvcU5FliMegNTP7iJ2rc3L0VPkIeJKApk/3Co1XtFn5qySm
EAQd1w4X4OX305SKolGkS5hgP37X827Ag2UevM/jUrkPVRIq6hHpVS06xoqglGii7KIciloV9xN1
T1oqJOrYLamK+lZBYPBzbSfGO0qDyXAoLeAewe1bZR1Ryt/L0SbLI30mdl9d1ANQn7IfshkYXdK9
Q/E7eRC4oxyFbe8Fr1ePwp+xYGShBCDJCGunsDG3idJyoCHo7vUfdcUpPyoK4KsoH8TPJlLNA9Cs
lO1dJ6dZcbpgEfaeIO76JZS/gURTwpRkiLEmzthRx8XVo75bGcsvRUto+LV4I2NSn8bfrDJT97ap
rEGsDpaMqih9yTcITsDlhmjJnKE8c3cai6C9382xr1BWuKPviVMXNkWYJ1SZc8+R088FgNtDNk1z
c6iNcHx/+1tvzF3qnElSHGC7qyhg8JCarKJm8QsaL8y4X45RapYPqtrNiFouxk4K8Ydktp67RreC
RBsuBDTMy7kriIiFjLf4PSJH9/oIpvrZqqaOfj9EUHFwuxCUYa50BPiiFKntR0DXfwgLGuHBxNUI
uSsjbREaCZX555Aq6KGUIkZc1DEW5Txx3ShnBEHa7xhgm++jfCrYNFHd31t2b407V/PW8oEbZPNS
yORuXgVR0dx5FkpAM8iKUjl0o509z67THUYw8P6SheYrW+RsVZAGdMjhMhJBrWPERmDFg0L57DdO
9kN4oxrgamkBhGgKxPdyLom8We5vb5Gr64D6C+GoTdeS6Bt9qMsv1iwRuDBkevASNN03w1LAAHSz
CEUZfc+J9eqlk0PJorBFV4Z8bxUCN9EyLqHiMpTeKY/4dozIkZczxDXLRmStsk9L1fU7a7o5P5Ip
qb4ovcvk3//1zIWYR5tG5pVHgCzND1rT8bFrVeRxpdT57aW8CpqYH0J5Em0Kxp3PeDlUm7L9J9Sx
jk5lV19TdGZ9OwEUt/dyb44D5B9daM427YvLcWqcfRDPhbtZhOHyQDGEuovHwh6zJQk/GmFW+qig
1N/toRjextoMcg17NL+0C/RRwt6x/umbwQwylFl2VuDqwGDCDh8KJDP1A57qVSzT6s2oh+jKUz00
vBeSvukE1WWG6jkjtYbS0U45fuPjAiR2bQyBTPqKa17PgPmSnVQAiZrKcVAE0sCh4cHjR4u393G3
psam/TM9juj6Vs+SdAY0xTnBjxswegpms4vi2u+rLj/Xs6bsLOXW1MjPpfgHVHbA7ZcfWQ/VLLfg
LRwFbcmXuMC1rnTq5o1w3L3C77rExdNgIbLCnMDY0wNeFdVdGvSqiYTKERoSYqgjwvGojk/GTw6L
8djhwvKMitWgBI1ipSc16/vj7YOzTnTkD2CaXHm0DgH3rS6GqldDJyyxRbedZnoC16G8LduiuZOm
nc/LPCUPI7JuMe3AqQhuD30dvsmxCYFlGYrjtBYOIpetes2GszqmfVWdbFOkwxm+BmbZRN7hXaOS
ez1QiaCxG6Pz5JxDsxixWQZ+a/7OlrIJHA3V/admyc1PzUxp9tAtSvw9QnIRHVMoNzuv0sY1evGL
V58rKkolasntj5jKdC+OPQ/3cMtSWK8mgEEkpl8Gk9D89jptDUqjiYNGysCmlMfjr2vUdvC7Iheu
joMXJr/ntkV7S8vQ2ym68S14HhFEIBZOtwe9oqfIjcG2pK3MpQpNZnWfoOZAKVApqmPcaF78LfEQ
ZPXVrg/TN1aJJihYVMBcx7odzPs87rLv3WL1yQmS+zS9G9HLR1iyb/DwM+YSnLkLOezl9k/c2rqs
B6EO2T+ndPUxqjwF1RYT3wxj4QQ4900nd0BvUKP9/XsQQOPVxiwCt873bHi3LiSAEVLFUUoRWatX
QEsT1cznvMYZzOjRL1RRmeFDWJ9dKuF4wTY/Xj1TaaDO93dRVrnCiTQYeeUxYOhjlzX6sXPNFP/A
KvSx31RPxRT/qlQj/Yoa455DwMZE6Wig8kMZQuqMrG5CNHaS1KIYeywiPPY0sy/uRZ6Jo64o5jnS
zD3h9I3n1eYll+ECfBz+XG710TGbsAojFpaATw+Ea5XxPXoru9op8gtdBMsQJgnPScBpUQEsXQ1U
Iw8TuiNd2dCQSNdlTu3zIMLucWy7Ed2aSTk3Sp35YUxD9TCWon+yJwH3v4wK+0ClIj6Mmp6+v/2d
N046gAiZIvIvtvQqfUlnD0k9oSFrCPj/Weh95itAY+/KNuw+gPM1Htu0+nR7zK0lJxqAwSXbLDx3
qyVfslwv8ULB07Yrj3mU20+OEjc79bSrjQSIm0wUoQJ5oZABX46S1qY2FkiV+iJK02dNO6ZoRaUS
kqwPmti5GDYGQ34GbT/wkHziPxX4vy7MJKUsqNDZ4bOWiQ8sHHvZsIKKOgn1QQBP2nlDt8bjBpJy
/xC6qKpdTs6p9U5XB8f1K4zawZEO3pm+qP2kumXjN8m4i3i82r0AqyQzjw0MFh+80+WACw0KR590
BtQV6DxKHjv/ADSZolOHmSxWxGNbxUdrqVFv1iPkwWJYGLqvwTPwTtSjqS9VemucFIxpgQBzlwVW
IuIywNU1/j0B6fTwIouaU2Mgan2okzp7HJOkHs64o3beQYmcek9l42rvMycSIURBwFxr5ro7YCDC
X5Z14fqupUB+04HsI9cD0/BUzrV+1pC1DAxrV1vvKtZjWIIfKhS0nLggVzdcbgjbVQQYDm02OhCQ
k42lWV8awCn00dtJ+K7OmhwMST2L+AO88Pp6K2YVAXGLwUzpXHbnpg4eFl05RXvK2lsDIQdCgRFL
Md7x1eNdKyTvjVJ4/lCCczV7e/xQVVbx+fbVsbXv6eRIc2juUZbxchuOdmWo+TwDJNad/oM24sNW
ibzyFwTV7vsG7avb4218K8iSMPyoHnNXrfPlNhYD7LMCTleZUW8UZVc99kgfa4dKr9qftwfb2I/c
H6zdnz3prXU8RhhASYpNF3qSWvekGfPvxRjTg1ln4t4r8+IxZ8vuhJcbCyqV0PEFBdZDIre6i2cE
0khuLM+v3AHC3IRhfAbY1Vdw6vy5DPoetPi6IE+/E8QC/V/aHZIVevkFJyvDkIOir7+gIAUppiiw
vSA5b0RBgJchgR/lOLb0LQ2BqXUamLmLd7bHdrhDCnFPFH1z+gRz8udwca9RMAgYhZXQ41DCNsS5
GCpIc7KwW8TOV2L5JLj9ha/iRyYvYzgKPyQfFJouJ+/g+JEvMbeoUoaW/kCc7Txn3jg8pshp/FzM
Rb1rOsPFpUQTxs7YW7sLgqWJuawMd9axq4lgSj84YPDTEItkC/3lxyaBhVcWbfciinT8gJHwtEfo
/tOCuwh7mDKMUXYYIGo67avbrqODgDNaHvplG1nzGyRpMvEN6hAC26JSpq7y4c7O6AS4Xv7e7YCd
++Og9f8oS4fzbmcqzgSpEIrm2XUQ3vL1KXQ/hKE+tn5C9lOek5j29sHro77xMWHxiiNrC8evCadY
/7kUavwxHfqS8joQksE3Bxu5XRNVoFNtVygBA+jwyjeZMrX5IV0gFga97nbJe0TPhrsyUavx0HZF
8ckOLdS/Z8MN853G2OaZIMSWKn7kFLxGl9tiVsOkq9IJ1ap2ttHMQK3xtx1WxUMDlPfY6UvxHX0b
NL2EV99rS9od0tobX3KF1swhj+ba2Sk6bRwLMAPwtQkvUBS5wvoId05FN+l+Epbiy9KMtnwS0+FN
irCxlFiOop3azlVVgurW/4GYCUVhNl8uQVPWTTV6qe73U2f6YrEnH8C4dp4LoJaHQempMqd1A0eT
IKSlvpfAq719ODcmTcpBFEx0jvXz2ig9Q1q6HaJG9wtW5a42opkhu1z1TkhSi2dRzNBqbg95/bwA
jceMhWNHdxJoxOWsK/xXaC7Xhl+l1fI4mk1xwP8ihzMq9iq/17MDGE+pmUHwertyQ9BjXZDZ0OjM
05G8Si3nwBHpz9RNk5Oupa8VwOJChX7PXYfpp0mMurrmbWVUjYR/fGCjqCtMQ3yu3bz6PGsUvF+/
iDI2/V9wLN6El4s4D3obVbWt+5joeNlhqhLxU4jSdgLaVJAYb492vVFJEhE2oQHIc0FHezWaMyfk
FbFB0JhRQa/S/KctPCwcslRTz0sSe92xzxQ4wlpWVz/1fFT2Hq3rUEvyE1FMp4GA/ec6f/Ja0xGR
OQL3rVv1zZIvxgubRuxMdGvDSDNAYMcQOCxd/v1fKc1o4WZa55CO0qlCl8qeQ+OYGfCXS6pOnxaP
S/f2yl7BlOSekYIKhuxTwoFZjai2DXpZSQF7qPbcKtAmXZx60WFJhfj7O+ALUEZzOyv8phiaLyGN
DtKOMvwW5Y3+7vZv2TqYMKQRSaFXRzq32r7d3A/NNEI67e0YK8aqiO+S3lbP0nJhZ503htLQbKIg
AAmUBV+lctNsGIoDJcUPUy1/a6buC5l4+NhF08fbc/rjP3L5FJPnyNoneSM007X4B25umCulrek7
U1t+oNRWfwyJf2oigjlBvggo9DvACeZ8ypqomw5T0jrYk3fQlg6x3WHRFDulOEWiqeyDZcPt87UG
lv7rz7M0ViVKpCCu01y83HiurqhdPoBmp7Ha4EcORCFAe6IYUY7Qq+POosi3db0o7Dm6GFTDJfTy
crTUQhOl74ThFziSGOhA1JpYMHjSlviDm80mnIk0ar9NuUcPAA2f8d/CpSG5mPz/fNUcq2jvGMgP
vv5FbASk/IC8UzJa/SL6V61atKmKY16cnxBQMH4JTDYCrJGUf3q4lx0EiwJbCNAQCV4XpRrMS9/t
LIx8ela/AkA/VzfhOpCHtWxLXC5SgzLCl2McICJOpJH3yBOlzSHylCQm7Bjyb3Rli50O3tYulZEQ
qD0AolBXV5FAgrKnEjqF6odlPj6oZp++yVO1/WT10fxAFRQvrWKq/LhZCAFzJdK/D6pa3eVTMpzL
tstfQPpU38dKzR+sykr/vb1fNu5edPHZnZQ7SAvXAEbXRAC1qDLVt2tMpAxkyNEgae14R9/1Gksh
VT9BqZDrQsDk5F1uy9kNq2aOcBarG91GxW8EKdH2sDoO0VQ38OfN6WNN5qZLfQn1bbpA6UMCNtoJ
TTceARpSELykFqmsB1/+jNE2B8dJWpVgrIg/6lnSfDH1JPmMWIP9ZgKvurP5t3Yd7w3CTzw7PLOr
11WTfsq1i/WIBVn6bek60UmMefGge2N93xstuC36nPe3v+nmloPBxqEDq4lykPxVfz91zKZeyJh8
myfvh+yDPdRjPn8Eil2eS3fJE6QKwvC3bc/t14K+gAmoX5q3kJ+rz2Y02fOhj9QClIDbvx+LCoOl
2z9x6zuAYIMjQu8ejILcln/9wmqh3cTbgcmRokaBmGvvHQw5NPcQmGjeO+bS7uzzrQHZfHS+QIhz
N65SkiTzxIiTqeYPehXhJ9vMyfsMxp6BZKWdNL4+DGjQ3J7k1tkCgSipIjZ5x5/m3V+TVDpHrc1m
1nx1NpcXrOY+45k5frs9yMZzSwj8/4OsrpesjN16ou/lzy0UqiOEtgUtPS8qC5Qx++m/LCMAWaze
6LRSbbz8buHS8uqXmFOhPGsUJ5JAMZ7Y/zOahA3ttS7e092/LjHIOg60NdgDcLXWZCJlMTWlrBOi
4UQv7muBp+KUdVYg8OK5x9zoFyWP+qEE3333+oWFrwF9iQIHmAi58H99Pa9Pl8zpEGoBEQwB1MAJ
tc/a4RkCXbezUTbnyDngWZJmkmudzRSQhGJz8/udF03tN63QwvFxSjGUprFcGuhgISMVRAaGVL6u
TdFr3aQJVIkXYC8AMQPmva5CplWSj7FLsqqjdhVEM/ovrbqU7xpkHU63V/W6KcpYMFKwcEPWCx/0
1Y1Y0yursGjS/cW2p+mNPaTj9BbFtjHyUYFhkfEoB8xcqlmrPGWTifZ525UksfmsKyD8DeVnaM5a
f3b6WHyO1dbc01vcuioQBKZjSz+dzH11VQBiSjBPDvF4iqCT1VqCV8gSd48YFv2C7rbsBAhbT4Sk
diEvosr4aHWkegHkxJooYSF6Dc+xMD4PuLjdhSLPz+7YOEco4P3O3t5KTagR0vbgQ5Bneqs5lo6V
GIPG1VQurSi/uNkUP5it10wngKk1uM8U5fR5WBRxEEmpGA9jl43lQYmBKR7IlOPqP+wLElFAlmT0
ZL9r9hfAA61i96l+rEyVclYjS+sD4M1N9hVAs+MFbeN0+amvjWU8x1ECAY6oPmV5htz8mmqFPpCb
g48+qBMeP8DetWhv825c6NwDvCL4s0D3WfNWe10pyJY7lTJeg1tEEuoYY7tzcPuIyItlFanyX0di
FFUD3N3Xzra0VcWAjTtGniQT91O1WJ8LId6raaOcXzsSFys7QHb/sYBav8KeF7ZtH9U2ugFjcU4i
FwkiCuU/0mYoX24Pdb3LGYqeFJ9Rjrh+C2MADEZndLZfODz4bqKoAZsJKwYF+sGsaGMwWfO0s5Kb
g4IMlH0+AHRrFYVmMR1IkrjM8Sz1FDBsCvHUANzAQ8H6MSnM6d5r1D1Z0uv7g8CFOgZIMl5JrrjL
hyPHnsbQGwdvuwT+KW8wYlCTap1RGivOToUj3u2l3YitIaLS6ZcAQU12di4HRBNnFBn1Hb+d5+VT
XNQ02QF75S/wjbsTCOLwSUPZ75S2uvEUTs78savmvefyirsisYPUw6UljywCrvOcGO/IES06mwir
1pwMBR+phxOl04AoAczu5qDpvfEQCWf63lex/jZfpGaQFcIjOuip3fxWK9v9bpVp3T9Zxdh8QTkB
Qc3Ymubq0A3K9Ktp3MYLvNx0HxLTao0HKCbKp9urKRfr8vQxDSqmLCeg2atOtBbPZm+g6OM7WjOq
Z7vQEhf/P72iJh/jtwfSe5oCwRWWnTJhJJVfUaMw72//iuubhnIBvUdKGwgjI9py+Ulb3e7U0IAj
qKctxEkrTd53yH3sxB3XN43Mh+G0S/Ac5YnVKAsWk7WyuKavTqNWfWiGOleOpjRvrhfS6J1HZ3M0
qmBkXVIVxlptU9xLRRbZnul7eJW2D3SOxvRp0dFh8x27Q4/w9hJuDUcRCrED5FqlnNXlEqI0Jkld
OIcsfeJ+t920PIkwTr5W+q6HxMbXQrlbujBD1eYeXZW8epzkpKGFQxLdxv9oCIR9rqNkJ07YuFak
PDhBNxuDPvvqWgF87IKqZJBFrRUD94UqCyjqxRB8pnax7wvUJL7fXsKtm+ViTBm4/h0D6wBB3KF0
cOSAQwWqIT4hTjQFPWT7D1Q2o5dl1twUx8lxOqdTrL4Zumn8cvtXbHzIix+x2jdW2C7mMHMiZ0Qp
Txkus1ir1y2yfdGeFPvWUAje0z8FzkBmuhoK7GBXUFN0ffgrrY7yzBI+KEvDBaVMy15tQP7HVjcN
+Gfgd0Q8MkdcLW5N07D28hrchDLkxrmOc+OdaXWLcfa0osmOXqKjIGv32TLe6fYIoRZYbVi8umVD
ZU4DhkxeDJ7CXG0rNYzMlr40ezfr7F8QPYsfJO3TcEgNfdzLiLf2MAeE9BvMLnWR1WADbfsSKgWD
5QgPDotRPmsjUW+cqZ2vu7PY4ctufU8c9hiLtJRnabXEZpQk6aClDtAUR9GOqBq440FL1CQEAjhU
P25v1D9FrPUXdegyUuAiXwU9cnlcEEsDnC84oqTr/K85jqL3mz4RYLTyXH9JlmQ2D9xXWO3ApinP
Q2tQeikBYOb9EL9XwnE43v5NWyuA4yNxJMQFeF7yi/x1ghdU2KIYnV9IPKb4VETt4Nc006FlW9r5
9lBbtyByRCw1u9n01nQpF3H+JKcG6ifp2H5Pqao/1CioxTv3ulzE1SJT9pftVbJIcLWrRQ6dGd/K
EmRMbFl4bmOZrP5C0Rcxy14xjEOrFOr3FL/vnbdy47QCwAO2QIoma2qr58SsjLkgDHD9sTbdEtGI
uAli4kozwA1viQ7zbOMio6t19LFvpxwT77F3tJ0fsRVkcV14MPbgYksi9uXnbJapEshueX4dpg7i
3IOiLcfWATZ8qMWifIiVokj8yXYibJtBpkTI3FvLeLSSPvmojsvy75zn1TcwtiygsDW8oE3hONEB
R16j8121g2DmzGl9rzTxCGzFqLHjTVsgnq8/mhYBq5TgkVaY666IkiRGNzRS+WcyvCPtf7wecnX5
ZaeNtlN8vj4DeIcwEpANWpzEU5eL1o3GVA1hHx/pDPSPToIKDdKtOU9JXO5szusLjqFcbjbI8g4E
xdXm1Honq+eoBTk4iOac2VKs2TXKczbjXgxSYw8Ec33mqKLKYJtqKbDQNQBHIafCHylV/NJDrTHC
rP7ginQP5HS9gNJrUxrYkiYi4yF/xV+XSLMkZd71kEQUVF0pFWe8+JSono269169LRiKKgA8fJlC
rQFq3jS42KBNNEYrEC1tLQQgFqlQ4hpVcPu+2pyVHIjlA6uxhueHg4GBuDdDcwrtMMiLqvERy1NP
eo202e2hrrcFinZ/8l5YT/RBjMsFTAW0yjTOFF/XcxT1Us+aT4kSziCWnLeFav6+PdyVLDZppwpQ
mGCR+jrUotU1oSKkinoZML8l4zo50FZBKbkP8WPFQwCBSjTe1V62BWPov5DXWk8c+t5Sv7kIQeNu
4hhzf/C61mogP6VifB7xvNbP6KDhhnNYqgbLmZ2ffN0lpAtA4kVjXvYK1wX6kEBS0BBR/Cms7Be7
naaXrEqmQyMwJOSnDcfIc6o7OzUedMRYn6IEweTbv+H6ipcUATSIeL9IY9eIsni2RpPqEqqno40x
ZSUR6nGjB2lbVJTBav3e4do9IfObPuYdZKrbw2+0bRif0hLzJz4CmXy5S5wYM3tgoIj0Z66EgMHO
8VNk8X/phoLlA5rR3aGI0upbPGvth9hckoCy7vALT4EWlLshzhaatEGVD0N4Sj2M9G7/wOuXl98H
2AYFOfLGq07mn5JcqjoKPTzPPZlZmJEXaDHmQLE4IzYxH7WuaHcGlSHa5XNP70xDkpjPwhFad+zy
pGsxC0einSzL+hLWVcX71A5HvXb646zay71IktlPlSHeAdxv3Q9SuwJ1RRpVhKyXn6OBDAxeM0cu
VtNQNkh15+gVoftgWOVe8WRjKNmYJlBFd0vuvsuhlFhPytlkZSE5E6s5YwZUa6rG6ThWbbG3zzaO
GoMRocHCxNPGW+0zHJoT/uHRiHRndr8lddUfaVOKoypmNT3leh79RjXHC4PRRJsKRrjlHeKp3JNs
2pq1FCKEzcDsue0vZ+1pS4azGTxTbOiSyPe0ScMNMg6dN51rFefbm3drMDYvrSREbMjSV4NVnaOF
QhTR0cuFg5Wfik/OYcBfFTQewtZ7qIet4eRVxlmW+NR1S2WodLWpWtgajTcChVHy6muhAslFpKL/
8vqZcWcQ3FN2I8ZZJTmUcEXkAXzxFZOcNTed4i7tEiw4JlTf/8NQtP+k1pVEGOuXXyzsxhqFKyP0
oyn1sJpYjMjv0qH4V0ntvTdzawXpv+BVj9ARiyj//q+gA1J7X2AKG/qmGQ3iWEIob8/IKmOLWLhF
//pEiUotSGYE2gChsU8uh8uMhg82KqGvY5z2FNtj5lc5ngdExka0s4xb77MOEFXi9ShRwRq6HCzR
EeURXRL6qUkl4w3vYf85tGzlxai18vcSZk2HYk9jPpOqOlTK0ZjFwE1zaxRtlukfgV56yA0YTRg4
EExgEmMb2VuB8cWv2x9885dKbrKL0Ba3vrk6NtipzTEKJPLYFDU6BrkLF1sJ6/6UNo75gQhOaIdo
ieu3daPG83FGhfGkCG04JGEnnq0EZcsE02duaGwLT3g/LncOZYw9QMHG282x5g+wOWR/1oSlqEPl
rJwtgrnIUU6dlzmP8B88xDJG40T50zyiJYi/czN01iHvII3cXqiNCA/+LcJrHHhWak0DiJJi9MwU
QF/ZFSJohTKAfOdZDKfpGdrIa/W4CPBAo/IswfWDW7jOM1prpm7rcXViUfygoxXlYwpOiNTl41mb
Xi8KIoeTA+ELwLjrR7hYVL0bVZwH075Pgpb62QnOQ3zvTRimNEZWl1ivWOLjMuT1l8jxyvu4G+z7
dlicnfxAHsNVOACoElFgyuMg/q5w1WgHCPSnFd8Y9OVB+t2iUGt2d7e/5sZuIsnn3iZ05qCuNQqI
fRQvCvX4KLBNvMuWOHqnpKOHFGVR+wVAwaDnRx/mHsWwRBOvNYrh6yLDScQj3ypa5KvroTQU4Roz
oBuj1rWgQPwfS2kNRbk2No9WY6kHF8mRnbBg476Fu0W/+w9MjWlf3km9NklVH1LXRgudE+jQ7Ig/
nXMKx/37byMCQYyAyicYRU7LulTUcol7nMT4qC3tkvhgP+zPZjNOD62pxifdy6ZHc0qWAzLFlAXG
DFpDHyV7eg8bMybjt0mdXQJLSqCXM046r0Gxz46OyTJq574ioKRwkv8UBGp7N77M8Fb71pSqGkBY
6PWrazXrBAsoh45+DCcur+5r+sgfW1vpz2WS5XdD0TVf86z35MNaYk0OgffebGuYIrkV/hANlOip
h26yk/BsXFpwWSTOQf4kimmXC9ACcjCNFACF4iW/jQ50iRHF7skuhvRced20c0durTf5DZkpJVlY
IauAemlMEJC1jgHEVNL6HbFC4n5uIMHEtEb/w9woeYK8ou5Lc2Y1GDXVDvF4wWBVp5K5Tt6jl6fu
fVXCr/Vbo192BtxK36iOgDC36HFxN622E7AapbBQ9DiORqydh95wzg6s1mNohWdMTt6CgbWlqVB+
/z+cndeO3MgVhp+IAHO4JdlhskZaxRvCWmmZc+bT+6u5UrOJJkawjTUgrKqrWOGEP4QEIG6F0edL
2wyK3yLLdp9oaFUOYYV436h/v32dbS08eQykJXqahKSrRzzBuHS2Uy32S7m0j8lifm3QZPPbPgh3
PrGY43qbo1dMtIbTFQB2cQz+CNqoKsqLZXCJUJN+MaMu/9lhrEtBoewenUIxXw0Ltr9jSdmHd0+R
BgYVMGg+fPX1WQ4kUw+CoAh9qUAWb5oWlPrbGNa9NvxFpAiKHpAKzVlBjl6tJrAjp++qOvTLoVhO
BubsD2YEcSltiz3xgI3XjvqUxtF8a/utq/dzgBp/LmZlh0rwpEWh9lSWS/T+1Ai9biGZSPkFYOxq
QrCDoqw25tAv4iHE/KbpnfqQjNjPt7G81yXYuHM4lnx+VpAuwTr01YYOlE5M5ELl2nh08oEXbS6m
2I1rZ2j8QNK7nd2/NSIxgzCIFcz5NWU4LaZcLTSu+bkug5NVLbUPnfG/yNTCB3BDe7SPreFI+lDV
EE4zuAVfHoEmlJehtozQb+ta8rta0Q/cQ50bLZH9OW3t+C++nsgiUD2ADgXp4XK8BTGfoC310DdH
otw0oAJjzjjWYy30F0ktKExMT2UCQVL21UYpajwMB13YAtXV4sdB2XhWHhuvAY/T+6MR9siblS1X
FpTey1lZSwflqtAy5IvVxQ2DXjrLIf4PEdY976/zUF5iMOEiA9ZiNVQdx45VLHrmz2Pdvmhqbt5j
+D4+Jos07rwRGxcxbQGTpBY6AG/T6onIazsHWx+nvhpV6AakHRJMet0UtZsOw7SzhOJ3r+5iwbgQ
9rjwD66QltrQ24tFY8xPDbn+AqqlfmjDXX0T8Y5ejYJ+FVVthFWueHiAmmhIxU3qtxA8T3NiY5dR
I2c1LjaGfLDKXatRUGJNp/xT1FjvNUgjVIb8JyhsYu8ra1+2ms9ZOcmY+rMZjSdQq699EOf/IADa
3ZVTEuzslWsVT9QHqKrrFsOR8K0B0BO9iExT6sRP84bgwuwCndqwGYz+FDj5U0c98Sx1hXXo9bh+
AUNYfGoB4D2Gha7HXpnX2v90Y4z/vf36bXxqqnn4OgGUoKC3fv2UQnUaLS8Tf4kHGUyiBL0kSveo
LBuPO9uI7jYwekQm1i27YCaI6rEs4VPPwEOB7mO7p5KUoG+xpOZpGi3zwRyJaOzJqvcKwRtnhzoa
lwGpEdXgdWgBI2QGIpFmfpbNye/CksLHcKzN+9gudgpqW/OkZQ7qikICkiSra07traHgQ4PAKBrz
nrwkvSMWkA/U7LXDiF7/Y2B0yYkgQD/f/o4bbwfvL30bhXILADSxBn+ET30byZWRMEf6mPF/nWG0
h3HWBjyGjbo99/m4hwDbmioVZ8o7zAAyvfjzPwbsosWEdwTCOe3l4Ujfd3DbJIYeF2U4Kia1/RoM
S+WqaF2//sVU4agpRKXAmdaYd5KdGCUeFllHJMJFxnr83Nrzj1meppNdONbd7eG2dg9lA7rA5NaC
S7Ca6AzkR08m5AEGo/g2NUboUW7GGivq1P9uD7X1EYVbN6GGiHDWKqJVgVxgsciZr46FCcesUP5X
dFn+YVDooGpm5uygtK4PP1U2yjMQqyjo84BdTi1ulqYdUgnr1XhJPZx1yud2WPbUPa8X8HKUVZiB
k11alBlqBI2aKZ+HoqC2phTdh2mkZfDeBeSKAeXGi8KHIl2+nJAiNXMbZYuAjUbWJ5Raf0hLaZ4d
UOsPWTHs4XWvXzDRrafxQvYGSHhdOtRHQ6lTOSx8WxhllCSprZtCUnuWp6VB+QXfYtcYRe42YUfL
c5bGzU5ccL1l+AkOtQH6+AAr33B4fxzDKsDyR0YQyAfhZre+WujVP8bU9veB5kinDIWadws0YpEj
RDNE7wXKxzpKHQqdPovNiDLdtENaxcppsSOHBpS+J4WwtXMYDHNWGt9AMMTk/5hcq1cN9Z268BGf
6egz0694gnnX9G4WGM4O1mPrMKB2IJIZhLZJnC4HAwnW2aEzIoioQ3ilH1S42D7He2GAeAIuox4x
IxHHcXvRtludhhQpRbR7UPuK61anNmUObmYOJu3pRfUTbXKO86xmh0rt5pMdBXT7AzX4ffuYXN/d
vAL08QAwUKi80l2SrTSyS1vN/aEcHFcbyaQKoCB3mNInXqBP8x2bfvblOR92irBb21UoYhNckXQA
4blcZHzjFyuouAu61J6fjWT+LzPUIXeRGTU9jE/Gw+2ZipRpvdroIAiJHR5/wHWX4yUZGOVQZjzZ
Wn6NyqL3blmMxeMUdZaHEHPl9lEX7VBFt5ZXYFDezO6gLa8GLREnqbMuLnxHpyvUBoRTSCIguJIb
6VPfK+kpjZ34iyL14fvrvxaiAUJnGFUoUY69nG8RVx0tIoRhpaqPPE0q2uc5whuoQynKzwqj9Ewz
mXfS5A1OEI8xnXa6IWwp6qGXo0qFXZmDg0gmxVkUkwpHynQvzkztB1dE2B1CACTFnYRyaOc2VoCV
EI68DXjkQYittqO6B24S22j12YGDYJQmGMoA/tbLQBDYJzJafovRKG6dWss9svpoV6ld8N/tHbY5
eUen94dQA8ybNYTbqMLW0PE18bPUHP0qydPKjRAuqFwiWR5UIx4eyzFavoI4JwojYRxeZyPsT7We
ON7Oj9m4XURvh5fPofuA5+jll5jTLqeMhpZ1bkUIKHZL/n0Qv2JSgvhsY2hP1G3ndwYKJH7pqOmx
MfU9VsnGRSoyHODJFLlE3HT5G5QuQLJc4jeAFhgxRBhwY27L8/tnin8SA715uCJddzkKt2UuBSlp
fkjwJz/VkTE+6fbsoFvQpKwzcXJUugaBaPMomXH0JciSZkR6RSfPvP1bNsIAWs3Cz4OFhwuxWvQp
kWaMosPUX5S2uu9H1T6nSj7eFyUQMUkLtPuyGzIPpYf+8wRXeee6ud7sIBNpCNMQIQSgnHO5EnOs
K3U1IGe1zDlYaCwBvUmTInfopca/PdPr6/SNVELnBYcolOfEn//5IGd9NcU43Hog+RyYvEr1ZajS
2Q/qKb+TcG35qk+mnL1/V1PPQQEDIjQpO//3ctiubJQJ0wYHv5ROPbdwe/wUQvoT5K3Rx1uVq20x
1U/wK87zaJcPytTmO7/h6huzsKZoq/FyAgZ5E/f6Y+ZS1rZZpymjNysxsLI0BhSKHkCZwZcaJMtV
7MX4GJVz3FGob6biQPk1u3vn6vMbaFPTuiQNIaFdfehRAl6hgu1BgsAI79O5K0+WXieHKJGs17HP
HNeZd81Ur17st0HpyyJ+IGQGV+lPq7RdOFQVQoZSWaF1EvXnoNL7QzvnX6UwGE6353hdJhHjCaUd
aIWgKtYhPAztQUPaeURYM3e+lJlZ3TdO1N5XyzL7GmpQ584xx3sCButD0yfBKz6oxrnvnP6xnGTt
Rx12s7Hz8a8edFFPBFhHi17ELWtQJNdJitpiI0zLJftYlJXqRmHReXqTTa7hpKOXWoiSqQM2rLeX
4+psi5GRf3irzxCsr3a+geun04MQ8LrMCQ91Uzc+9PnEm61mD8O4OUlRoBWePGLMy0OW0yHWMdcb
PMtspGfkF2UXMq9ybvKkOo6OIx0btW5cmW7vTky8OTJDinyeKH8tPOOYSyE5FZO0jQHaXjPVylMB
auznrC7lqVTs5hUTyybAZ13WdqL+rQUW3xaMAv1c3pLLWatt1TVmydjEL0PjlbGm/dvPCd3rUnfS
vU7f1f1JUsoDgVMYpB3AiasTjLTCVLQTTAo7r/LTMkQAMWOMdT+NYzueSi2vX625xyTz9i7aHJbY
hMyDNv2VnCYa8prTTOkAhTZfToE2mme1mDBzTZb44LwZteRxs7N1N74qwo7oAINGAIa1vjHBX5NI
mogYtmmTYLfc9D4u8ppbQ8uCVTAEvzRrDO+6JRmOt6e78U2hkaBn+6bUAi/88pvSIlcGGATo2BZy
cQfjP32xtTH7rVSKurN1N25Harm8h7BXRIdodWjSudY6ot3BIwREm2bAdgmbjap9zHpNfyrKsPl8
e25bnxK5XAq/xLcC2Ho5N1UN0cNp6wE3zEg/hMmc3WWag56GXDSHuAlQDJzi4r1ML7btG9qBEhg3
xPpO5j62FWD8A0isaDoGyMzdj1UbPsD4jv7i29GJhaWDxizNm1UFR2Y5TQ7i4DXIoJ7ipJGf7LHJ
vdjug++3l/JtrS6yBDEt6GQmlVpapeuqdNcamDtY4eBJidK/9FKagJrlTTE8SK1O5CKsGDfHWVd6
060lJ/juhEP6MdOdYHSTMOlhoNUpNJRAU2cfkc3sgyapkuEVoxxZ913WWo4vZYH+zSEkf0qKLPxR
o/mPA2BHl8GdKQO/G0xGPZYglBMH35OHanWdKWlbydHgcJX2if7Ya117ap0hPbSK0z4AC9/r2r9Z
VKzWUEgqi00hTvoaa2kqc7hoNSFnA5rCxhoE7/jfFM0yw02yYAzvl25Mv1us5HIeijzPX5N6zkaf
4imimr0VxB/sIcgd11ALpD0owXbz1ymbJnQsDKSM3aVfhk/ZoIw7UfPGyQVHIjiUnF9u4tVK0YbN
zCiQJo+EDc45TnThr6Y3apwpYycKXbQ8YmsnUbjKjPg67Gtq9OSKxOziN/0RRCr4jTVjq2CZVs3V
a+g4Pzu1VHe29dYgWLlSkRcKAtRaLgfJ2yVWulYlZIiy3o0K3YQMU6SH24dn4x6i6gm+DSQDoKY1
0GypKjuWO4lYVBmWM590uNOXTqgHhPN5ydEwTyPH2XlSNi52jQYO5UDh1ks6cDm1RJ87J1+Iw9Km
Kf4b5iVajoFkafQbUIDbCfq2ZgiIDm0b9gnR76qKIw9LqyUhEX9Vxdim5bNevXYIz31tkH5E9yJp
jnYTmq+313Xj1aSeDKadhjKKoWu0V9KOylhCJ/GmUu46LyzM+DWZkX8cMOdF4iwz0kdZT+OnrBul
nW+6tbyg+IAvQuilwrfanqD1YqVwuDxEV/DQN7Mcnuh5tIsgBErjzqOytU/ZoIJlD47/ip5RyM4E
ZimaPKsozO98c1V15cTcqzhuTUo4z8KMAd4LO/tyzyyOUzcG/XgPN7wZs+WqfRimSrtHbANJx9sf
b2ssIftu0eOltrlu0k+8zvLcA3PuqXH5RjQR7rSK3DwmadP+xVkQ6vI8XMQ61lq6o0AyElwjBgSN
gnp4wPbwZjq997OsJDsnYeNLkY5xadO9FdjL1bHrx2VEh5SToMkIkLeVHjykRVPt7IeNC5kCIo4g
8OkE7E78ij8uR00vOi2fR3ZfHdHJGCvFontodLlrDFFZ38+Zae4E/9e1O5z6wAMToaJgSC189QhQ
Oql5kuwBnbUqlg6cbvk3lCn9CR2n+T+8/MBXKElbgbJwplz20zjMT3IttSpsuBKxqXfvH5H9QjQR
NyuB5eUSRHkI0KpIuLopo7jJNFtgA/ryNKKHsjP1ja0KcouXj6SLwvialJyMk5pQ5xiw9C3Nk9F2
5ue+TjSocmm2M9TGlWZQpdPpbHLYgVxczsqk7NY3PZZEQPj1o9PnvzrFGJ8lS51ejCWVz3aNbwEa
u9qHdy8nHWohGIKloJDzuBw47ljGQGOOhjFHz2FWaYQT8Vhlrpxr847IxtaCks8IRXkeDZQJLwfr
LWjJ/YzUQmG16ec0gfwsS5rxCEw3ubs9r42TInTtCFopy4BPWw2l14ZZyRgSwNGUxue5VdTjG3q0
ZYf7WjPu4dI2XkLGs0TDCmFY0KCXU0sdtXUqxUDjtuiHY0iFzJWG+rOpRNrZypzprpB3fbfEyVvF
lVxrfDvCJUwT18BTU5IRMI2H3psNPc3dkB5h6+qzYz6HaHpUbqkN+deMf9d0w6ou/1HttNzzbdz4
pFTbgI5wUiB1WmJj/3Ej9U6gQN1jnUMjzf+NdCn9OMvO/GTaXbwXuG+tMUUvepz0VpF/Wq2x2Rh2
HOoReR0G5ne9NhkHKFLDU4Irty/E5gB0Z3t64VuL/Oegq43UKYmyhCYJUGUWOIYt1nyXLSEs4yi1
cC1P4gfJLH7lJL9C7e0vXjAaofRb6VwjTHOVyqay0UZidMR9dL8cleoI3V7CKbZoj7dPzNaXhPVB
V4Ksmadl9SUbPQypJbG6UzTMZ6Ug78pgofhdYio7Q70RaNY7V6hp0bOGI3AVcOD5UzQd6oOeNZjt
YWmq5GGR1OShUaL0R2mhXeA6SV1/rHvVM5L+3Fe5Wbu53sRwGDLjJIJ3IujF/IUTwpKQc/fG/6Ie
TdXbayI+7vp3QsUTjCPB5zRXb589LaoJjBvtu7mQfllTNKkursD1x7aC/o32iPLp9oAbHwG2BFcW
H4KlWYcRYMaLLk04TjDTsKq0s/Ypp6Z8tJpw+foXQ8FtEtAkWjJrAwNtpN7XDHKPYnUjfdSKFBxU
OufcW/Wg7SSSG88bjwvIfVaRAGmdctMuqPPCmHuvttGfljQaji3n/J++SCQUMYvqXAGmdJsJg77b
s9yIyxiZqEyo8FC/XMVl6txS8Dam3ss0Uzpjf2p6DgSCnX1yLeUEKIKagoB7OIL1K66uP67BuiLT
WHQ2tJSr+b3ZpB8sqx4Pox1KBz2Ugo/j4CTuJMN3CisdqUer2PNu2tw6wqNKqGuKCurlT3BmTW9Z
CF4DmVOrh7buSzYpLrjB2b+9qJtDiRo/khoQuNdWWG0oQ5NKbHapM9tn3ARSNDxT5cit8m5wglhY
2vSwiISA9hpJY8thFi00BT2nsoJDPFAu6iI1PIVR13sd+TPS4uUeleaal/k2KsBoxA2Fw+Rq1yyR
KedRofXegJb6ccmt9IDs4PJso0Z3pnlszceq1Otjaica9oplVgLGDYbHQM7Go6Ym42mQRpT5rLCP
Dhk4Dr8AXbAnLLvxHorAXHSc+AcH6/KL140dJmGmcKracHjp4znhmSide3iBySeEGB3fpNN4vv3t
N95DunwkVERwnKc1WkRHJwEoFdus6afhDr5J8z1NlvlJXpbkNPR5arhq0AePSYOMgBT16p6P+Nas
OWUCta5R51y/U1PSUdaJiHo0abJPWWtPD01Ijhfqce/XEl4biyplO5icrWtE7AOUCqhJsRcvlzru
1FYtKc97g1HaTyF+JW4fjntuIVvnip471SJxk1CfvBxl0tUK4XAuK72u24NSFcW/dd7+DpK620kk
r8W0BIqLbIOOh1BoWQMQ+oA9AzGv96o2sF3EJaWXqui+mWZXPKtSWNC71FVfDqUZrdcCzL5ctrjC
1/pjkebR99t7anPeAiMoCmX0X1ahRzmM0ZCq4nkwgu6oddJPVGeHf2iAlDu9iI3NwxNkoLRBpRUQ
8urIFG2qEpsHnZc6pRy6bdFLd4WatLqLhvnyEjel9orJxR6YbGOCAkVPDRCPG8RwVhNcEqcfyqXu
vYny3A8lqG13MjrzZcqnXfb71hTRlAexSr0Z0YJVzBIh6x9wD5P59LJ+rKpo+oyYCYUJdTR7QXK1
fKsu2sAdu7bD+Arlw2MaW/Ud+PPi5OjlPLl2kST6YdB7586J6UD5oVRKh9Gop7/Y8sDroM0JbD2Z
u5jNHw9nlSlNFY8OZsgRRdjMiWI/S4Lk0RyaPW7U1kfQuS+ocr016cWf/zHUJM1lL9UVC1NDmoun
KvgZ9VX8YFqltbPNNq4LkeOKiIBNfSW/1cSxlIcMR9eEFXNaMz8oQaf+c/vYbESnQB2EwjBgduB7
4s//mFA9jzhj9hhJd7I6I/Y75s5jBmz+ezV19nMipc1/twfcWkGSL8EwI2iCWXw5oD4bzTiXGqcH
Xbizrnf/KJKE103c7kmxbU6NCiF8HuydKbKsRoqyqq5HRkJfjeAQ8poXhwF6RZk83fVJEe28altV
LhEdijiYigHODpcDzpEeqlbNWtJhCQA8ytHXCQXLe00fcG5ogNYccHaQv8m9oT2mfSA9S7y+5yGt
e/n9FS5if4JVQS8iHVt91rYemwFPR7QNx6Z+yYJc82uc7CPX7JM9P+OtL2qDzSY2h5OBIP/ltAHN
a6S0rHOVh1HuoT1g3LclwomuJqXTx9vbZ+tmokZAzR7QCnj3VZFrkppMWmheeSVCUN/jtE+/1YBS
Xks4W50/mstcuCpduJ3XZeswOgoK8KJsAANz9Wl1q+VvNvTOy6cAH9kuDY5SX8rH25PbiIuEKRvQ
F6ZHd2B1NrS4t8y4YZTE6UY/GBPZhc4HEXnODQ+CafoYdFn8OJa4UwfGsFeH2R6exgTZO23GdfQv
hZMUIO3FXZDDjC4mo4L0NmsHbem6u8XqlvvO0LqTMzkSfVo92Dk/158WUCenhkAdkN2VkEkzTnXS
6cAJUmVZvk9DZh8C1PoSv5wcKsN5YI2SO5SWvHMFXu9fsh3+SzmYqAw87+X+LWyzLIsoGj1MdijR
zLn8oTWbl8bgqN7+vm8R0WUtgIYhp5IECyQhlb7LoWYpm7SkpT6CZW1jHEZULD4oMXarbjQ36Xe5
MdVToFrSj2lJihfamOq9EyfRg6iBf6uUQXpE+tb+VMjBntTe1uLTekB+lHRM1McufxkYkkJLraCn
VBLA9mllDJca7J5LHKjaCINI23DjdtlDfF1vOQ4zpVUBteMGWRvQdphbWzqeX57jpHntlos9A1Jv
zfY7mEPF9JBZSE7aUA0/ogWtzGOqLZhR3f4q1+8EvwG5KQpk3JZXDbIlbysLNtzgReVQn1o5G57j
sKu+qDSu/6FP824ZD1Hk5N+DngfuDgr+5VIvVlSqdkyZd8wpO2FwlPpRg7MZyBZz50htbG1mBL4D
1Be7bY3Q6VFLtpqMvzvjOfbqaAjBs9gmUk3FHkFmcyjE0eDdk9tRob+clZR0hVnrlIJkJ3oubeGo
lDtK8WCq/a4d4eZYXFPggdAjJnS5HEsdrCwsKlJrKiVK8zAZY+WcyxRTe9kp5i/v3h4wcwWjFBA0
/drVyYgiJ5YHh8GqGg+EINKfE20JYj8ardxX5jHdoyBfvzWo6VHOIsjEp5PH4HJ2vAKxhhkxhU0A
HM+wHEF4V9wEt6e1ceDFhhd6AnQ1AWdcjqI3qWR0E+nEjCjw5Ec2uhduFdXpeZ4s55/YbNRDUgXl
Xrt/c3YmmAbiE2L2q2J/qJozRtZcNIFkj54Tl/EJDIe8B7Pc2iNcsZTsuNTAO4rf8UdgK/fQcagc
U+DRGlC0LSDeHNkPL6b05t9eys2hxN+GpqeI/1ZDpVUWJCNdKU+r5NAjSlLu82H4V+8Le6cGulEj
RKuOLgkJNyeNgP1yVhL6EKKIyGVht7XX6G35qywW289qPb0rF8l81Dv9YziMys8kjpevOCPtkfG2
PiBBCmcC1Qvu59VsUcU2OgelPi+CReWF5rIcUepOdtZ042GgxUcHwUJ7jcbU6ojjiJaXTZaD4Jyj
hWdgDO4GY84PWmn3T13ttJj1ddRhUe0+1Zqz5zC09UlBjtIaBoNOeXsV72lVo0XGQLOmX+LkOElp
7aMLQGvVnLrD+3cPwE1A8yL24Am6/KRtNEl2XpSYUBeJ4bX1nPiDgd3fpNfvphTytxN90AeChs59
tvp0YUfnuZYB/aG63v6Uh7b67ERJfhcBDdvZqRsLyO6A9KZj6wJdaXW95HOnF9JS0WcjC/H1PKoP
0mSNbj62zvvfb1TWTIJz1Ee501ZbZZSDAXkUqonywgsQq92AvrbQv7Wpt4VelWIic/uTbVS+BO0H
tRIE1wA2rvEMTW5kgyze1SLB1szNs6U0PvTSOCqHsp3qf81OjzvA431hQPtLrNc6txTolW1gvUwp
tiGH0CyU/n87P2vjaAJWhYHnCF48zYrLrZRMRiiZNrdDVkz1URrNtD723YgrG5dG9ds0gJN4EBAj
9UsbjeZTiiVT7yVZVDzrCQ4Hj5MRWTQHs1z+1GlTWu2EIxuHWtRNEIWnx0E8sjpVCOVMhhwnVE8A
Q/smBSIPXXj94NTpS1zjssgzpZyHue4pgGv6ToNla0uqqo5lE5VfDYjt5eqUlkFGbjLhKsJ7Fhy6
9BCHyk+5N5WdSu/WSJpAugC3glLgrM5Z4mShVJOksfewiy9Lyp6gbiLPWKZx557ceMZFssiyCu4u
gIjLSWlEWxFCTwSTUT0/VE04E8Y2NtCLWAtPtTrjvF1TRb+908TfuspjcN/ReVx58MgZVjGRRVG1
heA2oEYWj96oTtl30yiLHUDLxnZhFEtgArkYIWhczg17IiUZdAAtCga5fr506kPUptr/nCSxjlKn
R0dEq0w/dkLVLeVW/3h7km8YwPUsFYebBTSGqMOtNkw8OHoGqX7wugEH7LMaQMjxtDkIZoh2ShR4
QQ0x5mD1laQfgqjsJhfXifZ3ArMXvm0v/6iLqD6VeBAdhyCI7kaUXz+3UhqbhzAd9faojZEquXEW
tdSHRq7RQ1y2ZnWcqYbBIzSyMbu3DKk4ZFrolDvzu85GCSEExl2UGyinrMsNKW5fnUlkhI2Z8yWu
hpMTmKKBK9JRR3LoTOWYRM0zdKQcJJYirjr08r/lsfladOjfGd3r7SW/2s1iR6Gq9sbzJ5havRqJ
MaQxLUNKSeFsPHSoQaWuXNvyQ0jd6Wh1NlRqAr49jQ3xIS8+9NuwtMCIZiiur6VBKwsfsoyHwwtn
xyE3d9qj3gJ0XYLZAhCatjvvx9X98HZwAJMwFjCJ9aHNKVtVaJlTsK4t51TVw3jOgj73OluddsL8
raGgqwkBEZuYew3+ILlNAKbTrBDWzX5n6A3JRD/jPa3soa7F7b1eRaAA9PVIAAUI9PK49oVqtHE+
QNeym6CEqtXp/8tTJfgKKbP18cpEVTFJpud+XvSdaGNzaNRPBcQFKMK6da4ZY5nI+sgHXMwI3VtV
d+0qGU72NIaPk5Cuzusmc9upercfEZ8Sgj3/o+rLvFd3VCq1mJy0IIgTiHNul6kL2uDmeAiyZk/a
eWuXqiBD4WeiIAT3/HJ9U60xEsOZO1wv28ylkDj7k4MEZ24Ymb8MprrT39scj5KuyWgE4euOGpVI
PjJtAE+WJfmQJ2Dba13HCMfGapMm3x6df3M8MkLWEo4I99Hl/Ii4kmlcYmHxno4fu752fFiR5V1j
hgBMmnnPCeS6Q8+30yxQOSBzyGfWC6pKZU05PCcC6lDXOMoSpjTHSILT5Gm9ZbzkiZnbvuZYPe+O
I4Uvpax34wc56hfWP4nG0S1arbBdO+1tLBAKqJr8ofoJ/r3x7oxE/FjE7t9MfcmHV6tD7jkp6FTQ
N+G5PziTnTwHMVkziW327fYtfJ1lMhbAIRJ01L1JNFcnORzjIl8qic6JJEvfOLPVt1Rf9LPVz8rP
rilgwCp5Q9eLS+CjLtnLb0VuensnXtvaDyTV7AbKL4jmrHLdYIaHkCCb7slZsPhpFM9PeqeaX+Ug
jr9Vtpx9uT3trfHwZwGdLDyEUNG63H9IN2aQ2RrK373Wv0xB2qF1vwwtrjdBkvpdXO3BEK7CKNaZ
CwuyoEbFlVLn5Yh1mFaK1dTcmG0p/QMNUnmNomAnitqaFsqmYDz5oqJpfTkIfi3LMlpV543ObN63
df4paYGgGalEAjAN6vn2Km49OH8OJ37OH3UXRQFPKttl56Hcn/tRrDpehKyr37aJebg91ObMKHgI
tJJG93IVLdh9Plg5DWhPspv5kZqk/FoSjn+riOdKV5q5gt33j0g1QChQcCECl7mcnBw4ZkAe33m2
XY9nx+5alxqF6RahYR5UYIU7R+CaOscOQVyRyA/MCBnuaorw2Qxj0nhTo2HSooPRtdqrSk3HPNLl
bj5JY9UlWKfVU3zAlHmOD0Q4oeUaTdF9xrRutlx0J5TMi2jAG3dcHzDmC1UdIrfMKlNzYzlTPiRR
CxDKyNT0LsHrTXcHLU9+jToewu6AdKW68922tgh1Mu4w9PyFGPvlKrZ8GLM0WEXHWrCNppx77LRU
Pjm0m3cSla0tQs2WUo6MyiLViMuhLLuorMKgpVVM6Xxohtz4SYEs9UbTkFABVvcy3K2pCWIPnW3u
ETLAy/EiedFiJVgYT6W4WUi95nXIhJx0Pdjbi1tDIbwCeA4FPDjOq6GUMNMpOtLitbIgRp95rB+T
eYYI0xbxTj67EV5RVCCXhNQMqHTdSR8MyRz0Oeq9HoPz3wFq9qVb6fPgmbJU34O9zA9jJZf+aPR1
uHPkNqZJzg4gXqNbwtlb3ZFNa6dxWRXUDNS8cs3a6M4pMEnXUsb0ePt0bw4lUILgwmlGrT1eLGVu
tLog2Ijj8L+hK7WjWvUD7agx2RlJfJtVqAyLGdcaOl/IYq7Li1UaQceWeWDDQioPiWD+60a1Zwqw
NR+De4MyKq/ZVZrB/evAzGY+nYF2qRvVzfit7tRxINessp/vXzyeMfq2oM4AR62+0+y0soFlXO+h
cRd7Uj+29xn+CM+Ieyufbw8l/qqr1RPsRO4Q+AhrmvSEZaKZZJRXFAebSFUtnZO2DP0xTUfDQ39a
oTQ9vrvKKKSJKTESj1CRIJW6PNlI+DZL1TMo2JbgsecZQPh2VI9zAM90AHi2k7htTZKUjVyGvS/y
msvx1AiSi4XMlNebXX0Y9X78iBu4fmY7WQU8qqa8i9Hf3UmkNu5Loc7NncIDJ5qTl6Muk94aFOJ4
b+rGOmTFaN85CM9g8YyiHkDU4XD7U25tUTonNKF4vikLrnZNmsRhiax065X9UhxSq5fPpTT+C5B7
r6GwsZ4wtmm44mJEDXBNeBddhq61pJZ3DlRzFFTq11TPEH8vZRmqgCU3Epafnar/uD3DjbtTaN8K
/hCj02q7XFEu06BuRIw3Ndrk24lkuMqUlU9lri/CPEBzk9KIaODk9U7+di3xgtopaal4hijxXDka
NJjjOE2PwanZdOXHFAp0TcVhGF+6gQo0LiiaZyVyfkz6rvTVpeleW2dE7B796H+rWW4OoZSUf1Fr
4UriZ6EJIJ6T1XpU2qT1RknCDPxlPEhGrd6Fmha4hdPNd2ZoyKfb63+NyhKr4PAfgihICusoUWvs
iJoztQFFokzvtVJJgJSqeWyfpaFfPipz0erHPnHCe+qzpeKPUjoknl7NzX+DPRA73P5BG1ue38Op
Rr1WhAjiz/8MkOvYDlWZ3xNNPeFjVRg4v6rfKVX8RXwsNANokQtzWTAHlyNpoLmptSQUDBCtiE5L
TXbpzpbWAek08ug5cbRsD/a+cYHQlaRoADGe+HjdvLaU3KggybUeRNn6OPR4D81Ceznnofq4ZAij
3V7NzfF4Q0Ujhmd7TXpEeNMMZ1ttPWsqzR9dN1VeJ2UqDY+QnsKUv1uJn90kRA4pRyMOcoXCtbuo
7rPOaJF40QNXH1vZ06j1nNRO+puhuMwdfFgEc2H9zEmLlUVGrbQwkzRaoEkdP02z80t3xvDj+xeR
8BjBeB456txikf/YkmqwZGODPToiA2Z0NlqEG3Gj/iaZLa5SHbnA7eG2TgAXoeCkA8wEx3E5XIxu
49ySV3hTaPQu7BrH08u4c81xtzy3EWjxqQTCgQAIOaDVEegbx4DPHFFQtvUWu+dYOaPu3uzctFub
UIAtQXSBnuKFuZxQtcR44il0/NRC1V5qCfsSFUCZa1Wl7NLVLXbi8c07jfgRLDgYf8FNvRzQiY02
yWxOGWSWgjuEomBcds5BapTYX9KxP86dLflQ3gqhsWK6vZq3p7Cx9J1fsjVzQclCso2mMri9yx/S
2Q1sCZX3W/k/Z1eyXKfObp9IVfSIKbA7t7HjxEkmqrSIVg0ChJ7+LnInsb3Lu85/zjQJG6Hm0/pW
Q4e2UA7Z5IFMdW7RlSqVgjv2+1Pn3PdE/AWWHgYaqWevvmeNRq+pa3xP1VX+vq3SuNBZlnx4/ynn
JuhGR0MoIDwpUPS9fKsadwufmtYUGvnnO8BhvySt1KMEy+PC+J2rDrZmKKJEt8jD17xSwIp6CUPU
Wwn8p4sa4fZf2aLFDeCOHuBT7a6zFmYyqB2qj++/49mRxKLH1rmxtl73YhPbwlzYAKfhc+8/D6KW
4HJAB/P+U7bv8apUx1V4k/jg/gGrjVf1pJnBckokIBqoCcgRvf/6ax0OEvaQi92FywhHABg+Hb1+
9grfTvWF4uvsh9y4dv//+Nc+8VouddJneMk+lAk63zb+APMGXUDmVh/ff9OzXzJBqwWlOoyq/hr4
/LOH+gEngU8wMzXuDqXwK++AOQqvStqguGEuLNBt03tD3SUdztk1iHdEHb3FCb++tpKmnhzeH9ng
pGpAUFu9MuJeXHBUeMWqIMP/H950exr4hNv+/epm0sRq02XheaLn3V3Ge3ZY5036SfvOtjs2RuSx
cZN5dD4VF46OvxSG1xMKhRwImwDsQYPavvg/w5wYA9ICrQAvotWynhYVzj786lz7GcwHLzjhBprC
cC0g/MPSTDzBOd21u27mDFYSyARKCtMoL4PQAWTInLXZKHJrrbfko0oDsluj0Xumzbxo5LLPYXRh
7M5NyAQY5MZbhIn4axEPWYNwbBAwWsC9f9qhIvd5bj0HYzMJX/z/rFZBsfLv017tlqto/KEJtjkJ
+6297VoPbea6r69ql0aX8Khz0xDXfzhPIGIR0VKvDsEFvLdxyYA2BEa5Arew/ujBH7Wg3Sr22Sj5
hU363NaCLwplDA53HIavZkLl+qZfCZq2IEiT6xAekV4eJevqQc25zrJQcMFbysmf+Oemi+lPu0bQ
tL6/FM5topDYbegzKPNQ2b+cjW3NOUlaDWCs4961kzr+mCT9Jf3qWyICviOucRuBF2IsaN5fPibA
12vYSCF6ENy1hxr5p78qvcAFn2Dmw/Y3YU/9gJwkeC93fVn7Hf+dMqpqNIsQdAmEsEIbZbG2vyVD
yEwJ/9x5zRcSuimnunff5CRNX9Cwl2nejITBVSyJLc8D4vfyrh4DH0ryTg1duVCj/jMzB3MDPVRg
HYCO4JP+qiBMlWx1vykj7dQn9zNlElJdr90b4104b8+sPxzrm04MTVtInrYP+s/2oZxC3o4EqtKq
OMphaBEfUWKxPGjAin5/brw1KNiYnkj/xDcDJvZGTA03URQyFDf/jDXNUKRSQr3rYI/yrW4C8oDm
apPmVQP71RP0QlP80UiRYA7H1dLndZwg1MCtjX9LAYLpvPHkVN/oUS8P44qh3MsKidAX7qZnQJKt
IgDJeWu7QafwcngcWMHr2ADojcAZ2NdrLHeUBEORuGD8tQou61z2Iokv7Irn6lk4IwDN23r4G/3j
5XNl2iWq5rhq67CL7si4xCX6G7zPBWARyIRhCg1l/zK3BW0hiZ9XkuWJpmKHJX4pHOTMFMFlMgBU
A+Bti4d++VvAbzcudZkqYAsR/qj5HOx8RcF3Hee1vXSWnhlwqMNB2MPZDeHia4oRJYAcfDrjLGVq
uKGtCYt5nKs9rnywueyC/huyzKcLX/nMG+KhwLixn6ACfN1YRcQTvF20A4V2UbAnn6bgFE2eh3hv
8z+0erYEZSABOK4B3m+Hxr/rDe5uwUj1WIzR3O+oRAt17mywgzfqJVzl3FBuqxqUZBBQ3pBbHaU2
7jvc8uYAhhDgvXTFCNHSIZGgCEt4DV6nEb9Ue50bym0IcVvA/RmSxpfv5xaaVAFCyeADqfwiahqz
j0wKLkA9mgsF5tlHocDDfzgN3uhBu8Wr47kexoL3AT9U2RAeTCaXcpiGS/S+cwQAdFWhT4EcBkKE
1zTzuvYEOv+AHoYaK62FTLhA/4fvbLAixKaDr2Q8CQRM19KWWYYOube044Wrw19Ly1elHlAP0O/+
mpWBL/pybKNUenKGCWux+a2rvcBnfQJQUX1yWqYw+G8p9knZkq460nGGttF6Usq8N6aj2LHS6jr1
LXp9gPqS0zJolOUaXl+f3t/mz5Q9SCRHIfq3lw+U9eWvnLkSsAUJdEHhpIx+Dne7cAo/jdrvrlgW
VxcA+jOzACo5BJoA2UNN8JpaKrwVpJUE+BPYOR0SvZmAypJVN1I679IBtg3wqw+wyeJgBLLJwBEp
//LVUOzNLLRAGaSyLNmFazqVaHKHMPqa1XC0A+LYc58xBFqHKzk0yEPu84TEZP+fhxiyua1GgOoB
oRuvJoIEfpPWFvCKN68IJEbCfcmDet3F2aSvxaCqz+8/7+wYgy+3SXA8tCVebVrSwwXBOlzKw2xK
QClDBCBgDnM1AxL4z/UI7jJZiH0Ljg3YP14VzcKufmCSECFGVZcdESqCnC+fe/temUsBx2/fansU
HrL5CwKreTVRR4TDI7o50cXkDXYfQx2cezOb9h27qAV7uyYAtYMEgq4jTlJQ1V5OnFWlbcREteGJ
Dk7m0cxPaILznUsClaMtoE7vf7C/UOjLmYoB3ExEUTRtTZ7t3f85ZmC+mgp0yPBuAPPDYphpLPYz
wVU8n7FG7pshAv0a8bYtCpjYRNeijTJkB0S0GmExv+DqEC5I0MhZOvTtDk5R4VXTs/lXQ/tgz1ht
2lJb699g7JBkKOHH/KGCgwffvf8iZzZeoJQ4vMCrRmsf9+uXL8IEWROvJbpoo2j5DQC/Pwn43J2G
HpqzPCXG7FpLsoNCjO8po8x7Btyuqwsr/9z321JFNq0zpspr9XgNT6dW8RabDEmCHalSsvfGKT7M
LAiQZ38xcOFM/QebCeB6IDVC8IOi6+VrZ5qHIdl2NeSIx7eDXYAmhKYhR9khrLJr9jyJlpsWO19h
KpuWBvPWjy/aH70tIfAzYLwXgG6Od3+tn4hWpKdOBkdsWEULwmXS6WA7PsOsekTlDuTx2EbNJZj/
zGCj2gQVGwAg+iavbWEkLka2G2NdZJpC9ZOK9YaF9Xi3ZG07Qfo9w134/Vn2FqqCWSP4lZDQYsm8
KVqW1BsE25LTVEfABVDeWnRLAFtzhb5XTUiMnLrFK9M5UE/vP3mrnV+t082bBqEm6J34KAtffmfA
gVYuEgDcym1UyEE0t9RdNmI4+xhoqvA/rhUwhXn5GDWNrWM204UXKdhKsGQVJzqua25Y0I65gTEa
3xFYG+6qFbBrU5Pmaelrv/Sylj8YOndirxnne8dDemGvOve5ocfd4HKQTtHeefnbyAifyqDG2nKN
CJ7CCPIXvaTtPq3Acil9BoyvfH/Qz83qzeEJ4hA4LiFb8eUTFUs8oGR4IvHMsOt5FBXc0PTeZC38
5wiO7xjo2IWHnnvNfx/66kofK+H6xONot09tguZEo8qMoHKIEhbcz8z+Z3c4jOhWhqHVuYWPvr7Y
e97SLFWLZIlkzdYTyGU6V0yTHUKKXD6ldtkBtIwOiH6+lAD+5k3Rh4D8BigQsFDU5q/eVNbpmqDB
Dy0MqdPxGEW6ggnGFoEBc7/Oaw+Ds9Wl+JZtBr9YSLiXoiDCJQ4qSdC/XuHqzPGmW9E9Kyaoq/tD
MIXjTayZfz0kPrvkCvdmOW0PgwRmc/cA9vq3UP/ndF3H1shACNyAKxfc95MN9pka0qf3p+mbXQlP
gRgeBj4bgv62teNBwYSCDgSbZeYPtUSDAFRLCQQ7dTnqCAgkgWCWo1gvSZLfEiXwaOyDQPBwRY1h
RvdyhWxGkkIQQGSrpv73KRD8N6raZIURKqgBKMXCLXA6rH8hutt9hudRleWVldkda3S87mSHsExQ
wZl+fH9I3qzc7XfhRAC4CNoSxv7l70pp71ti4GmlG5OFhZLM36fLXJfVjJpNjzIGFOIjJeH9x575
3vBGRi8TGgJcA19XU+nGfM42qnnSs/Z5GCj3gRVGF+nPZ14PuMfWdAZyCpLatrL+mVeoPpXGZMBz
rNccuojTNveprcNiUSv9BNwYlzpCpvnH++93ZqZtHeEA+hvkmUFS+PK5LQwHIVPBc12FJu0warOn
tYhywX23y5yfIeuKRjkwyUsU87cjC9NeXNuAUmwV+OtGsbKgQOHsgdNtk063PiPrR1Wb8QK+83ZH
QvGISh/8GhQUb6rhiTcrXhy397GpsqIZ5+iIdLzvzpn5yC1w3veH8+1nBFsMkwUkLvhcg63/cjiR
EJpNYYR2fg0dc1cgWGfct4Gpjk0Ys0cWL8GVJo38rxfhjaMGNORvFCDm6atztJczbqYx+FwOfmz7
SvS2FH1YF3Vr5YX18HazxaOwI22cJdyDX1MbTTTHTU3Bo5lg8/2DC8t+2abz7xvAv8//w1hu6ou/
ECRqpZdjSXy+YKjRsIxhop1+6oOq4rukqnFZGbx2SUH86+oD8niGS5GGZ18SBejWS4H7/Ouu3kpC
pQH/YjF6ih1kErXXtO/TQwhw9sKEebv+cDEE3w9rHgxDFPwvXxKuaTEhAYAdqPrpQUYQ/R0y7eZD
GCr6O608QfN1jdPbaODJhY7w2xsW5g1EattE9dACeE2KQiWCjHuCNVdpHbR5Tz3Tom80KTj8V9I9
11Gy9PvKzfoppoP7k4GsAgPhbrL+x/e/9ZnNAKDoBhuidti22pfDQBhvF8vQR237sUcsDoSlhd8N
NLww3OeeAz8RyP+2W8abWPbKB5MUvGzMqajX11VA1H4N6kvWz+c2nX+fsv2KfzZzIPjNLOGbAyLW
1EKxi4RbOjLQwYWRZg+P7/n3+8P3VoS/Md/BXPgLLKOrE758ogAASAaYahZoQQdPyMCMeMm6IL0b
0GT/OmMPvgJg48Myly7hCbYj5qbLwvqxZ0N/lfIQIrr3f9HZIYDbAZIbcLXBjvjqB8HIoW43Modo
u/FzQkR3tbap/1XRPi0pIqMvQd7n1ixqoA2qAr8JziMvHxhPptfGARhjLamPC7rZJZNru9tslS5c
W84+agMdQVLB7vSmM2RStyQUFDEFXdjepUN3AtHAlI2/xMf3h/Hc9oBmJ2SHwMWAQb9aF0lPpsZU
dARQlXZpGdNm+m04mwxcpaPNLhZpyZ6uvT3EFs3h/Wefec2/Sk7sEbikgbP7ckTdpqAY4PFRzHCr
vJ1W5T1USwrlKIQz+/cfBW/dMysTuBVKARSfuJ69BjajEZkYSoMznyKySV8T21IEJSv0bJEEE4pH
zQles0p44A7an6YnSOAtUGyqickjnrb13geV9iNpE/J9XS37KDRjSQ5vgt4vV4+ppRyp8rMcaZrr
elj9uJrLuktr7yCnWP5SOozkXuvJ/EyGwdpcO53wfJzr8WH1IE4r6kRGv6iy7S/f2EYckQUUdbka
pf2AWJlJ5EDStiK9CbufqOn9zwPVOkGPQNIvy5jO42F1ovmy5egKsI2jMYFylbWPdRSibtUBcqkQ
Mz/yJodc2LsdmzmTR0CuEFWh5AQLo/Gc/jXPOunuugRAFNikuJ2jakWyV4aQa1bartbJAbmccE8J
kVS755mj9ZFlLMPdng7pXMLbcuDFKtax26GPMriSCL+2exiEdMdMdgtgNUlomPf9qqoHPVfiC+iy
1fdBD9MXZHHGAmSNXo6QfcJ9r4xmF98iihbxmVD7znfAhnxSEjZNtiBZYP1r1vQyyrFJND+H2HBy
S1PuP4JPphC+Vafso68lCs0JFktwpOQdyOejN6TN44wQmGZHZ9D58i4e1mfIAHidB4GZVvwR1Xx2
1s0hbkRwZo3hOwKkbObj7eAI0j2cP+A3TbHP7Kauqn9nQ1ohOg3a/aqIbGvHe2kgB4QDGBy09hWM
s4A1kjq4I8h+qa/g8Dbc1WnK8KY8a6+qmPTxvqeY/gUOqOiLmBv+fYEQ9gsIiBlSzOHs76Ef0KyH
HgdquKv9GL2BzjZwkWNRhVtwNzToEwyII7yNvGhddpVIFcwha98OecU1MlZBql37g5Eh0rqGij3P
vfNjUA1gjlPqxW+ifTqJrIMwZ5DtLWwJfJAe+plfKd8DcQ1v4e8rE/PoikQWEDcIQlGbj2HPZU5n
2LAc4zn1SGmmMUCuKrCgK8IZ/Q2LJKRcSQ60CANqsuUEWUmDUJzKS79HS6bifcIg/8k7pCbRPPBh
jf042aFdD3XWWXoa1thvSrhVivgQMoZ/jBC7Xi1RHRMYRjTigQZK3CMTWZq88/R40zAePi5L7cFf
feqXb0mCVn8RLGACH5DG1bUg5JkkvvIpYyGoSbhiIpoeNP69G6nzEdITj2Cx1RSv2aWz7U5eAjvV
a9TaQ5inSBB5jElF4BfpVUbsu1UrmJ1Miv2cknRtj5Fi5qdgwfBsY0Q1gO2+RADGkDcs9mu1+n94
kzQ3q2drbEUJV3Me2VRDT59WUZoPSmcfx4pguopVAUvDGLdHi7kIwWUydQ+skrC0trgSXFk4BqcH
JAbjJjmIYPgzNuhvgA4+G/gPIHC2zcmkxlOadmGcaxTew74DHAW8hnf9dFy6lJUZ6PnRruWUBSdw
E0S7LYr5J2DicMoX4HWPGaI1aDnrfjlVMV0+6ZmAdbtGLfuaWEyVckCSqz7NleW/cd1ev8aRSlQ5
9+GCk3KNLSz98aW9UtKM9EVHp+zRJPMy7IKKt9WJcLdYWGIS+BgFg1TVLqSL55dhPHkuBx8j8o5t
iCb3zuiWqVwIyKKLZYX19k77A0ESp/Mc0oOZrGg5emLwcj3wBux4T0zNHecTvN7Helrncm2Hfj7W
rLHsOhvEoq9qD2r/nKfIRSwqY+f5JCjpkA5lRiB6q4VjxZGsVqo85R6x33hd2e4JN9zol08XjpAR
ybW4BYMhAJTeOqHdw4ifs+xouAIQg++87W98Fab2gBTzil5j8GFQn6xgnpMiU11j7ldqw/qaOTKz
nYJRnPiVhHPSf6l4N2BPXFdFKuRgJxSeD4ck1ln6I6mrkf6o/NUENWDXWa9w84Q9bvoctDGsNfMl
dhP5qKK4yX6vKBdlSdt10OTgcWZ9kscrQwM0t34wQmVFJG3lCp2tXlavEF6btAdY6I/8OyySvS43
oaPuF/HnWcUINkmkOrIqhk/3NaMZ9qzCrzPjPRk7+fYzaIkM1mG+8Jc7+CbW5lc7BTx4JlEzdtcE
p0pYwIuxYn90iET5aS/pxuA54H60Ng9gzgbLrbV8jRTuBRmI1vnY+0Q0pQbiKH7XmQuGAX7oRkwf
4XRei+vWLipFa4865Hfr3lRf4NoWexLTx5uqu2ZRMkK4X2XFTQXEHgSbqY/H8IkG8LsFEB9NM0ik
SyibR9IlY1vtRNCGDc4rZRiV8GUA/fQjxs0LS9CRgvGeon9ZkdyNcLeEXY2LqmgtcL2MxfzchRA+
7RpvoKssLABpW+drRRd2NElr+J3ps1n+7mu3uUQuIab+XaSWNd77WBsg4njwv4XjjQfEpvmNlslY
6XIOEcl94rhBV2XAkv5uDqwxR414PYFWfTTLayrgMFvlWQ+/nrBIlBTsHlaAEhaDfurWiOaDXDJY
+TQ8mtCni0RnbiO3yuyWd2la5Ws/jQzEn3CFYVSOtNIseerHGh8F3DSytG1ubDbJg22zxh7bfoqC
o6DxGJ1aYWMoxD2RNXuZgB6XR91WzAoSdkPh+mnyKgQNZBX/RVM3V3cSHMcgd3EPB7pKzWuUe9ME
16iRcPQXg3Bd78fNhqN0rENhKrtQIBwqWCRSLOBQ2+8nK8KoUAscrxRCTE2dlYgT7NEfb2vfg8J6
QL7HgGSn7ZR0jJeIHoOZfOxP3T0Y4DBpdpPffOYGzO9CzCYmhxCMxvtsSKowDwTJpnKeA/PsOd/M
eQctILI6vGo5oUcHO+lBpxY9qxrJM2XdJuH92tnxC7r5iyumiPg6x12I2atBZslaQtIygedRq6De
wfMC1kZJajrwz1iAP+8tXfWjj2GxUshsrobjGrvuBlGjfVOGVoprQ3yP3zJoANadmxm/n7HvYeBA
qf0Ub9Q6nrugTSgOLPT/CjOoDt2IFH+36JsJxUHapGCZzRyYatFoGPLBAAgxFPngjaP3TbZjj3ac
ybTMUSpSlWcsleEeSXpzdqAwwIjzZRwkLVMjsDNrqeBDrfxpRPCAN63mSfZmUYe67t3yA6VjEOXo
8HXNb06WBowRRCUsBzZCDmbvqoWH7d5VbnEkX7JhUV/o0Bkv3TvEZwfwemOx3qkxWbqd8quM/PBn
7X2VGvr9AKb3aj15i15onoB/jXVVN3W685BUT/IVcp4efR8amOthjJujx+J6uJqR20ZzH+5o04Pv
LZ6H+jteZVl5bHC7BDc6fb0au9qDtSowKGzTqcdUb0xUIicPAbp+nwGcTXrrIKLx5wVmyTF1J+Q7
cVdmYoj93Vxr1GU5btO6usNm7Ld3wZLw9qE2gz/crwL+QLsmFFpAP0XtRxj2se4Ipl56qlXHZSFZ
Ld0hqgGy3WT4joeoczHmRoSqdwczUds+iGQNwx2Xil6NDXG/Uwmao1VbXTp09XDXxr1+7hDNNeap
8lCiKIuGA4i6S5/kNKxBRk1d2P3AqjE/YmgwvDxQTiY30hk57YTXJ38SOlXjLkwW1V+FrUj/zHM0
8rLC5nkjNCzeyippQdvuUeD2hR+Lri6tyvqPC7aJx2hUBgJHUAdxTvf1wO6QVxDqfJxaOL3AAzjg
JdxNgkcr60bkKI/FB9fjdDuNPMBJK4fGsSucwxpOhnxAFWt0tbmPpSt+BI25srcZAsZuW7mZSGlN
5jbHlqpEwYkaEH5R9+M3Kvv2AXs5dWhyD/1n27YA9bAS+EcmY/yjUwJJZmHB6EVlNpNV75amhkXY
XCFmcJeYFY8f4Zh8hORgSXO0lqG1a9tsGEo9ElzH4M2WFaOKO0ihLfMeeN3EDcoqH5l1ho7iurKz
1z8Dnhu/M6YEWIezL/UV1mR6IBOoR18T3lUc/e6+aXJkh7DP89zMKgfJzo1lVnXay1Hg1d9Mosye
qGyQeTCD8f7kEtq7mzGSpC6AAhtz1dlJ/pjDzOEHQzQI0mvI6XI0EXaBvhHZtFepnrurpE7dqdX4
Wo+CUX7jz9gZd6sOnH+FpcmGE9AO0eeRQqbIzTI5NR5ohBbCvlUDoh5IVicKhYOZw51JkXT/ZQyW
dvjiL14y5LBiG5rPS0+SrCBORE3eNoOCRckQZgwUJ2W+V6QDvwM3n6aOin6ZZFrYDPUd8OsABS7M
JAK3n5tuoVdch21b9JJ7+gtMNVeaV2nNvgTYW+G50VXzp6gx/KvXuuWZukh9Vms63K29dN/R3mq6
E8XWYfN6xkwugz6e+wMTfPiUcsMAgdYYvAF+P+Y7mdJwyUMNiveSKPpZ8SSbj5UZsx+UGTce4orN
0WOmmyjeqTWIfjLi26TMmiGmJ2zj2FLjGpWqdm3n38SpEDc8QVGV46CgYLkq6T3OPS7sR9jf+OEd
X7QZjwviz7HJpEwMt93opva4RLLxP/VukvpD66PevZFzbQ9NbxsJwsBMrvAl7c/IqVkeIiKW4UOP
wjS8iaZo+sNBzdSl7iAJziO6eZG1VIyimESDDDwTg/hyy+sOonMfdon+PQsoaeEwF9Nfnmezpw65
cuYEMKMO8qXpBu92QnDUaalbysqYRHQ+zGPIUIqZuDv04bBUx1p49Qcy94u9TobALMeR+mzPAcmY
m2Fp4lMy+yIuqiVw3nWP0UHc+Oa2B+t7fzih+Zo0p2oIw6ewUh2Ki9C0YNRrGj77nkOgmhEAbnNi
gCRuqp8OGMEYBi2eDiJqDlU2LhUCgaZfpoWpBsE0mKON9FiwU4EvH8EbDYcCZya5VlrpplzSEKEJ
kcKDc9h56N9BTxiqNmbqCHzorp5Q2proa2xt258CLeFVxBIdXkHi0aTFjLtv+MGOE93rIKXsELs+
6HKtXWN2M0IWl3zuMZlK7KDY3FD/2Z9+xOuhFGomXk4rWv8WjV6r3ZQk9qpe4ONm886vQmDHiGy1
N51gQufRZAAVhXUd40ARzSD23gpKxQGXPAPnSUocX0TuD0gcQvwOFXdBTFp7RG4KkDQPdu/YTCDL
0lu2cncduCa+Xps+9XIPWLX/0IhRuT1AryDez2itP4c2C9ZCNbDt3HtACqqroBmMK8G9hREJC+rm
98BgiZ/DMJD4ByzrwD/MqFH6o43gBHuKKrfW181qt8Qa6LGivDMwS8YdkHBaUHwjdVQhTw/TGkJA
iV3Hh7QCzknxvmITVwVY/L67hbnmbHZDJoLpsyGoE3cOP2eHmhX69QocClHMMmw58DdcdLBGsyqG
mZkH7GTEo1VekzT9WPlsSPOaVz3PKzEBaaG8UpAbtQMjRQAb/PuaIMM+byHX1vcRX9Nj63WNLoFb
+R+wiXdfQHLgUR7YaPjBSdRf0SkACZf0tdee5II6EWaN8ZKUTeuixwaaqW/4tVuaRIt8+kMDjOIr
LEDCpx6rbz50gVLdDr448fOQrbXKw3DRtybC4fRnMV70CQbX/rgDE7+5m6qZOtxIEmA/gNDWbxD6
REgMnW3Ai6UJvPqGaAxWzmexnKQIRwFrzMB/mJrWI0euEcF2E6MbMJVweE6uB6hP2lIMdSb34LOF
j7QnOgPvOGh0niSEaVz6/n5bt2TkF1A6KT866svxPo2QbLlTU1QtuygaaVdO2h8/xtgkfrsZlWoB
U7E+PoXdOH/yNFzOdxLM92xHcdz42P3pfGOhTcTMxzo5tDbryCcxtNMPF6SLKE3HQ7X3o6Xb5FqR
uzdKjt1phtLR5Dg/w8+9H7uqpP3E2TFcI/bgAmGxnDyCGnkhnirFzGGiBJdQqHT4yKEqCI2tbD45
o0J81gqfbWIuvQejGdghpo8J8k6ByFKuoFcelxlmNXkgQZff2cHzdBm1EK2gGpsGuDe0Yv0+g3Ar
i4Z1S5vXqagBG/aGP8KYnrUw4UIBfYQDMXCcNh7bByMhatsDrdVPOm5BLQMZ0egCOib0N2uu6S/c
bewpJbg/5sAS5KGvA2APmenE9MNkgRr3YvRCeT3ElSbfHTID/2S6NqwYOx7dMN3JXxTAcLtr1iX6
NE2sPrmAVd0OJUNc5/HCkTNLASH+CVuAZzs+aZhfazUucKcYGLrxOb5+Oz1qEVi3NxAwzaXDTnGK
UEx3OygLo6eMCYuGHSfj5ywc7KNNcPR0K3CiQlXafxIrn6Or3sruwa4L8x4TFAXTnngLmpsrtAL6
gI7neN9BndDl2FqHe+JwedxFSg8niiZgUFiHGvI2tr07LDABxD3B+V2/C3hjngNwn8cT7Fm7O9mN
bMjTKjbzwSdjd6RWBPVVvxFIcMmJewGwqxMonXBGQBnNlv7XCjB9BeSs+6CYTYhyfmEL5FZ94gwr
14DaZ4qw1i5vaRp+IEnNcR+01LtViKE0uzTI7HfUpl1TeAZXtzJFjd8VsDSyX2TG4g9wNmz6Q9Wm
0SdNI4B1c5I0DtkPawYYWNDm+zTX26cOXLxLiB2+bm0PXkg3NBHUgpN7GKIeVzh4WMB613mMz/no
KvUBEleklvZLOmEhyD7d0yViy92cqKwClcKZnWumZLybKEHFVFHV3qKsWetyrOtgLm2aLH6eATp/
EhXCzD63qu0xTIhFGj96uIB9hfErdYUMkb58J9d6uolgCBNjNUBc3mDLk1GYt8jL+NMJtNkO66rl
HRRjiUM3ALEa92GdYMIBbJZ5EzRbMV0tShyqYRx3KOVAtwvCHsG3AZy7PxowyobruKrZccSJ8lG4
IbgRwRZfFtBJgCHcZ8w9kIwHkOQg1im3wDNhPOQRGdxWE4l/AByM5Qn3+PjWKZFUx8UpyCyh/gq/
gSbf/mDYsYBiQ+N2s/pdLXIUXOPnLqw7gh4OWW6TRRAsfQRzwGl4VVFYRD2tx5KyymugrOixPrFU
s2WXErwLgFf7fxydyXajOBSGn4hzADFuMZ7iJM5cSW04lRoAAULMiKfvz73trq6OHZDu/cfw3kR5
6O0dwsYRN9ObfHV8H3zCxFPdoVMYIjsBcfKsxC2i7U33PpNFZww6gswS8DGDtWSE23ubs8sdrfME
1IOXh00LDJSZk9DfUFDHwvgAkXH2pdE2GOrmyhMg9fzKHW05aWWQq+6DYpvL+8AZuHdW5rbuEYTS
yPu5jVl/yB129blx8kKkvnTNNZNb81N2IVaZ2adGVURUIT56g+RrI5uutHaVHuvtYW1E82P2mcA+
6iYYf9Vz6fsvtRADpYKjPzn3EY2wd2b1ynm/0BTDG5WJ0gNLVcGfuopzJ4E0a4uHQtvLwzgM8ChD
H0+fbl6GEgSSMD1a4Lcw6TGYXHQAXJs2TbE+tpmcp9d+HstoT4BErxJP5Brmhjqau3ytivo9NrE7
3X6tAXn9y9J+ibBrivPMJmztBQn+b926zjyx1PvE36IHjKNfyc4/lqWOfmBG5YcuG3IDEzIF1yyd
2nVq02AVmT51zRqulzqq1LPhATV3QuvsPaLnzntTbRN2uwIKev0KtOzvSB1EALPZorF2Te+u4HNz
H9MtyZk/Mi/xUThRaqL4cY5Y8SkDJrZOarCE9VCXaBAeblDir0CKYCUiImAsmfXgbqlRdr+ky+zP
Zm9ZUvwU0zhYiWPFakiyde7KQ7fApqWbJ/oPIJ3YOo2V6b8dBZ3xqEXT/wlGW17HehY495C2urvR
NRg7K2dd9C4s4+4ZIh6nVpgX8dmQHOa+VX4JmeQIIrVS4i3C+McKi1adQJTX+T4qg+G1bmDNvgdv
muROO2PLQR80Jq3ZAgz7Hwt4Mm9r4F/cmPfplM9Uft+Xm/Y1sCPGwrMhobt+G4qiLxOGmK6A4NmA
UwcWvHhXFbMo+RZDA5gdVI+Lv3jqOV7G9h/t4R6tWAi8OE2b3OpPIzyhPtFWygfi3h/4apCR+Sfk
J6HZtb1fnoyVeW0ak251o5Cy7ALl47MPlCp+IEInKNGbxZIohLjr/gmPjSMVaqD1NdimYLu5UNpn
jDjrtZN1v+40gYcZN6im9SKAogL95lCd0jxq3dNN+UX+vw6n8gnKlbwySPPst83GTkhHE1qwu2PQ
b7socPrHkqrOPimccvsF/QtFSHGonyWkkTKpoCdlZr0FUF7aYG7FadCV/BFEMSdHI7f899C0WbNn
5+YPLwh7CcLFm7clegI9P8gmyv5sQdP/9cqOYXupnJI5XfnPHmmP3WNHaMp0GLSw9oyTVnHoyk6N
z/686JPDfLeBPtZ+mxQFG9MB7N3XRz5L6AJ9NeZVzCilXzr27+44r4v1EdejIWxo7mLnSJZ3p88V
GfFDUtnF+hTBusj96G4tSusyMwtZJRsrC2jSaFNw5nAObsPgmE9h1g4yMVYry2lUYwZYqRZfd1u4
2i9TsYa/pq5w5G77//lQmEDqdEVYDQe+LU5FPrkbf9r9VjgwGUP9WzkZcdCt1WLtLBo7OM7RIMuU
v1K+5p3VOa+xomgkWdyhHg5x34mBMKHQgPBMAhqhooctOECXeRKY38YYsSDT2hK/zbS6g34iFZEu
sbU/RLr07LTK29w8ZMRuXjdhkOJwONn/1BDW9zVi7+lY25L2uCpYg73kSLlBkU1Xo1nhNS9izFY7
3S+uJJtMAGHpaYzuKz/S1llop5V7KoGUfmD1zKeEfZ9FXjRBlcLmrfouriLoZ5fVFK46cud2P3MJ
ACDnFsAcuXK/eiEqWN9IjXpfKLdjU5lc3SRq1usXqQsD994q6iOyz3zjeG288hSXuRzuPPhNvgfn
9sDWes3TIGf0Ovuob8udCBfwsaHNSCwCRyGFgEwx5ZGt5gYtmRhFvCZVW8T0qXFBoSQRGy+9pXD+
7Otu0o9dVcJHoi0pooTFRH8xP0uTsKjXQeKEjGSpQo/6okq6bi9yCdmCrMGnz4EIbnHAhNP06abC
Rd77fqebfZxnEQCKv+aXOLYqc29RAnnfDguOqH50ofC8tcDBP+Td1J64puz31m3sv75rqKgobgpV
kJy2oQm8diqeNytbq93/+Vr7IRfDIZsrpb5WVTPEz5VvPw5j3qB/XxV2W8/tHfBVywx9EuHbNklI
ncyZpBCYBW/xay9Bs1m8VqVXO4dxyuCyGG+mC1T2UhwHx4O225ycP50P6HDOKyJeC3G9N+pkIwG6
h+E080sOGTXs6iaf+AfZDBcvNqIQTRPK8sDMvJCNa9N1l7BnLefYVH64g2arultmx/YyV4j60xxH
UHSqCxwY55JMqI8OfvJu2UbT7lq4+pyRaVrqg9HKspKaZeJWauHo9wZc5UNtZiNCbblJFOYoqMc0
KwciiHCRy+7OgqB+7RibvHe2wUE/eWLtwr/g7gUygbCEvGkAhNa0XgoHjActIlNvvrTf1dQPGp/t
gGcNP0t2zhpJctxgKq88C2cdTIqOk7Ma1jwz/wJr4w/OLEGvKDVq5nUxbCJB/GOzGnVxfCijwg85
TxvjnupaV68y78qf+QSPTFZLmyNYcOJ5w9mp5F84DQeCYYOLKznO12g4mE2PbgpWgBCCeRzZIlxV
QK5nPMYXZXqK8UJKQFBINT6aornV+ptNgVFgi8L6dwtvNidrCQq1dxpn3i6mqsTe0O8+Y3Rxu9RH
9K7P7BrTsK9znAUpXYTBnevd1AdzwVm+Q35huOH8YoUp176yd3Xrbf21NYRDgI3RM5e0mqOtq9Ec
nOap5byO+kA9oebpvGfb5ff0M9BbvZ0mzvIoGey5CF5lpN0Qp5mEwl5Jayke4T0462CWAeHcwXNj
rL4ErSU5MBdva1ArYJbGWUDeavEBc8TV34wy7z+ChWP/R+2VNSvo7c7nfhdmN8Xj8IbUP6v2t0is
IuVr1j+6ZQqnh1LZrjyDssD6N/9/lM2Oao9fMLPOc14KxAar3uQPo03RJVWz4rmLdS7J3C1LKTBh
b/q8row8N6l1Fe3cLiPaZSB45dMDyuDJQhzS7FZqP9TBaTyuqpB/+atbfH8BVY/st6Bdyz+2KWSe
IDqxv9shDIpL1nf0zEHeBePBMVq/Lb1p/ka67rc9qU5yuddTM8X0mkUdOaGiIJZ3m0gGvnOcIf/X
WENU7MiOJsgRM6P9wg6E/nwE78757lmyZjdCiSV9Z+T+HjjSd4qik2VPJFz+e0Ia9TaipF/4ANIJ
0sjrgCF7z7PctI9VvvzU4dC+UlUfI1Lahrw+0E/toisoyiBtWuLpSRHpOkKJbKdHP7B18Uh5nrcV
5f1Qh+6ayIqsrVTkA+B9BzR5vyEEQFlkVv9fF87E/BK93r3T49YTTtJH5rUJtOMk3D0C5roiTvF+
0xyJabiNASWlwMPZQ9cPQPxDt1rhXpNoufycZmV7u1n2k/0A/e50e08R3bZ3ray+RoNyV5Cqmlss
G6Ztfg4WKwjSvjdLdydXi5Ghr3rvIcjEZPZEXY1Fuq0ytvccb9pOisini6aDrtm3ke63dCyQuN3w
WXOvosEJDrOZHQ8rVKfNXlkyCOD5TP1hzcgDgQgmvvNqQQH4nJVhzIE96eCSMSe8ZsJD8CViZKsz
OA2Gk6wLlkMc9+GVMaT9gvAS/WM0VPI02u66nNqOv5pwjLp6dLx2JsOs0/pqqSr8F2w1UwKEa6QO
8PDetWf0/YIsaP0EfwwCG4LACQrt9BpGiV8ggDhnHgiTlRNp/bcSxWYSiToEdnTRa5UyZSJ9GTYo
EN0MXrnvOjXbJMaS5uXbuYwgPGxWpgTdDTOorZF+7ym65b6mSWdkEq0ha/bKb3IUYND5Lx1mI383
LmL4kxmOsYsckWekmVM7c6pvmySrrJwYrLO8vE7D2vRvZYXe796ige/tJirdksgz2ykAVR6+WGeH
b6jaRjyOdbY2KaqZzN9bTK73WwuPunMWa7svh3X1EvQQsZ8U4PvTPcFQ/Wvh+3SJ8SRzBJnR5/ij
klc/tltAVSn6C1Mn82Kan0Ez+dUd95n/vWRT+WgI0HmLhy4gbdz4qN2RS1Tv5PvP2c6zQVxRMtnR
Exi/Nz4UARdPovsiJqtvCuY/W+kByZPQk2+n2i2qB2PLEpUUXD7ARj8gh4i6OrpjSBdFWjgwIKkJ
8uZtmSnEPqCI7u2rLGZOHnbJ/o8yq7w2fWbxSCpO+92Y1dXBGWlkgUAEif1hVDMOyWzR5YwePjOP
7bIt/W+/3dbr5Io5OjLcZ85+zMY5RsNoxT83XfkshOT9gyqhKnJ+hwKt4L6aRXu8dWXgT2tEwei3
xHGx4yhahosU+TrCHhBzt5uDUly15U+/uHYXQ2eMaNe9Ozrtj1xuFfqjgXzPk4rtNb/T1TTAeHZN
/OjoKfB2JouglgkCq91THo/qnd27gZJey/zKIdCFaYHG91ubUH6JOQeMv4FjP7ymK95k1opwl4MZ
8ZnJ7uFhrKrokEX0TOzDzc7fa7toSYsckRyhHqqzHJFcy4Gar0P3AvURJ9lCcTBK0kEAPg2oWhkf
ouKznsp62FdRrN+yMuNQQDHgPyGORcjl8Pmem8GPfY6KXDbJ1Hfe8DA1Vv4FwErprl2WLcGiseaY
DfJquBPetprd2pakOhKYt/4F1cO4SWT/Vu8mCcG9JxKN8FinC+L+touE9ks11a2LXG11CoLTreZx
iyvxOeGvcO/myFnuWNpc7jRulfnoepvYnivAr18yMqu101PIVsGamQeHcprDj43EaPm4lpubs8HW
6ss3Vjjt14CvhDO23NhKyqG196EJR4CfopbTSU5xi4U2F/kZLFqqg3ICeQkEymM48ZortTYGlH/b
aveXtXqxdczrOufjxJ37IAGZLZ7SpdfpVkSC/49x3U8ziDo4outfTi5LwG3d77unaLHcYj/4Pk9m
hAjri5Q4YNElFwrpeF28lH2Y57tumvzfTRCiOGqo5nt3GuW8lpU1W6jkAsJ9lphq2V0XMnocrGb0
v8J5rH+XpTN/kJGB+zxo+XqZ06wNBEvGczL54fZvRmoyHd2gs9ja1CTuazSDnyUqvu6wQOOEqDtu
tDOk3ISXke5sjcCbqa1UnjY7xFk5Y7HS9WXMwkXt+sGV714mHLNbSJOxjltzo/zp/pmfG7RRcCdZ
WH+g4PFa1AgOX5RbBj6UMXvEU+mPOVWuZbz8mm3JaUOCU3Sf2SgsD4tZoiUBq82/smqyUdFavkPa
lKgbk1gS5p3hkVgpnZda7sFIm88GISPSrNGp6RvyWhJnhluuzgmAdOCUdwYX1FDmzxmPNeLy0gKo
GHoVIWnxAkXG9STcUzE5tjp1jr9eAygNuRsR+4QJ2SmrTAia6ftbnEg4J7lvIF1sD+D1Kawy6wW5
FKKMfBjl+zzD0alkZmu9IymhUuirlhLRM4ZuViZGRYgjS3tHoqw9k459GHf8hTlyOvQP7Za0iIjH
pOgzfQD87yEMY1N47BJzPv+MyaD6Lb0s/IseKLyI3gdIdhbmenQ6ZRCnUTwV4z4Xq+seQ76DtzAu
XW+PCG46T6TljI80bVW/l84q7EfEGP58N7RrPV0LR0fP8J2t2um5d5/kQgbZ3dw6zU+F6BvJlWfT
HddYy/RIgWGwJNUkyntEJmNHAXxjfcAQFuiOEarvXB1wU7hLUz+32gq/F5Jz49+IDcV4kKjOPfjM
RT4gmAd81JMX/2nnCFhJoCzb91hKqf5wq7bcRfPoWafKzHJDv2o2deeP2boem8FpmrRHXejdQ4Zk
T1ME/39Ye6WB4UWe2Yd1kJD7VtdV1BaIEjiIrfXVRv9aH1gsgkNvCns93LpIcIhsOppRrE0QixWk
m9qvEVKQl7mb1q98aOfrFES5PkzZ1EEQBH2X4SS0YdMr3/NAAmZL9AQIuv4lX5D+JfYQt4T915w+
H4vyqv6bWHfuOdN00ko3ZG3Vg4iM6l78plzWxNYMCwj358pJpmqd0qBjyb0V4JROEoww2qR/o7s4
YK8NYWK0Xz/m0a3dE1GcfaAtxcUHMY3mkquZo55ECKRhfdvkf0qM0QFDN/DMhedC7NWiOAshYLWL
7rjjCif8vTakbvvd9+JGeI6ydum9XYBhHdAnmqeCW6OrundndIF1WFRhF5eb1wApeTc2Ryrr2uqU
0Xj9ktO9W933XjkpZmq5XNC46A9DiPrF1LlwAKxKjjW7wxIJJWWW1Uk9sUTO3tJx6D1E02Kr4+hM
izrptrRNqkYmYZAmgODEoRWJCxv33KnzkXFjMBYVwqzWqb5ZijzMRb2zDHunRPuCFL+gZxWlZXHx
awtOqAgLyZMQifWhUeS47RGiqb1dBm3LuhtpfpR67b+8waD30XPTnmNXwyrzRMCHL/w2hudB5wgx
+9rTD7HmtkhyyxRBgnC0z67R7JQIhjLjxU9FTM3NvproJXgIZ3ahHeUdsTiPdd4oxo2gntNiDdhG
K8RL99DNbXtkg52e/clDn5Z7GK4TJ4vc/syxNYysam37NwoBthDdjyMH+RZHauejZsoOPoVG6E5q
u3XOE+gErQ8RJ8lME9hbX9bVnzCEJ9tTlsbLG3bD9GkBswtOQxa+BBVmbg4tUjMa6bQky6py5vrd
LYulODSVsB1yFrlc91ahfYjpbl64aVROO3wgdfSxoZxgII+DAvRDrkj7F3QD7BMtwtwSeS6QWTbB
/xeRXaVmzhp/t/hmvpLyoNc97vSy323bZCAI5lHVDwrySCdl7Mo2rTZqYZON733lva7MmkK+osUY
rcA6zpxq82GgKKc4FJt30xisS/borbMGnbZ0kSWdvcw/iLjun5e2H1kbKTotdxrpvQ9liVEm8Zuq
XHeimprtvPA0A+Y2Jvv0+V8+CRGOr81AV9Re8UXAGIYzQuO+Dnt9J0BKHkCyJjJFvVvCgsvVce2X
rZKHqNAhMf6mXLHgoH7sd/lq2zK9+fihTTk1v0NMA2If6HGpCHJ2Jev4tNKXE7WUzial1yKejT0O
BUSGXcaKPSOK6tDgTMTNNPLVmsuwP0+Zb98rd4qA1hycjAO6R7ADvxXBxQ4xYeFtWOQLne0DDFuo
hstazSEvNSjVd5XZbXAAgObfZRWX6g5wYnwdmTuyRIxxeQVQ8KN9ufqiuoa+nl4XJez1hxRF7p5H
qifjbzUH67keRG9B1meF/cfAlPWPqicSK0X97hF571T1eMzctTq6iPXlX4d+quCfre21TRAGEJAq
3cGhMTzq7CcqEQDq9Db4r1svmuYjYE3ugWPL/vaob7dHRpsG6N3qoyM/pTAnnBDTXS2aPDgFonYR
2YZbs3dAxNY9Lt2mhnsin/GcY3Na+Tw9bHsGaPeZ54qzxUJZ/0/lnv2HzEHER+TzBtcMDxNQu8lx
MEqgpvg4LcDau4kMmhGatp6QkdvS+wF65vR7TZz6Cg07+3/iUWMnQTaJetpBEP01am3/zPo+Dh76
et6mHwsX3SfXyBanXkBs3Q41R64hdZrgG2cMMG2/+H35OLOx5nvpdLXZUfltRfxaquXkaegiFFFF
FaSq68A91KDt176A4zzyw6CEZGHRP2okwUMKmusOe5c2JrlnEaj/DtgV5T8ryNSfSqHgOMohFGPa
Uhj84pewbbLf2P8FsIk/QjUX5sPmsaYwuKTCeRfH23aVyHzNHW93pz/KNUTElSxzO/8EJunGowdB
vrKgeiNVhBh7xvd6yl35MmqfTP3JD9DWe1vc/Moaz7kX/QJEVIUMrmkTkQyf5QtosmNsx1yQINbb
Tm719DKGCqMHd+dyp7xZEc5vNUgkYQx5V/vY40QWU83Z009j8FQE9YqU3cqjh0G0Y3R7YEaYHjvY
ZLXLRR8Xn400uUwYIWljgL1xyBcq+W2QBZVfSiSF/Xmcww4t+xCwEGSRYg6lLKtnTNaNWVLLw6GS
RJPTGyYWwWzBD+E+rbBL43Eu7fWNl6ufT1KO0j7mXHwnmDKEVGM3ug/EnDrme4Y+yPZ8yQhFPdKp
0TpNk76PK4JNUidkHzqvWA09FD/U2iZru7qoxaSzbb9GjxLCq0vFVXacYem8e7020aGWs+scXKJS
/yy41R+AmhBjryBAe1/emB6+XhvSOFz+P4rlXIA1t9O/0Y6296pHypo4/VS+euRdLaldD/3VMp5p
jyqogf+UtTSk8fo5GJ3YeNFp8UYvkNJF3667yvF89a3CoQODdLrsHyBLhbnE7ebq0A04RnZVyUPG
hFPln0VtQ6Ixsy7xrlEbeIsMwZ13eYtg5W4x4ERTM4DSro60oRk0uDx7oWzqk4TLEk+9tWxXTBa4
y5YxMJeaHZ0r2R4Lbu3BLsZkw2XNtOY1mClL0MTgcZ0xeeC240CIOtd+QRix1qnD7Rw+zLpX3dnQ
YIm1zOOR3LNfrVdmUlklsgQ3ZrHGjQj2S84xGq5YTCn6W9tLSW4L3bQa8/ktkozMd05VsCiJxcou
mvvybItg+qGHDE5O0DqCj182CNDGiJPikFmu/WPpGdGSRnbTq48r7wknPPiJmrP6yxrn7M0GQgaH
M2PV7rquz/+A7bFNVSMxJO82M8FvW4CuAt0xyUO51uap28zMQ19hjjlGtrKDtOJuegZ28YG3J+y7
xyjK/HcjpLLeYykyxuEmjH60rd4+W+ZGVBZbydQ1+yuhHbYiYNmabaSFvdMMjzUPar0PcyyQ7GVL
UN7n+WDgjPiZACUoLL0DJfHtgzdF9vRe+02Yn+16zG+/n6bAMlKsggGWyQ5SxBeUOHdh+QoYmZUn
UiWKL+wx9goOp3r4Qx/L0oEzQqmramz/ke6cEv0oUYVvTaWsT341yuyQyTXv7Y3T3bUiD//O1CT/
a3ub8X4SWvjpuEV9/WdSo/RvJ6i7tJDG2n7vXUr47tA2b+oV/t3POXnGCOxGEk/1p+fNhKnLgo7x
VxYOg1pluzviyGYEWcaiMX6OquqShbNYX5DeirupJ62R4DiUBSeltNWd3AEgnuk1mrwDKEKJYnxB
MQSVKmMY6d77Hm1Rc8+QlkWkW7GMTwQg4fKU2NLfhtK2f4shN3dD7lSAmjXcORLBbX3C+qufkavl
LbAG+TLPXuF172XrWh9TU/diNzF3XJ3BtrKTHizrAY1nNr67Ct9dSlDpfKL3HhDbamb5wpQoOn59
+ewmGLztS9S1IbLcmCcocUGfiAzwV/sUNlPYHkWZm+7omW5e97mckIdGevTlU0xPafkl2riPrwAD
6/zQ9wyXqV6DY2yR5jFO7k9vk+4rtI49MHMPxj8Wme2WpwFjQ3sju9x/lGpkYKhajs/AY1VxQtRY
XiuzzcUT4ENUJOUWLH/J9+d4KnCrr1ZCTF85HbzSCVtwOlVuuyELuaGVwh22017phUezAjSd/MYP
9b42wjs2I2XphyKnT+PLJTqyICRL9nDOEu0Y+BZQQDqZCJc3CgdWxNQsbVGdaz11fzm687dNjNa8
d2oJVaXFgE9G0s78z2IKvyCbN8ulDdl6d165EPI2OZvYL672q7RrIhkdNiIgcVOsIPZ1xfdKYwo3
sO+bZobmbRyMrk7miDNO9fIHGpKowmQZwRUyAGXdm2Us9Y1nA/pHA4wSDGAmLTCK9Pg8y7ZtL3Xe
OaQ0jRQaHpcBr/YHad3LCBUGhg1335YBQ7zvMSjXBnlQ49GeguBu/J2Dnq+s7KpCX45pGXjctRAn
4jFAkts5Lj9Kv0blgWIC7aO8nuMcrMzGp8U4On1CLNY/BZeAwwPGQo0IWeYHvyMW96YQCN+gIYrH
FVNOkai689pj5GvEt3OwCajvSHv3DpP5P1eFxjlsEfxC0hEU83tgvS/OkHPVX7f0USXm8zx/c4jo
FY09Y+gBm1z7q3TKMMLnwqGT4HFz+8RsGGLTmr0QJ4+vMohlLw5/YpNtyAUpm8iBSWra7zDEM92D
t4Y7ycB3yfIxohKt9/rfjAJoyNrF82NSLlSrzgKlxIuipJ6Xsl5XH5yyav/Nkx19eROWB4KRIHXd
fOW9jy2Pm1EPg46OvbGRtOaBWr+htWV3QjwXPOI/L811G5GenFjmIRgJnd8mXJSj/QffGeAYPoX8
rrHxkiCEdOp6txZidfYYWDFlhmMQXRzQt/pQbzFWQxII0Ph5TuT+1ZsT/ph6PT3C0wKRq0jN7yPv
ccNbHjQXzDCI3dSES0o2As7CNlV5XQbh2Qcz5B5HSd6jtC8Qd99ZPjdOSltYfyUhXH9HpeP9M7qr
LpvBDwBd5rUwepge/1HsJt4EeylsKbVH1qEMR8q3qhmU0RVqa9J5Iv8bvWKO+IYfkN0WycT2xFvd
/0bxSPz/oGCiTpWjgxMDAEEKqrVwI1mDQodIWqRMi064/lfMGjWlMveVu/NUXJiTGDd3Pi91pe6U
b5fFLrdU6J3gvttmlxM1SHxEa2/Dp08bhnNGTg7vTrpBg3gJwdyAFIQHP1lCtd6z5ZXxncOKNDzM
SJCf29VrApIImpL7PGK23Uc2kXyJlLN5EMsNgnHkEofpMngef4kVqupnueFjOQKM85hHlWP1L2QS
ee3Oy2R8KSzrBrhlgbz69Cn+tRGR2PznZXixiyj/ySYQb0m4ZHVwJqpN1Rddg2a/OGVnlWe19eWW
Zij6Ebgq5QARYXMJpdTVU18t0kmAadqfTRxDO3lKwSIuDg2E+zF35iKtcJs/YgLFrsha6WHWDpb1
Ho8l3HvI4OEm2m0mJKlTSDDlUDXemrrOWvlcmpSV7vQwzfduNpR/3Gj02q+wWJ1fK7yQkqnddJna
4z0qHiPgrfq4tCZG1UcBQrwbOaiviDGE+5v3qckuTdG6j5yTBYdz6y/jfcuBgKGx5vM59zXQmrir
CKKSZx9O8LoU4/wrRI30x2aXfBnJVvT26yaHz2go83lfeKNaXhSC77TAdotrv6N1UUVTGN9Rlpmf
7LZZYD3zvtiXLlnBaYiiOj+IzIuaM5ir6mjdjjl9+fn7lXFrqd6neLDHa12V8hLy7Bh4qw6sIZup
vThOgMAERtVVvXNQ1OPJIxD+w1luwkeU6PG7ivDxJsESdj/zufBuHLSkdKwNqMHbxbDIZeL5Vf6r
VVAyqCfAPunTgK5IuVTW11YGvF+lxI6ZWJxr/TmT2fzpM68+5U7dMj147vLHd/rlbZWUbzBkTuIQ
Y9H6KftyaFLEY9bJVkP1K+pHFvJKqDGBzXLJUEe6LNICEns+ZF5ZtCnlzfYniqf2l+XL4cIT0XEj
FjJ8aXRpZxeX4oMLsSarOOcRadwHlLNYIokJml5IQ9ZbinEPQ4omTyS7sD0huQkbCP/EQDwMSe8G
k2APav0vSLm4ODk89lyBVdh8ACMN832OPK8+BBSNzsQ92uofg7svKCqIXZtbyiV1HrdD5J16NiBs
dEPXYglx19zdSXlTq7WldJp70ufm5VDFo4DBVXX73MBCAg05MkLWv2b+9qAkIzTzzBSIs+rcuGVq
cavsYHyAiv0SOu6BzK6IvRgOAnFc1nS7CrsvrZ3VaHB5Gtc6LwsDyn4ZoacSG3wERQGFFQRNzEvL
tkVSUn8Z55sg3HW5bUiSHkLkVBk2MPSZ8kqpLFyWkGtPFM0y05TW0NB5IJd7466tyX1JiJzrfy7L
UL9lgzLNXW2UuQ5VNj0yB0NWCs81yCYHr7vP0I1isbaygSFcWNPVxenv4qvy58ug2nj7wP2/PYb2
qAtW//84O5PluJEt2/7KtRon7DnggMNRVu8Noo9gL4qipAlMEkX0fY+vr4V8k2SIRhoz7Y4yrxGB
xrtz9l7bQjnNZram4DZrjOQMiU+jCwhpZ6gZFjBPRbsgXpiFTrFmtd87bZYOO4NWI4stQrp4C8cg
uyHzl0HL0md/4qxs5we/hGoCg6vKv9ap717MJtP9io1t9qWScXbVg10uNkHqtztOYRojG0WeIxtd
FExJUUDSJ71M7xy24YoDbqFoW7tuNT+VhY1qopydatNGvn8N0KQNLikVOmG8rjPhcVtV/8VIAudU
YvLmqdJC24/pZPfbBhFhtyool1KYj1wre7IGAgYuuhjDW78yInssHlMQK7+ySqIeM1pztPC0g7wf
etsZV3khC3fHlo7NTwxEIFnBJqxolyUTukQa9GawzXpfXBSmWqxCGP1iBPWGRIawqB7XyYjsHA+c
ZVOlbSENrupynJyNu5RhKMzYPv45fOrzqkKJ1F4bE1qRmzJx1c+yLSUafTYI9Xa2R088ssKV+jQS
vDfTOmfyXYVjUWMPG5WBHsKJ55NK6MfkK2PoW2NXVuwIN62omMFzNJ1rgbc/WHvIF7EPszaux0j3
19TLPQZWxb5uVyf4VBeC+SgvkFMRLk5xoEJyGMX1k6+6NnhAORo2O4fvyF+3RQVdSNPdwtyfdDXO
WwyE4W3nW+UnZEQ9fljOgnoNq8P7ZQ+dTo5uEfZP2TiFV53uFVCfMnNuDOk41o8EDhLq6BClyqqk
u9Ftlk07h4IwwXhY95MaIAYMi4tsCtSdEkQBsKgbJYVQq2uauyzBPc/FcmxjWo1Rs9VRZX/yFyss
O25hZ1vOsDbu5AZpBg6msBB3iCuQxvUiKK4X39FxzJB6UFrJqHBkdYi9qfKiquHonbvRnm0Tvgap
pntVwkf9PgU4wPre09ntVNhhfgz9sM5/DwZV/xUWCpr7BX3q5oA+171Cz97SGassvA0eZTXKQL7H
yM+QDt7R/WdjU1sd3B8FkOexdnGPrOTkTJ+phdt3dVePPyO6oN+UP5fyWibxDMyGEzDFmTLP2AW4
6bMZBNNvQQ/HX7Vz19wn/KClKkL3d5OEuBM5i0Xia1O4viVXRLRohmbM3fa0zMrMo1HaFg6iffZJ
tG/BHa9jkBl0JKhkbM2A8KAQ0W67wzkkTsGszKjYM2fU4YmpZEmEQ8SsthY6QlZNIeefaIr6eUMA
s9anJKEEubbteryoMtavbWIlQQWcyirkvUqrsD7p3O9+FHQ+8EIBVPmyOFojUArReM2MyH7LjVic
d3WYUXauG07r0DbQWWxRW4XZ99AomXM7EdfeMW4G8y6cwC4eTMZNsAqmpL82Om/q1h7oBQ4ZTsPO
v6nqrl9zrsc6Sk9gwLppAh9G61/kv80Q5OAq8xKn3cqcrCpQ3gG+MO7Ep/xlqeCyRfT1zaWhQVMg
CiGP260bepsAVkq0jpN4vC1IDHg0smluPreSL4SvlBGPKrTMugcO8HH36Cqk6Vhg5/bBANPzSKln
8e5XYXHrBwl3Q5u0u4TMURGiQ1RZufLy1rmHSwiDYIjimVWBwz16SIwHeu3FQt94ZltjAB9R+/b0
DaKiubRdqVFqmEF7K31X1TsTRsUjYZTqB49bOgfbnwUH9gbf6k7UyagOSGzjk0n6aLGWjWNSNKM4
ABiqRe27nomZpwHOsVdfeenIcbgvNH92UmrSF1UxDZdFEFTNaYh8lw6aBhOzpoikKY1QecACy7+h
RESPvtjhA8Al1JM9Fa2xgHS4uBIxDxt2sKA7wslitE194NubpAkR6HZ1gASAUipb1hJsMloBeGnm
dsQPtEdtUamtgZWPTQFVPrHBYGllqzm3MZPLwhJ3VePjxGaKLLZ4X0Nj3XVoFNZRM88WPiId14dh
UMwvcVoE8a+Ms1ULc4fI2VU/DeW3cJq94oC2z1Yr0VbB50j1wUOPCZ7epeO1zjaI8voHpSqelw6T
5luTCkF3CFOJu8JHVF/Slqcr0NYTIC5LjqHe4y2sfiUdmGpgHnryV12U4/vwcYpOu67oh7uZjFl/
JXIUuzBPsuQeqsxs7sGzY0jzFa/hlPq9NaTMa2LBG0OfS9ElGc5J4w4uT1HqgiDI2c03e07t8f3U
ML2vAzRsLX+AUvLWxco/7NIc6MpKR8DgNjL0/PsuE7F5YxaZOqIG6KI1nJ1gB4E5SQ9THrbRBaI7
FrQGJas4eUBtixWdsxZ/hgc/EFGS2tONrOtLE8CaudZ1X3xuBtv7bGKitnc1A2cxvRfGviujKtjz
eS6zfGfUzNJdmezo6naoh0bLfWxUhsywGQ0ETL3NmPQ6y94PVYdeI42sTO/7ounUZsBSulvatfhc
sJ8uFUqbUigGR1HuxnbQn4y6QPQR2Xmbbjy0+t8myF3uJkUr/AklOt0mH8cxUnSiG+tVV1pOBhAl
RMM81jWeHoNOiYfIFFsW26+Ig9rooCDEXjTCZVvEhGFlVvGqBcf21LOmPozFDGsAAZJV3Qxc69qc
8U9sgWcYAddNm8OEZcq4oEQr1XrEhT4gzU2co49BtdukeUjBlJlj8Fa41/6egysd3WaxReGzoju1
Muk1+hfD1OVi16UWTAT4ONL+3bi2vtZVWw+046HnoJmLm9Jc4V52xTryve6Ol9enNDPy4qdHDvDX
EkGPe3KlH4uD6YnJY9tsWfmlHLtZMdoc6zv2LvcLK3xibjsUn5x2I9P7adaGeQ8cgNNvUwzUOTKU
vTXGxSevamZrnYGT6U6zH5jBniK297tUZRkeTSkCwOcU4Y31ILty3lYEEI2XQCdktGFDxT44K/r6
ca59O1zVhi4wMBuhiYBFO+zZEzQY/dFUWcvw8dJs3MkCE8GmDKjub5UD1QPeHsG7dP99w72H1ID5
QgWob3czpUWKes5oH01KwCWNGBvwmgNL8dSR+O2s4Y3BORjHZiTUT9iaKQTB4l1cjbFNP7qjzh0i
E76QGmM7PFiG6CamYwS4zzLGHxBW/AepjDw64CazftIsAszJ9mwAw9lZ1nai9maulW6agj6Xg3k4
6RN4cyE+GdZy0RM45fQLgxrhMBs+F713vgIBnD/b2LuKk+uwN1vHGUv/lrQvd6H4hfg0GVceh374
I90Dmy3eUkFg47yxJ9eMv4lKNSOitRIgShDO2a30iITcj+yC+cKpC2SfYHQW1Cpnm1pCwrTw1UjR
nB+QxzbwJDOXgiLpIzk67NxSPl5jV/DSB5NHfZPWtCaObExITuc0NSYnRDtiSYzuE9CjThpqfL0a
cAKmbNp/c1axkjNZzPOFm3Y5XpFsTvU11tk2v6YArb65FS25zwYUGL2dqNtxQQNZF2CLucQaJdN4
3iscqtTKuiiofnrIHk8Z5q3pEpmbmPdywDe873Vd9zf0U/2brlDJT5G3TfQJETi6Rb7BiRIlTmNO
EZUkxkR0veN+l5T84xOOuSjeNFnAjiLhBRYYPC2kYFVTtMYptHzxJZmI7zwk3Rh/FkUL4qAvigEb
QRLgE9I6Si94MP2t1xRFtGX5KbKfccOeZ9sY0VztOyeartCTgx6fzFp9DRPkhSPjm2Eb1E2IBNYN
xpt8UVdSgdKfBHgq7L6WjHcV1f6BlgsNhE95oBBf4CNIusvEk6O7E0aW72fBCQiPrqhAUvA2Lkyz
7Ks1PDRPbfvY7vWuh6WKXt+B1o/tIu7y4yB1/Q36Z0mLQtK/OuQjZMjt0HCwOcRAIbZT7LXFjee0
+VcnmpNHDTKQM5DpT5+nOY6LS2tETrdlW6OtbWChX94E4xz4m1ZPqDBDgEyMjQCtFpVlk04RB0H6
+6O2kBFmhFWH4IPmixGAULcvvCCx1zy/pMfbG4x8rEWdf0qNeDAekBeTvuvFZLVdumRi+lvUx6FH
z0xwSDKHIU8PnOGS+qoxquZWjLLst3079BEqhTh0tib4y68Jyqxo5zZe2+1proSE23ocuMbSQuVB
kyRjIZyNuN92XlVeSlmUNhwZd073jT9ajGIHFS/nDiPrfrTeiPqqdGAAYkH39H5GzhiuOE9YnCdn
M5PAH5O2eBxZk5B7mEabrTAI5XTPqMmPuKzsOAN74XblCkmrHG/ZD1rlGiYkhVydFM7JihF4H/u6
GKJjybugTID0tbxECToM2xkV01Wi+8C5GdrES66GMRppRifNuEc+Gj0NhuEKQrtiXpppzdaR6hmw
J0vlywBvDOc5D/tqvKb369a7Js0a7zQaOAFpHgyYwGmttcHWBPcJCKuxxRejcDoqIbNqWf7diWIP
3JwY26iKNG4FJ1s8agbRRLrNBbzAmW4klTcrMG+a0gsGOGXKdbYlnG+mhJZd184sqRlBLALMN0tj
eEKt4TwnRY3/WmcxtmNZFNMVvrfwiV1ImS2293bjDSP6v2Uu33D0GenKhmPwqahj6ruIN6gIilrI
mCZbXv+GVxb95JBFA8lnv7d3qQGEl7jFGsK3UZ91pHK0aXcfDQXnujaU/l1SmcXT0OI/huSAsXCb
mA3Rr2E2U9QwtQkT3qXa6cFysMBsaSYNFiLsDV/CrCr0yQ+K7sucz/M9EA34C+zGf2OWKph8XPKN
gTA03kE2qLeA9czTZ5FUziJmmFAEKr6uu0aG8YFIreCWYxMNKNVinD+lTsM5aaGOFWvwYGAU7No0
4pVue9M9lm1SP3XVgEXSqrHVw6Ot8C5pqg/TQeBGKL+UKRDa3RIQ9sNJxrY75YzdPW5lv70Y2zx5
pqLYCMRl5J45yDRa8KN4UJ69HrcUlTyUvozfgI13rzNZbYHSFd6qln6292IvICYqoxByGuM4NWn6
zRZ1WwenAqqZMrmGVRak10BqmIqLPmGXqyQl302VcmRcDrG9f9KCxuJWWLNbbEXtwax1cnx0Kxuc
LPpM3O3tdcFI+27XXvtUuYV/CfhHoGoeWvQgTVmZC0eekw17e5XM21mH5h0caKRPtZeWd6gjaHE3
vOZDAwqMBj5nxO8C/XuyQcYL2BlyLPj12S/NZGskUj3zsmpzncPgDo92NFpUa0owiGvfSRPngqWu
C/bwiOxwj4uSV8D/sz/oOE9ZmRzpNpc+kuiGtvzk8wk2uX4M2aPUh0CAsTbz3PjtCD+ZD3PeRdZu
jLu5WNw02R2KV2qx9mC0PwSEIIlMo52fswzM3hX4llruwl60vwDZh785z4zXEdLGO3sosP3lqVl+
SbQpH5j0vOuoy9qvHj7JbhsYnsYin9m4tQbrMWAj+cWZ52FYBXAQWo5pc0y6ORzsY4KqCUVcJGyW
czG1zSbhnIGrXWtU/23ZgWX2bd+5SZHZG0yhcfeL8zLdy3SIzB8RGs3vfSfdb6LsyYswY2BHHLYD
5z61OoRRBRm+LFOJGi7gYym5TilMFOIbLbHMPxZFoIdtRtnLXseYl+sdVS7jfvaj+bsl6rreEFDt
fKNMzmdOKBEnJcCz9e0ExwCEAcAWWt/IkW7sgEL4ik2MxVYpN6Nro0KPufLaoBi2nqFSKmf0gjZN
HemOhjodCOSq1vDbnuL0lnBfH5UzSxikKt9uEM75JC6vHXcY40tYnOKh7dkXGH3qEyTbj5QuhabP
Njhubqx9T3rqWs+eCXWzccQ3hc/hDvVOGK4T5KgEkOakyMPC8rsDHRFs/Hll6EeSVF1zY7AH3FHM
hEXUpT2wEUKexnCXs+KhG0CLt8YdVcdbPGHUMZ0MFNsn5PYCrxw0EdxnZUfnelxaETlNXqwWKf6i
YbbMdh8iK1iIAE3KmSuiB7xqHHqDkMMQj53AF1p7SYBrddO4McAH5DmGtU/NkXwlnwKkRB1equxL
p0BnoWnm2ne1ahZ0bsYvmqq6fQoiADo07gazPLGXKi7joTUBbIxD+XtShri0qNFQyqdBfiUTq+x2
evJQVicMWHlJmXCON44sPWZdyYp9bU5IJrZzFhnZrkw7/cjZgFg2UYNbXNFYYi2NphmEXxXXLbAY
doDDLtMz225f6qJeestBtHEGHA0bO7aWNq/h+A+TmtLnNmeX/uyY7Pd2kEjN7iKrANysgPzByO8r
uogrO54Ltc2JjRzoMVA6WYWR7TwMYVnQb9AWtf24irCQ0w8qnyY1ZyN0xqQZNhFm134FjaxyyKG3
1O8Mjd9FPTXieREWBSuz50zA7EP1YdVBF1w8R0j2QcJO3r2ZBX1yOxi6Cy+iplQY+TDxMxxrTK9V
UcTYouqg3WfEvgIUtb2U86cxzz8jSjrA74ra3BWBam1KOtpGH9gCUr7yKzg6K9Lbm/QwuA4VLfxo
ol75reHcR+CCn1oFExmEizfcJF7tB2tHNsywfsT43TkhUoVdWjuTs5pkWVxD26V/b8BngR87ikfV
yOZnC4YcRY3FNnSvVS9+x6QZpdestsU1ZiaiuxtfmN3WqH2BUDrFoMgNBDH1TyjdJz208WfwJ/Sj
QObVD6VdEdCJHaj/BaGrKlY9AY2/a7sQ/gbsBI0MiGf6tk1VyO6A2RaWXWXHzx5DEPqv1cd0nexB
XQ5sgPEohZ37KwNh28Obgp2zSjkKuisoTEwCeSqGAcd9jZ/Oo+16miu2Gxy9RnYGsHnUk2qQeDdx
XftrK/VZPQpZu1eozzG4oETyHtGUhwerjqDx1NmAFTl2AHJveR9IQgCWtwh2Ru0ubbYQtYUpqyS/
EVlp/SrQBJRHD2BkBqO8EU8kexhyPQW5xDKaqzbeC9Tq17Yes3bvWf7cr9Oa3uZ2IklH7FHdTddK
jx22lTEwx02WOOWPNAiibz5CxgdbeSOgt7FmMD2RZiiyPeynrlmpTAQCsU3X3UXkRfiHuE6S6IjW
gT01Irv2qO3CBCKFfPxxzCP9qEHrs3/p+xHZS9ZDmTbn/keUSXbrc9ug3kttjpwIIp3Ps7Zdiplg
ubAhOkSt0INpk/DGMEznwfBSvMBGYqdLmic17g6CgUIrkdUKPTElp2UbQL5zce+0M5NiWeK0o9vZ
9M1O9bnzrQtKhb3cmuVnNSMoJDEhENuYPjVKDdgaFr1nm9MpYyh04I1itNggR3YxXZb4A1eChmi0
NSeXMpPdg7xdBRlT6yakBrYd4DN1zDZ06te9i+j7Gh1IC6+MJhBka4EJworWXMurtqIbkvRzAGnE
B3M90nxEO+n1W3i7+A58lYy043w9ZQcW5CjYUA6x04OUqOm2pdXLn7B/6+hQihAxdui28hKafZ9s
OhT8zO42eRB8bIb8ataB+uxzttVbmZlzikQJe9tGumg5Nqh22KbiYCwuR+JSvmToIX52RW3ktP60
/ZA1Uw8lA+815YmgNL/Cnk8/6b6euH1UXlceKIqaHOWLJJ1OlVBLiA5F+OecuXVC8VaEGphiX1Jz
B4FNroarx4es78av1YzY3dBxggS5mfuLOhqpMUtbRLBw0Xc/pOjwrIuRDAJ8YeyxFqwANqs9mUz1
rdlbfCADkrrPUykL4goLnhKaIezLQBoH9FSwxbFgKJScxg6BEVyplhDEe/BzgfXdUQ0184Hor+uQ
WfyXbQbWtFMxcOorA3cJteLJ0zHTK4R3ioGZ1Ld2GmI/6DBwVNvZCrFVxuEkp02ABPPIitKlAEkL
lNONYTufuszpWMlSFqcSD2m3iqzKSNhPqvqk+sjzNnEeumxSIMTIrTu2/ffZneQXM5xya9PQlSWj
q680n3VAoN2GJz1RPc4x1UhkR9nF5AgpKLJ4fvstHLBvX7JfmU74l612V0tq+gFTAhZ72vfwwLHz
FrdoPzmi0roNH3qyQlF8d4GMN7SDNIV5n5rHhiNV8tWA91GtQVZO7q6kx/s1Dxs1Ap8xxtNfFQcT
TkN0mdzUYZURBaCOvq6AmP9Vhd4wVHlKEo2WmbisyRH5Kc0wpgqcCXonvY83ATR3JX8FLaZTbGjI
1+AUDMGn0qGjQ6pLTLkvz2A0UIYRLUKXDi7gd0rjnb6t6jDvrmhlW+zhizrwP5vdKOaNFc32Ea9R
lOG0qcJ89Zc3SDnl7O02aGviC/oKHtxwPvVk95dZUrEoKRBuQtdXT/Tq2odcxtGygUKGJXAmP/41
z5gZRS9x/6rG8tnWCsSKBupWaiFlpnZ/YZ5sPeH66bZQVijXgsXzJBJCeA4xGubpnVioV/KMrCVX
jb/iCkAVS+bQP5KxTBEAd5Flu0aTNEGachC57MahHeVh7IL0ckZj933yk+moKRxs/us//+f//c+v
8b+D38Xt/48E/U/eZbdFROXr//7XaxFDNr1vNvO2LTzzLOtwYE/jMtdx9MHdgXQJJC3lPO/i7au8
FpsEKs9G1IjCxNNnEYBBPNVEBnF6Miyaq1AYn42ura85Z4ynt6+0ZGi9CD5lnkB1bgvJ2cfhgb58
mEMcBgVMLSJlayO6GObO2rOYDmvbIBfCyeSPWg0AzgnYuGic7tfbF19u4+ziyzs0XZuoV0VX+uXF
q7APEnz4ZEfkdXwsRUReJaiOXRO0OATtPoTBk6Tbty/6x7Ol60fnj8sJBHWWd/YG56kc2tBB9TY3
XflFSMDYeVkZN+Dwo49mKnJjnmNLLeH7kF929hpplo0t+QYYzMqy2eWul2+wqrab0SdV6aN3ZZvU
VEzHtSETKnEW8mX7Vl/CwAc26ar72ovTq1FWz3bWZ9cfvxBnSZsUepPHKM5C2VJTOQiboAXAyW1W
IxWBG4tZdUcPHHfm29f6IwCOm7E1IZAeOXsaq+7L7wOHLYErmWevXWijsKQna5XIgoYFKuEVgRj9
Rwf3cj1veV3MKxZeuZfXi8s2AHTG9WrU+HuYj8bW7ubs7sN3Ra6n5dGkEJQ27LNXlVXBzGqu2XAS
R7b2i9jbYRiFjNsK4CdyUO/kIv75wYPWdvH2epZLR+h8iJsGPthMoMFLRdesLUfRzK3AE9mDnr98
+NZwV1oO37vLM7TPXli/lAayiLiJOU/VQ1x2NBzc0n5uARTu0auGH50nXZvkc7R8lAcYYNZy6/9Y
CgzyAFggUdEZwHgPc1CwI0dCtWb1fi+P8ZWnyGdBhB2IJht3zNlbg3HQLsYFgDNwQA8EujACqM6s
8a517wRMvn4pSLTL/zy+/Jd3Zfk4U/AQLWPZrlaGFYmjj4CwNmL7nQnqlQEmmTOYC5HaMvufva/S
QmQ4htxKjY4Bhy4H7CEY433oDBDX5ir++CzF9TxhK+V4PMqzuZesjyHtPT7FnBTk/TjIYGOTGbZv
m/j57S/x1WdoeRLUiBYuC/bLZ4jJn+wcF2N4UtOWn7vA39YFAfXxGNT/5qYkdkrBI1SOPLtUwJbe
NqORWWqw4ORBCjg6PrYLwA/uO6mRf67W5DuD9aSvhkCRTNuXd4WUHNGND1IYFk6OmHmAmrML2I/T
kCcu9Hmoa+R6rWXQBZnRJZ8mT3Lg/RePVgvt2abWUp8HtBcc3vN6hPNg+UZFBhJuc4qV9UHoIX5n
Qv77b73cIeBfFoRYKEH31zLPticiyNqChphc53MefjVqOjirdiTaqERldiPCNLmN6tq+oDnWXBKG
J25YcuctrXZ9RIrj/p6Ssv+NLDvXnO/RZtHdTw5xZFLcNbC/vLNgLSPzrZ979n4MA5lqorRcJ/Qr
gjykA+uPRB8QdLEF1y7W2dRGsIYBhbz9Tv7ed751ZevllwEZBYvLwJUb4I0IHiDLZfpGUThbV6bq
L7xFEkCR4NmvZX0poiw8VJ3/zq94bdAx+fO+1DJx6eW//2M6xjxkxxJ1D04/2JJ+BGO8Qe5/BBJe
vXOpZVD9cb8AFBjhyICVOht0lFziDuuevfbb7w4azT1NmZy2LhzZEojQ20/3tYvJJVgUpQf2B+ts
z+OVSWsv/FvajnlgrgvTLi8NN673zjCm1OJtXGfv3J/52rPUVArYkVjKtc7TjD081uwiyOAE4NLA
9iWLAAW2Xx5dtuvHibQvxCiW2oELHG5LVgo6XGQCbCmNxA+G5amLCdV3tcE/I3YVxfL9289kWRrO
XgCmYhN8iqbWxxLy8l3ny+MvQGihisNYqSv09jatt+3bV3nlKbAseWxoWaAsIc4+a38e6b6CPVg3
kwCpawNIcR1rhfd+2r19pVemVqZvk4Xd4olLdfbtpoPsUdux96M7VB/nMPePJd2dNWWUpQWh8n3f
mCEsSM+4JDmk/vikyoaauU5R82ZWPfvEshHnZzSEztozCuOuVQJvhZjK4hLLdfr17Vt95XN2iDi2
OSnwYZnnB2gUkniAK66FUHhJAZDk1FKnQ009VxjLiD5759m+8hYVKyOvkIBuh27ey2+FEB1gng4l
fURrzakaEth/Zasva0t771xq+VNnnyWX8kyLbQ0n5/MIZ1J6GoKBfBbj1KUFlDZRB6I0CoGAE6q2
HWxhXZGMZbwzQ7x6h9rSykFz4zjmMlr+MfMh4qxj6EwQ0TBd7KhzoiIpYaLj6igOH357dCbgkTOG
tQtu9OWllAFLHnspm9zZF/d2Vcb0DdAdH3BVJh46vL6y3pmMXr07T3GqZM03XX12d45sTeZAPhgR
BG21NYCKXUE2ceJNhLX848cVniKvUGllSXbAL++v5eAEDY5HCVlFoTRin+OS172tS+Sdbz/K1+6L
mUt7lk0crCvP7isBo12gP3bWGM4cAoagDxspGbUd4sN3PpDXFuhlBHB4oKSD1/PstvDqC9V13BYh
T26wLnXRO8gE3OIAWN+AYRyCHE4HLx84p03D77qu+iNZPvVp7kw25x+/c8VaRvOcSdVxzqabJiUV
yh3gZBK66x46HFC70WseugFT7L+4kufBw0Lfw2qxTEb/GBmc3ggo5RewW7QIFMAeBurIQvdKIt47
z/i1se8u5zNS1ej76rPFohlrJFoNcooSue8RHiNdNtKrNjU9nBPgaOOINVH/i+HI+QL/LTM3NQr5
8v4CF87jBDgbRXEa4LRFhpGFyvw22dmhnD3/nRPvq/dI+8i12WLBszx7cQUeB21NcJv8qOju3MiO
12TwzAeIGsklLkEiJ2AVfvyYyNwtF2mVybZOnd3jDIIOfR3o9hStqrldTKPoBFvXuva49k8nCqNv
b381r92mdjXfJl+oYrZ7+VQhodn+CMdjrSaneRhnQON1gZw1JpH0yxDq9LIbjOnp7Yu+Nh1QV4Yo
6nGcs52z6UDUuVvZA6QErDDjppiMaa1SA4MA3eL9hy9F3ZOaDFXBpQh09kRJ2V6cZvQOsP+am5Bq
5SVl5WSXVn7/zor4yl1RJsfmJFzOjOxxXj7KDvsSpqwGUqwnxC5BWUkvJFXgr/Xz2ze1/KWztReb
Hx8l+yeqMeLspY3C95ukNJu1RFZyXRNaPeL1zMnofPs6yzf+x3Ukh2CscoJbOptKtVvlSQzaFr1L
7R0YK8VejY0id1wCnJqV+yB7NAslyyEhCG7y8+3LLzPW+eVdoRCW0ChTFIVePlBd550TuJIRL5zh
3vXF/AlVN8hS3ee7asqNdyqur4wFl6xTKuTUuKQ+n0E7tIlumNBS1HOA8ygr3N+FaIJ1RHsfgMkS
T4kE8tOHb5I5G/yLlFIIDhIvbxL0MdB+tNrr3gNOV0CJuFF0p3fwIGGacKJ8553+/dTOniqLIt+n
lg5j0D2bvL10mGiTNoDVuiT56YSZ+2uZ4n8KF0sn3qkaPrsZjiEWphnTB2qu4HNGBVJt3r7xP5+2
4yqPHYVkl0Wy+NlwwcwBvimiUCqUYd0Rmpg+05IgARUDwgWoBMddTRhs7NXbl/3zo3Jchin3jy0E
aMMyiv+xTCr4wpEmVIn8QhLHknxBmRAzecTP8puPMHrnLl+9nKmXHpNneiyaLy8HstDEuoTIaWEA
fkbHYx/rFF/8aIyYssMCzNyH7295ouR8YYI3uceXF9RqoRIXQ4P9x6AtGcusvZ87Wx1jxx8I0Cza
d+7wlfdIoBvXdFlH2LaeLZSy6qOMlCWsn17WHCJZQq8n2mFj+H5yCEPDP86GYd28fZfLzPPyI6am
z3zOEYdTHMerl3dJgbagjcRQJdMDdVM9EjKYsONxzbJ8UmFVPcVtQ34AJqN3xs+fs/xyZcXOgPO4
Qn718so2ZKGprhwWTPilW1rP7rGW2rqE81O80zJ85duhgmtKqnKUcpkEX17K8K24DG0biUMJs7Ee
p3mLtxqx81zeFz5J3m8/01fvjDdIXQl1ne2crSpJ5obGHCE9weKc7wp2kMj8fWMHOid95yG+9vpM
Cjye8mg7CffsI42tEY9HtvBjZgyAfW0EWxvuDoRv+YXGr7UHaLTEJIzGO7u6ZVJ5+d2wv+KS2mMb
yRM9+1iTYSKZKKtbLCDUlwxSinYRhY93hsSfL47zB+Vjvkummj/GYG/CJMH43a6bJgapgylgA4Sm
3EHqhDhEMsw7j9NcvoTz23KXwxmdJ4vd8dlwqEUJJLmVLU2nyr6OU06QYZwTambLKiK1xa/3omww
CyiRHaoqA1Uaee227QMJ1mOorgRQtYe3P6c/37GC32dRyqPzzApy9jmhvA6w4PGOmyyFDtEzyX4N
knbcwwlSj22LE/MQj7gLN+i4EVm+ffVXXoHHOZNdH//g2zib5j1XjfhyKxr7zfw9AH9M44WQ6QlL
E1Pg7u2L/blPYhYyadMybhxpnbefl1BcgIikUwik3QcCuYDsuPNw8DMicymsucciyIBJdm0bbx2k
CB+vB7sMIq7Pr1AA2c/GU0qJVAB46tY6iZ84EDVXJLT7gGQT++7tW/1zAHElNmRYSFm7ud+Xc1JX
Ec2XOOhtrDHHcVyF7T6i3fnOB/3KVdiBccBctgb0JM7eXmV4YLSFzwOdPWy/hP+cDAtU6tv38ueE
5y4lyOVusLfwuby8lwJmLSTpETzrgvOaQtkflRl/lcM87//FlRQ7PMnJjqrZ2U62B1qGe2Ug2BUx
MnmmgXvKgA/D+5Dp8e1LvfItUjvnEGJCqaazfv6CQk0sjVrYMeQ+NrgkOmdnj9ZwZVrU61eZbJLP
2YRvr3H76rEZ1McrydDnkAxZCBQUnc6zcQ+gl/pOhoyK8ML8knb4vC0GuJSJGO3t2/f62gv8W7Tg
/f36zhuCMGD6zu2sARxPhU0qwUyG9z2+hXb4XmdieWwvZ1jScbmjRcgiAEqffZHaJ6TKnHBbVnKW
9/DuysfSUNajZaDvXfWt9jZZkRcfXq64Kso1DpQmtbPzlwmuZxzTwO7XI1LKC4KVyo05eM6/GAcE
3FEHXPQENHJfjoNhIhha2CDacRzCBZ0lrFY512uy/D5epOJWOE8yf9BYpSL48lKmhWMZkTWyJ5fI
EhdI65YkPGcVSHAsH/84llrKIiKgA+6cjTmrbggF6mW/rvxm2s8eZOyQRvEu7cefb1/ptdmKRhzL
zCKvojn98qZUKzNvTknbqOqyO7Y1J+Rco/R/+yqvfewsqNLBWwsV0zmbrUrp/y9n57UsN46t6Vfp
qHv2oTcRU+cik2m2U225krlhSOoteg/ap58P6p4ZJZORnH3uulqlQgIEFhbW+g2lvwTuZe1iG4Iq
P1LQjVWfZ1H2G5fn1VBMgqyalzAmXyBMFlnSjM5Sa3d4u6pW75ywR5nO9dBRY4CFdLg9q6tzJYdi
5WyKpGS65uLmUjDyhleE3FFa5OEZ+HOIBJGInvFka794vQklNcGxo9yY4cqwNlku9kJ0EbhmllGS
Vjb7oMILkyuArFp8xjZRO2V5qr8gueqWiEBZ9WvPGQ+G3wddbH4LKZw8jMYZLbsScpqOwQ6qHOI4
xUN/vr2sK1+QTp7HDA0gNOoVFCnmCaSjmbCvEN68B7GMMqeDnxsAcHPjnF3leXJWQCdp17KWACYu
d38AuCQ2xlQac2Yj1mxIu5oGAjzAF5RT1ev2V/Kw9P3otBvH7uqmWwy82DpougCrN6N5L4Q2HHkH
ol4UW1A1tTmp7lFbj3yUvGDgYz78SGM53ziQq3uIy4CDTweFyvTlxBHZm0XjYXWiRphQ7WIVWUs/
jLLiMUAiIIGiUaMMMiFxsXHFrw9sWOhO0UUj47wcuHE0JFhx2qLLl/Z/o/pRf9OxITpBhXH8WnXm
U4oJ5OsPquyRUw3k+gMItljtoVI8rQhKOVtA/HtKVm3+2ImiGH7MfaE891GbKFRwy+bH7a18FV2B
FfEKpnpLAcUAXnc5W7uczXpCAWeP/IIywybpQMXjWOx8eP04JJ0G6aYHmHTZe+O60Gu3gT9tU4aS
jjpTEzxEEbyVjc+3NiFCK5ULjhwGjIsJxWJ2zCxIVamJjHlrif/C3PZb/dmVCOD8PsriWEYpGu0I
f6h75EDEybEDVNwjT6oQOa8uifCFSNbpkUDOpEGzuC7QkarzPtIB3dil/iVSJu2t3jl0u8AT+bc/
0srWd0hqca23Ze95iaPDKMf1iixQ9yi+obaHZiWq4MN01/Sqew5x1t31iLNvfLCVCEe+Ytu0DzTE
N+1FJqE6kaNgsqUhMZc3P6i8fEMRcX4zEBMeoOAXvjVLbznPQVT+9nTXPqItK1xUE6j3L7cKZneh
yFN2SZfb0wlaOkaMCSw/Ha2djctpbVeStQN7ozJiX4FlPXo9TWghEUIBvDyValn7DkWFjZgpo8RF
Gs1WoVgIhM+BveguO4eOieRnPePiBrx6Qj3Sqe+k3+2xlnaXQz3pGw21tQWUFREJ7nR4HS9itDdi
GYfNl75vrCI/lFE3HXH+mk7wGrfqoKtDOQQQlXTd4jl5GafUGiYUzSZ9X0NKPBAtESbEoAzdSWcL
Iru6itx+1BUpDdKquBwqjUHr506m71s8Me8gMZh3Fe4p9yPMxb8GywhPt7fh2qnjkxEZdTI12luX
4+GckAhhMzXDaF5S6IrnWMCaS3HI9QWGEZhXz+XGmGtz5Mnzq2xOTWUJGagAvIfFSNifPKHuZ61O
E3+qh7yAQ48PIyLUxePtWV53RticHlcb6BmCC3zZy2lapY0hwOQRmBOvi3dZ/EvyevS0Y4p8MsJ1
qIYR59xjHFmo0cE31I5BqUIzu/1D1uIN8+YJD+yLJs0inqaOhk9UFIN/S1z9WcGQRQWjYQ8nymnD
j6IUFtQlZOn7tjG24HDXY3P+CbAY+VHOp5Z0uQaVEtpjPwXYdZVJ7XemOabo5O107wg3qfVrMxoO
Im+Vw+0pX0cfhrU09rIpMVnLhy6Efepa8mLHW908OFMSPKVo351vj3J9ROUAoL15SXNTqMvJpe48
YSQ3gqUNLAJPiJkWci/Hsao/vXokxyQKyDc1OdoymcAXnSLd6OiwEw394KVzdBpcrz5p82BvTOr6
cNJIl8Bd1waMcQUyC+3YUoo2BprvIatuFCXq4aqCLFXhBkcAsQpSA+0WUOn6dNJ3BhTKe5fHKG2Q
y23SOZC5OwsQH9zN+GzWeNs22MydRwHzto3BEb92PWU5iec870R6Tcv1LPo0bfGfQiYrmju4vmND
ZCh5eDzm4Gs2NuP1GbgcTG6j31qEVRdEwyARRE4jEKJ2W7Qiws7w1dkasOqFt++UhPgcV++Nes9K
CNKBfSGmAPZcJjqLSFuqlrBCep903BPnCRvDfq9E5udCsXArqpA9RZgU+9gRCdO6wfHYyvV+Iwxe
f1qbCxNClWSXEADkfvtt9mXsuZFQtcmfGsW7V4YpPE2ZE5zTvJ5RGJq2UrrrQ8l49KGhsTAgFZjL
8TIkHJEA8iacdHTviYrziBlaZPih2W0VG64/rKMSZHRNt3kWQ8S4HAo1mXFGK2PwrarpUTXsW/Ex
9tBs1zqRdlCGR+srxivNQ4gb+8amul5Wxuajgmw2qawsKVbZpKGnOpaD72IV/jTAoDkXFGTRvdLb
U6Rq3UamfL2sMm+kEUz644JhNC7nimPOqNixM2CIWBO8vWTcIaeB0anafL59Nn+1PC+TOkcCXLk6
aa3JntflUFnUeFTsw8nHOhaZxiEHT7RrTKxSgfoZ3d89mlnPNko7f4HKndD6T2iO7KRANB4FGOzu
hiy3N3qn1xeKoxOAVZJmeZUtUYCIR3UqMGJUVAIV00HkfKK9MRTTz9tzl1fxYurwuCyZqFACuIqD
8MRx3dJM1BXCFgUhqO7qHtBPHZ80fEfBphkAHGBKuT5yncLY5RO6ebd/wsqHpugiR6dYhxiE3PS/
nVfTC9COTV02taWmj6QI4qw2lnoPYN7YeAitDkU/DQoOMR/k7+VQbWKQhbTa4OuzIvBCKyLN3Edt
i+KzYwzdxuNnJRhSLObBZYCEk++9xcyini+hIlmCEtKgFPtO1+BLo6lzb0BZ3fdCg7duTPEJlrD7
pp2b8DmctS2+59oXhsZKh8gFxg0jaDlnNAR1rRzxF9K0x0k38ImJqdwV+YxeIW6wKF3qip9l8PvJ
YroPt7/u6vCcK4KHxX5ePnjNrA2ilMDha1pqoUGp0VBOe2jRbmKN6CWCjwdk3aHyUGETqzivxlu7
fAMay5IUJF+Hi28gbKAd3diMftjn1fcKx8KTEXTWbujqbuPIrkRILh72MpxQqiJLUkuoda7Q52FE
JiVFSgMH5fMwAvJG6iZG9UYXp9tLu7abAR7RuaWTqZE8XX7ZBFPM1HTYXnXvjR9sBvBhOIqHpIq3
kBxr0UgWR2S6BNZruZNFp2IcGYN1TI1KL++iwkVuCSM0jAduz0mG2kU8okbBvQ3nFYbtkvLqZFNf
hSU3XFkb7gPmqNYhKJEhKjsxvxcWotfIbXmH24OuLCQXt6zHSGSF/gud8FsEQufUGcIUQT07rAZM
xPAK8itDmgQ1LeJfG2HhFyJuOUd67MCNYJFI/sHld5sAHueFOmHZDPp40NA7LzwM/+ZCdY5z3Wvz
YQhiUaK7nE/fEWWw0JZHbhXB31rK0QxUSIedUBPkQFNcLd6AzxbTiZ6oFh6HDin5Ga2Nr53qYDCL
dBvfCNsYe36raKES7Kwm7N0DSu2juE/0uHxi4mGGMrP+as4oe8Ug3yE98mA66IuyUxGVTeZYHaJ8
qGK+V8vhPhyQW8RDy7nPTKwUXv0VocPx2gQka1EwkV/5t6+IsF/fZllm8sTtvM+ucMLHEoGCL4be
zxtp7sqGgUHvwhgFTAB9ZDFUO9ToLEWd6ddG7r5HJiZ/EKpVnO0RocPbs1o5ELKRRVXGJjm5yma7
NoJP1jEUjfDxgeTa9TUxR/dJRoMO3qX+qGN+tDG/lUhGckmfk5WkhWYuvpwx640TIEnm54VdvI2d
+A4bC5KwZgAZL8QWxnBtjr8PtzgQRSaf1NQ1/Bm/K+8s3BDBNXXGLHHntVxVPR1SnGjMSj3cXty1
74hEJpoBvD4pkS5yzBjpVOQGKfIO06h+SanWfK7VsP6Ypfn8fHsoec8sDj0dFl4IJrAqUD2LObYa
qichLTq/nmb1QBERM+/O+InJDiZeo6LvSwxgftYtDYrbA68sLgM7QDf5mBqknMtjYSXoaPVBq/mp
cNDhGXTlA6ipn2Wn9m9GAa7SnrRiY11X9o9H4YeKL313YtxisoNbIZ3sMGYfNC4XBQIlTzkgwGTX
6rg0FZPrHG/PcuVLQhNXJWCEbgsF2stZtsiCed2MgOmAFtIXTRXtm8lMsPCllbfxvlxbUEni5msS
xClzXQ6lZNDDciQfkB0VKuqgohlc8dYRhUMfROj6Xm9c93moYAu9fo5QGw0DDSYyKUuu+m8BLq4p
/RgkkX4TBFgICVRSP9SZ0iCv5uXNRjKztqBsVgqKMlsmElwO1ji6SGOa635RBO4no5xKjCViTCNs
N542csS1s2HJ6xCEPmCRJeImxb5PYAGj+Y4XNC0+cFr/0GeuhVoXD1HKMTIS0PTSD6gCdBug+ZUE
1QPwQ65BdZjRFwkisXVO6sbE2sCqlP5ucrLw7ARoze/rKQQnJjLdfJcHhv0h763uZ9FSn7r9Xdem
T6VSoujpTPJDLpcaX1DHGtra8O00R6Y9a61kPJllZn3L0ka9szAdP0Qg//x24pG2Mfja9KnXgHaS
jNIr/IKhj91Y2oOBWFhUZIfJMcIasUu9fp96QGnNMkgfMAywfZ6r/QEq/Bbea22j8bxFgUGqCnGZ
Xs4+peveKKgOgeg0CoRwhbqLK888K8hz/A+CBAxhiZ4nP7hK0CMtTSIHvXI/HyL0HCO3O+V4vN7l
FU4nt7/pWgRkCEBPPODJLBfHRw8LDZmzxPDxqzfC/UD55KUYgCTv8HYZHnrsml8/JFILnB9qjOCS
0aa5XMjQKiu0wpqZuDT0zx2cyQO+nZjX8P+O36oA3bLbc7wOhC66VqhLSJ0kKfFzOSAC442NUODs
Z5qefAavgcpVoGi7VMXOKccvcYcM87gRfX/dHZcXKWRjgy6OFHugNLI4LaOu4gGd9hMKoKFa+mM/
ag+DaQXfBljl77Ngih5F2KKIPVWFfRZ5MjylOB6fpt5T/3V7Aa63LlkgaQM9fehuV33VHpVTRCIU
Kn+YAXxQoRF/L8ALPlVFXXy6PdT1MSULlGAmrlReRcv0QTfoDSdNMvsdatuHMde9Q4Rf7aHKW+uD
F3T5QR3iZsft6pzbfAwOt4e/3s4yCSVC0GElV1rCzkOY0jblMFQxEFEsUG1IkchLQDWQnOlN/dj3
XrPxoVd2l2ZI5ARlMFDo7uK2c2FJ9xgWTr4maRl9ZjcHo1O8AzYt83c8kOpTqjtvb0/zOhKj4EyV
3uWWJdNclo4xKdPGrkaisGnj+GOW689t4JbviITKWRsiNEd5/PsuyfBGuFjbSQQ/sMKgsHmDLiYb
5ph2elGqYr2K/pEY9fBBycD2pyINNy72a6y965K5AK3A74edtCystqJrssHC4MIAFAqgdkhQmE8x
EnSboHzD5hl2GRazfqIP452jhdO7mLzrA3KreKGKLH3Sayc83174tY9N05JqPTAsMoDFocZdLMHM
gFASz5ANMAV1AaNj3BTuA+wtMFdCaPiu8Cx0324PvPbFSaWo1sCXA0GtX8awpMTMKxmH2W+ranjE
MEj/G7fW7M5tjfxf09ioxxLBg6OWmsPG/l47UoQvEOI672NK3JcjayX6WEGNbjL1fvFmbLWSuWrK
J3SxxH0ThcFGBFnbYhxizpQFFpfO1+V4OUDdwYmxp4Q+2h1HVKn3pH4YRYxuuXExyK+1CNHEKlaT
jjvxalnRLXOMeKVDJhK5o3hLg8JEcF4MH1/96ajXyDcVdSny4cWZqREBnNw2mXDvzMd6j1+hc1cX
COZoSlodkdykitTGAndRWB7Kxr5Z2bBkarB/yZF5Wi1xwJRz676lWuXP4VzhnlXXd1Y16G86rMke
KJd3u1Eby9dHYdIJ7nYJVmLvLD6hRcvfiuNCKqi2eLqaJpYb+EIf1d766Kaxfrq9wL/wAsvvCFqX
/AXZA4tb93LLGKjZ6inmjj6N0nSP+HN6wKpyOs6DZb+tjK78qqH87E94phxGFVfEQ9Oo9gkPzfRD
3FXo1qMoae69mkfRxk9b2c2024m2VPFxY18WJEnl6GO2YvLt0tGfU0+Z75y+q98DfSu+h7jCHdQJ
OdV0aKLPFa/GHwmWPyqikWZ5xPEyPsz4BzwKYtFZTZNhY3esVP4pntC3kq9gk+r/Ip5BCK9mx+hH
f7DKFmmdahgyP0Zm50urGopzdBR8Uu9tVDJ+DGD/w30ZFuoj2swoEWys1Eqc4QRqKo07mrKAiC4/
Yp5QHI5K6v9Wj0sl7nppeOxQeH6Qnfb5gJqLcT9ht3a28UhG8NwrfnTTVMWHEq0yv3aU4glcrHmK
nSp/TJsBE74uVayNrb2S3xAFSaTQpJTNAvnnv79t+9qB76WOfhKUIyX62Ywf9KnMH7grva9IuyOv
W6L2zlIWU7VTxRT8fXuhVk60JA/QLABtbxCRL3+BhVgfjpEqhyu2sPYLscu+x9eg/2hnLs2bXiC8
fcCtz339PQDjiiElbRHgyuIeSESt93Ts8epTugq70Qab6JeoMRQo1DrwB4zenVy/e/Vk6Y9rJnQr
UGzG8tFrBRrmWPGg+jgONdXXUJmic0LXsz65eAXEu7DFLeoep5vp1ZVFqomEbSonBDGO2+UqA0I0
sUUqqAw1aVXjg+Ph1GKkdQaLOVDmM471RrkVLGRcXMQxUGZSyZUePWnP4pKH/qlDmU7Rry9tVO+0
YEixGOyqB6+fvhtgkI6J2j2PXtqfRnRW9jSAu/e3F/w6XlGegGDHPQ/qBDm8y3mbRjIPEZVaH6SZ
/olikQWbzkLAqS3Q8r491kr0AdeiksZKFAbN3cWRjzzeO+rMYZn1oS0fcgJU4RtZ5Hwxu6ZtnvJ5
mtyjZzaTiS88JMd9G6DBjWdNXm7Rua9zAcAgzi9CF/ktupiXEx9iA2kTyBhYsxNWdm2tRacZy5yN
03sd5S6HkX/+W/wQQwW3xDU6H3ibG+JM6nYPbYWzAZ4e7Tcv6c3j7UVeG5ADS+UI3AANscWeEond
WWOe9njRQZl0SxyDsDKFRIUD4i4AbrORIa+tI4h5+TkpKKBmdzlBTDY1AAlt7xt9Ez6Vc1t80K1x
68q/DsOUKlDLMJBuIkvUFssIZs4birzrsRKo2yNkzNTeeVjQPNOpap5nywue61QxnsoqzH27V83n
26u6ckwYm+yGBNWSeJPLWVLaiMwhYfwobwsf7y2cxkXbPk3zVB9uD3Wd+VP1MoB8EIjInJbsB8Ss
O32GRONj65RikVIlyqck1537UNOw9qYdjxNIoQcvvAzSrarbtWifrLlRGkJ/iH7VVTugVrAaCHXB
RGPMLfY4ggQPztCmD4Uq7BrhIxRrf1kqfo7wSt4HZtX9LeruRx4J40Mbz9khraIRgcHeeaRHJN7d
Xpy1fQAZF8is5JfCNr/8DmU0mlgK5T2t7K6ioo3I0DvFLqPTpFSGgW+066B31w9IGCWG+h5Rd2sj
+Vzb7+QBqKQSxHgmLX5B4BZm0Hj8gsHCgXUXBTmA3cRtN6q/a8cYjifQf/im8OkX4SnFWq/XcZnz
FUXtP9almuI0iQnrdPLmuT72tI3vbi/t6sQonNm/OBrXXfu4NXESKDjIXMyf1FEP3hg2j5Tbo6wd
JARC0GAiaMDwWYQL6NxFWUbEwyIT6kEogePHeY85WKm8Hr9D0QJUPBUTtOZ4vl/ulSCOiLaRg2BG
7yanchg8347U6BCEXrWRK63NCuEgaiSUohh0sSm6Uiuz2PA6H0QpSq9dJw56pGNsHkVbFZm1jeEQ
16XIok4BarmAQjRuZRHfJwzOHnRVJD7G3wVmz4ktXS6GVwP9yQrAekmcCuD75T1JY6OoOvyI/AAS
EVrfeXNqxjr0NWzcjrf3xkrk01WSbDAWPFBIAi8/GAAoI6Ge1vvCcZGcDWZvHxZKAnikb8966PFI
UEzgmkMabBzqlRclykSEPLBIsv60FKyOdPBNtIE631Si9mORTk7sY8rp7LQYYN65rjztCzLTOGCr
eKhN+2ignMor1CykwTqmVOzmDrcybrBzWEFG9G8vzcoGk/hVKpxUdaVuyeXSlJNbtTTTBt/E6eA0
19mXCnsg9MLtjQC7EgUuBlrEnTbgCT9EoClncAOjj4oIliWGsNqNat/1q4YnKNxG0gZwUHQkLifU
YcA9dArbWJ9n9eT1fcPLV1MOjYmSoKsW6hsFPcGNQdduN7iUNp0B3lNQ7hY7TKct0BktRqVdYkfl
flYmjIANNEP37lDo35UqV9GxUIXhJ7w0B6xeDPNtYVTVu6qeUKQmcnQpWVQQPiQ8O0+cmPHT7S+9
tjCg6GXXjYhiLgV4UuwIbbNCOSXRFPtDhinrwYg75RCmHqWVZHR8zLTtjai8NqjEAdJVpX5zpciJ
qj7+q07Q+y6b+ZxE5dcMmNNBYE96h3kYfq8B9M/bE5Ux8fLxQ2eCW8AivGiE6MVOC5J2hm2jkGl4
YfHFLvvPKQKZp7gSxaMi+uAu1hyksqamfEiD9OX24CvdGrJjjiP4R+mDsiTXVu4QCM2W9yuUgtbP
26Z8E09O6O2mcrJOcSmyfR6ow3GMtWo4NxlwoaEtALvSRN9iOK3EdPkGo18D5FViMi8PAz6XWdhn
Gt88b7M7Quz4Zgj1b8Jppnt7rNvT7cmvxVm0ObB+kRkeEKjFcCnOiUqN98Q8W+InTj/wl0VeWQdr
qPFlx8E0fgiRiHszW5W3cZ2sTdWl7kNLm4YRWcrl2LOhJiWW2sLX6sk7eZGKU7SFzsnO85r80NTD
RudEzmW5y9AC5jKRVwvMn8vx0ryKNK9jPFLT8ZDleB4rdlMeU8vpNt4Ia8sKmZayLzB4/sci30iK
eUpzzFT92NGH+NC6Fj50FEOx72rbMw8V8YLqMx6mwLT1T7c/6coBljxGCeoFpHjt06KHZZqHjN0V
in3sFCEdyLAPfnL5f+u9WSTifrRr93B72JUzDHiHpifBQ1YQFl8zsuqMo93AgA1juzinqjpgWaZQ
Q4gDZXw3OsZQn3pdMd5PYNnRVWjNrRfLyqqDBqEIbMumHDLelx/YxszPnZWg9RVXpEdvyt47VY+9
9ax3R7XyqjvE9yO/5fLeOEUrOwtchIS4EuXRCFoUvYPYabxBZMJXktj9ijetecomvaJJVWxJGeqr
k4QmSwqAojC0p8tJFursBrOK784wOtb3BgPjezpT+qnps/5uFl3kR6Ed7R0tLv7usES0IUMA05hV
Ew+k1A36cAc9Ybjrx9HwixA4IoG1QN0Z5Hn7ua6MCM+kwv5rCObYQHB97r/msLkH1nMe7rssrveE
CcvdUZTCdS+x63M0xVveGquzRDdRFv9gsS5xma4bYWnbDgI/KqX8oIzDfYYq2wTFVG929NYnBd/K
cX6i5lpvPH5WwhLoJZ4+hCagy8uNrONuGDVOK3yBXdUXIuf72ijDFvAr6AQr0j/ePjcrWRYVMMnt
kPH+SnKkqxM3Io8Uvt1WvKLhK3b6Li+29FPWtigAIuYFjw21tMUWdeo26ItIEb5adxhsFGkeYyBX
tdN95eLueXtOa7EASK28xVD4pEt9uUdxfU2srJ952Snm9LFxzaZ4O4sASnk3tMbTQD1qwvJI9Hhb
8ro+DCkWfbd/wgphBtwFQgp0LhEYp6h5+RsUvBb63tDgV2pWPSLsj3IsehFVGzzacwHepQmN5m9U
Qsz8yYkmXVqC9yGKIUL7kVZT+qLF+fDj9o9aCc3kuLSDSNzBOi4DVNR6WZ0ZuBgDtRwe8wT76l5Y
4piHxXSIm1aPdqjpbAmXrYwKn1iilzxyK/pRlysR6amH96RS+33V2p88OGZ4DtaB+V6tdHPa0TTx
HtKoK18/WfrGQFYpYBncuYvrtnGbHtwquth94qrtPoUt9JiWNHD2Hk4oB7SlgWpwU20c37XZSjlA
YM+UB7mSLmdrqLEW2cGMX3lheZ+sWh95SJhBAi2gCaujKoruaI/huDHsr7LjIrsAdUIOJXut2DQu
XjFqoTWpqyug8lPO1pOhtXjS94aXfZ+oob9LvMZIdxk073M3mYW901I6Cn4wJLUO0j3CaNZFGtfX
UP1GlRHaAhpmAmuy3Vwq4cvtfbgSDH69HWXzm0+zzIQ0K42GyhsQumoKHQdiM/Pi6dk2UObIsW3s
mq2AsDYgYZw2Iw9rQuviZgbBVlFUR1lLdSqw/qTR2UOTVfF9LhBE2N+e3coO4HBRp5BbgC2/2AHd
6LZuxHXvB0FifWob+2NZzfmTi6OwP9Z9dYzrcCsDWLk00Lkj0/tV/WbDX+66iUalmVZO7U+lgj1M
krUOfuJqhv6sXQ+fam/4H5TBoSRDI5cPBVkKuBwRd2RzFiJvKGRFQwp/IpnFOXJHmrhp7KGXNmtK
9OSE5pDfD3NtKsmuaHT92+21XvmwsLwRyKbPLXPqxVrHdB+CvKlrX8sBGE9OY+yU0CGORRjaHW+P
tbbGyPHQBEf/hBRvsYm8jIIAx7n2o6Tp34VaNn1M1T7fMbR7KuYq2qjkrewjqJP4RKC4RBqwVKF1
TEodYFB4EWZa/Ra5P5xCRzWJRuQtRfJXXQVkeG7fb5FvVjICqVgD0ZBEGh2yxe1pZFpi6S2tsRj0
zSFCE8LXXB7Ht1dz5cshLUn5mt6CgZzpIjzHqhc7Xlq1fpZ2JRRzc7pPcH3fR15av34h6XzRRCCn
kmMuJjSXk8h7oxO+V1h1vQtTgF1pGbrvWIEXOEXOEYZDeHj1/DysHaFp0V9E9WwxPwDTaqm7KDEH
RTM/9xMut0iFKmABtWQj9q9sTCRCpFLWv6/2xVBumiLnX1ekcJ2Ifg553hy0RFUfoQA574pS3yID
r41Ht4HnncwiqJxfHv0uK5oGyWvh16PpiAMXazKfWWPvgZRKfz+2nbUV364JYTQfIJ9BPIYtRYt0
MUeIkXHWTz1FOj1D7mBwEHk4DtTB82QX91qZ+HWrGh+12JnTO62nqHsMp1qcwl4l0TRrNTAQ6yot
/XtjjU5zClUreXEDq5mOORqW5ANDk+RvZ86jFIwwguewLcJ/RaIS2MEpXgl+c3Y/ZaWb53svKPTw
5GY0AjfSxqszz0ngBgdJBM6c6vMiqvJ0GzsrbpgmuJe3CVeUPxqNussqcz4nVv+Ddfh4e6NeDwkh
n7KEVHeDi7JURIlmEJBpUVp+nbRu/wAoieebmeFdv6NG0MxHJSXNue+A8mxlhleRhu4pvReertwg
NNIW0btNcLmbptDy2wSNiUMone7jgA3w2rMoxyGQ8h6g0Y4HxuWGbd0AD4UaGxqUTYZpNyElvh+U
zHicRjf/fns5rw4HY8F4AZEoybzeUlwFnY7C6dBn9xMjCE6uUTmfm8Z47pQoOJR5xzX46vFkpgkG
mPeiSqn2cm66kzeYWrKGFJRypdvVduD9jKK4x3w7Ywu/94wC3YPbg149jyUGl9Y+3WcQsleVDoyq
Gw1zKAZVQ7TR1aT15yrJ/aaJO38CrrO38Br6Sw+NLYcYuSUu0lxGhoki+WhsOJSDL6db4jDctXFi
+21UKx/7EKDaOUE6Y6+H1aYZ5a9UbTka3xI5U1Ir9udicVu9y1T84KGdeOiy7loRmY81BuXDjqwj
eau6kBx3gR7qPM9rHZlrK0qUv7TSct9hJpP/1Osc6QNGzA0fjswsQZ5FF92lSUPa62Ed9qSmkYZM
RRCN910CaWqnCxW4pBOIMtmpCkJ8e75f8tUu0+nL7a94XXmm4aHawH2om0lo2eKNakYWCRseaX4V
xuojVAF92HmjlZf8zCZpdsPodtaBp1310FkNWpnOZDXJThljR+BLYjj5+fYvuq4uyV8kqfBUs3iq
LpvqamtGDeXJEtkwMx4OfNS0PcZGOCsHVBh1Gh7zzJukaEEm7PCHz15M3jvIQ4bY5+3nRLXbfYNX
e7NTwcAXOxtR7tKfR9VUjzE0hHQft0nyXNRqhma6YU9fqHdb1U6gVp8eSkxOPky6gwpWlpq4Y2DQ
LO7iefBibAYsDXIPRP0ft+d8vaMR7kBCHf4qkixUoi939JTVMK6movJh/9n7qdSzc5ML8A7zsNXp
uo5NMJBo5/AUopV/xVmtG3ghIYokvu423ZeoN20IXLaGMQ/afjuVx+BGnFjdYXS5eCPIVAFBlsvJ
4UkX5hIF6+siGQ7c8GBksyY9kBjB6eyLxldqV91FyWwdZgAc52IKgn3klPG/AV//deE13/7ynv9R
VlMTo/e++Mf//qt6Kd6L5uVFPH2r/pf8q//3X738i//9FP9oyrb8KZb/1sVf4r//n/H9b+LbxT8c
ChGL6W330kzvXjCcFr8GCF9K+W/+//7hP15+/Vc+TNXLn3/8KLtCyP9aGJfFH//5o7t//fmH1H39
r9//8//5szffcv7aoRVlEb8s/8LLt1b8+Yfu/pOnDJf+LwwJhWNyg+Hl159o/5S8TcKaStijYERo
KMpGRH/+YXn/pCtOLY+3NAhewvEf/2jRFpB/5PyTHFsWuyRenzvJ+eP//LDnf4fVf38S1uE///yP
osufS0j87Z9/LDrh0lAAWRA5vgW3EkWFReFo1isdKk0Cv7JT9Qdnbj9Xod2eFG22HsU8efexlhcP
lJ28k0vP/GQ0wFJ2jpPV1S6aHc+3yqC7L4ow+fjbEq78sstz9OuHyfYGP4zLnjfF4oc59KySITOB
iqAq9lCILkc9rcV7qkibYG8p7uueZHJA6glAQUEoA/7Ft+PyGJnq0KBrlOm+U0nBfGpb96Bfxd+3
p3V5q8uaBamVrFtQuQCvZ/JhfwcIml1Ah6ZqXD82OvVxDPAp2iFzoyIoYegfC10PP4ZdrT/TzIn2
t4deMG7k2LThuNeRAYRQy2v+cmwYgDUMsRFxs9lOvxK0s/u2QO4E0H3f7xp6wadc2HQB7CTfKa1b
iN0cdfopJ9t7kzmt/ZcwCnfrgpSj/r/7/9+/ilsfzSoaw1QTF/e/U5mhZwRh4AejoRyBZTvnWgNT
vysUnDcqb47ewYz5K6679qGa6BFHkxadbVB/n9IiZQNq3luly4MIhSYSta3oKj/I1c+TNEZuTaSZ
lxUCd3ZwsQLI74+h5x5FSqKiJmbzbSy78exMqfbJzBWgyjZck5OmJWLvNVZ0CkYbAkYbig1Q7fJY
8A3poBMzOKvww5aETnvGjwPTqehgJS4HMYny7lA1kXtwKlX5jDD7lpvN2q4BukUQQqGOrHB5LnSn
zhJksOODV5fZcR47R9+lZaO+bxrqvFERR7Q9h+FnzSfgkmnFmwnA0qHEzONeCSLlozqMW2jey/fU
rz3DVgZPABkQdPGy/De2LUXfzI4BwtvOW3xZKACrOjBBMKLnIu7bvdPwVL59fi5fUgwK84RDiwce
0mPICC2Ort5xyXpBnBxKeNm8Otr+NFtZueEetDIKAAXZK3d5alyx6wtbabwYBMRhTJEs2lGFsvdZ
Z+Tvbk/magXlO19assviE4Jb8s9/AyoXMWEiTcjxU9ijT6UemXeFHWTdLu1EcJo7YEeJktvPt0f9
BZe8OE0My33H1IBGQTSX2/u3YYUJeQ7GlOnD+VCCsxJZyk9TGyN8kqY6OuaDhk/cZGTQGwelmZpD
ADuEdBO9iGHvukpT+gp3Y7/TvEa8p+ERRafSGJy9O9GP2reWPkRIpk3Vu8bBHHHnYIP9Lkms8JGt
ZPyFGqD2VurKWodK0F7e1VPQPoazoY37pLOmDN8LNXiKeMzir0M4OLVqopdvJOrQ2vV9NB4E+KBj
reg9HsQjQGVAQm1HRT3SxN9RNdpvVCUfiiP6puU9+yQJd6PjYSNGrmvU+zROy2GHqnP2vnUxfAHC
Woe6Xwxd1d9leo/MydgX4bmyy8w9GdpkxViz99lXYVlzcPCMKft79PQ4gCqpUC/Ukgh2TACEKd8b
yuB8V/SE3pOSq8nO7mrczL3g/RAH9d+ZmTj7OG+K1r/9Tdd2koQw8/wnWyE4XX7SrE1mPbB1C2Z+
rqAUnwUn+bI82HWX+8ac9W+izN1S9ri6NOQ+wgGGVJv/FsyRy0GHIAg7I6zgdxuNfZj13MNCrKp8
XaHt8ur5kRPIShza0ZSlF1u2bcOU1MljKE7FA2bb6jGIIBxXRmXes8+no20rW8ZeK4sKS4R6CuYe
0iBtuahh2NP6Tm1fKz0hrYv/Cv43e2eSHDey5vmrpPUeMszDsgFEBIOzKJIitYGJg+COGXDMN6pz
9MX6BynfS4k5qFSrKrPa1LNKUowIBOD++X8UXhHbRtLBrzCfuH33ayk02/rGIs/6/jW2GnXnm/GA
kHGhpYvNB5XS3oNmUVAp/Wpvtal38s/X9E+7GJHj0Brgtkh1SFZ8s/qozC5rg9qZWLlzGbNrdUeU
QXKX6cF6YZTl/JPX24bsH3dx8IVvago0doxAb+4Xki3aml4bLy7dngGn9IMv/joVT1Ks8nbIS/PB
9qthOhC7b6wxbMd6oyfe3Bz0HLNUtNJ+fHCnfOSQBaxw3aZGI2Kb6u6jqlCi/OSR+ou7e6NTyY4i
j4O9d9sjvlslExU0E8GAXoyBPzgfBllGMBF65DZq/i+8FPMoNgCyzjajzo8vNY6jQgpC34Ehyiqc
fE0eM03zo4JV+Sdfwl99ByDLPLGkBrP2v5noF2EqPxvhP9XqJOfDmqhwZWZtQl9JN0Rbk52RWjT+
5FX/4lpCSqCKoAJwM628uZZ1EMiZPj4vHlC773JBaVxnqiUc0p+6Vv58V3OCsLaAQ4wUyObfoAxk
2ePEVaMbVwRVxJmd0Gu4Dt3BJiIvNsgt+AmQvb31HzdTvNm4BjCUIULDoPDjd5cIKy8Dt3Tj2qUD
XKFuPQ/YYX9yh/zVpyLrZ0vWYHUnHPPHV2llr5GDAg4p3SUg8VkOB4vQMdwCAc0Beev/5PX4k3/+
XKwMEDrb94Wv9s09WeT08BZmpce9O2poc+Vc9VFl2HQ7GP0cVGFVWyIhhkY0p2pu1zQcpt5dQ9Kl
ljH0/Sa78RI/6NDkuXoRz65b3tZyzCoswlaSk4ICzFarmTFCL1cSedNsvGdqh5RPaMZ+ltRzHIS0
pi+qlPVVisTK3LeU5yD2ssQ07OuJvTVE8ZemOy9v5eW8lt2nOQPMjTXP5jTedEEaVo4qHttsnt3Q
1lP6XDK9G14xwZKQQbwg6NhkmdNTUjN+wXfUXs+ROmvJufH0Z7trEGfy1Zd3ahjau5xv+0suVHKZ
mDNYGVRJkod+1+ttKFutKqO89fB8+cqws9DR5/rJqe0+OQ080hi5iMly7WiSvgPbLYpkr3K55OFS
iu4SDfZcQMAMnkH05orrSOuld2YNeZ2DVabzq9m3Huf91C0/u03flrsZO84th4XxY5HDLkR5MRnp
+VBYtLEGyzI/JWPnojprfLsGLl9zOxynqv8oRq+iSn21OMfNtVkW+1y2ao0Msaz5gaJ5h9Fptkh4
5U2xIM1URTyvi9JumjzIMuIYE94IIkAu4dAtrr0nzoz/wkjoPJddIr645mYHWnKZDvtOTulNsRQJ
jcPt1Fx1rtbcM7r1fagl0llhtdbKD1XZmmvYlppKQ3JUiGmXtZnNUWobEL8ZumUNDc9sAXVahCOe
F+ucDMfB9fu7oi5hcsTgVmNoUaV82puVlYX56gc3kAJtcGhndzoj9r4i4sKwKWhq6HLkskqlZCiz
KiGyr51ppnCWiYCJtcyrcEk1ohX5bvlFrzHkGmFHHS4HEL0hCkjaus10eo2Jnsl9/2Lyy/qoOZV4
MWszyA9ZbdEV208u7fVZWx3JM6raaLT09P3oruYtL6QX0YwE+n6i1+GG+1rWYSKa8bWtu2A45DWd
hKFZssmFjp+0V24nvWL3zyPAthi+WbzAdSA2gEhJc3m7WMqZFjaoRTPeessOqBHrmC3YvBhcbdox
dpShpU/EhCcT9d/Fz6pI/nyqZZgD+8aQTgA7R9s3XGdlGi2tQrVJvPtW72uUaxtTKLzG/mI0Edhw
sx/sJmVA0aq4UV1wBbNJ8DJfeOw7w3TeGNryk0nzz1sVjzMhEGg+UUAgLP5xpe210p+00nDj1ud0
YdtGfq35bRCixSze//PV/xPuxyi7+Rv58JA9iDDfvFaQ19YAsWzFwI/Tca4JMlooOjzHYWefLbST
fxaORw4WjtXQ6KS24wBSRwTmJRv7hfZ0WFiofLva//Mb+/OQsIUpfT3+oq/6U0ywLLZg5KzyYh3Z
67k+TMEUWnQx72u/6cMkd6t73ALTT27GN0rCbfbFg46kmogE9GzAjT9eeoqudCqvCJEoEc9eNpIF
HxiwOVZDD7STuMN+tdhbXC33rj1KO47FOqgyTHSpPpEQVj7881VA6vv28QAwhmskEgYzG+zfmwnZ
6OZZs0YrZYIYh1NbFKSQ5S7HwrC1kkZG+rwQtNF5w3CZphnHEbPh9oG60a3TlHv4ZVzATKMA5cVx
zg2de7oQ+EutFYnPriVBs48SBwvGkSMza11FOOpp2tA9EHdGWzSUKlnOfT7o+gn9apPJ/ku8b1jC
Vp+YmUgbJN81iThDZrCN0iBGuP+0OO5H4aSVG+nLYqjYyU0r4WEa5GVhmqQ+IMyocUX7OWJBYDP3
mURmFpm+bMn4sUhgcwmP76Y73+9qK1zsfqmixp7SI8Hy8sEiDBdOjMx3FXdt6S/8slTlc5sS2rMr
l0H3T4tlLtjXpOYbao682Shqe29Jz7xyrEbdueu09vtNgHc1sO7icOtd4mrtjIDsWM5ud6s8oITd
QPWmcTIh9lvj3tEvyrpzq2u0phRIz+jcKU0QenHfDhT/YlL1XcKSKgAv0SgMw61GuENINQ6JGvOy
UGxiDW1/PdM48pLVfkWfm28X5Ws5Lnp/K1fuz7s1EI550i61KMN06TKdCorGG07ZuNVxnZKWbJ7G
Hc8JqKAuAqXrmsdLMdf2MZv6tjssgqDEveeMnfHezP1hT9+BhTK28/UknKXfycgZmraJ6kKJKzm2
gRs2EEa3ejqj9HYFhAPfZuqibxs6reftNyhrTT3RzX1n6epZJMn0no06ffa4iWDrcuk8MfS6qD6C
ajHD2taaB0TtbJSV0NUj58kB8CrrEiRHtWyTo79Msg9dNSEysUt8fU7QS8QlObb/3UQJ7q1S7rb0
z0tx6JfaVzt84N5t3U5eE6uumPeNlKgLCTobhlBX1EnhKp0Hfb+SDIaDS+WNFQp79K6IBfPNKHc2
BW6X9GIKK7NX90wNSg+1LEj9sO5kSXQOT5+x7wpZ3vVWrZWkO04O4502Nq8TnZ7ipIE1oxy1Mswh
IrMcOX1BeFV3aCmIPs/WjmxmFDBk4AbV9jreomEAmW0xhE69mAtLuXIPTdJTXdyv0zjE3IRzcz6T
qX8nDCL69vAg2pNLALQXVuSMeXG3Kic/QXAoHlJnnk4I0PPTnUyCmcBPo7Ae1mpxH4d+WLSwHxLX
jswcMiFeVMdY2M+SxjJOrVobLYu+IMhaqvnTpAEkxtZczA+rtpptlFLOBlCk2/Wh7eZtskn9B62G
fA4HwsOrGHFpOzCsKv1uoLlVRVSStKfzamevjqe096nSR0D6Qo5Phis6PZqIL3nM24B0VxhsHKra
oL0ve2uyQglM84FHnQa1yR2Lxzzz3YfRDIZbx8jyL9PojhfIdzMT7qFZ5rC01XpnBk36VPSep4WD
ThJ1lOW9TV9HJ0h+4zkjcW6pprrYFa3hMz83c0ufn+/g3vPdeSbMKlk8Yta9uQjCjWjamXaa57GZ
FIbksSyMq4Khuoha2dbloWLs/zSWIvdgp9vl1B+nhsfCSTPzqGntWO2o6sthonzpP6vZSSeE7X0+
n3n4Scf9ysnyOpnb6WEmstgOTbfy72hydE7xMBhWbFKWmbGfr+mFMSYZGVGUFC1RW0x+ETeTIqXI
oJGqhZdZLHJHOVaIaKL2tzqmBRkpx2bwWm2Xj6W8LCvsU1HXcwKMLL/wjV3npmsZV4abvG+aur43
hNDdUAa2XHemOaoXS9NYz/wU/cTIKpkC6Vfkb+FlHYg567IMFmrO9fup1wLMHzyVHf5zAM5Imra4
1xPTKthSuiqISMdZDrXc6s0mPYe+Sv06z68QVFa4UQJyVKmKDdIv1tLm7slUD9pHvumuhRewyoZL
MDFmOyn230iMhszDkRyIh4EzQti0aZbvMj8DGihKnJv0/gzu3ZhU7FnpUBcv0lh1LNCal3/syUl+
3+oQDbExVNU5FYerFTXJajuhGuwZqxv5VDLW7V7rdpNVlTBdfj0/pa5J36vJ3PyQGO361AktGU9E
XbGLYlrIK1JL1HA+220Nx+RhWgv7Wlu8XQLPMCGClaHfb9PZUA/GQ9n1TXciKiz0sW6WY0KAEAV6
ESm9CQhwCXkQfR0Rfols/1sK/Qfa/R8p+f+GZHsAHvD3ZPsBvr96Va/L93T79k++0e2a+Q6pHZzf
xjIYYIxb6e43vp0fgTdCdm+d3nAsKFX/TbjbwTs2bRTWKJFgPhi9/k248yNyGTYCf4vIAHf+Jb79
x7kO0Q1mXxBPMD20cnBqbwZNdJc9MFFKAUcngjOXPsR7rR2yS6/WxBmrsxX30vGiJG36i0BX6rRz
mK9qR/4sqfoNJPrtnfiAOh6XhIH3beRgn5QVtWgVaRYcBmQ8yk+Ja8lza9HHL0vRVDWlM+KTvzji
il0o7cMBnfqhc6b0sVeaU7Cl9M57e1X2ST+yIHEuMOSN1izrTxixH48EX98oYbI0VTKZc1B7W90x
uspKWC3msB2HbK9lmnXo2o1bISBJELjnJ81PmL43xvFvL+kS7UrtL6oARP8/Hgc0hssxMe2JISga
ylWceHotPhC4TdW8u9T71KW+SUuGB5nzwNdo8EILgABIiJXM9kkGG6ZcHvA8dd/Qsf997P8PT8Lf
P/X/t3qpu+71+2ee3//2yCOjAbj2sbFjyyFKYhNIfXvijXdQtZxwA8hyZKIo/f944FkMkGAY6GcI
iNz8S3888OY7G9n29ofge1hEfumJ3xaV74EOxH881KDeeChwjZpvM0XNgG3L7vIM/WGtPwFDetf2
XM/h4q5EEuhwh8y1+O5JwbgbvaI/SQZUl0nbnLdANoegQJbXL9HM7zDKjmyxkx/aTFf3c0d9j8SR
s0vXdgvSCqoom8fnUu8+rSmRQqO2vE+aYjx4VlmA2QUiWs06PxLpisJF8YiPqd196gz5qZ39x2Za
sxhs9WyZkzvdFda+6hekDG13ZvilRoZVdde4xnC5TtlrwtDb1niJ6tSO9WIqP7ZIx3eqXbxT06z7
g2X2y84oDW+XoSUJe2Pun21Nv+GtlBdjXm1zTbcLplmFlc3A2TWLeZWuPpo1g8qTSq0r9hqsqAvT
Ypxo9daI0p/1naHtl3TY+itJpu2nLt01tfVS22sSy8kHfHPKA8mC4y3S7htIwpck1z7aPM9cael8
0Wbj1J+luE3yzj7Jvekk2PSAWh60UVM2mLRGv/ovKONua1Dm8q3Y7Yed+j+3nx9e6013pt7+qf+G
W/lmA/n7hzriU3RI7r5/qrd/8ftj7b5jewT72CK4IIxc9oVvj7X/DvUbFvSN/YUfRUjw78fasN5R
BU2Q4QafkPOwKT1/F84Z2wOPYI7NH9MIa7v9Kxv5G6wOsgU56ZbZAUXBwvN1B/mOoqtzZSRWU8Qj
rWgnpH2uZ601jdzq6/ITROwN//L7K23cCzW/m+7nx72ITvbMT6oiLir240i0HGihE2S+Lz39CYQV
we53X8L1Nwz2e03gNoJ8h8x+fUE6SFwC6lG7oIL48QXXIZmEHWQxJLc8dP1s9FHGPP9l8SfKXJXs
itAdOQ/Ecxdo9//82n91WbG60fGEXYLLu/38u8uaTIascUPFlS5hblRjd8vBNlTPSZSI5J91kv3V
q0EBcQMhO2Nm3Jbu715tFklf2Uh1GwPk+aOWdJWMU1pD/HBqhnb8ifjlr64rFCsfDYYdlO0NXSeN
BcN7Ucedl5UH21y1mJ6zBzvPnCPcTxnBW1nXucn/+edr+uP8xPyC3I8vk7EWTs3l///xU46ukzc5
4cojSFe0ti2+gd6NMtd6TjrqJRYNAu2fX/EvPinGGmzZJKYhJ/iTUqryFfLJMjaQC0KykE1ykrdJ
c0FYLl40JzfODX1dYzOdhp9Qou5XFvmHuxe3qw7GZMKNIup+Kw1DqFPTtWvux14jVZzo7DUL+fqn
IhxYTl4mz0Tfg4EzoF3DdFoYReEeRTLoJBDo6QSAodqtMcBdbhbNhLitCOd9petovHMyiwrlBusQ
Yvgl180t+6E+tzaJSJRz/HyaOqaAkP3EvtYCt5sPs6kg8Owitxinq0mJUKk5rXeO3zpV5M7J6AG3
VcsVcYPjjegpIIl9P6veD9wWOhRX4SS7Im2Q0pk1WQ1kiCYGYBNJG2Fhr86ymzuVmPFKY54ZabJu
VDQin6zP/FTma7afO0xjexP0nkOwVwb5AnS5ZBlFBI1NHKewSn2M5pm8hTAbKpegw3EqX/qimx8y
OmmJUeZ0fuOsQFjvx6Bx9pPdtVAiws3tWJC7ERWIFMgWxtMsd0Pi4dMgLGLsThqzoKKp8qviHhwq
Z3THLvBp5CwDfbDB8eGUNdZjPeJM2otEKxworxphquuy0HQcoMwYgMK4mxpiYg8B0KAf5ppbFfvM
J7Bop8zR4Y7W0/6Sggewk0L59lFf3f5VqJHpo/eD7MWqDfCvNkGnBPZjuKdU8Y3JCUHvo31viZQ0
r2FO8+pYBqQzhKs2qeUxq+VSh9MyOsZDYAllwozWyisvnTxFPAB8boASZ7OqxH1eqloHEjKdBJVo
36TNe1g8XTtbWlI5ZthBlZVJmI923j5o1G54+x5XiLgca1NLmlCrhjafLitakNqr3BwxVpR2bWd7
0ZcS+4/0Vz0yanhE1kJk2kEMauznNzoh3OK01KfFvhCUPK6hYkqmFkY6OSx02OpZmZ4bJP0gDC25
HlWozxqlAaEoXZ8jHzSBszyaqSyWc9/rzOJ8ai01HfpsHNuXFsR2kqDbuZ6uNA4AihCW1fG9XBp2
ItNnfdBq44NNXbu19ws0QwCBreY5sVOKeXpYdZOakSbQO1Bkp7OTR56vDsc7QvM0Xry+I7URkcuX
obBN7NR9ngfRshU7H8GihzTSe4/a3tSdxlsgsX4N9ZQwr9CSaS9CUrOWBzEG0+0yzyTvqKakbNtr
VuHDTFTah9SfpofGku3NYLNTR8aqhBF2AVhm6Bd5clF4nftopSo5lCtu+Ugfas5ti5bZG2AT2Jd6
owZcgfUsstBeN0i8dGtXnKc+9bNhkS3GB+Ea611JRd+zZszG56DLi0eG9um5NYMZnxjvqd/VJBpf
pyDiT53ygxfimJrPk5k4Y6QX3dDvZ78dPRDlJdHDqnS193hrcFLWnmM9p5tXMzSTyv6Ap6lpQ10E
XM81y6b7ZN7WHR8bcYH0Ic+/WKZwGpQ7vvPZoyQjJVRXqyFaRjLIP7XSonM48pzE1avjSETQozFg
Gg9R69hUDDAoc4LPVrHL60TGgbBzaP2qdB5XhL8E2CKfgv9xMvy166w39w0G0gUdGv8TCiWSKp5k
U97naS1VOBnFFkbRkmkZCsrb/DBNVzBZjZg/0HcLMBx4AXA+CkrTULuFuOXTCficL8cw5C2wHF2v
iU1LddTJ0XlofEgs2iu91KV3Sku42dvAu+llOleR8Im6CFvbLj+pMVPBTs9J9oDVqdOB1H0iUXaO
tbXkkuZa1mdJtrRkBQRrUoaTJoYk7KiXuEgU6TMh8cnpjSJbfA1LPtbR95oGvsR3sUrRhivqnJQ8
wg4Ii6uW5brphk4eLWNoOjJ6iHKlInf2plO7hsg9KHMK3P3M05bE9dgEeYiR0AIXbgviI/o8SW6D
idD4va3DB7G6V9b4oZQ20pCqdTudX18K7jsSVdLYzqZuibTWnYsdhZR2v5sKzUcor3RbpK9BQ9DW
Xdp4aXou9CWf9qtYg+LgebUznPVZgePNbOZCvBi2GrvzrvWXMvSkby9HyPAmiGdrmdrrvOkb+4w1
l7o9EdSNzz49BOVJngPLPwdLk59rrGvaLmEehJwPNF2vzha7KW0qOYp1fVCDP4OWpkkKZcpcIvub
PEsG82r0nFTtfAmJeGBS6cYzV5n6cir0NSsQ1QaSlt90QnD45FbmaNAt49sKT+CwOKQZTaNVx8OI
KCcmrU9+qH19tU4Iz0Om4owmxgmpvohGiJtpkvKMPDUy/YZa014U5oETzrDzGC5GLbJDNgvbi4zF
3Z48+qwLjG6pt0Smy0uRFuZouPT8tDurfackr98oa5ss3tyZojFpZ3XoUe10sSFt73n026aNsAeo
g4FYyqEWx+kfFeaVe1Ky4Mq1qYMsWKqa9Ueq9onARWnt8kAR0mKnFDSdpLrf23vUGMk9sTn0aXOq
TuDwpiyZH0Av5h7uQsvPrIxuV77vaS2OjQ7ZeLWsBSfWnEYNxEtugrnXzbrhPBhqtV5MWUW0kTUL
/16lM3kRFOL5604Jz1dRBRNl7uw1c+FjHDnVH0Z0dP5xRZzukT4/52PY5oZXno5QG+VFXRnKCYfW
6cuPsktX94HFm3jEXKsHGRpN4mP4nQPvJYXOfmjXPvjs9K52mU4wXDsBz3ppVXbxkEAILCeOLhvg
D/Kl3J1w3NraYy+cIFfduW+hFkuffr5Ek5LYArNYAft7iNFcN5zmxGaVB37k8ZnCtVi2y6r58xgp
tyWENSVw7hNBi8uF5DTGFzsy/ISWI7RPZuOaF4rshZ4BT9Dl2Nek1YRW4q4v9lqqc0qNSvMCUkRO
m2Db0/au089lpGHa6T5Cn/XaXklluU+zvwTVwdOWpDhJWr6cQz+s2Lk1lw7AU+Xnc346az4LJwNG
m+xFvqh0DxJEsKJKltY5azvl1reoDvzhvMvnUZzpFEES6mq7SWPtyiGtNn8HowRCpJQHA/qBo1EI
XZ9z57XSfiAzOU3Ccu6zILJyWxVMBl4FZ6qKRDCoqfT0K/wV9YFonjxjXbyI5I6FgTRYLtZl9Ltd
l7AVMemUOeo6nOIiLnsCvsMMCtHoQsohFy2mRHhwXyZXGm2N+cPuzAhcOU2+ZFY9dgcTFS8UixQy
+1gGVpOTccTl858D6WZQc9xi91gQ6ictcDI+jrmMXUhAa51HFif5zzRoLetppXpiWDMhzC/jXMjL
fjLmR9VW5c2KQtiabmQp0f+bWlCSFF9Jzk/91Dv7uRKQTUSpaSdepsRlJXOsvEi1PsJFd4jebWtw
4wG39hblkcpPy0ixEVnWhbDDVLeay5nm5i/AccX7QDMaYuXAIh9bc8ls6jAnQF/X7u3yfDWz5Up0
IwMg62+qhQscWh7nzczjrmzMy6YxtqQ8DUveH8auroC2AmJZGCKU+XmV2fqxwNNSRfBI8sVvEdfs
jKo1+Q51Z7oQbUukTI2k8vMggvYD3KvmhHz1+klP+kK964tkvZaU9rps+J1+suo1YIAM0qknOt/Q
ngTE9XFsqmCOZhK4rEjjfI+hYsmLz4Magmt7Mh3NjiyAxFY7sJeLo6VyX8WmwRGFkavdSEnZlXcr
vQztLmBi9HYuhwsKJt0WcwaWtvI60TcZZpYo66Huy+ljs9A0ZhdJfslEZlR7BtH0Iumy7nHxhiBD
gGHk53RCF7du0IIZGvbkLGCVXZGxJ4HdhnLS0k8sV1aDyWEUD1NilH1oBp13KjVJ2IzCZPDRyAb1
Xk3retunOZskhV29jIJ0HqdwGRbzjEZjR+ybzujxiWXCum0S+qzCxua4dUasi+3FbpvkfqQkMZFh
u3V1HxI28vdFk8g6QtHYnZeAuGY0AGASopYWKCdsRqfbfho4BgQM1Jd6sJTV3qhdDnEVopRzrEqg
qSrJ5uV/AX9cu5uploAfIrS3Crm/hwivX/H4vv722v926D5XL6+/3XKK/h4v/OOPfEMNHecdOb/W
5tZjgsA6ATbxDTXkJ8SogPxtZU1I3rb0rt/ttqb7jvgB6APeDuPuVyfu76jh9iN8sRQdOLxVthf3
V1DDt8AIdq6tyAgicaMFMJT9CMUYZskw7dCizH0b5YPNoFyLh8zKn8pBwLXXxrwvfhbN84bNwuHF
q3qApZh0AviQt1Za/gPS7Uw4sdH0ddjTzRMKqzhFIMPebstLMnfLsHKtQ1ZyUHGEF6mylGd5J+4y
KsFjQoTXSK+y37srfonL+p9GTm8FtH9/u8Z1KSucqK/f36LbP/l2c2qu8Q7rINQSOAPKPqIa/3V3
bj9iL8bpA0K4kY4bzvv77Wk47+Ct8RPAPgNqU2T8B6jtvIPg8pCwAvBhNsJw9wtu8K+ZtX+AZ5vV
mvAWwtu2B8d1vnrVvwdEDX3KRM8mH5t9iaSKUD94J5vWMtCZWUblYHEM9xqxKPLklipAEl4g8zMS
NKvoVlBm97r/mlfZqU0aUxuRCXdtVBgtBoVhN+SsV30xa23L/2XXRF08e1ihzWByw6H01Jl0taWN
RJba550/DeeZPy4fmxpd8w5NV3nvDgYm6bYcDvRPrqdBK+ezZG7qFvaIXJSoxYe2m8V62Rh9O3wD
4n/pdv3PMTRX42vXD93rb2QgqN/2Q/XyuSdR4H8CYWMSCP5Pd/iHelDai1SEAjz3v70Mvx3q4vOP
DM63P/Htjrecdz72m38pJ35fivmvG2uDx4z0A/TOLKr/utct6x15jrhMCDn4monAKv37UmxB2bJ0
I89l7fwlTtb8WrX0x40OrcEuAM2w+fCxthAi+eNCLAGqtkY9PWqTYJP+o58rgqyL1DQcRx+A0fTP
Caj/yGHnurPJkEiH3VJ7F9BU9q7uFYOGe1Iyv05reaVp7mk92pcEwJ5RxHovG3Gpi/Vu5DAT4pw4
JU2ccZATKEeqgOD5RU9PO1u/2eR9IcQjnozSeSmFG5bjptE1vrjAtwbGhOlQFEVzqLPsyctz97XB
r8XItJrG3czSfHAwrVyC8jino09eDPZW6zgL0Ea9cIf7Pm85+ZjF/ElfAIlnlFcYeDT/PZDMU64+
p3mDvaVj5BMNWlzOH+Tu0X+9dKo8TYNp3FeOJ65QKIsTO+OQ3DTk7VN+kPpH18oK1GedezMv+Qei
vupnT9R9ZKS9EWtstpc9jtp9TaoAkuLWazfuKhnDvKJQW6+8j21Zk+gzBH6U2f2IjKMQ0eJwssAS
ds1h/GhlMwrrrM0P3tB9aEy0kWhBxLNTJLuu5ncUOAvga/o+KJtj37IKlBiYgefprcgpGSh3Rb0c
J0x7iS5OsdKeePmZmvIzAPajb3VRV96rvj/WvoWSu9rjLg59Z72Usg2bRSS4LsT9ko78Qn0pbGx+
mI7pfmjUk5N61KIN13z1j3Oz7qYmjQz/oanzPTt8KO3quBYHDviR5n0Ado80NHMuroqAz2T3KsoC
99wQ2him80BUzlI9NpnLFbZGioaoBkubZ4VWO84cse4Mu1FHw6zye6s3e5jA5LJs8mO3Fh2nH/3T
jHf1DuvSB5Uu+smcZCQX5hdUt506SfZqj2dKZHsCSPZepuWhZq4oRFPnw5ghc5zW5y5XxbXpNM6J
GuRpRmF8nvAWy3bU4gkhS2SNyz6ne5Q7s3rhPgABRFkd87byPQLh5qwsiqsi8UjZNROOIq1zPndm
ebRsmr0kIZaRx8kGvVx6Za8kBqU5lgs7mB4SQYHP1+Xol1bp/2lDBb7bf1pzH//ff5SvP6yxX//B
7wOv/Q4eGjocdhii76tW6dvAaxvvKCvRSZeBw93cBLzIvyaK72hxBHP8mBQAxCkbYfYrA8S3runv
FlbLhHlDM4OvBq7dIJf5x4W16cfZgX9wwzrQhHawMtE119i/YJ+atA9SeuWLuSShLW2VJs9NJy2d
g+OV65WHezI9ukRqYGtj5mgPJgYqnmdCTxuSvcCJIbCq8nExRyy5rUiXrQLSe0R4usoIJV390be0
DIxqmtDihxklQ94UDWnd+59gL+oViyBB1WMWdZ1TUWoDG7bwR0Qyjne0Q/DwpkUrIAuk6jLtS14M
dtmBnwvMNHAnAvM+cFdmGqcLZ1L8W3rKahpNFs/9OdG+g7VvYYTOEdRq00UxyUrEa6Gb0x5jKCd1
QGhfXQN9ufYxXYSAUFnWziGfG5Vs/ZnOeV9SIuRaaRdWILNiZ3haXoSdlztmtOR1IcxDNpVTci6G
vk+A/OhNpBd1GpzPCYlo+m0SSGcmBL6zVmuECZJaJc5o7K7Le1yp7fhpmdXc3XX5hOes6eYSVmiq
EhIeOSebWRygdydLwFtca7lci9YU78HJg08zpuzmmGAUEhezrF3MfbSv0gUeWw4gmLMlQeaZGWX8
MWjm1F/Bgw+lj7svZjErUzwEZmuWQ1xjMhYavrqmS8sPwWJk9sIXA0y9ElpAP0zSjF90qSE83AXr
Amv7/6k7r+W4sWxNv8o8wOAEvLmZiAOThplMenuDICkR3ns8/XyQKjrEJJvZOlczHdXdLFVJGxvY
ZpnfuFJOUfdOGPxMr9YzIarVu4GS5UZv99TnlHafVkXC3xU5yf2bjEz+uME9M5cjWkyUbjaxDgHi
vepUQb6hmpav58gAWq0JVnLni2X7kht67GhhKuYomGIBiVJXnO6qtCvjLeYg9SIgDtDZhpqkPVqq
XmP8Y816eZYPmRRsmlCefOTE8KedO9hagz81bqta1VXZdTGACUq+1DAGXbrCca3dtrAUvcrMuju5
HKzHVszK11iPL+S6NB5EANqTrSeKelUodfaGwNdi6gBhq6Bq1tWPShVF9cUYU00txVG8qQIsXnP6
C09zIAfnQSBD3dJKSaudSqOYZQPCWQ2RcKOU/Wz36LjsJphWra1OWvuMCXd5lYaD+oxtO1QgtEBa
36YGiutTOtPbG0y6n8KQOdkgkxbmIkVQQXTgp+RbNPXoWjUVaOhREW128/us1pSqehQhmlm87dOW
kn8n63ukTPgjVLm+Dsz8uqelYcupOr4XZVzvpokYv8h97gtdTTwVJ8zkpqGzWjio5cUwdeWqHCGA
xZnupXki6juD2CJ0ktaPk7MKgKy1o2KJPI9ZD6256rF7TA6pKI2xB4EszB5ZB/HwY3E2tBxcj3zx
AGw1rdyMUp7+FMQNvKF4Gg0gn0WqaU4fzjS1cviwwgHGJyxVAU0048ISWkP35Ba+il3MSfieKEty
I/h6eQ2Hwbocx6h+NSF84xeX0H5yzHG5tvM5Ku4swayRVpGFnoeoWzpblpXlOfI1vSR6ctKial5M
aixfNkMbtpjNSlzFYiDKj4PU17knSQr4BHko1Yldzg2+ClXEv16yJkzqM/zBi3gDIy2QvFRHt3kF
ejUAfDBaQ9g/KHiCjOsAHQPCrA7e2L5C2UB0fFAEcwtNptLTnwbeSPGlWlYlTF2FUiiFxqqeZlQu
pVbARhnpnV2dtxlvp8HxJyBo6a3iBIZkuSj+vEiWKokKJAdqIvxMbqaPF0koj7QHjaU3F7dC6OBe
IQLUKev27Y+r9Au005fjYE212M8uzH2S9T9TXo0i82wovW/PmVS9luEwvQLN7n9HJaD3vtZZO8bg
/Kr5gFqjAAWQWV6wbH+OMlOhhNlYw8TqLWWjZHFEkTnNrxs9AdeMAOP5hNXg9fdT+1VOOn6HoKaB
nVK7kj/BmNMht9BJx2xAznLZgSellFSag9ZTjTn2OjWO1rKoEBIWlVV5YgG/zi6pTPwlqGuZ/FKO
U4gLOBqXesifk7fSwsB3RPPtIA8eTDEO9ly18MTNqd5+P+PPH3MR12XGtKgo9h3rPJqcm1EhzVCi
gty6RTFHWs3NJJ3Quj6GjYEI/80SpTKIStMxWTQ3MLOem8K3dYv90Fhygx9L7u8nSF1/vQsW0UoT
+V7S6IWe9PHVzZMWBxpNRFurfTA98DrDQQ5+Fzb+7eL8Yj4ony8WpDATcBQiG//z+6SUqtrQjCmH
CwtSIlCRh2x9s72Uk7Q9RXL+4hPpJPHLzsZ0EgLCx8Fo0Oj0qUUL+gBoGBGmzBwk0Yl18NWMiEN/
FTxRtzrW7Cm1ShEidbBs/FwKVDe7rk12SZ/PxFUYoZ/SWf9qTmBOqQ4jqEXx+aiaoE86y57CGqiU
plvJdWt5mEifYswvn+HP3YwWL2hTinOciF/opxggBQY1Vym6aejNNX2Y7PSOzV0LMISLXPzx/V76
YjjSAgR6KAoienZM0DdaU4nKRqc/HgvRw1ipyk5ILXlXd1ZxUKZJPUG6+HxEUvER0UeEu7PkMkcv
MQBULlbNZNiGRSGEGsMLtezS1nvpMOk1egR9dmLEz6uEEalDceFzzCGe+nEpBlGgRH3OiJVcFKvZ
qEabK8JyajGp/vr8Z6jl0FAWrQPQnx+H0pAK6tN4NGyi73GVJMNAZ1nubg0Qb6tAiqM7oxmUUzJ5
X02QxU/ZX1IYXTo6eFHgCDhBsK0FU9OvhTJqPLlMqlVTpqdM5j5vAZwxlro2ttAUzo4NaACd5D5B
r29LfdDtIsFY4szmlJjP8ZpcbpJFZBx7EWKqXyytP0+qvDWbZDQob9VpH74mdSKs6cflXjul/UWm
CacsSr8cDywi1UL2AQfwx88W+0E6mbTvbcuIJzeExrHuwLk99hwrna0aQbb+ftN93gTEBrheW/pC
d1qoJx+O4qibhR4IqWlLA4oicq4TesuhkdyqMv5YtWVRjZlwGxFP3DNfjsupAniesAuuysdx27GX
6qlLuAKGTL1NS1CieWoVV3mttW+TJPY3aFye0tb8vGZoi0K2Qhafd/wpLlAjazKEBvHulpod5IxU
VF7lAXDp9+/08y4AhwwKGjEROEKUmz/OLSX2khYZedQbQmWrTcEPzqBiHVvjKa39L0fik1BwYTDz
2CmlR99nqmoJNXJRap5Ip2uUaRaCnNZLIGW+n9bntUlsTCEEqSSE6Sk8f5zWqAd1J+kNg/npGoiM
7giN8TaAkVxTwjhhpfr5U8GloF9LeRekPEWej4PFRlH7MzVMaiu96Iijjw6jVlgnpvTrQPrziqPt
xTDYbC9ULjquR8s/hL6dhrlh2pOP5IHb6YMFlW6Su8nVhYISaj+ZvNO4N8JHbJ7r2a2gMXW2IoRG
uZrYHojU+6GaIe+FUs+JhfTlS1h6qPACEc88NtLUyDRBPDBro8QbHQ8lcTXp/njiJXzeivThQMVx
20Mr4ez5+KrNcqAq2sFCDptE2BfzVFwCUklcyWzKG2Cz1WOEb/AJ3PznqdFzgT23NP64Vhei3J8H
6yCgKdjPCVpIvNZ1qE2Zi5FZeOJ0O25/IzqzSJriisYOWzruH0cxcBVJhLHR7XrK6zcNASrBjtKE
SlQkZxgMgUXShENYxZm617RIOSXl+GnLLAqO6IlRJ+WOAjp7NP7cRAgcl4xfZvW+gzUH2qpG6G7M
pwTUWRtl3veb9NOJwHhsUaT2CaJFmqofR0QvtoxCjnm7MkI1v1P9AuQqd0egbmcpHqzN98N9+owQ
FumsQXhEsgLuo/xxOLlUWhNmhmZL7QB4HsUJuyjGv76kllE4UQniF07jMYc5rYfeLEOFRlCCcwC2
WNJaA30GRl2WwKFl5Y8KdPOJbfE5maV9pqH+DOMLTgkx4se55ZgL1r2KakdiBWirSeNjpEv3uWUc
zLC51bL+VQVrqRr9bVjop8w4jkT2DWJ6ABSWvijSLSJ/xxukbRHUkiYoCqOg1Z6givM2DOIOcVZt
vNQBRT4DUY+vqoZWn9DIzaZztKFSf/zV9yV+xOVoeQwiOnkJhD6+g1gq8txSZlQwDCDVJfA3h1r4
eCJYPVpFv0bRNdSlyW9lDamaj6OkSTDNZWRljraIaURVWLrmnEgnPujRYYAMJFkFX9IEZwB44ZiW
FOXywEE01AhK9Fawyn3demmbyEwdINL19OLr2hCvsCBZzCO7KZ1fvn+XR1tzGd+SKVETTXL7s0c/
zlLD98IM57J1lDgQrrk5ehRsFH2U6QOCc/i7jJTRuNsW7BGa77CTjhMAnRJZkI96i4sGbYiEV4+2
cxLD/tUNSKvu93P7FSf+cZEynErTh92igxrhsDs66UZp9utIKqEYKCbdYaJyKx9sfWmZrnsxHluM
UOBMY1JZ69NtZfFAnp5TmV/rEI6rg4pNYDy4HZ0R/aUWfclw1b5pK0R+A+m21wt0A8GOG2VyleTD
qDpTKHWGCyNMfJ5SGW3aOJFKa6X70gxboyVyLh79WFTj31/xr9p9/yEoo/zGmWIZ719GFf9veE4A
o/jjoy+eFh9MJ/67fnmNfv6v5qXofgCR+xNw9Ot3/tMdBGnBf4CvHXcHFRUWLQBY8B7LnUEQ/q/u
IECLxaEdVj1HACyTBaL3DwZD0v8LwfDFyEbjGIRT/zfdQghb7LE/limWuPQIkWVFXh+yHgi1j3sw
wIE9Ra8SgCycNWHtB0H2M6IxbLp5bWhnaARGrlzP8J9kIAWDLSntdD/PUyZtezzNLUfUs/S9hjB+
EwRWpqxktY03nSnHazmcUU8UxNDH/XRAhAWYbIWSUwBXCP4HnZS4Dn5oeVBtzUa4g26iOWhl5Tsp
m2D5KYpfP0RxxZoGafzDR8Xw2ihzaUW3JHa48p+UAVmrOQMQAFtpSDdhlSvNtqyT4GVEm/5pCpLa
DhFOvDalCZKZD8FpmwSU7fkke57bagCT4pvr1KWsvQdtDqM+rfvBrbpcvYSns0h6NypiNspwhYFC
TLOjC2hPKH7Rrxu17xS7h6ezngAxQOoa22RwISpm8basslnd+Q1KZWdJkiLPg99xfIOhi9yvlWGc
StdAO6s9D5MxQkC9kc9joYTyEi3tLYhX0Xgna10NimFpgxmIVf70Qz1dI0RHhyw0w7G2sftK70Ya
W407SVao3GRxUAXDBrVJmnDJ744cgJYupffY4P8Oi/93C880Z9W/xett8SXTysU31FP7Hsrt+0A/
Cfc++lxm2dSBo2UdwOafklUI3aVcaeBuLD5YIFteHvkdlmZuVtdmKZ7DujCTzAnmOAoOkdClYO9Z
3kIxKG4AryNJ0MiScks6j00T31Z09WpA67DDAgex2e7HMAjwVTJW0Hkaa029HarO0p1eQ7Jtb84N
RGtD7zEbh+ulP/iaCQIcSiLVxGoeA6Ccg2m9dJ02S+i1JNYOfovW7rEcVmcTIdO87hAOX3B1/dgF
MKkruXE6UMbpeauman+tqxmtaTUDYvQEXXPyqF+jXVZ0dW89WFZi3pp0iQ96GYd4nSP3dmXoo9lf
S7GQa9vBL+vmfhBM/d6foT2GYq6oFxWso2cAOnkEQl4Y7XyMUgyQRzIlZywy7dIsdRD5mKkB4Ner
LAnvmsFIpnUP0SSDDJsPb3oN6dGB0BhNbpEaUFmW3jtJkNyGO8Ro5wGz1xqIaKuRzZ+lQzI/tujl
n1eh1AS7mV5VatNoLVLbGCM58upcwDdayIPhwgwlWrV9WU72bJITrRRjqq9KiFR3mjbJgutH1fSE
SBVj97kZFs5CzVpBUbU8nOBb6UwCImjn82h26Bn2ym0VIenvLGpSd5An5Niriinc1gWip1gKlAHe
McFQjd4cVMP8gjlePXg0y4PYDo0pQMEvTqpmA8coHJ02VWhJ50FbXpiSL1buOAvJfJvDMSJWmFiL
EN0qSb3IiqhrbXFSjB/1mKek4hgpBi7RTXnb4QfVbksz0men7rKQOlJlkGhkid6vIkkWIozOaAJ6
bV0gHleio/ZSJpm6KaQhvACt3KurLBeSJ79TYoCXuaUKjTNIMh/Fl4ZmF5SIbtmxEak/aUgrlyWt
szNLWwS2iqCK3w1zFKESpUU6260lT51jzKEYuTTho+JsQoDRnQKx1t2xwWwsEzsY8VMR5LB2J/kR
L7AA7P9sFg/UI7SnESlGiHi1vrSHcXoGKqX5TcdSga1po84HIY3fHYSeMur0Z3GaSFZThfnnLoH2
R7U/qC7mTrceBA5WEKMWewiqq5ptC6O0opVZSS2ikdCsUohvloVeWlzNSE2Oap9nqyprI92WozzN
nckXAohDKgivvG/nINopTQFyTK6sAqo1LQD0IhtBXpxs+txn+ayVDu8A3Y2ETPNXbV+HdHV9KNAk
osMk1RKCt/pcDw6ktl7fl4UOE5jjAwQh7KOgGZ6zKrC8SK4UnT6xLDaC2btZTA97SfKCCULvpTHI
sHFgT2lAqLTEHireKekR+iqQZ31VTMlebDEXWR1VLTcFHGAVTIRNJtyZXqQQm2XuaEDocXI1GOkQ
KlpVJ9tYE6rYkbkWpX0ugqsV4ZpI/LleGPTiUKwmFc47x04XurKWGcioEMxn4xq1yXkBBdbws4FO
BIDOOq8LYZHvMi1E4MWOlEQf0ZtFRcXU7FK1ssqLG0l404CDdHY9BGO1V2M+KOaL0rM2FKD+KN9h
J6GZ3WS5EKTym6iyDETBw05s7SHTJoRAfeyfr2ITJubeB2g/4LAJqmOj4eHynmp5A+0etTivpSYZ
8IBl9jPMwjRY+dS2QBMCQZmcQhnl5zINw/lWGIYshxRsIPbYC7SI11mj+gjzJnQrdgHoggReieib
bIsQaKcZ+aj52UNq6Lpjkpm166rh4WOi16zB4hClJ+2xz7RSCDGt1Of2op07CbUA3JfphsZwL1cI
LmaR4lCanBUbsXDrAaptq2+VedIzyJZdsJ0iDpL9kHWi5lH66LV5jaNBqh5ivRrlS/TqMgUsdR0m
K2R0dP0qHoNFEDDq5eegUYBOp9JcQuOqzbg5DLqVbPDtNC9aZmTdB2ZXmBwqaq8dEO/u1bNU7Lmh
lgo4rnI444r5RZtIGG+ag6hdgK+khTF3LRyaeInI3pArCQoHwMnwlFZCUIPlHoODhkLQjVb6/ory
BMdmPUWhGtqqHGetZCN3KT9DBgrL5dBRi2f4ftFjKkG6dco8QdphisdZ32ZCUEVXVhnmN9JE1ncv
0OmYREfok1TG87ywVOQZ9aFNnQDflne1YFL3uLzmFuRobPGAEbQV/WFWf+NjGo696DrGP3xeUe9v
EpqRzdBnTsSOiEb0BtQKkVtVjN/QNtJLD1IXOVXIWpwu+2wMg+eundPnWB81Bb9CnQeN8Zvgm6a5
VmLfoynRdlL6RrsNsLUs4QVrAH1XxIZ+B52uQ2W0DSU8CiyYgdcSBlDSbTSFYuzNqAGiamlZlfyc
yzD7L7NJyy/bcjSeY9zKKm9sEL1dI1fLUkEwtKw9bVDLHql3eHW8tnkYC3CUWdQ/40WpIYJQNam2
mlDeRX6wxjHV6RNDqOxBDCaT5psCZZK1jQZtmNXaWrH8Ody2Zjkhl4AwcuPoM4IitOn6likqFZqr
ttZYde8pgSaFSOFOUEvZBefSOMgPeToCM5KE7NYszGlyNJ/ekddWgzJBoOyJwls8Tq5EiK9OE04I
9eom3Fi7SlH+dKfEqh9Eqy1LB3nTDiPSQTMEL8WqJLlItLJNLjCi9ZHMTHJrM0cooZ5NVho7mQwq
ZjWmYnfmN6L54pdN3kNPq8znKvC7wQUTOOo3AuzexMV6Q1003KcOqXgCfB1RBWSxBEToYkgz74Wo
jXdl10vr3hfBJgMOLK9ntuq0UqaGJRoZHJ06U9gGgMG83o/EK7+eu4takJofRhjRQJHEqJNBAppg
omdB1Fj1igrgJldZL8JALdo2A13kiCjwWrcbaxDJkYV8DsAhz36gr9DVU3czPFKR5kWvhD+yJMOI
QUNdAItRnD+5aTM449uqV/THQkjiXQEOsbEDX6Ryk8yF2TtDIo4vWl1NoGsBSUc2eLU5tKUm1TPi
ar829qZehOeC5Et4eDc1dPsGTjJXQ9EZl0Tp1kuWJcWKpJ4l0Sp+BKxa7tgvSqyO5PDw52/DeTC6
Dan4dKn3HQfPFKjxBqg9BYgspPTioccwviZibBXbDCIw2v2CoFSgVCSjsGEndsVZO3ZSBtQZnLdd
jRzsJypCZJwfskGqbGjUwGHhuBJJP4+ywQI8c4GLT44cScrxTmktuEEgP3fTFL4vohU5oCwi1Usl
aovNzMU+nHiCo8oXfY1FMFIigUYPnILf8s/fXq6jPFi8E/83l2WFqjEH5WIDdWiEDH+BZmre/0jU
L3/nt38KLB0XE5dhoB1IYFR0ZCgpC38cZk6XZASpdwpsM+7sRtUAzO/0yNrT5SsEKPVFh6j2PPIW
iKXY1lKlKzOenbp6S3s5/EdM9N8iQD7Pmy4cCTi1ON0En3RUmG9jgSaSCv9xnhR1JYHU2+T+FFx9
P++vRqH0L1JRZN+Ix6MkUljQuCGGB6g6b0lPVAIN/x+ttX87l6O6Hi8XMxS0+yheUJ3+JF+ljSbJ
W2zm1AbInjlGQb6QO1TTXTwFQXGipfF5TshjMCISf9Ds+KM+fkrFJE9v/QFKb26xaSZNHT0Q8TD4
v393R60LZgW7S6Z2b4JYWNhgH8fpS7Hj0mFv+H7ex6uC7huOxlONCLZS4mujtJF/omR5VKBdhjTg
CIvU2ik4k3V+HHIhS3LBYcVu6nnzXke6colqTb8Tsbu4Feche+PQHx1RYJ2eqEAf9cBguXHWAklC
X81cCtBHbZME8yFZk6hzJ6rFrZmQVLyPGrYVVDmQ83Jb2kwjeuCoMp34np9WDy8ZOIjBa9YWKujR
yIUulpY+qdQRsDThpB4h19hykyFxUCMC/fz9Vz1uaiwTXZqdfE+Qhwadt4/vWC6RTIkQpnCiXuHa
aa2RiyFOp+lOQ1IVHPWoGVe+Fmr3ZoUK3FqrDf8QlUn0+P2DfFpePAfHLuBRQHNLW/njcyCJHsuK
oNFYaGFMgQifSSGkmljKEdFrUGwNpeZTa/qLr6xzzisyinzo2x2v6chXMlqO4Io1FBrus8KQAjqB
saVlUFzEHu1LYOQxWj+Y6WSH7yf86TsvUCMK5EiBE998OvGkuF5y4DBz0t7wdxBcw4Kk0GzeA4RB
ihPL+ejtKrSKF0wA7XMaSLzio0U1NXonjqoUOin56a7retxvKlN/SpskdmuTyuCJAY9OpWVALi+O
Wlp0zPB4wNKK21DuEK8tWoN6aKz1bnr6PP80LZRNDfboUg4GXnHcjdIwMAxLaB5OS8/Pqy1chJEJ
gz6MYHm80cXx1MV5tGCoUzPgMhyLFT2H48NWz4K+6Bf3izpQ5OeUhPVh5PCjYqK5XUAdKOwnNupf
rRQGBfRFxrEYshCbHJ8IjWbUQzzB78Jf8YdPCcaxKMmnaF6c+GhHS3IZCGQFrdule7uo2H3cg4im
SaVcx8g1sC2gyQSTk6boGMRyMv39UIsWIOkFAwJJlj8ONYjDJEYkAfbol7H7a1Ip4alrLdP7/vUd
W6ss04IKRFihUW1dTvWPY6X08WIUU0IME5mRBCvDpOA5tP15XGlzfOYjh32lFBhbgcDmDJS0uQ2A
zOPMte7VVE/PS2lMTzm+fH7ZoPF0FUFv2nJ0SI5edt7Swo4blOhkWCeeLy5iZGYXe8iVnQLqfDXU
4uZHirzwt49fdjSnIRIlQejgoHJndMNdD+1D5OfvX/RXwxC8cncBNgDkcDSjOIrVMg8pmbcSHKhc
SlNYFKZqW219Con61VA0MtEOAQfDOzz6pFEHMq9PTAS4m2xywmj2D+C8Ridafvp+Vp+3PIggWlAc
1BY92uOhKLCkSS3DKCLKijdUm9nfY9/N2wx41Yb+RnCuCXn/9v2oR5kIa5bwn8sBUh0LBJuoj2u2
zxMBdwbUTjjhcLkTyTUPg9Z1F1bTsk7DcHiYo7rbpohnObgAZCci5S9eMFhsEGT64jtNrPxxfJLl
wawwIuP+70v50hBT+blIl9gg0zMe6PvZfh6NqYq04VEkAHl0nPVkWVp2Fr4SdlVPd0ImUPjW27v/
4Cz4PBCtPoPICrQdt+CxLiiAFzPoQxxLknn8tRNonP2PdoK+sB5+heMI9x+/vbYsxkjXUBDEeK53
F4Gz+2rsetpW/PS3r04nLocozlphXscLZWhbM1CkklfXxGfL3s7E6Ox/srdZCItPKmA/TmzjaMPB
RiICXoSETDWEBtBNPzJFXQRt2h/fz+dT4KCjoE4cSNRPnkYe9nHhIZIVwbeh3BGrUrxRtaF3T8/m
i0FQukC4mVjb/DxIa2SwNBA1xk0xz29ULUS1DfrZ6q+nAoKOox15Zrqjx9FJNhSLuTMYzwQbrSvu
l3xXtd2pnPbzkjaW9yWjJaBwUBwDLYhvEb4M4cshdikrrsrc+jXMGsJnK2mI4L+f1JfDqUvYCgp4
weV//D6wCnPfmCiVysUw3aU4q2+riVIFXK/R+/uhQI8QSZJMoyBztOaUap4kWgOCXWPUNLqpFRU7
nF7mbVFFpmF/P9inJUH5ATEgCFjAcj7nmkkWW8i8WwKaUqK6Esj/PDFk8f3lKESN6qIKJCMAwY10
dKwLcwKCjGGQ72K5NVRc3XIy//rFMQovjerfch1zZ338RjBGe0GvE+hOJO3DpsOnBPqikhnXxJJq
dYLE8CkIZzRAHBxCBPyEjkc7Fn22xtQDIOpGlET3igKbDyxSdT1JeGz5sR78JVKU9HDxxwNPwk1B
XHc0nhjHZkVL3bJ/lZQF7Dbd0TLjzV9/KcZZ5JpknvZTzOST2hTwt307xEBn2okoNwZrE2el6ZRW
9aeVt0jCU/kiPqNuhOrIx681tXNdqtHAjsqQOKW5JqORFJuZdQrt/suy7w+wCwQhU1wiswXZzHlx
vC6aAFo6hvfLscfZ3VvJeB75vvyagUbYl5ichEAIEOQoIczREFSV1EWWNAbfUYuxac9hEuvYuxKr
2rmCvDCqrt0efENDLRulYLjiEx6hba89a4WuCE4Sps3BwNnyPrQmagcUPqc7lOyKclf5HY0oo0J0
l8atGl3R0qbiiCgEyT+c1SrYJg2dhg39y4cK95X4LPO14KnR2jFcyUuWdTdCZzxQU28UNE60onc0
MW/uBkzHgkMDOVS1aQMqWGXL5uw2ABr21ihhzWqqgR97KlA76soo3v+c0UnJoKigTecGtT5u5mAq
zEOLTOhzbAiEO6bRUfT52xUG6QX0KiBEkljyu4/fvUnNZow7A0R7QAwL1Dqn8XRyHX/enSA2uUvp
LlLo/UQg8XkdiNlwPahmQTlJSUf/gG4LMeQg+AdpKucTRbvj5QxDhkQLUJVIgG7Jx5Wzoh5SSkSa
AGwkad5HCxJ+mvfBX9MBACZBY+WE4+77VMCOsQmfNeAedj0qhOIRYdasCdnN95/o+LJb2D5gzKg9
chBQkjs6rv00krsmxL6wR2Z9Fzcoa0MS8ckAMv1kovHFiyNDY4MS+hMIH4cLSVx2UYFNGQwHQbWL
jGshoHH5+577K7giLiD8dSwG9ScA8f/8Z4jG/4+MQAiN//j2n8CMiMe+vBV/Yhh//YbfGEYDOx6L
xcytSshIeZcc8bfCCf8E8w0ObtYGVyfFrn9hGFXlv0g0MAUC2ChzWS3NpH8wjMs/opJOxIYZF2U5
mIZ/oZlGlZST4o9zHSQaCSr1U+RXCDU/1XAN/IuR7AU6VslXDZ6Kbre70tzJmVehE7v95nzCfF5E
9ebGdMSzwcvdbB2tjQucQuYYJM9k7+6DXnaywlkr69bra3t6BF931q3CzI1XwyNwibPea8+GYKPp
Z2LnjhA1DveN19gAdjaGZ67mej/VYHEQjtU3cnYvThsagFjmwgBwkNzBcke7LrEN58EwE1r1LoaB
4woF3eCZ4plz1fEUV2CoPMtN1+EWVd515MIM34VXyuDo0x5WX2h39n1nh3vxIF+lW4hAZ5rdr+Sz
cq+v5XXpak87wU35QwRXfFA39Vnqya/Ryve6zT2YmhtssuxlBM5D4yIxbGXvow3qRairXPdP8nnn
dPaV7zSedKGj6Wzfn13d31v2+W75m8mp9+m28Z5RZbUNGwXrPYbZZ+ij8Oy0Me3H1e1tYL+Obrlv
3c7Lrgt+MbmvSsAeuYMA0U6EKGXzOXDUJsfp7sMVjh8Gf7ZhP0f2Le/Kjret2/Jro2u8Iedr6w50
pNf6Ce+F69Yt7HyPP+thsmInukOS6TrSnWgdt9ijBbhV54Axrqo3wB/bctPu1NhFNQlxY4lB+H17
7Sq6BDyxhh9gSyBN0H9qvDDz5IuIuTdn/KWbF4NxWT/Oq9Q13WgfbFkH96M32ZqrP6dn6Pcr5UrC
HcU1DCcfLiv6o5cR1o2Nk1yVr+rgFKrd/SwvpMRRf2qr6gq5vHXqtm966VLd2uURn03Rts9jbmsC
ZSl34ltjOT3/7M81BMnWih03a0zKH3Ik5wle7xRmw4s7R1pL9urnYDumbhJuR7sIt5d5uH2qx234
3mEmh+C6aserwGt34lZxlT0asM9cfaPM2W2jsGVVmxCH+j5wWxBkw7rC0HTfiF7fPyBZr6UH6yq2
kRxemw/lebiXz5Wbej+suzvduBRerVdkYtxFJ6e3bEJdfhDPkkPoCheEE04snA+DJzp1gpYzbetV
xv+aaOratQyyw9bL9bA3tvnIfYXpvKdippB7snQOdBfcBMiy7j1HY7m2YfEN2gr43gvy/9q+vQBN
XBfbYToD9YAnrOL6Z+FlvI33Wsdv8q/4I91XWK/25eX+jOevHIRZXIEjALMvMPAw1gq7vF2M4hVI
FU7zrj/r59kuXFtb30T20xE80LorgQVWR8A2PO0NnTDWgLR2Qw8ZkQxdsxWpLH0irKgHV+js8ZFV
V2l29CBdJo2jPbkox/g34lu8sls7t8lFN+p5D6bE1U1He2NiaNquwlW3upw2cCLpc+1oq/F21JrD
ITgoF/6dsErcZQeLyt30ECYuEWbzynP54FccLH45Nwynf/Sv4stgN/7QTa/6KbzCcPQLByuHBhkk
9HfWqD1ggCxPtyTG0mY6z1eqs5q8yetBOWxn96JcabtXQLTnbJtoF/9IDvoZcEj9JXclO/np01X1
xMExn9LXjFhjIz9dBufWi0IDwM7jS/lauYysOyXe9vLTPG2Bi10p5/KTuUcmxA7w7+jsN3Erzefm
hYcG2dp89G3hPNv3Dp3nV/lyq1yvUYE/hO/KwbzsHcWbbpSzQ7WNN8VKqpB3ujaSLX1W9V6tmVB9
KDE32SQux7L38hJuUAy0tqJ9E26KyzN0ZpwHr7RD+zC5nnYlh96b7BLTOs0Pec9Ptuiqj/nLk8Jh
Xsh8nWnVepgBr8KXzsVbg1+RnNEbvXSjOWjK7Q/ySnIOIPrum9BVL+YzpmBHaOVti33ntp55UWxF
/hWQKnZp947uGshq8O9Y6xQK/UE7G1weiL8e9pIDurzYIG1nKVs1d5Jz/SnZqv5Z+448Oj+m70/G
+tdTHNp7+L/NLl2DSrs3PAIurFIxTm321X5YdTKLHEBG/x7LZ42L+4RU27MzrXS76vi/1su2/Li3
1j14JLylm/YMHWv/AoeD1G6ldTetOpqLNjilNdAnIXVn0xlZnuK5+gYSFUTpSvGCS239JJxLzMHC
acYm8wvXrErXWEte4b4oL3exHZ/dOJt3AZ92V97pO3N1d8hnW4sc37S1F4TstjX3pnEuHZLBmS4j
XlG3qlzsatbLf1tPuDLA/zxzx/L4xjqT7eA2fwFH3ljrZs9DmY85b3LYo3Kk2/Ngh+dW9YzW0/9l
7zyW7Ma5PP8us2cFvdlex5tWSnlpw1DJkKABPQnylWYxD9EvNj+m6vsqk6VUthi9mO6YTUWFqgTy
ggDOwTl/o30dkPHtDqAWhf0iOt7hEovY2C4PJ/FiiM82QtbEw5xXBuVqpbvWP1Xa2RrOASB9fW+X
l0u94z5r+q9OL/8bJY5oePwqcXz9WchOu/nciMf6eMvf+pE9GuYf5IFkgveVJcjZXNF+ZI/8F2w1
qCToXM+WgjT3j7/08UgRl7bY4rh2r6m3XD3+zh6hVOmwVx1aLTS0fstG7r7k9DB5RGua/JVeHN1F
iP/B0v94gDjqUkea7miTgXiooEkXOga6OGoHMtZHCIpVaCbWMTLS4YU2OCGy/xd22lUnbN/e5Kl5
7OX42hEEFUcl9XVTOu8sTIN2CLz3R9rZORYaCN01g9VcuDnZXm5HZA71gOMS/tt7T4u+5eaIIwmS
BvvKNaqd0r3vHpmiGDD98AP5Ho5ORXbgEz174/Xg6mfN4yZWawSToeD/cdqPVdxfyPpTX8aQdDqQ
axi9vCkG84cV7H/1+v6fd31awDdPy06/KB5L8LKa/rX8neAPNEfovKI4TT3gnqz7Y/kvBd2/9c9R
kKSLjxgKtK575N3fhC93KS6CJACzRYnx9xhfy5X9wXJfpMip/KOUQxWMjrq1ql8LmEVpkfpIkWs+
/ASaKhYZTyx06xCoyXg5iFnrLobBH+obTS4mA1kPtQMUXOlLDtIGBatFxup7pUXUknStim5TE1DA
DlFoj38mKDfuut4IyH6qyPmCPw4XLCsGQHWIAj+rrpysgOu9yH28pnE4cFOqE2ePG0kKp6UxpX2w
g4rMwdVr/a5De+yDnGdyPD/xMXFt0dJU4D9jGCt2WZnZ2TAaJ79K5xJOiGob9bEoAqM5mKrB6Cej
rzbtRF03xglTGTc/dlg5oBFUps4l1h8p7lM17bL92FfzfNlYjWHu7ak1smNQzYW9m50cq8c2E8J6
E5TZcAXLK/GwjbFS/l2l6KeKeAomanc1yFC/7efzDNjZ3tm4jGiXXhmZWFSM0LOwWcdyBdz+DNLa
a54pCf2jzw+tHOkG+tyUbShErwXb8KUD3Ju69mGMgkqehx5w7y4ai2LEHzMH8J5jpE5lqjh0KJrc
6q2OC6GbC9fdGaPnnxlYvnywC34CtFxX3zjsgR5Q1gVdBKZiIVQ+PFyNvIqLZAz8Q9Fn1q2huepQ
1qN/xgiiuzRrsu7ffh5hgy5GQMGBssPqMEdScMjNueZ5qp1PPRraHyO/7HBUKdsvBoTD8NfPWxfI
fOibwG6oKy8SRtiePv59kEoyCqi2f8hjflqmxYvv1JjuIxE9Z5XJAfJo494/imMEWBHwFNtZiiAP
4lRbQtOhbOZzv0j9o9RU+UWM1fxXfexJ8OY/HsPxQx1+4ZYu5X99+aIPHiPGrkzh8eA/BGvnGCdz
fUri+bluE0DCxz9nqdZQNMJjlE40v+a+pvPgOaif2qOYRxtqQdQOwRGqgKYot4OCvxzAUtZve7wf
Sd9s9LJD6ZniOz4+ZnVEj7r0oz1ACwAPRFMH30QdFqV6ocY8MbjYjDjd4SEnql2M1zJX7NStcHiZ
TGRbdymofnnOnFL7FsAMKW6C2NKGcw+N4j2IYDwL565nAdEQ8wHdSwj0ML6atjD2c+f0cFB8FMc/
JgbWMOMegstUnPAaijnuTOk0OK1oVv56XPRQuCQ2mTykOQYrIQTOyL6TWj1wjRzx7gReXMDs4Ro8
4HKFlgl0VuRQey3nnj5wADv7qEBkAvBDkaBQm0Wacrgsuh5WyRIRnZPEE6vcG1hGFrdANaVx6Nw+
lUivtBmQuh7dCVYi0HT9GOtGl54GTKpyiaDXOEXXxaC74ujUw5zfRqNeuW/dArL5HqpW6vyJIrXM
j7XZVnWY+G0rr3S0QT8UZqO1h2CGbfdB0aT6MmOtd+dkmVCLHxzuWy9noBvpuyJI0ubOmup+eEOb
rkrPGLOX4mbOJFSMNpcIhe+janRFfUgp7BknG1Om/tzN1VBfz5lKs3exQIbzVW129YL9ahJxO/dS
M6/mVPXTn4iQQ30KwH4EL4bejaYDnvFNcuKJPiLBqhL+YRa28yfWO/kN5jYTV4ehQhaj0ahkf0VZ
KkPVNEVKvT872hRYu9k1WqQ7/KLRtLfwVwPvbcaOK4HV9EjSl2KGR2M38Ejetklf2q+H2UjUuxy+
qzy2uBKqcCxyvEkNiHvDi7yeJQzVhUcXfbAHz3IvacByMXa12JCf+BaYN5yTbgR2eag9ZzA/Y/Tm
aV0I3qqov8R+7o3jPob0lu2lH2CJNcYWRDnYKIZ58AYCaCddDVCCNmbxIRPw865yK/K5YjZ9O+Gt
rQU5olW1F7bJaLlhZZeI9VSqzxOCQFv5YQvPFKs4qAbeseO9kWaWcyJPNY0l84xhXoncM2vyMPfZ
GO/6LqB0A9Ot4zLbxlF0FFnvsMXGCSEHj45Ud+l39hAf88qZg6MNaRXZg8if3vpTFF/rGJD5R2U5
Yt7l/NTgiKKYwT10tJuLOfUqLpqNaoODhuNis+81w8QPy7RUFiIRQ2lCBBXJuUySCYHeCqvHa8uu
VXxaerzTOTEr5yrtcAYMZVYHn0RJonxKmsaLkcQ30+pU18JzL9yiTrqdBwtSv4Qjj85N52lowfue
L2/MDDmMFwP+Es6bJFGmdi6tHo9WI9PlbTs4XsV5hOD0oSmi+I098Hv3ca0RXHziDG5hRp8CrL2Z
7KbKNTR4A4vCl5xdPi5vnns8py9qqOnFLG+VlhY4HapGmMFZETc4gew5buww7gfXjOvL2jLvdZt7
CSTxlN8rOiPvtsg7ix9iz78OavcKkA9yRLTq6cjBBAGIQjqBNOvjGMAR0skBb7dDQoOODNB3s8i+
bRqrzo595QXVOwTEx/nCdGUlQl2LzU8d2yS4lmU9dNd1hiZ6WEtF3Y+ryBTcJmkd/CbabsEOksSi
aEqrzQbEvGofShnFCVCZBAtcab8IoAAdXIyzd9aMPf0zE7JqMNw/C3A48YpATxK+ir1kkxUHg5cc
9GaQJwsq507gbnqwTa57kxOIVxXMWv7MjG8jX9OPpQoiSqBJ9UxzcZVPLS+CSPxyiaDvb9LYfPxl
AsS2rM6jZG7ak+eeCTXxnxgIQlAV8LCCa7+JbPcZxMsqI2A1kAbQl3dI5dCmWrtmp5FEH8K2UTao
x+nQSU7XXJXZ8ddz/M+nLKosC9KX9il3lFUmNShLJNVgQHAf8WSLqzgNh0B/To/xJ08xAWvQp7rP
SdfN2bok74FJOh1k0ul3TWubF+Mi2vbr37JkmY/2DzoaEIGQjEVkC+jy6ish5jCqOs/TQ1/n3tEJ
anvvVLkBlSsgQvgxJh+aLX58pt+6mf/nrt3/3cwZoNs8mP9/tC6vyvHbf/yf7lHvcvkbP6pPtk/z
EpTssmPgsnhk8D9u37b7B9pDi/8ZOKEFSMum/us2buk4MsBJuEeU/aXM8tdt3PT/ANjPcMCIQVW7
lJN+o3XJ7f7xUrGg2jkOkPoFLADdJ1gW7IM0eMI1HIcDs6IP05KpAq8P+j2ZmUPw0wOB+Dc9D9TE
kVaQakS+wB3VTqv0ut71UaMb+0HFotjLOCunvd+VgD5ckUSXZglCZC/JPYq9Gyh0r9FTqNQeYrqh
9k1qxNFND3sIo6lWtvLMk9QX+DUYFGsRMZvDa0F85N2gLkusdAhZKDrcISwcv/IFEnnYKpgQgwOY
tXC8exRf4E/nbrWrKsNE9aXMcC3xhgozQ6+WF50rlLZDpUK/0SKw6mfZ5sl1IwobCwXbTDDXVbZ4
WZjeLC9Gc6bZEqVtMxxGCUn24MuoO2Y5hV197m7nLvNvValrN2YQuw4/sLHTuzSaxMcYdbCYHG0a
B4pklkkdj2ETjuN3C9lK7klKonf4C9gwGevCnl7NkXJfIj6nWa+xb437r0GfYiGbxzL3LhM5as6l
b5QjgddtXHySZwST6wl38h1JNk7VfjI11W2sTYg8OQN6PvtER4bttke93t8j3VDuB5iIZ3jHxhxm
fWIlgH0COnW4aXfo4Yguetk1tdUfF4bypRWTg5yx9ayuVF1L+083ngTNIaMzv8sYaYDcC9KXOQjq
ioZ1lh2EK9zXkWHk11ReBqT11Dzxp0MzzrvKt+g1zar6kiBsj+IBZaoPTmyO5zxqalQcpurWsabP
GNF7h7lgGndW58APtC+jvMnfexlc933ulPM+jS0sX/WFXt+n8D6je20HYjS4p0m96PLAbYFuzC6g
N72W+FR6I00LBQYzCNNSNc/A7u7lwR6csmwdAOKEQv7FXHg2q4hhl0nAEkHHpIqFOMWaoAOuR+jK
oOBcQF71uefsRMknqi17MCgNoQ8tpXTPDn4hVzItvbvKo1M7o6V3Q5STb6dl5swpUYcHB9JPyiD3
INR/vOvCbaVEAwZtzTKzO6zFszzrD7Fek8SmqRVlL+EJ+5RCrBQFetyIqHgJhSH5uTLbTwrJJXVl
Ud4KjhYyvoesySVUgtaesYQdk/G727nxd5wZrH2lBfKMvIv92kyyvIBq3xjN3ktToAOmdIl18rub
+jfW6JW3JRvxJJOiojnX9hnKGn7wLUDl/K6q5u5TMQRuTS1a4kxdQkzHiRAe/rvC0bRvUxyVd7Xt
57dIAJXeLqqtCvYjUkD+Hl0FLFNUFMVhX2SDjhhAjnzNr6fRWBcvl08OlIs8YTGJQMn58WmZGsob
RnhVhzQTzquyaIYPfe2+zRJhnqc47y4cHUN22SDdU7vcxTUcID5TFGtfetpoXLiD6N5GmD4dMtRh
rvxES4DgdaijaIAof/2uP3lVhKYBt3GyL2TjVeUrGAD0wVXvD3Nj9u8TvsZxTKv5VPa6GQbSrU8o
2Hp8eHN8jk3ws52B0CUMFCIeacg6fw+CJvGLqWW1Kce9kFnjn6HbBYdunqo3voaet1WY3WkQbXGa
5pYWaAl6cA7KU4FFD97twbeoiLVrm5LJEb9E81JldvYMjNVcJdVsWyCfOpODyhni3/oqS8ICTBUl
SiUHQH+EkwYfwz5uo9dVDzl7P08tOmG+mpLdPPXmIadCcowGONi1l30IuBOfB4xKPiBu1u6y2tRu
MaUHtuIPxdkV/gQzJe/DWJrGHSDq5C/Q6m9lW7/Mo/5zaLLlef+Pqd5BkXyw0v+RbV2WzdfPUnx7
lG4tf+VHumUFf9DFWCgFf4va/ci3kLvj4HVt6A18azocf3c/FstB+nhgzMjSONAXA8R/5VvBH/wB
rBiOeP6H3+x+kHw/zrdMcn+IHDzf4RpFWX9VIB6UCLrW7Lt9kAzG2cEO6ZrGASJVdt0E3rlD/gMT
v1hPL+w2S+aThg5QTnUIY8LG7q6ohI4XrWG9GwuzvhiFr+7MuvsI0fNgVdp4K5HJeqsVnvXG1Bpc
BctejWGFjx4yGvp8rag1YBxQdS+hMtQ3qEi47aU1GgHlEtXyFqbmFs0pqKzCugRO3pnUFvEMtHdg
WAWCGnrT3vS623f9wgkXGGAgi5V9yx1C9OfIb216llZrBwikxImPpJKeTPFxUhG1nh3uPy5mn0RE
7ovTvbiR0CWt8dH2rsZ6cOsrlCX841xNqb4rUvAXVuSYElGgoogOSEqhfdOM44VfStOmEpPhOt/N
8kYwbrFPuML1R5kJo1N7lFFn91a09GQQq25qM5S9cu1XkdZUstmlul/exSRsF22n7PhynIWhowiX
5B3Sg6hzxRc0moI3Vtuj1LHPmCcQE3iZ1Uv3CKsf5FM+1oVSHsZTlbyta0XJNm7n4YVaqmXp1I1v
fb0w0hs7oFx4iw8q446dAvLmyMD5jPlOw28QXNTe6O4ki0t31hYzB1SBY8yyaGNFGHIkvSyqU6uG
aEgQDMOj49CYKnprNHHiXFRwaDimTMDH2mWQBe1c4VIW5BGlVsf7EruZbu5LOk3elT74EPlNFhH0
cnwB1LH3eyRk6ZwP2V7xUJTK/TgtT2gn9KdKdo0O+9Sdi88zOiuU5Qyqszunzifrm8yTGUcrTL32
8yKatR+FU2gomSyd50qgf7JX2vylo+ExHZSaDWePsZP+UY2OiI+Flwn9tdnkUxyiCxu96/wh/pzb
M/3viaLiAt/IAN6WaZK9BlTndGhyTbnNtd+D3AD+uS9JclOf31aV/ZXvqpFP0vfeC8euwJig/2y9
aGMPIIitOYgqGjgRgMRKCnERjb79HfItym0YdvlX0eSVyPGUJXkm7bwspbVhe9eaVpmAqmovOOfU
W9CGy8b5VYGEnr4T+IdVu0nZwU2m+ymFxDmXKDFZoj6ZcwqMKke0+03jNEm9F2PW/+mLqkuBttve
18Rr+4AcWukfmrmbwNWVJqgqayrlPunTzCZ7tYxob9dU8q5NOejlTT8lVhA6ZYlCVZdEUl7F1Mc7
GvBl/a2nyxcdB6ytoGHX2KYdrAIpyfPSwrmhENpeoHaYXxka6P+TVsFMOpSmPcwHlU2Dfh37ejce
okbeZ+NuhQ0G5UrzaNvRIgEzcBU9SHAqyIH7VWhkIEs1pP6q4+wNrLY5C4o3ehegHdj79q0LAyDj
vjGLk5AS3cVUuHpydJOkwb/M0Xvvbq48lZ+UZ1XvvCZuv1HgC6yTM2vIOUM0euWXs9g5wMqN8+JT
UOzQDFHxAfU83TvVnqde0OWgu+joCQaU6OOoo0n5neqnE8EuOnGfarOTBd5KLQjSvoS+1CEwN7Wk
pvrg2fGPytFvheL/oYWPJbN7GnRw0Taf/+N/548i8fI3/orECM9iTkA7lLodmOmlaPnvSGyyr+/J
MAt9eBEp/1flwyJ8A6FeeOlIBTsu/+nvSEzJA7rgUjOBpEh7+XcqHwu252GRDOoCRbjFZcNzeBXS
+se5vJ0UrfC8rtmXNNFT2mD5/KGJiubOV+b8ISr7yDpZ0dB+m5alKk1tyk/xaI7eHQo2rGardIGP
TlmhLG6urjjVicbad2ma3RrLhiCNLd4MqcDCJm6XHaPyVL7Tsyb0RjeWB4Sg2FvO/T6j49iax6jU
anJgzWcv2nB5xgPua4o9mlrjfIjrZe+qTGjGSSxb2jbK9iL3UvNmRlqUHV/oKX6t9yfBcH8qNMsB
YbcWZ4WDe6O86mxkBnd00ewg1LquNA+1Udjla9OKzPgCK/oqPwI56m70PonKi6gNpHE2TFoRJ8vq
u2kfi6CfsfEyfISspafFOzfWtWhXZq7RnzGc7bML1XPiHIoxrf9Ubp9TG1bSSXZOmVP6qbD+0w8D
aiKXyF924iKYWpTqhK1H+s7HoKakZUh74mgUTgZaHIG3u7qpEXaPlRjD1MXR9zDLiDKV6vtW7FM6
gOQnGH7e1FEr37UV9lxhBSLiky4l9p+tpShpCfKfnekXzrXVqVGeAn20ypvI6j+nideNZ9weEQpG
QrbxoV751NrdlF7PvtUlSO+0sYB+jJ6Vi7tOmvnXgAbIq+I+Mogqjc5oWhIvUkv416VR5Qu9aYko
vYKLvLOWQDM09Mp2XRGb6a6KRNAc6oTyARqV7oSWaOmgPKeyoZgRDWXdEdQbfpehN0i0pQ0/dVdB
gsF4txEwpjAkrvZTE5vzHtHd8uswYP557PBT+IRQUZ0ecq+cQq/pwC6j2JrdFIFF59eSCDoGHcnF
MWl7vTkjO2rbYTs7WBcPdnU5pgNNyWSi0YegaCrlyz6u0ts2XcQl0cBBmBOHVYocKIJr3/GAAofa
KWMK7TqhL9YBeeDyPVnB0Jxxx8mHc+E7ZfICXS/LuTHmMkBwcsKBftzJCBOID5le9/7BH6w6ukSF
fG53LvmRHlazF7k00cZeHVI3ibOdiTxivy/iWV0OjtDTV6mlyh7x5UlqbBqUzS4hWeTJ2TRLD5nU
uLJleja0DFxbc1/1VhmSBvvUEcGrorZkccbncJrLfT+blby20DNov7b6LA6yEw5AWVN+RsK/jA96
N/nmwa1qY95n5KVvShbBrRRKXNedWKDddB6praF3PtMt2wcg534A357ERfzzuOK6sCiGQTWnfrNm
qxUl3ovaYKk9OIz2SAWGPD4gYWLzGT8qW/8/oP0vaO2/DGjy6+N75fK//4hmAUwj4g5NSYQ8FgIx
V8Qf0cz1/1iMoe4hOBCBHtXxnT/oNHLrJMTc3x0JgX9FM/cPIBb8ob8wD++Beb8TzZYq/d/lPQ2I
LESmRY/9cQxrI2x4MhG4Z1KhwHnRDs9Aun4+LjH88bgBoqRYkSs68hjiUgCZMUlOTFc9I+3x1PDr
MpqnZdOopHckjjbNq9Gd9fhNrOby+4Ov95OyJ1WAn0wLfOXV6y+iUn0WuUdkhNr5rjKKgIKglQKP
Y2OB8LatunvOKeypH7O8xIMOSkvNIR1j6aL7icj9jlIThchycv1nlMKWl/7nNwas9Hh8j55rBTfe
PfZGZd8YBvH99ainuns9+Z1UIYHIbXbFVFevfj17T/2g5c8f/KDK16vBWx44AECh+5L0Ub+32z4R
x18/YFlFP/tFS0/qwQN8YFd616M5OmatN166E8nHHgdUM7l2soR0BqssiNhc2RZrPqK7QbFSJkSU
Xz9/pb32r22DmNTjF6i8os2cdqKREMdDvQfKF3qW8b3KrBpIKQr2eJH1SBtf03YBh9ljDujLnRb7
ZvGMkehTc7zUJh9MAcpOxZA7I1MAyhxsUfndc0bxzO97avDVqUDJwx39qXOO09R6H/RyKnfR0KfP
BKQnRl+7QlIsFW5rNQ6Kg0J808u2vJYaIJxnau1PDb86G0ptdCrguDTAOm94Z+CgQ1V/9radPP7q
ZGhyauAVJgLHrtSWSrPShoa4XpbextdfnQYmms6UKlJOg9LuU5z6XGXv6pqtdPj14n3ibFtrCBTB
MDopJhBhkbd19MorEC14h1RHoF+CVA68uymGWH/x64c99TFWZ4+ZThpuqRX4xxK4x8tWtEn3Dj91
7fu28ZfnPtgGrU87b1SOH84lurIo0mr0cETWNs98jeU9f3LS+KuTBri0nfeUecJS8+fiNDZGNRxz
KlbiUKNzHWx8zOo8sewy8sdK88Ku683uLF28WI8zAlzqWIluVNv2tb86NHByqCNLFX5IV25+kzVT
8gLT+uDNr7/FU3O1OjXGTPkGyuHQTTQljnnbeNZ1bE9l/T7DVuM5qbsnVpS3yiwSP64y3wP3x+Vm
utCKWX8RxEaT7379I54afn16RAL58Wx2w96r6b3jc2R/dOeyeiZyPTX86vjoB6/0kOxy4bXxBbo8
Lo52r3m/5/n877i09uDshSWnHHR1aLdDxjdAmQZupD6BVdw2Pav9nAUg8gPF7OOZCiiiMhyJ90Xq
zePLbQ9YJu7BhvbMycIyQLlh0CbinQdw96USMQSIbcOvNhrOIEDFdMejpWF3ArCupSiRZ8Wob9ti
3mqLKTHVbmc2Xpi1XB8v2sIc/EVxvHkuNi8L8Scn0hqaNcVpDDiAT1xHU9UcADV43stCmwf3Mu6i
Ijuq2ORWnBe+9anHH0U+c5I/lfMs95eHXyZXceSVWGqGZe7nmJxobeSR2WcBaZ3fjakNXaZL52Ev
ErcqTplC5fzg2hRJXg/wNPptE7zuoE+Rq1GN0CC9eFp/sMQIodXLrWfWx0pf+987yF1tUGfoFNf2
OggtfW7K40zPojs60TznQIlxlnkRt0UJdcgei7M9+9K5VZZlArmlM5h+8DNkVZ95lSeOirXdm1UN
ixb+NIddZNr70fLaHRj+v0B3T1YFnhp9Fdh8ac7+4NUzRTwTUygL6R43836Pi/H3LK6SGF+mTlWO
wg4rD7tT7AWCb5VS43OW2E+8vLs6hfIGZfRJpV7YaNUYxp1hA+yx/PjrpkNirVrdG43rp2kMfrlS
/keHyHzb6tpzvp5Pvfxq5msLFohGLyV0cm5h+x7p5nnXi2Zqn9khT5wQSwX84UZtsTtyoI75YTeN
kXmBPVij/6kqoGuHxATatZOix7DCnN0q/lIVuFI9k8U89ctWZ581ypwN0Lih60cYvlSQL4rd1Nva
xuizrriDKs/q3m2gk0NUO7oTAhCzW2qHTZ996eE/nDc3CnSZ1moO2z7uwll6KW6HVfrM+fnE5Cxi
No9GN/QE1iEbLjWBO5oorB6iqTS35RX3wmEPwiY3ttI3RDmHJnde2ETGexkDwNw2MavdbLiVtBU+
8GHsTR29RKmTWuDMlW4cf7Wdk7TvKuw6OYtwsbowB5WhJ+zb4ba3X22HVNcafYzaOYTck5/oR8T4
sdnz6dejL+/4k3C8JrVJhNVn8PpjCMzyG9fObDjZXVbJEFLMc97DTy2dVWJtDd4gU9gMOE+5zasA
ftvRsMts23XcXi37TpIKAXUYw9IGa4WaI+C0icb3r+fniXdf6yWiKpdHKLADZGpz+0rkhXeDQffG
V18FawJ1lGUYOoZ1mUbGvoHptvcSlSXbTgR7tfCdKEbUbabMU1Gpv8y6uLvuI6zSt03NatlTHwXI
1qfdqQGi0L62Rt3PaU3jzbFx7pdv8uBQyAwx1PFgIgcS97QdKucjPS35zMJ/6sOuwpiTahmt1mg4
1nAWd8BczF0dBM+ZJj81+mrTWlVqm1HqD8y89rExye9koKKNn3UVp7Jqhh7Xun+9um3WJrjnZ/2e
n3r19W51/KhfPAmPwUjR2FxGbzdPjLXarZk+VBF+p8NRpUGy7/0MlrlLQ3DTkrRWQSqxHb/EdIXR
bfNbDT76FIt4Y2VrTW3OVAHzK2bwYO6LEBA43qaZq7bF1zUxRnWWF+VTNhwdvFR2ysCK2aiibluI
WoNhi6QyJdQb0GEDSmj0zr71KSad22Z9WUkP9mk7N/R4kxG5sSyB/WA7H/GwMjcOvtqneuQ01pRo
3dGrsV1tlfgMv/85G44n1vqaPV63gUrJJvtj6gaYUacCIbXGfI5r/dToq33qWSmyDlrAqwe9cdPS
HnkZ0RHe1qJaM9FUbyPUwMjhbDRlu5slJt8HrUPxZNuaMVdb1ayRzuyreAjxggExqFmVE1aj2X3Z
tGrWThaGiMwGgjSRNWrzywCnxUObpdO2hHINM+2baPFacPqwC6xPRmretbZ1t+3FV1FVtVNaTBMk
YZFotxyP0HO9jeW7tbh1IEThGdLrwnRM/EOfOG/KDEWxbS++2qcya4HEwhQKNdGJfZ56155Z69v2
6b3cwINDgLbwWLXK1464630Vk/Ee981nCCdP7KMFLfXwfPHFGGvEaxT6JgMgz2y2ibubWivedvTe
4+QfvPoQw8nKoIWHASYvH+yOc2DXitnYlmmsqSdQEE09B04VFti7oYTn/ZkIuKqbvuki//lwbiK4
yN6AD0PoTM20LwpUi1DEeKbz+sTE37NBHkwMJAlbYDbXhWXTBTdYThs3aFFX77e9+ir7NTuza9AH
YTlCD0Cuafzg+WLbJ10Urx5Oy2yXQRolWR82zgABzldYfvrbSrzGKu+1RywF8YrlvdP2jd1PN47d
PkPNeGrCVzu0xJg37qy4wz9N0/ZaGl2D2tp4x16gHQ/nxDCqyps1Uzu6evCimLyPfjPl246WNRVM
w3yX05w5yRN5V8blCWmNbSf5faXzwSK0q3GyFDX1YzkP52Y0r2xnWwS9rxQ/GBn70M7FtbgPcVW6
9ksVSuS8N63ttaS6yBEJ73teuirezkO/T7132wZeZbh5kDbVnPER7ST7s1HBnT+7284pfbUf+3rI
FA4EXQjxx3gzT50ZpkjrH7a9+GpHWjJSEjxhF2IXLVFqyc5BFHzYNvZqR2a5wFbA0JELFWS3mu5+
Bki7MbDpqz3Jwq7rXCckJ8KFzNra2gHJ5WHbxllz+/128DoUdDTocq+b8oBL9bbAoK+CJmZL9YJI
7MIeQtZutNpqcdB8s23CV5ntSP99mmQE2yupzmNOb7+20m7jSlldQEF66pmWM7ifOy+tvvoi7Ok5
J4Llo/2z3IUz3OMzEHrTpNd+0B6bwnrpMDamOFvHXm1NYxRQ7ZRB6dW09OseKsllbSt306wAg3z8
5klrDzn5LAvFmVHh1NO3uZtsSrDA6z0eWwW9PWYBO19ZU5fudTtyS3y5Z0NsOlpACz5+QDUWdkS/
owtju/qsjcN7CvhvtyxFY83fH+A1Nq7FvPR97BzwrxC7xbhjUx5hBKuY2SRYIxaB4sWVetmX+qUa
6m07FI32x5OCYbVue4nVhjDMbnIAh0cfm4aNM77aoXCrwFz2QxfqVX5nazkI6mRTkoI/weP3bjAb
m2KraEP4faj2FbCfDDv9vulzrsFVE1X5FhGfFoCB+zFu1aXwnNfbhl7tT9V0EVpxWhNORo4KaOnV
J1mk25AR6Fw8npXSGWUwAN8JacPMBzmXt57Vbmv7wyt+PHgPIT1LDBDWJfAXSEl9o11pgz692jYz
q+05ahanot3zRYfpa0sGp1r/z21DLwfxgxyrI/BAwy6RUnfjV6qqLvSi2LYO19imIfIzF8P5JpyH
OjkOY2wetFx+2fbeq80pZjtCyDJrwwCn6cyebkHxP5N2LrP6kxi0RjGNGvXgofKaMCkGRDUbz01v
ardSuzE1++e8J58IdP9wMcukklnpNGEurE95Yr/XquzNpqlZI5gUiEe8tqKG/T+056FtDOiFcCi2
jb7apbGZOKKxTF7cNt4XgyZhMFbvto292qOJqqus0ZM2dExhj8fZ6id7J/0cffdtD1jtUzuJ0bLz
c5ak0u5EYb4R9ba7OBJNjzdSLpyaCzNDR1Nw1+niRWS5m9pQKOCthkYXrqiHqQmtqDBDzTe7O2Qg
xSakLwyCx6Ob3qA7g2AlRvo87XDoCLH52wYYM9augIWKtE61SRNK1G13kBtP9Rhvqw6joPr4zbvG
7ns7YMo5Hq+GybzKHbVxD61iaDDGeZ/WMUy4KJbI4E1XQYO3yKZVuEY6BawSXZnQ7IxyeGkZaGLr
3bb3XqOXGkF3wh21Omxd/70wmrs8qzdd4ow1cilSdpHBtGpCJDSRkAGEvqunwt9vm5PVzuysFH3A
Mqjp28BJbszsrteCbSnoGs6j69yzpKPXYSysApIchYpjr2vu/+Xs3JbsxJks/ERECAkE3MI+1N51
crnKxxvCdtsIJIEAgUBPP6t6Yib+YtrtGG473BRbSKlUauX6dg7MZnk2TQZVWrNi3WQrSPQT5+9V
TfzOL7pZnnMTo2EzZf3ZZwMtwjF6wE667/Y83Ep5pgBedfHSYbqAI0UkYu0qR5Gn2Sz/sJm+DsI/
bKZb/UIiYQPB7WDOSWSf62p8ctI+75oy8WaNwhzBMfg99uekzb62nQtzASLdzjW6iS2QFZOsWlrM
mUo4MGxQ9DuXZdTvu/+Acfnb2LVKGILBHRMIGfTk9sXsjP4Fwq3bedjdio1CjQ49lwXmDKuf8aAr
3uT4svFp39BvkgD0uC8pmYk5T4rDvoJDDw/rtp1xfSs2sgrqu5G1QBChQdPmoafym1yX9v/HVfwf
9SDAoW/HfqkHPrgFY9OJpstrqz8sKty3V8fbNADQUx0kE8a9Tc3NOpLx5BRYPPvGfRNqZjaz1Shn
zk0Z+0+kKwHxSFLzJxz47xbrJtYwxPeYrvisWVv24ymZQPzN47KD4dW+999k7bhElB3sjTHybHSX
YUg/iF7tu1MIt0KjHiXzNJi0ObOhSdFknC43E6xQ9g39VmhkSbCsnsUdsDVgEnFIX/JgDZLjroGJ
NpnvsAa4o4dFzTkGuDKPQ3OV7Z9UTH9Lt/8hBm9lRn29QOqb0u48c1mBa6ZhE16QpF5kUemskjfa
rO550qO6sJEF/GyF6OMXtLgl/bsoi8fhOUvAbJO4l+xuGtlG4NCoGsX4aulT4nIfNf3wwcFjairA
Kmjlt06IoC84Ekt6CMH9mI6JmRY4WYWokhUct9TLZeqDtDnTZBHRpezgj1yEBNWEzwHUsespZM2Y
HFiy4JlO1dafqj4TI7rtqJ9OmtIFyM5Zs/brAgosDAIjHjTfxzDu+3PqaTafhwW/92Csj48NmeO0
gEc6eGN8Tarppgq7KrvjaYu+MNJ7+gyXN5fPlA8XtPgPoKN1gJycXt2qo8M8RFV8nBMXoYStxAw3
Y2U0YF5zlsFUcqhZkuuuHsJbuA032UWx0EZnj9F2BegR88X7QD8MsEoBuYHM8INsyqH0zyqExd6+
LGQrrRl0BUt0M3dnNIlPH4e096ihtqndt3K34pq+BRejgwHaOUMtL49pcyd8ta/n5m830/8sQhCM
HEjIpjuvnSn1oSOuOS9witmZXG7VNWFbhz5gjTnDbDKGG8vYwiIiCWKYe+5avmwTl63uXRkI251x
P/DLmegaB8As7nv2JiibyQ1zDw+gsyAZ5Dt2hDtNwbKG/tr3/E1MnuPes3mi5qz6zKd5Ah8EXG3C
pnPfFXi45Y/rJZq4nFh35rHoUI8MclqxbN+8BOroTf2KASGCI44yZ8H1zzKSz2VS71tR0WbgZ9wR
LoriveOpPI+wiS/jcF/ZOtqMeTxDMxWitnlGZ/uSl7CmzDMVdjvHZJO7DrBN5RLXyWc4eTSw7Ohh
bjm87JotW5eHBo3Xc5uQDoS0yTygdbCG97vV+zbZrfpQ8JpMgE2NZ9hHRXcRTlbo65jsl13v/upn
/J9hxplWhWSpkCCA+5NPiWuOdV3vTBC2ei+TuBJcEGzhuKMBc28KOXxHHdlXdtuKvRxBqzQgWh0a
XZW6cjbDc4z3A9+nkQ+3aq+xgUFy2XWY7O306urLyFecadd9peCt2isBrMHrEXkfSlnLpYzK6ZwQ
m+yLvq9ei//5XSlTU1a/xoCmht/b6PpXCoPW+1bTVvIVDuEyLTgnn4O1ZT8F1OY/vZ70PuUn3NDf
vjzIHm0jGmnOMU/m4CLhZ1SQ0rn4D3eHv+mrC7fCL7SbliVXaXv2KmTDi5H1DAejpIWlthu74AUN
Zw8BKBjNAVmczIoqw6HuJII47vZ9/b9pCv9xx+CSumtbPbTneliC77px7McQYPHtWtVb9Rm6gDmg
TshuHShZaRHAbQhuE6I1/z++0P8eF7fyM06YRxHjdQMubVje6rpCZ9jaryAk7vsFm1qAJ9OAfloQ
ORgLawnz4ga0OxjtAR+76w9sRWh8hHF1S/EH4BMLUbSfPqE34Me+Z6dv5y88jFcLx632bIZ2LJaK
/QIFaO+Lb45FVe/DEagefUbmfFJUXikd9x3Utwo0HQSkcvAnOYPFAipxAJt1tKm83zcomyqAFWqo
Qje353Ia0uMkaJXrGEDdfU/fJCZjE7VdBLbRGUn/A0wOb1Vf7VIUghzy9mtWC+4Z+dC153Gh4hoq
eI1Vdef2bWJbqZiTvE5n2LWe4WTVVTlM2PqrSKZW7ByYzUKKsqVjvCX6nMRtU/RZeiOjcN23iLaS
MbiyVlWZ1e05i4SDk7yOisQ289O/f9PXmfEPZ3SyWUaZg9elC7G/Kx/1SKxgGp4dFQm77siRO7f7
kv2thixdARrirOrOZGIWHODYAu8uA5J1+/biLR1NB/XYz1mNuRnT58mS91VY7gv0W1QezCVsSga8
O6pU8QFWnE3up7Dd+Xk3+3CLyQgz9EUcwR0s389rYJ5bEe/rZgI74+26UnUbwtZ8BK4YdcEno1l8
hoNbunPQN6vWoLpASt0qXIajKtH16VMAutvOgdlkzdNq23VaawWFACycCjQf9l+8ykAu+PeZ/zrA
/zTzN4sWhjRlaeygzn5IvqN2dK8T8WnPo8lWTRbNBLfV6BBE42dXNnk/TvNPx/p9l5tk6yJfo47Q
wuwWw27SEgXHMb1oHk+7pjsQcG+nDCy3gdwb8PLAOKHsFFIgtOWybw+BneHbp2fcJ2s8ov4WOgum
UFtDj1DATbGZdx1xAZB5+wfS2ZUGma06h4IDT1IR8q5DP9/7fV92s1pXXqOO4PrgUIXV0l0bEpIH
CrTZ9Ie3/7s09H9nJbza374+j0BG4fAGPQd8ivVjH4btdFPLuR/g0xtP9BTDVnYE1x6kp7sA9pn+
ziRNr7+ASRWdJk79JYmCNc4zD3Ahio6BlI+6jRda6L5f68JXovTfOzh8T6fWYM8tprhZfjC4Xd7O
prHXtRYz/F0nh0fAA0PkRNeRfxEh+lue5KtPxUsLzgzo5lMSwWZRD6AtEig/HxojAn/Avx7re0bL
bv6xb9A3YQa6RhhOoiH5WAH2/DDDzvuO1rTat8GSbBNougDMSVRH5Zku5Cen/VMWVu/2vfkmxuCs
ueqAO3lmHjpbRaML7cY/GWm8Lpl/mCpbSdw0BbD8HMHf6w28Oi7D6BV48CtUD7C6BSjvAmiHErtq
GEBLvJ2XYQ9SdzTH8hyYgB8j6dTJG1V92DVOW5GcWEswjeAke567SIAw6D/ZBq6x//7w15X/T+O0
CTkhqepJDpM8czXVz1BVR4+pqJZvSxMGf6gf/e5PbIIOKbOkogYQvnFhkh+EhTFvnc8Diu2X2qGj
7Q+H6t998k34gTzhFT2oqmNVWylPU7yEUIcF6ghgIUzfoejeV1UiWxFdJVA7KQeFQYPBM4Ru/BMC
0c4NLN0s6ACmHSgEtPIc4gbdMneyLPxDgP7dl9gs5gT4ntSjBxfMgT6xl0yN8alLM9yf82pWZJe6
AJSUt6shxrN5XScBrC5gJIhe9+ozUJ77WltBB3z79HHN+rpeh+acJLE9QXOd5qUI9x1WwPt4+/S5
RimSTaE416+m8GZegQXI6l3nOACB3j6ccBMqlajyEM71lZQMIHC+b8y3HmArI2oE3LQ8eB8dy6w/
6ZruOh/ClPbtW68wQqvHTJYAtdLbJA5ue76vike2GjrICjFIvC4PpnH9tRlHew5i9vzvke2fU1gQ
e96+dwnw5byyAJM9rMajMeBmrJmKTvuevlmlJJNDGYM4d07q0dxC9fqpr9Z95rBkq6GreFIFM53q
s1qpOk0ZuAykV/ukqGRrJhasCy729FCf66bpD0akd0EyjMdd47KV0S0NjLlHBmK71RGQXZS6D2aQ
cl/Zj2yldKLLbK+iNju0c/8gVXduhm7fJr6V0gGftoCggkRK2anO26klhVfxHyLvbyYj32yzoKhY
jw4/LKJx7nKoxgrD4Si8b8w3KxRcwXWcLZi2E/hZgCqars+B5sj2CdIAQ3q7kjI4r0eJjDM0WnWe
5ikgfLcdiAL7+iAJ36zUibdlm/Qsg/m/x83YE1QAfxiZDRv4f8rEwA29ffWIe7RitJU4h2vA5ltS
6xgNRhW8PF/gNtSd6zjzLE/6WcdguVPhCoDV4hkOmYavgHJnpD96E1b0m05iOp/LlNXJrgo82arw
fCxcb6d5PALupwp44cJjIir3+SiA//v2l6vMMs/SeDzWyTKc4tLCsTiQ+66PyVbWwxxlXkk7HpnT
AhoO+4KGzeUPX+03i2Wr6plcDxMeePEf1yT0uQT7okjkzui3FfXEcuIB6zHqXsMAwtn1FxnEvu4k
wjcJ1hL0IaxU7OsJeLDVpWYknYBMAJX+sG+pb75qW9eA0oQiOSyD4Nhz1mYCACjmIdt3nNxKFAcr
J6BCzQS4njBHnQKgbLJoV3mfbO3QkIXHDJCw6Ri+2qG5uEfzPahJu4ZmK1A0yRyNpcXD5wl23GqM
+rwD7HXfnNzKEyMxweBgaqcjbUJTMBk2OYpM3/e9+iaAdzJNCWFgxc5U6DwNAvTkLRHZl6psPSUr
yIdJFDB77CCWAnJlqB5UwuzHfe++Cd6RM4aFvLdH4DzHIpK+OtZrvHNg6NsgVg8u7HC3bo+wHaXv
Wr3I75z4ZF9mu5XgBd7ovlQg2FbonjlkTogCi3ff5T3ZKmw82iBK4GxHiOzo91GzZy3ovvZqshXY
CI2Scmei6ViTgeSLoeWxLCGj+/dP+jrt/qEmsNXYqBBgStmx9MRLFc/vxKRrEDc5VcMpGgx2wX//
M78L85uPCypmGYUNfgTgs8FhpnFVtAvAW/uevgnFRpSJtRxPryqA51OIbYqsW//a9/BNGJYNNm/o
GYejWcxa1BrknFGX+6LkVm+TmYhYHcfDcZbTfNICjGoYGPt9YXIrSVw149wPbjha4dUpHOUHoAPj
fZ90K0j0QkfAUpr+aFKRFFotTQFJ6j75PNm6fbXJmtgkLc0x0MFQNN60AD2t+5ybAFJ/G2vKKFJD
2HBzrG0vCh9rVaRwrt+3cW/FiFO4ouQ8VOmpaVr/4olZPjZgRP1hxf5mKf3Na/8PMUfJnAsniJWP
8RCiH+V1dzKAdu5bSlvDLxBuUK5es+wELGKezcGPTrUvuxbSVv0lQwoQKOuTE3y+SpXPHjJZK5bx
877Hb9ZpqDrWeTJkp9joFjLHZuHijoeqTfet1a0CzIzphJQPAKdsDEHDpldFdm7bW/EXjLh6u1I8
WkdIVl8VC+0+ZSzZKr/AZ6hLkfTATr1aH0kXRkUkUrdvumyVXwCrCSCbu+gAF66bdjDvCN/nJki2
si+ccnCo0To6cMgfmhas57Z+2jVV/o/kCzZCYmBtdKB80uEZRFD0XQunpw/7nr/Jk1oT9o2auuQU
deECC/VojK6vrXp/8hNM/nnT3iqu6kCaKHUlP2kTjDcW1FX9MCakqo7oU03KS6W9E/fWl388XP8m
6GwtuvgatbprR3Uk2ecmeuHzvnx1K4yKFZuXccRzWf0+hWoJYNh9YXJrzdVBOZyVwDeeeLuQ+WSy
mdyPQyb/ZML9G1kfkLJv9xAI8qnFuk1OaEyp8l50tb3VLuigxx0H058dnRs0T4PORN+BnGwBBzZN
QIouAJPuD8sv/G+Q1z8kcFtxXLLSsp2bXuHoCWjhUoSqVtQcpUQwVCdRLlLlAMWCIpS3rEfKtTTr
0CaXThku9An1jkZq8GnlvF5EuQblN8Yc1JAtgeRd5qxZvXOgNOMn3YHgmJr7eSxdyC8LILi9zAev
qqDOCctqVuWDTQzy045jReVxBjLeNzMIPYV5JJNaX5iXcLI+rKizJNVh7Wc3FHIFffoZzn5uBtZV
grwEB/O1XsY2D7Mp4BH4fXDslzehkRxEAo1SstU52j3UhBcck679YKjGYQQ4wvSXNhr/eZj6aD4A
Pwpn2QkjBOTs7Gh9Bql9AQxLEja23zrU0hMwFYeQhA4EYV6JL20dyeyHribwl9Bf67tB5zBha9bP
r+rGG+M1IIYtvLzGwrl6DOUhQT9refS4SaPHgIItW5QpAkAGyK1bY32gs4/JLbDvPDvV8eQ12t76
br0BvKEtEm5mft+QqU4PpGaOFSLhPZLjVIN5qOFLnC99xfsWstqmE9XBZjizJwUKV0vV4c36dkjy
FDRVtPPM9bmMEmTzCPFcT1d8rQ4UwCFFwp1nYQDw8aRb+rW3mh/c6pfkx1T7lZ3M0MXywQ805R9F
T5PkgdmSsTtfinSqDsqjdSg6ZW4CTxRtNcmk7tE4k+J7mbo2eLmK+KyaTgRm00iSNem8vFk5W9z3
PtV1VxXdjBr9JUFjWPYSLgk8IgvVRgC8VWnw6s6pJtW6AM1FHlo6GBsl0zwdV3zLrrtQ4B49vXDZ
piKXXGYnLgXI5YA66wEVkTUY59eEfx5vyTTKoxuwdTzwrpqal2WhFRjWw9TR6dSweAQesRIRhXmv
WNUBxSGRfkkta7vbbPGongkgiJchd8bijiUHFjahSGytZYwVWcxY8xTKdODAZ5dyuW2pC3HZQCws
7zxu/+1coQuWrCO3kMByeN8RNX2nKkAr0zAnkXlOYh2mB1GOcfMdR9JUYdGArzofxibuxgc5kYq/
QDXX61OzJujeyjrSxVcfB1TehcJJ/1fdqm5CIxPYrdFDj0Urjq0RK70Y0MT7TyLQKaHYdWTF4zzR
UWYeiLUy/B41ZZmueVllujo7N8/xlQx11H1uHF/jAnb+BCYBlWNhBsftmKsfpXWVrHLZy/R7zHhv
PqHp34sCl35IKdDk0K33kBePKf7nLoh+dM0w+4umZl1fpCdhWBiBlfSjiTDNbypJ/YPNSHUitE+b
x3SYEn4kYF+L970Ui3/n0N1AAwgEYOeQHl4NovlldLZtf0lcqInbhvdsPYNXrspzT7NwuJ36LKFF
E7GIfkk5jbK/QifLB3T2B1fc7vkf6OvQeePi6lDBtyk4LLVP3RVoj9nfwNOJfVZZHWUHo9DI+ZSs
QrUPYVXWIVi39bQeAzBYl5tsHQg/J3yR5BPhpSzfiz6rTGFWG8CqsiHZiA4SMODn6+zHeLgHJNSS
CzPcqA/gqZTd4xRniTgRIbvkYJdmRux0cTqIE2Tt4XDfZzP/oWDV0BYlyn7uUSxkQCgR3eKOPO7s
AMgoLhHnW9nAd/pUVpNBb0mQzNWLSMcsumhjDPCx4Nfz70JkjSkqoLZtk6dtWAKXSiO2XIC4Hu3B
OkqCgx1bGuat8s58YTbDGxxiUoVwmVzwFnVQjUPeLMHYHttXp6QcPoNePvQO/YLH2AzuKyWr46De
VaChFqBc8HtksdXPEks4KRolqC64dnH3aQXaNYbvlNZwosuZ9L6+OIsm4JcV2MChzEVvkwXx3hsH
1npjkT05AI7lPP5wEyjIH0EXGbAhSJgIZe8VnvL6IQ2ow0cQnHEBfWwd1SDLz6aNzwpgZ3mc54qp
Na9Cm/pbt4wVSr8LgF8ZSL4rUnc0GApxGQG/C3Igc+vgmcdyoAcR8Sk4jGQOs0Oyet98HIhnzc1s
vcvOk+6C8tA7Wq53DEy1dyQcm/oZ5Xe6yrxWymYnmPlX9gpUbawfVpS10lMka+x3tizjHgL5SCx3
uiKNLDo/hLaIzJAEaCcZxrJ2aGr0Y/jeEqnRI9NG1r6rF5LQmw43+c1DBwPCus/nNQLXCHbvee+G
LLyELBvtYzz2QfuN1kuq7rhiI+ZYK7QSfzGVeswEDSe98dhVaT2f8MuW5hhrGY0fuJxFeR2rumEX
9AhzdT8NFCi0I8KR4gcQrFj508PBGlbzo2jim7GrqwqicLQfYY6ksLe6isau5sY0mkFsTSG+JsfR
AEaZz3Zt6TP+ZvpxDoVdvip4+aPlPqOii4oerphVAdK0LIulNMtzQ7llN2lm0AsXty00xHoe0qBY
zWRB+hs6B0R0MCdhgXueVLzD68bx4+LWqr4JWhrhQq8uZTC9aO279gpFtfDIilq//MCuMbYS1rWE
hE+vF2iMFEz0ib/3JIv0iEjs1/KSNvj08P/l4MDdOQTk/hFgj3G4ECsye7NYnsWvO/ciYNVQYRjH
MbcZVjmBjWDlp6roa7euTyxbVJaDL5fyUxJpxLdcMtcMj8SGaf/ND6OJwF628xJf1oiR5SHC7Bef
m3EBXQc/knXlo0SV0r1PJQbx6mkzLIeWTbG9wf4fmAqDS/V8dD5JXIXkyXYeH3Oo5tPsZKA/JOFq
9bsZYzZf+wZq3cdmrkVdRI3oxs+LSWj8RdNkTXUO4zbSGowUU9VfLaxsyTvABKLsWxfxTH7tVS8p
jr3wqWQAStMmudGJHVfkb4KkvMv7YFqxFaoF2weyPTj58iCek8MI74xuhXQyCb7D7H+NCoJNvbn4
qZcvyYT5fZTEKV7Ui8fFlU7a6FNMIVcp2JqWTYESQZQAVNkl05mqJOZzzhai+wcjeoFO8BCuqkjv
G9XdM21coHKODs1vTdfb5RSHdTQ/hi0ZYIuM6+/sJUpbJ06zAgToXU8F+5yOANgcxqhEhSatA8sf
1taUSOuHxtFHXAuy9r2SyehvQ1CtOwTMCGsD/QTQD6ZnCW/b4b7UKjNLkUZR9W6FICkoFl7r+f3o
XY8+dbQjU1fAXbKURZKFtXmUI0p/udCV6o9sRbuzOqGFNTymJWvbw0BKii9RCxXeR5N5Bezy8TX5
SaF4FVWRpXNMD3rqSTjl0i/rpyZVMLPKvUbL3otB8yv7WI28uxtakNazQlRNUIQNzPrWAtF9zhPH
mf1EJ7g63FTcGez3yUKQpjP0VRsLPHcU2EuNVyBPU9fapKAx7w9yFVN7lguW+peYDG4+0USqEPCq
AU50YVSz9MAUVNv5yEJ/yrAZOZsPcdmMDxMUbVlbaK4TdSfHcn1M11curR88ux3TVJJjCjjPgm0U
Kcdh8BHCvlNzUF0kb2P7MqkynN+DYx8WuOfo6ddVlW4uSieiG6RrgJlKtB91uK7Mh6URN8Ia+IZE
aHfHZssK721m8g6cJ36wA6EAspPok9MJu63gcKVznjX9WIiQ8gpWuuaVuB41/Jq6av0rQlNWc0+x
dPTZg8me3fcBHd4RB+ddHIGYvat4SoG9R31leDcHBmpquyQFR3f/Pe5k0EMPpiyDSTx6cO/XIaUf
OhdUR0kbLnOtF3s7S5U9Vg5gg4PENC7iZXIFFWV9E0VRdjfxar1W4aK+rtXcPGdMDUVN+JOKB/0h
brI2yytiRqiBJiVlny+kzhwQ58h219MKqN96w2dafeThYq62WdPsgOnMC+0nv5zaoYmvK1Sl0QcX
pMlzpRyDWz5OrUlwU+pkdiovMXNTuBesgvwFyvtqP8Qx52s+13pJobANZ7ce6lebhotaFw83m3QI
VwPgcd+PFOeYmnXNoeJzGFznMEIrMtrOHbkOIiyzhzFYRnuaYb9APnquKC+yNZrt7RSZuPqKzFX3
x9jSgN6Y2tTRXbPMCgzeqp1V7kIzpB/ZpAx57NnEzBGGN2sLp4iRi0sXzJn6EgggnpsiXuu4PpCx
ETafwIivMEmnpC4GhRzF5SULGFP5Gq9T/WNJY9bfzUs3++/gbTmkQ8KmMWa3wtqKTd6g06o5wtyo
pOchVXXztIQoyRy7NmL6ZBPEnQNONFVy6V9Vkcc+0ZQ9ohupiW8ha2bhIcyWOLuE6DdbftXQyOvH
abSpIcWaVbO4jv3ICM/hl5LiitM3VK1POBonFKdgKGn9LUonI+KCaBMX3huNJfkscVh1X2Qss0vU
QWfARu2SL+HIZPBV45IUx+Sli8GmxN2AKDA7kCzl5TQjuo/DtBxmXQ3pJw6rBfsxdYjtn8exz2hz
iJM+wH5VtnEwP3PnG5Q9AkoTlltbDrrISqbow+jTZf0VwYVB/TXUaAM8pg0Aj+9XJZYMPhBxN7wD
ejuWy7GdYbp7zuqAdu84VhkiImFDnyI8iSVBDVe0qLLcNIwId8OkkEQfIj8gBcgV57yCO3+H8wcy
vqYv1tm85iKg61j31NhhqNw5k5UcPqox6OZT1wQ2u4xjNsX4Yj5zw6Gnapm/yixGUyQXMhu/Wid7
1IoqooMik1N4W/dVyYsel9n2bm2aqMInSWr0aI64/CgGM/dISnsOt5yPk4+yFAYKfXnXVRT1n3JJ
3/eMrhbZQey9eVyVUvkAimqObrpqYkCnpU13Wl0ar0UF8Ox08WzEAU1kU5KP1nWBye1k3fiUhC4R
v2YQZ9Kjl4SIA3ev+2pejUB/3Hiu4+8r+IV1k7MuyMorKNkRj4pR+SZAPrqS4Lx4zOAzdvwwuVoE
++Zb5mtxwB4flY8dHYdjHfR+gjAlKIML8ltmC4Ly7pgHqe3LAq5X7AObLWSBsxOVuWTidcfAaNkQ
prtdVxfYkYz+GONmhZwaIVp7MEFcu+O8oL8Eh74AJT6fiLB+SBtHcGCuV/kAef50UWXNW6zIcrp2
BIWO+4xWll6m0qqvKZIV99BKN15tn7RKHNJ1XYo4RuBAKaYqv8KNpKkPlUbsrJtB3ltLkMB52MO4
i0pSURi/AheDphxyUycDU/e9ZaO6H8ppvJ2M6ZpvdFhSeexSObzg0MmOOmBo5cH78PSy+gSsNbVE
7mMMj5ifA+UEuHi4otSYxMgzcuUSfWKAgU9Fj/S+K1LcN8+g/qULiu6Im2PR98NSqAknRiQ2JlsK
NCKtVR4KTN5+lVQVBvolKKdh+0Lvu6y1KK/YwGf6mrg5Fp8XN/f+zkfL2nyA+0pH7zSvp3osLJtN
fdulUDfB2W5ZDuDNo8RYztEjBZ3xMHfJ0sBXogTUuMU+nzyFguHwWo44GuUcVL+rb8pggeqzV/4g
cRMcV3lp0dv1o2xBTLlQidQ5L+Hdkf7sLIoQ2LOQ84M6uBDIdrxFeLsP0qyzz7gzosOdQze+ehwc
SJ4P0QSzoSJNB+MeNa70vke+DWAYVsVWfBJdhZYvaY1RULPp6EXTzNY5uLYidxKkD5yYQQVE7JvN
J1HjjIiK3HiS47SGOWLEUta5R+UuPsiEC6FuV5fgmJmjSyr8igS7ZUWHg+j8uJrKuydi+iD57Mq+
nR6nuc7qayqyStdHPZWyvsyVWEKBeEvjX9Ihm/wq18ohwfaZgdez7Hr/AXVWDb3PjAO5XvIFe/lw
szSjw8qm/UfKBDvhpiK8hUUANpI0hlF33jo+JR+wHpw6ZsIK+NekYbvcuXRq5RencYDNhwE1tvsw
oLz9aZoskwfZlQN9CajX88NKcCp5KDtwyp5SFKDo38fu6cGMjLW/4nbMkpslrBQpogh2z3fYyCps
1tUSU3coebKkpgDpCeLVwocQXD3P8OYhVw6fIXKLiZXI68RZZACeI0t7nxmUo3JumINbtxHDTxKz
WjxQX7bQsJVEtjewTQ/oO3TtJbwrwCDyDrcP7WpOIJm64QRRjtEFisfx9L11+r+YO7Plyo0sy/5K
mp4bKgwOONBWmWYN4I68nBkc4gUWDJKYR8f8U/0R/WO9bkjdqWBVprryqU0yk4XIuCPgfnyftfdR
GuP51t49aAWnxme9KFtKd4f6LjQ6r8mwQlJnllcDMkkeQPf3avCJpDHMC0g/mxra7rVqn9LlH18n
c/EU78qJ+t0Up+4UdnbT5JvCstw2NJmH0ud+25VLsqXoLbyLSBCiBfpXnIdTMaurDrMk9eZj1IOF
B7gUYs8OyQHQFaneUUk3lUZcHR+dcbZWlua+EXvWyZpeccsW5iM3GbmPXXHNwrashmIr5sFo32Vq
54VGiWSI3mJiKVkuH01eFriJcvozvQrGku1QBFrReTvHbMxlPuSGa7mPJBaX/el8zc0NbzwVmQgy
Y7bqa1umxfyk8W48zU+M3qqH7TlLmbp7dNdRXA3ng8JFpNX5zB4DrUm80RLF8fVSGoqarBssRx85
k3E0lwGSsk1RrqvSq76nC0s2GNIiS/2960et3Q5Eq1IXcpsjmzMrpe6OyqsH99pOsjFmR3Sz9S1P
EF2/ZtlU51sRi0qb+HQbq2ISsNOlt4Kqhq3B9KSwtw1Le/ueNMKeXL8noHy5mqQY3AcDGSJl+Agy
Z//qESaaPzbaUGs3dYyufTue63Ec7YtbmIEcW1J1MW01XXFISuR9LhLRWNtOUt85G6b4De0F/rPY
noIVqbymoE87mcpQt53evZgaBPMTRYTrnPJBCHVfFVneHWVsTfVBG5jU/ZWuS6QHNIwcLCV1qQ1+
Ic1JO9U6CTS32qCG9FlbmYoXeBQA1WYZSre7SlWPzaK0dTk+rAX0VeDqCi07tYqKgJMu1vrvrqOa
6MGaVBKYFen62bgetZXh0R3npTopDlMTW4tPmZEhVsi5H/ZLXXnWvkNMnHZF7qz6I+KJbR/TnIZH
0Ogl7ecNbla9c897+MoR/iwcaNu2M80hsJwy03zuuUunUYugpWITn7DVDcDedptqBrK2U6FkL37B
gC/XX9q5scMukbbY9/PgrftGzJpeEShmToOHdBEzqasePCM72Uan1KOtyPR+l7EYypOOBCi3hZ0M
3v00oUCHRexmMd44cKibtKoK5yKKiyq/n1w+mIvFdHN11AcGulyOvFaTedrLat9kgyzj45zRqftC
PZtGY6APzpK2YVa7JeqcICEs1YOBm7nRArIhnKUJaXdI19vmoKPnAF35QuSlrozA84gxLDclirca
DrKcOj7YXmZNdzN3fGi0hrgSGKltSm+5t/jYsfZ4dpKvXxCJo3k7cidvvXWVJ84KjnZhapFHZ8vR
yU4zz90K19zpmeM0uzyTrX1aixrfr2Eudf8ypYNHqEE+EC2x7Rk1vCS+MTm2pJVjgvzorXLHwOH8
pr6Wo3DNmxrTvzK356BRg6PbbDNa3O1Wb8wCr5ymPFzK7jzPrFfOld1FojoIfKTTvq2awQrjcWmq
k6lISUEJ0mkr1Usnh22KVmn4mjIMbUsrpk/Dwo09quumVY30HatMrW+zZIb5RbTG2XxHIIDokRiT
qFvfrMq24tcmr/XioFsY7Q464lZ7iWe96x8KApGTL3Vli/lkCE0tH0trZ81pWWJNoWPMphtQwSCO
I6MNSMipUqBmbS8uB71UU9AvjK08dLyELBxW08wDyGyH1qAQZxJwdLceEOZVMTIj+4s+5bG67PrV
qI6SoWvUBbzDCNLe6xfmkispslfUDM0KM9vVGkXkJoVYoCqu9nKD9p4jDrCQnk8z07ke8bRutIJF
04yOm8VtO2D9xj5/gl7DqTz29c72rpUcCw2zeyrTt+G8P77JAfM+TmY7PrS1Rymis94V91bXmT33
XmyXbe83rsLTy0maMUUy0VM9tExbA+6w4ja6MhPZT1uWUZL4xqJKx/c+m5v5VK+ytJ8oBhwx+1mb
Dcdlkev85MqyGa/ZtWNrryhX/JIwlNZnFE181gSbeWTPpU9zQ3HsyaNK4Nyv0INL7NaE76+c4Nuc
w7nN2ERh99+wTbauj63FnDaz0+SIE12b3NENNuJwHBlPfpfB1bEvMuGB5EBvdCPvUTb4Rpug0pHt
x10VdW3d+yluM+HXLu1SK6DF1w3vnJdjNCrOpXr/jUPZmmq+09MwznybVbZHKilqvAY+EenNFG9n
zImMpqlm4SQv+HuXofOHiREq7a7kyJFmwdSSXj0dOQ/PthF2VkLH+k+ArbMz4z/poX+OIokRHudU
6+S2ZnRiETLffr6EVGoDtmdEdRRm909szf+A3Pg8Gqtr1aKEZTlb3MetvO+XOhrCJqaswapK5R/o
eM0LipB5qf7EkvkP0I3P4T8ZMAqLh2lvHZcBAD0ZF5sWBeVP3tA/evRPqEvD+DAlE8+mH1q+5p3x
OLlN9C8iHObPhAVVWVs2cWRvF2YM+Em3HNKhsP7FB//EjPaG0Vf14NhblJUN7YHUjwzO0/8SAPR5
cFY0j2lve6mzjXVNsYSPEec8Fvt/6dE/B6GYeWPR8+Zz4WRAEGjvMdJure//+YP/gyv0cw6K0xnl
1MwZl0siPfNNVWk5BbqzmAwxcc2y8ZsB9HMPfm83/9IsMHyAP3/PiRtPkoAIe8vsRftJtJ26ygzU
gH/+hn7cW//J3f05EUVmi+WMSyy2pesl6CpetUxIhvzzvhi98ygotPg/lTAqZ5c22UO2pg8GV5q9
j1Q6JJSmcbJhFNzbPFrMifV7yQ7826v7t+/zf4/f65vfXof627/z5+91s3RpnPSf/vi3h7rk338/
/53/+zs//42/7d7rq2/lu/r8Sz/9HR739+cNv/XffvrDhjKsX26H9265e1dD0f94fF7h+Tf/X3/4
l/cfj/KwNO9//eU7GmJ/fjRiiKpffv/R4e2vv5yBqH/748P//rPz6//rL/43Do3/63/+h7/x/k31
f/3F1n91TdOQ0nXx5pP8yt05vf/+E0uCsyBK2md5WfCTiumKyV9/MZ1fLX5GA8XVPd01deuXv6h6
+PEj+1dbupanw5gK2/Mw6/yfV/bTV/P3r+ov1VDe1GnVK97JeeH5+5UkLWkJYVi2STikNBg2c14M
/4Dg2hhXM4lgHDrgMdtFam1YZYX1kOmuPK0tC7iVnQ8onPR2UeKtX82kg3lYIlpX1iT+bOn9edv6
7eVA5ghCA/mP+dlDZTeQM9pMiaw1OBGCNBu8o9cN/byBExmpI9PomybaMUFTHMuAuILWb1HR2cWj
7DJjuOdXm4bPjds2r07qLWEkJus+okE8MFR8Eo8GrsBAi4X2YnWpAijq0BADEiILDAleIx9NzgAB
VZK2A9umOl/YTT2fuliTfk9oU5gKS95T39fUdNkUKCdPhd8JTwi/yepLWztrIp2U43vhNrR5DV10
mW860/JhWDK2/SovZ8sfvcX5unS955eanv2Zw+IHZvv5e+UI7Ahh8wTu50x4t1+LTEsalGGJb6k0
N+ZkBsvs0WHoK7Q4jirlm9EYzF4aN5b6WpXuTiZ3zAX0KzoJtbyPui3IYdosvpfNh7YYfAQNv+F/
U/gGSEyhS2XfCncvau2/5C387TLgBvBs89wQMj/T/mtL9zfOFK8+HxFDeyWgw4nL+sNt+vvN8MeL
/+yK//wZOQzAtCxP2hwWzxfjH659Q6IZl13RhZLz0+YcUogedMsJsJDl11Xi6iza9M8G8v6gGH96
Vi4FC2OUzdvjvP4Zeo/pL2aN03Nartpy04hSRypZ+oTmkz5/s83MeuemJWyVyJL6VmB8sP0u05Pv
TV2WnN2W+lRACN1QvZc6ZFainXR62E9Za+RfAMGssO1IJ5nBoMwwc2PxJ5vPDzj88xtgNfMs1zUN
0/4cI8FCstoL3YgwKcaZ6nXqAxvo4tyVbHyagPX2rNIEZ7Zvy+my2KZnOEHTaWHWBKkfbIVf1daS
glody29vNmq/WlqOj9am61B0R9tRtyUwAfE2tNlK05aXRq1N1yBV1g5B/g5Qu7rOs7gKB5vu1z+/
LH4uF7j4qNoZmOZIy2WmNgvjz5eFPWpoTLg5w2wU3d7sukNL1FwQm+KDhmroyvXPHMr/YdXjGU1B
zcGzudL9XKgUuVZHY8kzNl33sLRZSTtlMsNcO9alsjb//O0Z53Lwp++PZxP0skitp8PHLvLz+6vz
HBpLdC2ElAMOSBxFQ1Y67eVUC0Fe3C18N8lfN/recXMRpvPHP38BPxbxTy+Arcvg3ZI549Fg+PkF
DGBdyyDilgaqF++KuhTHYigj2htrhJJvRyEEYItxABx0aFsvqEFW/NaWJIb1Re03+apOOnnpYS37
rWedXbz5sgEE8QKETD00E1GFMJbnScNl54MbTDyaY4UeXUjy1nX7oZxvBTK0zyFCuykruswJ7M1m
ImPnTmWa+zCe8YAiQoqVGdwsJ39zQ/j8gh7fu/UXrkmUm24MulkYsFJWdjHz2h7TpAVWrZuRkyRf
HQLm/FtOzH+pvLpMv0OS1h/95+Lpp3rrunmv7vvu/b2//NZ8/s3/D8ss81z+/+M66398dGk7vP/l
bfjL/fD2x/rsx1/8rdyy3F/xnJ6LJ4ecLinOhoLfyi3D+VU4huN4nsnEPmxSv9da9HV/NUxpmrph
sy6D5nND/F5sacL5lTvS48uklrfM88P9V6ot+8co1r9f+7ZD49R1DUo6W2df0z8feESqbNceTdNP
HXZlOM6pJQG/UEzJErIfXkxUAzgErVLylFj6ClxmtTOoeBTbqrkCRXHECSC6LcOu6eY6oL5btCwA
VVmvhMgG93ZqLS/2fJtWVnSX00MZT7QDznSO3njdnoNWdmZ94vhoTo0BGUwKUEJd44iJZjgzqCPW
n6qi0SVp2Axsv+2ivhWGISfTL0ozBvplFld8iyC6zqHtdVQyOnhm4wUe7zpGQIQ3AOFpo2W+tjxr
bgiPqEQE3dWVef9lIqZAgtkSshnMoDPFdVmXzN7KKxT5+3NvNb9jJGlTvipNyVs7rhz91kZFco/s
GGoOrbmWVWgac4nTcGzael+M3eg+DID+tgrT0a1zVB7aga9l3DfZvmciw4pJpo/q8pAxccO7HOFQ
zdAa4c2WS4srJlvDHoSGnsgMRxpfAbYNbhrw9moQod7T1uM0t33zbtFoYzJoP9Yq/VYkNdH/3sry
XfuC3IYIt8BSKXOfJ+zItw1d0e5rQudDXaWO5mq+5cDEgLhaEP4ujMSwN4Z6Ve9LLs8REqRNpUL3
1ThZmhkWumsUYOtOj+UhSLo5TeawJ9xm3WcxX8nHDNVIgmW1IolGtXHuT9K2FdZMf6Lx4utqohpx
AowJQBJhP9IcBb7ixWJhyNKCrjG/3xXquhjG2iKJDUD9WSO8JbWCeU6HOULScwz1VcyGip5Xk8l6
jy0N/fpGttVmKpiztar0wfJscZFPVv4YN3l/iCdGYPS5fBaL07wBtkVzoI3js+7GTRjFIvlx4d4i
Y9aBcOY4pC9OwVW2sUbichyjV85E5t9kcS2tJysm5vsFe28xXdhm1yO8Wemkh+CPiJnu0NCDCeHs
ycSDE/DKB5L0qozeFkwC/Yn1ltFxzZYvVRt9LdFn3WdiA5ex5QHSKjvn5czEJYOjpZnz0kaWkR08
3NVnyMubUv0qn0n9uZnAEeKIhqejdXSm0xTgCQVyGU7pkqb6DvxjXl853UR9xGaR2+ZVnnn1eo2N
JTefZOQOLznhOJtWaOlAXwpb6672ipEtV0Uv/CpjuNG/QSUELpEA1ShuL70i6ZyjbqS1F+h6N/Z3
HI5yB1SmT8wi8/U658bt81poz+lIpsrrUnre9OYK5bkH3Sk1ew/FNaWX7dLU5geek7zeGtqQRkdn
arNsA+U/DP46gx3113SaazAMTZV3kOiAvf3SRgaXXptDnjEvPBCD6vQNEqaYAyHHMg+GRatftBGK
McxyvEF0QFk6rpqIe8YgKkmwf/Kh+pOruXPo5bm7l9Vqy60n4J1FXdKl82Rfe3goajswiQ1ncNug
Zad8AaHwjVzlFpJ+X6773oC+82P6x8QYNrF7PtrU5fNYDjBiC82WC83qxpualL7z4TVzmIHTiAJf
hmVXzwPumvcIDvTCcNI1GId0eqtNd9zE9eTc4Vp+XiN7uaMKEdYh5U0bfp5E2nZiKuuuzMnJY7Th
aAY4WeIjL0RzoUD0+iDb1Nit9ThtUifllZWaUi+zN1O8pwTZfo+jSXuqxBhf0w80wtxR6aZYrOXO
ZiblriFdZtdGw3KqzKJ8iLNyugXvtcxjJNWHo3Nc8KO0EtsW9/9Lw+yUL5mc3CWAVzE/RtMoGtBE
x2KMkCuB+FI5EYLRGw+xtf5gj8f4Q+8t+Syh0YqA7nwfpMvsbLq+zAra5Z0MotS1H4UzzetuRT+E
6MQH7Zs1Xg2O2jLB6h611zRu5caZmMe6MfQO72ulrPmdQuhL3zkcy+E7qmdR6e0DK4DZ+XRSom5T
llp+GFxXvLnF6NFmFHHo2lXMGchcLgtg8a/EGKzGqah7EJuh6EbfNafsWraZvOVjng9OCbmrGkLO
wGSRKka3GmO/ijldh3EVj2kw65YZVKRrgm7TWXua2OzjsJlNh7FuDC29w7qCqcCQyXNFg/MyHl1t
p0cGHsBEdS+dPg1bFBJnO80yvWuEpTZtMev7UWrHxcV8lFjNg05s6tUkvCm6XpSW77tsMXDDldCb
U2cvF+ScOPy532OpMwHg6Srsh6XSj9ak2186I30lkrk6Gj8auJ5tgNvY/aPRNIKrXheXdJOvc9rE
D826ruFijB1V5pqEc133wZhGp76GJ7SHvrsdcBZceLDHZWhhGntJIyWPpulod5Na8hBNuL7WozwJ
zVyLXzxCHXYt+OOm1W3to1hNfQ48ejKF32C+uWXUa5sfmqWe/QU9wQnUPMZbpIn0hGfqA57+2pPp
oWrb6CUyzBs55epetK22ydJOPLVaiiswba5k0V92RjscsqShUaLVpf4R5Yyl77rkQnRKBx4WySOR
6aiPsQrnqhQHCEHKBaWOradxptVHFhZL6HXQzh2AoLdO0QN+B3vLzvdmWgRUBI6ExMYfBxmX1RfN
VG0ryM82HFVhN4fG7M5mwQZWYEj760qJ+YIix92zoHqnEpJsV5Ka9UgZpDlf27ob4zdOzOCDelG1
d3mhW4mPuLSGMH0VvFAW9U9ZWlvWsevr+cF2a1WGoxZBXIUy7rzed22KtX0J11reGasOqIh3Y3xN
3NJpQrUkyx41qwrxiuioW8ZHEw8pTqpBK99ztvwrd3CeilrLXsouYXmGzwlSqZfBEKm4vaCHle6j
3jPCUU9pFs52wvrCrAJsmXp7WcxaHthO2myl1/f+vMz5iUlc7jN3hrZsMo2QaF78AAmcFGd5px8e
52JMtUNxZs/DAZDGCQYjHfqt7Jbl+5ww/gzXfFr310B1zC7smva7PVfmBrfiAnkzFV/HKCNuoNed
EYJl9PiONdPbMmsLKmABwIma5pqxMW68Ea6McPLVcai1xbL4nSHKU9SnvJ446yGd15MdMWxji02w
Oi2RDTtdgb3W5lg3AdqbsdWMadzghqBZTeWM7icU66kPbTlt59UcNmq0ppMVufQ90xkAs4vz6c1j
xNh9hXb04gJqPi/aKJ7nKOnvZs8GgI/l2m4Zru0+uZ3q9+OYV9t5qN9WBrbv26wrwhgl9LIxqvKy
dibm2JFE+UYPytoNudD3SY5rqPXo8Jm1VV53Izij7WRDqGKV3o2TwOyYaMY2msqSM6O7Hm3TNp4S
2XxhrmdBiezqu5qZn++AQU0wF/K95mrYgfkqPHpQMk0isUbk4x1lgmIzTUUJf+fZgaNa94YM3eSQ
rTK+7DzJJevO6D2rHl3mtXpPCxtWnuvfC20h2ruOb9M6KuWUoRqG8gmyVwvrSi+IaC2S14lKcp8s
LjecYrjZF2UTRy1UWWHUGcTXqa6KB5WVtHI5icyFr+HY2vUzibGhrJbkWkwdlImR4Xk9N1vzoCKT
LMg5vFXUZvOI6MOgKZAdEEmGmClf4QXaQBvSj8FTZPwwfbD5k0NLXlEzOQcO+hQNVVdRM2gE7XZW
2WUbpMqz8Bh3kXZ03RVzGHjqsFN9ZH4pM+BXLs6mD2tml0X+TLP9GYzP/rCdpXg122G6TL2eanEV
3dfFrMyQaTIRAGwGashErKr5ZplueTQq1GGH9IsZ8kvom9iKmrDVunZEmpJJEk7OGlPSqZvCnMTV
WM7dztBzb1MWZX8nEc4I3je4tlVFn5oO8chQiLMnajCHFmVxqNIjyc565xd6x5VodbIiH6vPhvyy
zaBehqZUgTFPMg86bdR8NylzG2akKMJIJutJ2FLqlzXXdhFW9LR4SwsTW3y9xTEquGKnK9jb/AFW
Vo9CbUmi5mK28bokrWvdtZq+7Ns6x+00dqmMwt7GPDU1OkcP8iaMgOYuPspBGgkwdZIb89OglsvO
rGoagFpeJBTaerJfGO+zoYSxb6wIzbyNhfMdTk+3fFwcw43LMnwQS56dZlzNr1KVrjrEemzKTV7X
3WYSNihJvjgsWnlam0GK2Jz7mCK79cKumXMB9I3Dy5ND/qJlLkVg4XQPMT6lrQSMokxBzvsQbl9u
nCjKDhqr3FMMDv86Zka6qZmq8IyUUl0PgvXJcLrWN2F0WKr6RLsecDhdT/2oR0Fj1sVjZGWdP7LB
LEHXLskV/mmC0DLJ1D/mjZ2RL0u/Sq1cXnm1mL5hMMKq0Tri+wgyXAdVZuuRjyesuy5YFA9d1IoT
unP1ULle9SJdDOpBI3rktbnpm7umwf3YVgUMkd7rX+EhIBKzyMGd1cFLs/1Eb6Lp29Aoo+netbrp
dq2YT+QzwGlqzyNHcVrbvUGcfvrdIwP2MR/rDAbEIjIBJaLGBRZleNMtdWeIat2PaTdkHO5ldkLT
dI+9IpCiwcjkT3plH1vHXRdkQfGUEJ5yAKJb7pdIy96dPivg+K3hosWMCgDTR9/t2DnT4Cq5cgi4
uqPXarLxpOeMcU5Lt/iZCi6wWX2rvca7TSM92pozvBjG+4ONwHoqHPCoyrNzw3d5+wFgVXvvijL6
2vdteWk2HQfuaUhPSZmyj2tJvlwBfjWaae+LqIJFVaA2MzlGtvXVjqLywtFUc8qsGIbbqu/VStHi
z4ZRoxFmdLBZvxfXb7Ml3U1A2kcjHorAGJhXTkXbFY9iVZjW45UNGjS7DmXJmZD1uzRuvdhUTwDH
ygmcGh9kmA9xTlMiAiQP4snxbuPYqRs22maVvoVT8ZChnlBU02v0GXDrkG1hmHReTBuHrmSe5Dfs
guJ5mBVRo8Za2gGkoW1u4tZwH41qFSOX0+wd+sFuvItlbdPsda2l5+2zlhp/8srcOgiRt/NW54yn
dpTKb4XCpRaB7N2MFYyiP7bux5m2fVFpoauLeXWH7Lo28K8jAeBrAbJeCh/M/BU2b54fMiaq+MVs
prBeDFd/8qLF2asZwhDhA5tyOjtaMJmxbh8su81lwAyNZT/NnY3fgak0Gn55yyMnIF4czBKkMxw1
m6a0P7XedDqHk2abFQUu32E0srZepNwwrVv7zYkZqR3lTO7cFAnVeCCppoJJYnLOtYII93VBBCGk
cDMzPpSumzGSlc3xFFSXa9wQh8aZxj6cXXM5IezQidBALh5qtktobDT92F90JrWNYNNf5k6krl/1
BLKmHtEDkqSw70Nv2GfUCDONdO5TbCTQppP2HbqU3sZiIQWs1nyfZDh2KFCtEH1KBjPDka+0DL+M
UTC4yJwsTEKEUlwOmpjvZV+RRcAopodYK/MXh6VewcjgNOxUWeY+rdn8anG1ZFN2KzFIqsliH808
3tBiWSD721rSB2JVCeosTbc4TrI7p44SALGq8DbJIkw94MhV3DhamkOYwh7ol4aMUAZzep0WxcBs
ySOgw6rfdYU3orsR0FNcoHbE7jkcOcmwKw724FNAaNZ910AL32hkKXJu48qC6PbNPBHOO5DaUL0O
cQlRkdtd2xdhDwlPD9VpV5Rvl+WDKbnYNQbfJVEgeu7twSXobcQtqO0wd0JUhg3ndkT/jGTWG8Vh
nHmtMst7jG0TB5keW0h0AeS+rBtXT3lWQFGIxblxP6asz7yvs6siuyCmgMVpUyvL6U4jrq4bTg4i
+5J7eIqBlrNUYRlyM3cLix25lwyyn6NbO7KieostcJgO68RSuSWElmdNGeX5VnFWbsPVpfNWG+zM
QK9VmY0grJxsZ3q7GOdCemqRsYmk5Od4uXXrNmH0YrHPjFEbNjx3v3Xk6hmbeMDwJaakT7eE8azD
XTsxXWmb5mYZ7XTuJpvwEbq0F6QML2Jv55GV7NGHSnlR1MIYdta8okgylWY1ojvNtXlypekaSRq8
0XiHUriMB1jQsr9ZNAZn+ZYLybzLXKlrW3ysVbnvlalpN1naeDj9qF8sH3ePWe89MTvRqQD+o0jm
GKV/QUt3WHarDCcPpygx+TDetnbjrTPPu/YrQu1/U3hrW32WEWOul+WkTWtFdSy+eYnRHBV5+WsA
1x2voRup+iSNaF6DkjBrAvmYf7EE2mRgAIvt0rnBdzCd8KMgMUcm2l/L7cnppNivIto5k9ZRIPVO
AfNIxIhFh5hRMR51R1k6rzDK8WbEV/oFGaP0Tb0jLwT18FDmJlaFZe0OEQ6IMDI5xeejrW0Ss/vu
9Ca+/mF4jmtv8LvUbC/RX+WDDfZ8PZLRkfv0K8eJ+Bh9up776q2N5i9El5Bu2bnP3YJBIlu9Y9qo
o4lJzIdeRLn3xnpD1UUEWIJrsdVxnq0YIc8cvhNgdn3qViqOMQNOzVqNnJVe67a9WEuMW8T7Ehmm
7eWIBaIXlGAVNECeTztlkSXRu20ZNPY6baNSX8iP6Qd61LlxgzM+CvA/WuUmHQkMpKE6MqYwNfUc
UYUFHODU25CUkH5TVuJu7ZlVNs+VsXgB4eKWfolPNdsnhbzQRhVjSqvLjdDwVuIiu1Ou/S11Cllh
y7PbW5wXMAJ6nB+w0alDsjTmQ587zcfiOglOR2PC9tqUxQ38MHsXFKlPUstwaQxD+yJ0EgF0ZRbE
aHQ64W483ddJ6Jyb7MoKS+6pizht5w+38s5Ut+LGdhiMsosag+CHbDyN61w8FmMfP43MqCBsopHf
rSiTrwwwQbLkg32WBBL5ZJ+k95C6AMu4Tq8Mo1g2oJq0nYnb25TWiNQ0jriitbgjLYGQfL1Jnhx4
12zXG4wHBhidqJxM2n/a4DR75aTvIq+cQ9ou1xaCop+P8otRJU1o5BpLdQsbgoFj9L05+hDjlB2M
pHRfa9vNAkzhN61ZvuEYddCYRUO+vf00OFbmG1IYYTJRrWsY0S5G2TU3spy/UdJrQVUwTvEsz0C5
5vFN6i5u6BjIsaGUwy012GvJTQuD4bH7zNlNQfsG91I6bY01qZ5XQlKrTSGMfgMS097nfTpVfprN
xd1aL7fGsEYc2gZ9s2pTcyiHWAtFUc1+HelGuBSpEVRWfp8lpeZHrdd1IZZnastENd/GXL9be+tu
6ZcvS57vnYoJs6Kvn8lgry8yBnqnzOTYw8Tuk8yaXipjXi/JHDnCD64b3DiYbbFN7CKjwh6M7fGS
edLYrG3kHhzX06E1Nc49TTL7RmobO2+t4iu8Lwzqdo331usp52CpzhKw2/lO64DAW933tKN91SJy
HWUrSYqe631d0Ccxew+PHhNmaAF4O46NIlR5vISjwxRtUznPrKHjy9AQngKOfUhzGrnWkDnjZmiF
pDvwv7k7kyXJjTPrPhFocAAOOLYRiDki53kDy6rMxDzPePo+KLJFsloSxU1b/782komsISMA92+4
99y42YNBOE6poXkyLFOmi8SDM4QVeDJaozevleOwHA/NVmZ0UFaOEZnwOU/wvmBy8O3oZJKVeWXa
PLblHMFdMbPJm/v0udRj7tTaF4/6wnNhPpN5rJfQgWOiX6GLl+y688c6sF+CmiczidrRS02E3LYj
njNjttZ8WUvHFuPYjtKJaRjYmghHqv0sUvG9sEP87ZlNi2bZ2Y5aINv0US7BznXah+uP2koYWBzL
wSnWc1g8lglf6dix7loL5nirKm0MDEOxYsZSBc9zsiBqxq7ZRo7JJi/B5oewOHvt2R9uasj8CPYz
tQaYEbQ0jrG8NZtmIJVsOcix5y0XwRR80IhSaxipgJbO2cg5WPIcF0F5HJj9rnyVn7vEr55EXYq1
EzC4jn1QnNw6+d4RUDpWpqONGz2Q9r4Luh3dTERb3LaWx4JwGgCnROcus7sjw0HO8LBbj3na3OJ2
lSe+w/zTwhzIgCGnSdGj8NHquuY8xEQUhAXFxkpLx5wfLc7YLzAc/tJaymmE1Kz7Jz3yOitRDE1Y
HXmASPDm6GbHzyu0wbrUJY8sMU3ybWSGfNDccgGCWGHTbkbHQcwT5jOFYWfc2ywPvUyM30JDc2ev
02o/3vj9EJlehxMBCU1u2SSQOoa5mEfaZ59J6qmYuCwjFZa3bLfzdaJFDiU6o7Q1HgZ3ZYaR9s4A
gyJaI4JFFOJimG36OPvxtDXnnIe2ij7UBDqIodStyN3bVksUx5E/2mtcibMXV3PgYZljkJ1YsD6w
lfcrlETYFLvK8PRSfY/iVltlrCP8TYMRKqBaqpNyVVlpbK6NEthCjVliEwMGWKNzt6lqM+O6Z/fK
AMhqtn3UMRUaTWQXhU0cx4RvAXiLwRkUpwZu5WmatqGe6vvcUmzyXJF+Egd6jIkpZ/KuTycoZdo1
57W9myauZopVzauVrz8QstWunGno/0KJtuBT/7ivl4ZjuaZlO5alW8L6OY6jyoJBM/PJXiVGv6dD
2yYTbjCK878HvFcY43RUAUKg1rNd5Dk/idH8QQ4J7oR4vdAcqyN+WGM8TXIWuvcH0cRfqt4UPwZY
dUdY0hRo0Oyfsyh8NQ0xWNFoY7JNdRa6NjQdtiv+a19QO3ouHyqWBumGDyKw5V9hkwXS1T98oj/+
fDRVpoE6kRhi82fF6VApF6ieG22iXLNAMTCGtVYyQrhghY6Zb5XmuOUL+om4v6AeEzf6XDJpsKDr
eyzUtfAcuKXuXkTbAVb58dn8LW3NfyBd/s/kN/8vCZzRytiO+29lzvfvefBH0Y34x6/5VXnjuL9Y
upTL82UTEPBDRvOr8sZRv6CvRGipdMOw+G8ENr+Jb0zxyyJO5T+20E0pFkD9b9ob/hEaY+Q6Cq2z
ydXm/i3pzY/MjN/f5F+zNBRSz5/kfANigwzOlL8TxvjCCcQGBUXLruUC3iVYVygRpmzD7iQ/glML
VuVSYjEVb9ddENU7fhqAJ0GanlPNHDyiCxAnI1dZ5Wb+FmVMbntLn48V5qz3OvD7Q6T52VagvtmM
usUyVjX2frQgKc1CovtFywoVLJGPdhF9r1IHezGO86sUaDb9jtu+wzpBj6IXOI5xhG9JIDOqlVPb
w7dpaPVjh5YHXr2mH/MK51vdsYwekHcfS7u3wM6UNR2oa0AsySxFn1zESOGkzu59VPatCyJrNTqF
/VRFzJgz0B9s7XQoOcNc4HAcwo0vfDYobgbwDNAU4BxprPq+fNZit70vQiq50KimJzzHEzaycEKt
6nZbt3YCbmouGvYJNjWWma2yJAZOiKNuDUPzS6MZWGk9Fi7SsfjrYCMXq8Lpd72VbtSkoyKQjOpC
GUcPQcqgbpFL2LTfKCWAFN2lFiE3oZlfhrlz+SEqkVEFDOme6T6bzHYOPtK2zEByBc6dyv1pZ7NW
ukhj6qm16/GcR82Ar7LQtkqxSpncaJ/bxouiGNmIJpzWEmHDumy5gl3fSre0UcUxn21sEkmdOFsi
NNVODONDWMU7yCDoVIpkifCtL3Yy9hjHg3CdMgXfpwFQND7vnQmhYAWc5wGSCDPG2D9MLAtXopN0
acysV0GZguZkw4xIcaR+zozbzDa7VRYN9bljenRr161cIybI+RFT960xWzAAaESggUHrA91h7Xtf
L58wlJU44bPeC4POOeGeQw6Qwr6ERFelWPfGwYNeUj9R83Q7B4AGPZ+d7dE1ps9//xT9z47If37W
/h+UJv522HE6/Wt94s27lkba9zB65+vo/slRya/+x1FpG7ZaLBeLuN1Q//CEcIhyrGIKoQ7A5AFl
6/ej0sQTIlEkc2eygWKB9PtRafxCnSL4R0LpeNrJf/s7KsUfV/D/PCrpw/8szHWNCXpBrsV7cFHw
V22XGbQWDbTFc/3Gjp51muGGK6kN2V4vELwYZsyBMUU6Jmg0ToeiYy5GLEj0zlCjOGKaDVixw/wM
5hQyZ/NGk9Fc0XdoJ5lnD3bNoh9wJMQ2FkorGTLGMlgar2ccr2uEcyl2cfcIC8O5C81RE14BZGhX
NOqazftwJi0oeZJJYr3UGUgDrycAdcUqxrqwVHkDK6nWkETYE/ilv7UMzfKkKe+FfEdkU697wRw2
jBrfY02zBn/aeCTExxcqteLCXnXaFyWqNVFP1arIcv6WE//2Xjba8F1Guc8ouBbaqhdBcB4m234L
wDscg2R2NiXdqFfos72amik7IwxG65KbaeSZiV98mrFV7GOys/cF/fMJvlP+fTZ8f1vPdvDgI+t7
clphMzWn/QNYUh81V4h9HkTmLQA6c9Mwn9ym3BnHEK6IJ5wJYDGJUQ7Ek6BBUGoLBBK5e2/XagYF
1bJxNBBBrGzLDa6GIKcMF1Z/8KWfe+ZQdt8bUwPmw6bLSVeh0tmSAWA6VnyYaNB1GzRlY+4sK29j
hjBpfAFOWV4mzc5vEjK79n4k2WYTraRvQztheknu+8VqbRBXsR5f2fgGnzumVWuIk86djVL7ehpT
7ZwHRf84FWl6rAvZrcOwqr0MtOb1XBbJlTtWJghRqzhbvsE1Vorexivs+yhHVLwaijC8dCV4HLZ8
mKFtrfVsg0kSpJB0ZalZMMCuZm3DSHrS8T/rDSaLljGB+ZgtsiT0cdPT0JvxtyCsy4uM+lsF9Aos
849NZKSuye9mGx6z+/Bbvi7TiFAvTs2nzPzkqrNgizqhMfxqb/1bVej/Z+ens5T8i4vtXx+fDxRL
tXb+bNrPP56d//iVvx6dKLV/MYluEI6SKKlt53d9t2H9QosmeYRp1HjVOB//W+KtfjEN4S5+IoO5
NSAUDtz/lnhTtvLvmkuN+duZ+3cOT36/P/U3oPEImzX5HQ2xqNDlz2Fa8WCX0iIp46TrVg4MC8DL
dmKQ441aWW6Rd7rraGloyhgNne9Y9QEMUPis+7Pp0Go3MFcLpYNI8sOPwWqbBzcx/C+mRIm1ggsU
b0SZpwwBw7Sf1y3+n5s2rv1jhJSz4hk36gPApfmSd0WHDNFtwpvCceY9gGr7uw177qrTOoKjWR1u
aEPTrdHVjKVDpBuWVd9KMx3X+oj/YOhIRsNQRzS0axbvEvTCl0+6Fv926WrMKRkbLzJ2MCYQy3xe
J9ZN8zUsbvsjkob6/PF3IQGJ9LbaJHhmAxqzXKehPt9Okv81jn10W0Bie0DSrR+QvKAFrlRnEgUa
oNNkeR0Unkyi+eK0TnFGqA3uEQFs+KF3gh+u6HlNKWGDF7O0E08nVJUxn6YXK61qOPHyubrEfdxo
a2Ss0zYm8FybHZCueRoZd3NS2+egabOHFsjzayQL/5XhMYsz1THSWs/2nMsbrqP5oqzBPwJvMNYz
hBjYs5JErYC6jl0eX6KaIhfAUDEeydrCb9LnefXMhM2nbjP8B+CJWesNQBP2Ux041Ur0Xbz19Sq5
k6BNzRWbMesJA1B4M8DOwmtSm7A7UNc2z2Wm5Ftc6s6+Kfmmw7FvHljNa8+9nwR7Z27cQ9IHOdmp
yjzobuYfHcAba6OzH0q0cm+Sqf1HNMUS819kNtfoUWGXWe6rburj1cjcbTt11nDt5ErxZc/g7yuV
3SC9Cz9UMsmD0AdjmeMnN+PY+a9Dl1Cd2lNrrAMnbTxLMJQJ/G4nhei3cyjDqzGK1WXO++JlDFr9
pQrD6ZEFm32j92FIO8S/YiVW8tTP6IQ7X9c2CtHouoPBsSlw42zAG6Lj1JTaWemE+Qp1FJIGO9m4
IzLTMc+vo5io8qnv801UjOZ7iBZ0lYKEwUPXmPO+aXgfctcOIbkm9HHCz8pX28WFqafadJEEBdxk
LPDfKDOG3VDD2zCgdm0JB0w27Qx0DaxFcgFLGd2mYvaPE7opyug22sH9hH0szcRjBC1ZXrT5rska
dUndEOR7DCVxSPn9+sHJ722/KLeT0elkUTn1TQgxY5OxiPfArr649B/raHbp9Ywp+0rdfLyy2ym8
+LrjfDA/pn9ZuoomjgG9JVFySackZz5sWk+MfB1YYZqdboe0DWIsTXUPViCAJeRlyIn2YdCMV5Xg
NRV+P4brBAXXCgFZYDLthyzTKsO/oFFzrpCxxR6HI7IoO+yPGuPLYwvV8N73reJkSDlhuOrG5EEn
7eAlmJzwPgT7eNtmQ3Oq7SA5sRpHCp0l5WPBKBM5gT+0R0Sr3aEEBgZ9Qm+4WqPuqQ9Sca7GthpW
Dej1m6I3qhsoFd25dOb8Dq+n2JODAFydc+aQsZXYjiWaXqlX9jv4Oua6YeA/gpwDmyqtxMvR3f4F
WuJHYMrvte+P45urymUeopj8qeUW+aMptPRlw5ZHJCcLBNlTYQVKIsQD44nNoGJsIPyTHdCXAtaT
+yIX/UuJqW/nTG33Qus6YAJolwVWajwnFmTfQS/Rb9nGfRY78Qu0zuRkJsRZxHk5H0ZZ5SefnAmQ
k1nh7v5wf/6TSR9Tyj/dRRjOMQDjLRc4zBk96z8HrlkgpDPwJ+UJ+d30rHKLUxM44fg1YojGlMJn
WDfVCF/qx6e7fM7srHj7ls8+XL6FsmZ8ga+Bb2bW8jsj7buzNYb1DeRc/WbkWoJ5FMUhzCWh71wi
6ZDmLV+7MTndQZtle7QmeLBIdXlA5uVRaZaHplseH4gExm24PFKozIqXannMoKvzxGnLw9ctj2Ew
8UBygHVHEH/DxUjglKEbdq7KKNQuEwLrldZG+yZqnRuQs3GJQTuxPlzMIhtllByIICy9fGSOKu1i
YRpOF3tudcSpSKOXdKXGP8RNvq2L4MA0hKZ7F8TRodOda5fBS36CuAPA1WfHkJ5C/S2JTvH8TqQU
wW8WsLcqvotNFsQYgsovGa218S3gNoX8TdZXtM4uWQjp9z0fHysz34zZwSiu4/Gbq0oIxVcm0yC0
qvn0AsRjBZEKu9UpenZZLAJ+G7lU0YGVGLiijdLG99HeImvFks0W2XlAtbRpo2upQ3HKuDvhyYXJ
JvLXsYwOSbYNUQYSfu00d2CPnP2iG05eGGKpbNvPr1r6PAGm02+SHF+345GW57vflbGfvjk8MkN0
3blbNV0mQcxrTLAKiSt+FW1NPuPUdDe1cVLhc6vTd8UBakD0nRPAsDyYsOekh8gqR3ZzxmOe91dZ
z4h/kMe+Mk+cXZvEcUD6J4yYQKtxD4ZMlcAuh7ZgIFc7RADYQFsNQG8s4Nph0PdEs7XPpk2MGrgD
PjolzlqfRetYm7QdxYmgHMhJ0ER8uDKYpyDavEJUs0U40Hn6BNfIz8cXV/bnDjAkG3Z6iIBFKw86
hLoLIoZtLLPtomFqrVfbZLwTGebXPED4y43v6aSjQS0+jNmNPM3EP1puujp/hD+zH6vmRFAHnUlx
pJeSig3ti+j2Y15cpVbNaRfp16ZusRo35H1ldXvHyPdjdj8H2zk/WdY3aOabeRqOOFdgtcdrpkyI
sRFsQHdl6TjW0xkhQH4ckOsYK8eY6s2cRZKzXJEzU9V7h2gSHZW6uWnZOV3pyr+BmsBKbbrSi3EX
06KiXvgGmGwz5IyDMOzsB5F269hx0Jzlzn3azWvlf4uz4+i8N4w1DdaM6pvpPOi1Byxlp8xzMWz7
+HthwgvEGeWUvPUItvL4gp9xztm/+OGGFdOqyfCdNdCprHXiLA2dN2TCU+Uu1Z7nksKsmryWBNgh
vi2LLU+ZDsTHqF/dRd75Jhdqeiu3mq+vtPiq0V8DfVUBeMrc7OT499LMVyjf2ch4WXOMkEO2MKy4
kfv+umO6Vlk6wPkEZuEhBvJnvobTDYhC4zmE4BX0ziFdNAARMlTqD4IO2o63hDclzvdV+zy72NLZ
ZhFi0IprRa5Ah5TDqT+c4GClF/NxEjcJY+L6vUYcKGNsVrv5s6y5aas1+oR13p8bwzMMdMHzpayu
eAMl0vLCfcOaZETXfV6szOG+hmdMubk34juVJWdTT71uHNaxWbHeNpixYi0eLglptjMoOziExvJa
AeSK6q057B2Huct4MNtitZDQZwOykNjWVJ9zRXan+VymV5bMdnr31c6AeVGSV8UbKRJUl4EH3XU1
1MPaBHadE6Og2lsHa3vPYxLAucCoAOn6qIIrCvWNEaXfwuBB1jduMJ1i8YKTY2UxcNCyrzKFfJtS
98YHI803bd8hdUiezHpey34TlaNH1MltN1WbqDpWHwHirCA8Fag5G+YZ7pUVkXb7QNL1Kiv3dbCU
K4TOqPJZr+7drFu1pHWPlORav0dvzf737IwAoOEDSu0ASHSPOG4jgv2AsNoaviy0pFjCS/3Q5tXG
CN+r+E1vN20hN//+aqU5/J9XK32e5RgLFdSmvP5znSBFCOZQFOlpRD6B1bAeUg+cIg9S5FZQN0HM
TCVI3za/rlkw6Jywev9W4SmknhnpPMzs0uradCxb5Da8yeQBrAfBh+cvlYD2oyiYlvogWSoFx2hR
NDR2fNKBvnG6aeraTkVxTep7vW+Z7RzDQR88s2PZ3OBK2tU90MTFXHgqk3rykiC+5Yx+KrOIZ2Sp
islOqFFYRI57qjoUoeF0nPS7EmlgEx1UhI+VvoWEk0+n+Ia0tTA3SV89FqyKMd86XsclsVDczzk0
a94rf++DwVuNTb9H6bAlE3iPt2RD2kC7y2x8KCujm4crYrGz7Vw+QCkE53Id6Bct6y52sbGnN2W+
xPWtNqhDFtYri0wIsYDF1aXN7oIpO9HcfhrZxjWfUiPY6xh/sPZ1KMkxIWNVCx+64mBXp2RwrtgY
bEygn1bTe5ilUPKb2l5L54Pt+mQm5I8kfPCoBPOmnY7Kv53b5mOOuI61m8l6z8L2UEj/Nnce6XjI
CBIbg2Fe19vYhup9prteV7WnGby8aBizgyvuw2Zlxw+YqIiD9N/CojyZ452ovuz5iVDwdYKITYfO
HrEl+wtgxU8QH8o8xdBXd0wmwEw+xM9z21mXUExk1Z8wBVI6zPpalum5rrs3aqH5khBRspvzMdoM
TYDPHNu8ZxS1vg1KCsAfL8b/2uzqTwCDfzkE+z+4ITD+PSRqg0gqyP802frxK36dalnLfEoo2AA6
q3mINKBqft2dakL9IpxldcrC3nKBPv1OibLMXxxQMIJ9mUOJLxaA1G9TLaZkNlYNehgGUMti1f47
Q60f2YW/N0Ws6dE/oGYFRoVRC1vJT4fdoDp2WxXKIJn2C1AjQPy5dzSQGotNxUZdmmDsY3Ep6hXo
JBCLo90v6IBkYi7Udn66xC+hH/YMH17AxkozrA4ENCtI7TJ0rDV8T/w1hQ4Z0oPxF6q7vziw+dn/
dGIvWgNQxug4HMEUkFX0Tz9EOelNlKT9F2tG1d/yhzKOblx2qrhu3AbqbzZjLrUnpMdCM+czM+15
pwbD+vRdIw1esRx04GfqzMS6jVEieWaYMwuvMfIsJE8EwbroUbG+w0pdNKaVsLHumFOBX7NE8b/u
U9nZWxHNRn1fQl9l85yaxY3mBMLcjVm0yM9GSxJL1/spu5YZTCTgqEpHwQ61gR4x1RYris2SL8pm
hVRJlNWNZmBsXKMmmoSnVzFSxVCPR0JiYp9otQrDxGNoT0uyXRb59a5VMv8y8wbp2so24uqKaJTq
VRkkIp7acXLBfNVjs7aHHMOMw+oiXePzo9brCNgjurtxuOPKQkOLz29y9uuACDoS76Y7Wt3MJ9Gm
nF7JQdADj7ug0+7nKgCtHMvetY/TOAzTJk3Y8UaC0OLATmmZQ3oGBhMsgkKv1uC2eJBEq/GNX81A
qoMHOjyEbmFrty5k325b+1KPAPoX+l2ccdleegZM6JzaBrBsP7uoiavGr15bIGodtUOT015Mff1R
ZeRr34fALbIVWoZy3qtuMZvGbEdfZU7k1TZUkwjW5RiE801niirZqkpLiFSs2POw8F7ilKxWhEeJ
3wAmVk7CYKCblXmHlRBYlR+TFOG1MSPFoqtC5nODb9wOQsliietrue9n8h2tvg9HyrKpRiYW9JiK
W+zF5cof8F15QG1hQ5my16sD+RDkiJl6Nh8dowIynempeukay3C9vrd8TO5MaZ/JzfAdZrhlQqKZ
P+TNgdCzEQtInGcVAN8s/iqYGQdIG6xAfBT4PW4cwrTjNdwHkGuL7OxdIM6xj3Qpg7/1GY2qdctw
c9qw70T2UPNOhRudgWv4WMpk+GYUcYeD09Bb3iSE07MXJX4JDsr3O+N6rgW/WTAKfjMrKhpaMEDF
vPcVukBqu4ofjE+3n23/VNBD6ejlBiW2xKKNN7lbIUqtmAxq96nVKuugNMHL1go44azjMn7Tjs4U
xSXGlZsR8TPdxq+vYtvidAxXcdzzW5Qyb8Y3ijRY0KE2zYu8n10iOY7Qx8Psw0pMaB+r1u1GyBMa
JrQCobIMXfdpDMllBIBkj/zBSODLVwXlxLhOk6z3t78+rrNR+fKFcTRfOiZ3joZfH7p6IKRlq8pe
7z2jmTG1YhU1eTtslmTruFHvjoXp2QO6hP0W+7F8wcJX2IfcGjD1Mmcz1yW41ls+E5MYMJwer1rr
J2eZOu21LQYNjnwcWt9G1IftKveLjxjX8h7ZVXxiSkYMe2PIQ9cQ7mnnJV4NSAn9Psjyr6Aba2/O
yQba2rhScGwbDlCHBEXkNi7qDvwMy66GIlEuzZ2vP4894UwyTYxNPMfTK2YM5wqtWP4ISDdZroOg
eBtS3T0xmAQbMmk56sguYc3Q5T6gmgJrne6X7qGSA4S8boJRmQVlfAM7rOzWE76+fcByxsG47ISP
6SjvVUiUKd9UFDFl0fu2vVUGGwnP5XewsfY6scHngyWBP6JDuWxLjQ+6SBnPNj7sGOqtAHcxBTRU
LfajdwnLJ6zwUy9vIO8UZ6FKvgNT6x660a3WDcSH4+QgN1W1YtBRtoP0AllHd1MZJiOfoZquMd9V
5wBQ/EZJMXEct48J6rmryZi+9Hion5UoaDVmiWdubXPOaoc+K/znMYnvO/quQ1t1NUBpWoUeLwJ8
CEjGgOP9A74VnIFMWHZlwqPbt6XZeE4UE5TGNAudf9gOaLeVQPvhluZauBhfger31UCIChATXabh
Vwf04p4TGxkxGnGwo8zJq51OcBP/h5OF1wPJiISKkt+xlQHUfM4LewYrw51A8GSVxefZtVCxqLDp
vquQGCDoFlGJKLDq/fdihuIuMlJX2XIU9ICaU32LIs1mmObr0301VPZOj4KK1EtpkPrAULQFMG8h
AyoC276aWVkf8FOpHSdJh0QGBxmdCyAiS1X7NHfmt37K2zXbny7bVmGJhIUuvfjG1YgxM6kY9MVF
3O6zArJhMIeCoRtTTeMIlFE6+xROPP0wMWOMztqk/9CK0fpkrP0FtKO+YMJleE819UjioP+q9MR5
g0cyRJ7VlN/afMjJQZoYn2EuAUEfOL3wgCpI/qjEdU5xTJbFSU/76s6ymAcqQSKKV7tD+Yl9s/lS
cVPdcMKzhlO8e1fStNvvsHmd+y6kL67ZbSx9HgB2oORz6dVEg65N31C3JcPS9wydwW2s2dEdB2aG
wDaYnxMxyFOrmE0VsIgvJKPN34njFM8dFdfWaJr2lsGvu2R3unAbp8IDNhD0ry2wEM4Px4U/C9V8
fpgX3NC6TNRSjjV12e8TBq3uK9pLfNcGSPBwE5NRAs8mqlHYI76cLmHh268Jeoarwph74m4AqAwb
zRIYtonITb9UO1gWc72yeYK+z93PcaAYFkaEYiLkmItVGLXGFjdkj4YLpg3zpoGHaJXbuelsB6wJ
45bbIHlO7La3mdXN/cmSOaprFJ4plu6GwJvK6ckoLKBz67dToVDmt5n8zCADHXE9NCwpTRMRcyrs
dN6FAscy45ApWvpEs7PIROY7UI+9Kyb4xQwP6dZTp+CYCyCrvxgVf+n1qMsYVbccbWuPYzxIPYJ4
w4ZhGY9xYfFyeULkJcQ5UmQ+DacL9e2gAlT4QTohk5GaAXrCHVvgIXhCAdL37ARrhuk4UhC0srdk
o8kYi9CmcymLLkKpUTdwAqofwA4nEo1X9K5DYDD3JrMzGyX/G/ZF8daZzjTedC7gUiZqVrmTEaUQ
d4De68Sx9BVE37kvuxubSik647si0KP0J6M9BrJzR76J1kzObuw2LxFYhltuZNUfrWhgDuNTdcQI
3yNuLuTY5Uc3tTLd6ThNyTFAt1hsnREluQfMwtyb8UDcbty3OnYOFx5fPytgPMMgbW1FvhdVK3FZ
trhN0YSDxWOMfSNx+FdAdES568zEPWVswNXGoMBrvC5nsssYR0dvrkX2afJLqa8jdgt70w/iO6Mb
uVet0pJfFEcYjWPANFVjVM5RmM3osxBn0wjg3iUMmQNfy5gajvFpSArzxFoOx4ne+YjO06BJrFOR
jTz/mq6gnLragHsA11b16kDmxuowD9VVwh0q1+Sk3Vo+zj5P73QET2YJ82c19qQq4ImhFFshXV5m
3cnEy57Sum3oZyjWZ8qA9zoP2vs0nrmW54ZlYi06+zMQTgMhH5WhL6m2NmNsa1dJmpVvYD6Z8ZLt
wq/3q84WKwxDQ4bJro+Z109Q1lZNUU7Gyp8j2HBhgwRin0P87lcDoSPsbbMhT7aZPrOfMpwABkA3
S6igeawwNHZSEyRtpK29Ls0ueiKCAd104ObqhczpwIukxax7CMk0rUw9ZP3ccPasW9stD3Efmkej
VCTuuJnD61vbOX/N0CyMJ1XG+ZmtJZ//ZC64B6eLnbPdL/1doHfWowmS6tVKy36XtG78RqIixbwg
1OXDwHJ1q6APEOBM6LN16DTbPOSG2QwH1P/sBWTX6W+AT8A2DT+aAGJhRuOM9egpDkzlb2p3rma2
GEOhgLsNRPNZGjQmWhV/kKtB+F+mHKITS/fxwP2vSJVV7dltcvzxUI270stCc8ZyAXAGV7aL8jOc
WQDjfK/np06wFd8Iu5vvEbI5zSZ0M/OUokVY6DPEBFTjqG4GxROGmMASa3bbzYYoEXZnhdU3+9oI
6nvKbwadvP6E0gzRvvSXhhAGCsqljOfCNVRxgA5Sb0qHQPGwDD+kjXFZxy104KUbxJp0C4xntZ7x
JbcadA7iYLeaKsNbK5LxZ21l1leHxfEucyMUemPosi/zg43D/eqxBSH7TeZYWlFN5M4N/rPh0x9G
DbQNLctLS+QgiqxwDk0vj4a02lX15LyKujDJm28wHWpL/6UGAeAFcQVOuB79H0mORbslBBX7qJsW
ACxYAyZrDEr9vjdwQk1txMqhjIfVRE+pUsdp174ZQDSw9fFGp/LYxW79HDlO8LiERJ2MemFogm8C
Tjjuqd6ma0urjBdZDmwLSBMNT6S1z+aG4qTeAXDPbwxWJUBXHEqb3WiN3WGc0mYbAkx6HFPh7JyA
Ar7SzW2Ryf66aQ02nwSIucSaOB/FKDR0in6I8HkG3XdSeQQjsJ95R5CeJGSURIY6Ii4wDtw+n+EQ
BB+2VvXgLoS5URyqOWHmmg15lwg2jzUs9Af8WK5Yt2kb3nFKppcMN+9mKBkHs8Hj6eSud1ngm0jU
t8MU2y8F5vN11wSxZ5aC0lYn7T6j8VtXcV/fZFGUo3fG0TLM6ads+VU9Ed2H2iZzxopJj+zJ84u4
0KwNm/7sU8WluYE6Wl0Dj7FnKryillvgpb3chUneXllF09zmvp/snJLgypq06xQNnE9lyfwXqXof
AD+s24rBa+rO5jYlqWnhDwH7iFURH8E+9Lfktr6TXTQeKS/aPeiO+px2eOYUON1rI2vSJ5QsfbUZ
VR1xN3PRPwMUmXah9MlOEZhn17Vy8Swih+RZ4vk8+GUdmazLBvcbeWPFXd7oLV8+RJFVWYdpewI2
5GskrlS6u2mNuP9KodFdOSRUmpyTboKupIyS3aDZ7C4HK71uyrLsjhL7yk3jaLxEIRLWaKXNcf2h
s76mYCbximK2NZ/rlp7QqomI27GWHL/5Sa4EUshe8vZOAZHamUaDwmM8U5PXBO+hpY+6e0tl2oFi
HCJeqEsf6hcMOW5EXf4XdWe23DaWdelXqeh7ZGA6GCL67wsSJAhRpKjRsm8QstPGPM/o6Ffol+oX
6w+yKy2xLKuzrroiKioyU7ZAgAdn2Hutb22IjyJYvOl0yH4++pmqUvZ5jOUuy5V2K7CaGttRkj5B
IjRdtTdzEm3jcQ9oLvBGzh+rhCz2DXsU1tY6xodlJfA4IJJwNqBPPO1qisH3Y0uc1pp5QSQbcqGw
1SEr/lCifW/pRGHZVno7OQVjUX1aEJp0JpKmuMNVcFc3QXuVjoZZe0Mt8eKYid7Fd3VO0MrKtOF7
rDsjHk4kDkuAzkRvrfu6tx/Q9tcb/ByDOzUIXbdjMOgGpxV5cqoxTm/YD85bZdAWx4Ii6s+JoPPd
JehS2L/1X8ahBRvdafNmiiSoQ1mqu+w8YehhEdMvRswBmybrpSMLYPW5AzNzCkUACdDvC45g86Ae
VI7+hStRLfSGNB28gkPSddb3sMrJBQfFBeRnjtpyWrP0EkcaZvtEI4dSQci5U/SMiQIWws4k4vpx
YLPerXOjs77Wg0yNHruUJZzWnDr2ADAeW3eUjfnanPvuscLztUPf3LSnqUZNVoTtJ5bj7Da28nFj
kYx2ojHjddyti8KOF91CCPtVHwza3nPczvJFYFrNsKmyUfo0U65/xFx+LGMaGgX12zWYhugxCnIw
DXWcreFfqBTQ5OijnTTlTgrIrQIpclv4S5YOpbJpx57ZnihjSOy2OSejmhiM7LLv5sTjOJkjwvWN
T1IWQSsJIMLEfEtt0RvoJwxEQfSWRe5R60Gb1qgTHnpdAn3MSsSeR/AqaDeKieaGol+AMBffei1J
+sHXWwgbKDxCWiJ02VYIg01CDS1lYgsguugoE+L+EXm2vBsaFEEbXI1w6op+pDZX5p/MkBYnzsVv
SjYOi+U8elBTrWNj5UdOa4v4YrTD+pDAYTmiT7yfJXb/eU9QEbLIO9EgA9kiucqvUgij+jA2D62e
h9GlZOXtQ6ML6aLKrfajRSIAvXEtKVQgoik1oFxYAUVYs6PV2vodkC7OQwblriEKSH4sM517pNSX
V6doziimmikrjxPKVXNnZgY7QK3m+LKalkqQr0cQS0Ktp3BZaQG7VDzKMklpqSTfT/T4aUfjG6bb
2et7KZf5AxzsDZpLQ3bHilv3WyNfsDbFUAQ08ulJE8TIYSRzSACuyn3bgvlwipBNFQ3RZIg2AnFi
ecnOxCapr62ZZkgT59DFd2pRfAIP1b/TWPpVxVwsAiJDl+lWPMuLXgDyq0L3IZ3ZX5Hh0iTLOlns
kFWEyXoie2utF51fUNCvp6OJJf7x9wX7xZb1quWgYZBQNUPYOMcQ7C791xfXtoy+qZRifrKAN0Hs
0joXJVCMgZp2fQRfcFdoaXcj+Qk8tLiT5O3vL/+vLQ9A7BqfADouC5ehL9KqF9cHKxVK0G4o+cpK
CJ8FcT0FRDuKpi9+pov+rrR0RWbmR3S5IlxO/hzHMR5XcvrY0Q11R32GPX8FfklEYwKTQoK60hUB
AcsiVCGv6QnSq1Mx4xcmODDWpMt3bgGvyOtHuMi/TEFXCfkXfryzhoeEmoZiNh5LVfETww3rkDo4
NEOQMYDuOnXTJoAS2Col9HRCFKBs3FNladVI4/BAhlMGN6SWRnItn7s2UoXi8PT3P6RFGKxg18MY
43O+fs6axmRr+uCUjbKOEc5pklHsM6SCrsnCfU1Ca/TVTlp6NXEy85Cfu0h2YXOQU4miNsBzBRHl
HrMOJ8qHYrbfeQmWPt6rx2iRjwJiBL25gnsRT87rT0hhOyz9KkFm0sHPufn+0jVqE4+uUlKjOjJv
CKLgIur1jllAw/bgk83p0c5DEMaramqxiTSg4BsnrXKGSzNqjBS/GpVpn0WVhhqjhQtpveNd1pZn
9/Id4gPzrQveIhXxn3reFy5jMaNLpSOt6imjV0um1PqUBlXZb6SJF/spq/i+nUEK9eQQqJC9V0yX
YXwE31SEe2GS/rZL09Knj6WGUbpdqFuBMwgio1eiDpk046UbRCUgRLzQTuqDEL5RI09LjZIqWJws
yNqKmIgs46jBXrqyXMkqEKvVvALfODHFN/gGqLVGFT2TNRY76akMB2u4JmDSuLNHDSaI1rZl8c7b
ob4WcAjDws3NC6DL+AL4J3H2gs80JjKTpg5y7XAMj1JEpBLqv4gMgog9E1kgotC1Q1O3HKjqKFKn
/WwjXbwQ6MGmvc6h7YrqfxO5dk6LFkON0Msdk2iCRsOYQIzglAflQWdXbQgy6WjdWBl2gL06WkW0
SAtljPEwAWLrqTSyhDjCAokoBX55uvv9W/Z6MjVV3BBUIwmDYTDgkZDPhnA4KNOkJz7KdWtApaOi
10uiESyLnJUXZItSD5ALED2t3qqbSbLRcfz+A5zJavkEPGRDMAw12xCEayxLzYvpdA5HoOhxQz0Z
D1WxNQJFZxNJ5iQNk+eWDo/ZBATr6+FjJBUtOdQhYC+Kd4H6RYQEA63TUkQIFyjOwnBIqVVuM23o
PuUxiyCnT9/3pJ445A2hSboruiSF18hhNwIsM0tZv8pUX9oInUKl+87NnT9eOuwaYRqKIgwsH7jz
Xt+cIOVR9o32T04m1YFKS56iwE/59FQI7AOnSECUkWJq0JyT8KmUl9xv06wTfyNblq9tBhKyFaSI
Bq4oKqP42OL4Vh3HdqKnpIhbu5vivdHlzCmyL/J4Tfcmh0AuD8ohGi0wbMRI4msC8p44AFS7klqe
aDaZXdY3us9haP37Oz7PEFG5Y6QKBnAEk0kb2cLrO06lwiQ9PP2z1Za+mkbXY+ExNkvtDFVCvoa8
Rfo8Y6w4pD2pTa7ARRazJ+dY01ZaOL6jxzpr7vMhZNJThKKptPcNVTvHJ2BnidhEEELeDiznGBFL
6TaO7Rz7LULKyhkJV73vq16hk9sC/9sMYrL8S9vOo4hqU9sQFk+jGkBPIOxveWjF7SbG+HY0tURT
th3Rx8RTCFqVogROCGq+Sm/lwRo5Xy0NTiaa8qNaNuIO5lmoAJuTqd49/1epFyXFermXzPUU9FHv
BJKVpNvGlxgiBdmAKxkWGFSJBvYriqaMzeKSd1yuB9rYwRpnUBS5GSxFRnSfU61L2ZSH/MpBnyDu
oWF4tPOCX5Y+dyDVDHXeLje7agd+YdG3+ij2BhT0PqnwnGhpc/rFuNHitML0bWbIbfMpXlrtErTv
CazQfWNPVIRFwdlnlcQ1rsA+sw+pXOIszOGN2xuthdNMVzA16JbxdJHcKh3tpueR9rf0RL92Cf/H
KoXMZTGm+aOoS/gbFl+d+eRtX9z/vNncbm4eNs7/+seHxRxX5/+4nero6bVJ7he/8ru0SBN/2JA+
CNOSVUsjSQ6R0HdpET8xl/gffGicLw0Qb38Z5jTtD7YLkBeWTRmymWVX9k8sg/oHGhpNsW02a6ai
sx36G15jdbn8iz3KL5/Fy4Whbjutxo2LoyPzKT4JQSfYCDH2IM6IWqA80dCHbiH6g0il61jvH+DG
OV2geI0AXgunO1mhpXURwB076vq8rxR1m2NSNeknyxpBpQEGRIts+Ct2OKrbj8YHrW4wQqQxhCcl
Aj9aT/oV7F4QStH8LRXBR3BoOWQaa7iUUupj+QhnJ81uhtIswRqEpIS1y3G3LwBPAt/Hm0/PZRrA
e9s2WvbaxtqAE7kGuqyGxiocFQKBOsqi05DBmDMVijN5vC1Gc1Pn3YGWKNnMff4hgfVzolIOjMBq
sfhE9R2bEAIIo2OeGTdyaPLKyTWZMDTG+MPHQjOPcxE9kJxJ81BBRywfwkh1YdHPmyxpukuKN3id
xSL7j0tkuSoHXxT2rk5HCgWPfNDK7BvpebQ9g1iBQqpeAiy8nGaZnBW9YoKhV70aZPlrE6ZPDUyr
AGzdKrAkiZ9T+LXAf27HdmgWWQM8cUHgnDkFl3kpxo3ST+uwwfNSBsnax5Gc+CkGReuqU4PZRTE/
fsWB8o0zDAV4wUk4TSavZVMKr2s95OyM/NGjIrfyVQe3HyHC2Qqd3GbwzSv0Ot+6CcRUXMJhMnKw
uio8tSvSUba0J2Vak3FqOlooDwQnB23jgXEiI7yW9GNeJ9m6l+Pa1XmEK+Q0NckO465oFPN2UD5D
tEYZEzYR5i8cT4FKM9PKMR4IxCXOyHdMZkv8gVbnfRaaLh0TnnIHGKnKx+I0hXiW23oYTrNIKJBJ
g3Qx583HpgltNysZcWb6pSfRZdsyaxPj4W84UpoXMORjp67GfN8o06VJa8KV+vG+WepZSoIKZq2W
1Zr9BIRkFMVquoOGShBag2kcJWvUOrHcoUX+hiZiG7V8I1rrVjY32HRI9fJw08PrDAOc+gHq3+lT
hSgnwTRGLXtN2vZ1mytubZdM9uWe0xUwD6hAzZIAuBF1tpFYjUbk935eOVUseDns00h+Be42ORxd
fF+xHW3tY0II+3ICMLQHGhWHRXrqWzKKcUm5MokHZ5UONrJZU9fp3fr+7y8Z/0nKUVNmy7iED769
Bvyf/51+bf6xe/pcZE/Rq4n/n3/3hzuavCpdRqyxNO+F+WKyV3TxBwcAFFfoN3/M6D/c0chIAcAA
kCChB86FWMg5PyZ7fkTWHb8Rtp4t0Kf+rcn+bJtsq7bBegH1AvgFIVznx9HJTpA85HJ9T2q6Kyp5
n+mw8RoD2SfCUNvYJthM4mK6evGoTt/Puy9jHpUz5NSS4Wcs6xWHINbahbfxerdKAqtata3W3pfh
tKmRure6fh+hhKH0TW9MYWAPTYWovj+QD8FM3eOTKJoBwosGl5lqKA1Wp9GbC8ipWzXMPsXztAmx
/uRqfxMThpMyqQZy6Q1VeRqKz0om3CnL10YgoMUnd0X5ObQoEVTZpV7M1LiNu3jqD7ZRQYYT8yYZ
Ea7n8C3n0SWo6aOJr3tFUeJORq6y0ioo8f4Qfw5p/ssNhYUZB4AePXE87zzwpHdBlm6Cmg2orN0j
gPW0qnXSKPpzKfgkYQBEZrzpDRineU9IV1xbxyE178hxuFl+ZdPWXk8Q0AqyhZfUFjIhUB+5ilBe
xxWCFw+FLA8rabadIZyxky5iVXda1dA3xpxcUmn9MpV97aGg2YEP+TOkarlNkkF3gdI82r5PQ2T+
NKIsACUvhVt5lAh87jeqod3LenEaderIplYv1ivj2FVgWJmfqTohIcKquYoqg2Jsc1GWBt7ZDO2W
tDEAJOlIE1Ojc34/XuzXZZPn4cJ5VTaEIADSUO2zuhne8ayjQ1jfy1bjyKPYh5xu7GpCuCiuJyrH
qPgGgi2iu94I9qGdbvQaJF9qHqO+d9qwvC1bk0gn9Alz1DwG6fiQwihsi9INyWJCjuHEs78Jld7h
RLszgf7MbelGvu2BaoebVKTH3KhOhT8+kE2wCkO+9ti41ET9qBCyrg2sPsG4r/IcqC7ey+XbmRnF
SBcd2jRYZpTuRgazvaFxtWFpijhN9+s0pawfGo4epp9MC+x+Ki6rBu91L2WfBuJ0s07AyDc7p5vK
j6moL8hVPLKF2+GHvraN7JSp5mWc4trQxquywqIT+E6aStCG9PswKnaard735AOTKree/Oxk8pqM
oX5MVMJk9fHQB190zAfw90/I/xwKkusUgU2lMEIo62tp5qHQuWCAXob4rn//vbLpfb3XXOYBqAws
d4JzIqXlsy+2T2o4MYPR3NeyfVcaNinHoKdSazt19WMtU6EalPEqGmngtfGhHUgIr4sbv3cLcjzI
JLmKp8qtq/iSWhE62GBL4O9KLdVDSZEK9dgJzvUdcWBOlJqX5Vx5HfxXOcV2KSnjvq4qT4Cv0c3+
kI25R1tt3RLU1JQwHpkJG1zAoaa7Oe9bbMI6TPp1CQkS8TwYVZrEdfzZD9PLoTegrYc0AfLhobZi
p+w0PtFIMAshCGiKEijU9lS4WsBkNYLlktVt3/Xrqs1wpy6Pvjxhnt9NojuUiJfG0uAdJuiSWaho
83VbNodA668QujtxQ+HEHGnRzxjzm22sDIcMaVBehtAnFHrVwIt5JZyisI9h9aAb/ZU/lLsi+ZNg
xRUtJmSL5kq2vtQqt6BKF3wJFx0drUYUpzhEggQL0is1Zn5feqe4fGbS+v4mK4AOwSyB/3hGJr08
XMSmkRkCZPM9z/qweAQ53dNHEOtGx+yHnsEexM7yg+vU9E/0szdSXLqt1DmLhQGX9qbMkbDESMn0
CH99WuzK2djOGr0wHaGYgeJ4SI50Rshn6j40Vu6pmnZf+dGX5S1ReW8Dpv3a6Nf+ZHtIKI61/V59
+nUd8/s9ajKL+lJIpGlyVtvTU9RQRjK39+RUEBbJNQe1cybInYSfxO/Mjcqv5kaNlhBsEzpD5nl6
cS/VmlQOLKV60V6IDHXYih02+m8z2LeVuPfNYY/GFvNRAXyVygYG9JXSQ9Ex/Xzz+xfaOH+fqcsv
N0z/QOH8S7fm9bquAUk2taEf7gdqEHNcgV0loXJZVKvcuOwtFE8luwy6zDXl774sdwMwtVKIbcb7
JCcdqhbjGLfasQU/xXx9AajhsgirRygTpzgPiLuIHbXPObF0B7UvTshaT+RFfNDnYN9XYp1HZM5I
/Y3Rcpv51H3IuvioSeNDnWqXdWVsgzj4M8sqF4G3Y03dQU4FDKjoa8OqrRrjVYNFtWILlFn5bTLh
3ahIB1hNJjm1lj89KPyZFRaOj0GmXev8AaR6zPOqdNfIxuWohXBts+GdL3kZMT/bBmQoswXUoVxR
LaCkST3t9WMtFZqbYchjNSRtV7OKa6n//av7W2WdN/fo/7GVHU1BYPFiDDtP7dM/vuacu6bjU/b1
v/7b9338bVk/Eazxch//42/+2MUvUbXL+8wWxMbTZzCuv5ds4B79wVhXDXb2z5gjrvZjF89P4Bgh
lZRlWLIK7pW/dvEG7jL6DjanDAxcAOe0v1OyUV4Djr6DNLGDPU+2L0r4dTjQ7dY7dpf1BdlQX3z2
htTU73NFcSVed70sLuwBC7b9znh8PcP9vOAyF724YFbkfao26ugBWqbwabtqB5jMmqOHaCo/v/ge
fnVIeD2X/LzI8jK8uIgcKAPSy2Dyku5miYgFcUaDy3DA+2x6xEDsk/pI3dcaWQxRvW6hNOi+8c4d
njk4f179bEdCBI4y4dGUPOwDLgwVB53TuqCkgcfZMcuTrKcg7Gg9YkJl6b4k1eGd+35df/t55bOe
hWZLkZ1XEjYhS3etwm3ryBM9iWh4vPFEnYbK3JuJgR+rIl8rXr1z2bcG0fJxXjxukChBJZB+etO4
sa+6Y3rVfgjDdf5QnHAU/P4iy7Hu5zz289bOmhMSMJG2mQvfy3vNKYnbUWx6TfVVYI9OV9hOCLj9
91c6O2H+dSn1bAWKpkG2aTKN3mBY7jzZq8hCJuKrwEGiUwrl0/Jn9zLr911+J7B04B5+ZxE8a8X8
vPT5oXYmyJcUvhYqwZLQcGoH0wVBuosaeSUSdVU2PFF9X1mGgxDgnUe73NcvHq161jS17FHCozm3
HrFuq3KwHTBSlKh01+aV0UcweTNMMJaMd57vG6P0uYn7Yrj0gmi+qrUsr3wsb6OvyDEgY6TGyv9Q
H4ipnt8dl29d6GyuQYyPCSnRKo9801UB30PJV9pEXA3DZ2ZGCzRkw+SDxpxY353gzmkCP7/Es9kH
n500DX5deEtuzDp6UB7zQxEewtuoIrrmxH7yYuggvZNU6/RffOMiXHE2PKAwHveRv/rix3sFAqd6
0V8mRwCKzUN8EtJTf0ny5oq5MtAO1VNxLG6I1NOcZEPdRRykjb1mV8p/vo5jrz1YpfIhBQoyfpA2
/eoLEVkqqFhncVoQF6ivbXIUoo/tTX8D6ErZ4EG6tNo1RU8v3kw74Ul7f/LG7egsEtct5IGLYgMI
UncmL9/VOU7CL+GhPja7KLtod/XRvjH4jWkJxuMuu5G23VV1qsxVDuQCAMkH7TJwrd6tdsEeSiZ5
oZt5E1d/pteIH2GR9J914przowQNxRnd2s1dM953u+bfnBnPfcLKkNkBnDDV020ZA6ztDHq0M1sf
MEcfn1ChUZggvKRXVxb/HFFRfmewL2PtVy+X+npuBC9dVckoq163vL7ko4KPdWrB+Ur9FCJmK3qf
DuqnSIFlw7SCSQyRsOqSlrlq333DzbfehPMZ2hiZPFVSMSx9LxP3IGc2uBiLzkZ80cw+KQao2pr0
QzrIez+rNNSLAUacZ0gxOZOIDJpSkTdNruKYGFajDsykcdRIlpHnDJLbBT1GwKi6iTFPBXZCKUPt
LwZLibaZHlFjqR3WRPRzanolSXKyGiQMF1gG8IthhRBYI0TTx5Dk1nEafDCniME23ZOG7o0EJGw5
Dmrrvps+EsN81cA+i1tcr2mgn0ZFHKacfTh9z62WIcsn33XCJWea2THsc0eKMyej3F+EDV2oRqw6
GNOymVTbKcZIJEfimBfqlb3EKZSfA+uT0r5Xq3xjG6KerVmxrtmpXpW+52Nxqx5tO/hsSTjTo+5k
AqAOqe4b5c1kHTCekx0iCNZ9LxjgjTn9WQn3Yo7twkDuRZL7Hn3yzyHAjdzSnEhjC+ADhQrMPbFr
q7bW3pvT37hV5Wzh0mtsc/Cq0DPnLreGYAi/rfq8aq6K4ibsJ4BJN2EFXjyGcWia7y3Wb+w9noVe
L26U9DY1GwPJhy1VnPKkW+UlbYpUc8LScuy43OvzvhfXeXHzzgv91p2eHaTIV4VHKOr4IvdK275I
m/peasPd8qXGRbBJpENfpyehsFIb6n4OLmzv91d+Ywf0fIp/cacYcDtEwwbZnhZwF530jqjfN7bE
TmDal/z7sg36/aXeOhYoZ0tYIQ+p1QLU9AgSO4W+TBPrTo+BpQTNvWXk7Iwi3LTwh8P0va3PMiH+
YqJ83o29uL0RW1WOjULxMCrvpWimOH5j2YhloJ+1irKPmA39ybzy2doKPkoyme9N0vTq37j42Syt
NxMGjIgt39hDmrF3flpuLRaHuIDnrozElGmF/ECuEISqpF3oOFQg7CsklkpVH0Hq72d06ykx2qVW
XGIYIl3V1aBYVTg0pXanGltqRol2UTXboiD5kanITVAm8+2Rgtz667DDcgWmjSMJODwyrZhlZfTc
zS7km0UdRVYPsvZwWbhxNVWr4Uab90P5WU8pcrkidJeum+3l1i6Qd6O5m+udSYwkFcQds6IUuQYb
OlxCk7+fAMapxyHb+/qj0G86FUneh1L/1uoPWX6r4O3S3N781rc7s/H6xpPhiypuluzkzFXG5UM3
4bZGKdnvYDiFgRcIT4Q7CRIuhFeaubiiiBIuVco1EweRnkBPM5d2saZdJXV3F6v1pUYRpvPnowI3
0C6pqmJDBmixCdQRHBYyo872CPjCdHIcp8SbYw3udet2kyfL81G3wMbd90XuRij404A1lNe9LfV9
nIotil43tMY/FaQ/pjXd2ikAukazvkm5cjM11r3eHpWi9rQUMSLhA5AjvrR2uDcj4D46MUJN6E0N
KtQUl3CmU6uHAmJLG8ymXwbJ2trscrKmdjDLPc3yEhMehdcEe6F9m5hz9Pssjd0ZOEcU8zCkJoef
acmXcpjcxZXpTTEKm68hakG9KVZN9anxv0XBru62qe2k/QQkF3Jn2FkE1JJVUdBLAsWBqNzYQd0g
ndlGUpkD0bUucGV4eLA2BEidpkpeW1R2+3LoYA24wrioonSPJf5aCetd3o6bqsPXVEWbEjctbXkp
xG/UFLckJF3FdDliBRqxInu+XUBOIWOqWh7NFWdK4uE+oDRFOE2r0TE7i61SfJNkwxeKqUD/5K09
lyQlkQJNndlI5Q1qt2ilm+NxiqyvujreduUB7MG6kHlpyDQb1sjvD/20U+XoYgj0m2TUD91k3A6B
+dmaRxKpWqq16i6E3zEJcUmWsDGdqoQookpc9/JwqVr0vmbDG+RnVK2rZcpO8gtP6GS0mtbOCHFv
yBuk8HurrfZxl2xC9aNU+ry/43UYwO5ju+3HZHToSfSk280WQAhWyQ4yxyMz62ohGubRSTGi99bJ
tyaas40YcX21Xqhdh+/Hm5txh6LOSdGWR6HlIG91528Zoo2WaM3OmC9AqP1+Ql9USL+cXc+2Iqaf
zrrZaL1naRl2OP8QtLzgWb9Fc3DUOsF4Ttd6Q05qeaSIvyqyW3/ACM2GTzZuK2zKtJOpBwNeIAlE
LuW1jGbfzElSzKp14e/ijh2kMtJcnZ2UuLwE/4ie3zX5R1lmt/NnNBAb4ovtoOiskUh6LMn1affR
s6D5CDcIFN5gXwf9qcxvEpPkUlA45l02zOvfP4IzjfBfxzJ5eTQvFpg57Oek7wk91MIcMApUwotU
vUMMwQqzQqNBznoHAwL4P46ScTo15LEj+XFkbNDydN2NnpyvxyHG6E4PqY0cW9Uu2bkds8rYXIdJ
8M7ia79RIpPP91KKHs66SGoP9raH7sczYeDLweDm9WOr38j2sQZLBMKBHPbrWlUu0bB4eAEvaUJu
s8Fc10CduvIUqYc+3A8MMnWfyqD6Sh5zCIySVBbIwXX6qLUMt88dIfUVaXANYo6kIq88RjcCPiNI
wPP7+TbkFcc478xCXhVVsM6lTSPIURcQ8pgxquIuCzYRSaEZgBFZ+5Jm35YjgCCpMWrDDSL5NTV9
7BBgGfUMYZa89pmnyvZJGj4phPcNKvZ5QuKl6brVJkdN5JVaXyetl4aeGl8Rjw7qDeElNBl4qYis
osviw1i220K1thZ0kIjwumqwgY4025xfX6uCPgnt88xAxfUxb+F4mnc6q7c+fjaZdAF3vDOsnqXl
v9i3yGfVE8kkY5YcTs7Nl1asuEU+y26qGqepLVwIWqsm8UR728UPMEZW1fixCq9F1pMvzVHa6DZz
Z63TtrnTu2BrpfsY1EmCiid+PmRdDOZ0K6rRGatwHdT1QfOTxXpFXx1nv+27cVJf2Ul+GUcFLf0C
woDqZQJRnEVkjDU5GDHW4BZWePTWeRJsqh5ofJWsSXNbzWl2AQJjRxSRE2esqyLfzFWBXC7YKERb
YENZYZ5+ZwYy39g3y+f7Zr9WSmJ+a0+kH/1GXSeVcWDx3sv9vNKDdpdawK0j+1rt9D9LKbrrZDc0
5YPKF5cE6VGrK683qmul9nSGeTxJV7NRpKs6uW9C/YOaNZ4RtJuuVR1JL9aGjd88Xw7RfcCZ5KPR
1JcD7XVLoqGt0mpNIXoRv8NaCnXDGeHNWrG8CRmNUy5dSWl1VQ54PsqBINsaCm+3U6ZPmG2dbAYG
P4I2bMdDCQ55QjESkSWRZdIGL61bEazR1zBTQhqtD7hCN8ZyYi5u4W2telT5/JsBLXeWEzcRloM1
lJP/e5PHcz/nV8PxrOYFF5mmAQkuF4u+wrLxx5bNdUcB0/L7/dRejURX0h13S3pXVWPfZwBp2XOt
UqU9VYDC3i8rnjlWfk64Z4eImQCBhf0keRaUCiYvbS9PV81UKJQzISsnc/dZWyK4zOGO7benzbet
FyTWnvA45l9pZVftNeg5GUK/Cv51mj5MOAcJtgsNygpD9hlJo0dZ/0K1V2s/ZQ9qtYSi4mnW6Baq
9m4QXpscf798vFUVPsflmfAqzHZIDa/ydWpj4aNGRQvtSou8Unf62NjnbfCAWAfu1d7QJBKWu+qd
l+fNiy/biRdrVzJXClg9MLcaBeFJUZEJWHuoQU+Z3u3DSqVN2e+1KdgsX6Mdp/uar1XSxXvXf+OU
LZ9tW9JcMUjkCkwvzsyruvT3WiUcGBwnP6bGX1CtXGpXgzjNRfzw+wf+xo7lXFhWJxIRcni/PIVj
bU6zyLJOy7l+qZykbE2GUIZI9O99uwSbvH7AICVai5A76MJGdU++giP8dFuKP8Hw7YV1lxERUwgT
lU19ksS0N8N5LzgH/f5Wf32yV+2zBb+vcsXWUshexkBJbkEvdscJUVbMbTaJ76rVu7X35d371+lB
XdIBXw4ktZ+ncG45J6KTwNPtxFZ2L3OPy5OVOsmtvzWVhdRocc83C0HCYB1gaxpr7w2lX5ciUe+8
/gR53tatps2Wl7BaZkjOYqAr6GDhlklOxTNuWzKoUms9sPVI+Fi/f8ZvtFZQPr6+bpr2Cm3vyfIa
pLCJ+bi8u5X/0KgmG5wZGgGxzLnkjGVywiP73n7/ra/2bA60I0UnWka2cah3xZo6YJM/WKRErGLq
b5IwVwYQ/pgtp+3EXXCRW/r1GDwOfgshKD4F1KO1WncC1EO/fwy/fqv+RQaXVlrUiY6zNVkGT34f
bDBX7yMZDZk/semX97U07XGGvnf/v544VPts4kL5RhcZfaI3qPFni9ZjZtQXFVJA5isL8KAaCVRG
SK7fnSrfGl9nU1UjgkBIFiNc8OZEuuyookRd9+gHlhOqzWmYKBaXj5XpylLwb81Vqn12usrCToyD
ZEvs2Pt9MIt9TLdskVUu06KVm3vsPK7Cqvv7L/GN8px6rpHpiMJK60SXvIDS3zJhFLyn46yxeuNE
rIHG67BzGsXBufn9mn9L5HFXZPzvvy9/5wuQojqCqfDsF/n5b2/qQF79peZ/PP+S4GuxqCpe/cvm
WWFx3X1Fr/q16dLvF/jxJ/9ff/hDp3E3leg0vhQdcwu/LQDT/VKn8fuIVLd7ys7/9D+F2foftEBR
WPP/ssBG/JekQ9f/eLahWos3R2Wq+aegY5FlY71BdE2iqhBLr/WHLFvR/lAxEDEhLu4hEqfUvyPo
0F9vsxeZib0kAS8fTlF0fvPr6S6QLUVWhyC7GkTZ3qFm63Z+TSia0tdsOFEC5h8iwwxtWiFy6g1w
sjYmuTvBxiZYu+XAMNU7DpDRFGIqq9okAEdkS/h6p+gqRiz4YcKFeaeIxv8EIYWGUTkQKQPARSnk
qQcikq8F6Vb3Aaq7fSv10g00NVoQoz/eK34b03IaAZiFtVl9waMBeqhvr/HUJ6TU1XpvblS9L8L1
IGbrgiinkbppS6c4GobqEqmTan1fj/7WuH5z0L4a6Ffl1/y2rb9+bQ9P5flL8P/l8F7yYhibb1sR
boovIZacf1xGTzmvSd2+HvA//v6PUa8pf1iQaDDcGsw8uJD/GvXLTwxIgTJCs7OcS/MPxLkmyqdl
zGNVYH38Me41foS1UyfkUmaY8gv/zrg/E92Ad2A55eURlmximEA69XrcY4CbC0mkxXWQfaMSO6Ky
rxMQP1TyRsIMijoAjoWyESJCSHktJ2rmxZM7fd9DvXIm/F/uzis5jizLtlMpe/+e5lp8vI927aEA
EATVjxso4Fprn1GPoyf2loNZVWRWZ5altZVZ1zOmAAMR4ercc/c9d5+9fx55/3gGv5mAsKwqFHrl
mwd2/lCRX+2BxXQDpXe5bpEGBd7sHrLpU6Uj6MOehiV8fT2BPxXJ/5MM/VOwv8eFqv32NXv+Nwh0
Sedh/36QX5+nPvvy7cfQfv3E97DWlV80zNpfKbevcu0gte/8PE3/RaP7hkyu0FRCpzMB/2s6FyQR
/1Zih55KPgoX/e/5XJBFDFwJd8ukQwYzZhDnn2iq/A1uNWUQKwn9kKugqYf+7N+sUGDClnVRGCt1
HEM6CZ2xPkGK7bE7Qk/R2cdl8oeBNX9OV0wF/3rPn/GOMF66Lt2iH+7bfxPiP4PZ11OR6C7lqiC9
qEwuP4+x2toGwTSyzZGbBO9UWUejSchwwGlLDKMrNR0fcFOJv3QrkhJ/fOhjdfD3dQsDWzm68Q35
eBCQWF+nvR8WwnqHSj12cA2+Pek7c0TiBwegb/lqYqHU/bM1Co/8twej44oHh1KISgPib+ZQkI+u
CYWJMxLKkO6WTs8KHjT/BMT99wfBRARdf2IMHudPKzIoCn1SakLryog6RUKTz+4ORfvxj+/bER0/
3TeD7+dJWcelHOIxPx+lHeYRX7OJLZW5edAOcak16d5axo6I5f6xYPPGnKv7sre8Pz4uqOUfDozS
p8JMgYkFHWLH7394YA0WfUIy0s+DtIAA6QTDgc0vFrN7H5uFOvqxvK/UiRvxWYn3/QoVzXqLHzk9
8/jUxpU75Sh2xho7WbRMLebThpIFKrgVO5bQGVASVGVBTLGtOdT/qk6eVdfSd3QT0GN5i9Qs39an
mb1M844+SaEXB0Vh22/bqhlyhHtJKdNCPMhsefSCbNjzlJhWZA29gTNNryIaZlWZ8K7OlXc9tywJ
lX7SqUWPOJ176MvuiP+1Q20hi6ghcPFP7t4/3Dw0KOirw7mOjhyIwr+5eRqS/FhBTm5VD8VVEOMJ
0RLL+CdH+YcxZSiEuUkXA+OZaf03EThm61BJo3TYWY4dklc0f+wiJsnqOouocbLf/MdXRU78TSzS
J29B2aGZES8L4/j9DyGhCxXtxGk/ukh48uSmWsE4vmOVi60w5o6NBlcIZ6g/Puh/c5FQpRWyt2bS
saT9BhfQwY3shU6XllFM94glF+GYst21KNZ9vaG498dH+4dBbcD0xr1FRUdDYuo4zuaHS9wJjrmX
THbI0nxyqn6R6F9f/yTUIBta1KR4duRg0JX02kvxw2FGqZWzhcQFubmoaYzn4iH6tIXFpkxmvjXn
9iJM+DnCdpRpjd46o/LrDFlEeqplrOZo6rjL2Bg3v1/+n4Ig/3+CaUbg7yOM/+inz88/4Qv+8jyM
//f/CLoFND5k1w55lVcr47/CC8EQfxF1hZGg6mCJA1H/DV9I8i/6MSxZE4rSYQHP4f+6XJR/UTGG
R2tCQemI5jfrz6CLV/7j3+cHTovlqqSjJUF/JxhI/82ULiCNshlCYbj1IlUPmrjQ4Y6lBSV0XH6j
Cv4kxcmsejuZQnJieE57oFVIXLbCXrzNhnY+iVmFHwFts6hEU9HK1k66azF1nRjmloYVeJzddCE3
3sgLbTEzMruNL+t9/H2c/ytCb/6GEEX/7S8s44a/+FP99XmkMvBvAHRl44+BblOP//Wf9X/9Z9I3
P0bj68e+xyPYFNUoC+EIBPlwFD3qEL92o5i/HG0gPBKCy6RXlt/8vaec7llmCBl1EaLuqCn8Go0q
Kz9NpK+FIKIlG7ejPxWNvylsofxDJCJASHcfGVRBx+Tn/ClogqxNChvVpTKLGVLZ/aFeOo/qABln
XTu6Y9v1k0qTjuxN8ybn6L7PUMjXGuvcsJTkXPfabR1gJ7Sy6NWJqV8Q1h8gHWcoGbs71o9vVXkv
JLZMe+MrcqJsHw9VZZUXTR4XDH81HA6hq3aOOqr9Nxpd5TVQBcvwK1qeXdOI+w4Z3bTc6e5a5ju1
PnxDVxpk6SWR8u0wvKAOl3U7fb1dt6eBOamm38z7sDsq2tZPbBjOHQTpadXQejo8TLa1/7RBsLki
9cPM2AzG8IRax2FOwx0QHCNWcdKjJQcnirLaD4MIqZroQ9VaGAmJIMKwEpSHRlExSOjKRnAktW9O
aidksNBSWknd3czMj+MKGLQtfAZxk4Qo2zLqBXbmF01rUU8Si5MpIrV7K7dRxgW3a1JQT1mttrVr
shiqm5y8xR4tOWXidKxvy9KAj1Ao1a3Qd713Um73R6EctffDoMijvU1bczZ27GopETWovo4QMzuv
tRpPWmRkMLp8w2GmFSudjqNFnu9Fs+0Q0FS7+enQJ4Qrm2ywjxItpu/UimmwsyfD5CJadSteiklT
r6u2FnfJrCqfMfJGWbLCZRtmVjNZaBFMldVft6SSTnI207O6lJMUWhWSJCTk9QF5b3PyoPFh5FpI
6CrNS6qj+yn0w33dYGdgTXSsd0laXExBzd53Umu90+URuU7MrpUTkqq075aZJXAt5ShsuIlbbxDQ
LN8R4LQhYjIXIygLmCvR26gt7DRjDeeBsadz9lasdX/Prsx+ltvdXF0ra+bJhfbQmRGegdK7Cmk0
wl+T2OBbFj3xEixQci9BuK91EiF5FvH6zbE3WKQnVRfm54yeMQxREXDJ/bJD+c4uZhUhbIw8DXxh
N0tgF7U1esg5e6nabFWu16QQBlgGNT6PKAYW45siGePrkm8ix6BXFsFWM60WFn0ZInNID/dOZuS6
ZafTvkNzw9gXzkyNgYBprDiFEkONSqNTauT2SE1vdRZ0lym7CANHoEYv6ci34SBi1oKRe1Knjndq
jm+R16Kx3iM+LGbfkHhOG3rFWoQVhCE5HXMkTqsCltQ6bc2Vi958X53Q02mjocGUwNcqKWdjH1YG
AszinEN0mJTrFi8iQrSK/JBT8FTtJY9BQbRpVZpTpYP4gNWqCKOXNs9LhaQ6QVyLGP/KHSvRt2Nl
YDdIFp31f9109W9WdqSa90dYyX6uv377C/8Ez/vPmOn43PdZSlF/AZiAfSyE4H4tpP8qc6X+whxx
zDeU0WmCNClR/DpLUYQ8VrmmZRiAGsTjfig1Sr+AxdHPFCUWArRc/qmeyVcFwL9jJhbUHN9g/AKd
WOG+lv9/BPn1MOpG3CYwbLRy9PE1M+rbjIWqBbU1Voz1JMQKqoEJu194WNnJwktoVvZhj83D6uKK
rGCxXMjKdZjl4qx1pA8fpDVDrVL2wZ7WNb8b8Jrz0VRI0J9dY6FB33gn6jG2Eu4GEXJRXAoQrLYa
74CgHhCOiJFzS0LE8RPMe+tGssttR53x9WH9K2DWv1vcHjj8jyL36Pf9y5nNpOcvadb/CLCk7x/9
HrwSsj0agWuBXiiSsdz9G8RCtgcURSu2ZsmAbZXV418hFhGPZiQlRX5vAMZZC/wVYh1bR6geoFxL
izxlnD+1P8TS96dV+FGrRLXziNuj6Ali4/R+jN6uYbUoSHn/pB1M3hEVcLwNkWDR8s/NOLVeSr+4
W8EN/Dzmo+UXtdG4U6HqV11u2+dCxHV67Ordz0xYGJuAP04toPhSY9tzRWuO/Nzt71TaM7y+qCef
TYcpFNIe5nAFOXlelSzcFQXxThE+zWYtuHdtaEpS5LSCXW4oBwzqwzYgzbBIxbOCdldUDXiA1Rh2
+bCPWwdbJMS0R7Wj+piXsNzFwt+HZXAXvJCY8JBwE9qiRS8gxkwZ7dtmPPq80CQyNsCTldSfugGt
CmvPsptZaH1kmOVnaVMeIFResj7/Wu3Z58zo6fjkBSumAyBFSUgYKt9s9o9DqR30vu5xAjViQDPY
CubwAc5yIupgzScIeLQbNyj97wA0f7EMwdtVHf2bdoShbBYvshmf1BqJAmMUUMbTis8pSuA0DzSP
CYIiK05ftpGNnZ1hQ4R8Dr5v05B/NtTDDzLZssA8tDbaXszfdkjWRRmNTnfmiIT7UQDezrE2blhr
zLjUHt0x0MLcRM5Vt1gNM6jgnNg9iPKyonc8FR38dX29b7tP4sjRhrL+VM7Ip8DhMm1x4S4cLzV6
+WnZ+sd6S84xCjeeXPNmTauBj6iHOcosfEF+r8FJS5zRzx2v6VYsLi6QBn466FabKABPdfYVh7ES
U+PyU7curW+U23oayj7j2a+iZiOvjEfTtMIvhpGAkxuePGsm9leRxyNbSf9hFdHga/vZoqqXv8Qq
IiTbcY5T+cnCPMK1EnoQKrG573aeR5an0Ovrof2E35cWNhKNyd2uoK2Hwly4mJp6247QWZXhalmQ
gNG2ny5rPE0XQ0/UDpeJGlnhAV2fN2VStp8lSWQbZ58+tIsWyBmM+MNIremyzy3rbFuD8JdCEby1
aw2/v3+MURxxlLx+HDjbvBs+1GJ1Lw0jlPplTX1EVAuP7onPxlR83fKpcVUVQdlMVQ6y57Ce6qZU
fbXGG8NKE1R9UuGU9u0jXpPYiaZc71gXX+VGeysZ0oMWbzXrc5wYmwwxrKLAUmDYiuwG+x5LKlkr
HbSJtXcTZnSXPDam1Y4R9HfyrbyXey0cVyFxlaR+7DfG2WalL9omPcxQNCmkloRdVr9oLQi5TAVo
4zJTVquja5dRJ/fjSsgchLSLw/P1mmfpp11vRVdI6gaqC7d2bY2ZHhYV7ylrXBpMAhAW1HeNOTTW
dA//5iv1rMVdNZ6nmBl4lhgQJDOVdsF2zRDzwa4k2IdhcC2UB9H+GBKvsXqUBBOkvRZsOR0RpSpX
o2Lsdma++/sO4bBGA2RcSQi0GSSYkcVD0OHe+XVsrC9KpnanWMheXtuL2rR5lUyid1G3EzRB7g3S
4iHEiaJXpbol5o+BlXADJrOkDzLhiJ1Vq64o7O+4k7pHm+m1zEU1bMxCdGd1w+NJk/ejteTrnC3X
tSpezLWc35V46iDlXQ2O2mFYlWWc2mCllbPkY01fJUoJBp6QtiL3H9hU+dzL4rMpzniZKV0W4Lm2
njqIeL7E4KaNAV51QYMBssGsGk1tJtPWM059mSnQg0J7YYt74mkS8ykslLq9M00Fv9Q17j5MDb1c
mELVdLbX/ee20SdEEthTiefp+ho3GipYx2Bj19RkSFn9LjtC0W+hKBFkK/koFMwNF7EsswJNnb4r
n/8LIMfvlh6PY/2No/K/hXzCPsNBkv79suKvAiPf6uK5mH7EGxYlwdfP/oo45AMvM5WjDHJouP7d
cFqS0X49hH10toCOPUTKe78iDhkpWQAxSrIav9EBF39DHPyKZmRcqmU285FW1/+UUCAQ5SfE8Z0H
zP78Ud/8EWlo+6Ia2Zwr1zzKzt1puMGvDhW7pX/KNq/y6firejNvumfAkPYHxwi3k/TI4Jfu4ofs
NvuxV19h/4axt/qVl98tQXaSnd4dTvmleC6jGi9dy6aDpI3gXZ1ZGburrzuSHzuFK7u6p5/mqPDm
UHUmfl5dOWjd4k18kmmex6LHYdkedufBUx265c80j0ZCCGZwoSqHfQTS8cVAPXVBEWD94Al+E+qn
9jE5KS4+LLchwBRpuuJLG7V+66NEdEtuMynEV9wxVF3helD/Md26FFcj7G7yybjTg+6GG6OrR6q7
n8pbFs1h61fhEJS+6gnhdDJPzUN8L9zKx+Jk3ZprFXZHp72XORLXyUrdE65aYDg0ddOtZdjVNb0r
4ZJDLyflP8X3E61s62fa8yNabrycr1X8wf4WeYMb+28z23KkQHczT/biF93hvvptqL+eBjZpId/g
doHi0jBgY2nme+J9fFlPWdAESNA5A1c2BbWb+vi9RLunBP2ZUm/Qh/rH/gxN3lcc3VVOxcXwFt8I
ikgKlvs6nPnU8qZ6SP09sB4mansRoggPi2s4RVCd6EspAqwXnTrY3NnJnNjOT+kpP5m+8iKdinsm
uS/WpzFsOI/B7e3prYOmrMtSx5k97TRcFl+/ayLVx7jSK4I2FP3KTUOm8QdMjy54GrmiL7qKU9ud
q9/lb8RL9XV/B4UaJJXMjiyz8ej0N9HtPe2m3KzrEBWP7VPtddH6IvoYIUeGW/El2X16ngM5zAMN
zYTRkzwMsa/qVXNLHC8i6P8tQsePxr0RoYnK3c4CxQGhFvf1KXNh9waZK75Xw/Ykn5f3cAddWl84
WdMbv2T8vLmU2t5UZyWaQovioOSYN/WNdE8kBrGX+aXXMU5EXvs6ncsn6T77zPjhnfkDPYZBNtj6
CSsmP7srHvNrfpFP5UW/NmfzTX41GAH9JY/SU31Sz8P5h/R0/30J/CMFhuXK7wz132wjLHgpNXrT
SdfNWTxahlZ/dFuX7sxwsg275Rx69+VlDDLfYFSWURvtrurRLeiMrvCWHgAbgfvn9H5xSke0BRfr
TQ/w6hT2u8zNfCSLHdmhkYyJMpTcPmKE+UVIRWi08y+ZZ3hEkZO6nSO5im/4ePryvPF3d8czjrRV
gCkof0abudGtApSBH7QzTYMe0kBBEmRB9g1by9I4aYMzfNs/V09zOJ7p03jCbm8Ns2C7a0ME5Zyi
cebzGyqyjvBOdXteG8P4Y+rrETZuEaLIbvNkfkyuciTdkuyCCYt21e8IyCiJ5Lf7G+2N4Q3+fDKu
lRHiEXRKLuV5v8X+4Kt3WoCBvMm7YztxEK+/roHmSIT3eowHf3ZMW+L1l8kuneePpf0FQQ4PiG1v
tuYOnngaXcX++pLz+cVlTPLe2EFYwaEs6fJN3hBpp+WSh3OQk1jNWxeOCH1o/kz3pi25i4elq5P5
WAFuoUU8CufkPRHnts6zbotR5uwOai2c3Fdy+EUNeChX4Vxf8G50J48eT286W/elo/G34rb7GAt6
5hvaicoA8RVCD7ccFxkCF2kkr/RgCtp1JNxtp+O45XX7nNzpFHspmXDI3Gv81GMIRF3YeGqQhKK3
upihOrLb30YncwGzXu8ujupI58ITHezj/MJf7MXuES6ZmGoGD783e7JfEmYELKU9FhNuHWkuGjCp
bUU57+pC8U0X5o7x1viYuD3hl32gwslAVSKBGUggjHMujS5IN35jRDSJ2nIghC1fkp7ap8SdnD8e
RlBaft5H/vuUebz+w8buYmSUhdhivnaeft2ZyujACwR7dLuQ/QWBZ4Lbt9+7GDG7CbdycoxLypNA
gJKbs/Cq4D7CUvAnT+PHjLvxrrM1f/Mq+yuFXAexaTt14mDmTmLMG5SnLZzO+HYw5Gb/GLITR1vd
T2agB9haebSQ27kPX5xZcfB6v1zsI2yOSZJfuABwh8WpN/NpPZD8PjJPMYmq901SeeyVDGHx03Qq
o+MLh1AnxrC+vVFb56eUpNl5A38gONCkFSBsY5vO8RIR9HzEMzwjt+HvNPdFxRuVL+robLcICZnD
5NHirFzs8eWdJ0U5wTK63y8kByggykoySF3TLd2dqMwjPnWlx8Ax7O7dxNXJhI/OxRBaN24ak7ji
k724csaG3zznb/l+7qts907s6Z4YjP7O/ZTcysv4g9ebi64PwSEcMSXcl0+xZ3odp7S98Fic1mUA
fkYwJXmMEzt9Gs4dsaMGu0u3pQOed/So4jnTNU3uXP2ax2kRppafMmaR4QHUB3A0wCoEuit6s4ug
vL05hyrQ8bvjntE2y8NM/IS5g/ZHJkaWQgwEBFcYjQy6CE1b/wjlxrP4nOQ2HKTmGioUWC7UCt3Y
jaPjcg6oNPrTeQvJBDw9TG4DbhDvEOwj9Fg1c/PqaP9gXpfTxu0YOGuTZw+eCOKgvaTRcOqOQHX1
QLg7nrThbiELJwLW9BK/D0qvdx7RgeEa8KS0a+cFVVXb4nRTskLBmD3uhWbTTuyX/HTcZNx6AXUx
0SMzcSg+7UA7AcvphPJ5DPRQD0dm5cyNPSsUzuSgs3C/hEPIUsg/jqWC8o4xkri5l74GpsRUsXCi
mGkHve4IEfpsHE32DEbeERL1hdwUlkckk11EQiwleWBYG4zcYnCH0zJhDd7+Yf+QRvQGbm6K1lET
Dgk5yGCqN4hvNUD9vyTyRGbl7jMdClHvy4xZOUiDJRQYxUekUosK0H7yhbD3w9hZzpSPQ7YPGQ4j
b2HlbCtk4NlDG8NNgbqkaEcI02j8opKGrcuRq8qA3Q1C5rhjC7c2c2vuKEQbDmEQVTL3cvO4owFD
6sF8Wh7UGzmNZ41X3bVyj/vdcjKqU4TAX5dvswt34YmwIHTASD47JDYODcf9cDLeQ4WBAUmqDxae
y3KT+PSR+BU+00YTIyEmFymc1cxEwbgARouBedW+6Axf8WELTKaY3tnc9lkIGtJaw2cmr3lHBID6
8ZEi8SzkYJOQpouZI1u24cs8qTICvzrAtjB2a7f1La6TdloSgelh7+0C5pySmzz63FhXPCmvuU18
jfDVl8hYx8xzjFYk+Y80JPKoGamOAv5suXQkGS4DzevMIyn3tHOwdXYlW/Yknw7nhY+9znqcynxJ
wRYYS9uI8L9Jvza341Z3J40TLbkNZE9+33oWkNwM8rcxELu9qwK0993UVchPXbCfd/1a31UP27c1
PIDCCLLJgCt9SOZgqMeBxNusm1XZ85lViVcyjnH7OpUIH/l0FLnNqfZp7z0lpyYotwvM+fQOcenr
cB2+USuyN98K0FBxAEH0Rj+VPkuqkHPxBZstWFv0CTA7dZcAZwI7Q11stksbOXRQd+tTuQVBAW7B
OTlLisyuHCy4uS2SK7A+6Zz0+OOPtvhVcNgmDnCz9w7c0no8IH+7Trf1oju5j2YHQmBWMALU1hDl
noGvlz36BLw4UmLHurWhEuxeB2QvHDFqz9otfqvhCMQP4qPx1OlPW+/pF4CYl6IAa1eByVJCC3TF
YRVgZ9wWdIA8/e1MMonGcxw1T9xfAgXbqbuJVUh9lu8XLL1aO3tSIxkEp3xSv5pv1fss4Pbw3vwx
4XT0j9k3Wu/P+n0VsA/rV4WNRx17sYmTPAie4PVhFTBFAjMPHAo1VfOSQPA6rrMCKSa8HLNeqhx8
dxy8Me0vWO2CpLSAF+zOGex7sOlz/UyD+rh5xSW7YOtjOJOvBIvfesC8cCif1S6sezuLrE+aZqd8
7IP8GIuuRpzwQ/OWN4P5jseLVIaP1qSGSg2RbHIPm+hYh1mvz83iC9F+flbXs/AJeEoACsMlDgeX
/pC37GPJUdZHe5D6jVO7+UeJePiy8hDjL/Aj/NV7RkyGpNDbh9UreiEs8xzDU23d1omuwcU4zRv5
2+YeMBRdbFt9RY2IV3MIpKYrBDxYc7G8FF2EQH00R3l1E0Z7fBlIq2OHKSUOwZyO/KWKsqj30tuu
+evL5uPsweEOdIuI2sryq+MIJd8vM2wxfj/OwraQag6FB9nXfeS+OI0RnJzjc/K1fFPetiRQ/YbJ
7YB1gCDSGpZeThuyEL0aHtFOWk/83Ktc9KE5luhLvKclNzDn8OCIXed5dBQmWk7eOQZNy9FbYPcB
ujP/ANtHcO+n3Xl6yYMDzx6361iCjDZLaA6yMUW3jvheIEfhKnJi48TGup05Dxjt8H8SkMyNzklI
oHMWAjKvScw7fDPzokH+p3UPJH2gOuGMcTGYWqKFykfxjzm1AElxHdx0lqEBTnGc7OTunEjrxCT5
Aw6iOwPUzT3T7942JH8rKgNk+F5l+mgK5Z1Mv856p3EBamidiKO3XcT9YlJavOHd7iP5RlLGt501
xRyYIWVjm4k0OOovY5Aeadg77jJLAJIysOAyI373AkPHF/yWA+XewtwCcLH5ACcMkPLTSDxltzw6
MLZpcENlmxWI6q5cDJwQr/3GUpsZ5lguCqCKP8bfqOj+zjL2eP0H+I3IRFZtTStdAakgzYpdJwpL
zOveV3CKhwrTxhxSKw4LAB6AAbLCJJpaEJUjclpBBkRhkakOtTmAyu7CSbo/8NYaSce8EFDZZ1aQ
qCWBTO39Ln6Kr/G1v1h3fSR7c0S3IBUOC8Q6ONSYANXLSaNmNLwr324eu7tRDN5bHJ2MjVHFUagJ
q9NwLf35jNQP/6LSc0wa1/GsR0dGnHzzcT6WbZzh/H59v9r3BpNQFQxPu13fDdf8cfh2TAPS22N+
qyjeFJ4WSnbDFDA8GOfV/jIzuCvmgyNVWbbGH7xSWW7PDLeR7KCFe2rDh2LqwH+NrIaLq5s647Go
POYV0+3PAtlQcs2T/iIBfKkfue1I0s79mptHYYki3TGl7CwsFyAqx3eonDibX3KI3B0O0Oofk9LK
eFtc0gTvOTBa/LD6B7rB6/pAzbb8bncPbHCU72Sv9QcS2XEjmEsDIdD9xt1fLwcNXkBhR5riiQxM
IyqzM5STU608DDrD3W4oZc1kdNjCIGky+erklOYpEOH+8cilkwZwhfDmd8LDzkBTPGzYThlLfY1Z
ew6ZmIONfKl4DA7WWZmPaR6TP+pcrI8OHEmDOwjxwNisFrgGhZW9Nt5Z9+1VfI8VNgoTIlAvvy4M
7yOJ0DucOE4FCGtxiwfdGW7vHjG58HPPUuu8nRP/CVMLZ4qg3JCm8Uh6WHUnPfVHAgmPpS2La8Ys
5nksAUkw3nJ3QMQJ/HNAPMXr0PtM7fZUerTaOwcwXLlxU8TUSi7BIItTJyMAy6jkAOpa5XIsSgzG
Y/6auchjl/hLeUvu2c0hJx0lh4o0g0MEePaPRyu8wN8ZrfBHfhytVdFqRZmaxjX+Jt2pJ6uxKUMc
eO9JfLM/QtZHB8ff3QPImqTGA1pKfn0v3C1UmcePWpQ9avfNmaraw/6Fndy75QWHDB93eGCneUIr
w0/vYurHB3qI7+nSfpzP7VkKlNP+0lDfRP3G2T2ZKufmZ5EOMBwvLKCBMSyNoxlIzCLO78PtrgRr
6Pf92XjaT9T33CFi0vSKU0OIZJfqMrDEvH5kciT1u+INh0Hiyqspusj38sfxVF2YhQC0MnNZ7E8U
OTtKE3o4RNaDmbjLFyh2XdT5SASfrbsyIr+TxSmfU3lT7uTbcDYilt7escDPAyt8fQR/aofmf9J5
9r9we0ahgvn7OzP2VCbPffbtx02Z4xPf92Nk8xc03WHK0sRxtAcfJKXv9CVZhn7LHg0eRXDBNdoU
/7YfQ+ewfDBoIaHByWA7h6/7KwME+hIy/nwKB1HYsYh6/omGMu3VIelH/hLGsbRpKngCWCItCq9i
sT/McuqSxcsUz+gvJUl+Nyt402uCpiI+2DcitM90xaukQEnNrSC+fCtKs2HprUyVhEDukL/XzU6X
MB/TiluvZvHgICSf1y4+6xLRJY/7B0kVMgX82QyZLRWzzNKHl6nRrprcOKO80qbflnH3Zldqy4L3
mKgs780WPm+aSubDhEIC+X6VKQciqLxRIpDLZHMUK5G+dhIPJ6+09V2ebvFljHcOi3ZXgVVf2xpi
ZOC6C0CNv8kSRs9TkbSJje4rI3Gp389V5YuGdicjcJdq4wcBnu66mFdBSy9FDtWVjfJlLnx2Px2t
Ezw5WZFkrry0XcO4JqcMbJHkKzXMXJm9g+wbdSYkGAGq/ni/wv75rMnveguTQ3xd5Gtu9m7NnmyL
x7VpMGLF9rkbjVssLLRs5Oe2s57EYn3YTGwvBIxKUdqbIbkuZPoW4d2S28DCdwUNDw0yqvzH6xKj
J7mb4oI++cZH4HzGqeC0PXB8Uj4kRuNvaIP1HSQTv+pGG3aGO5o7aqUq80GqfZK71fqIq9SMs1wO
zaEZ1vVQZFA7RxfM5D36xckHqWtWHOaUUvi2yJsa21K2qcicVkNBk1AOrMEFvLcVmKOjLaXZmtht
W7UwdWexeMp6KK45wkuZnSWKetnS0gjGujXOZQEDRS7y6bQU88Fj0NPszaiP6VPWQm9xiw2yK/pF
HVvOej63fi8tPTLRVZqwGzAo2ZvEarfWVgYpO2PpOAWxrg9eYYzVg6hPmw9ZBJCwCciS9evjMncl
CECMlxcRozDH0uc4LJC6KvFYjQ1Pk9X6ZUvRxSTy13BMxMwptBjoqdVzNGKFG+I/OTtDPaRftrFW
JRQ8ms6e5Qrmcb7sEHLbL4k6LV4Oc+Sl7jcZESPVwBW2ioFMUrWZJwx5VqDQ2uA1mS20wyFHvcBi
iZu4+Tqu+vghXcb2vdwbUx0ufZzgG0CX0oNS5gsTS4PZFmcu9V97S+nfrbtVvhfbkcJ9PGva/Tp3
cOR3xTQ+NWk1vO+3Svu81Rwa1m+/UQbKh/qiKTk9c10xygkUmU67i+McA51WqmFCVMtGjKWy9bRZ
1Sw5VWVAco/LdPg8JIdcWbolC66acS83XtolmAOWeo4VVdZay0Utxpzy5SoW3wbVwD+S3n1qJ4sa
i045TFz6LG5IXJatPKcXSC3VN7oAli+G0ovpTaqypv9c5IXUOuky1KhpLTlWaobQTkh6qmg8G3SS
mKHRJZLq1luBBxf/xv15HTblA8HDNZKdmDc7ugah1KsQnjO9qFfXwA6ruZS4uWRRIdb6gDGSUaB+
XkMCxk+6kB7KqadHMi6ws3ZkBgDan8awrNCRio09ayFJpMuem5keLOuIobaECS9emKMlxrd9GBv0
TXpRUL01yVMKqUlGw5mcy+iFqskuwwOXZsly6hJnARw0FTrt6unINFVqKTqOpEuS3hKJYe1yqzqA
FAR6SP2E3UmVWnwb1QYDI1FGedtDxX5Cz143pz7ICsPE9RL28uJPEMQhqcX4VPnVkEgHlU9sW29R
Yc/jyzAsdxlMRskrt2pj28cQdIrBai8qIa4UMI/wH1i781qb1hcJVvrMubRY16lbrFCEG+G9wp+X
dlCwDq3MUQmv7tJZgzlG7RSP1B7KOqdqsFrGB6uxrD1E/lkBly5mPPhdhxJPJIvo5Nm40WFkL1i1
hgcn0ovVSdl2xTrR6VgvlyqZ6tKLNYxgk2kwp/u1HJTb1mz/j7oz2Y4bWbfzE8ELbQCYeJA9k30j
iuIESxRFBIAAEAg0AeCN/Bx+MX+pume57rHvtc/MntSgSiwlM5ERf7P3t3tgYNoMDGG6ImcVb63L
phvhk3MwJM4jtPcy7e/9Kcgo0vjekjZXuMrfr/DdgKJgf9I38zAUv9dOGFoKuMrLfUz6HIOkyQe+
vyaameTEY7z1pjpmcJ7rhP35lApWA82cEkNqKnIa7Bw1P3H7TzdZZyHZ+akaz3WuBMNJNyjhqeZ6
8g7LhHZus84DhSOq+HKbcXXWm97FfLkdTN0B3E/dkS62WmOaLDFfUq+dKnw3TRnm+zKfXEU2+GLo
1Ju53gXlJK7HWTvMR5xK3Fg0yKQfZTJjRzpmIQ+AN1bVbp3mcAbwZhA8BqPTsb7mbO23KfcO/6ZG
A4TQPh7mAw4YP95aFJpsJdYA+UKfBv37MsYTkmadWXvwijLGWVtmF59YCPtxn4XL6m0mUcgU6Zxs
643IxKw2cdvFZp+rtf2s+276GIMZMT0UPcETi/XhpkhH/bvvEOnz0ynytKKZSMELAYz2nv98Ud3v
vZoM9p1bSve5ioIRBZVS9WlUWEt3JmCquebWfg/DOk9Ayc+7FRlSu+tL639gnHXrTZ7Zwu609Yrz
VOX9tZr6Xu1FkzWK5O26QMgWRs7j4qPzPEx5m/+I4tc8IpZFwlX7rGezqLtkCudvXE9BsPNzhZU4
EXn6K8zighnTOiz3OJLJYJOj9V9LzmWYD2Uc4YdQY55teIPFM+y44FeA+hQ/gY2GEZyZ1b+SJumZ
YnWmDY7EJCt2NG4WIPdDbn4luxmfUD3Xw9viOpoYicWKdEMksUDglARfUWaDzzDOYxbn3Ry8+zaI
UCGEMabTdhFTiBhMWo4+1wvrnULe85VbbUPcypPP9DeiZ0IB2RJFpdOB/XkSdWg416qNn9o+nAFT
rFX/a+6bUWxiO/LxDZ2Y6MFblw8JkA23kZtSqAQ+abrbxGNoGSv1FJiuYxysFGSNtktbhsHxCpqy
j1NDhtdSVuPWr21LGnAzd/3GrF54nnSwIJps2pzhQ1LZw6LjpNhyQTvsL4K2eyQrgblgPpbyne9s
+omNyia7aBVZtiH13dBy5nKiCBF2Qsjiy/mJsGDCb4vA+4nbreULuTbcW+tqBo+KhSSuPZak7twq
Q+0xN9IjpafWM1rItjQ8w/VENFcf9GsIrLHtwk1KhsIHBqrqY+CfwzbPYuLfCbomxALRaBH+1dL+
S/3Uf6hl+7uU7b/+/8akwXvhohn5jzurPyL7qwEWTTvqv7dX//aT/9DYJ/8lQUPv4az9q136R4d1
Ud8n+ED+giz9BZz5h8Y++i8gn+MYw2IQephH0Kn9o8MKiUjHAEtThK36Io//VzosvkP/biJxCV2D
bMPf5UIWgb7wz0lCmrhY0zpKfDOR90nwlbMRrumhu8rqtl1TrihRfsmOmIYqIfLbq9dDJuubweVp
LTzSDeUSftqwQwpRUOhx+fqPNvO7R86x7o5qEnHobIanrPQbbn8V3bs0RPcKnNwmXBknTBUZfWru
d+uIFj3noL0eVyYybvAYa9TgddO91dJjzhBTSMVu/kl2er6dHaSoaaKf6yW/6svkhzcFj1oTmeKL
nkqimVAgxyvf2Dp4zBUI4Va9U+NSKCVYDV2bvJg2pjzynAbWOQJ2+NPAgzGbbdKlfE+r9dXv8m+X
1N2WBKdNrJMrv3Z+Si++CkcSwDPqauSzd8WaH3wngNXeDny5/f77YrQEEaW9t7qrPgoveekXRFTQ
1zauz18+9+LuogZ3R+T2XG/BpmzktRx7CLmhn+w4cN2dV6LYLTxUvO5AXzFKXl3pxUwVZ/eVkpuO
oM5eRoGl1HPQAP+RzneN+sp8pMyUe69gzNHLc6FsvcVjppjzDxuWn7GDZl+5/N5uV+j7zOdEIz+R
0WfUPPSwLqglEb67dSs/c/y5qNqb8RROcLSsjrK3vIzlYXSn8UFNSj5gYsAJ0To77el6086Ksf+o
USeZnEnXsJorGgzk1l2l9+A3om1ZXDwDGOY+BBzVt1HzBBQxjWm4kmnQrabfCbf4dFT4iB/h7GFK
2sSyIES0lV+NI7+KIP8qtPW3U9DctMvMOFvzFuUxfUVhxuzKhc16KiZn3vOYcCuk5A1wtWB3bJpL
TEx0Wla0m6MpSc5akVUv9NXojikhq2m6JVaCm7xBLN36U0dpsrxOiQyPGP+SzQQ24QorOg5UwksP
TV8E39Xis7Eh3hZseX9cXfuaOYop4wVJjZnmsQ/B/OZZFBxzV9w5/RTdFTrsfv2xo+iESyfX4aMc
G006ufdYteWnLRkadLzuSrfrrbbO/A2nCzbFgacoJ35+G6zNixAT7mLlEBQk+L/oAguFCR6rgruZ
WQGfYhgMaNBDAPJNnr1kXfnhrPq5Gfn0uUKCTaX7dPvnPW8gsGyY9zw6XsOuL4FiW3bAuSv9QPd+
Owl188c1sa44LrKSb1LcxtG2IpJ10w88ndElZNbHtVC2PLqRx5fXcWx+k9bJVdq4PNxt89AFcfG4
luLO59PcmEW/ObNPEsPELR+02B6G9tlt+PjmtX3v+vU1j9HFEyX7CrSKbZ5t2CDVybArhuZGmSY8
FPlYHHXR8Nhd8j90DxcAFG3/0rtVzCDDzV70wPlSdjXEwSTa/4HZh/zuxh1v80TdrJrXGy/pS+/r
h3bieXLT+O6PKcO1/O1S1prEVXc9efmADNQfpm0blV90fLd4mHvyZfE7dLM/bUs3QwNlsBfUosve
/5x/bV+zEWpUvF/yQmzpvoh/ydZXRywIB4es3TOP6beiQ7vueZcUUQXzGSJntBWq+Oj98NF1ohli
tmjvm7q5OFbjmWwVQm6LBH+S67gYezrMRDWzHXL8vJknaqp8DVKZt6T1+O95O6irdUjIhUg5POLO
vDWeeXPqnrSpkSN/STs23EvzHBvdbYI57J+qywdZR+IQuZiknKK+zNnW10rw9DR98pJN3AIuLwYX
n3kbJTeFzn6GQn7VkTVXrepJt9DTsP/z/24Cv9q5a3Q1jfFLVq353oxutavW6mOZFJPmljazzxG5
WtUx0LYNiek2ODZyec2K8svvi3i7Zq53TieLFQw3CPRAkskaKj+sATfdUt10NT/PtXeX9hYWOZbm
1XAtJWH53oSkLY+1fx4SSWGID0L3gnEXEL8NSBZmdnYEYt4IgECHBv9xdyhjp0E1Uq7mNsVZdihc
zAN28ovtPCV3gQ4eJ8v3zs31c1rj1XLKbyVeB84CnoWqg/sej3y0YYZJwbMcRbTwTAOUIFQkVye1
NsNzUGlQggMuFt/hs/S5DkgbeFOdrc7WKz9xTUEaGgc2RSM+IwuO46yiqTjlfjijM008DDX+BdqN
s2RYw0cb4E+LlJNiFkv3+dT0W3vJHpkz8dIqmo5Zad5jh+elH+TXOjXPK96rOareZ17WdqGR3JVR
8ZEv/Gju47/plldnEAjGu+5Y+lN8wlLHQC/kAx0wOmH0ZwNW8k4MifM7heSyU5CYm1S98xy8UUTz
HITxS1qnvzJHfuL3m/e+v3J6F9ZlMLhmT9ncPKhqecW59Jb1C3PduYQm33TTJuoZwqXC+c1N02P8
Lr4c1xkOXQ2WR9X1u+dk50UL9r8y/3Tyy1vfCk6gi0emaHyH8L7+DQsX++6c1+jxNk8LqedOvLzO
rc3OVTKx+p3r8tGpcq5SL78WrnRe7LJUe3OxstGLfKo5/1rm/DAM+Wc1csroVmIY1MQzLzrDVyZ5
dYnlrrM0m5smTMAxuCtSzsuIOOj4YLmwCJO7gPXr1vImOeVXWvBtMw6fnWe5AwvBd8Ybi48pcM51
xNc5rZ2XMeIoh4mb4NO7vCGCwxnslNx4uqi2eW2x7nIaNMvFBycM0Tvm8g7Kqd1NQy54vt22NVvG
K8utmbzw1ZO8G0Cv8MVZLZdd2BYfUcDNOziE9TQBPiHX25qAXz0tUzpisoWrYkSgWfH36wYcu19l
YLBc2hc8hulq9D6J+GKsXYzQXq36Lh88eicl0fynFw8QJyXewPm1aJLsp5mwoK2qf7vUd32Buaio
bHMsVw99LLXVNgHsvNE+R45fdOkhhr+1a3vO2YzJywZkTb4HMXvT195P5pRo1af2vW4LlChpdBws
1I2pyT+LChvbzHFVVZz+rhMTMJBTOQYZVq9oEbj12jg4LMSJM4OCAe8EnJDlxD98zaMJVINknJCz
22H8e2c7VsGkQz66Jdu3nGCLIuZbM/Bm0rOzeLdEnEOF5sICqSBFW5HeOnEZ9JyRheTtdoPiw9Qc
O6rm4p0HzGbtwk8mA8dZ7okebbd8nhx/PCyGB7UCcYXin99bBPlnq6v33DKLmC4ltlTk0wwBKRsc
WdVOXob32Uwus8wgK0lIqbnAdzKv3lVutNlG03H9YCY6bcpgcT5yl8ss1MjJe4cvusrC+erPYViE
EvEj6Y61jL6GZmJY3IbLlqLnddLZcLKz3x/TLKj2xYSHLY1UepgGnmBWSSx1G+63y8HCIKsnTiJf
KKjjFwzeSJpXYo66QoS7wp/bXXeZ+ZTlzNtYieDsSjkc//V93/9df/of/qn/B1d+fvifdqb34/rx
3/8bE2CUWH9vTP/82F9taQzK14MmFod/cYH/5+Ivwm2VJiz8wNpc1m6CXfXf2lL+RZxiD43J6I75
T//WloJIxfYdYcKCEEVPECf/Slv6770ZAKPIeU5BKohLdxpG/0w1HHopeHyVPNXQaTalM2CBcjp7
pBas9k3v+y82D8aHv3Xv/xtLyL/3fl3+UsEvHTNXBoiGGf6fgD7BMKVxiQ3sJMYaXCTBz15HQoIg
+LD1qgx4Suqp24paD9kaqwaUUFLN3v9B0cNa9W/kub9ehQ98Dh89xLQ4/udXYWfbcUmXp04iJ6O8
ynwXxdbqk/0o6ndStF6gH/36z3/1C+Xwf/l7gdECjIB3R43PMpj//rdNa2EWZ3Givj060WC/jVF/
syRLsDxNUditfA7B/CiGMVPXmTDRZ9HqPtx1S9tuY29caJvKefllhtmG75PR/nd6RG1PRbmSgTbL
poz2TCJGvfNE1JiTjEpfPUeVGP0bb57UcehICwt0DZ0iNZTzivUpO8ZRPMRBdNf1FVq/zKMIpSOL
WnudFdWwdZYx+N6wOOCmXxK8bCo1Oz67rrxqLs7xbUlXZwkEXEMkZG0ZVrT3Q+5RVfvVN5HK5nel
q5o9jBNu815crSKJrprR5r+Zu2QbUQfq5NjL3aJzxH/YonQ6PqRWfq+WyywCjM7jMgeZ3sTZ8GyA
Pl0RfKHv3RU2pBCN+6UorzcLBRbTP/GMt9w5MfZH3uZ6yA25yQgBLX28v03FNntRh35e76ES2Ggn
nfEHyX0fXZa9OSqI9kDU/WOqA3zKcW6wElbx5db4UrYaCLZKCHG77PniTS+S5hyRHPcxsMzL6yLd
dZJfUaxe81vDgPsFdY8J+jBP7tOUh9/ruDT71Amu50iP5cGCihN7WkggfVzCBfNsLOi349i094xz
UTzWU3f0OmdhOaEHBCKpYIJPPCCG+CXVuXqA/cHi1WV7d1+OU/TVgtZkVqq6qrzmD9t7GwwRukjJ
1or7T4Rvs1ySgEXxWMbnNB5tzMq7Nul2qKp5pNJqnPCHmb2KgKZsrLsnv1iteY74oOaTAkD5MQLf
mW67Lu7xGDWpfxZVuCABThv6j4EvGpkRzVLP25VKcDxFjR/fOnNb5qwbRgDg+ZgOL8TKjU+yKuuc
KnHFYsWOShLvEbDJkb6bms3sF5RdMrmMsxhKtKCKugZiXCVFcIrbIW0IaCxz51CZzvuVzvH4jSp/
cQ957aRwh1qTeFttqSFY24zK4kopO6+5zUBb3MMxIPGVurq4JPbVco12YVgt0wfPscU555ncI1DO
nXqgpBXTptJGVu0BoGv4GKGOdkzrmveYo5UpU6mVs88cTYgFoIzlaYQtid4RyKp+mciuVdd6Zgy/
rVVlCJ8eh4YwyCn3sQ+ZhNt86p0l3JbQEJrDPJQkh3qj6Nuzzy/7YlMHougwOsZn/cqhslOhyAkv
LguPIMAgBTpR5GW+HAJtAjLcRNeyhVQYPlWtkvE85HntXrlDUPN7qdy5j1vQWLyAHqv+WgcJ3hS3
9KEr+AnRUAas9/KjHKXAPzm16bdZsJp/ZrmcKsK1/OSFGaV9Zb8ZPIMpnru7EuqwYgvQESrVyiJC
kNSYovrBF3rAflv5Uf59CrrJHIrFkcQHG5mkpxrP+W3ZwBHY5qVP8z/JshfPo3Y68Yv0cdL6XHaS
8ZnbMTD7UPljfZ26YX81+fEcbvK4sSBhl9VXO1Gn3vRCwbX8KujA5LUxITCCGkzyeulRfbRRy2As
goR0PZRws66DvpFPETVcdHBEQrQTPLeFcGFtml+rqryFxUwWYGwYCoypg1nGbwsRjMm+Lv3xuW+q
ZCDZViv3qhkCMDy8k2VzzZc2yG5sYcjmisp5fQrBbrHJ6yIXDAe7QiwAc72QNJ369tx5ci1hey3m
d+rWEZgrI7E5dxH1oxOqiPBiDqBf7hSOGGELoV8WE3r1p/YjcRdVU+deCGOmJx2aLKA9jd/006eZ
S86mbAbQQUlOKchkUV9XcV0up8rWDUZmRd4WqUpxzaZdpY+tF/cYRN1UzlvddC7ldDz/JFWCEnzp
ldw71YU7MgGpwVucOC+Rt/oPTuOCEpOhlNdVUtdy20I8ocWMlvhSeRJC0c62P/EVImOlZtyM77oH
rHI0eTmPj8pwJtx6urLrrcmy1sCyy2Vx6pmU4iEUfXEfM4NSR+jWNFQMqui/ehGUKCNRp4R3ldEj
H0HZLA9VpPS9M7QU2K3Wgbq6pKxwMbiisht/5sHZISDgrXZaP2iPYzFaNq3R3GHWCJbsXpauuTET
PPgHJAPZum/DsDgaXsg752Z+T/uDYMUplDpHtSuJyxv6t7Bdr7q5ntdNm3N/bSozNG86qWbW1ykR
k4LgL0EnULQvoCg0Kh1Ruod27P0fTZx2P7tRscYdlNeRfx73q2Gx7SVPAxPdHICCelCBe+Ojpbmr
XRg239PSn5stw24HMwUou29VkzsPenZH5ms0mA+jzUAYehIN0NGGtWx2nehdXL92Kf2d7ywLNpll
VGpTRAuhQuxoKXwm4cfXVeDGGdv4BbmCzd0mPYbVTI9KE4KKN1vUZ6S4KXZKrTUwEU4YZ0vXnaPC
h+Rvrt0EGcx51tElaZSZnU3Qj1WucvCTQvJ5SruxMNdJYip5sDQwwyGsQrWCaiMYr11ChkGl8si0
a1W7okZvTJJdQ0JW/VU/+xl1QRi2n+PsTuTqOct8Go1NYWN7XXTLjW3TfdeP8U9dQaXYwQnqHR5y
b3XvpqHIfpN45tbXY9Eyb+w7L0KpyzysO1RlmuOWTz37u1ymvLxRbq7y0zQlzrjzRwrYzSI90g11
l6t2ExqVbythfzdTh9emH6dfA6IxqT0HQhS2Xj/QyXvaY0pevO9DGOxhxwxnF7TepvBHdpypGQ6V
0AzJvOFss1qevKH3GEN21UwOnEJh0AeCK5GVAYIvxejghs49+ZmMPf7dNBi/yKBiimIleDrbhqcp
WYdzQ1e8azurN44zeHdBUw2/RVwjAp667JuTquoH/S6be+6/AHFZxm4/dqfqJpTK+xxk3Z2dQMxn
nXbc1Mz8D35aFu+xjtxvZaSfrEl8kALV7BxY66Ap8KanNe3vKEibQ6fVTRYE721oyj1tMt84R5ur
qWIazhwFS/ySA5MhTnTbFUNOHOJy7vrJPY15jtIY1chGTcNyksgfruPBK/cOUOhtzFRwD6hE3amk
vqcMandDX5oDBKsnQ6gCacQWYkGOedtPb7uUMS0QpXPkNcdK5vqwLISSJao5jZiqJ3KNwhEIzRja
N6gU2R3TsGHTtBkOhoHjHeRKuQ9QIN4ieBoP3hRPJ46HrzFtq2MUm/eeTKYhLzMSUtJXt6vTjVjK
/exN7X2V9fXem+WZP8N0DJz0L8Zyb23O6dwyFDtWi7xmYHMysj/0aU38eImJxnEfMzNRNTnRKWc0
TIZmyDUlvfK8LilQ5sH1wcUhVoyWej/wIrbpWIhzxpp0W9Tlg/ZiyqOhdW75BPFeCK98kmtQwTLw
I6QJjs2ghK/ZqQks5g3Vz1uHAKpDY7xDYbV+oHBnej1Mtt56/jBS+znRz8GT9trvGvES+Fb8LNdG
3k1V9x6tU/QQSDXcjImb7XUbq7MTOg9+MGLFi7IXL3I4KSZBIGIab90lfoule0u+TH2iCxp+ai/E
ZE08kayJ22ijNjoHToz3wSbrx1Stx06iQUjlD38U2M7LbCcMjorB2bcq029Dg7oR3Hl6O+pVH7Wp
MFz4w+06l1eenIvvzSSfEicgPkvPV1nl6iMs7Oo2dT8THwkb6tpN7ciT9sYXbQQXHf+vM/o5NPxh
fcd6x930ifedyoW0QWV5+pp6Fm+DiV9Lm3j7WbF30Zk+igb153jxww+QR+uRx3wZroMWI4j0GSAH
qg6ewrpur30CvJY1fgpkBIJ09cWdsE3yEVmfCkks8SFJumue0fFFGNAYbnCjkaPcyMLZLrYkbjms
92nFOKlyGanlVbRc9UMliNfuAuRH+ZNypsM4TJh5VnuAyFtzHzM1bLcqt+cwRQQWhkTtLMeqmPB3
ESt67QZd/AvNnXxL7JS/5IER1I2pelua2L+TMRPrvV3i8E7KMUPFZ8jDrQViOCfGkJHNoEezgOFp
WWDw8RDlOesSfGZBUbzWBbWUmxfJzYh+Z4eGCcXsal/VVK97nWp9jlZ1bt2SJzTIxkdtxvhs5fri
pk5yQlQR/5g9NEBwoMONZuW1b6aYUIB6ORNTir+I7du5wQt/0mi39rHbqy0z5Tynr5H1z1W7z0tn
wxfC0nh/E4YHGaf/rpTixcRe/jQRoccpxjh99WO8ze5AfkZAWOpSZa/EkF93blEclhrFzqZtbITO
NGQssCyD+JH7IrtdOcCvg6Sm+dJocIMiLW5rckYOzojPjo+GZXc7b1oZuPtYIL2Bjb2rJJhTTzJT
Rdfs3aMD56hvmSr7rUMmGdtvuu+w6LeZF4wbb1kbkNpZAIu4gd0ap/nwWOY6uBfFWALBHbJNiPTw
OlxYmgxzeU3DCZeAAKaXbC3RIgdjE33E8fyYFkP6M4x4r2guCTIo76zU5CgXFL54IrrxyhPuueXL
cyGvDVfIlAlyNl30PeZjvp3g6G3beGhuJdu3etvECYvOIK8P3uKMxy4ROJuifHhpSnVjGy/YzpVq
tsZj7bJOVAPrmlVPBpHXWdQEB7Zd8t0Acw1JVajFfRBM4lS7Czm9ES1BDQj3Wsri+9DN+P1Gyge/
GslgXTPiKeRgyYgP/E3VFf1tXYhfo+CsnFp03UN4IhDyuOryMCuawo2eCK7IiCA/F1EL56Thce1R
2K47t+lqlJ8qGAjBneoqfZbRNPeQmhFRzQ8hXPagv3KyTJa0n27Qi6eCyNiUjHTGqeFypD8zS7/z
cgMcEfEGw+JN7yMjBw/cRT2UhCyNCEW29SLqcrNmBeXz3iqfLVhiF919JGkG/nezOCoK4RLNgwQP
5sBEw5CJ3N/lMu9bK4NDieK4XX551svTh7Dvvg226ad9QUYe8uuSGS/6dOu6o5/s3Wgy42OqPWpR
pdJeLvRJYIPjt3wGI2cgSZVN1JxmHfdiuEKVaBIKpMI0RX3Qgoyy+biukTdlx0kEoJJZggXLtB78
rs8LdZ7F0gclwRPr5K4YEJNhDvDjZalJbkvfdvinPNW+5z0ZR1kX+odAumO7SZRJDmSAYk+2LG36
MO8vivdjWvu/uHQHpKGleTZdeTH/pYG3DwuYp+wB0G+mFwRB2n61F7lBDbV428fdN4+1/ZqQSG7Z
z5rROZedi6/VyVA0QAzeTys8w7RtsZ1xBmwyPsMfc+KZfUfcE+UH7Gg36sYTgkFVo/FAYbAdA3vp
xty3OurrM19FQ/B7FT8WQQ2qCYQkOyJVnlrrYivPWaUMrUs2to2cSzyGuDZrWAyntXP5Pi0rjjjF
TTKIgVgncK2HuJ/192QtW2xhg8lhV8yh2Ge6o3eaPae8T9Et/2CvVhL0LqoDCnHE/KZzRHCBHBbN
zvU9nte8lyW0BSaWKwGRIROJpUOdTg537LAhCmJqCS/V/pWVqTxGhZ9PyCzi4LssvAwkB0LGMyse
KulB5Szni5QG2qpvblvipZRmvul6K3aKCPO5D6urCyy/Y5teIrjAtDEdwho7hquSvZyX7ipoertn
5Q02ZG3Xx3C12alFh3JPhtbwzZHu1jEwChu1yrvKo+vYUK5+ecD9qk1v/f7GDJN34zjOU1EEwdEh
ImTXcwwdrJK3NqkR73oIOz23OSuUnsd0orQllUVBihkjRllOa+MnN0LU6HZOsM1BkD534EZ/Ok6O
0luo4KqfBMJHm3uQ8Zzx3Bf+dx2k+sobLW5ts3wT9Xq7RL1YiQD3zdEtu8fAsqSPxjW4cdeJjczY
bFlCtgj+w25f9Ul/FYbLqWw8OOE2TxDt18u9LDpxVVQpIDGhsV44LUrKUwzQ9HbsR5SslkHGQ2bj
gZ03T8V3RjQ4VYFGnpy6QS5KvNGONIRkG4Rx9kKtWF4JUfDQI9146Cb/SYQuvhKvqh9bFHAUPNl8
VpmDxjloC1geotYwFUV9KAIUWzGZZ5ukVAPPszPlORNOGd8KqTXIiWmFdKbD5KjC1C6wCUV8tNmI
vbzqHaicZfSsfbViVUXrtS0mY9h2tnbYSTP9cKNYv64VPxKVaYuDxmN0t48sCjb0EA/1SD1s0ql7
Dj0meJgt0m1ayApmsYcnhPMAQoqry2Mose1jYfAOtQ/7XUCQSIfhY3RxoliGtSeglzQHTr3uojmz
yKrC7pPVmLkmGLXZjW4Ev8GlBUEI6G7GgXxeJ105/Ktl/E7HHlXJRtZ5JMCsMNaVO69pehQ+lSfM
WzFLaD0Mk/dZrPu7hRb7JuX1vzDbmPcRHf47WWzOuo3y+TUCQZtvqnGgR+oUMJWZgK1Gym7vDHI+
eUyiJ+uZc4YQHESByJ3XBTk7724MoUY53TZe1/DYz1139rIao1MYjt+GnuY3qArv01/NV95TJDMt
bjDbZPX0TBz30+LmBo1BBfpricfbrF2DKzs4HP2CUqJhlT7kS36ACar2ZRm+sXCA646EHaUPRb7H
WIA6jhs4KbIYtOXk39Roh07ZnLDnbQZ81WvTXhlF3CKa9vF+zgOxCRLlHRnUpa8IaIq72ES/xzlr
HiBiqmMMMPBeUGv/QmgyHVTgmLtJzfOudMlSiBvNintw85OP7wxl4vDGJIrwXlAmKVVdlORntp3L
xh0n/IqNYfRgmqcILfzVOEaOt/ciCpiNASh7oO3ByR+BUwUvOXRPg4NWznRxs5+LTp76qh74ZYcf
tW/mK1RP8oYZKTwfLYOrJbroqMasYkGeRitUhBjKDdEI7EYtQfCSKtBWscYKP5rgA9Odc6yNB6en
bQPWyHna9p+MotZfVUWeeJIyVElqrgVv8dFxyH7c4yxy7svWma4c5VR3LuOrmgt+kESimObgs2nY
rlKDdDHjTe3V9TVzRiTRdUg6fJPcFdLeGoH5I7HyFEtnuRq6fn4os0KemiXLvyfUG+XetImSW716
iEhm0OePS9YhxFgUx2m7TEBAuv4KV84NgqhnxtYNYjHzbcy7PynGww/rz3fL6EL3HLujaRp2EGH0
OLv/g703WW5c6dazb8XhseFA30xJgH0jUhJV0gQhaVehJdG3N+WL+G/sf6DjOJ+KRyDtb+yo2HtQ
EcUEEpkrV671Ng0r2tf6DD5wLBZbH4LERyZffKT+dckHXnGRi2imG1Y445+Lb1QQivqta4w+RlW8
RsrBEI1lBgArnwoWiC0A2om0FqkIr/QkvMB1BgIp/4qsBvsyLaH8mXr/kFh075VmcWaJQ5fJ0mDQ
uSXKb1X7UiOIS5tkQxEEPCNa2N7kEqabRNHQIdVAe5wLjUS4A/kJjSeOxb2fkAbPDAuBN4B/XHHk
TJoWghuT3YsfshdcZq5VGr875VxwFietTVHzsstET35yK0vFp8Hl9hQqQYhYsaAd3MLswdgFeDtQ
aZu0dZ2QwpELACAAiAhy5TEF6ILgjhJ2j5dUTlk2vXRINISJC0PgAA4SF/h+rcQ8pFqGR1VoTXxw
goZbaxki8FH3AOWthpYWDJUBGjqggYQ4eZE438BBsBsn5ywnSa98xTkXeDKXkorOT6n4T9RfkC0m
h5s2guKug44rWHH2kxdXJLzTULJWXSzLxw6zguNQMTpQ39FWclgAu9RivQS/pWPMFyjWPMai7VBz
qj0lvLc/OedhtCBdRVwhpf0RA4o8YuD8VuiX6FU34W1Nm6I2IR4C4CFdzzsJJV9EzCZ+cOFY4Ym4
rJRa91bWef8iRSbQwDqVYDP1+fmz0wN6b7UJ1T/hemr2FW2bEDoTd2yTCnUSqKtK8YSNlMbZCjJJ
De9ScV/cNq6m3JtEW0xEgB16GNVPuK0hhxAWEGcoYS5Yi9YAzPEJ00LkUh42+q4rnLOudN67FiTb
JEETSejy1rkAcOGeAawOuV6f42lwVlHUtKTemWBjFAhV1LyIpdiGNGtEz53CmfP/ID3N5WZKNj0g
mESzXEMZUFGQUtIIjnWPdvr67AqgPaoMtr2VWzQf6KfpyMl4wfniVFKePnZV0S9iq3KpBGnqzMsV
I5zpFFJ2XZNd3pRU1ukuUnCLuGdl8j6LxA9ab0Zt62aizLAMk3eGXJH+iwbJIWEtV15hUPmnRshp
DNB7kQGYhFJux6KBjCA5DZhHQXTKtC1/mxfLF48RFUeb+mX/lEcQ/ppwqK3LumU3qjiHoPFYiwEL
RRedovN3YT3cp6xjWtG2dEPE7YDCBrnxZuXvSFyn27LJFiY8I23issLtslXXxMYple1oVfqwMQba
MF4qx6HPO4fVVVLZC1eN4aKlHLubLqT7rHsad95qzQsDEMe2TFf9Qy5n3SwUMTzQ+wa/HyBNpj50
cxK4F+HlQRMu9DDcAUINTS5NZlXbEyarVlnUlXxsW/pfWQ4gS6h66HU5EjBF+Ipv8cWOdI6KQFMm
g2EfEFx3YVLzB+C4Fuq0mjUWzNCY/yzMdaa0kpcyEFZVkOaAzQaKVcblHLq0o0S+8WhwC3RCv93j
II6Ou4V+CnvEriP0spp0hyvOrnbxD2RD/rEul4eem8RUJps/CHSK87paylq4jWvNtLsgo3LuT7O0
jRZ5JxoPXmOupbiqbaDmr5IYf2DPttc6BGZqgO3xObNNz/gDgTOdYCikHqPg7B3OnbhNz+1n7EGE
SYmkFEkAeCnG/JxWyCeZsKsR7fZXMUcTPGErwjeTGy90omAdwK0A+hl55O4+MhRt5W89CwYSVypa
GJcG/3Q3QwyBsp/XVxuq1QGACU/57DVK75GwjS7h4axQfclzMliXfjTY2TMT6Yln/GJymkFwUZmf
RVf7aylXXhTLT/2pqmbGOieEzMn4XM4Uuk9h2wZbs8mbFzYCjCfpEqATX7NCe7Wlv1HqDezsTEPE
zZdatmJsouMTdcqe+6uUU3bu6PpQprXQ7kA9GZRoJKGSSmJDzVeyJuk5CUFTXC4shMp9F9IzaDbq
E+j612+VWil/hvg1rcRz9OnSgclXUSpY3KcAVicPfujn5dalMYZeldTozTJXGy52TSbr6t6IoSfa
OKb7j2okWh3JXaWfAxoOBK9VcUkCb0OPCLi9p9Xin4p4Ovkf5VlsA7OqgoWfkki9yvIFyWMtK9Nf
t5Eo8qC0/C/GP/gX04KMgs0jruXsvsGt9jsOJQQ0C7Xfx8SytPxDrMblsZEyLk8i14nWbgHdG5A2
amY8qCpq0BkIgHJ6Li339VIl8h6sgipMwd9D4W4RNmiOFzrjMFoa6hiT0oNl6eRK3aIBdG4Mifs8
/lYgEdpso4Dhe70gEcDU4j7+O/LcXHJSvr48+XrN/0eb+u/c6b99cfu9fP9vvy9lUHa79zMO90/v
/9//aq5QacO/+N9kKVQnwI5xX8M5x1Il9V+GJBKwNAI+1p+MoIDT+k9Umqz/TyxpMYpDIAInY/Ob
mw4echoUK10kAElAFqz/K3nwLy/Tf61NYQDM8Qezn7/XZO1JpiC2ItL+G2nfbsyH80J+oPSrrykq
/IdrDVQ473fyAwptWN8/jGFcud+qXi62fgR3Wz9UO/80aWbC67eJ/uGXpeExf/rpAXL2DdplWFEg
CD0/rWyMo7upX5JNMhM/vD/q7t4IP+nbMEPG8FbfhmgazSh7uRA3uV9HD6XRudCNABWFVZ47tCPL
xMbejOpAg2i5XBTLiob2gqpGOwNAQYIQZuqc4I2EaxNK0ygGE03pEklKiO62jP8nTg1naDucndyV
MuSZ6jSelaFpOo0qQx6Tw9SpuPJOPSskZRB9eBrQ6Bw9Be0LvSGzK9/351Kumy+mFKN1WJrepySW
yZ/GivQpbUVKthk9eQFxiCmt2bNtdSjzdOEl86kapvmc7uX24l9A7njHsrgsSqtO4W5YyATGFXck
k/t9VAvZUhc1gPftOX4QY/GzpDYIxcuvwkegzNrMBMf9SJ4FoYhYPimzpvxHpAPvuKF6np9DIEmi
JSe/stBU1kWep3MZHzGH6kG0c7m825iIoSweye9R2wjzEqYnKO+C4jiVYLAYHeLsHH9r4HDpBjNl
mm6uRzGqK6hAh2XLje9sfmIym9iaGiNxW2cN0HnBQ3LAwCFD0bK17FPfkN0G7K7iYpgdehIpKRjv
mIbAErr/61kKauqsgulcpHM2v7OS/oYj/udWM65UhUOhqt28zaSNQR1O3QacvXDzB2eVwgT3Rhp3
aIIl9seQfv4jJo/uvL+Rl/8acljT39au5V40HwaksjkrDZqcfi1PYXchyVshxqLLmTx3q7Z2BB/Z
zdtvOTbildtApSa48XVsSF4QFTSUAZT5AEy480Ly2Ia/wnIawHOybtjweQVWb6Jvw8ppH868DgVH
AAp0ZC9rhCdJsMBbIWhHFcyniYVqbn28/Yo/6tMNEWH4wN9nFeUdzaL6tTGzwLG84qkxyOoKcvUM
BXo1oI9p7S6JIk7EEA6QYbyS4qF2m/fJiuL1tD/PAw11CemFQgApszeFLOFPeyN5bQQ0Nsvkzmz9
Df/91+e/MpkyylKP1UvRb+KMa2F9aEBWgO0E5BcUa+2fSl7cmZG/Gbf/GujqFAH1pOi+7PWbsJ7n
+VPd0DqcyH01+YWCTkG/Eyf6yOS6tKb/iNahQFo6yZ4N4aGkN3B+TKOH208ysvwGcvH3T1OURUJ7
VOhQb8ZsqkLcR9no6YclobHRLG+PMZzYPx06+jD4t+8vAUGWQHR1m0HINlrv0VDcQCGwtV20rZfa
IMk6PS/pRqJ/JzrU/hF0bac7uhdz65DNkFwehMIfaefuEHeTJ0gk3zlppWEb/HAe6leHlSlWlyos
eDTJnIuiYyHhp9MxvVBLsJM/SjLpUf1rViFyskPZ5eP2jIxlEYNv2vcZabvkUvda2G9Ah1TnSVbQ
dLGchB66VuySZzgj/Vo3w/2d4YaN9tNbXgWBohLOJaoobED06H0MOVqEAUExY3jhoWd5e5SxUKNf
xeva05C1sxhFR/G3Ol2WCOmgEJ4u3EfrGSsNTDEgizr+FsXnZfgf4gOjEVsapuynd7sO2YDnsQ0u
+w24UxhR70G4DxWHvl5DTuDvmgaNfO3Jt6ZKgP0GHEMqASYSkPKd1W2NLaGr6KbDRrpAfuw3FwPx
yCo+4VS8UxR1ZmoYxgC+DY1lba3z5Auik2Swb2EPxho1b1/X7dCLQRHNPa1ZimH5HucKDTwN97Fo
HV1eEU2yTQtpqLbfpN1bj8oEqa8tY+xLt2OmgGemwmpWSyHcFMnRvDzJBoTdeI1bGBWJlZCeCvEI
PQxO+CHQXkIKs15/asR8IpoH7vXwGRonQp8H6vdR6vZKE04ETN+64BOy7bRAQrD/VdGLiWTu+ckD
0N8VsJK1L7gz2kWOks3L3rRNhaqj/0Dbb9kWjR1cDORXll6xLS/6ogUp1jZH0p2m3TZ6RY9VXAIC
50NBJdL0R70FjWZVb23NSV6gTAUifKc0/qcvwapN+zu8CnkkEGlX284yg7isesKuOQ/WXOQwvVqj
iwbwbnp5kBZIkr2bn+KmfdZfym3zKG+KOwF/LM5oVzswqDru7D4jA4iU+2nZQAkMJjl2mI5+SmSa
x57Tn1fDTHXZVlTeWvlwe1tqIyFeu9qWklFaZkkdeEOlcotc0bQXVceKOdQqv5nnZv3Qh9oSR8OJ
Wp8uwIwtoUdNQZ5q5lytnrwCTp517Nv1JS/efKqJYdA7rfGkUTapQncmSnBjI4zhRKovwC4QeAUf
mOYsSDA2rVrP0yyaVjk956Z2TA+pJaBDxFx64xFsR4jOMV4oOG94G8ldeaCo3Ah8/0bU9y7aj8qj
j/YPtnd02NCyrTaVTMJKtQT8/+0pGgvHylUMCTLXr+tMkDYWkmVP7SN4vBfhNwI20jYSOHXuDDMS
qpSrSAGSi+JUzzDeKXlvjv2y+dNujIX+KH4mT8K8mPWn6jH+fXs0Zfi+PwRGZdgE305dvwoo16SM
BkaNjwc2aKJ9xtUaBfjeW1QSmqfYNdVLEHZWj97DpF/UR+B+52mA1NVJWkbxq5LYxAKslICezdBL
aLyd2TwAaqbJcfsxpZHleU21OuNILYB3lDa4MkANTuQZJpq25/1qUCQFeZoon1X9AL99mejruDKp
8j1US9QlmvMsueMEJI3M1bXyiQQoiuY7c+XXc9Gy1fYgXxbaI8SZSYW1hroPNmiMGZScaV5HH3de
fezkuPpCIsLNZl1ydKH2Mc2keg6DDHUTuAlM93krnV9LqqwcVgDTTaqShgabAptI4by5/QRjD3CV
hrrNOciLmKOlgCJNRQ0VM0US7nzZqzLefya52lVuSSfbQlAik/EmzcS3NvR7rIQD+kX1Ba4TTfiZ
gYMiyByEC/OwxWbMV6QVGAKLt22Qo1D7aCrHxEqzj4KZ5OrGogCcNEFKDj1fr6kmWQoQt6hxjuwt
nXYyLOOjrJgtkauOy88IY/TmzuuMbN6v8PptO/VnOBilx1yRJ3f1wiRX83tjErWft7/FWCKjXaWi
9OGAbObE6W7V7CxU7DVHmAqYRAxeXX+Ef4IZ9lf3sqaRBf8lTvztbboAsGtTIErme/NKct9MID/i
+cCV36WpT53U0iY1ljQI8+TrJNzTXrj9mmPTKP8dlegr00DrSLgzxN1p4wk0ioV9Tkn69u9/BdMf
wp52taksCEGxdzG7DeXgN9ExXz8hpdlLaaKfsJgw1jjMT8DTOebiMnkYnDlk+1OalghaVx/RB8ni
P7cf5Ct2/PQgV5tLr9NBZ9HoNpG0VZtP2kRSshgMct/Op+JQB9h4GGtVpnU/yefw+9E0fQrBQ89z
yl8Q+6BC/Tm/1t6iQDt+Vd0JdfLIl/+yPfz25Wsv94RaDbtNiEGsFb5F5qnE8aGHD/4nitDX9tqp
lX0qOzi2WrrqKzvw5zKGoC6K8C5kB1srVr3vdMY2kCfIN92errHKpHp1SUTeBgBfyHfrZ8QD4b2a
1TgZyC86l4XbQ4y++tUOky2978+1zqLfFE65aY7FNpuT717WoX1ZWFv9V/YQLi4Olqt4ZZ1Pg/+L
N5PuXLXlYZgfFoR6lX1StxYv+AazweMXEHDoCU+SKJ/QGgroG8vz/iKQCtkKRsGGafvpZ7wI3VNP
owPpnqXpTorsoAav2Gza9AqLD5CyvEt1J0UdyxfUqxRV03ufVrfWbVxXdDQw+/tSK3fYMqMHU9fP
eDUmYLpzY+rXs5Le7VzHJg5tpHQuBjsFOKo/M6NZezkNagrKqtBtYdDkuIjLuN4WWLidUZAtH4rL
zs9BvSXRnVg2tuPVYaV/W9EXA30WZXjwHFs40wmxMRhsCgycg3qbGGbDHJsKWAmg3D/1ljhWIHqO
wyP6FNN0xZV0UiK/fmeNjX3kq1Sylgqti6UL2XYAx09v54b5eu6RFzkE4qKjsVopuzwB79yETnrG
ECsH1ghmqpQh09DsbcuZF771MKb8jhQEELcPpxgyXdPAJlIODRJ+Yg1g+/bzSmPPexWPIwEUO+wZ
th25x5SbpkR1xrP7D0iTNhBZEZsDc3LZicazBw3IsqV2dWfoIRD+tB+uInUJEqaRK5IuBUOJ1K7e
pUX3mqAxuwud20MoIwmOehWD3dxoZCtiCMib3i44KbPsiAHACrtO3Mywi5md3+MHaY05yknY6g/J
PHhup/XJWsFz2ZHq4RzjbbmpL5PHew4AQ2vrp/dWrvIiHwKM0Oo8VNIu9Gx+QdPRBRmLvYKFQSG5
NbcrpxP+yA/iTIumAh5buPWheDlHBTffhvXMqv+IuABFwBCcACl9Wt/nFZ7tCpprEkn6pPQX3sAa
nvSvt2cS0fafH/oqPCtnSuM1GLgN+uKzeA/ne0bdwKmePeeFU3SOvM0Mw5kVsqW/bw85Vk/6mr9v
+9qAfunlNUOGS4zY202yxuUF10fFLraomVLemVDWMVbesntAHridnj9ujzz2rleBukbGp78MA+sr
bUMhDjOIcNFvjTtZ99hR97Vav72YLAIVSobrZkEun+MrAnzlpGBYgWVGYN9+h7ErzVeY/zZIebE6
tL0YxHpEddfgrr7TcRsF9Kr/GpyVvIdof+/s+Cqg/LCVv7T7vw2WxgEs+NyTN6K1q/DWAfiElSk3
zG7SCggHEOq2KfDCaoYclL638i2w4UaH8jxxT3Lz6FkOfQcDSN2pwlHrAImHjCPNHCObNYJgA/aD
CKCGr1kCzhyRXUi8Dz2FPGvRFgvg+KBKvaF98Lty5Sk8oKo5Ibt7rh68kt7Z3jsCWTeVad7fiZtX
rgT/ebn5OuS/vTGqIQIYBKYXS0rnvLKwAcO6bJZiDGMOJom2PvGPoCbXSGNsSiwjy7m41h66+Vvs
pM+3v/FXfeKnab9aqAj+tTUgYnmjZXaKj9OvTljm5xkuon8AgsJXoO7mtJAlHs16ar2+U1ox9/kz
Rw3gMXlSn4AP7lLkHblOYUu1UY1pYU696On2841VveQhLH+bpICGPFg+Jokyt36enA27yU8IWG+h
x+JAsjQMu8SwLAcFrzu3xxz9MFfZwLmvfEOTGLNFgh2SZTU9O2gkhLgeDcl/qk7hwuiPvfkczRlX
a18oh6fT5reH0O+iWSYKB/Ih0fdCNdV3l3tl4rEs5as59m0uhpahEYk81+AeCwtufpJmlGFwVJJx
JcIGGPeWfvIbu7MDXmQO5nP4Npb2c+ukc2CjS3/yeHuGBn/1n84f+erIPwNgFKuhDJUgTrCQCQjT
HuaFneD6jOfoMqHvi/+zeypeop2KYTS3QKwszuyvveco3QLd1/CXtPZKp33EhujxfDj/cXc6VO/w
BXMDPGdvP+lYbeirjvttzjzoxpE1BErf/YB/1BdbKgfIh9rIppBiKr4dr0rh0QfLPokhYW0FXLr/
zQD6dSx9G1xUUrduhxMPtJRz3uF6M11qB0fGuuzRWN5+w685/2EHfx233wZBxiGP1GG1wulZ1JvK
qeb9IsUJHGkJ7Pesbb4LHlScfeOtP9fn0B1mt0ce25tfc/5t5LNSS6ZrMrI5uKZj+WXMArpCyor1
sI/sy8rHLOn2WGMN4K/k89tYKiAHFDgYK9jh7r7Ccvwp3ZgrVFz5c35CunKO9PyKI2npPaVTXEFx
iLo99shZ/lVt+Ta03IgQ8azhNQ+S/dRO1D2K5/dX6EgO+zW7338enl2dN/z8YOwtOr+NeY2FnoDd
6u3HH8vPv473bwM0MjL7xbBA0DicDCdLMddt8wmpygm6wJiaDsZz//j3oudwcvy0Hq+uL0jWIk4O
kHQzWPTqq6cjXnJ0C48q/0OWY7bHAXI/OBbKuLkWzsnDmcm8M/hIXixdxaXQks3eyhk7mqgOGnc4
ld0rvStj73V91+igCunDdypnOY2OeY/Rs4x5H0S2JW7CR6QP8E4s8FTTFspMmgBX4iR/ACL6js4U
xlXiXtu2a/rSXNrxtLr9db9S/p+m++p+oipBjwEEj4XNq4OyzqY61ZgqYhG3SZfBAgYgNrwVyh1O
ccK4YNJi4OViA3retLizLai/LGXbwIsSexynwVQXvsGd0DQWfBEX/+vwTrMgTLrh8Jb2PeZ2+lyd
pvvBMxUy37LAbbJZGocMz7dwe3s2xiqgg83U93QhEloBcTFGTHGREY19KKz6yYPizv0COJLtFe8S
6eXgnIsZrQpi6c5nGH3VYUV+22RYRsSBBA1z038Kv/onGltcx/N/yBbe0aRQ9ynqLP2kWyqPzVL9
yF7uvO/IQSxepW+ShRNOPrxvbp+P3R9MBAn9/rDqpCkYNXZYSCXKs/N7EzzkXT8st2tht/BcUnox
gFP1dJ1+u8pjlR0QUmaBHbQKc8KUui9CQrbq29bTnZccG1P9e27lGuHfWGFuu4O1J089FzP/n7rE
ErGSqXZMlLecVD8yjp2+DYI71cSxQa/CGFyP3G0LDVRV+yZpJyuAyRJ2d3L/sXaheBWoSiGMILMy
jRowe30ib71jOou26qP4C2KMdLo9c2Or4ypktW2TJyi6k390cErVVogmmS/+SksRPxRA5EnqckVq
wzvDjbVrxKtY5BoaKV7IeNnJwIF7V+3cU7YN9xHnjl095Yti02MTicbFn2IhL9KVPKN3YJfPPjeb
2688EgHwNPh7scB06nuhYrE0fzCa3HLtV36FD3Du+nmLresfZZUe851/0I//5oBXIcdqYR0FFgN6
O+vTQkMfZjcJEM6U1kT7Lb/Ij0Fl++FU/wezLFt6vT3sSEKkXSPb/QseVYHJCtrXj8mxHOa4eI73
jX1e9n+slfd4gec+kdeJg/iCTrkq26fPyeL26D9vDiDRf09y6cLXcmMVXKXoT5v66GenqtDubI6R
qo32BZP5FkuzxsrKNmEZ6djCl8vASaagm4Y7BtVX//39XVz0mGgPx1V6J35/lfP+a1wboN1/xW9I
Y16HcxBb5Vhu/HCjghNFSIOCn4eD5fkNMxQyy2mzF1/cFwPN7+klPQVL7dg0C/hDIG4g5nAD1qfB
tv2jnOICG1HzAw295gVSmrz2D+c7S3xs8q8iUxL2HrJmPCoAFCd6Cu6cJcMG+WkGrkKSgI6RVRX8
rK79ctNZbCBEfPReRdc2I7jJ89srZ6SnpVlXMQlBu7PQfEW+z+Ao76SlMpM1TEND8KPOBUGeif6k
bc092nfPUPUnHCkU6XbZUIcot8lMoNEV3qsfD6fzT+98FbB6S/DVrGCldQ7QWdaXj3lxPNPmyHXa
v5VpsfedYJbd2TUj4CHNvIpNQhcUZpsyHGoETsD1rMclVQecr9sPmPrhuQuQwkZCDpvZy9a7s7ZH
2jLaIM77PTeJu0JFm5wvW62GCpqMfPciwOlv52NbvLaO9bqaS2v5VX4StsGDYKuH/LNY+2/pgdyQ
OzGC/Wje/MKMdZvvMYVcq96drT4y/+bw9992uop6ATKRJcdg+SuGTVkC+5GB24WDSkvt3xlFHxvm
KlxVVq55oShJmxj2kuhH9bQ3hW0hBPjsfbpIIxihuRXbpQZyvRQynP4uE7McdD1e8/qxlDHDBGJp
DkiWaiEGLFYAxGX0YSA26eOFYcblVCp3QWmX4XNKOQS/iIMAmEmJTDjSH6o4O2sesgiQ0NpLhdKt
NpO0ZhGaM0t9rSP8ZcylK8rvMd2wuIYEsAi9k2WgzcOzaU9t95aHT7m0cnXxdEESDHLnpK/qdIIw
aSS58zB+ibI9mmBTReSqoec4v9SU/XEyuL1tpSG4/LBTzCEYfftSqe6LSEoUpPKfKsJFKDF8oAuT
P5YrGdmnT9Gd9o2TvNwZbeyDXUXjcxVLIooxpLXCRwvTE+sV8AYoyqCvUDhI+yM9gfc3DDYaPtmy
EmKIeCAB0gnyt7efYVgbP73wVZQV0cTSEhxWNxWSpG3EmTAzZGNRZpc7A4z0QzTzKuC2TXKOi44p
zWeYSDsRNuDRtlzUHzhyLz/D41Cwi+fyWngCv3L7pUZKNihT//0ZVRjE+QUJRsDanVPs2rW0Dh+9
FdoRK32GWTd2DevL/PZgo+HuKrqiadL0qQH7opG7J61zl4rXPnU4zzWdZlvhUFkPdxlOOJKZTlHY
clr0ECTln87sJ0qJAlZTYWCAJ0T+pgIODXR6aNBX7jzdyDF6TZHC+CRTq06hVkBysVVejYXyWO9D
aru2cn7TB5vrGsEqLDuB1mtO9QgkFykPYdo/u8DNgVQ1k/OdBT+s6x8WG3Lnf+2u7FJiEufyWVAP
yM2nCuX92285cqhfM6kCM0lwZk3JyDu0t1Y5FWnpcqq1ZWE9wxp3zrlze6DhSX96g6sQew4pQ5Yt
b1CAkfZ9bE1wkgmNddnFc9RuivbP7XHGApFxFYj6UtBDvLK+mlL75D1bNc/ewXDid/NXf6rfojtf
ZKSsql1Th0BgF9lZY+bQNdnlm3jpT2PbtPupxTGtAwjgSoH47ERcp8/xAoTjy73zemyTGlehB6Mp
/YyjBoHhQVGnNSBjCjvem3FE3WolfyrvqPK66n38+9i3uwpEUh60oTa8ajMV9lwRnd5uF/4spkzT
zdJ5YL8aUyzSnHuNxbHxroIQCo9d43aMp9DHsCZP5STb3GMrjXRGIf/+vZVUZE21WOTHS0rS3c6D
dhEusIchsbq9Ao2fV/o138VPagkqFwswjt+U5h/tkC0b0fbrO3WHsah5TXUJ1KTEnpydVM+SVbvI
9+cVahF2OANpu67XpZPYzd5cQG5aqUBY12F253D4wsv+sIe/0qdvZ7xWF00ZYu2+4av8imdIfGmo
2bvzSJtI2qJPF4I0HbrmC2Q8NAo9sVPgJfCKvKxXOd1acaBFZiW4iA7nVtRX7WCvPNye9LFr/TXd
xWjCDEdWZj0D7D3Tp+RLuLFMhCO0r7V1kG0sxeZnOy/vfOWRqrmmX8WZDIcTM5NELoSnfhO9KXaJ
rtTM2PZz95F+p7WkW6Tvynnwer6XEAxL9Kf5v8p6kLwpImkYMnPcQ7QYvnZANwXCw78Z1PSryILA
JGbxMiPESyp2zaFcYkD8QivVjjYwaxfpApnNqbaK3y9crsU5clHLOx9w7OWugowRGE2TDfmUhmRw
8pTMvWByQe5+3YYr3Arv3OhGDlL9KrSIUecKCPxyqLcy6grKNG4Wt19grEKgXwWWsBdw1Qq4RWHk
Gr7irRQdFTyN9q7yeu7meYVPnV3VDjJ9GsIA+aOnHi3pQIpvPNfNk7xw15d4V+2hJ1bKNDxI5Ryb
Ve9P8dsPSIbswJ3RQ16hmlugyks//fH2c48FxGsMteq5XtcN0TZzKBFNvHk4k5cgFufm8d8cYYjz
3+LGOVTSFMmZoRr06Z5tVUH9oskQVLPrbgJrDIzN6T6ndyT+XoOcMTKLIzNp+A4QQJ36l7HnDnQs
l5dZtOwP/sl9LHfA4dL35M6+HDmurik/nVZHnS6GQ5EAeTNEvhyU59rfdwuIw9r8YdtfE3tUoe6l
jlMFrj5L6sWnVZRuRZugNvnnzhcam7OryILmloqMBZG9luyUrR46RY0jvT6/cOFMKbFZG/kRjSLk
+jmdZ+pDjjOOkS3yO9tybPyruIMMtypmkkdPUJs0f+LHeuXG0/peT2LIMX+awKvQInli56eZIG76
fbt33+tlgzjwg/7cHL1Vg7TlvI0QokVPdKp/3J7QkbRauwozru6hjRQxYl1NUcspSQVXybLEN/Dh
Hsp65HqiXYcbVAXQpGXKuO9+xGv0+G8/+shkXYO3zU7Lzy7GHxu36dHFLia1sPOzCYZft39/7KS+
RmGnooUMcmsi3hBQP708mQfkMN2Ndain7kZaCfOLc94j5HuPEjUS8tVhzX2LPkXlyUEXWeIGER67
aA+ZkiE87eAviEm37No9AC8JsuQuefK1p0t1uP2eI0v6GootyX0daMM80rZ/ZsNss7sX55HuEFbP
f7+SgDjmuXWZQm/XncKH5KTQ11O6af8e7e/df8cSnGvMc5xbUgg4GGTMUnUghq+NX+0yWsnpRM+o
u6rhxF9ne85P00Nu/M7qG4ml6lUgQMWjR2yPWSuXNCySZ2keL6oPxNj+vY8i/z1xnVuHKP+R3xgW
tSlRm8I4UD8q487Pj10+v+jp39eaUBcYxXRDJ7JD8Lqa1s0U6WbQJpO+P2IuEc8qya7KO5X+EQQm
hh5/v0+CfmEWIWGyMYSt9KFtG5jrGC0u/YOLKPOM8uEGCOad0UYizjWouCsvRi0WnEPD9Q8u4Z3E
aWSjfGHIvs2ZKbZFjvQv0VnHwwXnT9wNtZOGE6V1Bw37xUf84QC4hvkmSBdaTWRwvKxSMHAaLJ1g
hWj3g7EGZbzSDhc73RfgQZJJOhXB6+uzwPYBiYDJPZnrwqkmxvIeBmWkC6p9AUi+vTDtGbOxwqHc
DhbkMhNXuCNQ0cM3eF1t6GVMOwdzk5W/0xfNAsdPm/zPVgFmaa+3d8FIiL8GBweuZpZSww0y7x50
6AI4iNadI7Anbv/+yCa+xgWnTVgEmZBQgpkoG2GHgMpEeHCPt3/8C6vz08e8ChFVUpccIPx6H78F
Gx8ZQnduvNXZyZVtn/I4uI4K5+b5neHGVv11yEAkESXDlisRTIXeMQ9hmE5yadkjSqrZAellhIEz
LJBpfPLvtTjHAsnXSv62RnC/FSNEsknKm493JZ818qzWZ9kyTG0ZZQGsX17cN673t19yhC/wX8wI
dbnEPOjCcKG57K2lJv+RL9Pg4qiRk2hTES1xXI8nDWLHUYaIi7qS+4UYLbHipviZY4IBiulsR/km
APytYUcnSCsU3DENn7ihMUXIPoOFV2WsbGEDwSgsX1Xl/UyJGT5udlfVbeSov+bYloLhKonBt8Ix
BhhWa02SozFDhsjO182snaRPNEUp0OkP7R/vtX0P9uhnAhd+uD2NYxX7a4x667VG6CELtWln4qk6
VTtvpexoVdqak2zCFYXjTx2s7eWIfdm/mdxeo8T1Al07YygHDVhfbZ2sjFl0SNcBLUo8C1/FdXko
565z+w3HUAVfMe3bupSNzDLTmjNAmp3qGVeSbfmER/Mx2Gof7cZdJht/kSzB0dP7mXvTcPd/ANUd
DrUfNv411BuHbQWZeRISYKUL3Owm1bK/LA20brF661DttqWs+/cuJF/8vm/vKbkXGeMlkkYfS4fA
qR/d+LW1TvLL7XkcOfO+pvfbz6dZ5eI2xkJxG5s2GQYQZXWE/NTda5yOHTL/FYHtoZCWa3woW33u
l/KziIXJ3H1QXoYkm0IYCNIOdCfga/bFKhw+1vz/5+zMeiSFkS38i5BYzPbKmuReWVnrC6quBWPA
YDDrr5+TrfvQk9PZKV1pnkYznQXY4YjwifO9c1RA/Z2gcmszXtVAimmJgcmabHXCBk/n2a7uhjsn
+q1my7VyukpNBrNFPJ4DmjprEn5W9QilHUkMMIrAB3aeUnG0xPPIgwUS4CYUJyDXuXipxbMDUB2v
Xh2WAKzXpwJXkyZM3j2+rAe0bVAUmtvB9HKSTPEIRICy0nGHaFebpo0oFOxiuLPKbhyUv+PIH8ug
tniOMg7p4nKQ2ZMhTzO8SfII/B6F3fkKt2qFaxG21SijoeW5tlWf6dlYSfTyJlT3Htiy3l2HnBvr
+XcN8eeDdFZvd71ErdDbD71BPjX6pOO63lxVoE7PP7BX9cHrCnEv89bl1amHJXmhHDsd86VmfWjc
e9nB7y7PX4LE76rzj7+k545J5aWDqRYbc8ZomxoN9Vn0JzEfrFT3FOD97Bdy0GHvkDOYkMXtvET1
3gIqCQIGChuspQt4eTGqkdiZmJ9QV+xQke+GlRGs+hjDv4lJoClygUGs4f0M0Zry0rvgdse5Bqmj
DFw8FpySSWjp3yqGGjTYa5Nyx2y0/8YcwM01z3etmII+C+DWEeqYenDkViXv/w4vN9oP15Lxsltc
s2lwc6z67aO1/h7WfD3E7E5KdGNjX+vFZzLDbCttEYfNT1W+pdmdTX0jLf2dC/3x6eAkmIkqw6db
qgPuE2q6cusZXtB3Lk5uNTqvxd+LxXQTvD51O7LETIPqaVgbay1E4TEhP/33m7+VuP3ehn88RD+V
TLEH9DqHCOYTXuEBtbGqEhalEZqO7rH0//1DN9LS3w/5x+9YNYGdNinwsgzo5cs3u6UebJT//Y/f
uty8FmaDatGpWEVYQKhiDxpcI+FShzSqWrUJVEkb3AKEWPHtij9Dt7yWz21cnO+qrm6ExWuRtu60
kpKaooMLeKuPLI48842zzTFQfblfcf08XkIaQlbsvtl3aqJbbSn1Etr+eKF1wShiB1Z1mcBrOO7i
YcvO+aYKncCMnQieKM7nvLX/n+vkWpg9zyqaQxxbdFxPB2dd7CApIkflBHN5X31xj/Pp35/yxma9
1mPTtgZVwMGiJyDeGJBMMfP873/5VoNIvfzkH29skp00nAxBX+t7gMo7NIQp9C/pwQbyRzWn0Ohs
v06fJtUKxYKb8NQITAUjk1WHSltuG8AhyfBz56+5lH9/CfzqVVmYwnMV6AyUhTIYw+7U76rdt8TL
1ANnNezonXT71tLU//uZCyqautPx2YD42qr6cIFqhYNYNhXAii2pEt5NdzbhrUJXvUqg4EWvX1QG
l/Epssb83hq6H2+rxDWmRcw7P/I7ef7ba7sk2398RL3WNde+KOx4ooddfPmRLCx2+hsJoDgEDshr
N5iijLPHMmZP9lFJQFKbUVK4d/6CG2GZXAuyoQCCXuPymJCeYEQG2AfoJjA87N+Lye5fVwZxL9/y
j0ecHTaorYYmWdFGYJZmKtApQRdpmICU657eORVv9OLIteC6XeCYa094k8qq89LfnwxzJGtM1sAE
Yg6Kwz3d1K3nuZyffzzPoiwlYM4IzrILIT9pMGCbJ/mxfbinNvp7Nkeu9dVmmlZZYeMHrHXnITt+
mHb3hOG3/umrmCGHojeBAUNX3H4yyPOQRkYBO4ZDQ++03f++QYl7FQaEYfdggeEHZi3uTynMLVx0
KQRGs30rvXP23qjziXsVBaaFMwX1FV5+FcJYr68/KHC2aPWuwfgp5r2GAqOD70vmZSA5huJHd8G9
hY8C/Hmif8e7G04z5FonrZuGAY4K/oYCF8rElxWs9rcX4hb87gpvVJ+doFaegXgN2BT38tWZVxYc
HqqdEw1QDaD2aXbKFi5AX//+g26EK+JeRZI5zbOqGfEHLY9DABjwXg/zh1iLTdPDPMWdBsStV38t
kW6ppeTqiJJJzi8m0E0ziDuwmIaf4GK9C5CVSL/KaY36LmC4hqX6unZWs7Kxp7P6wUcvB5r33w98
YwyBXMumFW7bme6iRwCW6bHPAHZ/y/nsu7a1GkxAyMYdM3a58TAzz0JSwZ5hs1ZpYNCjlNhVKqwF
Nimnd9bkjY11rZTumxpMZIE/Rpm530uMO+mwObcxUA0rTnonhf57hk6cq8iDarUabIoQ19irZcGt
nXkSFL2eO0fB33Nacq0h7pcCdt8NnoH3mEbShKfAHZea9y4CLyHgf486kED+O25yMSjSvRw0mMGM
my0QghtjP/gYuAyh1kH749/r4kZ4dq4ikOKim1o5+BmAlT7gLO1dxhPU7b17uRu5ObmWBaOfOhDt
UtzpcEY6Zo+zXx6KtRXYr9XH8KK/2nBggM9OttP80vXheVEEGTwG791x3VoDV1lJrjVg9Q6Xx4O6
pZgAMNu5tAoadueW6UYAv6YflMxQRppfHg/DwWKPdMB3cIN+Z5vcSFrJtaq3WzLFkgrSfKdAcPDG
Zx45jzBFD53R64NlDTTPeUYL03woV/9eDzdGP8m1eLdf6FLXl3pZHwMHgWGlrWrQleGAybwJV02A
YrPAytAwLY7KJVjOd375hlQQY5f/veJBuAMBVccvT5+Ytytb4E49EJr1EHyYA2iBPnuGbwie1N0V
Z0C28Z8hvJem3JjkIfZVtHDzzJ0LTJbj1i17r/E1l4j4KQLkY7ZKg/mtiOddv4NGNsDwDj8pD0vr
wQV7xzZgqa56H8JF+n3nG1xW51/2/rUqOKMuobqByDX6PODRsFkeusjwm7hb37P0ufmdr+JLq5HC
oSYkiNXefeUD3qY/bLEVn9NA+LBL3qaRGZIohWwSIq472+VGzLzWAut86VQ2AdXp5PqPIqE9dGZY
DTf8899v7sZ2vzbWn9Hxp7WFF+ceKIYxu+09xeatBMa+CiTFCENORlCw8a3+gSY4dsaL/DQi9Mua
7XAUu/wJSzTMY3BOtnq7KnO/XJtv+na+8+puZSzXUmBbwCX4t665hXnPB9yCga3A9EGneB/AOU3f
wGdm9xryN/oL5FoWPHeLoK2Jm5MBWmCPgQiG4YEv9Wh33gLYvZd9wim7exnX4xrAzn9/vFs1ybVW
eLIVNZ0vS1K+Vs8CYxxIRz+twAjSRIbqpojujtVesry/bLBrbfDQGNoiJgg3+pMCvwYPNCScrHwn
EObu1N6XffS3n7iKJ70DmtWSS1wpO1W/cvQRSOtCtHeO7Vt16LWg1xGgRTEN6zH7gAOYEg4+bI0y
/0m7Jz65FY6tqwAB2stMe8DxtvZjdsItMjuPP+QZiiRgCvIco9eYJdSO85rvRqDXvDngu7vMnEtp
8reXd5WVFIT9n6xrQRGwbqPFPlSxG3IYERSRDcxmIO5sqxsRw7oqjjptYuVCeuit0Axf1A4c4r3T
a57C7xk638iwrkW8NrPbbNYvCoA0gml3qwQzhdEoYONUAXwdPkHsTjV5c1FcFzWACS3SRvizx8cp
D9L2o7eJb8MAv8/elFdles3vmUzeSHz+R4cLanpJMuhweR4YmDRtEll99W402dHUlcG/I8KNj3Nt
MQzcm2OqqTC2qUa1D4s1lV9ODLYk7UiBp67c4U51dCveXctwB6qnmQbU3pb6bISsuGAgnLyWadBD
ElkF8GAODDg71cKreUKWYBjeeEsD495uu3UcX8tybcfpSpsNy3ZI12O96WcVGF2v4aGKQUG4r6Yt
RiRjsc6npEqT+RNhv8++q3LbVOqd5fNb9/WXXXct3U2lXbnw5YdvaHvGnKCnNSwYlzfVDqmxZVO4
pDDMc5Z93+wL+Q5KM5IG4mv1a5VHqaj9oRRP48R9omJyU3AfMPMTK1cGLHLdKQvbXoSVIfwqXaHT
ARfNEiVZbMH1Vas2etOEFfsYcRPFdVg2qqGenzv7a+6jf6+lm5/4Kp7lqpGLCTjXrbIBTvuHn6Gu
WNv+HJX7dgUm7JkX3iN7uvNrN3b9tZ907o4cmEqwP3o/WwGtvhlD3PtG2cXHB2aD9AO9Xngtw17Y
u7NZbhiqEfMqlNVa6mgAUMGvFtPf+rnr0Eni/KBnMHgqnzoLoybZkZjw+FnOnJkxtTCdzouwzDkg
vstBiDNsSQAqwBaAM6xlhZkBtQJIs2zy4f/Wz0FDam/QOIgIk2fTkPT7WVp39uDv0PG35XeVYjl2
IRfbGMEASiXsJnCdspBoMVcFs9GJODuY4Ok67Eu0aHp9jnX6VSj7pm6/4NIMMunnUnz0tRbP2bdT
vnANDa1kJIrXkpVkLwo79LBphnmv+5gWcYGufg4nC5ONwMAGvQWT5Q4CsLQMhPZi4SJHNfmB1HHT
KJ6iPhj0Gy4nfkNhtUYVr+KvU1vuBiUu3bADKGPGPwdHHFCzd7br+HYbWhjhHes7V6Q3LurwkXBQ
/tFFVXJbFNKEK62KXoAWKCdtxQM0bJ9FQqG7U+5cat6I6tdyambNVg8057x1IKgncAT2MmAwshqj
2fPZHd7+vTluCLjItag6x4IqRxMGxUMw7sBNcaPip42hQTVXeoyzt/NwP7hojt/HbGu/DloIopVp
e7pfj42nbws0L6OTckEfdauB+n2HZiZ8NIa9hGOIc2dB3ooY11rsXtMITPqxoRCQC/4LntgbclhC
9WJFVLzavpQYhMesjK+x4F6hcWNsjVwrsc3UApB9Yipawg30/t0DWXC5gJFF65C/NE6QNYdFO4/N
Z99F6oMAddXxJueVaJPXyfpFx4glJtg++3QJDNxaqXk0jLt59mkZVGj6mTtGrTsV+62S5FrZzXTM
QysGUkStW4tsiVyGdwKjNNgsaGGXvbmY2ofgu31Txb2WyK0VehXFlwZg5ELFT8Ia7FRGWWKtuuO9
8vRWlXct6GYz7wp+GVMYMGARo/rW9yZY6U4y/CJntMnhRg5Pxc28Mc/uA/8ZTm3pL0cNHtBxvbl3
y3Wra0yuAvlsGW5ddpfN/mCt2RtYQzHbaYkWFOthUx6qHTofCmwxqy+CP+Xfe9LUf6+wv8Tf/5GD
OwSyDqnDDb5iZ6K6D+r82ijFLz70D7VhSRuqEKp5WgFV0QKPAq1/NbRTbmbrNu+CtuO7WmSBjijI
gb0/OnlUtw9D/chMoAJ54QtcOwCd6BmZG2TTdExhPZpX8xdY1GuZzfvWrFZOjdt51oD+w4Ae0QGc
KTokQC2KTTf1KwEMZd5ullSiCzOGWZmFIzwvSxoaoIgLVZ4UzZ291rVgP1JHrq4FYiIBjNw9R094
tS17sRvdR4FhT0NNoGkLJQdQnJsHLQ3lBOi4/oEjL5DpGPVO/dHniWoOvobHNZ03xggkOTD/V8HO
/lXVwHGU5dvsNj63f7LOXTlT5xeLLgIcN4WMmulFrSJFoqdeOy3zywy2CMWQe/p8pKSsPENr9llF
4es3j9A55WMTLbIIZT+tkSw5bQJc1pqY1nualRtwO18GVgZuwZ9MOsUNIW/ULf2pq37RaTzIiSaa
G/cNnEAlV1dSuqDCr/SObZu8hZESwS6cdQYit0Vy3ntdbSJwGVbIFxjrw+JKfyuKuNLXLPuquz4g
cAACNN2jzEH05Z49YFSXDJhI6RtVPojReu8cYw92OotbG6Dk0K4s9jlUuvjV16KCLYuAVT93QRTX
4KYFqJMCBHQGgGSiZEArVKKzPbzF2RtaG//LQbfCmQyeaSB4YdA/5C74Nkr7Sq02ezVr/sKqd1nK
YWsWZqxNZlAPhbMqyfyudXO5qg2ze6UUHuEu4T9LLeJl7GCcHDL5mNLD2D+11oHSzlfANGiiGU4U
YljB1B0Zvc3pkbZ+kbqhkcWF5gMcP/MKXv0VEIuO2+OGJmkpgK0PhZgxavaVEk/PjwbGiemGZUnF
VrJZT+2hQypMi9Q3+iZIYfc0efDMo6OnygBurVi6FHHYCiolnmDyLvMt6bfq7PfkAWidkqxQiMIA
zlFOw7QFBR0AvthsfTSw7RAkX8NPi2d12QF2UI1QSbZq0GpeqsybUhW7FKYhFe5RYIV2dBZ6cgFs
nDGQUjf7sXhssG7t11kFYkyAb/loOv22br8r8T1hz5EWdAf9o5mwSIzh1EkaOwV5wXUdJsRslCTK
FOSEQe6nUvhX9z6qdJ9ij2vNmZPjkp7rUa8Tm6sHmI0cylbbtXobClC+kllmL73mRJmFfuICpP2+
wmDbNL4vRb3BY8wj7iYVGPd0z6lY/MGVm1nNoL9216ORuonk+qMxkxOYtsbZScduVQGFq9BAMaZy
YzI0JbB5m4qDnMNhZIWlQXCB1cLriXlNrfqkfDEEDaaZneG+Pc745hRoWmFHtdgPyyJ8x1YT2wir
oQqnAsSLNqqm5WUQGFAH6m1wFeSi3pTt+7dytvBSq8MwgqGrwE+KDmiV55CXg9GhZLjIkqGCpWKW
eYTyDEOjIJqM50ljUWsvQW0afm13+EiqSDQRcD1UL7NecH2pt1zhGYy5d4odDOiqqDDVDoHvCS7/
DgEVctpyEybRuhuz3HQjoXb1yqBQtLtW8yYacmz0Od1W2eM4HnrxLVnrgTws57gQZwdf3crRLZIB
5g6wOyqr9u1e9TtjYymr3OFpwPv9Am9yJxdbhZZJhWZ/phaV3+buOQVcOBhwGhqK9ajLDhbaSrHG
Cx5jUe7QeXKzsJdeu7UR2Q4qWtf2cZCwd8bkEi0f1MFTynco8x33EegLdfhluanpKZBrvJdurM4r
ICAwbcwsX5a+9gv/T7EkTPoNyBCOp42+BikjLgQMbwCTysr3I0Ay9VZdvKw61doxh+cVDyUKmExE
jraR6YOy/NAKI3r8U6tg3wF4gw0X9qLPnoaWrhRWJhYtnyQTcFovaj3uqjXFRYfoqtgZqB0ZmMIz
XRCAJyvucF71hg74QOF3fTv5BWxoYctp4kgzEQUvVo6bzDgjkuczuDYzLIveTVwlZObGRX1F+AgL
CrvxTXNF1UX6vG7wC5mUO8Ht/Jf22ObRZIZpiVk/y9cv17PQW1axYdsxhsFgcDvZvmYBR9+BCtoR
X6mhQMkxh5QdR1MPFlt6igOUor3rQIpxMgTRJal+ygXeLhj7ODVgtxUw906kVfiyBqOO8fGNdP1h
knBLhyE5Wh9zyMstUHKFDrsykOyGsNfWjREqNBQG7ozhaiPxu47r0zGXGLHAW/vIi30Hp+4CZdGI
GcwdXxKjQC1Jvg0VTgMkmOs9U5+qRfFqdALk2rZCrcMVS/sE66jY7LYZCTKKuUDRP5j1vhnCDpZd
BI0AgFEr8Ink4/IwQODD5AmjmDxtQc7jIVy6HTvsc9AeyNM8Ix7xKbIwet7pvS/nCcDqoFffHfZl
g2QnUcZE+XfvIEhgkrZGnILgBaJZGMRrSe0avq5Hmha67bnNnsx6bVxChWcNu5pvcBuVVXtrDlv4
/qJDTbza9psGce5NmR6r5VyjaCF9MKSJjpm2PuZy5YL8iR7f65JtcP9IsDkW+gEMUuTo7ta1xA5Z
Hri9Izr5tibDXlSIQ2w+NbOZZPiiTaYeCKrQssnlloE7w9sW11G4nvOJWEJ3mdYM5iNhpnY4Yubi
AD67xzUaMsv6cN5pG+Z8waJlvmHpq6wrN7CiWg+Xl4+OrjMWUQ9CqFjg9F5HAwJ9g2+Bzo2cpjV8
O3xN9AGf9yVu6QdhH1vpu3JdUhnok4jnfuC+aMXWRB/AAkmbGOIg5FZXHlOj3HT6B9DKfE4xnS+H
o5ErR4yc+AIGoXCZPPc2ekrK2lKAPxWwmJxGzSOTzxy2GydhIDxxC4zOut30ul377jIjs9JWevba
22gZ9cRGUqV2SPaQlFHdjuZqqn4tAw58ZhsBqyKIl+ET79YxyaxoJj1cmLqgXwyvR/cfTUt1ZzfY
v0WCQ8AmGCKvlzWZnUjnKCt1K6ZiPEzjK+6LPUE6X4V3YFuNgQ4G41wTn5pbtzShy+bzxl0E8MSw
FMHBlluPzdhFGKwEPxI0WfQCXKUCPlmlrzy1YyX9UNEyQLfNW9y1az+Achq7mQ7w6WUxYxAo5cRz
Hto2Nqt03bjOz2xkRjAw5VjxJG3UD40BJJTjU5uDiPVmxBtDZ/5J4tppiZ1HCMlN0/FcewPBt0AW
srTv8zzFbgubp+G5ct919Vkuz2RGWhc25cMCHIAmoxkgFVhNpwmFZyVSAV+32GnUje8B812+ChQg
fN96qNKqg8ibXT24umdwJbEarFilXdlDpNexWrFPYouQuhIWupdrxXoBPB5w1pZb4VhazMP0/ATg
T7YRvBq3o9WB6sYlTeg8rQeQVTwM856GWttZcqYrQx3eapzhK8xeunHdfmgLCzlzv6cJjNWa+YP1
zCyk75Dso8+eH4F2B5RTq34VDIXJUIHeNsLxZRBBV0K+NfdrZLOJSJUN19iKNmkMzOgz7Ps2hCjx
PCLFGXj+Y7hAz2SApZmA2tvOuzrbSNKw7CzwyREtoZKo+R6H88aAurhrtwt7z9031USo2NuFS70C
G54PgHrCtL8IGzSZOrMLFYFQMkyw2cF196ZbJuCdMYrl5W5Pt5N0Vm1qHBq73Zq4dMuaarNMLkbY
UAy0aVRmLKg1jtfXqCsia1yUL/N2yqooX3LfnF9UYr03E8o0jW8qDRsKHVdmfrPujSJDklUDYjwm
AUJhmuHSdwc9l75qRFT/1eGu1zH4o6KdGpintOMTmKjbipTHSWaYNHDwLwEMuu/xC3o3A2NSzkja
jJeurd9mw13VXfHM6fisoz8z6UfRbydOv0EGAbwR6C5AnoY5xbmI+5tKwTCdlzbnDGhHDSvwUQIw
hL1QhEWzR4St61DvNgUuobVoduOqfHRRDiDXuOxd0qylq680DvgWTn8xYpWAIH62e5GIHGFXmMGs
QBmqfYzq2ZqDnmFyiGjfetm/muMXFmGAegzxw0+rKmwpC9JiClLxadnAjRvf9RAuttjOSOS6Md9q
huop8ttyFE8DlZo/Gc5DlQeVDRdutLpr2FBM6KUa/M0w2dFNNSA9lCKZMU4irBkxDleoYx3o1utC
y/Xs1E8ih3qgq1a66lcqDK0xRFOage2ubeSJxifLAsRWWbwTGy/JzzGGwfDm+lWThyQ/p5iu5a/U
CBwYeKjK1lFX1S9cMLamnwFbyt9G49V0EmQJyxQXHToZ2jofwfbo6Np2I1PgpEaZsjGn/riMzi6D
YQbmjdSOBwque6VESgvD1MHyB7hZyQKeqciJ5Ne0gAEL3IXxms4xg298i3HxvMpCne2J+LAwvuQM
DGQ/lHZDpFq7Ap1bmGACmCWLSNhrq94jerY4YQa2NTCrqT7oMJacsH8aGTgqQCSA7REncJ33DJY6
LcjYemLiDjL9mJ8ohAni4j9c6ZG9PE8Y6etKX6LpBAqAljTYUGKfGpGZ7hwXwCgflU6DjE8qQW/v
pVEhFm1KCbfbxd07yIJJIUINflBoCPdtEWhFD5IUQjay7K7KkgwVl+EWYYZqQS+wrVXcqZ1mjqav
DJo528HoLu4kKopJrhVJI1eDZ2Z+aSTkwKSKMJPfKbCYeTlHYqgR42ovb+Mhi1uzhBPkU0vgsRNX
WmiXKR6i3bAyC2pmIDfOA0udDmNtJ2aG+3ZifKkZzKiqdoWj/aiMJFLKKIXD4vSaYn6j5WUyq6Fh
revqx0bomTjKjlBDuzRliQ5lpedgbBs3OUkv3m2SDBDX1/NH1xwJpj64h/slCfwXIkDpIfsuhrCc
Pf4NhJEnauu56hKd7qXyCrp3rIyAVDgwCYCZHN6+IwOASB13p5XIjNKNi6N2qDGkxpoafbLazL8u
1pColm27f6D1OL6ZQp3eSCo6tCqdnqwVpY6McYoZlyH6E8KntIgs0KFTicpXx8g3q38c7LWMtzBk
H8m6bKf1mOWx7oKJZC3HRdMxMVVEch4SrrVfi2XlO6TAZ1fN+ApSEx+OTWdpNCdRjT9ZhsKNwE4h
TakdS8pPjYP5qdRxT+rsWt5kUVQvcwoMq/JQ67PfAUeN5wrUuf/llAONs1T7URwtrPv0ax5Phdgv
nd+8G+ITd4Q9Rj9Q8/SBUfrlpwWDMTa04dxfEjhbbuoXRQenAm50sKhz4stli4OKjOyaHAN+oa2A
XhZoozfzUJsiWX/UOf56j2hn0nll41NyGU9IsGNJHebl2tEis8v8tI3AFEKLYa5e4U+JRJBD8htI
daOhY9cIwOATMI9d91jVGJf+sX5pB/JsvClzBLi3Fmt9oFlB00Vl/tizXW92Pm6OzaPEYW1mAZoV
mGSFLzalcVHvW/y3JR5vQrfN68pdzxIO683B5ywWcLx0DwaLLcCzISrmdiiAGUIVnK0VJDr1kwVT
qfQ0CD3sK28oPnMrSqE61xKyM6BErBe4Lf6yWeGVKa48nwWm1roVMzZV1STMigGBx6jrKH/RPtDz
JGXfCv1Il3MmP4diSRotauFG1QQo/TjahFkLk2APSNVOhG5zqO0F4RRytgw9sGKNRG5p6og5H+7A
9qUJT2EL/zNsDxOggwbAV8L9iWFpFEnxaDQZKtCTYCHOkpkFOocFFqM7qIlj0dEtcbbWwWy2mCJ3
YKQD2UwTuJ/KIFBlh5n9XKEzwQ/dkGgLiPAFruphGyYs1OGblq2RJigY21fBOcBQpftUuUljvlIN
A4jleLLIpw2DXoYGEyD1I4IZfyUt4ISKFRKxrXhA1a9Oh90v/+VCP1f9NMPRxO2/gdnyOoTRp2ai
wbHTqzf0mSQ9pE0izEde7FpzW2N6HhLwCtPzEDepSohDb24TTU+QECz1F0/DEtzysgpsNO1kCDtU
T0evik3yMoYIR3g6WAH9wZGUghE3kSfeEYTZqFfQaAFEt98hHWkwZfaJHC8QzUqDJdtLVXvOLxwq
3XP9bYooE+fSSghm8sG5B+FDYrIDlsbScIdDWtUPQHB6RoOXCVC9enLTGARG6jzhWez6gT8S+pxN
B3gNK8tTayCzobnPcr5vJOp4FNUWrSBl6mNLxcMtu/SFKwtGpgFvMRMCr7iiQedmU7plbHOGHQ+L
QDfQ6FFZE3hIcziHbytRP1s4JUskYTpFMVs+m/Uxm726ekgllvzOQjnDCb4AJIEqgf0zwJGznznH
uXh0lwVp3w4360N7gFzNs+3tXB+58STSvYmEtsYtWBkZaTDoq6rc5Jiz7g00D4sIfSvGk+5UIw7C
nLnTsWRR1zw2PLKt935ZVwp6vLF474rViMFf+8MA+03FoYmxwekdz2XTeFSBOdM+OVmhuemV9drM
I5iwAIPu2lH/jV2muKEkK9yAjshAlmNuPzX8uy8/LNE9oN8OFYLRbRvpkwLf7hV/K2dvk9F6osWV
oX2CWNTF5+tcdUXRi2jqh6l6m/P9AoeQ7LXjmVcZDyyNOerxzLPdJzIFaLu5e9aiD2bEBk+gzvJt
RKoBhRiaQCUY7PaLJjYWZEcF3QxIZRFHLL/tsN63DOd+b6Gc1xBTFiVAawgpRcsTZEAolnPsR1D1
sBbSCRPVHpzZ0fVyMcjmRinOuuyD1J9j+dq1PsFMEUxo3AOvuQ+LXgu9Em3T1eijWAeIGAYOWl9s
syNqJ67j2LRKzzaeHaQVqV8vvgpFbPcg4CVZ4fD4KcyjUR+r0reyODO+TLcMTOtcZH7JEtrGPVnh
kgPH8GD7I3AOzRN8g1kJ2zJlN/PHDjDoZt+zI+1eTI4G7qZTxnDAzAAr3yc3MdQfZHRCyXwLWYqO
PIZuigUjbEWgTNDg+EKAiuFxrHlkLyryEY+2TjKm5FHWGe5P8HwwagHfzPS6r7FeYac0NGBt7LBV
2yJ5OXcAw3XZd2ptrHS9QARLA7uMhy/BkKrBwQlj+mZInyeAZKdA7w6YG0Yu2KHA088uOu5bAxxf
ByUKmksq9nKOIzC20CVRWCKyMijb58ICzrvChceG9Uga7UTpPhbH9q18XcHvEBh41V5xSJxB2tBx
nMb2vphCoj8v30b+ooMJrqD4fUkxJo+4bHFfrfD1AUYMMh7YiFjVDlISxfzq0G49z8RBb9urYBrf
/oek81huHMmi6BchAh6JLWHoRC+JojYIuYL3Hl8/hz2rnpiu6iqRQOZ713KOZjS7dr6EYZK6ThiB
6XfSvW5PGvmsIAECXnzlBrICEuzUjWr+pNNHcy65WKJNTG4LY1rwZ2b3ESUwUFbGUas7Whe4aHQG
k/Ec2BH8YzW22xm1pGE9Qu3Q6iTmpP4Y8SFNb+q450nIajBCR8OOV7t2e5Q7pJ2Ava6q32PAB+s8
TC7pTxp7pPIuwXfrIMlSbbrDBCSGGMNaWfVfGRxHYqXtrf4wwXMixubNLE4lhZH9yhTkDryPUumi
e1wt8+8TD3wg+7XkF3m6TEiKWP2rcj23XpX48uiUkhu0Xtttia2W408xbNOkcKcRJkzuL9oQrBZL
rMOQnPn2Uky8YayfBs0GqPROSXUNB6+pNvW4a95qSllJmP/H7hkghdTvIWpF4QW3HkH5w/rXp26k
OKVMQv1GtVe4fMS4GXYd/EHvqdzRf1qyU/5yneR+wgTDQPf68FN0H5Ny0V81YgjU4dJ+aPO65G+k
ecu8AFVei1DZMINQxemwxQfx56LJjoZki/AEo7C2XMngMmwLfA7r9AnZcfSeQuNLiTkpvS7fA9bb
6l8Uuln7HWdrkFYqnsX0pkj7tnHTaRPIaxY+85+eWk7zSPTfqv8C5KXzeJV8qozUt7QQPGTVU9Og
lesc5D07BlO9bcwDPPaKwnmdW1fqQWH9SgMfnG6G9tWTACAu8r+yvLJKZOZGD8tVPe2Nkmt6Ym/d
WulPrfxqxvWJ/xMExcmm5uf/gKXnI6evkpc42hAdYztGuYEfQMUlAwxFy7eZbGUqDeW3jK985Dcv
GKTTG3jzCq7VCm7yDd6kpeTQnNb19GZkt4RnKqoIEyeqdrzq2646Vtramt1g8kFLEIRRBkAId466
kV2Gt4t8o3Ujb2vF53mzps+eayF86QzPCpw+XAdV4VLRW463JSLyYG/XN6Di8acPa6f80PUbX7vc
uhlJ5eZ6aHyg6hHLw/di7pOAWgMTLKF3aoYaqeZbm98N6Jn4vZX+FgrseXCsGd5j/ywi0J86NscO
c0erPFsp3T7/Je3BCr3kvDR3TQdfUbgJid7/ICtOSjdM0dXsDeilJK5/6ueRAFDU13xTJ2wb+8xY
J+kmUxyb2ZWKHEG6WLcWgjPaz1h9OYXo/ZbyTdqveTXN3AfhlmgxBE7KfNl+j77mjk09h5tSnSHa
GNZRQeanHrp6Y6s/I//nsh2sbZWuCukeVG/VV6EGuyB5gzl5Lj12j0i/Iear/WgPOpB+M2mOll0a
c68MXOYKtuU3O7hPEaKQ0uFLYFZTGLQXw02gxDiJWyZnE4Z8WMnDMwApdtMSbTf/tBcmqupVn/L9
ZLK06f7Is5ViQ11JryZmh/xP15RHqeC9zcDyJogM3FWNqnFz7OfC7czqYP3/eqexoaQBah5HJ6Kl
qSy/dPoPcK6YF6tWPyQAiJVk9E8Ou8ydtoG15xoSIM9GnoIS0VYTtq+NVu/aOdqqRemYfbVpquCf
nFSf9iC+JTVe11DLq9SMHb3dmGnq56PuWcJTzYGLZVWEvs42e0bIhIB0JRS3jH7V6FtFjaDuA7Fm
BadFt9G2SrV/wnCRK5v/oOzzX2rUN7FG6DaevfJU3/o69Pr5Xz9oLgqUlosLzHmj81+WNU9ZtH49
dXXkEN/mD4bXKP4i/AKqxejjf5O5U6FOJtE/Ct1jGa9bRxfjIa3JYO6G/dzxEudgYir2GkBqNT6W
V7t9hIbsJyOxbnXqh1Z6AQLw0/5Z36Veh+G52APUTjQaV81zTpaJ9+cKmprJC2uO12o5gKkFy/BQ
xC3WkksZbBN+tWFIV126kS3apFwTBN2fo+jAvTnO/mIzY70Y/8Lxb0RpHYIArBjwiaCwXEXfj0gX
NdKyQhK1HI7a59ALM9w90YcZ4Ls7j+GmGHYzSCxkFVSCFl7sAv4CnmdrKPvFBHJXvSrlFFx25QxM
tF0W2LgDt3DcO8L09elWkLfdrALTKzFoBrSYrAe53Zbzsfy10Fyl1nAGXAalGIaz1O+k69K9UGeB
h3KwHoYI+XTdTF3n1sauQrQNfyZRKeVJvU3aNk/J7ttScrdK6efm1Bt6n4Vbb151+4rahThp5ASS
elN59JmT+Y5G3Z3CfcKUITMgkNciiFKDMAoJkipW48AvBLxuvzPr0Y8bS93OJBVR1zX9DmgCcwi8
08BZrvdMa7mXQhMHE3njWrRph1OevNvmYR6PKSwrQK+x0zv0doC7tdvAOtd+1seg/R9E48Ce3Bjy
GFEU8hnfhvlUK7fun/2bxeaqjz0z+KkmAKw4vk1m/1C4GWZ+cx/dy+orQwlmj/vhv97fMfYhRbXO
lbB3dYMjXupBYZR4pEyPjJGZD36nTSt7Y9NUFZyydJ0VN3t4aQZPyk4y3HKf7ikuFpq4zx81qOef
zK4N7rmufsvgzxBOarP0o1VOZYfPXTaOy+QafN6TQ3Ku6cw6g6tTvMcjbUlK7kXxo6oP8rfg1/Sp
N+W/Qfnek+iqp2dWQEhI2CNdPyxl4nY69yeOwVbZhWW71xs4QBKJoBhzebsMbBIgx0B9Pu9yx+x0
MLP3dIFOR87SIw7IWl/n483uRN9M+ryvmeNU07W7l0U5ZbUzjYQ+rwna8PV9YD27u3Vvrh+TDM/v
6Nrf/JRToKixPbYPDdlKzbDx3G9SlcECFUnmlCB+jAwofWyMvsmjfVVYTSqn0zbT4mlX+zw07/U9
sR2eB0BQwAolhNyS/mXFJ6lkVe7bj4JBU/logFnCZCMXtjsXqxCFbO5q1qqKZFc9xwV0uPuc3R7z
7AfBBieQLL5risRPoOdYrGGKTjbXQanwoY9rvdtVPRuNTfeHuq/7byy5LxaZ3/riS9CYy3cwoJYo
XseH9EyC6V4kVBpNRaFm58ccGvJ2YlUqF4L+DqGGKvZ5z8AqqJUX9IclPKbzo44/wsiz5U8Zii7W
72Zqr42XSfYmE+5xn4HA29A/FHfIsflmK/J3n0v7sOamCQh6fBdg+1L1YSYcs27UfymEoA9fROZH
qcuuUaAyFC+zQcSVyZeDUF//m4JdnkhrGf46CrbyyAeU3Pqh9u08XdcWHA7E3XKq0NKFEKAIsYeX
KuCcCF2TV7sqf5LoGINMh6HTICIJm41ocmemnY2FIWq+DelVy0fEQSOafOyevCGhxfCO9LGI/GQp
mCHAtU1uqdr0rHT0ZgM9ThYCPGjpqcvGVaVYhx5Gn3xnydHUSx/eqJiE6w5tBFIr5u3Baljv02tU
kQgwZEaDBgrERK02qUm5jWALzzM/YleEeQYx6e6i+hLKmueSZRxIURoPTfmV2TwTMYAL06mIyqMi
VKcQF6l1nx/1cNG7U84fGGZf/NesBBmjuGT6b1CRln1PZOT5Cgu4+irRHx8Z/rR0xByx7DInB6jC
OSryjfJPBbS3Ix9kpJ4X5JCBqruFeZfoW7f3FUfh8lXa320YPn/Lnuc/QRVjhqwJB91i7o4dVb+O
U4TyK39wZQsFONEyVwMS7dxKP1sTCDWbyLS5g4Ng00FABjHwIbcvRfSvhYef2XaHf4veuv8JVU6L
ceyh1kN2tJozURbio2QkipuPIUt3mkCTFSU7lb94KKw9tZj7fFJuPZkE467QX4P0rKNlDIN3uR1b
d7GVU98Ngdeoz2mzfERZss730vSwFfBrhG5Oz4/Sv8f2VVUHf8p27QJPFVyKEERJu3ThrlRhDq+K
tDGEt9iBaw5/TelFsCumtdVzh2nXKLax9BarA5P2j1l+60BMcbc1dOiWVdLQOFmAvKckwubXbuyO
Sa5eMx2smvqyKN8ZxCjmP3qDXKKbZVhn6uyL5WtsuUgj+0aMNe/c1HybU/wm2XDt1WL4hTLAP6F8
1JpyW/e84V1vcK5ZP30HUsINrIyS2PSp+AqieUdP32vY7yb1zUJWXGIhiOu7IYWXFlC7YcGILWk4
xLD7wGlCdooYYjdlaPENTY78SjWulhnGN01HIFSHzPTFUm51O7yVFuU9OsLR8kcNU081tK1Uo2bM
l/siPyEgjpxQpnVdPWYRTC5CKD14KgPZG3W7uec2VXqSGHb6OOAFIFdtpRfqprejwKkTK3V6uR7W
Uad/h40V+jChqBbm6CACBCS6NtAdqjDdF6dA8rtsoys2/jYX38Goje8S93tgnOfhlfWzSfa2wDtR
x26BIqn4NkzdtShCWFZGwzqVEqYvcMI4Tfgvlq4aJUUsoVhlbG28UNEECacgbEgVPGZTp1ETWJfX
TEj7WpFGR0iaZ5DLofKi2q7obr0Ru0qxmbUvQ8B/qeus42lQv5qJFT9HTVEVcCVwluJJ0JFCXGqO
RZDRUtXHJqrupqncQu7NsFM9xOz6LlGM00DwJjDBzBQrgLDodGcM3sQmXIH20CMyKqNo2DZt/jKM
vQ6rFcB2ETAciXVdy3yZGOYcS+SBE0itvmpqXfGikM/bsqFJejWZXQieQ1s051y1HcEpIk3VUWs/
7YSSc4JG6qEvaXAy3MlGh2po1a8hvVhlvo3DHm9cH4Pv52s5OBmDn9CCYmPL0qiknqWTJgi0JSmg
OCYag7PDFGkpG0ooNG6LKTzgU4qZOuf8bTZ3UuOr9q401uF0G8Rep80UewBvW1d1Fx7r0O8o7IDO
0hew+kQCj9TQgClIsxQvmTRwf8V6w6rONV8Q0hQvn+3U7MBX2EbLzsmb14rWjJDt5gS9LVl7Pbqa
htcSNdG6dgzOBNEbc7P0bBbZsmEDsDFIYWkVwutxNGge8ge/JMC2ny1XC/lxq21Yi20/R36PAqFX
WSzr92j06r7f1Jm2rfVOh3tjZErQHCJ65vx9r68lcGovfizObYbfbvjKOpvAGu1RNb8AZ0FTHLsw
PirlJlPHl8X+0wVgd86G0qi72Wj92eRzqKStiL41ndIWycV+RlrULlPayrEL+Uu211Q+uk2F/MVu
gq+mqCnQSQJEJKjxJkV3pdL8ii1lYfKhGLDt750ib9Qkus1B6gS1oO1Od4wgRglRSuhwh3Zet41F
3OdU9vbv0FSy18uzcCUljD3FCP6UEj0qL7XWtxRKVh2y4USmbyE3tJJ/AX0QVdzkSy4j6WxpBLNC
e48EW3NhAHk72j730yTZ9LW9j6YJJo/yG1RMI4R8OYVgY5UxOVFb+kBtZakjORuAb8RQJPtkqsGl
onONqa0GHunT4iBBxmmDsllQIk59+RgV249FekKee0zj5BI8DYoauFPPeL/gW8lR3ZimKXtyX/S+
WT0VYsfJ2Mt6Iq4L0s5yNG2/eIp20bk7Y0RMfhBtzWG1iHxjI/U3GKh0tpMEb1KJSkG7dbzyNfRS
kDeMbJ3smcPXsHzq9UZl79SQkzUobSLGEzx6khua11Y9TpbNrFO5NFsHqrFSO/6K/9qK6L/AfElR
IDQMyoXFlG5+pVLNBiOZ7pTfiyp9U8RsnmZobrCEjNX8qd5WUs3NhpNVnc3oXWpAqXdyUT5fuCIm
dzI3vyuTB037QNPi9yl2NBkFcaTV/yqk/KkziI84DNdaDFlRg8Klsm47cye21AbRvPSvJROmnZhx
7BsSjmY4DcVvGnxHA3Anr7CY/xAZjEzYeYIfvwOlmGXFa0x/6f0Wd4R8HvS1FVwC5agFXXROcW5q
qBBvxrT8xtUw7pL2XWTrLjP/jDymZmVYG8jF6PLzUcqX2skc6Q0YMogVt6uctHuNTdUxyYe1RidD
jZtq3aZ7Ku/Iu0YbMtlofoUXdxkQw7msD3OE4An1qlBzWP7cNaNmY0YosT3i7ayZJgeertVIuNRz
qC3gJ2SYPWljZxLmyQ8uX2QnSLgaVCAyW3f1GZPslyscr7rXFONxGbdxsFfFqTUSJ+SISYf3oblC
OkEtjzlEqm8XIG+ITm1suY6kGP4gc63B0ERD+jlI0SllGteb/SR99qPtc2hfYr32pfFN13SiV0e8
CZpbpJJxMZj18gw5w9By0maX0BTGpmsWMkAY/70y6OFNlQv//UGNHERMDMi8tGXavcRsYnm+HEKF
pG5wCg0QqBsSaNX5JDLzqWJS1rm8ycqvZSbxY9KdZlEdRXl0Qbmzp4yfAxds+mVZaKf4je0TDoSH
VP7lPQJYtV1ZYPIdXo1Sy2IXMHyZTSynIB3ZsrPpr1YXN68iCBKCvHMRjugKWHsT6S8XJgpS1I0I
7eNkHYV+RT5MCYCdxpuhmgX73bYWw3mSZ9wtQxtXhKpCaBcZxLXesX7WBKKY7QzmoPnD8C+qLXFF
GVCvhqjoz30Eos+xP8FrhZEyu7KMz8MGqEpe5D6pnaHS3y1kKBg8StM4V4W2jvG57BpcyRhXpGIj
cuocJQbvfha8sAsiykkNIveZ6PRRVeT+zss9XQYJ8cZG6eSCCxB0pIm7tRoeJpqcKksXq1pNToXk
ZQhE+pKAOU1jXbQkmAVZ4HrMmo06SEhaJzBABrFLL4W3cMjcedLESzfNX5MEbqgZcuMKFfVwadnX
WqE6zZ6uIK5pc2+em3Krhv9Km5T5WDlrDKJ6NaZOaVtntYVVzk5q8IpKPfPS5LOmcGS69w2XZlXf
AnHRCLBGT9jLNAmI9yn9CVi+mvoejQ+Fwy0Sr515nwxQXeVNBjRMnoqge6JDFmv8OS6PzdEe8Q4E
UV2/WDMkU2BkysaKI/UrwK2aQ5yGC5xcGQSuzXAlD772XO56iPNgqW2QVGs7Nqn+1S21N6o1hubg
dYqHjRZYbp5OyqssfoNecrgWjDqO35FI0ctgIshotMpCETxK340c4kBJvto2/wuXCJTsXi3ttk6C
dwl4Qe5f4wlINjIR3LRGlm4ia1J5fVD1lrKb8/itOIeEYSkYAcIX3dxk8s8cUTIoNHTF2k8eiwPg
Rb8IGTqZ2QRbDtI3znGj5MC01kXxTytMCMaOSKJJ6ffyFCmEBf+U493s8QmByeu6zX2Xrts535ig
eGH/VZKS3kevOLGQu6NCHPi4OR7Gt35EGqrLBdtK4hogKuoCO2Tp8aZjjAZBB5sanz9N0vhFfYGW
zdjkbfFoLfkaFvZnXuUM0OCX5pxLaAue4Q6IHtd53rx3JuMdgFtiDgcCiRPJRzcedtPawhCFglmH
EBFu07DtNMlTpk5FxiqSoDcgtHMN1YthIv+uEiP4APjlAKv/TLX6Hvhm0XEoEdJRwvbSM0HGwCTS
VeqPgloap2W/cOf6Tq4jahYtdPIRlJO05B5bl9JzTrLM5aVxyfmnki5eN3TbXkYEsog9LacrbMWT
gqilEU7Wxes4mOkxBp6R7nPIN1Yrh8p6AYI8NAPAtzDPSlhukE/n4dh8TPTIFn2Jfwi1GgnPVsf/
LmA/WJbnZU0807ZteLEMog2rf2MAkFdO9kefNlDPEVu3hMM5N3VwGb3yMSdMZJwekbXX2zazxWax
a+DXSH8pEtA+ZiHZDUu7Pmg9SjOhNIiN5V2gMgwnrZskBltdyFPYygNzKU6U1kCbHtmwhXpwMUcT
AMkyjpIlblZaO0pwLOfmxWSi10TktwKwWDgcY/vUZl6BAAvbe50iThmnTalrJ0oBoe7e4CFnPBbr
cfxTa2ufJ7ZHANq1hv/iz3sF3W3ycRMO9Tbmr6W0aPiHt1IZfSP55ODfzGW+j21rE7RrluOoPxhv
AZqdqqLbG9VKWypOALa7WIODDHsXBY+g4XTkQUFcE8XLSxUafge7rU8TUKx4q4iIK0daacyzidQb
uzXUs+zUy5+OUqsL+m1dfNp0MRH/8JycRrRxxa/d3yX91lu/6MCi+CuUIVLQsfVuLH2N5HTrps2P
CqLRUB2Rzu5YDZjIEtTjcG5A/Kl+1pJHMJ4ZT8sODKviLUZ0IVm+3Ek3tWw2dqT5DfHxzvzkYrQp
3LKlrzWBAn4uN4N0H+t0bZJka8d7dXqvMCOpA71uuuyIuH3SHKaSNU42SICRz5d+5GBPCGzpf2xj
jDa6GmxTw/qM6Lcd6mw9WTq14hjeCow3OYI8NTVRmSFMMJV9zBykY94M2vDQDrdxjNfVjPXPrHYa
FgJMgR6Bik8ffK/zSUkDZCeyK0tfsSMP2OdL0DLWpNCYdilqDwOULo9ujfktxTfZdPEXIV97zOq3
Wv1Y8PJKTapr/yiLBQ9oMv7MU4m3vioeSpmcq5gQ21brzspkvUWLTH5BvjiVPe+lbF/ZRMy1tNuJ
rQIqlrBVPj+HMOKvaWFBbPieMLTIYfSLKIn7eA92zLvF6Vla6ToskZ+nUJmHvjpHwY1lJiohhfd5
+LRN+nWfeJ2R/BgAp+Ntlt6Y9+M6OA8G1NVEAIAcjoitg459A0ie/X/XpejAjXG8yEhSF5S29jxs
OpYTIeJspYriqNazuxj5bo4M9UpfFppYrcMzGXeTJ3oUuIoScnZnyroy5h9VWN+F+mVl50X0TtZI
CFzUFklWbodHYUxfKNjL1PaGABF5MMmgyuVzOiqD/E1pQPNZgd0w6Xqei+LJhD/THZhspmpm1yV2
QyugsmZ24iq0NrLwlYaSxRh1aXGkL8fv1MaxeJvJxteFtk9zyOVOBLsp1W56EvmpobmhPWHEWFfJ
WpFQliJt73VXbdZFcpREcMUM0cU/42hdwvnDCH+x+kLls4WahuSq0VUxLomknVtw9saqjtIkO6Yu
/NKUzas1pSihIkvzWeIIcMpHHyviZzziuhpJaMtFon9ZQUra7FBTBpqN/x/XpQxRqZKynohagjir
sQL3Pd+TMflLhOYIw+RU3IX4Qvm3aD8VZIGG5GFwJ4kZhgOlehfm8srOtDW5dQoFbsQO5eOACUrq
vqclPVrZfq5hOsLSjYsMa4WFaGjepNO8jkR4lNAa1FNyMJJqp4YGHpnJ8PtKVV38P15m1KBO8q4O
QA3iKnpvUtkjv5ePAN9JjGK4bP0uH49hGzgh9Eq5zOjyl8TVhOVm5YiGrq2Vr2qxzQhohYhX6d5a
jdPbnKgbGhwArrcq4raRNgATt5qbhYC0J218cPD2yl3MWz3gS3OwWTLsX5eI+BZU61cG7Cq88Xzo
9gU9t2i3NitzIF6rwoSNuS2mP5UvHZOEUgMa6N16FMGN96uQidOT/kpE8tqUOo3e85ZkFcJEu0Iq
lVSSq2iic+Kw5QNWinyXtSNZdIC8SeI2bO5h7NbwNfU47qzKvFK+VbmtUV7a9jZHa01z9VjbVyDE
ivbW1SUjdMgi4JVZoK3qGkta6cuwrpqYnOyZvsS2ohWnZOoxjt+xtG1tuViHSqquF2X5mczryGxW
LWdb+s2nO3Q4K/rTEUopDsG8hlicoEx86NpsNtBtil2N8kG0GzlSvoe2QmSc7yaAGLXYieE31Bbk
5/GPpWZg4RJ3n00u2HtXxoeJEHAK6cR3tLCsBdqy12HwF2aJfjrhdwFFmb2Zi3w+SbzYg2xgRVBW
cT99YBnq7N9Y+6eYm6Vtz7lxgsmEJp7xG0v1MWoKV8ORnxjNIVvOjZ6t6Xz1GrgjLb80xcNK3ueG
exCvudhnI1r2Brm4dmzIpkobAUj55Cv80sI6FbvZU4UIP2swtKJCaxfr0Ej/NCJzM3zDZoMN5ilS
6uMKb77wcBBF5NK13YaeISePIw+Kd6YxUcVx6yN+Vk3hhMPglstRNwt+MYxcACESc7dKNdAiQlQs
iUW2mauXXH1RmW/kdbfsyIwF2F8t5CBZE4bW5f1JfIVeWW1x6MagksYWwEjX191wqnsnB+YKb3ro
1QVDNups/a9+dmMBjIj0TULdgU4CpVL0gph8lWrfgv0ZNgF9lTRAvDY4dKVjHyFFof42RYxns5Sr
Gt8R7EB8gtGUDK5XlBV1kDtxW/jjPL5ULeTGIe737fyYdTcxDUdN911yaaeDiWBUjU+VLPFoRumj
yvWtJQSf3o9dnRup2JkWLG9jo8rEGil9M3ZsWcuB+zBqgyN5bRa5Syd2pW1TC4hxixW37OC1J+Nd
1v8ZeYGuy9zF4fKW1F+20uf4VrA61KPi4k51Z7VD/pCupQSBrNiHz5+o/2ZN55tHLwU6jfWv1wOv
6Ko3eehfYuiY3iI4utlLQ4hNTPKiJnwNk+dTEV8MO97VfNJqoPiwLo7W9NtOOwh5NkhEZYRNwpa2
v3Qjd+0RszHD3asIyw+MGggAIAR8ati8RN0GKUHJg4GoZF4Kdx6+DUMDLuqBB8JqTS4WeGrD5j/2
JJVbjmrPW0WeZ7cedSI5i5cyyUhmiZjCiqEDXTGHcPID0dG1VrP21lO/XmgI09IGdyfIUz+1b3FT
8ra3oUzDnUHGit6p6jmUFPPtmdsnuyb7vRsORr+1FYCD0AZL0G10m2JCJooFCkuKNN/r5YS0M1U+
0qZ0lpakAvTwNdzzw+Jqn8JbDQlkYJywGz9Imi+9OzcmZokZP9g45X9Fi9l5bgNm1B5lv1K/W1QO
N3nP+DV2P5GmvjS1shPPLIgqP1dkF5mliDflcGkAjuHUFiVdhYBgAuLYUrgWscxMhuHX5i/lRuQc
JdM2GP9CLMp2xAIXBRd7YEwqxFydigaRGv76gc2T/lkDb9+onILn9lhBhWjyI1OMD6KPpLLf5lny
0EL8uEU+Xy26BG6gphtGz04H8xrOY4bwScHV4LW8a01/FcT1INuPo5+526qx5MmqJ6x+C7uyrgh6
qrL8FpGXxdy0IFUjW5ARnWYG1H2z/hmmpzx3Q+TZqELjGXXDfI5JNV8xZ5MfgPQ3kqxzviyONgZO
0npR2/6oXbXmXXKHNtr3bE5aKjkG7KOVQV3XwVoFGYqmmz4zmJk3AerqtsG8OFaeMWKTjiXlw7/8
+cDFPrVla818QbBTB7dRp5RR1OvqOV6AutXVJ5bffvRFjJuNfioTjJyfFetBrfqIiEQJS02eUWmd
ZDR8CfuFkhLmbOI/DpppYpTA8oZ/MYozdykK7vGlPVqj9PREXkB3yuS1rn2Mt3jxzzFk6Mz29oZe
lPwAmZ96ClV8Y4AMfpi/it4L5qtCJou05bXE0lrZfiN9jh3CmsTvDWdqPtF9h/T7ytc22EXj66xs
h2CThpI7xecgecnQntrupN6y2p/H3yL37OIrhpU3P2MDcuq9g0WNHxFnxfguZ55FCdV4UAE4pYJ4
moJ9dmnZ7/PzlIOYC+Up8oxfQovB5pRyaNjDxTTcYjqqw3uh38RgnqTQ+Ky4OzNxZAZ25eEINdnK
/Vsd7Xr7rjEsV+Dg2RCUXmubwUn0o6O2fGkxHo9exQTGskLlnz721smuCTtsUdmXmaXvtaeptq4F
kZ/Q4k5DxnmutEyi7dE2kPYsCUfUkoMx5tqpa1BjaeW86SUBE1W2u8AqORb6WV0PCLCcGtuVkt9r
+SdL5nWNl2SuaOltloUAnCHmFxn7WQu2StJsm6reZBJuqUxaK5gABIkw+Uv07IOZvGj5jYQjguQk
l50NxGzuKkVm81BQT4Nqbm1I/xZYrxofUUqRfaEywJhwG8pas63bUDLFIwfeNwYD0Ywdr84/yZ17
iWSW6BJPcBJdBqvg+J3XgoycKV935klTT6q2FUBCMJCy9ZKxqrfzQRjKyqjrZqdbUeAmkfEBN0Hg
CDR3ExEhBbEY8Y0Piv4TqmKT4PFKFxjtFAU+LEc0aLzi2spU8WQRkCUn37lA9RpBzcyqvv4fZ2e2
3LiSZdlfKbvvnoXRAbRV1gNnkaIkao54gUkKCfM84+t7ISq7W8Erim1pli8ZcQMgBne4n7P32pRv
c4NFrT1uSz3aJ3p1FxhIfkX8ILxg56LNMIV3ZVaBPrNzTGh1uHFsf6ONGCIgrPXZsAC10dIATA+w
f2Z6+ZiH+Bm6ZSYu3QZk9JCY83yyH0V0iQ8Nr2rL5KpPTmUZMdEVhUTdLXWd66xvqW7Tms9mLrtF
X+sxCwRVMmsK5VkU7g8R0hamMyUltAPf/CX5WJfxUkWY71QXfbCSAcsVf/jwwnCXOijYMSqwgjIz
inTDpOxM143TLC1kbL6aLl158L1gX6PNMRWqFNP6PMaBm0pnq5ZAne41C4ychRYoorBLZ60uFiGe
eDLMTdyFlXj0tHLh0BmoYx/BxsHjFyHrDs1iMY70dtPhV+EgAxG0ZIC+tAOGKDu5tKgalghMmwBJ
EarAmU4/MInTZWUUt26WXsvYvyH++aJP7Ju82YcdUKWmeUdIE4qNLa69yFyA3HhWXX/nJlKZRz7m
BFb5tCGdGTWsfeSicQp7BMXf46jUifT6FYzqCHgXeemYWE6H3WamzF/HJwzPswmZeOhmeAbPIBNP
4KiPM4LzKGxNRTNR8BkrX9zn9W3tPp65gIla+MUFHAcFF4avDLGuqTtF6fJJIKqV+0HzQ6SIJt0h
dciLH03UYY01S5MVvU/P9b3xbNpKxuijPjjzO04wVPUjqnpUa2nZOqhzxv5qwufG+NlpAa7GBfou
fErasojn5KXT83TFPqTeoJw5tXXqFkw/6RO0sKx1OUqLL0NvANaF3SU9V8GQ1y+p5aGWvouI56R3
g702aeJdq1906oVsXvoa0EHFCyaKde3gVcQNEtTPRawtQ+H84itW+RvGL4W5lLspZwW1B6M6aOYw
1wZWag4XVdz6w1PKNFy96IW6CdB/KA4m89CTL373wDcU8xOWzLmNw8zNe6Inmk1oim1sVMjrIb+P
DStajPO82Dpe/GQmvXsSSawSwlnByH5RWmyV6aZoyo0a1dvUF2iRDEJaWRX+itkfaMVW48/6GOed
Thf3+0f6+9F99WpNr/On+9rmUZwlqTISxOhfXi+SrXuTrYPZ6+Kx2kT1TFkjLVFmT2KOtQ6t7Gzb
ze6ahT2jOD331h/e/A0P0l5BC738/hepXz9pyo9//qJUdq7ZGGqyHw7Mx1gI5XuSrzRmp6ldOKek
w4r4+3N9PWYBkv55Ksv18yYVnCoLffXCTkusntAx+qlE/v0Zvka36vJo6qlFmXpWEHCHPoyluJIo
ofM9qssz6O6JVPj3p6eb02k/PT0DeYmnUhfaD8hD4vE1rs5NOV/PmfoxLtl1qkzGVRbvTW2WXfFl
Z4GF1bfhe/kx3Bt80c2F++SdiVc5cZvMo4lFZOC7goHriFg7PJb34pYS7AQmzM6cQJOn5q7pFn66
Vb4ttEpYnn7pae0G8pmCckgUzwQXPJeWNssdnaK3t6QgPLVW0UqjRQ7CDt+bzm4PKCg9sbhmzb9t
aIK2bGg2BTEKr2H1FLDjS+DkmjeFf+Oo8cbCP9B4sPwHepcdWFzF1K4QT990b0r+EJu7/sMcphNY
YODGTZLehvqjgL2ZL9FIedeKDwttEp1caZ2Nbe6pRfWZyi0uaqNZIqI9kGO+tO7odYz+w2CuFKAr
ERDavWCZ3CwsNhboGpiott6PWsVngMgMy+tyNHDyr9KORsoa7OXtZNKl+v/RWSioMLTOyQtS9vob
YMP8pmtedL72rIiYcpJoF9NGHPNrOvl9Dj1CbJH5lnY/60DjtTMXwlhKVY1aZfdoPSEKMPVLncUR
u5Cm3dAQw0ZZdRcSGlUTXU3st0S/70E0I07UflU5UyuVFReRCml2Iyqc7tU0ULn7zSpIxiuMr6xb
fF+bKYpk+vRu4tLDaWY8xppxE4R7L0Np5VwniFrBXIQUHqtlPVxUmoE6+M7Wrhr3nYikur/W+2Jp
Fq9jusOohv7hscTZJ4mLyZn2wXPhtVKpj2p3ERO1WtyVRtDAc7fvtLy9KZv0VYushcNOWmUhmaRU
DqAfQhwZdpHpzNmfBuWyhz9BCYN9wcwOXzU3BeuRr3w69ySo594mcV8q5Sple0YxKDdsiMgA1TQY
OYjlNlHMt0y/YmU00vPREXSn/KqoW6NZRuw5htBxcrYeOtF7+tOAxQQfYFg9lMO2SXcaupUSBT3K
zCIEJhCEfJXN5sMGBegqmGiNbk7QuRypMRG/iDPG6m8aY58kB9hCqnfhSMBLwZINSGftigp3Y4Tf
0vtRacGz7fuPUbpJlbmTP0T1IU+1hdp6t4LdRNK2GOkJmEvtud/gV6p0f91n0QxJfY6wtkmyu+/n
1d/xJX+f+TAJ/TmceUVa2xlyhMIwfjA/wQMV7UtQsXtCA9sij5b0kX22AWOsHoRxnaiwBOCRoq7o
/HKGdKrX8bNGVNJid98V1ocwUM0n9WTxeckpnCoUK9gdtkD8/QNydrAbOx+ZPI6dqEEWK8s56uDC
Yo3M8Igu1KqiCbjvxLaO98LetsnWkSqinfuYPm6M5CquDvmwGcLqpqXMGDs0gPKmXse0A2am7x/M
wHnLXHOe2b8qd+ciIlMwjST1HZ2GZV73h6jvXnW33Rj9MNehMvQxEGrNuzLGn316odd7axz/vS+X
ebTg6u2ySw1QIHtEUSMSwiv5Q7tHqj++mGfQzSfW5bp5tPaICqHaesgpvJf+LX2LPoyP6iBu2WjV
6tp+q/fquTNNa4e/vy26eTT58+wtTUcAv+8+CI1j9qfDiaz6VjMgls/Lrf/enOEYn/oiT9/TT5+Z
UChSsV0l2ouUydpaOro480DUU4eeLu7Tof3O1YbYGqO9L5DiZR7IuMps8BFWMVTESqGJHADJSJPR
XHYU8Reitkh6lFVzVVeZsc7iOtuq6eieWal9vXoy9KNLbeDqxmRyaZduxGgJBF9RJm60WRm4xu+H
uf31NRu/+fSfrjlVHPT7segvadThFwPFWILoQ5wMMNj0wpldGfjE4xV6o32KiiaPLkXw5sKnF+6I
oK9fJO3ViFZcvEcFnYgguvAq2n+lWNnp1o+YZlX6AzkuhIq6b9IuzMRZ6Ming8nvUaRrlyYwO3FI
i1Fl3/rxm6re+WG7oHI656NaqvsKYJxeUS6Pgh9NepUh4oeo4sR8M9SfJUmpTb9yxGPuv6mRcihH
mr9hsmh9VJoqPG4npGkjGtIMHwvj0JK5XidXSG76nCiM/mceAK8nFaOhgTY4W+Gg9mLPc9mlb/34
oJU07vzkquyxMVELoFce0rYM4tyaf/8ITqzHDf1oCavUlGRMWdFkqte+AHGIK/tZGN6D4WFl2roJ
xGFwCO2ZHcnXS0FDm/788xNP025AXKPsai+Xd1YZVdd0KjGUJFnmwOFPUyAysbVAfhcB0LMt8+bM
hZ5YIWoTJvzTmRUxKswRg74TVUmXd3TTVTTIO9GwbklRDaZW72GlvDaVmhrpe1Ioy1ZU6H07yioN
VfCM4qqjBPaZl1879YOOVsWdn1St5xf6zu8qgUs3rl2dtIFU/AgyBdpXQFf4V6eh5Ddaixag1BR0
MCaTgVHHwF8so38ro3gSVsX5hYTIDz81rdJd3WGZLCKtPPQWKxctc6v7zpEh6uhORV8xDTowEQFi
zXiE/dPYlXtmFvv92vx9KjZ+X+ynu9yoWhgqkGn3spHQGi0qctkqA7qJjW7euBbtWZp4Sv5ToH02
7YytDYyn4drTg6lbh6qnCt7TJrnL42FtIFhPkEb6ZJHaJEp6qI7Lstl0Jc08fMpdmdO6Ae1pBcvE
k9vv3xR7evW/uoajD1dvOK6iRU4GGqyjiYniaq68uC/wyEOaREBybB1vqL0xdcqKC0SzOUr+d/Mu
PwTtS/cg2EPQ7X3trhhW4JzW404gZuPycR5wQYTSgFF6lSVQlo0VvlDNBj+szZyn+iOKL7Ef8B6+
x9mVpOzGLumpJOSF7eUba06BHmdgy4zgTFTLaFuBmMD7TlrhGo9BnYLQmxU/sbyXyiy5gWJqG8uo
OoCxGX0PBemOZkt6Jmnid8LXV/dpmtU/PWttUItsBPt1Cc5/pW+iLQ2sSzS3M5+ccTG7twmJM+Zy
S9ru3F85yGVngpS6fCUJ7JJUGaKFO2NFuqECO/2rRTLHHrsApDM3qOG96Evsj+t4jg/1GsPLVbxm
kXwJFxsZ9Zq28UW8bjbNzl/aK0x3/+4bfPTdk7bnljLjqsjbngNnWGtr5YBpGTI4ufDdAsDWUl5w
m2f9zFhAtZ2//3jwFtGKve0OHkBxZqmhTvPAV7f3aEEQjE3UM+trRPvRn17gM5pPt0jOKJTMQUDM
gpX/8P0rr07H/OpcR+vtkukhiqZzuXtxl14QYHEzvIFin6fLf7OCqh19aJwayVCpDdal62AnKKIr
W0O3mfaRdubJnZhPf2ckfHoda6Ut7D7qrEtVTCbZhkykIswg6YuVExdnw4FOzA6/Y5k+nSbVnRIw
/0hJjb543jULY3hgf4BAxVp1knyLamdTqnHOLZJOfDF/vx6fztdkXVu4MfaItiFsAIapKLYJJXrw
g2B2ukWukU2TnnkRTiz6fuebfDqZTg/eiGN6q3w41qPyokMEkOdu3YnVnno0r3qGzIfI0IlV8qxD
W2DeBKP5/Qt8qtD5e1X96YdbVmJn0m+oXZcZbKuoRHsR+Y6s5zhtAKL3kmWzYmGsztFhXas9moDA
BEdGzIO/TEyfNSfJv+DQdegSTVFT8cgcb9aPSoOSXAMfMyCbJdUIiL4igp2sNOUitn1l18AWWfQ1
RqcWzz9YstT+YWjQPMlkdpEjBqNjXdqJCgnWdYGlxYrzqwFHPI/zHpNHbGQQLoAWfn8nTo2Co+mL
Pnk5okQlEaQClgSFnTlkDm9ippln5v0TGzvj9yTy6V4HpSmxYHEKX4+CdYmWEm67by5bC2miqVrK
suutaq+1uXsd+GWzjRM8iCB4Q8xv+bgImdjOfKtPva9H85Y/JAgTLNnz3Ap23sHWRvI2BMWZ1fGp
m3k0Zwmpy1DpveFSFHvyLrR+ZTuwfc4FqXw96SpHa+GqdY2s14luCOKSngK03mrfasry33oRlOP1
bh0kcYFq+VLaMH4MxflZAbDVqu41bsMzL9upGEHlaA2LGdgftVHhJAOljCZE059k7TZMDFZ0/s52
xutRH6wZTPqFZiAX+v7aTswkyvS8Pr2BBeyfonC1Hm/iQ5P8yMIzdeTp3nzxGVSOZijbojdeFhzX
U7dROkEO0cyreGD9pRzPrPtP/fbpzz/9dhnUTZFm028XKAfsVRClZz6Ap458NPRLSCFWmXDkiWJX
R3edcibr68QwUI5WIg3prokrVA4cLwBAD+oC3TdMw+8f5okxrByN4bLqPE9oHN20/BlhJK4Gtn/9
/bFPPdCjAYxkqvfC6Zc7OHAVfFwTMyC9tY05ktbvT/H1zdGdo1HsJ643tjFCI0PDhq/T1JeAMN6o
HX5//K+//7pzNI6DtBs9gMTZXiLc95TRnamWpV0YLbBDkgptXlTmXidG65BpUFm/P+vXi0/0IX++
pX6MDG400mzfBM1rFukmFXE9WUcxsIssanCgQDj+/lQnJhHdORrNsmkyfFBjuMcVFV0pD2OCUXwu
Dv2DPjvXSjv1lI5Gdh4Edk4mbLiv9YxFeloEEH0L+zW0UObmsAzO5SF//cbpztHwjvvAUXW3AoqL
xQDXUxw8Wv1ODFgEq+fWz8/UUb4e67pzNNaLRMSGgfp23yp28FDw4Heuk7mb7x/J10NSd44GvO+F
nuPlZbg3vFUb3IfttZKfGZGnDn002unr18I14nAvIKYmVg+9eFmUZ76op8bK0XDvLFZ0astdSR5h
1qf42+DOqQAe5yPY3HPz7Imz2Ecj3tTDFrHsdO9pb7Xr8he9j5DsDHfWgzx5//4RnBoV9tG4H2y1
boeYs4QQx8pF2BJQActihi+xEVsXI0dxZgY7dT1HYz0K6oiQaM6EzBqfAgVLvMx2tYTAXxKYceaC
Tjx4+2iUO2QAu1EGZXNwntr4RxxXwEjevr9Zp449/fmnb2qdmI7bB0kCSOKmxXsMpdyvgzO358SI
/l28/nRw7HCVriHy3xt7kPkNdj8qzTdKsTSyMzPgicFsHw1mo27atk05Q1M/QoXDLXnmp5+6L0fj
YUhzO/c7gYFk7OEcv1X4Z+szM9CJt8Y6GgWpKLsQ9VG0D7UFPBAFQgdovcm2sSjgDZ6LOz5xb6yj
YWDE+ZDaU1skg18ntGs9vvj+nTnxRbCO3npkdkYpgybCc5nwulCqswyq74hpzVR7/P4cJ7ZKunX0
0usqNQ87DKJ954Vg1WXaDteqSBt00ExHqk89b/QmpLWThUtUid3SGVN9w4rlNaptsVG9tjszN566
kUdjxDFdv0llHu+r/loYl+Q9nXnJTrQQdGs646cBUvlDbBdxEu9zkBoOrVBcEoAEZs2b+1zhJyak
7Zx86NRFHI2UfFQb306KeB8iwC+sx7o6M4Ocehu0P6+hoXE2+tKJ9vYo1ga4nJKyf0DggXXumzq9
V3/fW+i/pW+f7lITG6XIU87QCNITajg0N674qEvIs3q4+P59O3UVx+PdC6jwm+iRQqzojXEXuUgF
UDlk47mI+hMP4Hct+NNVRDIbpNr7dMC15DGuatTU4sf3P/7EDZJHI90PdeGUYxTvx7f2Xn3NP9xn
rMHfH/vUzz4a7LVetzF+93hfD9KEh6c9lYY4U4M49buPxngNLud/RGANIjDiMR/lyj98/7NPHfpo
zPYKkswi9BhZxHvQH0T8qRlQe8ZQEn8HCdqNnX/zDk137tODtfJENl7NHcKJRHhZAzzj+2s48fmU
R0M2LcilgwjIG1MjpNmlK+XGSXf5y7nv0KnjH41cp6nM1PZ458k3Ve/p+0+B4yXu6xkKju8v4VRv
Xh4tWts8C3xl0vk15iy5ql7yG3HLB0P/qc+9H/Zm7i6RS39/rhOXYx6dypBVVuu5Gu0LcmSRRz17
D+akXZrhM/j+DKdWlubRLFEpHc51wgz36Rteb8RusT2Ln7Q36+A+s07+/iwnRtxxPrhTZJZCpEK8
t3xqjxRDs7I8cwGnDn08UeRKh+ad369Qq00sIk1D98yvPrFgMo7mCSXRhxL/Dy/TiLojFTj79Tbv
IUV2xeL7G3PqFEfTRaZY4CHGNtq30LzwyYP0kBSGz21OTh3+aMpImnQgT5ePcZLQZdkNwbrzz1Qi
TsxGxtEUkSh6TaQkh+4OILsJ1CkX/Uty9/1tObWKMPQ/J6C+CExhdwg9yGzs79sbFBdTGvR1/bO6
bn9Wr2dOM73kX3yGDe3P08RFAP4i4iLIdyM7ZpiyI2ZgzNR1QE+F0Gb9zFt6YiAbRwO5D1zHDZBN
7tEWwOAya2CD686dBW/5ua/aqZFsHI3kKbzagHbHJ9Mn3pbAFRw/zH9Lq1zR0ofxb5/rQp0Yc8f+
h6JJKmKXuW1FDWFKbBpmwu+fyIkX9tj9ECpqP7oFVfBWgHIjVln8yABlfX/wUz/7aDzrnWhGBwf0
ZQ35TeGz4Kq3v4/8n2/9//Les5v/eWWq//4v/v9bBlYt8Pz66P/+932W8L//mv7N//1v/vwX/70P
3sqsyj7q4//qj3/Egf914sVL/fLH/8E9G9TDoXkvh9v3qonr3yfgJ07/5f/vX/7H+++j3A/5+z//
esuaFHva7bsXZOlf//qri1///EubtDH/+fn4//rLq5eEf3f/8osdS1DVL3//V+8vVf3PvyzzH6pJ
HU9VbfQkitR41t379DfS+geiYA2AlKHqim1O5bE0K2v/n38Z6j8Uw1Rsx6JYZTlyKnhUWTP9lS7/
IS1VVflDhyAdjvjX//l1fzyg//fA/gOJyE0WpHX1z7/+HJDSsdGZWY6pGwbmLduU2p8zgGEGNh1O
3Vkb9hQxTlruQ11V3ZOr6NbeagSd/7BQD07W5KtP9+lfv+TzmTXV+fMt5+SWdHTVkJqmqYpiHHsS
XK1QrDHs1bXWWdFGDaocUr9DolNPeIi6chViiV3Tom4lXVnjKc/d3SDTdNmPQ/xWlQzorFH0Q4OA
em33jvXo+KMHtNXGQpmknY6BzPTtlaEFHgFqRB92mt4e7Mhhk9uYZqkuYJv6xiod+/ZGtXv56rpd
uAhjMHdzr3cvcwCJs8aFPKqCSnMTSMbS6OtNT2t0pWqG/dLHGr45UXequmoLQbVWmma9aPqkC7cO
DkfRD31EihzJclh90elWRnDXIm/a9YYdfJAJjGqp9hK1JEITwAoE4yY5EFFZgq5w4su8c729KkgN
JA4Wwz+YbITpYS9rXHB58eZ0I46gjMlv0aiF/5ZFqfPMOjklHW8gHLBSHfhqtWdCTSdx1lv2aBhJ
XjRM60F0bfVsxJ0WrqJ4JDbTEJNvB7uRNh/J1owIkEsSaAdBOS8HzekJSYfCZw2JvbczZLhW5Yao
hhUYGQ2EYd0mLygvB7GJsii8GewoW7uNBy9dUcIPO+/EMm189wrjJn5Hw9OaS7OxtL1W6wRgMPnt
VYdwy9gKBNELSrmJ3CgigQAyXVQRI1RkLaSZrut/1GzsiKLq2+RXH/Xx8+h6KtHnKLvb1mtBl+vF
o9Ek6ko3W++hdkOonGjINFiHtgXVK1RWgWESARHhM/3lyM68dg2Iqbw/7TwXHkSV0SfBKBZYymeh
Um6FbmlXeVOR9RK7/cJuNIjeeVC91LazyJvyylHKpWoY45xw1myT6n11QaxwcahzTb9O1QJ9JnRs
M869X8wXGKasDPLBqMLVTZV6lwqCWvxcFxfIhNVH27aryRJZr+GDtQQcKcnPyKgtoMHD8JEEOv4g
IxqCu3z0ySrG2A3bH6reIleH9nK0yajfppky/LCiGqDzaHsWXGQnAvdm1jDUdTdZJamXX1TjcEGT
/K0mm+ay9HICv8zyteBbgBN9IAEZNNvcaGGgq2K4MaWw32GO7P0pmkwFCGK2PU4IVyzJ0iuuvZbA
1pFb5sL6uelsNVrIHjtZ0asg2mW59n2YPh5RqRUACcwOv2RmXDS9u8yzvLkMnSpZpQklag/8YgQP
TB2K9qnT1K1LxEdJesNCV7x3od4VubgiSmeZxBQ4h9Y/9HQXsnq4L2W5dQP9Xnj+XRQkt5pfbEK+
0A7paXbYrWUT7HUyqly3p+oaTnztmsEUkbane+V9mpYvIuweSwuGpsXYJ0vBRAqqrmP3YXAwAUbt
K67Dez/Sfg7+UO+lkNm1KB13ElHA3dHCXwOOVW9GHDQJauISaeUWPiD5NiqpF/5sLN8T1ioUhzCW
6KokRMBbFCNRWviQ7hUnXTJBIXqH1D6iyIADCEUwIB9GhCQtDPFlxtpMV7BBI5T1RnOjgGopwchx
UwGNl36NpR0ITywlCplc1vtG9/0L3G/RJrXTeyNyzW3ZmzlZdmHxpvuY/cPEi1a9ai6iiKpcnT2L
0LffBZrujSxN4rK7+84MDOw9dXanmu1SS2PviTzrcFa1sP80Ai9jHyMAXKPwqctq0i1wlmQS5kvE
/BlHCnTln2ZLBDO5zCB4wvdUK27DREfY5jDb1/Jq6OJyOQYeXNLkwTLte9++8gP/PtRJKEii9Jcb
cfy+oL2ea+6+tpoZHEkBp6q7tYDkpTJZBzi41YLEKtsMtnELHchXfo6Zct33U3I1MQt2e9nVsWDP
0bWggfIDDxdPp73BiJ2vyBTGpeJXtzWAklChDVtlFaEoPmbpGqOJO14II9gXpbk0AabxAS0o9FHk
a4rxSmOmInPzoAGXAmpmIV6EB4xH6tkL5LOW53vD4VkFOFnCGuSpkx4aP7mOSvWgNk64UOxwW8oa
cJJwiPmu/HnitkQY5bDsPAxCShhcUxq6ZlDfiQo5jcXRvMlpTYCVStYhW31QLXzL59WooXlpwVbb
uFoCEte7Fmg/kUl5l165Ns4D13sBr0MGAHxf13es9aAEu9GuCNJ0qrWmmHt1sMhWKuWt1zS72M2v
UhA7TSgeASRdqh0Bnb6BdDtpDxEfC6lm9MShW1V+rcy8DGOq15GLOzozJcc6AyE7dmu4Tf2mNh+0
WqTzmJzveUCQ7dIscVjTanM3tVpe9om573MZro38nfGF59YLwPPqvbVz6wZ+pBcC12eCv1Q9MidC
ELYLLe3v/ZzAkQhBEaFBmpLepFnd30MPFNtUGrexOQIxSgxiO9IpzyvUh4WTgPSLIuIkmYEd3m8C
dwyLlxUP+CYclZbnD7uoZ6GxDZR0WLfgIGdVMyxr/QV6QbgYDFK9TIeQJ8cZLIjHbrQLbLG3vEHw
4kyWoCBMV22E6UuQi0Ocad6PL63V4CJPHlXAAqOe6I+9FfcEM7j2A8KdeWTHqxZhvimtrU2SZkyo
U+UAT5JT1lfY7239si7IbwMb0Ro8pkoEN2jhGNMazLLhyiAqrkvVR0uA4oZ1xTbbJush/KElbMFI
cIUvn+ThzOrTBGDRRNQFNW7J8mbsXYhyA/FNpdx6I18kEuQttX60C7JfIy98QVfFrKXZq7rKfxVT
TqplRXT8O1JTShN4i5UbBLhYD9kQG5CiIfhVefwKIWTu1CQIBwn41qruL0YBBRyWK8stL75rPO0i
F5LY8+CminLMB/5DXIE4EMZ8sMh+89ObHkrjVVreoRrbxH0IaRkynkuoqp/eDwViYzXD+zwtaf3O
30amT6chKbahrbPHdU2Wt/kPSOkzaBgXWqmsoq72uTfKMzSjRRRgbo7qj9DFugrhCUAL8e/Ojz4M
iGqHc57bSzU0zbXr1bd6NoXKdhBt/Tz46ds08TKjhdonrK2HQ05t8lmVdFNLnTd/EIm7zhRlU/gu
GYyjOs8VWEQ98FAysZ0MAkNvpZdV75YLC0cHSD4anAak4p7kccxtlyHcDphX5UwWDpiYENF3Icob
zUhfSwXQ8mAQdUCnulmIsJBgsSGb1ARdlNjVtA6jYK7Ild3ku0ggqG+k9uiZGFnCJrgN27qFG9vl
G8Ul4KMieKEFJTbTunbTKtQRlaAwVkZCIbEhWWDeGhMIVg0ferMgQyUuV02D/Qsom1op8dqGljcP
NZVkG/LFZ8SrYdBM1JwwdNB6yeA/12q+9uN4K+L0YPgsyboJudbU1k9nwmiVPaLoAYCcN1n/BMuL
RSuDAkwly/As8F4jNzdnMmamVFXAm/D1Iesrj+wVD+447lXD7BaZBZTWcUH1D4X73ufmAlrfIQs6
LHGlJdaxCFcAJ7jBPXMibFbmJn9InxMygLYEvJVQP5ydag7VI2ncHuEwxKIFwFzaslwpuU07OMMm
PPofqhMiyE/JZRTNTW5pj4Zhbzw3nbtEWfSNBuJveilllOwKHzhX6FjXfQzXJvOJOxeERmimsheg
cFd6AhSnZ22raAqQ1hLITjal44QxSo0sIUHAy2yPN7k8jHXwGNb+RmGiZls7NyXBKnXCpGs9Fa5C
KGLS6msAHRFcHGVT9dGDNSo4KXPonQkvqjrUjzIGI4XjvJDjJrbaJ9KjIU6bNxrcu4AUu64nEwKi
RVabvwa587wqXLVTKnXbjbux7XeBrrwXld0uPD+Y1mY7za1/6BXLHGdMdqMO87sy8Z4WBSDgyqRe
PGU1l/wGYozlvCmHn2lBFYgG6gu/9YUUs2dQAlcFVWbGMrVkTRcunuD21U7ig06iQlmZsMOYMic6
WD6xu7x6rpY698bSsE6MKjkB3kVtQNWEGJKGBeEE/WWKbwzOjXefSuB3uUnKJiAJ0mlK0IHGAMSh
Bc/hqEuPaHoW081cAoOeeQa4zFvbgyttyQVFv5Hk18Y3ljJi2lFKyUQf3usRSMgwCkFRQpYDQqkm
7WVIPIvUhnuccsOysOq1ngWPpV7exlHBup4ptyElvqkALxpEanZR366bMPPvAepiLKtik5QpKZ1s
0zmMa0S8DRvGxH52LJLFVb8hWcquQc21mnORmq08FBNis+ytMoa0p/YXyuCmF4oPJ0wLAm9dV6P+
ntem9mRn/kD4a2eNmzQDZIhPlDlknHKJeyKyekIkwsqIwMhnBXCWvlLE1scM8mbGUn9WzDbAT9Gn
BO3kuRvcsKNSvXnaF+xiK78FlJAO0NMT29TvZZuwnWtjdpZOr+rvETsN5oyJyc6qofzoJH14pvoO
Jq0JnCAzBPzoPCfE24QPeN2Xbfwr69xs12aBoB88+TjasLvoatgTxViLK6uRRgqAMoKw7vbxLcUO
feVaPcvGrEjlc6DhuDEjibs4UUkwkD5kztSprNVg2QUZs3VxmSkhkFrhaO6DLIv2TRvdYWvXEUlK
WO8XXQx6fKbEQ79VNaUlEtKyMvLFIWETAeneAQpDvzhF30E5JimP2B/MaZi6xAyPXUJQiJJALPWc
wp4XSdZ/1JEvrhOX0qtmwf/sB3A8Tpqs28Ac+YA6BKHZLV7nvqoV1meN0d+wsmhwXWe+ceWJMWAP
QwoP6FBC5HzJOrmOwA4VqgSvT1PgscN1+pLpPAf0IO9jCvhoTMca3WtU1rOi96Ar6hexHz0C4AKB
WAfKuq+qXMwLO9OWeuZne0JvemTNjc1mK2vXYVVNdQbhbDpTUF9tMinuai+0wOkVUTdX2WcOM6jV
5tbNG81fu2B8HgJwRO/d2LY/Q0mcWWmSQFAmA6tnoxD7kfiqvQIFf166Xb31CZtceQ5MJvom7bpv
ff8lZnIn408OLN0QGFqb1oZJHVVWCKfWrHZOA61u6HwYAx3F5VbN+w0QTRw1sZk9FV7Svciqfqp6
hkDW7Ty2Veu01M1h1ngyeFWw5nrsnoC7sXFqAhKZFfd/c3deSZIj2XpeEdpcQPlrhkgdqbPEC6wk
tNbY0V0HN8YPVUOyMipvpjXfyDHrsW6b6UIAcLif859fEKqQNsxqJnzECTrrk292VCaXdmnjoV9p
6kfhEd2RKM/D6SQJbl3RLxswiIo8u6G+rm03xe5d3/Czp8fELdzTRnZ4OIZ+s2ld5NSatq4kYZcR
7HToih4//9QavbM2HEi7d8dyj7R1+YpXdbaVtow+loOcTjlssrt6CINPiSLwxw0p9vlL4UgGa6bu
h5nWOfGiJ8NOctbMsSHHza0TsZndaD6x59ajDcOOGn1IPhO4ZOd7FyPdbeQ05E4qBFilR+5fHjvJ
J7oJ/zv+DvN+DsbgqqxQXdYhFjHprMLHYISzVmKEfGN3o480QGBCr7t2Zw8pRjCqySw2CbzWQrrL
i6DI4xvhpWzgE7kpTTMlH2zTFbepEoRIhQ4eV3YibuzSG+/SdhyuIjTen1PJoYecwbmLiNPADUui
Uh1Mf2PKmeyOVtgUyT5WqmmJY8QYpV3BcZrF19Xg+PhXLWXxvW8rqknK16vK1MWtYypiCGAyPREf
ZCGp6yoStpr5UXgtBw5NX9uS3IIZ27AQyOU6tiImFUfgUrTDJY0Lxqf4qd5gRVVtVWYRkeAQUOwv
QmHqGmVn0WpzWgun3bmTIURlxqliSGrSezohqy8W3/WWU1XsWvir29Djj+7KLsBwOgg2vifyD7NP
GnwuMWOVjhVceqq7qcb8wa09ckwDcgA9n/pCxQA6TZ9jIuvhAaucCKzUOJgLTyVuWHa4dB+jBcN4
M0CYbcqie6omYV/IAOqW5ST4CMU+tRio5SwfA0vg5JlFkzyTo9/fWsIzz+FEyH2gPPjqSTkT4FLi
Vz7Yysf0kSCD6zh1gFCEcaZPxVS09X4Iw086j3Nqf5lbhAKmM9TAosTWK+b7xZ6iyXdi7MiTGXPS
j3QgveEi7XFXpN4pusccUu0T0yL0zrMx2U3tzPCrg3htCzUf5DjVIAOyqu9shVljlvK/n8zpGjhh
oubSGx3nflim6nMGAvisZI1tr0+zh/BQ8xLPOCcRBGbptWOGYusbuZpLFSNG+m7k3thO2+/NiE+/
j1fLBr9m4lHz2kWr4sm92wd0hKb0m/MMeeq1XU8jKAE1i6PiucGVFM/ws8G1zvMI+nObi+BWRlWw
RyVVnHqzn7DaO/E46OZH6uI7XXZV/C1SVn9a5uNpaWOLaIfp16Yh0spdhgLkzAKdWFhlu36iN7mo
/Ni6cGO3EzhqLhFuuZYpaArAdat9ncXTs2fyeNgGIds3WEnD5zBK/7q3e3rRuB7JAJxdY332s7D8
0mIn8RVn56YiKpQgi8GE5Xwyxx1JfcFo4jPs88xjhgM8mU8ecaeFIK+FxPrQVdvGq9kbh7mn48vG
gpgDk7OfCXTnNAOEUu3onTVvfBpPR2t2bqNE+Y8esCXHj+77q6KP1X70KDhPohRhGqdzQ4z6EJpn
t049/Kc1abDg7MRX9vUacVFVw8XiFDnFsE1SBY14Gagd/G91OS5+czb1GV7FczGeqlbbn4MuVZ9s
a+hPs1wWF/aSOGpTDQE8Urbl/HsoezzpChncEDhjP2PfOdw4LU5DJzF/Pvr+mCSBMuFEkFWln9oa
3BkTzCV+rDJyT8YorssNM2yXdHrWV5bITe2GOBYW0iaX3OZsmCuneaizbI3oc1fnz2ieb5qlsq7j
wp2+IQ3BvcNZyod4qnBLzPCkPPRVMd6GCHq2xei1KaHHabmpCBrBettYhTnRKo0ea8tY50Jk/ZOa
O4vkVLYvuKph/dFP+u/hMJuSA9qAOs/JjowP98rCu1uuiv6huA3CsDqzINGj5l5oQyTOu3WP7bDN
vEKWVgp0H4hD6lbEc00iW80Q4+aqbiTxv30reKMS/0PWBGnz9WRvRQJyxHb3PewroGyyA6+1MzWP
bVVXT2UogJzg+C0XSweMt/EszEzx//IxaV95C11vLzejF3iAc9GgcO4pl9NGjZQBNnVZgYht2y5p
tB0AlZ9oBoPLwcWmhMaUtDLsdh9GKEG4R8P/BhDRzh2wW3mhKz1vhtSeLhvT0gh19toHRsW8kW3O
qtBgmlFVew9hGYT0ClbcP1aldj8kod8SHFiUT42xIsyyQYq/BEtkWdfl6Hj5tRPl3rIZi+Rj1szF
LjI1npcZAywslGOzFiF+fTI0bUq0VNyrUw1APj33fe3e0JHIAls7R5FoRux6ulsqIsHzsSnrGxtb
3RtfVJj16rQgtpx9qPmE7U7yDSNOrIfcIoou46rtnlVi+XdEUgAlt1XxbUmq4meu2mpPudI/jXnF
p5AZ+9PQ9thEezCOH9rIJUZD5955HUqAW5mk1nWhwuymzfr+gArLOm+dBEZ1bEc3pVPrq7ong6oR
g8IFT1Q3gFIsqM6oL7GfqIJovZlCUNlOt8MwYXgCRSO/pMOUfBcWqd74c2nvaCfzfWj10XnMZnSZ
Uhc9sSy+t4VL8QAYdRokpru3iBh7XNoBrGayreouZ4fB5GjRrIAsj4o73zClEACdxPtRXw8lmbrM
DIrvDB3q07GYYSsSWzPvrN7ik2nr3ogTuxnzK0yl0DF6/R0uyIwVnDF77CKiF+zCqAuGii0yIV/j
yNryyqO09/bscc2pbfx6G+N1224dLCi/OqOvsp2KSzxkhxpva0Cmsu6ab7xXTQdXdT+8UWXbrrPE
rWsmHMyFp/Yywqfem93+uhgFvZbttR2oSuZQzxETTcXT3AZBat0mYnk0sXlskmC6z2Gi7RzL7SbS
2gQMkIlvCf9ZZ3nKhMReKvLGscfLLyfaLxhtvzlRJGqRCs081WoJIJSlX903PiErZUM6auaHxWcS
cNrP7C0j6TgzOdcJs8iINugqLuzlKcQ95qTz3OpzGjWKYw1y6cjI8GuG5fpjEbTfSUoA1C2jYF+B
wFwpm5Hbiag1GhzeBNz/IR8upR3kNwNZgF/mPjxbcJC/UA2/NUvLnnyToa3PAbCnW7fw7Q5HcADD
DbAfOZBRk+RXAQ3Z4k7ZbeIQypTYeXWZC490rrQoOs55q/pmEdLzxOYDNkJHe0onRgWmlstZ+iXK
rBAmS6G/pxmE3JMBaSTDlFQTSttMc3ymOYL2LnZRZMWXWUkOmy1/uB64oyoZ7E1BNu/phsdrvGnJ
z5sDjLLytriYGnWZeUnDMnE/aLvxziw9oAJLZXAbjzW05jomBaDWFgw/zxGQB1umFaq0Dllcu99C
V3zBhy16NiUwGRElTDpEd+rkoH60Ze5VlRpiblsSrdIe41U/xNaptCZGVS4vG6h8Bj4inganVy22
ce0/kxaRYPGMNdfUJRtv6M+1KKGOjMU1oRdbxgXW/dA2+nJIge/olkcyftd2v5c3VVvh9pgwfpnW
YCrP57Y9ZqzbtC541H1z6jWj+zBh01xpDbRp9ELjSk5hlGyVlz/hD/BUZ5gmJfYszqktLmY9fbaG
bv3tWWfdhYmPu3d1GBPU82F2pUvxOSiKS79Gh6yy80ma+2Qq7pKxuYYKlvModHbmm+Au7BvvWWqy
caNiwPrFh8toNe55Qq1KOu04iQ8mBw3tsYrMiu5+dGu8Wx1L4Nk8PdKQgAJk5ak7UnUTjJt/W0Cn
LzAsJrZLuc2Ay+Lg2V/jafQJ3QkNBrJTXJ62tkNYW5kMBU6MEzE4k7X6b49t9WFk68M7wqlwyPP1
BxOnHY40S7BhZLciU9V43/FJ55u0dxiaatjhNJWpDjEJTh7bGQsNkHtcoid3xA1/GvPzrnSYGvt+
/pmZOH131jb7WpPjAaLBwH6yD4L+k6y9uToz9Hb9SaHVz6Sa1uyxMiAXZqF0HAll2co2yu5SjroD
bSvYcGPm4lS6wXIY2AuJqMkvOLCGD0mPj3vL5H67pB3IP937uZqi4FnULgXuaBg0drZNY5EKUJoT
1fOJGd8f9xJvGLIcCGq4C8uhHM+EYsLV1E3KQyqZxY25PE38ZNlNSAP7rbuOczdYvyPTqUTXPOGS
vhCxuaS4PLfzFR2lTWgZIGpBO52dWNHYfzSMG7+nZQScNtdhR/S0Q9JroHEES2S/0Us+X4IcF2Lr
OKVzni8ZJlpg5MW1sCwMjjqnveKoHp8yvG2uWlg1X1yrb4EEKS7MxpFd+73GYOxiStwIP8OivSSg
F2sYM8fOuWE2fVoIe9AnLUyOcDPEOKdXmQixZyh7gtOG0ee8XeIs6zeCYgMQBp75A1Dd8NQXA3Z+
JsldvWttU1zNk7TKXdgROndRh9pCybegVNsz9keQlTC7fcj8IbnwF8++9vwxhSOQWufWjKrQ9iZ5
z6ixBnIollNK0eAycpXlAlaGmJeKGK/nwVj+NT6pPiOVWcW7NLX9Zwd/PixWCefkiymi8jlb3HQ/
lGzEQ10Xd3KSEuI3fGrUNUYiQmIGD85NgrkOSzIuiVKjLsOJtzH7PMOhG7C3JI3KhnOQGaiObud7
F6LyHjPUDv7GQSR3aOhdL2OC3fbIYxlb0QHHc2dzwApx6gap91M1aXy7ZM7ISLip9I3u+QA3g7YI
B/Lc7NIrMJ1Ow66+SSp2QGZ0wz62MmvrprHacGJzf8whYQtwe/FoD3dDUDB4jsLawhR/nB8Lpy+f
3CAIz2ZIGCe+8bv94jrBQWCUeBZEd5EqP+si/uDUpLaVfuSfGEcMD7lcSkJISvnRXkp1m6m021J7
QbWMLHXapYl1VRUtErdUlO6mqgzxQV0UP8xtX90NWFyoGJBvBzpYAVCljrBPhMTH+MSKE4Zj+ejg
W66WJL0sitS9rW1cFb04r71NqD3zbYyd7DyZS0IfXVsylGATs2ph/ZS8xI1wkug5d6d5z36gz8OG
lKo0zIlQwCwrYpwq3Ws8TIm88cxAPn1Oy1I1iAYscveYADtXghnDRYms6jDnZOQyWsSawSu+RkH1
kGGTSIoDfSJoLNeoUycB4St5AL122L/8CHtuP9810vxs02V5TFRELrcf/9BV3V5aXkaOoWGM4Odx
cgPK7D8yahf3kd/3dzNToOs4S4FLgwUvqZ5J2kkkUvOgLa+2yaJMzJdsITq4rmNBl9fl7t2kSEcg
6qtpNkolNJSeP5NBgunzzpl95wfrH4ZI1dnPbViEZ/2iI/Ao7MLoQ89MEi9nvZNLm5x619sP1hLt
NTGY1UlWSSK6IsZHTtfgYOTPeXQocDfeAqy7d/gSM/OkoVtOvRw/8ZhwV2zza4fYHUnKYUiKeuic
g3RJjJZ9UgCSqD+Mc1Zi/R1pkjENpADh+fI8znImEmMKooWh6s9cxNGH3nIIZeAJYpxkRssnZSd/
WoDHPgDZga/VpX0Vrml5xHbVu3KETpSFOfae9eBdxTrrbpKRYJWqSauN3zkIimq72jaxj1WpSour
YSmD88ys9syqYZs1XndPzFRx0HhBEAzbxRuRE11+kracn1rkDDYUldy44D7i1+aOvLt5G5tM35dV
Ol8j0PHIVvPrZw9VKlwGvOO6WzcYicSC3SCqSmwquFC7svds7PXdwYC7GR4Z9UlwWUAa35I7MpEa
rb34MkOkfekOHWawOk6gPqytckhQV6Dt6aKp2+IDACSUmhDvB6hRWMNHzY30qviUjjZ9Ivmtu5md
EZvoWeSfJN0deWNL/TFoI0I4Y8v9bufNWlCUZBErDL78ySG3MZLZE8nLT2ObA6OQXuTPbX0h8sE7
9GIB1Qlr+1rZ3bRH3Q1HvC2tU0b42DFnQ3nLjIB7lZocyK0HLeAc8Dl49hIxnaapqKItZZjF8VxX
N/3C9thIDfzqjEV/09ae+RKFkXcmdU3ItAY7QleXJg+64X2RkuW518w/xjPTyRyVIDaUVyrEmXdT
sncQn2Fi/V3A2dsyHLg2Q26DuNikinUOaE2l1om7lc7ORT9QZ3YtDmCMUaserUfrPEoJzcC2iKK2
muBrmk/r3iri6XsJ3ee2p4H3tzITGbrgKql3xUxamF/86HLKkGiZHwdB9kojhwuuQ04ZcBzRoJiO
nyB7qj+30F5OAytcwElxWLlP224NUXd3kkHzNWnVitRJ4h+/O3EEA2C1uT00WiaHAb7YzvV1vdN1
c15j8shMhPqH2bptw5FMQ5s5v+UTEs8HQ7LKO6zTldD6m7e8snlXzimgvNCusbVQvjr2ZCuHTHlz
vZhTwPAWmiZEoTnwso/ZPNhPntuO+VmAf/JdUwf1ReDQLOx0IqzsRLdlfmaJmLBi+g029ZYJ7aZg
sH4hI4n4omTqE6puOhu6kKkYhdTjnA3LVsCgjd8hzx6R3D0yyRzqbddVWIkqwz+85O12uZhi9tf4
rA+icDPivV0S+qjYMTtmgXuoOc3OhmCxQ2Khrny/x2+MtFhf/CsB5V+/49j0O45lOJVoaE6daNLk
G0TdLtZtcvrveeX/LWn8BdH8pvpRPHTNjx/d9Zfq/wF6OTTuPxbwSl9/QS8/7ePif/zXD+skbtsv
/Z+89F//4m+GuSX1P5jvsKY9zLWF+EW0/k0xJ2vpH096ymXFM43yPI+F8h+OuVT/EDTtw7wG4pZS
r0T3/3DMpfjHKOUxIzQg6BgR/wuG+UuBjONpFpWCXGN7jARcXx0JZaY6mAdJUEsoLHfeMIXDJbZR
hTgN+Jd21WQ1TyJr5LvWsS81Lb+v67vYNbi+60hxbLCVF0NZD1V8E4U7W5bXAz73Uc5oiE0W3c4P
m1QEAnAyaKHpxz9e0SvM9qOP89ellfaVqzwthHHdlff+h3yQ/aTOxrq5GWLdkNJa1SAIpsAYMIll
BwPBi0KktTHjvZC85hPhuiOdPadC+N42sW4D/2e3+/VLbOEYfgzbBUz/o21ilG3o2nN0ExchrDC0
BiBTbWYLuF4L0Ddg8SJBhdxCfh3LpmWQmbPvbaTJKDJCwmnxDrZwToRhCLTx9mN6ZWEwn7FZr+xh
5Kwda+ZNarnTYg5R0ksa8IxMgq09NPnTPHXsulJLwcRfdUW1ffvC6x98/FBsZBW8I6nQHq+aiD9e
DyWkncPtvhGsga8lHcPXqSTJBgslCKMylx+G3PFuLabPz8LF7/Ltq78UPfx+JbYn3fWOtQcE9PLq
uUBu6LTmkIRN9By7U/dVaRXtw06Fv3fNF2KcPxUWL3U+/7kSPHGPb0AZTomXV4LyO6E3DQ5BpMWT
L9v6jDJDvnOR127HMWw5PqHK4i+76aF0wjIk/DAMKEaxtZieplCIXUe9+fT2g3vtdny+Y0f5uCFS
Ur68HSY8Thdjdt5Lt3+sW7e+8UxSv2OA8Nrt+NQGypae45Ky8vIifeqkqs1i+PpmBssD4z8Xdm3f
JzDL/9XR+fv1GIdvkr9dlT5H32Y5joEM4vTGbpZ+N3QRVDFicvvpnfX22mMznuuxjTNtco5F6h1h
QF6XxjyslNYtr0JC4Ir3BJZHQsVfN+Owe2jN12yz33Cq/flNEdUDR8BnYBALZW1rr0atAVbMfMH2
mo+FzruHUS2O2BYTIYG7NvFzf9NUSnpAA3J6T2f4yk07NviaBzpN7OTxTS+ZW4Li+Ye2K5rzNFwE
mc/ptHt7Qa73dLSPsLWSae4ralPvWNRY5ZlugloelII3lvzKNC9pYrL062Sad/T0r9wQHAyGKJ4r
HM8+NrDzOic3jNgPIPHhOaqEeUW4nfeOi5dqsF9vETYZywQ5mCtxJ3z5FpMiEkZk6kDGsrrI21Vt
1NDjsLjKTU0YESEK2MircqZEV0HifHRcOqgG2eXV0lvE4yJSIHCvSx4UZLp1aNRMG20lyb3Tm+Kd
nWf9MUePnz2cBc2sSLgUKi9/rN0rQAulDq6CI7aUQ/XVXUVOzWzDjyZD/kyMwrl/+5W/cnS8uObR
HtRFtLNJZx8SxW/axCNdZjRN+WXlD9DgdbVawWUd+enSyeYrt3Wtu7d/wGvrwNPKQQzl+Rri2cub
7uEoxWwqB4+M7LWza6+nKIrfWWxy3XqOH60vGEczkFae666/4o8Tsi0l88lOHKgrtIZ2UKqeYGmJ
rAe8cPjo5G30yara9qE3MxUNXTUgBN1FsYO/Y4VbIHzXApjPCXt4+/6PXAd+L1E+OqSKrrsWrkeH
94KnNhQe+8A69rcBVLh7iTTmK/MIRaBeEz/XeizAwltdMvVxpo+oj9aY+SHm74yBQjfJn6Az4zvb
7K968viZwawxgoOQD8g/WhrD4pixNeLQx4m88KJSJZssHYaLdmjts9KZ4oe+actPbjGVl00zxh90
24Gex3U7S4AlXMrdsFHnU1WkF0VuVY9vP7jXFg75PQhRKYhtDriXr9RFuSZoE4gDcIrTtjDNSZL6
70VrvbIjekpBuPKRk9I4HO0f4SzDmBnwIa/kAOMXbeVTLhIX19egQ2WZTPk7x/Vr547noNG1KeiE
r/z1PP9jpVbLMMKMaw+T6LtLCdlj06aJ/ZkBiLodm2IiZk9GKdmFYpTXdiynM2S3wwPqKPl/cebw
SSo+G1+4UntHhV1aJqWO/OaAx7KLiKn/KeBxv1MzvHq/PpWjMlo79IBH99sVSgdp1B7yZo3v8Um7
iZq2Oe3LSN/DPxo5eqO2ppAIcIjqZ8QWm2XuAIkb8kzeXlGvHBbeWra4juZU0MfHX9MxUI6t5gDj
DqKvkp+qpf8x+uJrUJqNuyynLSnzb1/yta8ftbLSHIBG0D0c7flpRcSHU1YHPSKfs7Anxe7Cdja2
hG9R2vLcLmCSEzd6NWXLB2vdJ3V/58zdrpPl53CtOd7+Qa98VaizWXkseYdq43g30n49wGA8mCVs
zlnexdbMjvfOXf99EYNulHPnVwVg/8oF+mONW0XYrMSQQz6p6AmryfZRRkwh/u2doAKXiLTZHXzf
PgaUVsQxr53xkPd2802PbgrLCj7Z2xf5u7rmIkjO+WJX7bp/tD8UlikROYxQIkb1UHVLd45Yg8j5
ZHAgdL19Lfn3ZkRTwvQEfAMlL7Dfy61hhms12lFz8LK4gPbq22jAJyd+1u00Lbgyk2mvqkQ/iSDv
zyc6ly+zVNGF0eo6hDZcbS1vQNOZdVOLPqCb03TX6hYa1Tu/8xio4HGj4RJI/X3OrL/3DccJyLxV
hzKZwIe7sZdghmaILx3HjYuN3zpxvmGempMQSzgG/93N81kIISj7l2tg/SX0CXxhBszGHDv+phpN
SlTPBzeF2EQZmm6Ri7xnDXu8BriIL6VwJHknWKkeGz3Pvh9aXcjcpGhSjMWS8doVhAfMRfKOM8sv
6+0/T+RfV1r7XioYlz5gLeb++G76JtdQyRq+mw6xjOUmRKrbwruIR6P3MZq8EzETT92M0V1TDNFt
4YzWj87U5qLy6uXxndesudobv8YcHQ+xF8KYLLtDbLftNYdIcVursb8Vgmhsi/DvOpwRu5Gml/Xz
clExYN/PDIcI2AtVttKyYVS//ZOOi9mj52OOPpCJ2OOkCRpC7CzI9Wy23wH5s7txdLE6SCGidsio
mCijFoRs+293tfXqypHaB2mUeFAcFSR9AX4dO6R1I8jY+HWnNjH2CO9sOMc9wq+LsNUYKgPbmGNv
7GCw6iZLWQJVp+7Lzg32Yz1fq2Y6ZXkTe0xq0ju20H+d0Osl0WyzXXsriPArSOWPVZdZBeOvrj60
rU9iyzQqdZWTMP3gmxIehZKrelWJMqQ88BHeTei2tzTNNuRkWcr3HMxe/Qgc6fBJ0wp7lCUvPwKE
DZ0js5aOJTTotXLAvBj1XrWBbvKR/U2euLQa56ZgqDwZvCv72Bd7GoPitsyr+svbS+6vTXl9OtQt
2jhUSQ7/eflzumGNJtDdATtXy9qqMmo/4fvhEV5PVZls+sKM12XNhG43AQXFEPYq90cVzmgxrSpe
hZ22P6DSCfr+NCG0B4IDTLjhws7r9Mc7v3Vd/8dfLBszWyKbIWXO0f7BqSHKqcwP5ICHOCakNqGR
Pk4KvK/RMx5Uts4CxAjbqN6YVnS3GCd7P/Qy0vnyJvP37KeP64D12YFm8ADhJPhs1C+fXZPh3+0O
1UFa8I83VS/wMpBZP7x3cK5f3vF9G8/4kmOJsuNXrOifK9jXRaLi9b41gXiK3TzZpEaTxpOlpB1C
3i2hNpcEdQ1uvyAsjlKZbysIgIc4COt8ExQjI/O338Yrx4bBl58Sxabw++tH+R3ZOotvrlt/Nldh
YWd3g4yiz/FSjQ9vX+mVx8zIUhP0RZHCX0cbNRHu+CNgD1DO3nRu57m7m4jve2ebOC5OeJegjFq7
NrsfkNl6WvzxjD2K8qBX/jWqPvsMJ4p+S5aKvkvTqoEdMBTZ2ds39ddMwobrYgyDHgowRbF6dEGi
8Ia8GYfrNlbtR9FAntgsxUgmO0IPpHNttExi38IGSuAvDbCMtRzn7xDvoA28/VPYd44XGDUZ8ybj
s75oZsTRE6Z7iqa+r64hHCwRRMWhDhmyWt3HqVnMR0d34xMiFqYRaA+66ZttD6Mg6aXuWtTf9LYn
IUNi5zrJgzWt1XiIzhf8C/pzmKkLyRQSUtwHYbXecjHXmbiweg0z3fSQPhiCOv1CfnCOz4uCWHuQ
S5U+1GTBf2MeABXVERLSRYuWAG77Utj51p6saNg5uWd97Ys+vRviBl3kKkD51rUiPJDoO39z3Da0
dyUEPnkyxijUptmZIevk6dRed+4wjfsaVsq3udOZtekAQ6E56Ly/b21JsB2O0J5/Assk6PfCC/tV
PaXS7x4WGYR4DtK6r5ehLDaDaosBQXWcnKdJORLgopESxcoi2KRMU7J8oW/qz1KHCjKkhVoBg5DF
h5ajyerj4miREaEXPfQ306MLmjQ5sQXTKqLUkwjH2hn3a4AeeJlQ/A1yWKQcULjLeNvBNYm/dako
pk0bcopso8bmPFHjPBd7nfrWvCkNVKHTfChTA71yiFLCvmLfy0h1pWu2YP3r3j9r8IRyrgPfjRYk
PhOh4kFvmenWFIN/imE8/3eDG09/1iIO+lkksRi3nR7xVIY7WCwEmIfI6sW6PcODHfPwJPCb5ZDr
OuVwRewG/7yUKwXBzSZeIMHfxLRLdsGnLhmzfpvAb3xUg4NW3gxt7KKnLosMiiCN50kNYwx6Qrcm
rA0tb2e7mLC5s3LNsancTN25Y6bkwW4njz0wGFycFxGNZLul7XtCzXm5n9KkDX3UQxExrVaUFwF6
+I7xo5X1UYu6M5Y/WgssN1is6XPZq2y5KEQ5W6ehHTTfSjdtFyTQcwF/cvE6iGchvisdip0Wvwk/
wfpcJ5Ic41g6t3On0vtwqVlBYoZvdNLXlY9vjZmQZZaNwceIUSirGnOlFhPH1ocbNzo6mfblXEg0
sY2G3R9VQKmbYZohffajnM0ON4682UW5ZesrlaF63lZlEn6xO/w99qEuvIdy1TbqWbn53obqNuwZ
eOGFMiVT+iim1ud8FGkcbehah9shGIc7WTKYO+k5+vNdPBn13U2nSu6bgfT5fImHS8gO1SnMXb7S
cWjPSgQy+jxw+GM2NWr+kxGlzpPrIS47CfomeozrQl552rYuUd7Ay/BaiYw596vePS8t9GRdb+Kb
qQugJMfoddC6AxY9d8Iv9Abiq8l2/TKia1zCug0xxhqgLP3a8v6VL97/n/wFJaia/nt7vFtMTbGW
iYsf7Z/khV//1m/yglTuP7SbtL6aWaymyvtf9ngS7gIgAZgqWK/92zjvP9QFJf8BqsBRz7EdLB+g
Kvxv6oL9D7Wp5GzxqDAZEVNh/gvywstaAHgLqJ2Rlk05p5k9Hkf6pI5q52YoxFUTpdZeQa7fhY5p
3kHS/r6KDZYFSwFYn0L9uBWSTOXsasqXKzM4ekdiE94oEWrAP5787e8C7r8fB6/3Yq9TKkUPYK9D
xyOsah46P0MGOl8VfkAd3VnLii28N2486n9+XYY/2/Uchw9VUK69rGx8CMnQLqvpSo9om7fYCmFg
6dmR+2RJ09ws4D8/RevUj1ktvfTEDUIfTy03k8k2tlK0Ev/6rkGBfAXwxOTsLy5Gb7ehA27GXYuh
3QrsWi7mQJe7t6/y2l1TytFmAuIQe3wcfOPWOUVCWI1XcWelGcx6uIRE3rY90E20VHITjloFJ8NU
oJIRrZ8/L0vfu1tOrDLalpYab9/+RS/r5fU1OFTLgvPK4WXgWvTyNRR+3VC6tcNVvJRfvcJO97Ip
v0OGrd9psV8Wc78uBLvG1WiBNQjlse0qjnUoWFU9XM3oTb+F4RDvoJvn4Bl6OpR+ad653iuP2uHL
pzERrrPuCkeVbJj1LQUBdzZ4Q4UQJcO8LMUS0CnL9oNVBDAaLdidP9F3tt8lDOqfWewi7jD4A/zb
xcXUASwL1F953L9/tNbh18MYntBHYuiioe6jSOv4BN8pmP/aHtZvVigHJscvtGR91X/0CpKBV0x8
n3Np2UJh8OP+lKVw32kQXrkIvY5vG4blroG19PIi9HySZVlVV7WDeKjzZP0Ue6X88PaqZF/+o7Vk
sdC6wbmEvuHCN6OkfXmVhqq/rMsAGRCTomVPXQT1tPcaMhGWOqGc9VtSXpcAtsk7r+oICPl9aZYn
zbxDcwvt6OWlRRBVchna8grvmZLEWAzEim1T+/qyw9ELT2IU9PdLVjXqDP2En8B5ws/opIF4t2xN
Okd3lt9Z3f2/fiC+azv/k7Pz2pHb2Nr2FRFgDqedZro50kgaSd7WCSHJFnNmMV3999T8B/80m2hi
DBgb8JahapJVq1Z4g24zMKTYNhcvJKMo09HJahB3muEpGSi9GagTqcWfLElq96Tns/mnTrp2yzTi
5tgyAqQWxJNJ01BedRbfO2LIXEOoyJ68IDIfYgd2bS7c4NCqavdUp3gd3X/Q2/0l1wPYSzseHKCt
X7/+3G6bsEYzEHPCQd8Po467h1Mah/uryNf1/1sX8iMDcuMbA96hTUI393oV1CSSShQ1ColtYugf
U/RlI6o4ie7OAoST/N6rx6+2aSb/tk4Hov/+8isPST7CHQ7uUP6z6BhRQowZqOfyiaSb2xUxj11f
IXNyf5XFqPn1KbnJtNc5GBOb5VPS58vDsnaLJx07gXw3KBkTTnMulB9RklXVmVR9/N3baqzsGBPU
33rkgv7yqIoQSJqcFi5JhfKp3Srwg+o0aGBVJnm55Ue4GNa9/kzQpZoq9zbHfQnYSo2ystJML54U
2K/fmKBEqKTP+cGBNf/gUOt9r8Jh/gbsLnkAXwhhLoGHTu8r/kvtiuDRmPHH9Ao72whCi14IP4wK
Q7VBHULe1Qx7aY47DYgHeUUy+ZnSRR9FSu2jGjq9EK/S4kvu2rMfTmr3iLif/WjO8J+iKU7/uf8V
b/bK648ABsh2AcK9NH+vm3DQ9NobfRgC4qtjBflFTbLNvSLP1dWJYBm67PSj2ZlAhBYnYkSTJdXa
YfSDIQ6R4YRtle0cw2DqNphA1JF/yP4WamG8wPkwg0M1xygy6mrinkqoKmInxpFy/P6z3yQnzLrI
RUHvMPAiX1oEn65Jy0kfR6zgRsvYR63XnidLH05GjTLdu5eiaShhg9zVgBIWcUdHXnQQXS38xDJQ
kcSn24+nefR7N7b/3F9q5YuC6OSWlk0tiS29Dj4We6oKlVygRjQbF8NqpLt8XG08kHw31x+U1iTz
ALSUKUnIOa9XwRoVYwY0qH2B4thj1ssculKmkxjM6nPdGMEGGGh1PdmpRKMbHLdhLNYrYEygu9n5
APs6mChVejQmiMYY11nwxOi33X+LNykCGEUaz1QoEr3NNPp6vW6AYVSHTu2HozqjKF19FrP2vTPc
l1EZPsH325p8325GW1PZIjZDYj7a0rtLaxDMRiWq8aecbI7kow3+ntyufBRpoX6+/3CvX+f668ng
Q3LOFaVqXP3XTxc2UxgEVjH7SkPasQORgpcNuoqpdhiaWqWBNkwwYnr6sPHZGdEORO0RIYk9GYmB
5skwd18R+xjg6AgaeJjIEOz3hMsiQka6VcJ9agWo+KIV0hXMcAtbe2pUpAn3VVtjaUeKOsOn70cl
3SeKO0+HqWfGsbOsqc53yFRAL1cKbQiZdFTm3/ef/vaA8PA24A2P8lyija4ffvDmsW0VT/UTva0e
83DOHtDWfXemIYt1MJ8S4k2YX96OqEkORRGamu+V9fhvPgv0OS3D+nb/WW53DavQTSe0ks1C1bp+
FnMqC6UyZ81vm3yAgeuh4yny/hjQsd448WuvzZAQBiA/NPCNxWubQztDT3NSfXpt0d6IEWM37DjY
iMkrtyJPRB0nGyrUy8vwhaL9GKiaoqLo2Fl7bHnpl3W2hdTjBOf9CL02+5ufIj52SmLuuyooD04r
io2p/drDmsyVKaU5JPRFrt+r1tgpWUCp+U6K/lk6l8MuLd1NtJ78a5bnkL9cpemsA2BaziF1RLHU
rCw0Hy3z6jy4o0Bj3W0nxNqapEEKT1d1tJ7NAkcCS9P35qyo0gqyzpDxzLvW/mxkidi6F1cf3kKV
jIoA0v9y9KRX3ONDF2h+Fc3F3hs8e1d4wbTxpddWIeQxKKEjZJnLOeJkNUaVdbrmo2nZ7uCJIn40
G8YGVG1lFaIpvRdqPi4O2Sd8W7UGwguFObqd79hp8ZdCn+AyVEwO7h/Dm9uJ2SypMNkl+T5DJXmb
vKmNbSV3W5xKUIQr0+inWmDsLskm+5Qk8AtYmvK9txMcB5ArJI3M7RjBLm7DJO6Hnm7L4CtZjOyb
FzjN13jOiv/FwmieSmMK9oxJ6o1DcVu8MmQFXMiRkL0AUOfXj6kiHOb0Yaf5eTwPflEVtXrwmlb9
3GQTA6NWQ12+0pP4s+6FkGk1Q3zX9L7DlQsG8aOKvPRGy/I2WpA5k3xQybFPZXp//Yt6HV0hK8sM
3xtAE+yK3mwPeV6bn522cS61aucf7KQOPzBFUc9z3aDSPKjKFojkpt6Tv8IkSSC95eUsk6E2T+CX
u6XhKzlqsaUTmB7E8L46BWEQHWsN81AlMqxfqhKkj/d33s3+lkt7XABATzmwS/g5jPLUC8LeQLXA
Tn8E4xj9ypX4y7sXoWlLTetpDifWWrQHRs9lBGR3uj/nBYxgjDnUfWmU1q93L0MrzSUUyhE7Hczr
j1lSH8w0ynQfYTTcaFFZPXMZKcd3r+LAX5BtLBJyoGbXq4xOizJsXOi+3SbZ96Sp85NKdVW+N7zJ
boZk2dOup9m23JkApaoCPrbuJ0FqHoYQhXuQRtnh/Q9j411DQ0NHnHlpTRe7BRhzcBJ+7Qb9Hhh9
fFSYWW2Et5VN5tC0kkWiaQBfkn/+JrylTl3qnVOzSmK6FyrF7tDM7haS9ybl5o1BqcKGSHaigPtc
rwIkvcvzXBi+QPf8S2J5049cVy0E3Whg6H0efsgiM95IhW8jN/EDzhBvEEQHgeR60cYZZ8bWWe5r
zOR8IVL7O8FKYRjdTg+ho+jZxr5YCaJQZOk8OvRsbXLvRRA10IIPe2TifadNhn1i1+UHCGsoPGi9
/ughpO/uOjRgLt1smj6yX+1z3ij9Y6Kl9TkPvXzTc/D2vUvOLlUOV5Iu6WbXr2DMkAJ0ixpRcCSS
0XGERfXFbgr7CVej/l9XH+xntPGy4ohyAGL+Rojsyi7t1fYn7qlheFBijOKOrWtE1UPqiSqHRNpZ
L0M7JtpOMZEa2XqFMhBcpU3yDgJJptlEP5ck4voXN0EwzW1g53421u1DbMXBk45a4wuTG8vHNAf3
l7Ydhz8u0+N9kPdIVwowmFt5kqxxFz+DCvu1Ta2BA1+yzVKJDypTNMGsIYgRH81d59R5VXEO7B6p
zwThpwIogtp8KIM5BquBSLvYiGY3BQBh0mLSA+FahWHsLUKzCDVV1MzrLrXtCHThBw8ogaOCPleD
jcv2NgrIeMZpIdg48Eb167c+Tl7GZVPpqOUH7VkPMg18maH/h1UYX3k0ZSB0sdL1KmmbK1FbRcaF
/e481FFfn4MkzDci2tprkzeAAW3jFWN1vcoQqXGJWwdeGo2DKo/3W+mBH2lBPZ7uB+iVhXSuTjoW
wB7h+S5emm6QEGpNHlzMIhSXARgk+n5Kfon78M/9lVY+jyHZoh67gRiqLuKKl9WRZ6KLdHGVuHnQ
BHrMceRuAeDWV/H4rig2gKBc7LeJ5EK3Qm6BqLebRxjE+AvhovH+XU1WY4FcZVRKnrnYBOg91pkB
hOwStxqOPnVcPcaFp6DrHbjv3wksxXBSRkBu0sVrY7KByO3kuZcyMKrf8KB+YReHyUFsjs7h/hda
2QsyY+f+lAxYsrbrTdeVDFCUKHEvggn+b/i8zglkXvKEY84WC0h+huvQ9IpVQGrBkG3vJeg819TK
MbMpuORNM+0yLy1eEhqtZG1KlR8YsnV+h7z2YWiTcMtF1ZQXxs3iwI5drnFg79biQlFKQFhWVAaX
ASVFRIsQ9kr3aAd7P9OuH+KzlsfmTw8HgR9TZZq44IhU+bcsvQrtEFelp8emeIFrWSk7DS5ni99r
X/SnpE3rX3ajx+MezBPABLSDQmnNVTRPnaP3aAkmuiJVxo2Z/zvUh3+axERpiOQuyHaggJR450Jg
/dbN+WwdphkLprgUoIO4IiKUdAQ2S6NFMgiM1Gu/1HDMqn0fOOFH/vsILTSXKHGsu0r90o2VPqED
nFo/a1h+fyXwnVK/RA8fa6e6wqDm/t65vaTpJMEktiFGMOVdJnp11SDKVAXuxSi9b1lVos6JzrMo
lE9I+X1Sou7h/nor5xzQC36RtGLkLlp8Q2Nk1quiqHixKxLLfnKHC+KQWxTPtVWoJGm+a3Aw6LNc
nwhLVScHyTr3MqRxeiikHVTS5M4GynXl3FErw4wmY2D44CxW0UerCJH7czFvsxxss4zhkwnQfGfq
m+du7TMR7+kavb6612HUm0y5aprKRp/RveTQig42UkIfaXKoaDfZbfxIU9Q6lW31n16jVCPgyqQb
v+QYuYg4BEpGDAtSt3wA6NYCdxz7jRb8bbojsSXyYqb85zXK1/zm2dBOioxZqO7FRQ13n7aeOE1T
Jc7V0PSfwrnEzRHW60UPXf2xE8kWT2Sl1mciSo0PI8ihFllWIQ3EmLKBPXvp+qI99PSWH5ogREka
7CNMv6m6YEgHCmPIj9BM42fPCIAfvv9YQM3kd3BZUK8sLqZOoEvooBt3Ie8rcX5vm+FHag3R6f4y
azuWcTh9NobVTCAWpy/rygA1NpNl5trbKaAm513qxMaTo5jeRods7bPChXitRcD0L+lWVqbj8IdR
1QV12ODvTOuGzz1z438FjpaPhtEFHyohfkVVpj8jtGX/vv+kKxGAESjdXmoPOQNdnM0Kx4vMHBTl
MvattH+uOv0Yjom1NV5ZXQdKDJwYQGcck+vNCxC5tozUUS5N1UwfVaE6B5KoLWL+2iqgX1Q55ZSA
Bvmu3xyRWO/46z0vuEAPr3wc9BBNE9b7ez4gEcGvkIUR1JiIXa+CyGjuDb0bXISWuwehz82h6Efr
eP/LyD22uMVfEUWAcVQL0P4i00NrWs0tge1bEZONz6hi/hs3rvepLtroa2tUmyPFlU3PxJIWAM/G
w5mL+FKouSNClNgv0ShHMrS2LoOoEBW2la159Mp3AqTBAUP5h77Zkr6PElQEU792L73RmY+MVdwz
9exWl3blgaAY0GWSI+bbkxWF+qTnk+VeCgtp4rqu7I91F3l+XOIscf9jrdw7kJ/BFFlS/+RmXDn1
As0Wh3fnzhY6w7WrHpKkmT6llYJLTR9rX41A1I/3FzVWH9AFYomTFM+4nNVkPWN6Wp7OxZtMRKkL
HTdLQEx/ylbXnlK3doZz3znpiyM0R8H4CItOcs9g9FXGOsauGXX7f4z3QVsqE8CkXdsO899jB4Ng
x3A20PadyNTvBoKHFQB70WGEmwad9KJytW6H3PaIOzFyG/YDxYH7JFUg0l3VC5D0Gm6ffxtjUX1y
o2L8rmC1ivElMKad2ofIO5vQu8BBhsgL3n8pK5k3VySzVUbvFGNLwa9onETQGJN76RSRP8ClKs/C
1PNzETUKrjGedkmTDggEQrrWh/tLr+xqliZX8wCXWKggXceFMsd1oC419zIVs7qrndTFh2Do3n83
ARNhm1lMOmhxyl/xJsalDtdqWvOABr6Ne2SZs10yxiGQQ5yz7j/Q2v6SIY4pHKQh01gGurosqrSo
CEFinB9DLcXYr8KA02ocayNHXHt3yBlCsJPMfqia108l8hIgfiAwucwC57mvdQuDV6d6f1bNY/DO
JGKCnHdxC5lKWSQpRc4lFGPz2DSJdzRRwX//WwN1zgaQWHFq2utHITGLnSEJnUvpROYxwCjybNV6
/pCOurbRPb1FwYKYB/0Oo4uZME2hRXuD8ExKOI5EgC6a8DJiC4Bte4rtEE/KsdV34QTdtDGLxxzx
lnmefNxFvt9/3tUfYUuJO6QFiehLbEiVh61SDSTdoOSpIuokOZqlCA6qHWQHOmfeQXj2j3oU+Qc+
rHK2ghBXEbdH0vf+L1nbr0CBmSrQKuf8Ld6GizT1gCEaBT5e5Q9W32ePQhmsvW3Y8+H+Uiu3Mxkw
HRjJw0TmZ7GTkBD2wHOTjBvs1z0D1vAFS0fvUSUb8E0I3Of7662dDxnmYTOQqrHo9abC9D1HBoCd
OztWd/KcpDp4kuDyX1ZBmQFZVE78sqNqqY3TJaHlXCg+nUecs7SLnuvNRgRbexYZIkk0OOsMbq+f
JbaMPioZeF1apVchkpoxNYS1NWdau5KlKBRDF1rEN0QHJdGnMFYV84Knhfag64G5b6FM7UO0//cN
6uNHHMbb5/sv8HYHguehluYkMg/iCrp+NLDCWowuln2BfiT2PXZZBydPcW2Ak73xrV6TpOsEkbWI
ZBpDO9gxzmK3K93gKK6eWpeo6ssAhm7o4U8WNE6/0zP6B7uq9NKvTdrj96Q5AnBzDqnuycLOx9lh
9UJvXlejHKrZoCInEdToTbtpAeuvb4tu3s2q0lvc+7W2UfHcnh2HXImWvRzWIgOxCJCK4SoR0H3z
YukhM9N8qj4MZj4/DqmNxXpjYc94/6vcbjgWpJnB+Ey2Z5eaPFmMkdJU1eYFArnwO2GE5zG03I1t
vVIgOwxnbdqm1IwADRcxASfewS1oel86NwQ+HtZWs/NsoeNh21AX49V0Hm0Fj2s3dy5ZmA5/vLjJ
Nn7F2rPSRaX/AaISdtTi5XpBUgQeTukXI3fxcayt31M7bCVZa4tIYhU5JwwrbxmNelWtPTTcrQs6
2HjKWO586CDxHu5/trV9Qi7FXU3yyeR7EfMCYD9KH2qYTw+YV4G2sU5ESFSGSMFPlJNbI+O1w+vC
SZbaVRzf5egj0jqtNczAuqDcgGckfO/LkCvuM9CHLSL2ygtkME2LltYeKLhlCDRrGxZ/RY7AdAnq
flcPtd9B/9Lev/Olygq1PQFGql1fx6NAb+po6gP7kjOH+dAib3NJlPTL/e90G2n5yyERMAukL4Uw
5/UixZQVbPzOxmWrdY4lfjGPVqDaTx1+HYfOQk1nmhtzI5W7bZuwIai5OM+cN6gc14s6FZakqo1K
C5CLGQJQr4rvc1PTKRl7rC51/vhZGdopOphN5P3IJl1vPt1/7rWPKGkyzJV4dIZm1z/BdoMYN7HZ
uwyohr/UkeY9W2LzHlvZlTKokBKTGzN1lW//Tb5PGVl6mvDoRQ3mC5rkxrOKZ+tR7aZy47ytPA/K
khw2RHXJXpfcGEYxVpubBR4lpJV7iJraISwcZePDra/Ca5M8MW6wxZasUL/J6yQKLgnl6CcI+DGy
11q+kRmvrSL1K+VclsHfsp7AtmymkmB7YJsc4H3g5ZjAJuVG1XJbbILyBmCKqCo9Ua6Y62+jmQn/
9LZ7yZy6fjTTsMX3eEh920vo3fX1+DQ0qn7S+8p8dz7IyhAskdBi7PzKl327KzA5xAnBS+l0Va72
URhVE6NpHTdbV+fK2SYAI2MjOVPUnDJGv9l9MRPnPMvmynfjuPQNVDH0nZdKvxsVgDCOGWl7rDHt
Dd+/F9mJKrLhqGGB6lusi0lzEZjI1/lZgbN7pKgAM6GtPt4/wa/ix4scCn1zqDJQkdgp9jJfM7tJ
6ccg8TP895SHpogVdj4tflxVXK166PLBwA4wxG2pUVzzizoaSQ8tHtfzyoLhup8Q6YgPkTKVLg59
sW7sbbWuMDep+i59DDNUUQ5TgkOtYqa4XMR1pRqnXmS4nKap7X4FJ2GoRw1mSbAfXaHGMPqDTjt1
bl4lKNqpenQcRKR/nwOkOXYBvn3Q5gmHfxSgKtlBinwoO3xKUOhSlSgdPtVMvLFERyMgPY9J0CQ7
EuxA4GRuuy84wHdYPDeZCP+K5wgrsRw2fX7wIk39kU4oqB+YjqviUVWqtDx301DGe8ElBQbfjvru
CLI7d45VB/lgb4y1mI7O2AbSQSiOf4SW0DL8dJB93qEBM/6YugoVVNyIem3vjEP5EvQWljJu4KjP
VmWhCZmNrfEY4ycDK99uCdmdioFIWGjJX23cDNk+oT9NWzzXcc7kbraHZ9MprP8lTt6bH0LcTbMd
FFg1fjIzPLb2SpFXf3AI/oxmhg+1HzZdiiHkxHWOV9NjaWcY5nRa5dmoMswYG7lqrz1UYeMxKA1B
de6sIMv+GHmu+HNjBdgDBXMewB6Lg7/ub77XVGyx+SSiC4UZpPYAQS0SeCzucxEltvD7vim+gA8K
PriFabwkolXzXRiJ7mzPyfDoKBi+2KPSngyh2B+NrnExF8nCYGdUifeiYf25kTas/jQL0TypLgk/
alneaqLsePvF6Le5lX6aZqH7ao0L8l4poW6CgBZB+6cBJzCd1ZR/weI27crnIBMpu9nJil+laaMk
hnVxszMQ11D291/ebXyX1Al581PeAe+Qf/4mLhkDt1gJkdRP80Bt9oIu/0fLqsqtivj29mUdhNpx
2SDYUn5fr6OKKvSGxMBuqi6cc1so2met0vUTbST7+/1HekXwX+8H1rJpsyFnYNEyWOS7lYtVl5qo
re9EWmocNDvuv3p9mLW7ucwq7JUmr4mPfdQhEaDrzMOHtreeDPbuN90tMfWOZ3JW3B2b4uNYiNLe
tYUI6t1IHVwcJneCbd9b3niccHO6zGFSDDvA2/GzoVXSJynPPZiAWl6Y+5FvlmL9l44/BmEjD8C0
LWwuGAVgFoqJbWNt7Ljbe4YpgMTAoTtIMbzMcuwZRWWMHoU/EBAOep4Wf6q4ix+GGVGZAdLK3imG
LenutY+LIJKE7Uie/JKoaehNnJA+CH9KC/3iWHn8BK5nPCVxqGzUvCv7FUAVTVRoBsDmlo0Bs4iJ
llrU+mxpfN9nPThXvd6/OyugGwWqCkk9JC9g113v1hmSHgR3rYH0opWHodKqQ4As9+H+Rl15bZCV
uVhk7gP1ZXEmBEYaqBvHjZ9aPY5PuJrvRVcOxzLGd/w/LAWRlsfRXTwaFmlA5oSZ3dVF4yuljbto
qmIXqcJMrAul2YgoK21MalkpGUJCRY9tOVtGw6KObZnqQB80dmOW4DM2htj+KX30Zays7jNDjfYJ
xiaakaBS0PquQJ4fwwqPyPuPfVvcMCqFsUneA0YaIs71d+S6VboEJ2EAlkp9sRLL/ajATEXPBkUc
h6Zu3Zwq1M0fM+LFURWdsnE3rf0AiOiymUvMu2lv6n0J0cDTar8ZtOFU4Ms3HtpUn4pDkBfip6Ig
eVRprXcqOFenCNj/Btjh9rzI9pCco5ACMmFaVAlKhSlICTfMdysz2xW5QKtVMbaEIVdWkZNOlF2w
LICgstheyZjgDqkD39Y9LDHS2GoeC1vt3n0qJa6XEaRUPbSgpF1/TRTZen2iAPVLVShHm773XsUj
biOCrjwLaDXGAEC4mXku58XwL9IomWzDT8yulEhUceQeUTYy5tVViGTMU6W893KCwhSSxneUmn5U
x915jrXhS0Jmt3Xtri0jRWoY0XD0naVCRIYBtNV4OBJ3Rdo+Nz1WOfOYOBvd2rVVGOKzw/n4SO4u
EjCnrJxUhIrhTxmu7aOVFc9CGbWX+4f59e66vtdRupRgZJ5mBVKb1V5NLRibfqUWiTia6qB81q3I
O8ROh6Kd3XqfpjEXB3fIx2M79dU/pjJg2p7XMa6haZafhMi1o5FUPRWFwJ0vTZxjUxTFkfRS2Zv9
UB4z04xOQxNURzpxwwd9QOGqkqAgTa2jh7zL0eMHBb0RNG+vAibe1PAILJMm3tjY9I5Blu6kus80
AXXlHKUxPOHa3UC/6HD/Na4shboK4kg014F3LekJoox7wpAG72nw3B9eYgf7ijD+TQ9jZWOp22SE
R6E3Tf+eduANLXAeadmP1D7svqg4kvJikQxr7WtaI2qmh1b4p/DyYSNKrD0fiAjKesIdDAwZkt9k
tEE2OFMZuyyKneLj3NfWBwsiW77DOEvd6Fu8Tm6vtiTTTwBrkubzqg202PlGpSt5hjy+nyP39k+B
1sF8Fmmgt/sBv+ngaCFKB1IaP/R6H9gDsQRdP+cY17MZH7CBnX0QYsYPvdPsxG/xPX7ymlnDBDfT
mmFn6AhJ7oGTBH+6KK21A7lf7Xtpqqi7yiqRdR1wHMQNuNChhSUTFR1ScEL39nFXG90hb7ow3hdD
i5+5YvWGfuqbYfpyfz/dHH6qG/pCoATYVHQaFr2bTqVV7qTK6BtOEH8CEjKT2G6242++KsQE+Mcw
atFslXSTxVdV1ARzeyPzrRpLVzS+wg81rIVTaZubZDzZrFh8VNp2NETB1RCil/27yFE7z1PM2Mdr
FyUQVW+xdtTih7g29Xhvi2r4pDZDf07yxDgqlsAaHREchCA1a+P2viXZcHuDHWccLCXGbubSUTw3
hVT08GvVaT9T2evazgH66+eOlia7SMGB/gHTZet342rjN7dEs2WnzpX6Ez1qGh95x/B144Jc+RQ0
wqXkMKGKfo889W8OWBcJMLWuk/qNNoXHrOv1UzYWCWbC9jv9EOX4WarzUjXKwM888HqpuJ+EU2Qu
S/VzjynQFO8T04g3wtTKDgbKAJOeNy1LYfnnbx4IgptDMmalaCRkzk4TWbpvnXw+3j8nt3kx/TEU
p7jDwF3i8LDYwoBaKFjrKfG5k5P4qPeG+NC1XUIfyuUTIzCZ4ToPjC382xtmC5VgTNp/T+lUvUAc
mMyN3HjtqcHDMV4F3m7Y1vKp84EbXVEwD6+Bb1RDlz+MXb01XlhbRX44iSUiC17aWqh53ipuUKV+
MOPbR3k9YGtfio04LF/d4sRSbaB/DwYOsf0lypvOVGBiCl77gOrjg0cpfwS4356RZyn2hVXqh/vf
cuUIwFYG6A2kjvReqiy+3TFTbKjNbKOqoUaTdg7Qnjg2I97ApqJX700U4djJ2ppRgmSyLxs0w6wI
d5hVOH26U+6awCsvGbIVG0F8bXPCipWIT8wqONaLKK4PI9WPdOxVKuHB+WrN/FuY2lN2cCYv/Ef3
yuzBRKrgH0ebnHrXNfSidsIbq2ZvDilmuPdf8E3mQEOPjcnwF0wIt9riEi8Rl89qxGb9DvTNsYeT
h7FsWnYPNUrg6KmyJqgHw9wqXtfW5YaRcgngayGkXX9Y1+0ARXtK5qtt5ZxdI0wPyiBwZhazdJ/W
5vpJUyhDNvbTqzvjYgNLlWw5h0PlnoHc9brBnLa1LrLCD/VG5fp3elDZWaBpL+zqKN8lbtt96mlo
Kt/DOsp+IxdRZbshMu3fSl4X2dFKi8LXCnuG8dMAMdwbaZT94CnSH3MmxOdUzNVDoEejs++YOINh
QMDSQewq1v4G3R//bFodcQime9lBKdU0f0SEEfpQV5Vzfiz1MZkQES6G+UB+lf5uc5d2Wu0amX7o
a8X61hdFoPIzIcpgBD65z+CLgrNaDVq/kSqvRBSKWaYN4FGlNcDiVWEajiH3MBRoFFjB3qGneiwd
c2sDyr/l+oMgDcK1A6KbiaG53AhZPzKY14vEj1M4TjFcoG/AROIXbIvN+tSNahbtlDqd/0lzExHd
Lqq/3z8BsjWx/AHsCOhPOCxTUi0eEzmCRisUN0HdJeSm1+06RMo8Hop/XCvrLjkShpeo7aZwN9vK
VtC5PQZEG/I5fLK4qW645ZpRQnOas0RqWmS7MUoeTb3VTjNszF3UT+we9Ofe/V3Z9qxFZxARGKCv
10cg02ouXYvrMU07+5ORlLCc8iiI/rr/Xl/lyBYvlhKSNUDM0ZBZAjtK254rkUaNX3exd3STxiuQ
L+zFP4HpBPWhGd1W5u1qgC98L8+T2k74UUfFoPyqyxbchFJOAYkPOoIoaKNH+tuNvEicuCgKATnW
Rlqg54L42ZvAozYixe3Ng+4fhGvAIkAEkOq4fkuBR0WrV8w6sKcOT4HX/oOt+RdyIn0jPVhdiIzF
5aQxsVw2J41upOnhNfR0IeKLXaE61QFZy8DPK9d9b/+ALISvgVoCG44ER17vbxIwq6rMKEdgw496
LLWHLFLPWqx2Wx5Gt1kC3H9yeqb/IP/ILK+XGZo48IzWy/0oUQQ8dShyu0AZk2OVA7CME8XYwuev
vEQ59AHYAgkDmN7iOmmSTFTNaOV+miBv0ntWz/BhxFrPwqTn/r6+DYs83JulFhPYYe6tairhkqtW
3RxmE9LhJN6vOwnY8O0q+vUrnKKu0IzIyf2cInSPe4c4OMqm1uHqayPw2QgpsP+WcAATqynbnXht
edJ9y9G52tepZtJ3CeaH//DW6MCjrgzeEMbL9fOAoCXHM1lJV4367Cjos8OVdDcO7W0s5629WWXx
bcxJZIKeee47wlFPiVfap7KqkZGnq/A51b3kAJykPUMiejd8gyxK4hqkwz3tzKUrdJzA9Mp7r/Qd
r7WOmZbZB32K/r7/Elc+F19K2ohQNJM9LR4vypvUoKXE4/Weup+yJnlspzQ/lKqeHO8vtbLLkSgi
O0NBEhmkpS1kbjXKWAHS8Ac9bH9lJPr+4NJ7eP8qDl9c+u+y2lJaZSDMB03IKlMhuIWAbsjcqnS+
vn8ZAhGHVgrzAWK73nxODgEwCkKQlBhY7QbLGQ4IHGbn+6usfB1A3DSz0dKGeLsUcMutyK1ck4lg
1ojou9Z78zH3pukFMen3F9JIGJE8Sw46LaFluW7UltJaCkVEGbj6g+jc5hgg9LFxmlbCOMJ3PBH1
KSDRZf+hIh2KYNVX/lAW1l/CFdVpinXnaUyz5MXJRbfBQ1jZc9LADa4a/CkwaouY1zdupU6eXfl9
KMwnO9envZOXyUYJu7oK++3/zTeQwbneDFGhJF2mT5WvGHp1iqThqqsOYuPd3SZ2DObYc3J3Y0i8
5L5mtotOwEjy47Z5/DkdZubZEfYoSeZ0zy2v9aFXNkXoVopLybMFRUYolUR6uUXf3O+TFY6lPXuA
n9g7F1sfEpwm8c4+aMLqn0M7DM8aEPYPWq/WDyHDnw/OULdfkzrYgjus7R2pUgsyH90Hwsj1L3Gm
AEm+Nqj8NtDgc5Vm9FAnIv4hfRpPgCzcrZxjpYPHtwSawpoondEsvl4RnpvMenGpVbPKd5TOOurO
FB+m0a6OqQLGYIesm/IcCdc75ngG7gwMOR5Ud9TFfszDjfi58CIGiUIxY7okWvwq5ujLro+t1Yo+
NqHl1+jl7kbHxPMH8xDj0Cpm+FTPWbd3UBd7ScLRfLEHIz+kNWJ+UeyOX8GZ2bto9pT3pX+vv4nr
l8m03Jd0xq5fUaJbA5+/t3xNpcZJY6herS6U07vi4OsqCKuhDwxYWL6I61WqXE/sxtFsP6OtKLUa
3FOGNOIh6AxtI+S+Ujzf1BhyLSahxEEQoIw/lkD5PFG1bp4C04fRHj0PotAp00h8m31Um/HXuGsp
lpFmdH/1RgveuzYbI0FoB+um/Sjm+DS4XRTvFWV0h13j5PXvslCLCAtmlLh3Yze4X/EUR4a0CDov
OtC5aS+K1WT/Trqifg0b/LJxJ4rAq6dTYYV7oLeTc2qdMlf3HbfesK8r3Tu7zojO22DoYwoBzg3m
HVTgfNiTgNFnrkTOtKxoDS3dM20pf+S4OOFDEYzzZciwuzqk6az5Vh81n3VTtPax6wymZTFokK3i
cMkJoA9MuKezh7EogFdoCNdfL88x6ZlyZMhMHJ8BTeaZ96HJ9DDZUTsMR2kqd7arqd6PE6dLCkGV
pznztrBFq78DZBETaEZacvJz/TtocIYIXHiaXzQ64LLKjPGhGLSyUjD/0TmzoAk9sVOhiqG8P8+I
Bs6RiTatU1raho7h4sp4fSfgGugLcqsDMljsaPQJojIG9uBH02B+So2o/iSQbdiYQayvQskEegsG
wXIeDjKj6xJFZeo+utXJ0aF/jmqZbCTiyzj5+jB8VjYf/4Nty+KOKACP9kau674yTGP84CWDZj30
g9H+BkvS/OW6rfZtYpM0u2Bqop/QHBsQlRPO38TP4uX/ODuznriRNQz/Iksu7761u2mgAySBBJKb
Utbyvi9l//rzmKuhQbRypLmaGVFdru1b3oW8uM2i928Muiys5sk53nS1N00P+jA0nV+udoImYQDG
dD3209R/N1iE35CWs/sZwAOOXIHsER0Opd57CEWWUVEHqoxKw62qg6zKEmsxT6VqLxO/Wam19fZ0
kRs0sakpJOBPC0W5Mbbyyagjs11NGnyGI3XkOe3KVWH72j+Irpiznenq/Mpd/PXrOpaI1U7WUFz6
uZ4/eWMCnLDL0auOXXged01ptnmcWibE9py9OsZ+quc8npMwTfZYxMpboFX4pnR2398lXbJ+9zqt
xMXkZCl4nb5FgQwSkwHnf13HbLeMqkW7tm6N+2Xlz0Z54dDzmu02+CNdajb7rlOgafpeBL/qcEYa
qpSl9alj2s7eRsGjjgBUyAw/hhDD327rvO1YyewRuwb3qdSKi8qsvQpFZt3MCxwqJ3sKgnbcUHr+
YJClB/1NaYLs28+GR82rccPxwaCrakXkHsNFCc4CQ67EqOx9OnZo7aSyLO/t2U/mXSk6PnA7ON0Y
29yKmLV39VTvakR4OLApZoixa2KjERahuO0tLX+Iuv4z95b1JUlSGqxznSS3pj33F+tithclHmug
7fHAuXcyv7pt8256kPS4H1s05ewDsqbiahzLjt3hyfSy8/rxL/49dn3huevgRGFY0NjNw6G7U2rE
t6HK8L6OiyAgd3KMvBfXgc7qq2J0rexQlQnVxhmvVX1IXGv6FSxO18W6XdtHc1rDy8Tvu9+eWrUV
dXDZwbMOVffDDZaG3SjH6r7oJsyhLbv/nXRZPsReWARAFN3V/FWtwrjpGlVYca275Wagh/htEFl7
oDfKDUfpvXZ3G2Y8iROzrX/SRae2YKStf6SePA8H0L/mx8I2kDgs3XD4ZtZt9hP/3fUuG5v1x4xy
wOcFI5M16jMHRPPKB47cJalQ4CzTaZ+mXnXVOLl4aNN+qJEJkd6XgHOAMx0+oAXbwXKP1rLMQTzP
U3FTKq++DwfbyeOkbKcsah23aeJBr83dnGdmFvWj498X0JvGvWGk0iCUrpVzORRu8jUU1fzQlqb8
gUJbcF/OEGsuptDP110WWMbjMIzmElVNV8+xZUx2HbORrfnTQm/nc+l6voprmWLSvjKl/BD09qhv
VAJYcVfV83hT5p3zuNYW8F7dVw4BDZiVP9pTIFEa2Fb9pco7Ud4XTimGm9mqrZ+YCUwPLri0dCeW
FhkBXyhTRaJMku7jNDjmPdrOwwZsMcKnnvYZZvVDGYjYmnSHs0M6Y/y4+HVY3eZlLxqe8bmoIjfT
S3uzJM7wMclKft84ldxSOh98bpSqNm6WAu/C2ER1gGBjTksvGtwGRgnPaxdDDZr3ppuFK3KIxYqj
27x2XxDIoSbY5e794hneL6SEc5Mn3/Yf8knVv/PWYR+kesQtQxTNSLt6ptB6PdRp+jvHsk59Vn0j
HkwdOOneVfCpolwg9nAteu0Rgw9teYMyUUuk2WXmFC1DkCcxLUacM2eEW35aYJaXiKvP+gGWcVWf
UleU+V5O9YDdouH04LXSEntVAZ7w46YhbB5E2YPc7/reT6MmU/lfABmhjJLS1ck+r7PgD489Hoju
Mi2X/UhyGZseJp+x4iL7K6Z51Bf+NBqAh6BK1b+0dJEnduX8LRdGlu5GDC/rKGRiJDaWbH4MkMyB
p8L728HID//kfU4jpLTTso5lo+c5koPbu1HYJrAZBnS6y8hf+tDbGU2VTFGja94BOzWQBLJRD7h0
/HboIjYl+7EcTfvSdrtmAL1eBU/J2mO+Dsuji2dTGddFUE1P0Hb9L705r19BoxjB7WKFxjfTLPLs
QmtrSC5scE9DbGRtuEaV1WHjaamWi17pXD6uqxOCPhpLbuZB5mCYF/i4XyRlhu9ZO6w3hVp5U/o5
44FIEAEkhcQTsHnwlqUsLttkFtVNlQJD2VlZrm/HTkMFGWsje4LjIr+m4NGPjnJ7WC8KffwIVLH4
hk0ubuGdwTNkdGv6GccXQ+1TgDtHMbemDTx90M4OxT2Em+OprZr0OCZJM18acJO7G8431jQ42Wr3
Q96PSxhB383wX0JcI4xSowq+rcWEU33trC1h8yqDS4yz1aehsjvM1NDur/fYtcsU0n+jJla0xKV4
MPAajxpIO5xg1VXBDiRBxc7OSy88BGO2OTmkPE97o6/69DYQCSAYFVZjth+Yk8VCNrmOgyVbPysX
ogQxfe9kcZKZFgLo6bB8KBK7BCgObDbbbfo+WVRmIvs7WsSzUWZU2FqrdsXbuw0GL+RsyuZx9fOu
PSyzNKoLMKa89GWH10OMHcl6GUpaurcVlK4iqoNM2PeOrIyWaKNo06uwac3Lkqr0RYttaLLj30qk
Wwda9Qd8OFsT1FE//a5Fm92oYZR55Cp4K/FISDyQpyr265TPeR+L2kW8Dhs/d46NzrEeO0e3IbW/
Zr1xANlWPEbh6h0QN61vy37q6s9JTzkKKWELYXwhO4O8hmXCJX2dQEXRDMjvknDGJsWfbINEZ0q/
t4nK7mAC215sohGDL0OZeEU8JU53D9WjM3c0W5KQXylWg0LxJAJ4MNZ0ibi308a0tO2/MFUHZz/6
2DUcdL00QaR8p77s3ZpP3BChfKjEWD2GlM5xcKiclfOmfO8mzJ2Mv9yQF++6oE1+2obn/HV8g24P
N5phfp5YKs33SI0FY+uZd4nCStbGzZJLzFS5mMKonraviDFqaMeQd6Y/VVpOf6XrdH3UbK35CGjg
TKfXCzQO5l3/SQcZ5HPK38X3xjGU3pdp5kPsrkO9XJa47n1dyBU1SDPpJt+l11fzjb/Q0I10WHDa
EMppqKGQDEYqyJ2HVaYSMYnZN5MIAeym2zshPok7WljJpzkP858LsB94EMn0oQZc+SNXMLcQFMW6
d8Dc/rNc3SaJq3S26ZtgslxHcmrcp8TJAVhIdzAs/FgH8WFMR9VFRo+q2q4fcGOP5nwZr6iOdBOy
ZmltX6zJJnnYErL0kVNNGAAPplDuzsMy7GvRh/lwtVTV8ovYKM/2E65+11WmcFPONkQGzkJDdoe+
woglfFPYeQQ7dxYQmOrlz4pcQRoZtHXrXTpu7qspnYYhqnpP3eMNmWRICinjMHraDvaUEt2jW/U8
qUhP6SbW2aCvCrPDPMT0cnw9xjbp9hPmRVUM0aird6aU822uwiXf89fmrzM00vZTmJUEdvWA9FM8
Zwbb2RlKpGWDWkuCt2LacICGWwNAD+S3xAmtNIKhhsKjTJXzqR/D6YPSTdpHcPQoyvCk9k6U1CKn
CT+V2R/o+GW3yzpLXCcjgKWdLGzJccGuFt0ho0EgErbw9B3cCm7U1mhWHy1n4u/PiFwho1PlHLQq
teb03i5pacZYa8xGBCSkQ95E6bm8bIogwaMtTIPvnp26foRa+oK+w7ykP4Rn1D1AgDbEAMTBBSly
OhTpY9+eyv7ols70MdcL+XjOU0J9RXXhfdGua3dRkPZ1mNNO1e9K0/De2TPW81fIHXWPi8jqZlck
GAv9XIa1dg52n/CIqjYomrhLkB7DVDko56gyPCyl0KGgBV1p0vOIJ9e1uH776k9pV+MntJAWuS+S
JnlwiX+aQ1lMhr4fRB7+qIZQ/cEVNf8m3JITt+gFlXul/C9JNstfXjeFhyyELbRPkoBsvdQsyI2e
8gW3qgRl6F3feg4KpEnKPQfSSZqxxlQYSlHFR96t9jS7ewU/CzQC1b523yAEoXZTsXjN3WhRyozJ
B6cbqp6bQuToLV8cXLCaK4la+PwBl/vpbpr9DeLT2hxhj5fuoxv0/hzpxcBU2Gi7RP5xgpyZZ+aq
b5WRtwNZHYJ4kZ0hQ4JlgZt84QanZ81pwANnEoU9RJ4W3u9RivJA1C/nnVoW46s/20H2AWkWLBbw
OB7vLDlzDRqUrT7jsuyHhx40eXLZOLX1BR8459buQrf/44Plsna50SM8h5N09aUyenZXAi3Q3s+J
zCQhkmz+GFVNaXPuakhQNShkfhJgXW9vIHnUXSF34NU7ROYS+2Phl943ePvLFDdEwzIi/Qkel4LP
HimKmV/9uvcf3ExlZhRWwfKYqGAVcZLTWJhDnVNsMVZifqOVXYlAh9n+AENjfmgCc0h36yLMH35f
tb+aOe+QRrYW99btPAimobVs9GziORm3vlf9DEgdbsH4ECRC25lU5FWtVJcrhI3LfrCCPq6tdfir
N8czjGNKmV0Zg7RxW8eywty5SHEMEEarwT5TtT3pH261EZBfUAgBJ26YjK2q/Z/6uYGTAd7MjX1c
+f+uq2Zqtvr5QjlmLtdc70OnaF2itSFM2Tjpck5Cb6u9vCiD0ECkuItaJKVsQQfh5fgUYFDQqwEr
e17XxBkCw3GpzOH3vDbFP4pHbHOlBgRe8BlRjCjGy7FUX1ZYxNXm0exc+zMqCS7qKq53yZk6p055
0gzYhkLsnFkB8sW38RVqcKvKFICbj0Njf+wsXX2gdpHuAW+K72NYnalyvzkaFMitR+9SJzypHDpA
r/tGueIoG+uu0JsJ1UKdtKH2cuia5RzM5fVwKAIBhzSpQtP4O3X+GdrBa/WQ6iNWula+c8dSGRe6
nfIL+NJmtjMGpWhDG31BMOF7Yxcb3LmPSeHYT4Iwdo5G6RXmTRckChReu85PwsOhKUoqJc8RBV5v
MAAg2x7b7H4Bi558mzJYNFZk08qiw45fSNpiLTUl6Mmw/q3PxqIjlE6Zn3IewAL6DSf7KzDsZGtI
HRH0E3tt6HrnBqP98Uzp8NWJQSKdubCLmRLOGS9HSaSf4T7fLUcPxun1AlDubnLqOnINq3vAgEns
hn4+p638ulK7DbohGegpIzp/UkKFQiD6smmWY7+YIpZiGmPM6p3d+1N7axRgcRRFXbp5cLFeTi2Q
VbBSal6Okx/UhJChc1km679BCp5XyTbR+NluPSAYJ1MZN6U2J+2XI4+BeUShIdlPkCYeMZgYL96f
zxt7j9YchuGbMghKhydDtYvZZyVZ1hGl0OTSrdf5IfDw1xltuoNnKspvjbWJCrEH6fcja/by261j
66eICq3HgYxzhwMgJa5mrfYMlZ2Z1hvnH9YOFxycIjjQ3sm0ZO2LUXl4HLWUCaxhoN6LybM0hKQ6
5Igzm+Kkr/y8XmBAAGBzsli4k4l1PL2VX6FwxYu5YE2kEW4EoytvGzOjOr72BZILejqzS97aiv8d
9eStMIPMJ9UucTdDI+qhstqHsFftz3/fH/RW2ISbWdyr9j89LzkQwgs8TJb50nLb8iB7Q35f9Dr+
fX+oN+eziTSFeGC89tpZ+tSuqKiIo2WIiTDZdWMpp/XMDfjWzgCfAcrY9MAbn64VeO68WnycO7vJ
LPfr4KqrjMp3Gm+GGVPUWgsq8/84MbrO9FwBucDfpCt6slBWLolNFD4wIi37QzFQrgy7Vpy5dF99
vm0U+L5A80FrQPh9ebp6RyeAqEO6rkWZXIhyamMC+PzfcKrPfeRtiTjHBA/wv16Ogr9OVefbKHOC
tU4imi4qu2z8f0ZxAoADvIwAPrcD95+QL1DB4De16xx7odt9UTQm1i9effXP64LCM+A3GPXAIU5l
W1zi+NxehX9MQXXvvDwv46kIizNzOcV/bJ8MODHoI8CdJrCDkzfXKQMd0jTyj1PlWp/trsRRs1lD
gnOnPrgBOvLJClujmh1rHxZpcGixxjksGbD0f5wvFy+4fhC0dJLpm578kLnMuqFHb/IoPEzL22H6
avm9PHMXvtqG2yBbqMzj/0xeeLl0uSzrVuFveGwR7I8phxpR4uOO/v5U3npKQD8RKxM4OZzml6Ms
VV3QBhHiaLQmGTSNhR1Rp9p7qVufeUreutzxzeJiwluY5/hkKMuhfApchRtQWNQ+QVdfmdJernOY
cHfMNKCyWy56OnNpbG/Gy6yDr7fBlJ7NbQhiX87Qqrn6+xlz1yAXHkpo3XygOhqSYnWFHCN3Touv
lbVWVlwJUqQzo78xaSC7BDqhjZo7eiIvR8cSMEkldM6jUFn/XSH07FxYelQXJiiKNO660izixvHa
M+M+xxsn08YdgCPDJWNBzTrZo00n8F4Q/XTEVbN4SLsEDb20kWm618JuzUM19u23EskSTSaW5NAQ
wrH+5LgVKkrGsrFdM09ByUvCqrxEYNClc287DYI8brg8obeChNcUiCHZ9Y7T3xfAUb9nqeX9RCiB
XtpSLXUWddmk5E1bJwhUqYD24s4ZzQL5nnZZvlpGW1yPGWWO3QqHdYntUjo/TTW78w3YiEZFNgZr
S2RPZvdICddId4U5zd+A0ZOgUh+2nF2nFspiq0rQmJM5uNTY7JbhQ1nrRYMr9pNvaBtRGnKDBKHk
arLRwnNaSokF+ane0dNS33xRDMWFxPgGfUgc6r8kUz1S4Wa6XjTNM5KNttN/7ycnuQzKjTCDQFqF
0peW/m6lCX5TsHGMI8IbVn7TTkb4SxvSvmkQifHjXhrTF4QqOu8iXYmiobG5zTUBMW5gC2q4KX4C
jfMUtim1IGvMxaNtleVwZdGkk/FcieZTmQdlFpm4qPzMe9svD6J2KGIFJpYkUdOI+QsvVfAZS5Qh
uwmWqhGU08v5bl7yRuxHA5r7ng65bUcDLcJzRhRv3FPENC4ZKUROHINOIsR0KGiT2hClM7bERdrP
3cO89GyB9y+qtw4S3zLc/AS4RE5xV4EykDXjfjg2eqI8BwnggEhU8bGsp+7GrHzADCiun4lxxBtB
DvvZh0UG4Av09cnxtQtBdzWZ9LGAn3u1zGFx0WRd+8uerWbfj30eQ64x90FnLzd0O4MLVBDVZWhX
7qeqL2cEtRpUAgJTNChbr/XO8Sbj9/sf5ll38+Skc7uAzYZsQyfwVBPJN1VTOHmrj6Czmm+msVi3
y6LUT8Maunid0l+ZrY1Y0vQ4svXUXs/OeBuWMrwasR+izRN49NjMKlaqtg7v/7i3vh83fcjPAvcK
sO/l9denPo92SgILeETc5XNjfVamtUkhmMNTYofN0z+Pt0GZ8Okh4EGv5OTWmzXINaOxCOWbAtNR
qwptcBuz/EAHfarBnyl1BuT9xgNKMY3AHrGoTVDiZERuFLcnWRZHRw6/8zyogK8V7a70q+yfKz8W
GxGE/Ebl2jjTL7+laZU9yyycozWKAJpQTgpWa31drvUQ+aBkzoz3GuRJkE3hZ6tukdECVns5oDsq
klraB0fXAubQoPfyo2lMKr8GVZ/I6Q1x0Qjl+LSBMv8DtnTFtdnY1c+k1d0joLmazoRxlla/QfRO
tjt4SAht6N1S8T0lzc4mkBF38p0jRR0+djLkew87qL9h1utvtt+Irxq0JB3pqrzD+WpAmL93gYvU
dnUVzHZ328o1y/89jGL1gRZutpFAE04+VT21HSZtiXvMJ1LWrqKM7otUR7SQzxHA39hwm84v8ksw
wfA63+7j/4T0zNweeeOcYyvtX6ZbeJdj6D46ve7PRPVvnF10JrcyF1PDYvJkTqFWQZajQHpc09V6
ypqlurGsfJ+Crt2vhZBnju4b83rG42+luy0BO5lXg1K3PcGgOwaaul1S0n1DJmWlk2n2ZzKJt4Zi
97CDNvglGj0vP6GSTgnBtJqP40LPvey1S89qSva9kOfqJ9uvfrlbbaJdUgWbKvGG/X85VDpu303h
8YHEo3vsaEfs0nbszlyzrx9HVskkk6TMBdX01DxcT26GElW6HIFnhB9N6iQPCpbtV4i0zrcEoc2H
Jphot75/2b45KtxBb9shRPbbSf3PThRrldjK9OdjgaA/RnOr2X8d0Rz+7nZV+T3zm+pyXTIYyO8P
+8YnReMVMjen7dnW4eWw2Icnbj9PIyXpPtiLoUHkpuzO4VVf737gubz5m9zAxpy3TkYJZjy35ID6
H4TxfUsDnJYqreIHbhPn8yzlOaXw15vSRtWVO4Q6G6t5qkGtJrHwkOjp6IOgOtSDDi9hivQXoS7r
b//8BdHZgtOFnA7PyeltFbqj6xidNRz7tTQPLhY08aw95/L9Ud74ghRRGAYY7rMb98svqGuQkl2V
r8c16cVn19HhRWFN6SFzMKBd1wao+r8PuCkfbYwMygSnbP+lhpGS1cFyxBg56SJKH+ZBOp3cGUvh
XTUJiIj3B3xjJ2KTTJ2cMtv2z8kBQC9KGClis8emnNWDyKblekqb4Mw9/AZYfBN0YhSYFhy3Ux6Z
rt2RBrC90GCa4cmTFX0yR7hkYVKJWOnVOVhpYl1shrjXyoL51ZvyHy1It1tlA4dT8qCXhlX4yWMw
oQXpFYZejxPXwdXi++ZuKRGjToCu//tXJV8IMbUTDhju09vZDpXwZ1CpRznUxudqmu4JTLszr82z
K9jJxQyDZVMC4xKBTHQSTYVzqkjVvOWo+qk+LGaT3heAJ677IMg/uh2gvVWjDuAH2gDtLN2drhsL
WZVivNR0n6coQavzugFZiyauHT5ZTT5fzrbZfZINnfwlK1Be2dyri9pSZ6hkb0RmiGtAKCTWRSgZ
euvLo1U26YqWbz5DddF073Ghn+sY0HD2GwY5LHM4RKAx6kya893UgUE7QAsTf0WnVHBFyUf2x2bO
gI5YwexN9++fijfOvevxEhEVk9ggF/fyx00e/h/Z6iyQYT3Uqby0PdgToKfURyYxk751JgJ/IwHa
Gi6bmB+bkyFPBkRVGG6iXSzHsgWfhuAQKkog2em8+41uPllZD+C6y8P24xKkvoKKNNcHW+Zz/aFP
pPhpgDT5QwceOOWi5/Bp8GdKAf/+UYimYMJzIaJvenJVAKVyeLPCBd3eNIysSaWR0MvDMubd3kpE
Hf/zcFtHI8CIiOoTEmYv1wCrIdNLQD4drdVpkapHTLtVMr2xw8z8LCprPjPeG48XVUS0EFBB36TM
tv/+n1BAzd0IPCpbjkLrMrZ8vewqldYxKMVz1jtvDLXRDqFQ0nog2D2Zmp8Zju6TxTlijtgQiPot
gOluujKqOTkzqzfud1r6XOwQm+C8ntIcZ1NaTSct5xi0+Y9+RSqBzmto/Xx/rd4c5Zn3TIUbhaqT
7QuHy5OJQ5olGmu8tCll3AxdZz+8P8rrz8afDrZG8oaBdZ4P0X9WCEpAmQGDtY+4AOXAVRQcrA2r
bMsiOFM1eT0h3ILAmkB2eRYiPJmQ2QzuiAWadazqFBYDTVj0yLv2DG0pZEu9vMBpR24HfxOy2Mh4
L7ect5iTM+pAwO5vHoMkuYFRe4tXTU9tEIGvYvGbaLDOkdTfmBuRBcVBXvst/jxJHdxqNXSBPvOx
KmS963S/7ObJM3fvL9b220/m5qGYTfK9EdV4BV/OzQGNlVaClrXUTkYtoblOPXtGXcsqqOiIfRYE
/9pbo8/F3QmwhCeRi/sUMDNnBA1WnodXTRrON1R9x12JnOCZE3W6aNsoIfULQCXgJli4lxNTQNQz
YWH/WOp8BW/pZd0PC2LiXWVZPbVlY/XuaiurrhzglxQth3OcyldPJ7+A7e9v9QOkGqzTBcSC26kq
o5BXfu1lI9gsG16qWkrnCgF2kK+90ocA3tTNMM7Vg8B7M6eEKryvYH1niCOjf9fB9zmz4MTFJ0v+
/LuI7jYVV4+Ky0k8UntGiuKkkFeyGY17F77XEE3kfDLKxDrasY+SSnftlw4CTAWeefA6+hzL9GAc
WyhjlYDiWfQKU0igv06yGwYnRedKj03OKz+4Q6wMq/R2FfolP/IwCe+NbNbhYUWJ91oULl3OEXx4
E2UJnQG4SaFxk2zol9gFbtlGsDtMuBmj96NwhVcgT54GHjRFZ5SXxBPmFcQUJ7wwlZ9ZcFIBLlxK
2zdudK8k8Fqf8Ak07VJ/wUUgtKIxWyUgYDOB5DKhSrUztSESwI3ZWsS5DPydsLO+3tlG6MJLM5dG
XJWZW1ymrZ187tpRfGqcZry1Cg9ukHbyIO7rJv/TCCpWVO1XjBbSAvGfvWyMwtkVYV+71Kw6F4JF
OobgCpo0v28cCbRxbYc6jEor5XaEOTNuNd5hvvZRIM5xEBEI6kMC8c0Hr8zS6UOwpnYaW70zf0nS
1s3jsnEs5N5Vk34z+nRMI7+wxI/A7asbW8F0AeJvYa02BWUnyFVbT0OcX9Y/rirsmyrJG2RjcEP5
20IcADNeu9NNa62iiGuvqY59YVQ5MFvsU+IhGzDmwmUsiMNqyZ6ATjZfVneR3xs5JlD3lFFcWBAu
5EXRkI/EsrerBIcHFdhRHkB8axwlRiSrgSLs0HJevvmr7f7GLWrhupSTdmKvmEEnp76lL8KpklME
wQKuAM2U4lORAH7MBzv82Of4oe+1axk/a1OGUwTPxYYIMiXFl36A7B3Z47D0sa6V6KMASFy+E5Cf
7rqhyX5r4BBPTjjC1bPl3Lm7WpvYdA+hMcqLYXUQUAzGoZ1iMZrrd+RvEM8E3939FFAjkeJtUv2l
BAiGxtnWAdtJ7a/fF2Tpsigs+qIkwiJ0xi0tpFLZJpM1X5Bw2gVFCkN9JFZc6XMKDCj3XV0WSTza
eX0zBnn9oB3twnWUywpJQhrpFBtJ1f9Qo4b81+dT8bFduhXWZieS3249CncPOtyWsd3N3e8C+RSx
82fH/gPOvNYHIYzqmOB+V+3TsO/+5GWp/vYq3xwAMA2uI5EZ4jFzZP3dbcLyvuJ1TuK+KqxbXVbz
E0yx4WGYaP7AXszyja4HBombIc8aAnxXQ3zrOBOcHF12UVrP8/3gBNaHDABFF7lLD5+1WXxj3fus
xBQHpcrsC9G3xhrZugZ4acAS+OqkafF3zh097oF2m7dtWC5V3AdO/aRkW7URBbKgu8JOOvgZtH5w
6ziFvKcLCOmGspcN71Prsd/ZdpuPsWr0nOFe3eaKlgcwrw+YJWI6oUAi35rmrI2d2YTWHQ4tXHNp
0vnffGks0740RH43dkKu+3qypxwPq6TRO1YTir0RVt6NpEf0bZ3sXzMI8oZPVkVr7m4qduyrH9Sc
dBYvVqX6qEfh/2NqluoL6fkExNysLSPC2aBWFwbw+eqD26r0I4wDBeNglGUbAVamat0iw/rUFab1
Z5rCrNt3slb3S7pxfQa7HBXcpkU9Qk4gn1nqBChU4hiGE41jyHYpRZDdGYmBmGHqDeqL26RuA700
dQD+Fp16VE7SfxQ5m2ZXpSEWiGU4Fk+jTMOrgQt42E8ll1okPGiXtad9iChG2tRR4Rbtl/fjjNNU
jTNAFE1dYcsVKLyePDodNK8Si15oosH6YQkL72vvJfVFYlvjVSUS/0xF6DSseR4OW/NNIXXTTjh5
/fU4W7aSsFIFiN87fJ/lh6Jz5ENOhr5D9tWB3p7a50oXpyHb86hwgcON9Q/U5iQ3ycQyk5Hb4tpf
xXDdQvG6GCH6nknw3hoFbRxip61GQyv0ZWSj27ruTaMQ10YjoRdnFftB5MWZ0Po0it/mAvzJ2xJs
5Hyf6e//ieKzwglQcNAsGPDmYxJaa8x9Cn5yAPPyr3uDw4xqLsgQ0moMUF5OKEkQZNzUP668zl0O
s5GM34e0rH61FORvuyTP/r4/3uvNQYuQXiGBEGxPumkvx5tLZ4TaLJCTgFP6s/SH/gAFob5xoczY
0TJ0iDPOIIrPpBGv1w2o4YYa3kpOGHhaL4cNrXlFGnMIr9yM28E2Mv09yZf0TI73et0YBfQkdzOZ
Cqv4cpRSwq7SZoaUJS5TEC/8MEomuJJmlp1L/d+c0H+GOvmOtH/LMqd4feXV67IrNhyPsItz3r6v
wFhbvIoczSZoQFGDluvLGakmF2WK19SVVwBfiUyQXzeaDzdG3H2b5mJjumlcLxSoosLpeCaCHKpQ
jDC9cwdavCnPpBZvzNsH9M3ZoCILKOskZ+KNN+sgVOFVCoP7KlgC8amoK+PMMX/ehv9NzZg3bWVa
AptjKrDYk9uEoqHARH7wr8J1AM8i8ZJIL4olxRMqbUW60643f+qGCmKKW3poqxNF2ne2CZiVukiu
ftagTWVsOi4O0XhT2+iktKgRAESCDXMlCkf/+w7ffHdJup7Lnc+Zx3/uDEjGdoJrUXBltKWzE/Pi
75YBBuD7x/f156clTVqHjggZK9v85X5IKYfy+Dbu1Vqnc4xPXRqnjSXPLPKrWvh2AfJwICgJ1QII
4MkTggyBdIMut64LSNu3tmmkxxZg25e88UmNU6WuVehCvCL2vrTU1O4mNG/PNMZfH2aKriCQyMsx
tueyfznVHC+Ubit/Xo8VDJosXOTvPi1VPLtG+fT+V30jXQXJwFNJsry1Gk41DHMzQ5Z1WcxrNzc5
Q7jJLreYJTvR7EvQU8MkL40mzS4s4ZfXOdrfH7RnVTE6J9Vd2Ob1rW/XwZ/3f9R2tF8eAeouvAp8
A2gCr1LVCn8RI/E789pqR31ltgUgI78Ld6FsqEVb8FPfH++N7w3NkpofdyfHzz052R7qg6MBkxuh
2hIN/bB0omFZsz0X3bky7SvADzsLXg7NTEplLg/tye2Jn8roYCOqr4XR5cewbf/H2Xk0R4p0a/gX
EQEkdks5FZJaaque3hAz/fXgvefX3ye1mqIqitDdaDYTnUWSnDzmNYioBbp70idOGkjaeDfPSX4A
oDE/WwMorwCvdWQn2vFbiFHEvllMauoxTL6VfWvsICa6W5+APOKr7Sf6wM+g+UnbcC3p2yWRksEH
6XzqTbiqk3EYquyr0mv/KuiFOBi0mM30vYzgPCqd9qxgDni4/0Kuv3XcE5j74quMVSMg6csPoIiA
CXaROfpVBrHftmH8TQGIyvur3Dhm771KNF1pil6RAcC6Tski6slfjKB/NcRSfSY71nbNVMbHdF6m
jdzq1lPJzhB2YIa8RlavHmBdCM5RTH6ZpMo3HeYhTNv0oyplMnQRHYEwMwah/SQP+3+i8aIlVWVO
Bt0Fa+nPnVkPx6Zq+6/39+7Gs6CvyhiZ4hfk2voN9SgI6ROKp77pFuYebqW9K+Eef/wcsIpEN4Bj
l43Dy2dRBZ6NScAbykur31lpVx1brfwotgaBbjp1zAFt+U0CZ71cpWxNJcFxqPdr1HX2aPCoJzs2
il1Pz2Qj0lxvG9AiyROSUzX+rA52npWJlI3Q/aAPC3+GferlvRltHLTreAaAS2q7cYsA5FpDxlCP
GePU7oVfkY8+D1odniaj7k81Nlunj54DlsIUnK4r3X9orpd7h21r6yJPInx9iKz9oJfFDgnwLUTG
9ZfKKrpOI17CFxDHu1xFGFPgDDOrZI1mTYgHTfFLbGvFDgO32uubMn6+/1g3rkVWtBHfRu5PjhlX
J8/Q67kNZl6UTRfupR7b7LGIyvkclsCv5hLVPzReFHwx0vilRm/8z5DPdAwh/f9Sxz59NMcs+bLx
m+S1fxmX2WaEMKCNIPl+dS0mMxFxnlvdb4vIfC2Y7D1FatOdzFC2x+zKsQ5NXU/7UW+sz3j2VDuj
0JNonwmBNpTaaeOnSmmqn+EQ6Z/iQqRfhZhsD8nddt+o2RYb9+bPBdZnyik4O7nKYmwldacJyUY/
NcNw33ei+YvbznmFX2md9MS0dq0iselKuQWZvHVcwCIwegeqRCNgdShbwxzLDn1Sn/zYdjyyvcRP
Mr3xUOQwnrN6KD/ffzW3F5SW4ExDGRKvTkvlLIDOY0f3x3BUz5miKJ7KRf+W0jk7CiTjvt9f71YY
YUBEi4P8CIeB1QPWMzb1vRh0f0ZB8WUIXO1ouPHWR3AjjBClyD9Jt7mL1zUl0oDIJVm58JOIqyrv
mugIFopW8uh++DaRoQqogfwP+I5V0m1hZ5Ej1Kv7aBBlfqbQOM+TYQtvemPXJJ2MZSBSwxBZHUiz
yqsuUNGlMGsrP0ZxmfguSlMP99/NjbNAEwGsACNkAsgVIcMto6BghubTbjIeKWEzNEcq66FAfQ7l
tLrb0D288ZYu1lvdXmNdLKHZ0WIr8647JKEx7zQFHYO+xyLj/qPd2kBJxcPXghIYsebLMIy2eYJF
XaT5NBinXeToww4ywJapw60HIj3GRwtMN2Cr1WuaaJqSUuaaP+V5DI58GMjNuuFUJNVHh63c/HiZ
QOSmrifHWCfjCdIccwxxyR+7rtmrCJd4SYnS2P1tewcnrAI335AkcXMgoHSJy31r4LinTquqvoo1
trVXkaL/m0Zf2+4I9PXR6jDo3jVIm/yV11Vq0tezFJS3cP3UdzS31U90/EypVDOGs6dr2Yy4JIyA
aYcEn3Puw6yu913s5L+NJVd+S24UciNBJSHCo+AfwlBU2VPQMA3AV3vpP57UyKyJLArmHHXbKhqN
VR9BkTYdPzV6Z9/NQ8T4Z9wSXLjxXfHFyGMnKxMaQ5ebaBiVWNRUuL6izKg6MocivLv1bsap9ZhX
QbKRAtw4hjABKcCJCIwy1igxq1SMCvC37U8ElaPaKsNptCJ1N7aW2AgZt5aSWDHydkDDZNOXjxYz
3x9NI3b8qGnFcWSc4RlM+Y6Bmf97/yjeWIn3ZEgFAy4OehyXK8EZmIaxc4WPDhfUoR5RXu5k5WnR
nP788aVQ7pZjcJqflFerpcJkrlxmf746Ft2volVdL4AY9SspY/vjB/BdiAMagdQyWJMyQsW2VCXK
bL9vs4R5qu4eOsrkDRjYjejnkHUxtQNdAONk9RUPHcaBTVirftEW9tFCuxKhSdTvPrxtclBiyyyX
Mf1afqNrR2sx1Fb1UyBdvqEp6SGLK+MUVkt3uL/UjS8Kj3P6q7Lp4YDAvHxDbgYfDpqy6ndZnj64
zBQPLhIJh0IbEHVPrb/vLycvosso6FDFSQcLQgRf1SqJ7/RcV0q7LWkrFMMRzEF6HnU1PJSKyvCX
ID0hy0Un5P6q1yce4gwwGmBWYGrg7Vw+ZCpNHxLmi35hWOUhUI36R5GL/M1GqmxjqesDIl1HKLt4
Siag6/reHfWWsWCV+x1FKwlvxTC0RWj3/gNdrUICgzKDFHXmduQkXj6QqS9m28/W4lfB0kMHy7pH
s222WmLXq5DyMWlCO4NnctZfL77yBePNOvADG6IjNP8CFbTZ2DiBMgZcHAmpZgNgjOQS5wIe6vJZ
hJ7gU5s0rl+XUAhjd25iz0kscw/xPzs0aHxmnlCL/NmKhbVRJF+dftYGdkedDIaMKmWVswdSsdAs
88CfY/Ta8tBtPEtr3nTd/DZ12pf7L+3qFL4vBHHHRuyCB129tHlq634Wk+PbqEi9qAiLvaK2nhxR
UGw27q0bbw6FOpIMdDvo6Or65Z7i9Ir7J9w1PwA57TWx0u0MKHEbb+7WA5EIMiBk+C41Qi5XQfiZ
UByYrp+mwXRuiPRPSGo2+9Esho0E9/1mX50S2C0GWCD5wq6muuOSWOOACL2vzdH0UIcIgfazlj11
uhX+i+C69YBSQ4aagm49IU0mZV5d94sd9cnO0dP8Jehc81yYaeQzXlxMD8EtdAgRuI4AOBTN8cOv
mlkmTR7ZS2bauDpXYIYKTJpt21ccZX4wtbryBb/np9OMy/9jKaa0JifYkqOX1RU7tQ1qfU3NS4DG
vw/z0X4AtIPfoRNtMRFgAVx9q9L7SnYf6FsLZ32ucBaJwEgYRITRHnBJbkq1A+m8jGhJqhJ7UExm
oFHhgAY/co/CKB6rprFR7iv131PajG/WNGTCq6y5SE5JEETFrsOw0PUWJTa/BEmbM8GCyj16Crih
twiZuCd49aIgp5yDwNciJQVRHkRBt0d621x2Zsd1jbhsZH+foMR9tiZMuSRpsXwhrs0IfE91/lXv
HJrnRRnF3gSA/pMShRogJrWygEzpeUO6iuzHvwDxqp9B1cTNnuaPCchrCvVPWjQUL8aidE9G7qZ/
db2mpZ6G5AmyyUVthnslDocf1kgLAF3DbnxjflR9thS7+FU5jZET1UL73zjM6+QwMtfRv1WuVhZ7
uMVqucuSuXtg1t/+KVync8E0uwo+XwBbsvNUzEbnyznIy1iarb3P0HIIvRwrjGrX1lXPgsZQqB6c
gSh8mMDFwJHCXeFfOxYK1IEsmQDHljEdshnSg1eOgzMcLXVuHgwrbXXkkVshdnE8KZ8XHby+pxuK
uQfXGo9HUffmm1Cz/lvEmAqcaCjeBIpqMQinpsuPVhJr9T5sTJSanUTvZqjrrvqcA3xhKFy4ne65
GB+0ntuVi7MPExO5UasI0y9Ivwbtwej5IBHDEy2y5WqL/3NfY/qyw1smWJ7sWqR/Wd0CDlBJl/Kb
lRjx94Ry7s9owMUCMVbo/7OR+ar3kYI3IDRoyz7aou4+lTgCSrxibTl+J6oaEOAg3PoQFlblHkDt
CvWzYmZS7WKM1N+TrnDgXDNAbjwlRxCnukAUe2cXBqROMxOQMkSkFcOHAyiNFQSWKC0kRmbddDaR
KIU2pxWP6FYjVWtx7DMvrRzM8nSB8cf9oHQ9TQfzQNYPAQwGPQnfKg2agBHSy8+bx6Wr9G/qvGgT
YhxBYHsKCfX/dLBif/SFS3DvLGw4iK5ihoWZNg5wpTJHi2HrB13HE0lcRJoGFjV34vpKBDIAKH1G
SLlxUtPa90wi530fONY/pWul5c6ZVOVR6TPoP3NqKcGZrq+tPhkh+onInmti8PR8KKYD40GKY7vN
UDFRuWSTo3Bi/e94wsMYmYgi+rvBLqY56ZHT/wBO2v+TZqOAsD6XaXTQ4yb7px66BGXGsA1fkRNF
Tgvh/NT5UpSooLcLYtbco4uW+wOg0reagjN4zMJATaigzPpPbrg1eFWAF8opVkuRHJAPVdPDMDpg
E9ImR2OiVtLS8UWSJq827oSDRzPROuVD2yb7LAjd3yr9rtDrF7v8WVta3sMnrrV+n5p2/RprRf0r
i2bYjwL+/wk13rnaZVieIHxui8w9LAKVWW/Osjb1RKEqwclyUvZpTNxmesCzwIArXaMZ6mlO7jy1
ZYBZg9PN4oTwLNi2qAwSJD1T6o0deWWXnBHvLX5U/YTJNGkYEq99lKF3XWDxbIP0bftyh9g+GtN0
fpXXRsutcF85Yznty7l0oh2dIuP3QAcxRF5+QouC368UD+HE/eK1Zta4Xh0kdflMJYo9d94oQE6t
xJ3Sk4uIyOskrax2k+YUcLBFrXyfJiwr926nOG8db/IX5gZRtAuteGl57UnzLZxtQje1Uu/TOe3r
5zBsBobXYVhjzyDUf1J3GGffjYOwOxVOUfWSWNUV50FTFlCwKX3pjcL+quShe0qnghwTBTq071f5
bRejoD+aZfnYdqEBYDZsf5CwGQ8NeN7dhMPBMedPsfFtXWeArIorsIOTFROT9Wxu6tpqSF2zxKIk
Ho4F5+MLesLVRgC7zp/lKrKOIxuwQWVcZoCMH0RQmG0JTV7KhNBLUF+m2O6PIGOGp17rthBBNwIG
1pSkVhTgQjXXvuRZ0U+1pUb1I2Jq8yNY4PwxFIv70qa9uvHebi4lFaeojSU2YpVDC3VCOgLt8cdx
MG1acJgELInKJLrDYvR+ILy5FJNaLORpapnmaqkmr5B1sZb6ESoftkhmuVvUEgfdGSTA/ZVuHAvg
BnCnGGkx1hLysP53MCzgvmdTXD3Wpjmcc2uxsUeylI+2fbho5FBC1vnvpryXqyDkO9mQ5TgWCZK3
Dd1LT8ONZZ9C193YulsPJEdhiBQIC7z/Kv3VdLUJhsCpHudeU/wpNpznUrV+3t+197bOZfUBFVIi
NkjDGCattce6MmP4Z7TRYxEobe4VZS7zAqEtX60ImwRg/jRzvGkxk8c6bQOke0UTfUtFp1UM6opR
fZhct0CZpTQG9YCRGjwKHW8ccFtjlfk1ttiIfmMXJUi/rOR3FljjLzNUQz/K6U8ybNSxzLn/UDe+
XRNEnRxQMOa8Uk1pkLdo9XGOHnGq6X4LNRKevWT5FwGu+TzHgMrur3fjTSFlJi2gkKmlC7465NPi
tos1mBFKD0nndWOv/XRz191oMN1aBZ1Pl/YI5TwV0eXRc/Ask7yQ+LFIlOgwjxnWWioa1fef5UZM
R7EHjiXRDzuxdR9a6zp1SKOOVTAP8ReNtEC3UgOF7Xmojjpj6R+MFLZk1G48m2RNgYlkpEREWjUf
sVyNlYmO4KNmFw62SWKBXRHT1ts4Ge8iL5fHnTmcS/tK9kU486so0RuzETROFz7iZ1AbnjZ04fJg
BHU/7kLNjMK9mcaJ8XW09PBnMLah8BykzVD/Xpr+R2lmw1uIERRmG/24PCMn3zi7eAwnwysQlZof
XC0jVypqp/rWZXPgYvLBXM7rBwsHKQTUvV7NJSx9mabfCE700c4ZF+cvJL3Fz4T6atjpkTF+ZcSX
PFvQAP+UGtWo16OF9A2jUGy5NQaxk9elSgfk0cXD1tPSaqyewqhdun3RhcmvJRysdm9S7w2kIpOb
fworMx73Zd3je2IUjhXurIC+4W6ywy7bJ2U6/FP2+WLt8UjQPzV67Xydo7p19urcz98mNYULOJHU
IPk/aWG+M2B5Y+ESpHhgCdgy3aEGBl3sc/rv7nNv11lM8udqn8tQid9GM9de1XFwrSPuAcmDiinb
U1qFlfvg4pFie10Xm7E3qH0mDoVbLN1OuCVP0xta9lttMbWHSuKYzWM8Y/HmkdIVIw54ffhCrVn+
08+lAgvCjXXNwywBq/TZyCziTREvkWeVTd9LbOH8ak1Z+MmcOuMTP6nF4KpyIfoXRWIQoyK2H/uU
FMmU+1/UVTSip0YsotloIcnKBOnyu60ZH2CkPCW+YrjJKY5E5Y2FbmAFMAenIduCSl9DPKXitJwC
A3LTJRrvcr2orEu1RanOd5LFfjQqt3kDWzH8DmoIR7nI9INoyhTLgkBRUo83EP5N4zrfaGtdf9GM
RiRAQcpxCOS1Ln/FEi3OklRh8ohQcX9Mhnp5onDbYhhfpxc0AxHNlMhlZG/X3eLYjFo+vFr33coN
D22AdVEXGCM5vW199DUC0TGQDOKahFN6LeeThCEqdK3w2yg0fuf2rH7qTL4w+MY57uzW+OP+sXlH
OaxCFYcFTTKKSIAQ63F0UmJzoaBU7Qsy0Qd6/LRkoNSe1YrTauZuedRbrT7VmHN8UmJr/uKaRbDP
sVB50QKDSinNy29JX25iPOWBvfxhcsoLWJlMC+zaOlMN6BpISmPyOCVC+7EEgaVxHZGCe5kwRLbr
RyQHD/GSYJWZWL1xsO2BOnvSlP51Y4/knbf6KXQYALaRHvF92atTljNHWOy6CB9FFls8cRTMP5iJ
O/+a3ZT/znNDfwMvXjxjVmgMcMVG3JJsFSsOz1Z78Q8VJmHAhbnwEAz28jtLEP7bwwWZ+/2Q93jf
FKrWOaiDLYP9+/5vv/5AAGmo9DUl5gll49VNhFPhQgduCfy0SDhFqlXv4b+IjQvvxipsjyH5/nCG
roolpPVzdEaKwHeCHNm/PPithtYH7XzpWoPJZKwHpIG0y11/hQ7o/RjbFcd3Iuz/KhG89C0sziV2
37Ki3JhTXllU0nOWPHyWof3MyGGVF6f8HBVJiuA852VGPR40ya5s8vwlCfvkX7RsM48hZ3AoaVic
O8j0+7Y31RfdncvQy/C9SY8ffJMMGYly5MEQ6dniVcCFgx1M7tyb5yibIEQaRN1mLIKN+HP1Jnle
xqYkgJI3gbzLZUDtlSiw3B7Qeg4f7tAM6G3Hg7IlEnxrFbDiUvFUqm2sG2ljXYVLx276InBmNOmC
cBeMWr8xnLpKMokdEsJLbxDTjCtZ5Up0odo7VcizdPppzBxdWsqE3MF5vY/DOTvEhdFuTI7ej+FF
sJCrUuzIphwxXF3t4BTRCzX1JvRjUOl6N32PJndnjNUrXF6/c5EBqsanMhlP2VT9b0C73w5TLGXa
T1G/fGpMY7eI9Nz15hGhunPThuOhTLFgrOyNckIe4NXvJMAC2uEn8lPXFBk3x5vFbIbER88tjmh4
DeavarKyfyakE44CwsCvjswIwypcPTc26epClXtkA95GI5zx6xprAAJAfux8OHQp3GO1xOnBUGht
N6UefL7/2dzIi/iS4XQxT9LpeKwCYGvCgVr6IPSHCOFTG1MtWBhJDqDXiH/EBtaCG/t669QhOobw
BPU0FcDqsggCnUFewJysR1wRiJHheuqsHuFrpx7eKn5eBx91NXiHUvxnydWRs0qEkkfUgf04zn82
uaYf5hRST+qEW+nJ9YeLqCsyppQ31KDA8C/Dw+z2HIxiYjcXbTlnQfBraKt+g7lzjRuWOugkQuQZ
3CrcuJer9HUzqo5Zp34yEmO92oiY8oyRUxNetf5PoLnZeGAaHFme3sXJ6EF5NCjylazVvVgLECUm
Fbae1QzA0/7+ebpxdDEGkJBwggqpwGqvO02VRtR8NhQT4QEMivtMScdcrbOyP/eXurHZFOHy0hYM
G/h7uQ2zAW8qE0viF0WOFht0+0NXJ1sdwZurWBCFwFyQ/q0bnYwjBV+8nfhmm857Y5yKl9DqtI/S
25CoRLOGDpNB04z6+/JZxsrSgtwsEp+KDJ9gux0YqI/mRh5y42Nnxg3flRuSZERdFUHE+T5qFCv1
I8Oqn4NItZ7UKVQeJh0rXy9SjXHjirm1oKwIHPgVrLtm+jJshemrprkP0A016EE1idQoYYI878Es
J8Pxw0eCyRNjcVISOMzreU+Lzqsbl3rkl5z7XbwgljcnqfHxbQSuIgkpNCDleOnyZVVlW+dzLC/O
UYuPSqufU0OPDkFZfx4S5sb3n+kdubm6iUyJXYECYRFW1gSVaFAGSyCO7UeVnkUPYTPWL3j+BT/C
aBn8pZfiCGCctN9mo2S9x8B1/B+u8whpuEVYIiLrZoV+lL2G/LFYZoRWsH1ttQdWaj9LJzm0AFpL
jXcM2mss7Ie63gVp1TMzNSVdr8TAB2z93E2nXp3U7BFymWrumFlP1h5qU70X2F5ah3bW7N6LkiD/
NSDK+8XUs2zeuD2uD5TsGoEGAf+OnvX6a2RkHXeJHWj+mPb2TrFb8KcFWFBqQhTU0WbfOFDXVDqq
P4aWZNVStxuOweW7XuKowzXTXfy4VCpj1w1W/iuug7rcVaEYJ0+3x8r0WqUctH0sjMrATDjVxbHv
ejcEehvZcsqo1696lYjgmKo4rNp6wsQ7jehB3T8q17GKHyuLGYAsNJStVXMyTvuK4pQf2+Cp9dQ7
yXNbBNNHewpyR7jB6YBKmN26ZNL1rkMPRln8lHb03hI4u2u9PW18Y9f3iAT5SiYbLRsC1ipUBXqJ
Yk1t6n6a9MYeh9PqAS3f4UVCcT7qFSXpFARDEmGaC2Tdqxwo1kqkRebe8EccibzYtPK9jl7QxhPd
uLYhz5MaIOEAFIzAcXmUHOAQA3PL1ifd3uVKn56SJtoPaeHDqvGqNDrKaWrfms90g56WsD3H8uNa
3HwLLH7jnNCXolxENViCWlebWyka8N/YrYHZkGCjoo5oSC4+ag7DtkKtlDGLskyOni6fl5w91eZe
bxDKsJy3hkxoN4XJh2kqrEIoIBwDdQCRpl+ugjL7bDWp1fiwl91jqDTdATJr+PFDz3QVHVjScgt9
sVUYAFsRNUIJat9yIvtYOFpxLmt6Eve/3xtdQ3RfmTUByQVWxzd8+TCuHnVmrhSN34VmcMb+oHzG
ntrC6T7LPil5G5+0qbcSD5Wd8LhQDj8r4xQ83P8VNz49m54h8AGSBJLM1emwh2auMaqofawhzJ2l
R/lZsazgSdOHZGOQdw0Z4WuTnwMCxSTopHGXD1wLvdTZ0doPzRn1rCLfg2YxdiJIPmHDqkAVT8Bo
KhqDiNrIoE1PFfpqY/f9/iNffxDUehL/J5szNm/68meQK9d5OYsGnIgIT1nT13sF7vRGBLi+vN5F
2yQQhykf38TlKnaNL7ZtcZGbTajQ9reco4h0FWkePXoOlzbeuLxuPRXDZQpYBCYZ/64CjohHRQ2H
EUhJFMf7ArmT/TQY9v7De0d4RjNeatNA+1idWQbjdJ0UJff7PAt2zlKhdNaBlrq/yvWhhLgFYZsP
XQrerfv32qDYuZbphW/2iALES6wfEgtzzwiv1Y366nopUA1cctTeREgi1+VrijOnR7pIJaJMk1CA
gcXmzunG4EAfYFOx8LrNQIyUxheSAEeVsVpsEc5gGuCrfTUOhlfwIhrWY1g9WGXNORk68a0KanCA
buNYr/e39Pp4MMiUrQ0pYyi39vI5g8JGYiqqe47HIDDULvPPeWGZp/ur3NpNqScE0pubgMv8cpWR
DCouM6v33c7tnqvJWPaGM8OusY16q755551fpsomIx6DZI2pM2zuVTih6ZQZ5pAPgFUrfZ/hGvPY
p+Ah0C9W7WdpEHCmi+wgtjX0kYdOH9JtcAKU7yFCUX+KdMKv2kwJsB2tzOJoIPy+EQNubMc7vhjL
NEINX+bldsyTFK5Mh8FvugmAiZHmp8EC/Y51VPbl/s7feL+Q6OjwgXknGVx3WoyyLyd9Unsfscri
UC1O5dkAhA/3V7kOau9jcGwBBAGUhtTlA/W4lS16SOhETPVzgMFzUrSBtzTimOUout1f7NYj0d5m
psV1wfW4WsyonN5B26vxcUszXjolcE5VlG/F6ZurYBcBl0MmF2sVmKyO0bDUtcZ3lnn+slgl/oNG
321E51sngYSCSgapSRozqw56bCxLB7aJVWp32qX29IaaYrJv7Pnr/U27XsgilglavNBvyKdXC8F/
xAQdmTcfnHp2TuZlOCHurB5xat8iSV0fBo40qS0y1rDo0X69PAwKc0iJC2/8cAqLIzqOk2eJFMCc
tmQHt4+2UGi3Hu2/662SPxTzGpTj2UNsZJsfBsIXXl8nwbfBsvKNiYeQac9lbMEiAiEx6SBsApBY
pUUJLZJZn5IWvlSpNr9SEACfLJHV7hmlP7cAYY0LOUjklhQljbLlfwVMZAMxwyVITylFdYRLeoIR
eG8o6kIfJIg6JupamjzZJYrWBw6+cHZCzW3jGHXG/COkpyLty3v3s4auEhj23Jx/6nUR+RlMz8xb
LGv8K4gLldu9r4o3nJ31SbqCRdqHPzyuX4eqXdoREVfF5YutozZbmOvlPq/dORVZNO4jwtb+/km9
7g2DA6bVQZ+N6coVIage9TAroqrwc20WX2fabq/Swjv0gsFST72jZr8r0N0/7q9649BCNcbwEdYi
rfC1ZhtuC61YYqXwGS1jqz4gALkA0R7ITb223GL43Uh5QSAwQ6IlhsAZl8DlVoaZXrl1aRVUtmH2
RLWIMzGom1fTVbJTn0GLixtUP5UEqlzXRb2f4tNOb7zMio2XevPBKWgQurapONZETW6HoqOYLxhL
1mropUYsvlCjFoc+i0obvK6ibqRWMqVYfUNCRlUGaBIiuI7fyoCVhhmIlG4KmxunxV+oqX1uChNA
cP9Xi8yHp7vGcRTLx3t2ErFF+ign1bKBcbnrgdrFurlEmW+ZQ3QqFmzpUkUr9j3KfAdEYMONfPU6
r6PsJbMg75HQgbXzCqUZkw38E9D20Ipk1zDtQH5wtn4F9JHLnVakEQrDGBN9mbQ52zjR1xcYi3NB
UsVRZhCMLx92mpIA1qPIfIEsy1sI0v1Jy7MPi6WRN5p0Eai5KfIRN7pcpVDsJTKaJPeVQY/3TVNW
z40xzhst5FvPQtwxMNKAG3QFLqmcMnNGOD1+C2D90AWaeIojo374eAyAIAAhllwY9OBqx0JrcKah
TeiMYwV2Uo0pP2tNpB0T+swPbpe6G5HuxsXFwZDAafpOOkIHl3vXiXaJ8FkDjvQuLmMNWeXlNliv
OQitbx9/NsgYzBKlWBOrXa41lgGXGZQfv64VHBcrUCLHMA+KiehmzmcE2xBqvb/kjZcmaYgUbDQh
SSZW2+nSvegWyLg+6Fl374jW3Udo4H58FRJOujJMSOVRXDWYYuBpdQIe309jvfYg342vg4jMjdbP
jUvpPUEDxiUVRNcIoNBe1DFpyDlV0eYvkdCUc6928/OCP9QnvVbjJxWpj/P9DbxxPjgcEq9mcMKo
Qy/fGRbEXINDWfvALIYHcndzD+et2ReB8fFyl0xaYEkNwJlXthYCbO3Y1DvVLP1BqMGuNYrfWPEJ
CG5R+fFDL0sEOnX0uOgNrk5Fok8Zwu1h5SNAnh8GdAJOGbyyU550W8ynWy+N46eSrzFPw+Lgcv+m
IopmdzKgRUbduI87e3ixUaaCdJOWaegtWjUc8z7aaqzeWhYOKVZR7CdXzWpZzQ11qHNd6ctvfq80
WbiL7ea1GxOGbK46H1Wt/DAjHJU3bhqelJVRM13tajkh5Kymc+mXevo5Q8F1F/Wzs/HqbqQKXGYA
++m1SjuHVQwx5w6RvJT9VMYmPzfxzBTIUdQnbL6yP2ncRRvz0BudUOba0tKI7jTyrGszOJjclNFl
U/nWWGSzR+DWPot4UF8g94TZXqlmJX5ImxFKKAFNPw9OPJUeXuRb4IEboewdTQUJGRzIFRYHPpg5
xaNV+X0ttCfU3u0nZOY/TIWXasjSdVGKJUhKw+V51ctkVgYsOfjeW/ehFn3xYDVdebgfVW4dz/+u
Ip/1P+yMuaxE7FZ65dtzaM0eIOL2YKkJPZAiM87RDJl5hPC8VU/fCmbkXJD84fbKgHa57MDoP9DB
UfqhLC0QeQI7XQyMuCtjirZmYLdOqk1TWfrD0FdbZyUqsr1qrDJ1iBMo95OAi51GY+VFNaafNYn9
RhJ943zwOTAPA6lDBF1XRg1cQRwmy9EvJtfg2eZ67yjx1hD4xlPRq6NKYRfRsxar+0AXjd1EQzX4
JErNQxIB6rTqPtgnqpLvymUTTHjjlUnfQMp4mvLA0ORJ+s9JMTvA2EnVDIy4SdQHHAMeWiPOj05n
mcf7h/JqA+VFh2sgtxAyIZS0l0s5zpB0IleMc4bOX8aXLsxjpEKl/mi2sFpndfgzMNbt3Dic87pO
H60cWECQdMHGJ3aV97OK5KpRJYMcu1LGLESBjSpJ5Fm1i9x8qlJL/dxZU4vTtVa0T4PRCXDDYdN8
n8022TiLtxaXKslS3gdxgHX7E75GPixDapydUC1+mv2EEWPdWJm275PBdR+GRNcepmFy+4e8yfvq
68ffJCcGrSuppEBlcPkmVQSjB9STxDnqIzQu1VnxTBH+f94jNClyFuoOusqro1k7MNYJo+JMvRft
jDg1DyiUio3TchUq+c5gAUqEGrxhoCvrZzED263s4GxWanSaw8R+Ec4Ezztv3u1qot2QJf2X+xt4
9dXJRWVTHoMrGIhrzKEe6iKgERycXTOaviol3zZijdEZgvJWW/4a2E44JlGhyQJ2nNx59YBtI7JG
TIV9HqxK/I2T4HACqZN+1wpTeVbCMP8UNGn0jMp9ecqqRjklkWWdMjevjqmrKj+GQYv70xhb7cYX
dB0P+GGcIH4f7SpkpC53Pujn2B7I2M4VJvPHLEqq12W2toQub2w1eBo58JdgXhqkl6uMutH2zhDb
54iO0F/RonVPPe3/P0va6xu5zHtwvuh6vN98qHuhXy05BKsTKwbbWbpKZ60I/3ArSwhzHcCRbjdW
uOp6o1LonaeCMPlVhmrzYmJuPu2QywrMHc103eb/SMJn/F7qYY9DdfSDZfIXplgVHOjZjX/jKdLW
O/5NdOUWpUGDzS30CXe+mo5hC2tIpInH0TWCXcFtYcIC1IM3ujxQq6I87xsPAxD6QAmkAq8DzrHV
GL7O59gDidaDDUNeDuxgtd+my0lJhXVelB5NZ5veyPe+m6vE603RHR03zR+41YxnLRqnfxZNrxc0
RvVwf/8Lu3W4KAjA1kogPpnW5c9IRA/JLccgLMIESGppJDDcxmhjlWuoB08r567IQunoNK2vzymL
+zGEr31eNL4PulGi98q8bvBViYtjlLXTtwDWOXCiyn1BIDqd8a1vMHhfdN3TKfR8UD7R/z7+7FIB
CWFgGTzXjccsS1RtzHB21WMQ63rZ6Idm/HhLnkd3CF3UkujKA5y63OEhy6LYNWccOgHC7sRSo6NX
O90u6d2tpPnmoeKqQyuGiR/Du1VTbzYXODYFbqBNNtitl5cwJOdxNv1uUPHyakNzpw1zATvHcb0+
ddBIsHu7fbi/rzdCiRTKJ+eEEEGrb/UrFBCVVR0UzAHs2vg/zs5rN24lW8NPRIA53JLsVmhZsiTn
m4LtbTPnKqanPx99btwBaniwAW9gPDPVJKtWrfCHL/gHjC/eEiB1ABos+/z2Wmd54Eb22ZSdWRGL
gtO1llLgCsaoh2Spl+ib+cYOeWS7CFNpOZG9luM/a8Wx4mbUAgMK/TYgNsff0zKnZAgQhQSkhOxN
4nTqVhbiCz5F/6xQyEoQXoEMIWIJ9uRkJQQkEh8PM+1umiV+20hBaHDUR0vDYWg1/oePtnW+AS5Q
pnNGjx+LbMhb1tLU7lBzs56kqKddbY32c4FWy5UL7dL+2G4YLnYg73iXHy9lV26qdXaQ3M+YPR48
zc5uJorYncCY+0rgubAUyR/xle4DV/tpq09uE++qKpP7fJN3mTUkmkxUQeO+Ud2VBOnSUhTd+BmA
OKRDtf39XxWCNU1wkYM1vdcXo71d/NV+8NM1eOcDIL2S1m4v6OT+pL23pURwk4mqJxsj853WzN0k
u1cj3s1+n3o3qIx0Ztjq2vQq9ab5Dhw0HSMxq/FjmgbXWizneTVtYdg+zp+JDWHt+FnVZpmwCje7
X1Yp9t5G4E1tBMIQ4YoXjeXIMCISGnf3z6fd25pJ6JEjYwO45nhdpyaNV1oj7tpyyL/nSW8/aLlR
Ppbl6r+3UCy4kqlc+KYeIHTmfJgiMKs9fU5jVJqQSruDAvfNzLoMW1KZkoPm2s3bT7Zd96eflAph
o1VyCtEgOn4yqqAElhrcdmPw1yC2LRl0t2sQVKjglJb5oQn6FfYfN+PXtxf+k2icrQy4bnuf28Dv
JBFJe+mJidz1fnYLM55ATO9WQyEB2IwiLnPzZ6nEM/EbeajlCQWGnedrOyQjweUYab1fnazGbzMZ
94mJ/nJQB9mVj3Bpt9McNTZuFlvtz6X318GifGxsa7IIuEFv3JdJan+vJ6v87KpRv0nGoAt9FG8O
MLXEc5sh4vP2C7pwwwB5YjwFPmUbhJwkxhXHwNI79tww6G3EqShfcNsbHlCuKT43TpV++uf1POYf
nG8afWy6k+hY+RhmUeyJu0rH36lGBnwH0794yv2pvrLptph+8un/XuoU2DjgB1ugHSHuphKjI79d
kA9Dz+/fYzCrUIZTWdFTP8V1BM1MAM5ZxTNk8jxXuh+vmta8X2Y8b99+d+fodHqy+G9AAuKbkYCc
bOaa5n0tzVrc5avW3pmzaH5BocNWVXadBP+Uowu+5OsNLf6GAqPvbpvKX2+wopfYmSovvcsK0zyI
trDDHPTxJy/pg+e3f+SF4AlsAjFIukjb/XeyofTUnXpdm8UdP2dvNyAapqZ59ubpXsfViHmveGpk
emVocymSwduDr0PuAhrsZFcp3lXSoaV7t6Q4kCqrdl8yYBEPXt7b/8tS9FtAOVNQ8DmOQ9lAmyyA
yqLdMXP96DoFRCugfHtpimvX0KV8l5C1oaxQ+KTnf5K0rJM+SszIBPHZXHfZVK3vjBpIYu1VkAPt
RD7pfiNvRdrNe3/Kl9thgs/39ue8dIg2mZWNRIS9yCk3dQ6Stu3Q/brrPNTsuJZFDPn+mpHzhSgE
pQtS1MZxA51xchPpTQn9svCDu9JbAL4w7W5vB4acu8biHMUIgDZXPuOl50JaHCzElhJy/R1/RiXG
HCx5B+cSAHSMPyEuUKl2jXN76bmQgt0KYbQ4YCgdrwJtp15WIN53k4ABzdS5eNC9sbibqy57zd1R
+/c0l2scZhl+0bzMU0kXVCznvAUYdoeO4fQlKejyNBSZzxNCQVei66UjB1eZrgO6WQbv8fjRsq7p
fc31tLvOXpoHty3qLx5WIjHOEdeWuvStuC0gGHJzUGKe7I4BtVK0P4sE1n7m3qs0G+6dsr6GRrq4
Ctcw2S00L6rZ4wfCc6i1agQg7ieMe6JGWel32DTFh7fP0xaiTy4luIUsoZO5I1t0ktzqNWp8GES4
d3btrQ+DFgQ7r1cpivqNPT3LEhE38oHq2gE7+1pUq9xPkEi3tc+IVKKTaWFXM2ou+ejFc5dYt7nW
+rvardYrG+PsPW6FMfuCQwpzgth1/B4pU3LRpFp/8MvZe2cFCNh07XSNangeHDffA8YV1MbgHIG8
Hy/jTqgQF2PSH0RpGDjpIsDTRktqdhnWUVU5M8VorUeMcvORBvxoAr63hySubV/7/Y+flF9C7rYx
sYjVZ71jSWs+wDiZX+I6k4rJgmecq4zCe8qXPp1vrNwLgOJnLtqCb698ljsyvt8YyED1PLKCUzR5
0LTkAKs+HIDFo/+Y5bqJyKM3GTt/Mc3bwR/E3tEr97ddDJq3HyrfvgKTPP/YDC8DGBTEbHLX0/ZP
m6le9HZTH4y6DX6C0LdfC5gcV8LaOdCb7trWxKJ3i94DMijHHzvjcm+Tbq4PViP790EjrF2vT91n
IDdW6FZpHpDkLCPpBT3874vrUxwGBu5Ri/Lk3lUNRIJC6x/AgVfQrErvymu4sBspMUjiyWsJU0hl
HP9AayqNQXeS5pDChUTEANP4GFJ48dqm/AoH/MHXkTHm44yvwMNiptMNQK5/Tng9SscNAbGJy3GL
brfRX6VE4WMg76dtc5CDXJ+cQvn3qs+cf0Vo/Vnlj7vdH0Lg6Z2GjnqzSNkccs3r4n7Qqnd9auXx
21v7HDe5LcMskkbKH++Ck5KRjqoypnRqDoVjLC9+mqfRMmbafdtMHOW1GW/KcUienACBpc62pw9V
oqbbkSrzn+PZJndE1coVDhvMPQk0sjXMahmd4kDz3kUfGRHHb4bTys9vP/CFkwTPH1AHeDRATudc
MCoMNE3Kg1dKuvpuFyBNc9WL9PweIMv6g8cEG8nw+OT6yYVftH5Wl4eixl01hHRpPJXz4kD7rcv5
29uPdGkxFC/5kJvnIgHieD+WhS6dZUWMpl5M7yO4Vu0d2VhwO7XreOUAXnp7RAYGIWSQEKdPzp8A
qz21U9AcAgS3rUV2keZDDXz7ec6yuU2gg0ECXIGtm3AK8hz9uvAat2oPA93hn3biGns51/PvfF2T
WLfZkm+v94eJepQssCC4aHpCpOB08L3jF7gkvoddTFoeBO5jGlj+wJiRMCNLiYrFKuoQpTrEMO2s
9h5aYQa4t5crFkDVNA0IV6Xp4OGmhGhNYqMpGK4LM0C4TUh+R/1UOP8t+aiASsgu+NLRcb/v+sm5
HftJZrFhdD1SfYnwitDuZnHPKKVDNGCY8iflK0ajZWrTtl2a1fqeNyNsE8y9BK3BUu8ezZLhIhoN
RYAYtFZlSdyjGZmHxejkdpxI1dx1Uyc7kN5ZC9lPrmqJm6mbX93BMpMbaxqHb9YmDhemYMv6UFeT
X+CSnOrTnZoCwK0lyq0tItv9pEJ/1FsjnLs0g/ojpi4h9lb1j2oaRfU8KK9N7658GV78yYeBmIi1
LVoHvLpT8Um7R8Y9zZAJbbm0UISHNu95RcVY7aqS3YVDRKN8Y8BvMr5gho73gEZxkU6wzg+6yr1d
0EI6cKQOWdS+xh88lyX1iD4MWJDPJts+gwYyPNSndWAph7I0HuC/3o5z6e5Er/R71Lz9+05bk5++
So0XJxD9zmxs+yVB4+5b6w9GVDWjOaBCkCe3qMIWT6h4VVGdV16oGlmS3K7pA+QFdb+ifLuzvcL6
D6ED+/3b3+bCKWWAzywKX2femruFir9uQRdz26DeJFwTzbFIC4wiXlqJLLIQdtTm5Ze3l7v0fYD3
82kYqnvsh+Pl+lIzoCTrBDkTnbPZKsew6Xx9r4nmGnH9vJnpgUlDSQ2qIhEITvfxWhZV6+r0/XCw
W+7/0E+8pYgHWQcvyboaw85vWtnc+cRBFbbB7N/oQbpMIdWpHpsdCE8sz0XhRdJT4iVAg+fnAEOd
TtJq9Dvl5J26cotf+BbIA8O03wRIuM5PboBGVN7Yyr4/5I0//2ZoZ6FRMyLcR+TS13dJ7V3LG85T
YhtMCieShgWTkVPi6Mr+Gpau1g/J3Bs71IdwBJjGZfxlzEy/4wo09EOJethdtnjTveGKodu/vSG2
oHwSGzbKEJcen4kRwskzC7iXm4ydfnCkF1vWoO/9dHif28Vvpy6LPQiAaxAZHKzP1+Q6gtMBCZJJ
0GntivpiX9cua6ZpifdEJzPwVAR9c31IytTq4tbFkPamYCfceHUq2KiJ7wgkoS1M6qpOktisYLg5
vcM8OeEIpi2Ag+Jk/yE+V9xVdbfMoe2m4lFz8zm/0Wt3+bxiv1SGYqbH1rk4ZtBGQUchXPSqfiak
ry9JUakXNNQVPK0BKQDLyVrmKJjHsQ0mTxu5qfzhg+1UC6izefvppTmNz+4YjP+1VrLi/QGn+dVJ
6TiG3dpMX0qzzL95uUjXl8nV8oJbRxSvNbj0L8tkp49wqvwP3WDKH25it3nUFlP+rjaSXNv1SgQ/
1qJ1s8gakwR98Xoef/WJN0xhhWbKy1JUwHBcW7zC/R/Q/3dW+0cClZYrVje0g55n4nuqq1qFY7oA
UzVEUiHYn09jFc4lvaqQ0bfzsQ2ytorbPhk/WKlCKx+ERhmqLOXlwEoABNFnMJ6Aa/Cq0KXtMbZY
DW/AD6kK6Ob6jNLNKOv79UlWnvpFnesBeO9r+eTpWiJ2rtNM6qaYRDrsVT37KuqLauCzNUMwhSOM
NRl7qTBuuFdRHalmDx3LPLeYlHfDtEY5P2hCL2fCS0AM4/SfVo1Ms7jGqv6dk1TF/ITlQNPfCIX8
f6T0vOTyFba/RtTWusmdroL6Jh2BlAJM7BJ2FcrZVQRnrvzmT+iPh1ZheI9lMaErA/aM5zdmd0CZ
f/WzXe4UxjfSk2qhHs9dGXGLyyZSXZu1keG3hbGrRj/v4tkanSqSU109DKXlNrHAkQElXlNqvyns
edghE5oLub4xsygVs/0TZmBVhZowdfGQrpPmRyP/UmE9uMOPjQiUhq3KTbUD+VSaocjy2g3pyWnv
vLlYsj2iYaPY55qR/AAo78qNmbXoER8PJWHdEvyfIwoj8YTzly7DNNAeP+XIc02RIttlwxojphFZ
g15+KNpF5HfAYOQL+tHlt8L3iv/GdXLGkMRKlVfy0wtJMJ0AcgVkGuF+nM4tuw3kpBtKP/Qw3KIu
SPMH0VyNsBcuPCgYNop0ENmJcFvM/+t+RVdzCpbRXg80f5odde8al6hdxq1nDFdC6cWlwMHS5KH6
AeZ4vFRjWesyrJV+8Lm73lUNYktBMSy3SYD/wb9H7U0pi1YwCIAzKTf0StOBDH49mGbV3ZeMEGLh
6+NO1OX4wyt8OFyL031/e9ELzwd2hlYtczB3A0odP1/b0N9fCW6HXNfb51oD8hvSwmo+J0t/DSh9
DlLyaMjRptoaBFwTp8x8jztCVoO+HDD4EUNoc2MQ4nDd8MJ1rfolghOlPa2GkyGQ7a/JGmawsX7j
5WIs4cil+ioJAb/tcqi1K9/5fOOChNzgQwATN0L8SQ5VySQZVnJLLu2u+eKgn32PFqE7hm+/7u11
Ht/M8Hm2h2dHbTDIky7S4ntlkiS+OgwYwEe2zSS6aao6bPm+cZsSxN9e78JjsR55NEpS23zwJBPQ
C4QxelpyB11wxXSple5y/BF3b69CY//Sc6GBRn8MSQnSjpNthLziwky1P7TMkZfINCftnlY8/lmG
lpfNbuFSZ+I9BfnwrjDT5F56c44qgiscFTu9yKoIkHDZxoEj53nvzIZ5sJ15zPcAU70PtV2ZHwf0
Sb1YL9thDZ08FwzuB2kOcQI6FO+cofE+enbfIkfeZkxw5sKY9TjRO9FGWWA3P92ka/VwnJRf7LpG
S38IMdKlGyy//WB6izAjTW+DZd95nmaErVRzG7kYfA5RMWv+vJOYYX9TRaKnpBKVWYV55oJjnOsR
vwRpOP2LVxrTS02JS5m5KMva1/085DxlYT1WXLUzTjgAs2NTU+V3P8mGb6WZDsVOrRglhWNu+/gB
2UFRxpJBzRJJspQ6dGbffemwsyoiWWWTPCSLRoNPlJlfhCO/LIPWiSfpUxGsvfnKS4fooBWu/G9O
A1O7GdK0+7lUMvuetL1qQrdPekb6cyXJwUTn6SEIBUScva1uR1slmTBAs5omQrmlfp5aED4RIxFV
RgXWKAiuqFY7pIa9fNRAwvyYDGe6tdslSUJuI/V1Jl8y96nCEVDVUiv3QebwCdJ+RStNm3RdIWUd
oBNsrDLQdykbyrvJplGi/JNoxnqYi2IrHiTSzPEEhvGnKM1sQLl5RVjSrcrhVreU6mPAm81/tdNn
Y1i6kmJEZXb5wr2q+p2O7tWHNnOt7+yqzoyR6dDMCH5xUUeutVIsG2hn82cxBsisaCMZ0dtnYgsY
pyedgQdTedDcm0bB8YlQ9mxII0inQ59mc5zSNrmjmsq7MBmTJk5Lsb6fRJ/hd/k/NGEB6gE2NWDA
8GFOxbZ6r5wMPIimw1R3RgjkNYn0Tl6D/l8IZbD7yfW3UHbe7xpRzA8K05eH2hLZA9SE/tnaeiB5
tZQxOGd55Xq8EMro4AE64MYHJ3/aN9RXfzLSIlMQKXLncZ0mrQozX7T/3FumtQBqACAF6BAe7fi7
aUUyjq2Vq8O6iPKwWhtswUbf+e3d8Uez7mR7bPM3pmHbfQ9I+XiZzvf6YWhSdUDBfraiALrEI3KA
dh+i8Ov1IYzj+eBrqv+mN3VP1jmbJACcgCoJNa90vw6lJ76A17JVaGtdDztgSe1PRkVKG60OwjLh
SkVSR7beeBnM+jX/aYo+He5srBW/1WaXZztcN9YynqRGNTyIhXqkntQkwhyfhDwWA+hu2mOqV7vS
m3CPkHmHWLo2Jk+JXflPk17In6pcxW9bdcWejdgNIezibNmnIy4wYZJlQRn7OnqxoalWDIC44lSA
gwTtgIgUUmGgAQvtGk33vBbdcDDgFf5wl8hqTl4upltDmerykHbBgJWH0gaMarL8bkhNc4eiVPW7
tnv/9e1vep5KsSoob/KbDUR1KlPYd3XZjb3FgbAL8SFdvOEBH3nnHUzK+Uq2cvEBNwIyw1QmAqdT
N/yNCjdYZ3mgzHTzvUlp/2wj8veMhnRAizNotqrmWnfu0gPCpwNzzHsFtHfS4c4LayqE0OShpU0z
h0JvxbvVtMqPWuKYN2+/zEsZBQUbLUD4z9S39uk5TPqSMS63nW+1zhzNvrDDkT5/pNxKi7qkXtpQ
s9QQ5nrS7bk+9PdymYt3igw6MnM92Itu7G4LlenfaGdp9CLK6gkjgPnWK8zgh12q5F2HPd+z56bV
A2fDuO9au7rypS68M3pAmzgmRGTEBE4SMMsdM1+tcjzYOMccqEuLW0qy+b5vkvT27Vd2YVNsKNwN
XEyCTT/weNfrPY6Qk6nGg2m0wyeaEGUZUw7SHdDp17mF0OLKNtA2f3vZC/cA7R5EaZEqBMRyCvJP
A1cuuZzGg9LBLTo9rQBfDNXBbfTxYzE1/pXHPCe3sIeD4P/DMzi0046eZPqQ+aU9HpJm0H+YubMS
67TGzSOjmeyHHtz/98yWw0vZrms04co6LoX/c2s40ORo0I8Ksf2svxZ2MH5UIhuSHawI9al3x/YR
a3dcpzuwv5+qVKh2Nwu3u59Wo3mSmaZ96OUgHqWRyk/IV5Y/M9frzdDotU9uRqeAiteomv1Sw6eM
3n7N59cfMXEbnG36hZQpJzHN9+a0tNdiOjRa4GG/WqfMl81rhkznH3NDcwPg2VDj4Gq2v/+rsk5c
JXWr8otDWY17ZvstxIZp+JRIx7xrGENceajzLYsOFQMmQN1AhhBvOFmuLlsHvH1+UCKduV7mfa6L
FmRsWYa5MD4CHLgGQ7lQhJJGoD+/9SkhHZ0OTpICV6vG9cpDizh0GbkqnfPt0oVACJNjLfYmNfH3
LpmqXx1FYRfaiA9/gU+F5LlZT3CosLvU1I5hifpn7zd4QmDoYX4zid/sfI7fh18AuKOBLvE4HOlp
QMraWo7XTuz5Wz9e5WSubZSYLOkLoZVL3L9Rlbbk1GBJcTCpF0D6qXE/Baq6eXsDX0BQcFMxSwcZ
wEcnVhw/HM7U2di7mTwohaBuTs7+bPTuGo9aU935DNsfXDutQY7m050lPeO287Pls64MNxpHXd4M
unIOZVAE70WblVd+3Xmc3n4cdTmAqD+UkOMfF/C8s+el8lCAUwJwbzpoDOtqF5T9P0v285H5wiTP
WxsAk5/jpTxtrtbFa+WhITHCZ0zOtHnVVR3pLdwfZ5gsw4j4DwR2O2DHy9S1ZQ5JTX5uU3jGdCPF
55pJ51M2zg0aETnauCKQO6YiJpO1Md9pwzR/7Ae3uAHr1v0P7xejP7493R8aBdv7/yuwDIkmqWUN
itd01Q5w0sb3GCr2+xl96itX7nmkZEIO+BcWA24m5EjHS/U91T9eIhyiwZIh/60h8po53729nc8j
JUwCAKMMKrd873TKY/p5XwmDi51+d3ZLma9Ci35W3INK3HXDOlypJ6+td3JoG+SUUkVtclicUn6C
aKNie1HIx7bau9lcrokMXAC/sHUA5dOv4kZg/H/8FkdchIfWC9QBOg7SKXjkNaGXmtVtO7TpJ1EP
M62PdPZuhsmtH9Ts1QdUyPtIl0pdo91dOJxAqpmobYrI54qeQyIyw2scumaMfsJEK9cH5FRRmFT9
NSOcc5YyKRTwbSeArOnA1Np2118bVfbB2EhfyIPQOu9DAZ0+i4ahx6Ld66XLYCvPlle/wpA80tRS
fdI8f/yEPAnKk4VFWymaW+LZbqHmwYaPZv81H64tTJ6caxTUENOC88+A+ZTcVVfebKmVFqKbON6D
WS65E3ZwAO8rqxsjozT6G6yU+sgZjfX17T1/4WThvwRNA5s5bK7/RPi/3o2N6rXBjTgetIrKMhGV
dWN28lpxc3EVRgiQOpnXQjk8/gJuUy2FMYjxkKKeEJf92Nw4syiunN8Lewo0NGPaDRsJw+TkO+PC
V9ZiO09OidCmleRf7aX3YofRz5Uk58LzsBIlDLpREOVO5YqFlxiTzQDtMK1YRNVTO8YS1+orq5xf
6j5tC6pP/sDk5DTALvxw3a+JeoQ/otBsGzHUARyjrGWNGKTIm2zVrmkkX1oUUjsvkRqNvsxJviJp
0edtTh2qgX7aD2pJgZo2bZzNy3RvTZX70heafgU3f/7lYO2gdwFGhLjEnXK8PwDZdTlUJhyTtflV
tgi1dWbzBW+I7MpCZ4N8gh+LwILj6dDPPwmBTbssS1mZDtYP/fhVyNZCPapCT8YsB+1DhtF8sW+r
0nvMkUp5SAeti98+b2dPCrl3ayQAQQS4cDYt6DQaqBDIu8PQFX7YF9Ya9+ZgRTkJ9ZXtc7ZJWcrc
YBIWmCLWPHlWoWuB0rykO8hgKqNk9oxonXBq/+cHAo+AKA8CUhCK/1h1/RVAJgaWU6DV2cHTpbuH
Wvbi4a6+k2ny4e2FznEqjAb5ZnQPtmkkopfHm2Ss8AQSdp4czALUEPaqqdfiZjUje9DMS1NH+IqW
tM/XpUj2i+UvT8HSLZ/Q7sqeMmscS+zZG4zj7K7yKtw2VPKf04zLRsFsPBsuOwIZt2//5rPDtG1r
JpYAazjD0JeOf3KB1WNmJ752v4BI+I4G1aDhYupmh9SW0xOOdpkbtXo3/qv1FyEdjPJGe2FpZrbH
y7rBhCxJk2SH0nJqVJJ6FbVZ3e3w6y6v4aLOujobIgYyEW0dYu8G9DpebBbJnE72apG35OX3DKrF
81rPVORm4uDlHpRGmd8u65LcC3hFYwS+dq2+DOPavRhDb2rPFpo69nuVJdldkWlVG+rm4taxY1fO
hAKO1lm0SgMtiHL0PiWyqronQ1Howy+UL8XT5OSgAfQKYl6Ya8sCRLFCUAyowJA7zH+8BGPfosr1
eG3H1n2QQWNsuIWeSswTdlvcSycpnpPe8+qoGBuB14qbW/1+QFUXBf9mHeM5mTrnECzD8ikgmzZi
rXPF72E0lxcMt7HfNSRlziAX/NUCYcxIHmEe+K1uR02/SyvkTzgQud1HXpY4ZTgaKlNRarqlE2EK
39xOQhdY5yRdzLmxflR2Xm26HkX/IMwyMaOkrFoRQQlyZqQXMcfajzCYcKxZMzAc1Tz69zh1Jj8Y
xQTOPnGnNqOkhd8VlcPiiNti1cBqZLSKHmsvY9hGvtENcees7pMjulXeBvYq18ixQRTs3Ezln/2m
aIdbcNiuvl+MssUNclCyfrFV3g47QHDJJ01XoBN7/Ah4pEJXeqxbzMJ45/2QAV1JnR8imAQHDAIw
qgmlnRuhPzRNx+Vspj9LmAS4DuGbgp6XtmLrKSo5fS2rasDSJBhw41lmR/tsVYW/N9fB+NIhLTLt
FyyBn/Req7R9mVXlKzZpw37JHH9fLJWexhNCtO950/Y3IxvM+0513p0ZTMFuVEb/HExT/ZEq2d4H
Q14913IGVO95H5e1rfl5qMZ8WlxzHCKE99g60GpQdl/sX4gdEWj0VX71kB371npAkHvM+4o9ruk0
IxuzVl9r003XveZPeKe3aZZ+rlKZ/6RxPgehmRPg4rr1ekjKqqVPgYo2IKHUt+ZoMfvUxr+0AqHd
IVPRxGY9+BUGhpY7hMVk9r+6rUUFn1b+bjng1Apr0Xxd/TT9zAi24X9cQDbaWY0QWahhav9+CPoR
C7e1+8pM1fxu45j3lReWFIzmV+fVyjO/3hVmM4GHLSurisHo5G6UdoZ9GNc8CaJMmOaNsSRGg8xJ
P9d8rGkRoT0EjLVR5Zf5c0uDhRS6sHUZtj58rW5Y2lvXa/VyVyFN/70K2u2zN00xw2DolR+6udbx
rRsg+FHp+/VyJ2DJgflRev9dc7vyc78Gsokp+KhQFo2G540FRfF9KbOyD7sFBE3U9WJgpLvm1Rzl
xry971mq/K4GkWdGfu0nP7MiM+RuxcA4ich3xo8GwaTCoFWMj4lm118d1fX1Hl5U8ppla+1HCWjF
4LEFHfwYJN1yMCvLmMIUvJKJeWMwu2EdYKke+k6+zDsH3/sDpSRyGYNIincTmdEKG3hiLj7aDZie
zh6LT+mMPiVePZks7qlihywnuXeQVnAWy961HEIVSaNUd4U5uDkMqtl86X0UyCNZmvInfoCOQtEs
RcIn6cmJ9gOPFNwEmuzmHTVTKWOj9dJXDqLSb1dG1Y+Dm1XExARBgxA7cPXeXsQyxRUPFYTDsAx2
1C3CD+c8ncZ9S3WUhk6X+91uzh28S1pIJ2FTTO2886S1dqGc5hwxZ+EnZugD1HZ3C9EROW05+DbS
QKkxAn3KW46BIvqGftADBISsnHyY2rwww1wBj4nWmQAb6WvlN7ukskAdpzlialVaGHYUaK7zI7Fz
/7XjFhDvxjEff05soWd71VZEkB1moJGw8v6xaBfMc+w+mx/13mv4ptJyX4t2lF2MAEhBv9rVyuXG
7EHNxt7iCfWuLRGdeSfzBVC5JgxuXkDw7WNQG/WXyWixTM+ztv0qNRMYOn0ApAN6kHNDKPGCgF0D
ORoChRhwWRfGUkVWlbeSeX7vHezCEulOEp/jxFyTNFJmACbew2/ty+gbIHi12aEX1m4TNLeC231T
lZn+4hJWDxZ2ZHUs6ZY+gq+3K3Tu6bXcN4upF8Qbu/viirW5yzjtDNjxaShDLW0W7CVKVLYiQGOc
d2Um4sn2MYIJdenpN/pC2hGl02Jw0IbJem7qhs+Slm0qY4xTSzcEaydfuraw1J482xwwtO+dX1zf
7Xt6uKt9axB7+pBXM/0H3Cjv90rQKn2yVdDaoRvkMomDUnCee99bm7jXh+E3w3eXv9Rmv938VoEE
ZGotJ65bgLEPvvKYljsOnvcxYPzGv8lzD/dTb5m1355Y+I/NnH/2SIUaXVyv+L0zNi2z9H2ao5+5
nwT+QTdLbaz5ZmaifiGHp+f7TgWNE6F7KJ1buGNcR8nY6d4Ox7u63/Xk9t96Ry9eMmVPvw0NWMl+
BZmxRFamgUjwJMz6Lpnb78osm58QL3Lsrmv49lDgzWJfmVx3vLvEcneGky71zqyaPItzo6XmCzpb
s0Id9S2Qr+08P9l6ki07+hDCuLXw+aUCLbv+BoOGhRDJrKILR6Qr7LBtWjS1jbV40lxLMdmxKu/n
sObBlxytrW/NtHZubDCGqvcSWsIH3LYATVUtMhKp3k1QIRF/3wW4F+xba6SdUWgJaNEyX7BBVWsl
tAiDAEvGjG6r99AzczNaM3C25tAtdoSNozVEE4jBNHJbC0Gt0uktB/Gj1vtimbX9CEYnz5978DFF
3JEFouxpa+scV04nAAS4eQs6F97/I5QQrjasngiFbWt0YD1SRrnRKjqo+llHXHcmf6xhenTBex0B
0S9SBtpHpxycLmy1wZhBBdlmHmqG2/5WqCF91ge/tIDEutND5hi83HmQ2mOndGTWy2DRvhuFqT8Z
VmVMsTWrRUQozawHt1+LV3MxkbgYlAUeNpDtasaMJJPfxdgbH1alFz80PfODndVj2xdKv29+u7RU
rbChICzD3iv0JQTeiwtRWo7WrwyQTkk0y5YsrIXqkgjX1/YAxnSpdviH+FZcO1Qm0aQsNrjVGFuS
VxKK46HKxAytvqSDNi5m8aUejeZVW3qVRF65aVUmzf9Rd2bJcWNZtp1KWPxDhe6iKavKD8A7Okmx
l0T+wCiKQt9e9IN4k3oTqwUqMkN0UfJSfr1nmRZmERIJd+DiNvvsvY6mfM7DDDNO1gfWTga2/Jwn
ln0/scgw/mVHndREAqj9rhFawBsxNZUHs8oioIjyhSKK1v4c9U2Z7wZKaF8JkWQM3qDt9V0Tu3SK
EJPbYkTA4nqj5MO0pgMCv2NW46Ly7TzECeAORUm+NTfgsGtVabLZyZr4wiVyQPlsCFM8X8nYz3vi
L+BLkEjzsz4ytE+OMunQkOdenKhT3do+aqZyW6i47jzZDtlTHgx0Vy5VNy+3DSeha9FK1fCrrGAR
DFobm9CQ0Pdpl9WyuzI7vTP8TqbRJ9GWQ+vRbKFqvBR84J5KafJUdHNkr2LQHvdJ5PSnjUhStLEZ
Wc+zCaOKy6If6HMwBpVIvRCQ64MjjfxqxMireONIIdGXelgrvrTZnifTpNAxjMaA2g54reInQh/N
lenIRN9atBP7XNpQPtYdOYmHlE7yrs/yG5zmfWmlV3VgMgdEcm6lr5ITfBjRH26nKO+ch8yK5dey
KNrY1wKgjJhZMdj4UwZpzLMZnTHwoVh8aHrXvtdbO6t3UTBwFMU/L+a1maXyvUycyYGvy8qJl2qW
n4lEwGmwWzciroW77NKeHAWrV1+J0hvoCHCrh3Gi4BJOkuuso5OpZ/ZJ1fOsVe0Wkd340gECqTa1
bodibUcTsXAEcfcYwuQH2XU5GIJ/0RbCGHXOQ451qiDRq6wv+zgaoq0ahO0HVFDt3Gya7HLIaVfi
DaZd01AoDuel98i4C7K2erTNpPcdOxBXDVVTqoaFmI4Yj15Uie8V12+fjdQ4CyY1ysNWuWXe93Ns
9cYeKSH0w150NDQdWeGDNmUvL7RQbJrAoWF4atbbusUkn1VauEnnyfXVMdGuKFM4vowqYy2kNrOj
a4d9YsbNNlQhijoqB15vrptxU6MPfBM6/+Np/M/wubz89kHlP/6Lf39CkmriMGoP/vUf5/FTU8ry
a/tfy4/966+9/qF/XFTPxU3bPD+354/V4d989YP8/r+uv3psH1/9y5oR2k5X3XMzXT/LLmtfLsIn
Xf7m//YP/3h++S23U/X8338+lchcy28L47L4868/Ovny339qCzLjP77//X/94fvHnJ/7v/8ne5Z/
XD42j0/P2Q8/9/woW36Fpr+jTZ0L8xtehYZh788/hudvf6K9o0AHB5ykmQAhb/z5R1E2bcQP2e/g
FCEc43uAiUd7kT//kGX38kfiHXBACkLo1my8hOr8+c/P9+pJ/f3k/ii6/LIEmiOXX4wc8vfIw8UJ
05H/vRRnvtPJlIBbkQY9kAn250ma+zqNcNJWfZ+W5moeQagayqfULt6zU/T0xoBaB7gyNsKdFlid
NxjVUzEGLOhHiXmLCPXWJzpQekfRcvSDjLJPKnXvKOQbo5I2vq2bF6dO1G06WBxe0LDCEX0948jj
cJ6RqpfP3Zc60T+QStF9WrHttV575EVeDJgOuympCz9GYttoRXZru629ydqp9Mc5YQork2vmnfJa
I0bDcV/FFB/fm8ZMeq+8nfPkPZ/8wzTLEIJlM+zIE4dghhWxnhGP1knNB+zM+Vlgqw3zcpXM4SXo
tttIzW7rvHsPw4ZjiozgoYrkkzHEsV8r2hPwoA8apxaaDqk3k0AELHv+0bXWxTwf4+e9TB5v3NBD
2U1rK2s5k/V7N8kUr68dv9P4zmFEOMUdOKxyPrAINHWx5sW4HAGX3pfAc8sQcpI5ki+VcluKQd9m
QbljUX5uROzl/UOHQF0o42WbCGXlpFm4cYohPxnCKl21+pT4bqL362bCSDjMfbdKzTHz53piR2da
t7aGrtHb/VWNDvLd2/fX6P5+NL/0BXjrqx4Im9bYqoRb3H4/BcMltM7TpkiurMY45ybv2r7AlG32
mR8BQP4YGIxftv/3Zpwl634OYVe39W7A5Ub/65tkyLbkl546pw22MwuzZ4fZJ6PUe9pbGcVVNIWX
XVgf6y5yoFv+60U8tGmmpdtPiaLW+yYI0SWHbS72sN5XLn2+0Tjp2xJcO80mDTkE2G52T9eoDxaU
IjePVmkzsIhLdmopw1era6yWDFovd7Uzl820a5fX4Tjc/PouHxC6/v6oB9JqVFSRSO2o2Xdd51Ng
XxWhu05BzE19Z63aMXxqBMPHKW8zI7mZG0ziQRSqO7O3EMars5xXxRsb+0gR5XUN4++Ps/z376Yw
K+FFFwIEvwOJtouJDHe8WcdYoS8sr7fG1FLP+O7XF9jOEsjFNAGcqrM6q8/QUwk4WHO7Er3u+r0N
Tol280s6T9syB4deFMUB4b78hiYEmPfV6IJdxmlHcdcLs3RriChBdozv1Sy90XS5KxP7+dfP5ifT
ucpS8v2HtdO0oeZAQ5exyFZm+OzmbFETnP0i9DP7WHvUAxLI37f8wPiAuENH4rijhUs5nOgWTn86
eppTuO11xyORt7Kb6n3HXh1a7pHy0cEe6e9rHtaNipAIY1ZgkXPnG3NyTpPU6TFdRGQbB+trGhdw
2Tmx36Vh58cTihU4f4inM71K2paB0dIyoedUkoXqJ2yliSeb/rO76A+5M7FTtwlw//opvIRR3hoz
B2uYJUj9Big6e9yK91UMjE+nOQXrVDd7jjnrnD2zrRW6d7ouNxG2Qt8x84+NHqFIUp5AHg/Xk9p+
yjtlFYQhNsBFJQtWgyn8NLJOhzF+qmP9epiImLLnUFeVpqxJKx6p2PxkNvqh9D87sh4i06j3c0ys
JDWLlSQ5CJ7/Vp31j2JoV7XebXPqClCJVlNlbToc3J1QLipXnk8ZqVPDulJG6c16dz2U6mku7Scm
2h2ntNADYHesQPziMvrxXv/QArIoUNTywK33iVRMnBK6cza31UAf1Lh/7w6ztQ4ndigRZ3GvH2hg
SEj+urQq9YLttEUY1pmJRKpLnQOxOtdpwhy0EQfqnB51qZS7TA/ulCH5YGATnErjwdWItgwpDe1k
/KhKLWInEht+PKrlSrOnUwq3CxjJvDXIzv56QB1YCv85+GHgvn6vgzptHVyR1V4HDWNR1qRp9T63
3OdeaLuy6N6nzSce16mYjY3ZtKdEljdFVihHqqov7NK3bvLBlI+5q0HLE9U+LTPVz2aExj5n02Np
MrqEmee7ZjqsNPAblFmGz6lhPlVK3fpxZ2PmcY1mi3PZU50pXGUTiVC3+zLmBHJHoXVeK9EozFxD
e6iaOvGisSZRPLdXFezG3YgikVsro2pO8wx3s1JQKy1o0lhEjli7dBjdFJ1+5lRDivgc7ujH8jjr
isPWDFG3ztOADSC7KVWd72YnOzGkgYu3QeKgM+A1pPBh00fNgwgSw6tFcClIN6CVKO/7or1LM/tj
ZKT3PZO4Z2blWQ5MrIpC4sNWs6kj8/7XD/iFYvzWDT5YxGxVDo7V692eUxyomrC+lb1JlL03K68j
7YIDSsc80hilB2Te8LKhIF8QFOGKlTjdOGxF/DY1H92oYnu+uMujIIzWQdvuG5jTXoPOdmQwvhjj
3/qsBysirqWw7o2u3wdk0Jv+3CZQUhWXppGdyiaMPbMTezHY+ora/rphX+BAl0UY7QmfdL4Ms+0I
C7eM5q/ooBfpeD+H2bmtONu6om+OU+8qmGJ0X/Ckbe6aGS+EGfJdg32A2ShLLQTwbp2WDwF4HXQh
zZ/s5jq17NPS6LdWTzI70NaKfpVZZ8y95LfP8v7LqNtUIEmaR8eSyD99ZgeLbQBiBg2hb/ZCcc1t
28XZbQo1Z9VqTXyiOY3tB07soDCNs19ajs/IpHHW7G47TcyPsdKEOzNBdo3zIltLtYagUDv5Gi05
hwoZmTs5jfP6yABblua3HtrBkq1MODnofNHukzwVcPfcKTyJrWQ6p8gVsFd2LsKsHlbl8gKSerN9
s0xan/DxGa6V8FrSWkB6kYjiSydOupshdxR/ns3m3O2LpbBVwpScVcXnnU3Wljyyn3kBT731sQ9W
/WkMy1gRbrmXQqXIbiLdp21q7VIZa5verea1EVUt3qNkWE1mOaz6vKCU1yGx5WF9lszxtV0HF1U3
7YRGSwm0txaJL4nWY2eZfq8GggK06S51k3adZXa2sUiLeDpUbrKyuUoN0R59qcX3nRtetmUe+vQy
MXeFkqY7Q69BNdAjEkAQf1BrOUu7Ok1kCltK0FNyLRa2wrJrpEJDGC+Vu37K7uF8X8aDtq1Iipzz
Fp3UQfjeUYp1EtgzcmEXVevQUAufHpjyhApEynu07OrVYtzK3vrYplgWArsM16ADWl/PsmFtD46x
+TdHy8EGRqtT3OoEYPeEcLhfFYcJKYeKdS9HN+7bFHUqrBH8yu55NPXGa5Vq9jXK7Gu36AZQplIQ
fdU+alLs09m46hPjzJijmtOJIS5GvT8ziwJek6EdWaJ+cir5ITNUDlVh4jXO9vSe/Bj17UM78gyE
OoSrUo8u0QQ/6rr9MdejizGT7TYrG2ZKSym8mQbpXq3HlzLXHqckvv71TfzpJzo4jRpMudhWC5SM
WosvtAlioR/3ensTGMUuUqzhA+GneqVXk1iTctVW4BkG1GZlD2UQEDwTjEAMRzM6D4M53sL0CI+8
Vz/RfeAIv95QwKWxAeep1R6X9MALTwFWGBIYVWaJNZuo8SQtDBLz1kUbcmym8K16FgSatZ1rvT9m
o3kRdSXkn6HT0RNILFQMxCMrzE/OF3gGX386bSZ3U3VavyfgtgB7tkMJdExxzm2nPLF41Uk6bQCN
+7kWXf2bT+tgBSZmTZogw02IBXhLG4itmovIi2PnlPryKjDVrXQXE4S9Skeql0lwJ2Ww1fHjoqCE
FnXF+dLB1n/k47wtg1mHDYx56GKoNW3c231/BznK8o2WugR2hcsgwRENGiLzRFo85wpWT2YJIypv
TE79fmLOYm20SkIxPHwqY3KbSpM8Wo5yhOb+0lHmjUn5MOvPuFTJao/dvovwKaPhhA80fIi+apPm
7nHRyh11DI1AiQFhpD9NUcMyKR9oxHnWxKgBPZGrHYn4aoNiEO/ZXUKDDa14ZWjZteiN9Wwl9/ie
wC+r1ITq9kir5p+t2M7BIhhkCs7Z1un2Wt3fidZ11jIZvbFVHK9q8nstbR+oKLW+OZl702zR/LPc
C+lmjqYQvc8t5VzGWBDMzjY2GFLhpYwM/6iOn8OCXe2RR//aFfqvzf5hg1SrUuZIGUS317Uh91w1
Oddq6iyxWnwx6o7TUxleWBx8vWauzxyTYm3JckcUiU+W8/GYYW8hz9x3dfDRbticdcNKqfR2+/L5
fkvuvy1z/n+o4L9S/n9aEfh/UOcnQv/dM1rqCK90/tvHYn4sYubYb1WDpTTw8iPfJH5TfYcBlIAG
wMSFO7x4Dr9J/Lr7DsEfbR9ulbbw7Bl4f0n8ivpuaczOf3Ox2RMrhWv1L5Ff0bR31J4WFN4CDIcw
/1sq/7Ix//t9hdi6xFVI6UBYxH1Jpfv1tNoDxA/hJCReFzKHsNnI1V0Mf+kYzH2ZKl9fh2AT1QnA
z0urbvtw0+ZaU50HKCwxnu3US4yhezJR0j8SzBuOrPc/ficC2NxsggrW0inpYBOe6o1b1uXAppXY
4gpTES0JIDkdyeovC87hNyJmx3psC3h72sHEEUnDzUFc840gYlwJWXO0d/U4uoBDS+9nR6r5ke/1
wz0klO4yYJbBAl7tMFuUwjdy6qbi7mHlRLSKF7aDQSmPm3qUOXzsYgc3sVYRnCdDEkfVnInOxXpp
IKMZaryqRzLP370zl9/u2vfq/A9PzCVcyvijZkWOl3HyehRGraoWnYAYZVS1cpXgWFyFgziWSnvj
K5Fg1XDvA6ijye7y59/Jtlo+Wa0eYW+gF0ZymsZGu21Se/YldqsjMt9bX4gYK2QKogI0Bzu8VJwZ
3TRibonaSjsRfBmfF3r4Nt0yV75donvrKiQgCJSyOjLUD17eLO9ERkwAmblCZ047J6N8L5IjIvqB
jMYcwdOh7Rg5hKVMDtvj9X3TFTun7J5mXkqBqFo1crQyh5uIQ4uSRN+1nk3IXJ5XPYSosFGS6Szt
oH9sx7pC1s6hKzW3+sjbTn8/ty42NC7C0hf3RXaOQwrJFtNMR+WndEI4D2Nria1lpWOHY4nDpxfY
aql4zaCFXwcZGwEJlrnMyBgl7qOV2fXEdt2IZ78Qubx2E7WuTzBJzg6V+tK+D81FUPr1eF2+8at3
nzvCQF2K8nBpwZ28viPMBqGMFPqQuYS7HU8AwPSoqGRX1HDTa6u3FQ+KsbaRo0qNVAATPLJdeePJ
0yRpAZFgqloG2OsP0HLgw63HEj+yBfb0pbahGoNyZBS/8cLgy8dtwbcFFXI4xQHVxHSmQsDt6g6u
Uq+LU4Ny2krlLPj06zv6w2zKlKbSYYOmLip4B/NgukGYb2MhEO7NtCm+2GOftrS4N+YKYpAR34D+
0cWRveob9xDcMqszrUyIIByG2pVqjMvY4ZIatU9qtWPP1tSZjiwTh1ehVk+ajCifIwziV4dFvNgo
mpgmPMs7qoBi7UQsR3xbQ++sfn0Hf7yQwyNaqCNsNJZh8XpIEI8D6aLQ3TrRrGivzULzbFOON79/
lW8bBgfmqzCX5/jdHFqORR3R3y3HNztCteyqZGXgRD8y8N74LjroJR4MV1m4+q+vkg+a2RY6Tpdp
sPLTklZ53txnyuWvv8vyknz/Fi/t3JblhnOTw07sEC2cuJSrwpgihSvn6irW8nzFMXf6ouVfdNge
YxHp619fEZbw4TXZswH2YalbLouJ6fU3K0aCk4NFsH/AK2BBx1godFFekOl3KgqnZNFRJcy+D4KV
HtQ5iQrWerhRQq+3c151QKlVIKC7iOWrW/eqJp0VxAhH8RI00Hwdm8bAGWZIUIOaLp8+S1cbbB8Z
Cj5likHu61wPmYknsm1AU5Vmk2yAUnHmcY1WNitLLcJsL1IzqhDYE2z/mkHfRQzYunKhZzMuPHp4
YEybDGO4wYxmPoQgDcIN+Tu9ppKGD8MbXWPYNXphLUbFJh/8QqFPwjobavlM/zwQnMqgW5OPTbds
vKmyjcx3tZ6628iiqWKI02ps8kEWfcoc6qprDWt+4ptOXZWrrNaAAkknykcvibRy8iZ9CHGhNIaW
7ucuHFw/K1jHHrJRs1J/gXOrm7wfRe1bcxRtujho1HNa+NmfQYcp9Z2rdo7twRExQwO3f2HDH2sw
iZvZKiysbt6rLhVUSgHgjD6S5rIiPuHInGujSgB4m+Dhb6OiHoDOZuNwS8sbmVO+oEmHb/XTQL8g
ORQ0JtQ7x6F8VzVqsqK6P9q7UBpR4btVYTwZDIJspTi99bmN8mj4QJQ3eKRdytyipfFqe3RfmK5d
ADxf4MvZAN3yvL7tu8RUPlcY724XskbstxLJeFda2nAD5LYPT6oEkplnJlE+rxvFrZW72ilG4QG5
1T61lowelKla5BrYrPfAbZZeGrK16RaSDIMNW0lPkUnrwpb40fV8wJKvwc/dWAltZSNfJ7aCPQ3I
MA2vOqV/WPpiVw/wwFtzrfRmEG3QKlyx7ebKmDaKlXFOrSUuoo0iQ73wcjkHaPLJgI3RjOqePmWq
Yj8opSbhllrJ3FPqCBnnLt22rzM1whFfJFbdfjFjRZ9OZR4YyokjQDx4tZqFra+4aptt0jqFc1Y4
WvLxJXf41GTY9u4m3Gpy19WkvXy9UgptReTA/hSORWCtQmBsN0ApYuMEyA83tnABK53kU7D0DMv7
UN2gH6YGqYQ0x3st48r+auVqnnLPDDN5knY2UigqVVIIelwaMb1t4Z+d1V0Xar4ZwXn5LKHIJiFE
225GZOsJ4uwEb3z1pVZJv9GuZWiW1h3ziIHY0uLqanLpXAuLk2iGN1gTfAgy8cALUy2ziBR0ZkMD
0bozCUpNeX2n6SGFIpFV+KNcIlcBctRsh2thxCYm+D5kD1yadNM7B0Wmy/MoJnZWrIGWgHPd4kAd
LLGSHGiV0S/jUmWMuxDNp3VckrtacadTAiKmC6eLGDiIg7Cdy4epD/WTPLHH7pIpBzSvjomZNFUR
VbhoPCcJRHMvbaNr2+cG8zuYW08XiSjt9Wi5ZCF2UUPr0xScbKqF/khF+4IsJJ1ltQoBq1Q9W0tC
fCXznNYDnF+CSDAdZisPEWzwMD9C/qFShge3G9dVpbu3bqirDiQwCAHeMLX1h9HpKXoN+RgKaDxG
VmzKIes17J1WQ0+x3FQalB6rdeGaGVrhmeAhHc+NGnumWQR1TN9JOS7slNYVzYq0jdV9GeZmykAq
1508bdNYp1DMLlXdknsLg3MzZJ+6rtJ4En5VqxGpiTmvI+JbiUol08LfDTBQJu+VkZgRiusghjWJ
BVGdxI4k6FeXToUHbzDcS4pec7WqWzyfrPIac3ZFMOymHYUzXKsWNQj+dlCPW4uoHDEJ3USpn6q0
HrHNV+qVkqlzsK+KAcwNQy28TCywVJzIlYLddBDf8DssDGndqM44iGKZnpaZw9ysTbIMPMypg4MB
2om0k1niN97gvnZuuFPwKA1lyD+VU2gHkJCs7JmWfDYe9EFf7BVz4GJvc2An7Y3SCT7jvpu6VcVJ
wvBoD2RRI+qV6rOiE7vw2iRKbw0tabvNGJOOOGlpxlB6gVD6c2UICn3bIrn1nEacYHlZcjfboEpn
H/Bnq9VKTRr9dqTVO0herY96ryEwQY0xJ+68nqfZeqxYOisPjnOs+pGilw952ZIbmw2tPnHruKw9
HaSli9TdMVtjkJwBLbAb3+htFMGNttrhlJeDPECiFtW5mdhx7NEjoFPXsx5IsWQesBGUlWMAuWxy
KHDYpMO7LpFC+HkxNLWvjqUZPcd4x5o7PqYoT5q8hwtE4CQRn+ZowrXfklfsTmPZ5hWqtl1na2h4
lEi6Qo+CB5Mf61aarO3qRJPaQE+LxpmHlWt1WEJ6IkPCT2rCBDfdaIpobeQhLbhtitulLwKak5xL
jM9yFfeW4filoxAkrGpCdnsnI2bsq1XdpetSJwi+dVFU1M2Mh2k+mRLX7c+KFEL2qcPEE69H3ZyS
dRm4k3gQekzAbml0kQ4necOavLHdeoo/dOSDgnXd6vxzoNVC8L7Kx7ZIffp4NOqZK+16ZA0vRulc
ibCums9BVFrN1yEJunZbGKnIdyGrw0inlqmKd7PUoGwPaaWD42Zu0XauW0d3REBg2y6VlMmfpRNA
aMZjbmLgcOkCHocTVhNriMi3zFOLcFqbQD09JW4ENZmsYjWyWxKYfkTKN/BEgbEC8Cku19uYEqjh
62NB2b+gaau2KygSxizN/Wz4JPU7/SQZUFx9oaRDv6qjYdg6pcEcirWHvVphpaxhHJJL9jBxGfZ7
iphM9/HIpmyKFDH7UeEOC1DD0t7TuCjAg8i2BdTJzLq17VKiPH4C6/vrxDTr+E4chXe2pjSMSWaK
4BQHeWNtePdT4ilqVcL3ldI9D3uLjic1QlHtDxpRx5U2WcldRH90Y8k+CZJjWZrH62rqlvtLuelD
nuOY8aC4UQdLRKbMG9aGmVo7pdctdpL6zAiVIF/TYAFxvhyI6fq9MKYPneyVC1nXjrXS3cb66vDQ
6BpUz4QyWiwq6rqHBoQZjrJmO34FfS3uA0W1+luALqOC+579p69EDiXTPhRNsyaWl3w00kA8xUKt
irMUfjn0XrVwmNYMY5yAPWD38E3qr9vSGuC35rStxeMoNCcl4xEJ4OSVdO+SJsN1kLlRrHhyjPF8
dTZpbZullP3n2Oj5Rik6cspBUBo3Zp4bzUloGnbnyUYD/5s1Nod6O8+M0CMWLgQ+FdulnK90vOmi
jMQtvRXKzyY9d5NtTYUOhYkZVfXLdG7BLQk6Bq5RFkbnyi7QdTZW2Ev7vShobTJq6ZitDdyKkV9k
+uKzGqPOK8no3Frt4neO5rR47Fu74P60o/uyEDeKn+p1o/N9TMS6pmmAb3ImKGK2CDUJirqxda+I
M7PwtCjXDE92ZfWpAUWITSybc8TDInUnP3aaIqVVBh1/OWFELEUc/1N7XdiOvOoMBvlK7ztI8E4R
ackqkxq5pZ4xqXvCkuaHqlPJm7Bby07JcDXORkiCtV5r9iOnlzKejhTlDrzLnHU5GOoGh0ML5gjQ
nIMzogqpa9Bm6rk4mSeshrwcEQCgIJjOyrAJrE0ctYq7narAnFd2PACr7whFXM4aOWpK+A0dKSdM
/xMs32wWW5jEJjYiixYil5kqNALkpKeJJnJimzdOqCT6Sdgn+j0924t+PY/MhlcctcPYz6cibqnB
WNY97cNBRmuzbZyItrBsypJV+IG82PghmY3AvcAgoqlbckChtVUAWroeQhJO0bwZuv7+18fNQ1EF
2Y7+8gALsVPZqCsHokpUR1VAFaqghbKm3SnWHOwCDNjYYYEM3GUgnG5/fcFDwejlguQSwBgtlJ5D
wgJ2ZVtNQSKwHVOzp1lp8hWHDvbJQN+O4fveuJaJZkSFhIwCVZID/T21jJ52kYSGRKOa67ounE1G
I6oTgNfFkWP7j4d2cuzOIoIKDbn1EDBOO51YijysPNrqfHLjdDqfnLg5cu9+vAj0PfrbsHNYqj6H
7Cfi3Hlt9ZgR86hLvuYJBoUmr4aTXz+ht65i6zSuW94Zyz7Ub3Kn4WjDIceL3KzfaQTPfU0tfhO3
t7ycy+9HUgHRrEO1P5CJYFKnrpDk9paHVGJDtdWRLaJmlVDNG8LATqfK+pK6+qzfQThX+puEo9y8
5sjeloT3J1M/Y2WqrZOp0yb7JIIdinnKzkd39ft3hJ4HC++Jkhoh1deKjOFWCqTp5b7b7bWBafZE
KqW9+zcuotMKCB11Md8e6LUaDV30toIaa0mOIexrq8bBI1s50xFl+oe3AhMt6xoXsii4uYf6UlrY
fd1gxvMUi55PyhC1Kc7ixZhlDnV5RKb78WIUN5dS21KCAB158ApGc4dwJebGQ0Bq1nOmSD/rnA+N
XqpHHtIPUh3zl2kjmS3QamBWB+NJNxubbO5ExtQIYU5PeMxZzZKLOCrD88CiWU/bwXP/zYe2TJrg
glDZlxLOITMydJpOlw7Fg5iQ/8qMgavqGD6/XeW3auY/LYi/Kpv/fxeRW8oSP4/InT8C2ZGvS+cw
I6mk/5WOc99RcnKYRmg1txQ7/lk6d913tKOkXkZPFIY4JPF/lc7td/SihSREow9Ytd+Cc3+l49R3
jmBWpajuUMwyUXyN34nHvR77YPqgnVEyt5my6YvJr3w9baTm3FtFX8ktBv5q54g49Gf8Kjg6g+TI
5PHWpbgDwly8AMjHB5cqarOwpEjktjU6c2cX8SeaS6jrSR+PJSle17W+fSmWbdUQMIJp53uwp4pI
To9uGkqiRTQHkUo7bRH3q7XNQXFTar1+rcxdfZb1TfUp68z07rvn/0YZ+CVa+Lci/9f1mU7Y2VGT
oRj8+qbONHHSq0GVW7sGrwZ7Rm56mCobG2zFHXv6ZEtOP3nqUz3Z2wSvT5kTDIyZQB2OfJLXHqt/
fhLcCtwHinyHCK+677Az6TxeSxPsq9u5aq8cK5r8KrLyE/S7Gd6LVUU4wbSGTEGRnxdBFF0Hg4qh
GRx+T1fHoL1NLbCcUdKiS7RD+WEiJbXrh9I9kspYhsDBjaMJ32KvYFcMe+zgxokxztJk5LjhTs2C
F+g5BLUO6g/dyux9aafT7a9v0BtjEgAepTNCrGTN9IMxiW3EHduQC3ZQJjeF7oTrMDAtwJXtMfvm
gafs5VnwgnEsAt7BOnM4/iegRSj0DaNCDYiP5G2RnJSq2rcUgsv8E3upYm1BZ0Egh4C95Mhm5yYz
Wvp25LNRXNAoop9JvuVtQ6LDCj/ORd3Abwg0FzJOn1FSMVpzbyVpu1HpuWSsVXAGOG/HOCAxn6Sk
c3qO1r/n51i+FyuaSeUGuB7J88NOjUUW9+gRgdziXA7YHYHwNhMl9oNZBke2Ba/Xz78uhZirIkkA
jDqkCUqldzE+lIyPuFeIYY1C9bQCvTyQjn0RWdgau6IXv7U/eLkqEDy2VswkOEEP68eoLLGI8IBu
dY6SPkWAbmXb9HkxoYptfj0el13aqxfgpdnhMhNrS5+OF277d3VJiqwzw71vUF3VYS9H4a40szSO
TAtvXYWGBwtE2qZWfVgyrsC/dWPh1FvKPvqtGwhnF7yISb/+ModAAtiqnKAA2AiMHVSNDw8cDSa/
BO2u3jpIWMmJ0SjpF7oYETKMjKZ/EFNffQnSqTVXA3e+QUNLLLgJiHgJxTDTSc+TDt2FeIroQoDA
GDGODKhDoDYfkTXvhVbN2F26rr2eqmmBVjMHasW2U+pqTZK9OKkGaX5OwlLsQGzY3hyNZHQsJVyh
bE4ed9XepY4+rKyu0/a5Npp7miMDfSxD54hF9nA6pCUhNhU6RVCyoLB/WNnV8qGhx9JQbBVzVv2k
kddlX5051D2ZyfVjNokflq3lciBWGXVLd2lxaH51u1bLG3o/4kmO17ZWIb8a3Z3Z5x+adNo4Ljpj
aiKkoSNumlk7HRtxRA05nI5fPgE2PjL/cAFolPv6aVgijtW6tootHdXytXSnfJtGgKKYA7Xtrwfn
G/eWRYZ3TMc7uDAbX19K0mKlQnbIt7FF0yRTKF6kZxRB++ZUR/M/MoUcrsPUyrEdYZLU2ZLwIA/W
mRKMmJ3oU7bV7IS0iQm/nK0+CVmvdPL6soU5slMlMuA60YkK/fqrvnVxKCU8UbpngI4/uLjjjJib
ANRsDRPgE9970leJ3et7aGvWGmuQ9Eu90x4Ha3Z/78SDRY35hWUVhYOxhY6zzOjfTWjhFPwPZ+fV
XKeydutfRBXQxFtgJkUrOd1QtuRFDk1s+PXnwd+pOtaUSzr+au/aa91sMYGmw/uO8QyL5j6e0FV6
9jV1pmJPKul02yY+SdbU0z5nudl9MIzOlwm45QLaNmltG2kEEcnri9bG5CVSrOYhn43pODGo9yvD
ii+n/hUXfUWAlLKX3T8+ZS6KEplaBNlKOmP49UUpbftGkermQQ25d0UTIzt2FNOPi+2C46w845CX
dfE811r1T9ocnjFX3oYx0xj4URaO11eeZe6vbe+Zh4L+Mg0hu76yUUX8k1br91UsYnn480hS0ZmI
11cxq2lZlJeKg5cgdGf5wImGEeSDp3jmA/2fy3jUQvkmt2bUeVhk76HhcIxcHLQ+JpPGy9eA3nYb
wbAoaWravX4xlos6LuQCndxRMy57sxxB3A36oaJdfuPCnvso8OLNvAQ03SQriG0OoBO+4Nf3ri2a
UdWUCg9dJXumRzwbreoiwPvy9P4oOl+aN2g6O1GKnULfMgC3b/mP76VbnNEZ1tQ8QB9sLktTT08i
X6b9+1d5M/k5cNlB0m7jxoTZcjZWs4pTn8y4ipA1ZF4/cw96liX4cPB/DZP7kWT1zV2BjBIc+5j/
OASj9Ht9V+x3JEpGqzy0rlEcHQNDIP7u+l/nOa5Cgi97NVDPFFfOTg/5VCcjFOOSvNxGvTSr4VzJ
vqLhDgc0u3D6pLuw6KRnUWzYH+WBbH/7z40b2tUNa8SZj0qhTs3q7A5xI8yzoyBr9FMsAZ24Zg6v
jv4uPZj5VFQJKsdU9MRGAJhFahq31ad/fanbSrZNfEzZSMHOhs5g9SuTjlEeCnYid/iaIX7FQxV2
nodOa5zNDwS1b2ZZbplSIHeLH4ABdTbLZi2+G7iSoBWzad7HJr1niKnOA7KHcl/mhX9UXToc37/J
N1/i74u6KCu3eoV1nmBnud26CG0oD4vX25Eu6EOyoo1wfTE2yw+e6JlLi8no7GrUbv78GgUfkSOa
vjzIGC0+RJ3eeAFpS4ik1rafGwfL2AXsm+UbG2CiV2cHISFBwWnxwV2//V5NTh8IMClPbqj9sxV8
gmissWWYsVXCIyw8P0SrC6sPj/pOKz4M1nszlrfPiPkOoTRJSefF9Ung85wBDRxiTO772i1cAm6M
j4Seb04HiMqpSFMKAvREpeS87FqbOSIBS5sOg03EV5gi4N4jZJt+koStIUpoXbCik523x3KsvSwC
8Zv+KFYaxFZvaU+mQQALfcUVBVmlFxwf3h9pb+csDrMsqzgIMZRANXj97ruRHPM07auDCf0YH8Tq
7ad81j44gLz5iDjLokBl42tQEjA3QtafI8ySHhnzLVcZPNSh9DTpU6/mElmLi+29cz4b2mh8cM03
d4bWg6LUxqrH0+P+dnX+scYo6Gpz3WbjwWMn/zWL7fqmByb/v7kKxW72JBhl+FRf31nR6xxezGU8
xO3on2w3jvdObTkf7H3ePj+8Pxwx0b7a6AneRNwNZBQqqY8H8LNzqIlScpJbzJvOZspndzHcrhL2
1z8ODeZ3HVLlZgAi/up8OxCzvhBQQtVoMKjeEDq/RDDO1+ifr8Kpmd4wfRDmj3PzBTBDTeO/w6HV
Hbz0tKfafWzk7v37l3kzo7JrhL/mMA75Dr3fjsI/RsM8JUPaNVPNXgCZ0JJbYyh9RHlV84/+GKZT
lzRCGt7ciwec/zyVxFOjAjniysOCWGOPoMHZOY32/P79vB3dXIRWMcU0mupsWV+Pu6lbSw+5qzzM
k/B23pLGV35CEsq/X4XpgS0/AkE2FWcz8mzXKSFMszxUfu4fCeDtD4rz5gcHmbfvhh6qvZ3cdN2m
C3m270xze5Izmlv4ZKN3SVG9CEdObjfj1MkPhsHbx0aa4Ybx29xtIPnOljoD5lyKsqo5ZEa3XJbo
Lx4XbdU/2N6+Wci2zgXHMs73Fo/vfGlJY1tSSHOnQ5mo6kiEuPZcjBX8CyOZ76Gjf2Rb2PY8r7Zl
tIgx9dAT5US2+RNfDwY3iYkhG1MWTn2qDoi33Xu7iS1afahyL6Am+xeVS+rhDD/0g+3R23f36tJv
TmXmYtdLXs4HMqDS3VLGXTQsaPdSUrw/mCnePlU6iltSh2lQNn8zGB3M0vT1t5nCdZorE7P/d/C2
ClgzVOnZT6aPkERvZ10CKIhFxq9FBDuxKq8fqzY35oIYjDwcZ3UunM7Y9Koc6HYiIZsuz/TqqrRR
Yr3/zZ2Zm5k/KNNAk/S5IpFjhNe8vqyMu3hLk+mOIpOwjfu5Kr+WRQ2RlrjWLswTELZrVoDJ0B3m
taMaRKH2dGLU4yhwfITKT9Z7W7MlgmyUV84uzrwmOYpKq6pPiwQlsqcz2vUkX0z2jxpRWPrBqvh2
17MVCEkD8wTZTBRGzkYkIBeUkSqXx0GzuweLYGk0jWVhT0y4lXlhe4SuBIWP3gRVoNbn+3SY1Gc7
n4gedSaN6MRm5O9eDGsOMURW8L4+GE1nVAcXD+1mYmLrt8VkkjNyNhUobW4dK/bFCZE37TozL5fH
uEuaX84okhdintgrpHVuGgEJJRAR17EAky0VdkS4+vlMQIbXaMaOKM74zkJZlAaxhY+U6A0bYNj7
g0L89juefeOEvWzTMHUDT5xv1LLYqnWzNuvD5lDeUhk6UDOI/YcXibwAJzvYbzzmcWPZu431/1Vm
ifpltSL7WYGxhwwMOdXa1fqMuCyuc3JbLAkYL8yZv0h+BZp8Q1Flgqa29O6w08sUcXTsWGjucESW
SOacMb5sBRtalFtWZoRdjdQ3HL2iORXKLnbFaCDKagEafM5HMIcAp77oce8uod+X077qPW2fdUBs
ApILKHbY2azjeyl0Ddz4ZInHwmtXoAjNmlVkhpnwh7OWsnWw5I45MiKQTQaOvRLdumCtIvaxYfuM
Zhr0B09+vB+x0/QArNb6Gaz1fPInqlLh6nd9fgk6bqzuMEzoCnHnPCtI3I73qeFEP0ZNYyefLKPK
oJIiDRaXw9Kth6woimRnTG31dV6o7QfdtPgG5qYJ/m6TN+lNaRAyGXDbotrHZRYfpp5oN4D4hiJ6
uCYvRgOBYJV95LirmV9tBdIuyoWxpEciVNL2usNyYYfMKkXGrkR6P0b8JhXylnIgk2JKWsTAVi9x
Lifd4Fkhrpfy22jVBDp7M2U4wgrkekxWt7tdoeD2+3EmQ2Xvm6v1SAhfbwfCU8VnYsq1Hxo5J78E
5a3qYHBmPy3QpZLDWoI533V0SmcQmXX7VE5gwgNLQgncmdngke/tumW5F07qfNVitVT/uVMtrDg0
M6jnhy18JtyY2vKHjnVBh1Q+at4zXEf6zqo1xH50y0oeBuWV+pWzTJ57YiL3UbtTwRjCqpt8ek35
VBh875nvYZcCEvsSL7BGQwkJwzrg97CAYM1OSRaCGoZbhNrGtC+qwrxeC7FYUBKFi9DTkFCZ9DWt
4qsJSPgUNVkLZt4gw0MFGV1xLxiMcemDUoeRHShnEQ96bmegRBth3OmJYwxEqlQZzHLiyb+aS6Fj
FPKJUbDGWH8gsyZdd5nZZxrjv5oeElaPlPSFQqGSxS0x752izDrMKtn2cDO2UOHk+bUVuHXSvSRI
m7/j39Fe0rJG7BnHT5wcg9pSXh521CN3jjVt9pQ5Xe9GD7VnIEHkQobQG+eq7tZ6j7cYVhtZAaOA
bG3jIOnmteah28AqYck796PBXo6ClxEfLNuF448XwidINfU4WLMTWdyA5IXioSsMWLxos9urVeR+
sZubNF92bCTR6uOw8SAWZWMPGEgvAcqwq3WCQU+WNlzGJdHo5TfrGiQyBRyWi/yRkZZ/KhKt6UOW
txFcP9aaLGo4Wv4oujyuI1RiCGIVNubvCkqwH3SNsXwiM9iGAkbmghMa7pwxNSV2etnE3rTsk6xM
kwinKQJVZXgpGsI1MecAe33e7v20sJ9S0xxEpCMH+9rHZkvYgdmMoat31slKqhEhtd2QgBE3lc18
xfpJZaqz4oPrxW7KSNgWQOmYy+2gzDw7aBwnVWTobnFEqVjUD6Wzzl0EYQgUyzINuFpMP/Odw+R0
TrfDirg4u7xBHv7gzFXlBYUrQI+79Sg1yLmd8dQgiILiAm1ZBIlV+TsyNsxp709FDegQeUwf9S7V
Q56uWnWO4eNK3TVR0zXD14RYI/S5DSgBx/YF3+syXyoa5F/MRhueBaubG/Sp7f50s8KfA/Jk1odS
r/B9+vnUfbFWy54DIPjFGBgK2TYmJlH9QrttQ7tqEiI4gIlpWljaMFGLVuQVnXa7e0a+tbqBvpI3
Eox9RZVvXMgU3RW40opQZjnOSKKs18cly0ggMRl6dTThp1gjbEk4GPN0xOPR8Z2MASIV/WtJRrS4
yQxVJJG24F+KUndCZc26bxqRGnt+aGykLXaYWpSf2pR0tpAU2uxmICfFicj/gJaVkZyq0bUTgDS9
mq1ZHZP2GZpeLp1rlYF3rIMkH8x9uqYON+BlUhy7JI3j20Zt3ilzrl0CGiAGGqFoZ4rvbgUSAuOH
MC/8VjfuHWSMz2uJy5KsaRNZHqhXu9jP2DsXcPiG2z9VTiWWR1E507LzBKh11oHe+68SfvKZmV3o
od7FIBFRhk/3PfUXtm5Egqd0eGMxRTmx2iKktGVcWb0HW2+u0gRXk2Jqgc3lseAWiWKOq7LB/M+C
2LdGIvGLE9sLF4+S3pbG3ieiqgsyfyLmiATqytoVil516Dtp89KXlJZ2fQuo5tIaYlZKpWKNkb6m
1s/Wzmus/AUz3ScdosMXGiK1u/fLUjNCVTREEDUIZfKja9j1uG9Z5adonHqhXwuPyAI4p9poXaW1
qNajSTvO/OAMZZqvDzW/92cUJpFgEgNMT+9s9z0CuCJSabVOC8PnmtmtcmnldSlWU2kZcVhIKrIB
bS78X4PeyZKdRzOetuDtx36gnBFZqmWvQTIW+7YMgYexcwfPu8aQkvgg0OFxEsRauj87zXPqfZX7
6ha3Sot/K/dZxd7fwW0/94/92//cztbt8ek+458/2xH7Kke+LhvrNNjxeLCdTl1ow/wR8O3sOPb7
KjRg2XqjuYOqclZos2vfTi3ZOie9ZItg4dgN3alIT57/j7yB3/tnzmM27WtO0hh0z07tk6ZmV2WJ
c4pR66/BlogAZI423oVtsaF//+n95b6oD5nERWyq3zequklOBplClYPNDlphPsLeI+yEyYKQjg8O
Bn+9FHeF+gbHN7Lo18evRaeXuzSDc/JAxbPfUnpU2vgamV4+SmI9O9Fub8vesCMU9wQl73MFXStF
Z67StU6k+RRPK8ljiLxNbSG4OEn3GriYD+7trFDwPxfEpE9rHn08idSv741lsHA16i0nVS5f2Txt
gNwnjUZuP+T/zYozmb+QI/b+u/v7RQFzsevgLHFec5k73yuR5dmnGLvFpVz7aZcOwt8REubsxkTb
qDy6Ph/Jo/lI0/SXj85mkFIRQUOP+u3sKO2vRr+QXmef5oJx4mCZP5Q27tD3b/DtiNmql86mUgXr
Qn379VOdJgyHyEvXUx1vux1X6t+2agwhP/5H3/fbGxLMhNammEVcx0t8fanEautizjSFqJFDk5Vb
3d4bpi//fD+OTXfNpZC5yXDP7mdZM7x1vTWchqKtb1Kc5lQxW/+2H4T8QAp53ghnRApcB0j96EFs
NeazERnrVoHS3htPE2GOFzGpRRd1Ka3vXTNoF6onncDFphqa7tTsPD/xj6Xlj49+VYynQTnDkdaf
/c8fCc/WQ8KLpANHznmpmKi1dTKWuDtVTkEQGkaIr7WjkfRmE9dXru56QfO6vCwLz/7ngURHijo/
EGx+wBsqSGLUiRiWdjqxsYRxvMiRhNekibxVbw/vv+O3AwnNLhf53V1EhrpNTX/Uw9sa5JzhjdZJ
Vyb7fiQKEdvsj+bSM/74tkhY1KZtplK68DSBzj7A3h/iAp+qffJLhDFJQoCoQ5oF/nLCwClzmScK
9l7I5sR8dkAN7/x46AJrHZsL3R+LcDa65MDB3QhylWoR5sDsSc2CnOplSfe2gOC4tkYLeAC7JEF/
2s7QN8D0+w/r7QfOJ8dMTTGflZt38/phUYzOUh07/qnvHB0H8MhRdMh9rKV++dFksg34P/YJm4R+
EzAxN9P8BVp09vEZQsKNUZNEhon/xvYS40ESdxWUdLkPloUzk8i4ef4nvM5Wc0ReQz+dhjrsG+dc
J6aqhoOZ5udH1j53N9IND22ffLD3n+PZoNuu8tshwPRFzxU02uvn6NqYRgvT7Y96PRtonjlVHRGH
4ON9/zrn5cffww41IeYsKEWUUM+2QbMse9cn7e6UItTPDuTK6X24dsIcLmJzSn9M2ah9XwiDAiIu
mvIWpEoJ7wEgdBNgyhnzcKE4SYGV5fk/OkTxRwvx2ZPYfiCF+q1fSDGbw+3ZWwbIkZMxY4iTNeZQ
wkUpwnqx6uP7z+FvV6EbxROgnY4V7vwjr6hSetvyV6TwQSjOi8iuxo80hm+vYoNm0vnY6alsypTX
bzVXrUdyxihO3eR9R0FAh7euBUKQ92/m7UfI1k/H3oNd0aSbfPYRrh3MGWdNxKnJe/2R84uARWNn
Rzk2H5F//nZHNI/5D/4+1CZnz83SSmjtiNxO6AOmk50bC3Z604z+/YZIoGFiwbXEruFskHbt5GVY
xsFwGJV9kxuxgl0P1h7R0viBxGN7Nn9MKgw3NF3smxHt0c7gcq9f0ZABgllIkEahM6de1HlEVVpK
qKNlpQOxpzFmNzG2hDkPfT38+31iUGGso59nF3buCECnA8iv4eSTDb68qqdSAiXRlwsg3x/t9/4y
RtivYBBEwscm6XxDrRe9hdHF4j5XymnC6GKSHi3KnUXzf8PS/j9xftvKRqeSk9bW7+VK+tmod6U5
d2sLRAUJen40po7wAy35X4yRzRqIaxa9E0qVszZvGUtLkC8oTkk9lgB7KLqqCagbsJr5g+/rL4Oe
S5Gsx+YDicF5r9eEn4FhXhenxawpX7peRvswVvt/HvSsLqhlqVLS3RJnj83CmNv5OOZPFR6HG6pR
KyHA7XjPXP5Rv/BsJd3eEJfiG+aEyhx7PhgI/lFAUQbzNDpzfgf+3iiCRbdncVJQaIgm79RT1kya
Hr5/i3+9Lmlv6Dp5b1z99ceml2tBZ6gzT+QsfcMKmWyx2Qdf+T8ta+kCffIe37/gX0Y9ijhz2y0g
dsSV/PqCyrZG341xvPNPGll+RpsKLfuORI1/vxKjcTtLbeMe3tvrK03zWPZ5CW4JMqdxR6A4aaiN
O95SFfxHeRaIVrr0RD1umnIXk+z2lP/YoLpz7KFKYYUEF6YQFa/9de+v/0aV46ParoLQl2+L66DA
en0VryPkZCkZ9GltEmfiLrL9NLiatgOdJJwAjFJlcxpPy2/vv7JzFwJ7LT4Ciu/b4Z8j8bnbH1K5
W9VT2pyGCf52UKAZf/TsenrSLIhIu8LuIW2Ok5EfB92GTl7pjRjIz5sSCpc1iay793/QNkZerRAU
IH7Thbdjx2beff0gGiY53V/H+kRMAWkXss4ewYToH6gFtsd5fpWNb8CxY1P8WGcvVVOx7STL3JxK
4cc7jdLmcVFNvDeS/KnMlf7BZPOXm2IZwJOKi5tD1bn2DhQu3A+Y6qdhSHFItmRSlzL+iG3w5ntH
oslGDkWCRRlA/Cay/r+R+v5rwPv9Zq2m3MlOakM869Qkz0/EnlMZUHTi9CgHW3zu44ouSarr469x
KuQviumQWaXvYGmkU9IPQWX5wICw2lef+mTWCB037KcZN+h/tnKMKtRzRY5tnc0qhsyXu/0hFZod
tTUxzDS4LTiXvj3RB2pTA9TYvOriul+apY6I5ALROtGoCqEQQr5bYx1+rS7rFjKUg0usJahmDIp0
S+olS2UL9FUg90hrL6jB+0la6YfEaZp4163SjINFU8sP5faU1bNey/Ud0UcQgLq57GhU0n380WK8
jy/deI3FzjesCf94laJ6IC/YeLFzF8pRT7rG56TE2hLmOS3+YIpL8bUZ5sOUZYsOqU0M3j4rPVVH
87zY9y0CzDLEWAV/BDG7jR7B0MpIVlW1m3OxLvcKlQdaTM9LLXocZVIE5pjQwJhca3rAVOulez1z
pR2gOKxEuCA5PK0WFYvDknbpfT0iWYjY6KU3ysmaEnYiUB3+BqBA0lpg8QIQde0RO0xS9FCu4jLG
2DhQmA7XYpEPYE7EGKRZW9QRbXuXFvUoxbV0tbINDLR9MoCU1T70PdnsmCFz9WVNm+HOBkfi7rQ8
NxFAJ4vtBy1MlJcmsda7NG6UF/CNjcauchV9k86umyyi4oK8guYjtXEIW2UcDFOxHLXUmCcIyESp
gL+CvpRq6lqQvwJYcORHEwI0io7jku1+8xN3ojmNy0ddFH41dfRw0RJEbC3KK61YqnTftrH7oFzN
fBKtR4mm6IfxC7wk2FOkBZjfCisvf8UDSoeoz+zke0K2pENzP597nlEM0q4FzLs5HshqDifMxlyb
GZN0qXlwT9jYDI3Hmhafk2k1Xsxy5oSHSM2zdkg9pltOKgNj0mFIh+2Qs/vEFNy8NI3K0yjXs5yX
wEnvqC259wy6drxMTYQgEWiklaA0jlN+aKa+NUPtnImgmktjrA5O55UqKFoFAjEhrIqyBCnYjCqL
VMzQyzvzJ8dole06us49/6dB8iQXAg5p4bXyYohXZw1IBakulegaYnwM4f3w1l7ekY+afWqmMpsp
ZqgCZpzCp7zriWGuolrU6ReQPeuVYdb0PlItGe4WJ5Vf0BOgYpzLjWSXjKPiF9XKIiRtNZZfbr76
6eXSNr1F7zwpTjTFYIRyziJIaZqEInS4mpNvaabbzw1UP5qOpk6WfZOCV+0HmnN0kVMJMcvRelR5
rFhfNd9ff5p5LF8g53V3mZlPTxXr+LzPtbz+VjTFcK0ktufAz6SSYZIp9wswSHiN6YTgKCwhzXSh
N6T5L7dIYBg2ll6Zl228rl+SMoWaCIYKkQn4WpQQCSkPz9U6a9XOWVvv5DS0iY8r0Dvi6DqaybpU
DSxyyjOfltVRL3MtaPWjKpLPYzFQxUtn2M+WkcmbpibOe2eJTr9dYKKkO5qi64MNrELjqE87aWfM
nVEGMlnrlx5vQxq68MHagw2ylMrAgEgobB3KjgjDIKfq3ZzagdajTzq5pYdXsUmcTkTWQE5tkMTL
MAXOBA0VslLf0kocs9oMlqJ3afdh91T8++LdmozojvnT7ruQBsqwIk2xllto281RkNxSbhb10o4U
Htk7mrsEQWeIE+z9Cs+juEzczHuG4sFaQHuOcsJieeRzOXrJSDFt6VY7IJKy2q3T2pz8eWngBWqF
JHjOsbiLdZXpS0I6HhxFot270LDZc4RU62UbelWKodoUtfnZbCV/PB5smG9+A1QWLGTSBZ4e832n
ab3u0b4wVduw4X7IPtOfZw/iG9kzWXLtJzCgDoumbe9Gm5dNx2b1IpJr4sOt7HsZ04TN63jXouA0
P5NB2zN7WavzRc4IFI60ZSTcbn1yvmgenwb0udmg/7x69X+EwcVqZ7OkpaiESLfdL6uBMoFOdv3N
w751KUm9IV2gsdkMWMta9BGYhnWMNIO4+GPXdM1zaW5kQM5G4lsz12USOmOPpDA3/ME+gBEzAIgN
83qTO4v7Y5m6JjtMyrDInPLHLJrslc5kStvbCepc6390SE6agLKa/dQWtvY9xzoIMTexnaOTIBYL
lznPfw26xkdItyCpI0svpHtEmZP8UmMmv6p+re0gRUlHEw+IAnjevKEVWhRlp4WLXk/fUBRwEwOC
tSSicGkY0OtMbbqcXEXykJFOfftYytQxj9RbhRZZrVZNUU9QbR+a2lyWcNi6zj1oasLqiyZkRXjn
WfKWullp4MJ3ej9I5mXST12nUDjB57UK88TpZ/BDx5WeCJvFGPVHZzay6dgXa1GQE5x4L8pAzQuu
LOXF6omYOIkPmvYlr/JeHPRyAneQLyxsoeb1tJxR/MT3mY18YVGD+8uaavUrtpMESY+0VQnEz+2J
KaMpHAcroh0ZUlkhnA1gV/qFooZ5Z7au+sqPWL5inFjuCVgv/kNQQMTiXDLQBhr1l5Mm+SEa0ba7
0VEzM2aZftMQTPxnzOAYqX5sPWXinTU30lQe/5rjvniCnmjfoV707tZRwS7mNejDRdla89EdO2QW
lCGpNPgdbIuo0QoS6LNU2MThVBpiu0Hr4JpSHRHfiZ1Ysuus6LsHZind3TWTM6JLamnU7mSmhiLq
p3F9Gain9Qf00hM81bqr/aDqa9Q4sVXI+DA6uYW4Yk7bcW9Iv3YO1lKYN3zCMRmOcFfzHU3f5YVk
Nyc9zAb2k3DFV/OkDwnw9MFbJyPMLbf9JO0y+57HCb+yNESMUM+EtRa0NF5G7MJz5gQLi/9n8vE0
P/IUhTdnLPw6VAnc2XDokPDsmVzK+7yv5qvaEuNzNyAG5DYWcIuw5XiesEkrFQpfwYzMKi8micpu
YZPOJizGeK57eJT19rXQyGOrWFMmboMl6+sepmGf3ElpT8hLhtL5REp1lwYFObE6rMCCraYO67aN
2BJm094chT9FizvmDKN+U/Vs6puHYYYBTFnNbuDp6mX238iRQT+xdZ0vPQml8uhN/bNO7nGWW+Qf
sknh7Dfq+XLo2XA+QiNNhyi2Ee0EyrObm0JkaBMZZu61tC3ooUtuZm5E7U0fI8sbHBliJBVxuBoq
u4EVAUl5HUcAwfPqtmNowdWcP+N9TL/rXalfrzocwgmu1o3GtvXF8EthHCcFWiIqGyRCYVMakCX9
ZY1BcvHZEhJlaLzVrKrKLhK5Jp1jX5r8dtdvrRcnXs3HBK04EZdWO13k+eLcTKxzy85dpXejCHBA
x1jkC3zNUUAslyh1Yljb6VihAcn9r6tRVtlFVzS8LeGxgkYTtGgJYns05kt/XYm27syeSXaGdv2y
JCBNoaxCq2sgLl5IDr5QNfO6nUHZJeuDGJMBhQaQuAwP1ArZeOaFPLNZcPFLJn1rsHiZvEPlJP1t
povpOdYJjie5wu/p76wD7NYBCn1oTdJ1wkHaiDVH+LZEwG8QLUi0eYsWM7dyuSMgkESJTPjpURlx
foV0kWDjIUO1HEI3y5+JUNS+WQiq2PKyr2NU/mhq42GsfTcsF/NSK4dvUsxHmS+AGTr+J2lVlCwa
wz2N+8B2u08tpEHb8nYOcvtl0PaEavVPsRT4zlf46gBOZMeaLMv5B6aU686fx2/FCCOTYL6UTSD/
Vvb+g81O4DbXYRUiUa1Is0vo++7HvPHuNARKQSMT7wZSgE2EYL8r3CZai+FOzCyBCFHBgY5Tbuyo
VqBYy+VFO7sPmVU6ka2q/exbMqxivrkt3JFDlGZfIfy5UB0c43pACBxXN8LF6dzFBSEdiHItpOGh
MQPpil3r1uwB2ZqFM303YnPduapOHistdTmyufNFnXX6pzzx/U/G6A5kH5vZxULWY+4O/U7LLPfT
qI1jJApST7Ou8r94FnqoNn4UFAKiTMbrle/Hxf2S1k2kyx9aFmWDmu/Azd/kiMDkmh0n5sfNb04P
FAqK/mNmSrST8XZeix8xzGTGETiBUQslYGJXdjuEiIGXOictNY9jNd+67ho5zXivJ9doSKM8T34m
nBKL4qQbI6hiOT+WuhtNa9kiiCIKcnUfO7aJmgn4vmjDEUwCOc1BstRhKsjUK54oKUe5k31d10t3
gh00kbrRaGWy19A1BBw/opTgzzK9GnXITIPI6h3t0TWKSbsNWl4BtVEw6QhZP3muoippJO5+IXtS
rHVxqYmq3w1G++IuHC00mkdXLvybL6z4fAkIsk25N/KWc7MDsftglypaHQf4Uzwc63SNLNa0yW9Y
BGT5KS/an50odl48ZnDBB+tTJu2rKl1esrJao0Vzp52DtevgD/K+8pLsEaq5eTmNvf5zlMtwQiTn
RZD4h7CY/ahWRrPLXG8I7dm+c7A6RZWGuyQv71NHaJdd3hJ6WYlvBhvWMEWZHbTEmUP1VteYy/tb
XXb+s+s2PwTFvMhwSnu3ciYP7a68ltV0AGBdhKWxLsHYZd/pJ3SXiVRVCAvx6OjNgyny+4WZAbHi
HCiIg6CEfi5m9ijk58qQL1uw4CCMi9Yj+dMZIn8xDlbm3Uts7aWePOneGiPjwwcxOZximBVAyXLY
1IiihWy/b9EFtMGweN+LVHzzLet7Woovgqqnid4/zgMYonABRs6PiDKfiA0KGejomdsn00qe3b5N
fiX5vmTqNQGFIuOLo3Jevqm1rO9oLCJ9b74mWrvcINdWDwQhu5dGAfXT6Y2Q7/dADi6l6YLNut2f
OqNlG1f1SxBPrbwXDbJk0yUEltClIxM0CgTY0GtoJxaREsr7xZGO+cUmKwKCdEQC7N5m4xNYbbof
hnbfpMP3nCTzcBPN2Zwc4yt2yg1ofsd/mWIvf+DLl+DGUavi+vsacwTfkw9xDUT3oTABH2l6om5i
pyGewVoLvQwpju6yHPE/2/xLpbk3AKZDgZQQ9PF3cg2zPfkIMg+lt35iWduLyruxMgIn2NKPiPay
HiC8XdfmySU3OgK3a/ynfEJU/dnH8SL3kJlvGSs/l+apq6mDSO2xJeoWcJT1NHjiFrKxi3aqVfqG
Ub601EnlVsxqqdNgGI3RuTBEIyDgf2ecrxGyeVGHmA0nVmrKOLgn7mRJqG7QUWiJbH8wLkzZO37U
ZrlPArBAHCVBIcRVskyRXwkI22WTCHowuVR7s6+PedXVLiuN4bMD1gfqLTo1h9AqR6pjycQWas9S
W55cMuWcUEpN109ezBwM6irN731dESOr94R2PFhlh0ssQArr6N+Y1nrSQDqXxISubMr+Ni3l/2Hv
TJrjRrJs/VfKat1IwzyYvX4LIOZgcKZIagOjJCZmOACHY/r170NmPqsUU5XqXvSulyqVMkiEw/36
ved8p38mw3bggU6NdK9pF+babqxqUz7OdSrojyxNe1R0MMothiEcxSJG/b9nPJegxeV/ELhIvXT8
2jE8wVZAqsndUAYOGuu6aYDIkeTh108j30T3xSJ9y+KALfONrcbsi22SwbHjn7OR0y6Ld9y/Km2b
Fwgztmku0Y379TCi0VTTmO5lSrD0rgDf+449ViODw63NA1oegy4KGvv3msgYKuQejMN+qJv+k1m1
2ZeAhKhnq84VOR/tMNJ9oTv9siSjd88xgF9iHGzxRl/FtCJaKpMbFrT3H3sd4X401m0yXPGgGs6L
0irtCC5mfTumFt8Zsip7PhLJUnUbXYk8uaEZGpfsbUX3kKZ+D9ckTbfc/MfyaMpAcb9tBQCyiXbp
EAGRK8adyd7zNfZky396mTTMHcYEgtluZPNgjlV2rVxCWBO9YROr8um6pZ2xC0C0v5oYmZqDPWJ2
2KVSQx6Oqp++vtZTZ4bDwhsYWc68nLsUPRSt3WUYb4VKs68osXGUzJlecMskj1ty4hPFSfCEql9J
5qBqX+z1HZgXv3nhe3SLTQ9mE9uBlQ0oZBer/eJ1sW7hT/K9gq+mooYN2pIskVZq6GIZNtB2Yv1z
ShaGaj5xJJTv3pyhGe7MFtW7UZrFZfGA/G3SvrTkuz11Lo0zx9Ki1MTCglNOTV/LvkiNsJhLWimJ
WzW36QIeHrJT3SjOrzrgBA+6+LHsyvHVmOs1PQfq+TeQzmj189ia22gW5VhtSIbRjUOm9z7J1qIs
7uXiXRJarm+5qkd1Y5VLewocN544J/2ZnUt6BX3qjFYqux9JGeEYW9p7H4zlq1XM1pWRWpO21Sed
+szvioaA8yZ2JX4Id7nPqll7GLosqCI12qQlMy/NvLDxMuOZZBnvIYhrEtFMoxzuyhjtc1jlhnw1
U7d5arqlenCgm/YhfXqKM6tPmppwgmVVVcYlFgsdB9detNlY/mSs8tc5h28jlF6NdiZzlY+jW3hG
jmyLuD/akxZvYMaom8V25U8+5a8zK25F6PRgJWBRNEEYfj8jKrOZ1BC904+z1hjDntLdvQty8dIh
XdhikTO28+TGB7MJrAe0fuVppBO3s4gD+8lc5y8DT7TAqIcsZmgo15ijff+D5LUvqIxLJLpdWrjh
kE80DWutGa8WJ/V+8mv/dWblrhrSNXUKu7X/cYxMKqVRFND3jg3tvH3PNe5p5AjZzq7Dm9847uNP
RkDrTP/7IRnfJl8mmrkV7PlRL2so1hfXWXX0iyCWXw1pu28A85C/1U0Jb5kbWCA2VWbPNIaHnKDC
YIWhJwJc4v7vf5a/LCzmWTD6Vj0adE0Grt8/aNWOg9cSBXM0B7vhYya5F2bt/neVByhtdLIkkUOj
1cKt+P2nGKQniNkxFp6wHPZBXZRXQc1Y6u9/l7+M6dZPMQEuodD1XFAc33/K6Jetla+ZGHFLYoPH
te/Qutbw5CIn4rqVqJ0VOz/LRvvBSsWJiHoQviLcnI/gC4RdDsZNbznKLGBQxonG8AjgB9KR5Scv
xQ++q1WHZcFjxR76F2t7kWldZyl/OU5mtbwbfWNdJ74tf7IifvQUgb0CeOPVW3Vl3z9FP6ZZ1i36
cnTtwrrBU+k2YTkM5HT1ndhVFldJPcGd8/ff3W9y1O/eCX6hlSCCnk9HVvFRK+Wk7dxpnbscmVil
gBTjmQrT7QvzG91YkjtnIBhqHWdNT4TyzM8zXVMivRGGA+uX0poYSYxrGa0X9pXZJRrN3FZnRimN
1Xb19z/tD54RAhrEGBAhuS58VElMvtfpwTSiBx/peNktTFnRl5tu0fqNnk0IOBsksH//mX/ZpRhy
r1Q0tKN8/fpH40dGWJYjmAofUyZsklyXTWXlzOXS/KVm/Pv3H/ajX5BCaUU3s0MRXvn9Imj9dsyo
uPRjbc0A7khHgcjWalm/Hb1Uv69x3j0uc2a8/f3H/uBlQsQPvhIXNBiAj6rO1A4m3MQenTsSUM6x
g3qirrgdCOenBvYffBRCF4hzgHtWaeP6BP410/8Pdy4RbbbmdLSDutu2wYAv2ko8dazquviJFuRH
n8U76/ls+EhRPirJ/HQmlDFplmPQ282r6cwMUi2aSWFZzsFPdL4/WCYAgOH8IPAHtLTmWP/596KG
T23pKDZB8i8SLtol/Fy/Kk4JXyfxGYhtfrJWfrAtrTGhvLv4FjixP3yi5Jie9HUHLGLR7mq71Gm1
VNb93y+NH20Q4LKQUprsfOhLPqhDB00gMzf4xQpAi18XVu8NLilG7X0qzGfNHfRLlWETRhFb3wUc
pmeGu+7bVKFCDE0rm67iOJu2pA0ipqBlmOyZO88/+aZ/9Czg3lH9O7/JXz78kDKrRdPZ2nK0EaZt
5CLFplf9z/Juf/QpK1iXh7DKZD+iYcZkDqahC+ZjvPjmvsqYkrRG8jNt8Y9WbQD0CMWgC5PI/6Dl
Jp2mj4e4I2LKW7SDWdnjbmYiw7UfcclvX+7/Qvf/uRqS/j1zP3zrvrx9e/9zWv36D34n7mtO8AtU
OgRsJNhTk/9WnP2eVr/+1QqXZfviZWC/XHVWf8TVG9Yvv5mVVnTQWtiteet/MPf5K9SSCBtg8PxG
1vP+O8j9D/5NNmlcn6t9DrcZscOcFd9vNXUeyNoklDHKHeOKiNWE3ivTle1SYIDcutSs3VYD8rCs
nrMli6TUGKCnttNx8XXN7oTVVv7qLANpUWZRju+DtgyI+IWd0OHyWiOkzzd+M2KaYJ1s3CdBMtOl
IybJ2v+Prb/hvetV9/6Py1sj/7FT9be3Hlvn/1mX+lfRzF2GD/j/fv9H+fufCRHfvPVv3/1hW/dZ
P9+p926+f5eq5J/+rk9e/5//1b/8x/tv/5XHuXn/z39+FaqG83H/nvBj/XlhOdxC/v1KjEQlunf5
8R/8vhJt+xcHkzkiuI8L0bZ+4QzlqsjEYs3kWQuFP9ahZhikP7go85DmOZh8VgTqHwtRM8x1abMS
KdZNznmgYP//N7/9vSrkof17pfa6rf6reMTIxrlKFc49ETAxcv4PIuquleAwiSAKm0Qxntc1Zz70
hr/cqyXT77mnO7t4VI6xtY12+MotvQhxLVUPZi2dfpt3VLuirl/LskbAZSc4ycPAVulm0Gm4RZCb
6SWMQyVuY9lVaYQF17ug0mFWt/huT3dTJupxdJz4U0l7NQ0Hqy8/N7jirwRKTrWpad5qquqWTeLZ
04Xgm2DZ0OBvLmtz92VOPftBlQUuf8J7N1mVPrWJLp4Z/osu0suGyldvDZc0tnxKIkGicOGP8TO3
qvor/WDmIn/67v94wP+oVXULsaCX//nP3xxw3z9QBNVcNADRIFO0PuKO06AyABTNTpihEnhckFyc
GIQxlWyL0b8TM/zIvhhLBDv2IqOxH5nWtrFs7yH+F89Ya8ZfF2SmhyXumfsxnyKEyl6yBzLdJho9
dNpOpNU61qEYl5/VI99XQOticKjLV5C/Rz/W/ih0JRyP5jGm0NCqp2Y7Bk68r8152rpa5m9boE6/
H17/dvX9JlT+8LC++8D1B/pTKWkxrEi9sXTY1BC05PpNVcWhIUVoKftutotdt04c4H+cdGVh+q2v
SEe9LkvzBAfq2YyHLXgALPnj4e+/xe/LhN8fhLu2NXj3MDJ8kK3+h9nJaWTBr0KzGE1FXImTBsTk
JwbPH34KBgbHRVdMofChkG4QR1GyNywVzenhRRtU05b6Gfv7Nxbhh4fsuiiUsVVB9SRr5sNDtool
s3OgJ16OXg6qBcTNsDHi5IwyMP6UqtSAdWG28zMTJf0T3EStDpWr52+dhcUr1Z14m/EJVmQlCOGI
l15Sev1V8Y5SW1qszpg8UjW56VaRqI6IMhXDQafHTn/xooJE3RrWVOXbvEyah6GU9UtL+Mhpdio4
WyR4bpPMZA6GAASB48LQQEa1UR4nfTDJtCcN5Ggxwv2Dw/W/ldM/aQf8abmv5+Ef59z1W8U5dxE1
pOwPcUXrP/lXXBH7lgm+AGweqGsOpt9rJ9/7BeOlgUYdu+dKCuS+8seR5Zi/GCsFkaJ3hTispMo/
Dizb+GVlF0ILAGWJiZJ668P59HfnFf68D8X1qpCnvckmhTXABFb54a2Je02YtBaqS2qnhMp7du+T
s872iIwZk9NIGmyVZxbtx7Ya1aeJ4CWGwFmRigkEA+Cspxx6h/7uprRwbtzGHeZIufP4xWyJxnyj
ryj0A+wPbkBFI0cDkQEcl12eyGU5SSAY6rbM4e3tClwyG0l2M7GrfRnv9TbXR8QLaV9B+mo6w7id
UbYyHLYWV+JN0rLHUjoWRV87Vo9SAti9dXuTsw4NUXk/9IOrM+lbymyb1IW866vS/lTUZa6hHACz
AK0mX0eXUDTlQdNix863hVbx0ihEpsghaoa32cVIOufguoXd7+IpmBUqi4l7ZtgxmU0eFpQ5HNJj
3/rf3Ebzr8zcGKZoLC1FZPyghjPd+7HaxoNRqrCrUUJcZFkpsVLCBCrnfkToflhGy3PPVWroRLEj
vetfqhH76nWSBll6NDtHyENiYJX/VgRWkxxTDb0hJ/lYfk5QGzMhzrTxxiBWnCBOkXrZ0+K1dG5x
ljXQapr5KxIruYfbNO2Nqh8ZXOSm/TjqvdfufFCHbDNleWzTxCE/NnHgloTpVKwAjBjVzYZCOtHe
Ye8Mc1jWdj1t6qJ3+jBhkk1S7TKaDCBchsQwnvyuDXaLzJfrpFcxATuERlhX7jDmQxZNqZHp20Y6
85Qxt4HzFqNadnPGvUs3dDuB5yDeTJKf9K6y3CY+2f0AW6tAbHhAWu5vrVF496xkomeLMmn7RxNd
g91u0bBq6gEmUjHv8ZdltOMI+xXdreM3ibjunQrvFlycoWH+iHpS2ciGk2pJBD+yHPvr0q+M4rm1
7NqJfPjU/YY2iukfUHikgX6IbeX734juLuzjGOTT7Oz8AaJAOIyzVSKTMGK1c7XKQeARzP14XxG0
dLUYw2i/GqwE63kED5Zuh7qrlLkbJkWuY2gZYLu2NclV1pM9Kr04CckYfRPEHjAwZ6jj6pgAEExv
PaOy0Ewy4dRGxHyVQ3ZLnRjTZ9tK/TRcmmlUD73CvXOYax/9TuAmMbPkwSY6aNSXiWF/nJEAjGh7
LrcTiczk++p1lh1iJZsR+FE+YEcgsg8MQecrNHGx4oRqI4PffN5MpWwCvnKztPOLDjd8AmGHvZjZ
AEj8Jj1xxo0a2C5S2ct0g/dn6jxUXE2OjaQslLSRK7sTW0GYIlYNnoNBD4DjTSMh6O+M5IXzpfds
ZNEhkLxCR1/eFXniUHEOFMdZLhrnU+MvVuBH2hz4xRLahRt7F4aUnuZHZRCbYtdUNg6LU6bMQoiT
0jyXKFtVTpXz4C6ZP+2neeyszw1wOrCXgez9yNOl5T7GaDqoHY3eXaK+Itf+aUD6wJSytmS2xROP
LsVf+vg+xiW1iixjuzpkvk7MYWzZlTgHJuKKKJ2drDi1luYFtwn1Kc8+95tvyST9rQ6vVDvgcNCY
+jW5ZkeyJrOesblto3Wqfd6eOsvrHaktq2LbIy/+xfXFzMbogKLaq5kO4ssYuJrYFINug6GPm/kF
sLHK9i3Jxe1jK+YZihfM9DHEr2y/VCj9N+1k0GAssLec46JSV3KS+WW2ENFejegQwi7HdsNygq+3
d8VggKHC3As0PEDmer9kg3hpk2S5RhZCXnDQBmentIcbGSBn5vUv9Bu7yiigYbEC5K+zyY0U1A/a
z43YkUqivSa0pF8L2VrHLIMuS5o0WoMDiH//m14VmBUF/zbUZxiANtf5Eyrf4eg3kKN8o4lv2oUO
AAimIfmEMjfB5FEa7iGeZbvNpqW4G4lGei/8eHmJjcxak57tudkpTUzOEcLZlGwB/iLhkK3ZNJGd
TokdAmWnEVmh4iarPRVfUKrrL9SllRMp2SYXM5uK+QG3anVxjUSGet/ODYyovA1CXgJ9vsRSFetI
Pxv8/uiD7KpPOJw190JytRI3bp+pB8GcszyKUer8pxzrHkFxCtx/nCnvim7a+nVT1fsZVmm+BU/p
3upL+VgUikeCZOpRT7g/hkVMFEfko92eiN02Ca5OO00+JaZGxDPJE3n/PLcjDhVnWC19U6xHcVBm
Hngvu7ngYJlfq3puj6NXtDeJ7rMvQNoMq8RI76e+1E5lppKrVpjsP/YgzkQLdvGDbQ/aeU4Qtoau
xgNJnC4bI7RT5XGMDVPuMVbhFwKWu5x1UgRedTLbr5Syg9t4VcPIsvcvI0FYqDvLOkxlmd9UBmvS
770Y8iTOhrMvdQKnWymfEK9ModvN2sVftDQyR8c8u3b/IG2CQ6mooYJVs28AF5BAClsOsS22AJ21
jDVgxFPxzdWaQ5ajNVhQKdx1nswfijHXDwKU29G2NGTCqsuJCNJj/yWBnf2KucKlK22zdqTITpjT
k1d9kRZyimW8NmEXneNxaKIKBfsRG4UVjV6SnXxvrfwZk+OwMfVyo3ulEps5AxOF0d67d5dF2cgE
22Ezeph8ZKf0HeRk9o3CnvI3GykZFzHR5qFedWQ9Zw15XHGpBw+6WPIbfcLI0U6Wf4YY1x4U3ON9
1S/FU6YNIoorUqwLLw+uEeiyLJnivsU5YqoxMNuHGDL5iF+pCF4g33ohZzozSFCqx7agerKRZwBX
t4LruE39t8Sd34uyTLcwP7y7PrHtvTIydW4qguxTrkF3DJiK+5jANqJiHcCIg6kxjbNEdV1mbYq5
r7xtGRCHVLLWZjZi0kAoprgRDfVJ1V5wAApWn9mMNaByc7of8ODs5jkBMhin8zln/FKHedX650Ck
2WHyBu9RGkkVFbp0rya78hCnxtWzWcT1iRFJzHZJL0Isxa1Njs22qRDHusK2n4kdrNcHmiSRVG0b
0cB/FGK5nicbKxUx2yUXfr++uAElaa+WfY4lY2O19qvTD1/TeF4dhFa888o8P4D3tPE2kxVQ6MnX
fuhhTnYw8oAxJqiwciIsptmEeWfxkqXtqewz/arpu50KLCR/y5gdpSfTEGnXtWdV/aHV4MQtftyg
9B7Fla3qhQTe1YNktG0CVjb3LbFzUBKXey+GO3ArSANfUaDJOyLO/LMllLj3Kq/dStGLw0Dq5FUe
T40Gyd6ZJjY7HwRthaHqW70Y3afWht3PxDjg4eu32AESfuNJPiCdBRjLTrPpa3vn+kuK4yVrUEmV
9Qb7kxdVdVB9Ju9wdPEYxGqMst7ObxM/Ts1w6u3+rqEmvMJm5ZwF+uMdh3Wyyzuyfp0We2WkpSkB
6U3aBWcLhumxDkYBytB9ou7Nb3v8Opxe+CEOiHMpA1E3zeeqUebW7AdxwTSDJi9f4b+WxnQ9jNvB
uu57qKcDyYuoD7waTnD6q0aW8X6xDM4djCPOQ5/LtImcQdPeFPCQc1xKdd1ZwkN2tGBg4HxdIs8t
xNcUnVxk+3oVlW3XPrGsfXCIPuKuGVFNPRvBpurTmOuQRHUOh/5aMrtHPgpquJ8ScUGU6IYO5dBe
0Gl+N1PuABlujAT5kkvQJreWfdpQlnEfoip0qilM0pK/pT2wG9PMP8umyJ4HOY5U2CRlos2qLxPv
XIeoEZ6nLVEVa/EuSADIahJ7EXRMZ9rIHo1aW3KxCDVs+p+ToUVkahbqPNvsMdMwmK9+aQ5HXdac
HW5dbRLTq39Ne/26yO1553KwXKq67OFhwqU3bWT4PobVM5LEG8wgxj1NPuA8ZeEBTlj8FzeVT1hr
/B263mCBCJTCi/L1eNNq9ZWg9DomVl3uUF3UexF0deRqsf2QoiLZ4+kZHgy7fVEF3nZIqfFGyS7f
aZViw5nqnPexqzcEvlghd63uPkny8uC0KSZiSQL5VObyum0rn4fEHH7TBUBVxymoj8wd9a2ZBMNJ
AoGGr1lNL2rsP7cBgFinyNxTmlQuL3n92k8ZHtFq0VctpVuGvjUuGJAmT0cuvTQ7EhL9q36qjHOa
Zff9YBg1QuLYPRpIGuEzmg9F4DePdYZzJWns4oXt93PtOe0+yfCa2C61jUaYS9t2Y+QiE90pV76x
wOaDTnW4dWdb3M+i8YDT8qw7K65xHsTFrRHQwVUDCbF0eMGTFl0XaVPzAB/K3ySWPZ+cvkLj0K33
38q2f0UZq4eLMaV4zjwZ6TOk32qQRkhoV3rvTdrLQD2Mh4INDFSuk59rGJuHHt/xAbnCjMMTDRGM
cfw0NJ3ja4T9QxkZVR7v/MVRJ8RmSx4iGBnCcqY1ESqvQ6rfJ286QegXH8rDsZbuCF89aB+45Ruw
s4PflvVYcTVCez+l852VN8ldQujkQy8QWy7YOM+9LhHwxlYNm5a9lDjk7klqafAWqLG5ywT3RG6o
XJGDpRKYrxzttdcqxKzlilrW+/Sh8eIimqpSPdhy/irtIBlDsykGWgmtUKHI3GrjJCNELrDWxU3Z
ieKO/9N0Xy6Nd2BzzY+wmusnLrvD6+zP+m0ct865gFu+rbWkupGpm59mQRFS4nLbsDtUe1lP6tob
a3FGX/aM2ZJbi8jSz75ZFqExGd6WV9OLBo6YbeLK8rRYi30nhHoURn9HsJFNuz6fzuhu2ze8DcuJ
Y0YdDL2xXzNV19sSifRNMojpU8PL8twMTC+wd1HVpalSZ4qDT60wjC2OzfKC/ja96rhHvzEH2Ff+
nG+SUmsvA97xvZjd5OwukzjUOhft2k+Lk+V58xauxF2FUBl1dV/spsoEdIyEYycx1r9wQ0GwMhgu
TWJpdfueffjU6P58IcTkEUcoLgrHZO9EvBtlE/7AoE/Pk6vZVz0I+6PCoRyNQvkbjOZq0+AM26Co
uiZJKd6m3vLUWODf+zox2aVoJ2Rdf8OGPb4vnYspxEC4uM8Syz9ayNCiBilxiIbWOHoYFhA1G3uC
todPiCyrrQHFCEtsMG3yGNNH5qt2j09bPCJGucut3oggayRHc6ZGTjvpR4wVqh1Q42DbFLFxCYyu
DcXIvR5RtLrtoCAXYQ6Qmysa2hK8Qp0LlShpuyMZQgRiBda1J5z1lW14jTGEtHqcHBIf6EnMNwG7
e3APeZd1h4Ug6k3Z2v5BpVN95DxXZzHJ+W4JvOwu9ovu3GoLd0/D6ig0UufEL1+fKtn4obO6tePZ
fHQaaW0DXZ0yo4CyLHTggz2uYx8K4+MiZXWv65Pa+EUaY0sBXDgW8xIh1Gs3GVjis2ab0gt9vJ+H
1k+SG5yqw77zmm8dNl4CmOt5aziNF5pcd9/hRlvEtgn85mtC3wmV8tiHGUUbVMk02dK0DFBcc61l
rjJSbSr7xfSX5g0ZLEY8n07jhr6N3APMb2+7rsmv2XaHISTdirBZdsvk4CUFzWgan190b8GMPWkO
jjs8hB7e342bYToPEVsNJ50iOkI9kW/02Q0irq71qdSleq7yroks6pBbmbbGvsSguEcGFX/iSAbq
YbnFW27FchsvI9og9DrU8iI/6yj7DwNE3w2TFmxRvlXj+FNY+KiAuTACBr/CiD5ArXX1Pd0sI1rU
op3wL16a2R6Yh7rxTdBh06zNrG5wlZbLu+MWekbsAc9XLpO9aVXySi8l2cklH7Yl4bJF2PSwMTLA
0HmoUkU8guzmDeLLty5tDOIyg2yHmJ47tEA3smVoNOyR9tcvM+Cvi96o4mB2OsDpvO1vnanOLihs
eVMnjHlLPdc73BU2dbMzfJ7tdA5CQ3g+dkV/vpmg/j/j/xkJ3U7Fo51xTVwtiN2l9AIVYah1btrZ
mvccIGZoqKH6BuEeUEZfVXij5VK81r423cvc/xZ75nJVTcsIfIe2TNj4Jqr+KllRF3OzNf3MCdfr
/cXtWn8zB8Gw05BHbd1E89Gvjwhf8HfXPgYpTbujZ0ofzHTHOyefs4d0oOdD19nZ6729XPcpQMUo
r/Rl07gWId0y0e/gXaFUBxl6n6plugoKt4lKz8LP3XqczsFgU/4khbfra07DIB+byOXevpuaIQAg
IHDI5rn7ueunfiNz0hdN3MIR/A+Lk8+0OryIqD65nw7xhu682heQIp4Mkk4Qt1qWBiwf8vSmU2l8
52Ih32p9umC8CtY2Z0FgIGeSpfnfhMb+t/Z26U3Q0IGFHCs7RTNI13VWDCsj6GGokNAubMkyVA+0
4af2IP0pmza8vuXWz/VybyZcaxez6o9JniZcjtJua1YqW3azN8gvbuWu9fNEoqwGKeHRnUFahJw0
41Mquc7apvD37jyV59bQqfycBm8GyCmq6Nal+ROT6k2lUDV5lLTz25iU5rVCV3wxZ5uKEo/7g6/0
cosHoHyH8z580zPD5sfwiL3JeuAXdJjvbLcJrnDAaoxR587Y+27qfEJ/mcJety3cVt5wmZgKH11X
oz2ubBrGhi61qIiRSeQq7XaJdLuwFvLOL1cqHKuTe6ozhZYryDWIzc+VG2dRk1F0oP6un+Uw4ViW
SkRVO/lR3y5XBdA+QKlZSZvR+lbk+XigtH33M3Wl5bKJ6Bp99Tt1nfGFl+HidcbtYjWIsVwDSgpD
3h257TowmgVIbx6bp8JdOuSdGskLGgiYfFYuPIKS1oL/iUnpQU0crtQszZ2diVOzCvbTUlst4PTL
uvpxAERfz9OXJNFepbConJbFecV88S1JMajPpW9QgeTNDtVadTMbzRiONk+cMqJl1mfRk5it/kGT
QcysX/hlNMaFeRm1HI+f6LnyugX3KrwNv/Zo6J6XPAOCzqbpWrTFU0VTZ6jSLNJEBs+jqK3Ow/Bp
vM1MnndczJ092/bDBM8twqSbb2imXRYsrYgTpK4dJ1ncZQP2MVLDfVay/tLVyfSpTa1+0+muuzbM
08jt6HR02pLdgqForhIEBheXof22Nex7euioBAxj12jakzM7znXstxdnbGA/0FHcBNnk30J+PgtX
n65p2/isNO6ikxouhSfLr73Nhqi8Ztp6OR0FJ6m5BmEiPGK+qjfmrOnMrMdh2+Nduvfzwv9sEBJO
yyegchNCHqdikp8txptNGJsmV20n8Y6WrB+sAtPIMhfyCLV93Nlc9g7xgmY4rmZzx8gkuHUTozyT
O8mgPC28mxouwIYKS97rjtLCuMnHe0Hkzm5cwIzgReo/xXlRhFyFymdQz2yyQG6KqDJGumtOZWAz
z5IiYwjNS9yapjzoc5WHUxOPe4ym8xKqZEhw7duffYMGK3J0PrAngbw1au2LpCVw53patxkrFrAK
aKMJvZG3iV0te5nM+cWPnfExMQJtr/BdX4P4z+iiEV+50xYICOzn6SFpg/x29FO1rfqmO+Rcjx8Z
RIl9Q8Pu1FtedugDF9Qr0AigkDSDY1FcjUS67iefjrQtloooDqJNunKEQgz95lTza70vvvcrwxtC
FUtsSSGTppQGLYadCd7G/SRS9rVcuTstG+Onaq7p1Oat5DtIyz4ylm589MyZJEYbZdlZllbPXWLg
TRhmY4qwZrMfw+a+DKWDcVailSH7aMnnTTEZekSFjLTGzhuX2k7rQpNhzYUhGE2XqvavyU0wk22T
STdKhHz1ekvccZAkuMp8iD8+p8rWnugi6cNEm1sq71bHdWaHrs/dLk6CfFPXzaXuJL04XV0TefQQ
k25268jYONOQiDHei746FAUxEfR1Yba0KnuEI9XvutJb2MS0rNhafjtsPUV3HeVH9pgN/YOKy+pG
ZAEEzMmgPpJGTK1dTgPJCw7dzQocLKf+LABLKSKX+lJchqZxDoUJHidhTnXxh6q+DQjmeTNh8uBz
HefpPrfh4Q89Xl+vHkEMQXe/YuqC38BXFp3ZIP2izeqtLtqCrBkr7T7RmMrxzyMAuOndbNg4phxO
TcNRGAYwTsMCHNehWCooMUsTbDDfW5vOxPtd0vwF3QDfsIsHMDgJldDBb8070Rjj17aqx+t5CDS6
Z91LYHIZCXWnbWm7yy8LqhRU/COwwJQiyQvKu9Zl7ts44rLK/49L4Q23LHVyp7msIpExQZyMdwMf
RPOmA+KDmC8fcTjT0DC1gsMvbpo7hsrVfY5dzL0LCtt65GLv2ld1JdznOfdwPUb482oRSY5NgxSR
CdMF4Iy+/1oR0oPh2RyZwfiwvobd4gFfealbVTOTnTu7PeSwyblg2Z0ht47KzK8oigKGtD1CmVt7
MKgL09i87whp7jaq8sZkNwljbHaTM2AjDjLYNiGjjDHHxqdoJo2mdS8xuomd1HrxJDpOeDqVot1M
01zfMomrdwIoAWkNnp0cM8h4fZRO0p03M4bBz8rWqiBkts6fEXewYNz/x96ZJEeOpFn6LrVHCOZh
a/PIyYyTbyB0J4kZikGhCuBGdY6+WH8WFdIZEZVdKbnrRYvkIkTS3UkjAdV/eO97FNO3X/TrgLLs
jOo/PDAdGx45MpkvWKHtQ+Wy23FptuXFmPr0F3H2j6qZg58Qv8XaTvUtWyt86HiQwH9kgD96dh3Y
03xH8xLE08kSM8qp2uqdq2GjU9tgHZT7puzc4eSVsfhCRKUfzZs/Y6Po2PQel6z32BWJ+5al2jH3
Q97kjzkNbMHQR4ty4ZdhGq7nSKg7V6t0PqBua6Nr4YYdU52Us+HDcY1CLvUQ9/0aYfwMIyRnrcD5
S/tajg4/xIEJWsrVDdb9jrAU7GhtXg2XoJ09f5Oj3VHPadR3xr6UbpL+IttpoEkzeHoAR0y0KL34
thWGyZ3v8nOdHVvdqynJtkVMaQZnta/fIYuMG78ocrpo6RFGLeoc/5ceMsHKHQyNGRvqmvmGt+EH
Zh+lYXarItXM/Er709Uc6Lcj0YPIsKHva3eh0Xp3Hq3CfpR6+EnJWyxnp7ttmfty5epCYvZNXZru
otv0bPe2Ytbmrm7dmYCe3F12NkAWUznTd8RFcKlsWDBLZAX+c4ib7hFPsPuLeFP3OmsdvpptLNaR
kQU+mCo2uXHtggqw/erQsK/+JbxGbibiWTi5Bkdvp5ZVLat3r1qwYGtPPspJpl4tk99FyKj5HCjt
fKq+rXaqZTlV6P7VVQOHqdMePNFWKSu6vr3KETP5WDbjN1NPc9X3t/JK2/Y7ULSPpOnFMQNW+U1w
n9ynRagepjhlzpMlVLuc0OayIAQAKYVkJNxp/2DGKty2Na+sVlS9SPeYEXVKPE7TaO9SwxfnNhl5
hIH+WStC6GqMssgWbCqDMzYYa18F1usNtfwDd771M/d5fgpDpNdRwSuJOjfaNRG7lLaGHabcKd4F
c15cg4KoBXYzF8puuINTGegtmgR+xbjkzoBq2GINagqPTuaEO57+AK6HNJ/BkBSPoRj8V1FPXLNZ
7YjVYDTAOPBTh+usFeGSI8q8QzXjLDp2tK9h0xfXpEvHs2mPOMZvo3Dkps+cSPZVtnV6GCr2s8tJ
0rPa8JvYGTp1QacT2Sxl4Lant/H0DHvmuYiGg4mT+WKUg7ec1PwUt+bneEOngCZh6GAxbT3U5jzQ
ooHyK+LMWuOMi1czIwpy8pIaVQiDuJat24JY2GPPWHSFmzfc9aafEtAFnXAhnNbfzBxey5FD96XQ
MUSEQPwiNIsjg8MxWYS4bZ8yaQGTcRnVTBg4NoRNzcOttLm9dEV51wrEAL6fNnvoTbxeiUOxn2jA
OC2J0ecOd8yawdLPzklA2iGPsZZl2I3LRCqWu5PLWqfy+h2vl71jVe0tq1sRX/Ig3g/2HD5NWMnW
JD09JthiHgtnGF7SEjaPFKMVLpEjdfCLRvssm1b8HNvZuYDh0wuDKImrqqX6RqcwfreRCHaVkdu3
Fd+T6wztsTHj8WTYvGZRYj8ltvUANdJ7zgCOciuYlH9OiRkl+pmINFmGdtscM76HbFsbXXPPKqpd
GR76E7A96ID1bD+Bz+kexnL8NRWg4wOHoVtpR/VuLosrSlOxUU7fPjC3JCAeWW92JcjllIQzS1+3
8eNjNI5Ds2iht21uU9iFAabkCA+l23V2jelGBT3b4JFdwAhOghQFhwrEEemxSPK3kHhu8FhFLl8K
UTJ5dgvvyqMxcW+7RXQDlu2KhBOjVS3fkpqD04B+jKGfZ29Ix3LBrHrR2gSkCLKxcizep4hYQ5uu
/IzRynmAXrcNiUZZTY6pP3jqjdVMhXYhHZSAmAjFSar5u2Ea650nKD+sQbofIzuDne/01Fdg0OxF
wMr8khhFemFVpK8eM/p91sfTUycVFUJbEKHjuQIykwKC9ypYJezyMnoz+9g/BHHkHjvYYgujSNIv
qmXmsRjUC2vJJUTqYyu0l34KtwLQH2fVXJ9CghO3suj2BMjlwWnmh3E/Gsncn1Dh+KTGianY9Jkq
FnWR5UuDPSsMxoF1VT+3F56W+F1KYfDhZOrcd0R6MM5DQE616KTQn1ge76LZDvYWNMBFYbj+zvDn
fEk8mjz5fjZkL5Wc0oOJnngVhJ23LcAYrXtsEWdHyg4FuEJb3LFumUDdmLV1KIIiBX+ErCcBNlq4
oMhYmObuStlg4A5zi3Jjw4ak3qFEnU+lnZvJwjLGTm3k7DvZe24yzU45s8ZMb2WdWfK7CoENkJmG
ummhp7LNH32V2PLs9613DQSqvJWbzoPFb4mmxnxxdRiHjxahKs7J8LkUdynLXZWtI9Ll+aC2jKbx
IJLRM67aybzwPBSojo5u5cRq5RilHYKVSCv5U062a9yjJSuTR1a5Wq9l67ry1wSPtkAGlhlG9TYb
ZCd0C4sARARPzDhzE2xRVy+C9OMWtFZ8p4Y24jVLX/awZTHvPCrYw+C1oG+mhrEGuKdq5Rv9fAeh
eV6aYT4uM4bLF+Yx+EHgYVZHOJDTnck7v0vDvksJtqyidiUt1DNj1BDh2VbBJh48IFaZGa0G040v
0rZ35IAyU0SH41nFKWdV/s0sqfsRwJf7ID+3DBieQXFZ1fk0fjGhmD7nRlsHSUzVh7IcGRx0JZry
AQReEm1qMN/uYRQtz9zUe/ZnA0N12YjIXAcoo1jZxBIxZ1wY5rby9PTtp7RLo+vGHNdT1YEoi1Xk
rUfWR7+DxqyNDOmJqmRodh53ybjGpeFxFQ6sG56kGdvf4egrKDEF7Q+YFnAZWTfFjCgQYgqAEIzZ
Hr1mHuUx8fGlDUuWEt5072UNQBNZwY21T+moM/ttaK2StJvRKsbsE9FnyjTN9vNuUFej8InIqJRl
JojiHPBq7UMzG5MBhax0odAsyrAdgjuZjUFxwNRRRJuk0RklNjDL4QlmiOmQWNebXjkt0YkkjPzT
IUYVtw5ScCRTMpavATSxcCXhhvSrIIj1HSNt3Ru0UFUzPaVOJ5d+nPxgkaDeazEH+UonxNgunIgp
0gT2LmbRvBYThPlXDseyeO17mi/TdPtyF41TV60kbaPYaUUuJmW1AaRqYUJy4c6E0JbItYLaru5z
YMTFFQ2RI/MFLgz1B3P8/4uy/wNYwH/8Dy6i04f4i4Xo9z/+hyDbDH7zMaaB82AX4rsmLon/EmRb
pvkbKVSW65ouEO/fZdd/CLJt+zfPZBgQmREgd5wo6Lv/UGTjZYssPNg88+HN+eOF/44i+68mBvIR
XUD+MBnwyv3ZutEII8MkWkV7d74nqxJOwJ8+/j8x0li++VfYwz/+6b/ZYgtEY7objHLPxr1fNDat
Kgt8dlVxXaA2dlL7SUSld2f1ZnSG6EgXw7X5WdsAmXeo+jK4wrDD2aPYJueN01hsnOYO0CBwrfpW
hrTzwiQa4DClcfnlRHJ6wItL1dBPYfoqQZGtTWiJ9zTezQNiY/3stPP4o9J+9563mXhprTS9hG0o
v+Yqtle6CZpkaYRO85gbMrqAqZ2eevDBb/Akx/sJsd4inIf4HWYE6ArDQ9RKbeuYi5FY0u+eMdgT
LRm80N5yLp43tD8joKrk80rE3aIyKXKizESy1BNBsrOJPj/MVW5P2zz1oPhqi5fdVWO5nj3kyeBY
OzzuRVC+SpPgQehJGP6nomJBZmkPiD/tdN1EA41WbG7EAFF1nxtWtqZzr+7tAGRMz8zsk3VasRpQ
vBynWk5HNxIFPyOw8TvkzD4CIUo7Hz/6qrc694weMId+WKNWpt8F9dV30P2SGdGAikBv1UUw3qHq
h8fBfDm+yyUUyKJSN81Oba8h6sTnvnWJuMoC597HFFUsbbYEvzTO6/chc8c3FvHzQ13FxTqtAu+p
r4Zgxa/Pe88As12CPGVx1NpeuIsmFd8XgCRY9khVLTkwWf0a5rQeM/r0hVu3atlYYbXnG/IWQWyT
7MnP9jDqONhlJSQuxpuy/yZxsAHx0/fWNZir8Nm0MtLN8b3QOfIbTC7DQCUTgwFENmabi9J0jb0J
YvQWThq5V2eoiaqaKuU8NK4xnLMGDhhdRC4oQLP+UmSBsQBGnu34CPkRHJ2JHrFPy9XslZWL6jbT
rJwy895DflsQ6B0WnMmGjr/DhCleKCwWggxI0OD2YbEbsMyveTD1Yxf6HYO41EPR7MMW0iG1ed6U
8fMsgAjpepxo1zwKKkJUXuBfJg9isEGeWnN69nr3xl4eUnCO5HbvWAXZZJIBgkXcNMXPvj+GP3Xf
DwCq0rpftV7RnBN6gG9Qmu5K0POwGWtms9o4rQgeUEoa+0nW6YrYVyjMmdUv+7j0P6veTR8HGoP7
Jq2yLT7VaJuEVfuzh6N1BFsJKJQXYtF1ZftIIQey0QhhorqFZJ8dEcu1EPS3myDqrZ2lJ2CXDp/v
M3S7fl8x1GUfE6KDReYUWKtGMpnm2mwpLowpaLK1xyo0Xzk19LShguRFwJ/+gec2eTOHJj41avKO
bmuJZ6TKchnERnWfh7QQwqj6V7wb7nPUT8ldns3Dh/KcgjUuS+aNz0/moMBVXjyex4fWVs6Ho8BU
3UKo671sVbO+ZYgchJNGMBRM85I0lPgBq9174DUOvVo5zHxToWyfDIko2SsH4zyESdQslFmBrUpr
FaEJzj2RLkNSCR9QfQRHHgXapob3i0ptfLRNRJOLHhPGu1UFoPB7QkL5CgqOIvyVYc+/yCsVRca7
TwLBM1LIYQvofbwOTcAvr0npt1iiUfWz2FzHLRI9N5sYBmQMnFVv0DSi3X4zWTq+JW5hbbNuJGtb
dR2tbh/MSIdSaktChI/uSKnpNch4ZyyMhyA32rWV5foNeXa2spjabdgOWUCLZkMfJyjSHI35oJ7k
DKe0Yf7EKRdY5gXCuXmdmDX0eGFgPfK7Z94rgjHYlymRimgKgvEhV1Zz6hFWgBv3jOQrpSr7duKQ
FWvZwNU1Yr8gQmEcrW1S5c3jmM2IOcw57J7C2vNWbWYnW5Xk/X1uGf1jEQVqL4cJkOQAAp3fRnZP
Ocro35+jjW8o9TqUOgQyljRIitBfM/XFQ9os5xEC+TIJUXwAyevjeHOL3gBActOF4om7kVw9kX/g
d7oRxguaCT0aw31GTx4sqhpqA54UdK9GJvxt3BAyTnh6AbcQvVmHZGPs9u3oepcxH9UO+0R4YlM5
PZita7+6rZqyZYEO6VkXpjrNruABN8p5kzD7WyprYhU6miMtkkpgjnIQPEqHydIYZx14OmfR4nd4
ovj4kWWTczcFjBpbtKnZYmac8e1DLd9MWG8wlFTRNa79ArBuTtoC/3U0fbPDLDhwzDSqy381Tar3
iHbVJpZ59Z5OZfRsa3BcyZCbI7Gn9XxlC6kf0jbt94rt00/4ksZqCEV0HtAX7JLahAgZDol2b1ee
Ploi8rbQNUYO4CziZaVTY7ZGcHcXZq+wpKK1Yo120SCsfqa2zWHC45Q+V8C6VxYqF59VfJic5CTU
yWzhAym3J1fETOL5nHQBPRHrrZWpY/UuAIVvcxbT70Yop7VGcoVOMpvRshC3saX/BW7WeebAODJL
qrswrgE0Qm6njNFNdCd6QfA4wI1TZ9XOXqWMdQs8Smt2GsjwGHHeMWfIj0aU+u8W0bosRObEX0Yt
oQq+idZriWNVy/XoIM6J2ip8bMIs4xIrigtjP8KMNeFKjtGVF92Mztl3hXu4YayWHuJ1FNxcPFv2
QNJeeKEPtJbVZbwUTmywhfDTt15hkHeQgIvFFCcFOB6YLker1g422KGJnjzp5I+3XcKVs7ndyljQ
t41tBhgkm7oGhU40IQWbVRGsPCHMYwzb9uyZgXPo48g4BYyln2LDnXCMxnUNMl9GZ5xK9TLIDJbR
AX3IvU108cHrc/mrs815l4XZulWgsCCdM50Z2bu8MjpUvyam0VgaXPc0U+X+cJDvKwSGFhmY8P3H
neVP/Z78jy+2VRoF3wB5tyiI6+CvPEUF7iG8w7G4mEYYPdXICrEYo4EpmqDdC1r0+7YjWHvqQ4AK
HT7/ZUam8w8I7s1pGKW1a3RFtnvhh6SwNn33SghzvhGhbx55cedtneQZFRqDEAIxrW/yLARzHoHC
akFLRuR40w0n5QdMHX1PmzdtTv4uXBEiIiQzSiRTci7LgNFu6U4w13vnPFpRv5epIgrPTRBPE8LB
LpeyLYfv18XlofQ8g/dtIFsAzYFzGNgGvSB4CU9OZ41Pba6dPbZG99XrUvt+FHbDdszzdpGwZqjq
jWm8RrMrKTkM9ObMAKJtytnxgMc6eaqistjgmWL6zjPdXrzUB6TqpvmSa9VJSBloYV/WXo6Eo3El
ayJffUhtMeCr1F1HibHlBIsBVaHRppB03E1cGdaeIzp+ZV+qXwY2Olezj5KrjnV2qptQ/mBP2a61
XxOSTF/cborG/4pDRVHi9q8gS9czVqcFMO4SLGkJAZNCM3jKetvbKh7UQ5gxzFqY3RDd6dyMF+gZ
jbvQ43VYJ6xTtkwUEEAnw/Ccz4TnLqE/6msNweoxc+Lil1fYyEn7CnU9Eo34RJDd/OhQDK51NYZ3
JHRG36wfW5aXaN4wQZUVAlMPYe3CJkyIfALNbY9bqPLJOIlLHphkJl/GrzVCdEbLL7YKxIsphpLz
z0ZFTEsXgawM8+ZXZ/jxGU8+aPquI0eZDbM97WyZ+g9z3VYn0uHLFGsp8AUhe1WvQc/USwZK9a7O
Jva96AacdWYl7Q7IOlu/Og/vSJTSx2QEg7mIgsTYpnZM189qoMHyge8PAVvqX0MRqmNTe+Gx6W6f
KGBQtLQm2p3YG5OfIGS7BziQjK7G0f/MywENNQyq3Vjp0Vtg5xLGuk9E9Ui4SnZXuHOAsCbncQq9
5AU7Ba+qo2v8Qq0siGSfx3Od2jNyFMfrT3poXEyGts2jxb27Hf2ScIPcFICuEV5qJF3k9fBVevOT
wHuG4gDYzUXg1+Rb6Lk6NV5lbA2LJQQ77Npf1qTLrKPBma9gKxOcDnhvPYb7BLHYLN0r7d6Bf8nr
hTZhazpxJ7eWQoTPQKlvDw6GY1KAZHYUWcDOObCFsYs7S1xLhj1fOW3aUnh5cooINVjayrC/gyED
CMia6S1rPHUUEmA9qk4mX5HkPcSzeUdwCusBjs1pXquxqU5BMWpsxMnwikFy5KrukoNu7OChw+94
6fwuO7mebHHvOijr0VS5D5yLyacN8vHFnq2cjJrJniy6EFRmbagC+qSSjWkAr3YFntMnBqVmt9B3
nnG2etjQi7Sw1THMbZz6eR9tb17EJchfgN79HCXA/zxaUMe0cmTy0nmzrBatu4t1fxm4Ylr2GLA3
7NeL905Y4iXqebKj3DWdheUKfyF8z0BZ1t7kZArvGmLp4Csp/HEb4i1lWJnWd2S9AnVVgclvGeyE
yG20kbhiy+sclkO3pm/1tnOoou/GFVh4x7mDYAy/79XW8U2eHSFZrCevvnYq0vshiqPnWNgBXWku
p2UbZkHA8dCT2mMCqF/40hu+bV/DH0Yzjkm7N4NfbZvepuEM+hYele6d7fPELLTfVA/k5e6LxDBW
uuVHtvB4kii4x0q+OFCmfyaDkXdHOSV2tlR2SwscJv4HZpCS9BnLfghTHvJa5vCxsQ+FGAFNVS3o
uSYoV/FwwidWnPNeUlgYI8ukVM44+XCk7GkdvZM3BBTS3OXoUqLsbh5KH1K+yj8sUY4b4qP9JxNd
80pX7FWRIiUeQqKQuWurTBbDRv0Z4sPdQBtHJA9/+G0AdYwxFz9G0UmMh2k9BUSg2fFzRJrvmU1s
cMaGaN6xdbHY6M7Bve0ZPBVFF7n3E2EFS3iDTKSFaT2TMNNtYTv46zEc+oufG+YJXdj4KllnkF+S
jdFZ2119sJF4NOjS7BI9RWnk5UbYPKf5nq2JBW57jL4Cvy9+4Jhnuj1Dht10NE3XOOrRQiVVcQl1
hYTViwyuYmxNsymKF8do5u8mAr0pkyC9IxAcXWXQAr4PveqHdr2Uq4faH0MKsVI+N/wKx2XGvq0s
T0VY4+7TqYanPUfekV/LjLolCj5GmgBF6z2xOJBWUhxtvpWtO5rDJsoi54UZE3P7LDF2FM5XPRnz
hdWYS+D60G9qVbfnmvPvdqkPm66jXuT2CZq9iuZpnVBWrqeZNVZi2eCQ0Y1p/u8p+Rnm3TsuDc9f
u509vKemdfNbGeYb0wba1Vrenn28/6sJTenb0McXMUCoD1qUuFXGfjblzrsxrmux6xGBGkujDpih
+KxiiHOxjPlnAKC/NwuBEnm0wJ77g/FICphxRpTWvCoWYF+5UbufKfwDpM6K0CVal3hDJjWy/Mao
l6YZAg9pZrbwDdIwjFeH0erT7YxCAVfc75/brVRzrHxkOSMVw26afOPsIfdxF0kdxVyTNhMRWyB3
na34no03RsCUbomwtGor2OmwcDXEnWz9cpvnw3DGRVveqaiFqO9oki9AVYp5M7et2y+ySjuE35ht
8wAMlkiHqQr7HZWJdaAfp+Dyy7S6SKdI3tNCMOBpkXLzUtVPpQqizwAMU06aWZOefJsEyUXXpNlP
pnLOuOxUiW/Tb2m/glgF904l7C01XnP2CkxtZmO9JibKMq9r6hUmEXV0sAexvhI4PDcjIyiL62Sy
DxYSbaTcQo3iJmFvn5yq8cgkUDhCeoo+b4mrm4CF0QirTZs4LTx9106nDV0OZ6GNz75ZScjYuz43
u5+2aY1buIEczDkNOnIwHFNLS2LgGCs3JM3RVH18A72ED3Su0THq0vqX6Zl1s8FS0N050vBPUqP0
pfRCNoOHeVhRNMEDVyQsoDzD21BCJx7RXeCat76brCjBT+A1wPxQQOjssrj/8gPc9Iu+bNqzHsvw
wRn6zFqNADDmT2IKpweVB6yAOQAsbJ3YlHMWnBoDNuwInqWccLunIbCY4dizl217RUICs0Hhvrhl
o8mIBQq/AK0AgciX8jWJ0VPgnA+O7KQQhLQO1rQkDfNFA4XyrmnTehtlN7qNnDNPbWruD5TjqAJf
2XUy3rXNpiJ0zavlpm5jsOSInfxnx+WIeECiPm+Jl/ROTByIBZMOXO1qLvRjoexxOfi6/7w5C469
E8akePcdC8hAevXGhxTxPCK+XNJGusRL+sbnbYeK8KLpzkRWws+nAJPXBmD2NnArcY+bWL/XEKNR
R7Gbg/JWzY+N5apHz1AJ9gJ6Rur3sN5XxPbh2QL79NQmIvtCHGWRJ0DmFSuo2dpEDVvMrsCxtM8s
z/8IUyqftQiyoEVWIhLAvRCSEiuYLwgKUP1hLkshYhjGd8sBVy46QpIOHtupTVTx5lfolXdyoqBd
JqzFF2h75qMwhcECPrf2OpXomIKecIMp8eYf4Zjy3gUM+0JuMIrQukhu2YDDLSkI3u7QGvFlNErx
Prh29sWIMnjzXZXsZFl3n/NguGeTqJ0fczK7eoFSZRuY+g3ese2jLnSIxO4994ew++mJlYBFRs9Q
OQcyvsrXfp6GbRzWxQpnGIFrUK/pups+IWgmh168rMtW3OfS7X65fsGVyyZe3ss+wv0cU5MuZpW5
G3RZgiPUDl9CG6FXVAQuUmbbWyuzgIM5ZdAPkvvYHpiPFOWqJnuUfExasPjNlln2SRSNuwl0qC6x
b9hbNw0aZPfkInqg0QG5oO2UdEdl+MrsPHE5uWCmLMKwNQk8UyJ8E509fyttjc9TVQ8Hf8RVw/y0
ltskEjy+HpfawTb1kC+Z980fQ4cneeFWtl4TbOzzZAKvODMn9X5lvJiKfFEdr/q4wHNoWfExd4Jo
m/vj3G6tiR59iZSLEM6C3MdlAiBnTbenzaVhVi75LTMaqHU1yfBoJAR1LjKMsKgn3OQd2V9FYnMy
X2zGME8RTxvDiTo5ZympNvBDna0mxGzb0PmgSrfoCeicaGZaHDJ4S2CFI/UJhusQmDlgGgO3PXUj
4zKDaYki0/Mwxaq6ejOnX5L4CuuIwGrlqmmNtcYHhDDKx8khqseGSrIISPlbome3N5JTZl3Gjn70
qRbWSQpzUyeus6k6i94HksmhKmpxhxA8f81NOVAPD0Z9o6ECVhB++lInDMGIicB3IYWFun7AC4Wj
ULgfAzb1nRynaV24snmPUhJfvLTv1pADCGArayvFOjIQ/scPrNpZM5k3hRtHl0xn5Z1ZkjqmkwH/
CEjzOzvpul3SEwfBheCexkx1mLUn8wVxUsY0KUHEGndjvelYnRxBgFSPpZDmTqdFQi/sjOvCwi6E
19IIf5ZE9cVLCMR9uxVJl28x68svAaocJ9zADtiuZYL7ijPuQ6cl+pu6zq230iJju+7mMj/UYhTT
nvRGH6VyGWTEE5qh/zIFgT5VhVJ7K9XqZPRuaSxdr5/cN7ShOlu1CkfrxrKJAiTcZVLPM0Hh55yo
gKsyE/zhmE5tirjGYc+lYruCIQMGkbAz3tGPbDKgMuU0JCqb4lOuiu4192PUoMpNmUTHbbw2Y4FN
JJhnbCqBExL/QmZUELLzN1Ck0THJCCFSVu7sHizdgmuHpAmcx9MlH6zYX7oAWI2V30t9zeLIupur
2SBwxcED18qZQaPfuiT2iMwRyOiyYeB8n7vXDugKQATL5k/0CLzdrTky/FgbXlNchUv6CDLwKPol
Y1L/8FWjEaFx6QWqZ08Rg+Q3t5w4xb6PkyQSfrUc/Z7w0ZTR12MdpaLcwPdx1I6zLN6S2RAlR/5s
oz8m18Kk691SMXd9P2XYyVMDDAmZXW0EN/xGLOHYJjqnW/vV7bR20e5/ZHp2urvU8NJ0m6LIKZ9k
KtlzzLUf9FyVN5SeJjz6y+gMO0cqwjh67YUdTRocRSfao0PLxNIgEJTMuabX415mBGQuAWvodWAh
lt+EidE/Ee8zIGIJKF62DftgppxIFSy0nna+GVD1e8ukNqytafKSzEB2uLGrKd3lQ0+XQmhgd2pT
5ZQ75oXVk8iJwoyJM33OMtu4t4qowC4WKkFka5jPR40H4KkjqOwTnZjYEljWPZChC2KCTmAL3Avt
t4Nc2lpMOhiPnmGjYKhFPn9jOAXzVcSBZFIM2O4dMgYe8CYT1GUohGiUSl8Ez1g2qmCN4yggE5kX
l2Nofg7mCehHmzeg7voGT3mgOwDlGDuGY2mPyGbJa1imZodtqp5zbG6JkguAAfWvyQRDlaZSbkMh
h/NcxwRTmfnwOiPN3uT2bAJu7aP82INeeK1kNu95b+u7BhbXTnRh+cjCNTmkUctQpoTReCV70/0e
zKp6l1oJXF6+B0gc2Wa8JGWwx/dpt/bZ9ttyk5Zjni9K6tQvySlZkiASYa2arP6SWUBawIxWi2b2
NDskT16qoNdgnAfImhW6l0s3DdjIc3daMvYVT3Y6WkdeK7UGB1CdE7+tlg7+x2sZNOoyycI/9Y49
7UdvZkFHOCaEpxk7fdo4y5sD4NvLcNREST2x65ixwDE0ZVVB6Fz7Mvmq2DhZWxyU6aCLGyfmOwjV
WkR8tX6RZM3h6VRtvicTiC2IVfsfOasHdxGWvbUZDdk+ZAgK/TVvivEqIWzQSrdDimgmSdTGMbF+
wuvImXto9yWR3QBLGlrXfcxm/xzakv2gqROHBaLf3pmVpINoq8FY10GJDCmCPeIspENIlMaTeQ+n
ZjhNQx0vg1oN67CCD74IC8tcKz3MS6QI6WpkPP1eFC2w9x4RIpGRU4FTMunDg8U/14EKGUo2/Z41
+feDjC1MLEZrfXZE2AIzT+drkJTKWP8un/i3hDRXUfG/vxJ1f2fv/QO3u/0SNyhg//c/9Bco7/8b
FF50xX9SkPw3quGdGNRXWX4ZP/7Xf5Yf9d/R0Pzd/1LTGFbg/wYhEZq847qBjYHx/8hpfO83nqWQ
OzNy4R7e+Kd/yGkMO/oNlrQZ3DIEAmCGFn/rDz2NAfwQWKgJ+JD7kfUiAp1/A3Fo3eQt/+B1emQH
uHiVXYd/i3wEUjn+qqzh8hGTqnP5XgZjyIQ4mV61ZUHorRtaeoCBb1xstbXyy1KdIbMHT57pph+a
8GGq7qgY/gWZ/a/Axdv345MOEqI7MtlFIEL66/eTzSnPbJ8BhasUfJ8sa4EGELw8FvYfNPP/KxD2
9tH+8tHtGxAb/4nHjJuv97fwhCyqJ/OWx/6DRgBtBoILNLwe2752gcdm7MCyIe7502PyT4RG//Rr
WsCW+cJ+4Lh/UxtJL8J/H/I1+wU75G22nJf5OlkZ/0rPdPve/9tn+9PX+ZtgygsUZwZ2uB9yA4xw
kxySdbv/IJht1fyLT3R7Fv/HL3XTbP0Jq9uyIy+djC8V/G/Ozmw3bl1b1y90BEik2tvqXO6m7cSx
47oRysmM+p5qn/58ysTBTsk+VcgGFtbNyjKLFDk4OMbfrDQmZa+dNUbDm2j9o9rs+xX+19tLX85Z
Ts9maqwhZi6CL+cu3RNSIW2/Bov1jmAVdvP4EAnIwbVZwoCyBRR6vS6DjUPDfOsbJUXhyi4AWnaG
o2PyHFhuQxsWjDIg4oIHAehvoB+dVaP7mjulhJ5E4UquA4rDIFGaPsUNK3QI5yEtvQfp5D4tk75w
313VB3iXlANdCDlirIj4ZwBvseZl8uYDN0L8QO/ArQB/BaMCXvWqiaZOrlsOULVKwfJMV1CPUPdJ
B8f4gUM8WUEsG/UTxS3bXEOtlzX1ztinYtz78TOF0oJbuU9HcFPEl+dhtOl5tX0+mvucTr27SmGw
lCvZW5F3FfkYl68zNKxRcyjbzIP8x5W+IlPH+YD+TdzcysooSS2oR9w1nqqD9UwGcjddpsONmvIA
0eDMjnifTxTx7/uY63aF2AXqBzMgraEvaNbpJmhJtkbbpHh//sycgv7oDM/y0BZnxZOERF3OIeOP
DeaFHmQxRLnfsatVV/Syp7uuHbX/tOX/v9FgGXhsgIum4QJ6ZCTUFxcnZpSOSmAs6O/A67J1F/Jk
jpwEQQ9Uy1fnJ2R83L6MRYxzPZeJWXIRdDMnRBejSY13WChoO3RkM+1qbh9ilUm1I90q8qCv0RBG
z7by/H9h2iF50iLqeGgRvzK353/PJ1O3WWIctbCR4XJZ/JymrgNC8sjU88DeWYbW73xsi/Y1jhIX
PLxO4x8HlaBu8xk9k/eAADN6+i1DjDsD0ebZG9ExBZoOAb6NXZBmI9wd0/djFKggL6Oq7t01lC++
/c1M5+HngXWPL22ZAk+G0+Gnkd6WQYfiLZiLf72HHgMI7XZrJVZ4IQSf7trfQ9mII7gSFRkLuOxi
pm5PDhgbwnyrolY+9slkIohatRfOxmnw/W+Uectyfbm2J8zFddkEJMeOKu23oqIxDpGtvhe+8tf0
HcZbHKi11/ML+GFWaC6bKHLww/X5S86/54+zOE1DNYI39d6iFKGjdAzcLZbYP88P8mFSvwfhU7mA
RfhYi6VLUp7HIC69t4Hi36Zzpb8vrBrPSlGgetrGw4X9Py/S/1yWLCLjEWSwyQBJKuzlIgKLVQoZ
Gf9t4g2xKswe39k+0u8Nz8l3fideQkRtdtqA+tP5ibrurB+9GFpI/o4gn9N14Kun66lKN826wpLH
DuvW98yY3OCKB3ZMM0bVXX5nduQgKzQzW3eV522AHS19Y8gLboTHdj6FsrrKeJZFq8JwsnrX9U7x
LipNg8PgqhgcvgVx/7oViibKEPv5++B4OLr1JX6emCaO8qeV1iOytPTWgnvT18LrvjFJhQKD++eK
rJR3cVD5UI/NoIquc0dDBwkZV8qjY6fUwacWGuxdi3t2i/ED1qIo4w0veJfGlO+90KHSWmv+PzW6
I8kVCgaJu6Prl3rPGRyIe1GlJjiVJEAMkEJCD/YA2FNfQmttjZ/QnfOS5CwDDZfLrlCrsRjUQ1/E
JdCJurfKK3oelr7z2lmVDjM/+TKYpfsNRhn/OG4FxPEk03EKDuwy3VPT1OSGfMUY9hZSlfF6Zr+Z
9zRsB2QmqQQi60g3dwL76E/xXubkzI9hOQXJHgkb3d4h9dg9cLBRBvNtGrh7MMThzZBF9G2QTovD
q6iRmUVEoVOxxh801dey1NFlHPSyt2aHdd9beSKArVEIKnqPXh7RHnXjCs67AyVpWM/9MrWeADgG
64zvMm4w9ekxW3Hc4Bf174RegKeTw5gVKv5eqAceYRMJj3WsZ1W/zloXjUuh8QDdRFbCGz3oiaeJ
bwYvkx24X5Iky5D6yIULdqSFVYhsse09TwiEvWSFPqbr3Kmtpzzw6myLgHmWrqB9oRKpfMd87bBL
sjaSAsNmpFhCvzGdS5IOtrsUPOq22smqq9MnA+wghXE0iBuQkl7cbSYnzSl5SS9rqRJn4UtbedVr
PU3Bj2T0AnmDMWB12w9m4m+TtCncbdf22k90ThJKJXJK8q0O5ejbVIvwF43gMAYjSrNtTVMWOBc+
qrTrkC0PX0oVImBtDW3grJxMJI+aYyoKbzpd5jYLNbUFhm5fBdDmXmxzhuwYqi24goxhmk2JRbRr
kQvy16Pp4MBehDY426Rrhu465ac+9X4jbgZXFwC7naJHYITgUq6bsTcey1xHSkFapJSNXduU/Yup
ip/T0PaMA4mpG/1MyCPdf1QahA9Bm2vfLCDfZABonfd3OTiU+E73GshCkdWDKUa+ghpfPnr6baDV
FCGcAeruDhl2ZD/QXEa5Jm9iVC/sVKcAowbg8VQUvmFa6b2VaKGXK2HYCdV/j12ayGqk1TL5GgAt
kI4rV+npAx6+oKSR3XKfYmD7/xqm7f2CYWe8ApeKsU6x6kBcI3LC/8EaSjveBxg5In0OKPoLYjIW
zR3HNJ8M/mS2LlDi3baUfPu1TCu6rfz4odpawoHP6fVm+WAFdXNvDkjPs4AVMKAgTaufThb1yEK5
VvqMRDANcdl09pZo1j1JqphvUK3BBWV+LZ4sd4xeOsopz/S3KcOBue++aI0bH0LVW0wlRM8bjE4R
fu34WBRyU1fnROpQmC0rod090tC+dxH4R12dBjZKM13CUrU5cGKIyGbzo+uHGULpdjp6MInlvJfJ
iK5BUY2auYK+CLxqhIL/y4H4vQFZBEOY2i/+6dQ+v9JMMMN1mY49cr8oVq6IGdOwTrDYfkTnElmL
JHb4EnlqNE+yQMNg7cgEX3HWEvgXJLbg52ilsDUHXLw9JI1bniGBCvSKfZxCF7WIa5vepmkf6AnP
8cQbzCtkAaGXDQmK9WvEKLPxHyeoDET1YmdmW2WehwqqH4i9BT1kvPOwEiXhF0bcI4vteP0NIQtR
i9zB02aLv2U6rH2qlOUWXDYObfmAfAR9I2WtoH1pDyiUtdE2k1lbUtlFFGPVR3lKiUqY3yzHCpFw
AB8KSjc1Rjy/o9x7U36Uor/ehCaaJrGHZr7qbbD9QB09pE8GhHRwMqRxWU3gArGjGoJ+HSByq4NQ
CBRUwjQPuw3GkmrYBAbFOax44KpQwi8diuZtDBQtGUK93wBT6m9iOZb5FmhT/G2M+btQ5xztZ2oU
5EmNRvl3bbfZ3EIIenoncM8ntTGFMoBLh3aUr7vCbpt1CFwPYF+Wo3/d2W1Ls6dM9TssF6q3Idem
EVj1mF33CIgigCfrWuyAh5dI9xVZR9D04lDBAwKxuoKAb8AKKZ3Q2g2wAQGywkKw8Rqv6U7Hmu35
axtk/xdUHoIfWT7wgPTLUN2KuIy+5BADnxOLEugakZH6jhJRCYu9beeMFmUStGZJNAckrhpoJ1NI
S5G7IPaf2s5qHmCUU+iXuG3+ovRDf0szfecgEq0ptp2qpyOSD2ra9dk4fI2toPvmDl2prVyNwu2m
xHz6wYlM+2dOGgFSKzDoUNVVZjwlYWP/AGJEVRwd452r4Ui3Te2qKjemwht9I0CAV8i8usMzXKXA
oINU8YS1Gg8cRNOPZbMVok7766DSxv0kOvcwFrBRVyZO28+IKWOMwCwsfU0U4c0P/nR6JFUzfwSW
ja5n5ee8nIHeNu9xOzYPKqclgjJVhHpzX3Q+1PVhZMmsAR17kworajYjLIuIMv1PzUnVT5Xxb1ck
iskv3gPjbZDG5lYVT7NVYrouKtq/u4YH3WvTa0hZC6iP1pUSzpCu6UklpKaF7dxbGT1v2h6U3mdR
5eIOYXVoINrUYiNRoUWHoBc4qvcih6wKXaR1aPrafoV8Gsqd6G4MwSEx8+gbWCEIUZkzNl+woEfM
vgOIojbcmOEBGkwCOaxBl1JP7OxIshT/yDp6iuj/tgOSFyi4PGJgCey0cnQ32RVTzhMyCDvv1aAt
+SizYQi33IqIZkSDHK6zsMG1WUQvnkUnG1eX6KXJXQMhKdCEUF6K2plWhi/NQ5XmSYd2TOGFu5xe
8RcMFRxK02Sd/irDjQHhSh8xRGKo3YZAIoYBLlhVg+qScRzdi9aifJ2ZaNJvqyGp0CdWhKnIgHBM
P0ym/9gdZK8bs6nEuMWCYqBuheS32rJrB4WghS722Ri3a3Yicl22QbeKo6G+iionjbSg6mq4MgND
whp8NRlWfOiKruWSNjKUCcusQyxZYYf5anJO0VEWFZp4oBiRVY/H+A79Vv1rMilkawM77sW6tFKE
j6shGPWNPYBLuYnrIN35dTMhnKPSDBR5kWTHUqe7ueLESHcVeqkrIHj4LEHY+9XwntLEpYqT9WLA
7xbUQg6kwJAZgHw6qJKMQSuJ/l3rvYZ5VTy6pqfuE5BfyJLjWDHjBbROHAKK/TQTG9u+w2rEWVPv
nyXzB9H3zwnqtAKxswIRJcOt0wfNJL9YUc+J93NcSUmJS/iBlqKdeuXH6CbEHQS/lUpwDb5qRUX4
0PsJB5m0rNHR90MDUTgd+tJ7Dpf3UbUyIkRxtV8jHjl7sSJ/8WRPQzPc6HXnfvN9BHGvxwrxzg3M
lci8FcD5M6BoJbCBeFNCWsZsRsdyZtYLRh9S0yCRg3QqiFPoA/kgC2C7rClz0CafoF6tRQ1aFByy
06BbmwjE6gVhcxWY8KBXeVXm3towRwHSTUMRYxNO9oDfO6aFjxT6On3nYDZ8WzejgdtD5v3QS8LB
2ggKPYPfaST1qtXJQdYBRIwJbxqkGXY0HVGKaKKkw+Xe4lrw8Qzlj2KS8VB5TrLS/Cnvd0NexWTq
dV2iY4mwHgS2rNAelMJQZFd50FC5SdzupxvTFCcB4AFG/U1p7d5WCDD4XmrzsEHaBCsJaraIN45m
fjBQVjz6gV5eW7zh7FlQIv7iBu0EmhsFD0RKeL88Vl03ufSvRhmtHW90/vWUj2x+SuP9lZef/0Aa
A3RhFGW9N+Pc3AjQHOYqJWIRh+GDvgPBHPdjWSdfKo7a1gIUzwGk0PCFTeG+2wlqDlG40fMv5jB3
lWLXhpOo25DH/b7ugHWrtD2iW9vSBQRP8eDiugD5z0e2HdZTWrwIQpp/PyofNaC12WmYm+D3EwQb
oavgJWgMWrVdmUXBVnbzxEBeN+FN1rbiAVEdp7hFLw+1XsiK3RvIDc9bYaUa6CyDFd4Ems0mIwAV
P1tA4yxeGVkVIb9HfqikqdFRpQzAANah1b2GFBreRYxi/srhDWuBo2itmygKx1c2AlDGhHanedWJ
In9GMQI9lzCMUbAOY8mqBknjP6FlUDzj9FT6G4Bvzi3MAaDqvqqzJ/wL06+8SrODbva6s/LtVHvN
9ZxzqIKkfuFxHr5gjZsfrMps33s97V86X8l6VfI6vivTpCweO7ftApbS1uqKWrVoH6RhT89m12Xv
IwcHxY7Rtt46iP9qB/AVuUjU05CI910vaN4DOKU/Rt/x/Bsct3z9FrAXip7KNs1+XXhx8p0fUb9m
Wmd/jYdy+GIFI4EIyffuLpEaomU58ghqhV0aLRDHH4unDMNuvkoWuvUGXF1kX8+SdldZEWi8bUBu
rdyip+vqmdP4o+iidz3g+CN2LOPblso9uUHuTpsW2AHSlu5MkByVbCASQuz9VpcttemoQLJBGTpE
FZpUoYe+pHDyDQzNkn1ajBhg5Ekf8MYPZfN97gbTM+mDwry3I4CXSI+IUN2Z0GLKbRLDhFqjgT68
xo5stW+icbMcmVjgURv4XU12Gwq7RJmRH+ps3bbuvjhDjRxTi4pog1ak7AROCSEKtRIPUWzsXJT5
t0aSd7+ivINDAi0A2H+oOZENTgRx23XpmnZ/jb28TwWTUjXIE734Zrr01R6BLUR7+v9lfe3Nx2um
1HrvPUgD5xa+aGtswxrAMrjk1tjreQFemZuXvnVY2aDNp2JA4wqsTemseTRz+UkR9xZwZoSZd8Zk
DuomgJ4Vb/tKSqQ2cyyeb1A/9pLDpOWg5/ETGq2NZgd1dB251dBeB2AEq1sv9v3kKwWIHDruaNFj
YEGcac93cfpdqs1f3J/UfL/FInxUYFpxFfMqDeqynnXPpTDkd95HA1Z61pS+hBLlrflYk+v7JU8c
LybxWcP8RAo5wQH7Ph1Q++BvNlV2hZ0RjHMwNLRgUrK+ObMoiq9JqOLXjm0VA5FxAOXYiYXcYgei
otlHKElyLSCxWa2MqjWrK+7G8VsOPNNbDZRlnmLasPlK18rq1UhNoON+yqa4dTyoGOtAorKPCaFf
ShiqufUd0i66wT0+Y89ZCqRiS3cEJY3/QwdDWGXWyrfWtot/QewAXIz0SP51lVNYtK/oYhFRpW3O
Vfk/SqkISpuRrZL84DkK6Nno17cat+K6ziZ/YyWtejpfbPxQuiU6C6mbjk3bzGHg0/GsyjDalOrh
wetD5EVRq1rjYFddqKXOv/qkoHkyCv7fp6OgCN7DVJe8wjOtuBUgvTd2qGo8hbTy9m8n5Jiz1oRw
dUNSK154880YaK2BU3hQBQTljCbdA7yM9vn8KB8nhOAE4iSGZTEKUsWnE6JiofxhSvMDvD1MenjW
8KAJ3/Ga8i/U8j9+oNORFrX1YajwPNTz/KC5gbqWlJmQGyh/nZ/Oh9r6jDnQ8TTUHbQppbP4PhV1
IT3q+vyQgkrd1YWbPwSBqN7GqpH/wLjXrs+PZ3wyKzq1hsV3wnpatxZfqUnqtFYoKh3Gvpi9IMo8
Q0FNQ5uvjtKNsuNynw/Bs5+q4VFvgmGn1bKi2lXU9tNkK3xE/L76PphKv9CK+uTDOjqm6R4wC4LT
7ybdH+fPGIO6KzlwB4tzftXMmrltY2nXU9n+OL8GnywBuEFOnkWE5z+LLVRTZifAD9VB9XW2drCR
2lCG9i80Ez6bj2NbnPBZZUXOGix/xpNUGWXZm5k6IOYlKFdkP6cUJ7WQzvCFkRagERomrkOXgEYJ
e8i0OYCnQw08Mpw+aJpDqnX+FtsasacanD/MIPE9QlP9HlPh8L7Rku4lrWvQI6ov7yejEf9aXRBc
iAPiQ1MRHAz1SL4knRwim1j8nNKcWjcf+0NoAjpdQyskzfbC2L5KZ/0QlBtAsG99USG2UVE3B6vZ
lN4u5pw9Anczv9u+qsS6MGEMQkz3BrRKeKT6VNm98ToXMfT5BEl0m/JCG+zLSmb3mpMHP1Hu0B5c
a9ZynnB5+aahpO/iT0Fxbw142ERDwnMeNOwVpgux4kPLap4yzTEALAbnWCymDK0P5lnv0H6BQbK2
qXOtW7KQnYqraQPpMfwuQTAfabpMu7/czHNzTqdhxtfHx2AZdf0sgWs12e5blEXGXREPxitDJRdG
+WQzs8eEbuJmQU1eLMKUU1SuhWdqe5A8hQ/kY9V9B6NqB3ui2Zyf0CdDYdeA2hEgQDQLf++uP+KA
A5LfTTDAPqRWJleaTl6XOflrXNX5hUl9aPaBLpi3qCFtPpmhL45NiZohUvf5dOhrZztptrslU5th
1v2/dhzF+wQiw1/OzQNB5lmSXiowMtKM05MRtb05FUhBHALFMweP8K/kgZizpmHz9e9H4gi68+RA
UfxG7Pyxip0rNCgQQXdABk9HGTDpkdcwDWQdHf/CB/sYfpjV3IN26EETv91FpHPQB2r90m0Pph9O
D4gF+49GYw1oWoppXUwd7kmVNmfH6m3gIfYdmc92r0WI0+hYL76cn/jvbvRJxsOvcbAaljzGMNf0
7NM1hoENjx2+4yHmKbTqPMfeDx2eD/T4aGyiofnFj0cYz0Ztf3G6Ut/yMLVe6izTqRDAlhCN/nb+
J33Y0fyiGScjbWfOLvXF+mhAbqlry+7Qtjok3izRtygNVDeUYC9tsN+BZjF7SwhuASEBIwpvgajI
7bLvetEOB6xER6QFZvMtwIMekp1T44wPiAHwRHBbMby4XsvrVqaWd4VjLy3rVGX9P5oDMHrVCFhI
K6dLQWDpTpP/MsPfJTdevTdUn3iO1SzUu82z/sXoNe0ljUP9+fyyzcvyYSo24mJEAsAUyy0M5hoJ
xUgOh37KsZyM8Yao0dS4cFsZn3ydGfOjA2fiYfghCqT0Eg3YN+MBNke91SrH/gfpqHJXyTJDXs+G
Xp4pvEGzCmNCZAQfp9ZkxcZBbRGHCHaOytpbQG7mnlfKsD+/BvNmXa6BdObXiKDxIJZHyxB1Alwc
jtRgAD4mQ8q2YRW8oZPsP4YdusLnh/tsyU1HCpeVcGcgxunZ8Si+z43v8UCFnQ6dP6BOGAzlhbj7
yaSAx1CS4cY0ZtjV6Si1VL4eiXI6aDaOY6M2c+XHSK4KfdLuRYP67l/PiuwI3LZJ4OX+WEQEAUdb
wqcaDz18uxtNwAtFbDzZ/i9GIa/k8kdhT8pFCpCVGKyhdD8eqnHi44Dqfs+KQlyYi/EhuQJojNwf
ysNE9/lLnS7eYInerbzYOPixU9+0lTU8u3YCKVGZND4y6kxXAN8z1FlhXhWN6R/QrUVwopHpHVZC
qLYk5CUj5Z176UYS4TpkeVPPuG0TGnTIv+cXtvDHPUUS7Hhgh3WUCkEMnv5gO7NK/J4M41AmQbQr
q0yscmxnLhzjj6eYUYh3JsK8liOtRYJSo7/X2r5vHGJIRFcxIlmbsfarjad6eWFCH7cvoDmL3TRf
MxzJ+af8cbXGulQe7DHr4FrUpEfHFKiH1jaawdVwQwdZbs5vrA9pCnuWoXSbA0Mo+P2i+2O80Qhb
ADi6d2DeOIzBNkppr9g2dOWpMigjR+MVym7l9/PDfnKROhwYZinmy0QuUZHCSim+1ko7ACASe6KC
0qDZ4lx0W7C7/9G6JLhHS7hsn1xgsg391tD6DuGriteTrXmHBubyANfEo2J4/qd93FLzL5sLNRav
RZD5p18g7PFERU7YPyggFl852gg6wdq+MMon625yiZJbW8jwAo88HcUXpfA1FWuHpDeSrZ6KaoP9
SkUbK6yrfyI7iq7QMAkuHPBPRmVr8SW5voEpLnGvRiX9AF+H8MgLRrsO0PL8F0F/8RanKrwy2hyF
IoR47s4v6MctDSjStoG8kXIz28WCNijpeynyHMea5Pcau3iwzPBs6fUX4VWsj+3L+fE++YAeFpsg
P2ewPx/ydGkroemYhg35kT1Gisi9dh8BQrsQEz6O4nHBzLUOBzMBe4lbpEFWiVrZ5dG2pp/okjQb
vUHm5vxUloGH973NI5fDCTrS05ffiz6LKEH+WMcSb3cCk33rhJNchRaWYedHWk5HorYqeD+Q1JNk
e3L+3/+IAzmejgZqPNkxw0HlFkEzcz0gKPFwfhQh+TN/phzzMOw+HnqEOSqUi/DmGBowqpa9gBhi
BoYQm+b+uhRdHN1Vjmbd4ZUS31NN9zrYhRLPkdIF7LHxrM5CqIKaNUh8JXZTbki8fjHBkwBEQu9q
8Iy4vMojvYHl1QOd32iF0T1h2uq91DqeoIA5ajjPXo1UwYVDtdzfv+fEvua0GAYWzfOl+sfSZV2C
56PjsnS9scUcu8Ago69u1GQ+0E0PLgSOzz4Uz6H/N5q52N2ACD0/9xitVQaOzUpZuBRiB3r+Q33Y
ePN3mq8hcg6TUDF/xz/npAXKyEwnO1Yx+tRpKrHN86p6l/bdv387EpnnjA+fOU7g5haBMGzaYJrG
KjwGKd8OiQMedCXP8gmyweavh0KbGPqVQXIIRX2xx7N8VttOh+iY64O4TYuenkulrBuiu33hK314
tpIIwmGAucJNTuhbhoc+5tXd5WZyzGc/tbo01aYA0w8cVpX6xjIjjacPSkUrc8z9fzsEMTaylv0d
mm5Fh6C4mVxILD7um9MftJi8FjR20jh6cgSLQgPLyLQ95nekdufX+LNhzN/i0IABLK7R041TI3zb
1dCzj1Ed6JsafftHV/bF+/lRlnkqq4ua73xBz8kDb9/FKEUErKpXxVHv9GFtpXp7R1VkuAUS770q
NIhWjfTC7TTiVtr6YXyhu/LxxJMeUwQgUCKDBl3idHjHBFUKlK2AcZ46d4UonOs4g6jcRjFKDwna
dX+/qicDLkKML8IKoJpbHFXSZld20FdXrdt1F7bIh6SMZaWmCuGQORFh7MWyYsgIDtwvymOIBOh3
/M59kFxVTL/faLdlCnAoNExa0OzRFn94DUs82/KKFeCHCTFdaqYaR3x7/lt/stgOhCBH/MeOtMTp
YscN8KRW+PXRBKZ8l2qO9eICYANqlxr3s9nThdD3yXiuw8ULK5HNZXiL0JfgXBPFPBuP4PamhwFM
+2NVOYhxurl+X5qRtzs/PzFXTU7vxJlnTLeJW5E2ubMYUGK14kiAk0ffqQ1rhz6SJVZRowDwqM4N
f2hJ7754k679VAkuaREA433YNCkUvN7P/qkHduqm4s5EMqGK7VVk956+wRWixnqySKyMP5Y6u7rM
sc40B1zrbFRs9AvL9snBd5E0IqeXLizLZZvAxLoiRda6OXoYX4HZcJvbwkCQ9vxifRyFtymwMEGm
Al/EWlSg2qinxRFO6mhlzbBFEULfF1WV//VcGMXjEAhdUiByF8ctSntbmaDPjvaEVbfhYl4JKlf+
7aGGISxgvrp0+kww/Ivv3hDuo0gm0zHjqbfTo8lHUgR3t/Mr9iFUSk4y9x0Bc37lzZzkP2/ymXtQ
68jmHGnfaM02DE1YFzKNja0Pif0+loN+DaisT7cg2/EZxJHuQqb84UDxC8Aswo6a8yM2+OkvyKaR
d47U0esMNfN27PoRwG4HLAhb3T3wyktlytNHDncu/SGJSrzgccyWXO5EI0flPLGriSZk+QosERFk
G4VpbBotubeQ5d6G0ax3e36djTnx+p9j/N+wxAzKsDAKP1bTAG+otkRf6KBGWXzJnEJJqBgdONLE
hva4nhwnunFQxQSRKsNOv0bjCo85GecoJp//LafZ2++fYjmEk7kLaRre74jzR/YmIqBQuUkNTE1u
Bro4n9DQpRBWDphh/fVQzJVnPGxWnYbG4kAqoKXoLdlwHeB8XBVwM8CuhP4eQOSlh/kiUP6eFq8D
djOvSc8W1iKFQUo4S+sh1Q9eGaGLa+Fm+ljEPthP0nLMdHpUcJ67GGQWAlX01wHGdjhejkla3ely
8lGPB4+1B+8Gw0IGpS5vNZVXs9Gprz16QRLcgLTRnjWDpv8qZ3c9u2bVfDu/YqcH8r9ZEFdg4Uuq
ht7vGtwfH2eM7HqgbcL2tI3GgXCg0GU3GrVGDXv8Mg29jp18Wb1nMu/uMVnKL7zBPtkcMzRkro8S
fei3nR7HaGy0FHfp6dAZdoPlMYCsiGQJrkJd/P0+5BzSH6JwyWdb5vbdkCuFsIZ+MCPY2q2rTdee
n4KOQt5kc35V55Rrcfq4RDnvkPpm+tMiZMtUjDLXcWnOAEJuInBB/6JUJdaN7uJ7lFDUUJXm3YR6
GP9VeeO/7+nAI/YoPxJgxSLAFmXs4AGaiMOQVvWPmJtjy7/GM1p3wuspbdBbOz/Vzz4gVQ05Pyso
cH9oXRR5aCEOy5GDEYgFQ+LeNH3obkLLqC+c7tPQPc9tpu1yqbtINdD2We6VzjA5WJU8mBkhdZ1g
pb6TXlV9h3QO0ScK8/D1/OQWdOn/hkQ5g8IKGT7ruhgSVqTyu2jSD4hWds6uc82y2sIOCr/0XtMf
8qEEBxwlUfLUmbK8I+bmd44VxGuUYC+94j5uKsF1pZuWx91Jq2hxQ4M+7Mj35rovEI6IWgSOd9E0
QgcUbhJBG4zTZ0wJgCLmpfhxfiFOM53f6zCXy7g7Z5WMD4CnSSuQZ1dSHgI36G7SyUdczgNBe36U
j3sJpA4NPQqRHFNkGU+DAeIbUwgZzzuIWadJHzyxCevuiP9HcmErfRwJ4A17luhNOk8X8XQkMTQo
foNwPtLlNTZGbGY7q9ZQEdMidekd83HtSHl1jHgAipgzD/R0rJCufNV6KjmWgZe/JQMtNcCFAoVU
wLF1FxT3BiwtRJsN80XrbZOwr3QErXNgkBAxEHEDKhtp1aVM6JM1QMHKNWdQFtWVZfVr0qrS1fC4
O/ZuHKNhFLXrYsRnWkR0Rc9/2M+WgA6C5PwahiDenC4BUNwhtKwgO+bNkF3pKLdui9A0rs+P8jHV
shwbzXDTs6gZAnk6HUX5DeIGeVMecQiSdzU1Hvq6OibUSFkDlR+cN2AOanN+0E+m5vBA45EmLRMR
mfnU/nGBlkrge1eokrwZiShlmvn1mMd/n0NR5NRnCQPOP/+9mJoT6hpunnHFGyD111FYASjQNLHL
kRq/kCD/brSeXl4Wr20dgJ5OkkzsO52RDZCrraeWirXuBNCCPGX/QBwtvEUlfnhgp1c02230uVE/
tBBQSAHhRCt3dBx7jbO5vecZbGOeW6cagiB9h4NGWk4wJMl+4ZOgQIVcrJyaZzGE9ayzj4StFWEP
h/J2H5XQYZ1GrtrBYVdSCNZ/5VAC3NUwpNa3gZIDUsfEHnhN83topRwJ6QCo7PfCz9o3BGf5jcAh
2nVtON4z/PruZ9sm1GpR6cvLjSdoO1wDDtXeJz3DYzwrS3On6x0mvJQTOli1boUgfYE++SoCA4Sr
CqjFaRXWStw2DgxrugZ+/BNhRgGFJJfDY9/n1M5wOSkGPBcMSIQqH6d8NcS1pd0qeDQ6Jigo20Ft
wW5jE8O+1dYiUeJHQG3uiwrC4VdhQQam9+JDBx+ctDpaiE6Lda109z2XbQozGkPLezt3B2OVqQTT
pMFRcb7pUmwL1/kkM0how2TZawGYH5YYqBC1zdxZ4QOKmvvSDXV2qYq5KC0CWuJWJIETVGbJOjhT
p7ulTFAoyAOF/LZmrdrgV5a5OzikE+KLBRImObXu/LqI35PoiwH35fzhW0A8P46+eM1h9Y2WldPm
P9EhvR/hvP4ovpr36rv9hNdBiZ1Ye4WppLo6P+wyaV7OeXHmc7zpA1Nj1FTSA5msH3DrbrTZyLGG
rYsE/IihVdNdCG/L+3856iKpTGyQ977qmSsMEQet9eIFiHPKsis4pr55IWYvs63T4T7AqSFo6nri
M0l7EJs0zdaj/ktzEshc4fb8cn7ylCJwOlyONPupCy8fAekgOkJLXh9teIbhqgStc5vI8d8oC8pH
ZM+hckfasI+MFjyPwBCygm70XJsWOuUuvjuVoZLd2FrFtUkOcT01mJg3OXWrQFfDDUUEKKllKq7R
mzAvJBKfhH9aErqYBb1QXPutsvFH+A/hWg4Coc4jVn4lj/oa1RC7MC6s0CdXtUfuBW6H8j0KQYtP
36VVj0Fckx6rFnLv6KHpOU4dfIhgtP4XQ5GFSQdFF9pHzuI8B6bsYeVLsgJvcvaZHdgbI1XeNSpW
44XT+8l9jfybS2MHEMN8h56GDl9CkuxwfztqoYDRS3uMDCSo89sOo0DM6DAo/KLKYfxyfrt9tpi/
X+xgraiqLW9s1EGQtHL8/NhaOAlIKZGJ7325niI3vJDQLs8QmH06vyjsgXdHYH05Q0PmsTfYXn4s
pEwhiUMow8o52fdmq61kX8e781P7pOxj64gL6S4AIMDl5uLu1kqsuUxMdY46XeJtVdFRSWKkbBuB
MHSkO/6rlib/l7kzWY5U2dLuq5TVnGvg9IP6B0A06ttUSppgSklJ3zs48PT/4tyyqpTyWMrOrK7d
welSKCIIx33vb6+V7no2lqeWZWY71AH2FwvH59WRozUYK+Kzlkedj773x4/VHJc5phbKx5ozqyXp
il6YeG8vMeBkV7rrxPuKXxEhyVLsusWcv9iQ/XZXUfrhHeCIzw1MoGH7+H/5RlpunkBNqQy6Mcbw
yE38jle02TO9lJ+0RAKPvhqaLz7n318y+yV4cLSsOaNREf54zXqt/Zy9lHhJhrU57Rin7oJWryCT
1c1wXZQKfsAwVhdu1w87bx2+yiz/tgrxmtl/8sZz9S3h9/H6CvY/IymmeLEQukSLbc3n+Wp/dZL5
a1rg150h5ySipjRGuZmZSfn8zVE0WtgJVPYL1fzBwHKQscNjKNg/a9qkhBg6IFyLLGKWj9bAWB9Y
lAR4jE6JpwnTppAgfD3nSfoayIYGbLWBoWNpBDNUkw02WSn9FtaKdzY25ngx1XG8k4wqDaEoGbpt
6Lhv81PxT3cpmte4XumAOAOuC4O7DZRtt+RpBJ7IODKI3iKpBwbN/KQ5rU+aUCJloj5m2n3u0vXV
hNJD5LoUaxc6AOW+eXHPoE0sEDlAP/NOjGUa9IOBSXsKazZ18FQHbJsByGbDDmC/Th2ZM2btd9JK
7XMzSyYVkLRtr5qmElbQ17V+qY02vz0QaPM0sa3qdS4ysOs5N25Y1SmzvegkOhkwrDU9D0zdHXzX
AgkZz5W2fLU0/LZ9EPADWGYFqWUete6nr+WcMFTdzbP1svYx9ObEQxdaFPBh2cwbzgm7WQKwhmqy
a4Sk/nTCsCzDtXg58IHJHmlltKlfbkxNcx9aQR0/ULNr3S4qmy4N3pPxtC4Rn/15QSOlzq374Z6z
mIGieGzj0tHp123//pevM6AEQxU4Il9MJskZch7z6amvcbQEbuHlUV5TYmPudwM6CLODtzzGhn6f
rnnzYuXIGgKask0cOW4SW4dStsO5TAb5o0xz7c4fNbs/nWsBGcMwx96GA9/PZ1Kb5RrWjY7GYBon
0C1l7OWvzMCjMRoBa3dBvc1STlKJH07JEHHQgxjBHBe7c4ysUBWEqNTEtDscH5B+jUBQwgk79u39
uq55Fhrl0L7CMtL6qGi06t5R07wciNFbxk75sQOjWGsRLXG7Ff4dpLcagd6m2GYsXpZ38OlmO8x6
1VxxbE8ucgYJxgAK9vrkx/NyJrysirFjDgnqdgmfxcd5aQV6X6w3boYIJUqKVjuOymnmHeiZ/CLR
xzmOUt/GRJF54FQioxj9R6cZjbtMDmWxy+QCjD1p1ouKMUxw9D0dHIzyigRDb+lXsy2XJ2rcQBUm
3WbFK5bJfbeKEXIaC3B8UxcVthkcYIV/JnFuPzcDeKoAaDTcI8AjnNNw0YN1Mfs8cCzZ39pN1fqh
PvRwoZn3tl8LtXYxb35jt7hlBg00U5bl98g6G/2iklAjotwXc35o/cpfI9XVjRGVcaW0h0Ujmh6l
OoaKKO8g3aMbW5nwx4gzvcy4KZdL3y60/IaR7Dh/RtFgayQQu1ExJ2zAXb819bj0IDnkSZMfx3Wa
J2zH9eKUFyrVSdaQ7tWcI3h5nnpNnzTfcqhxCBELrbCiPCn0geQFla2gqcoR4rqAMMKZMoa+tDjt
u+tI+d2bVv6IYaeLInIkhvvY3CyrbdGb+zWOh/NK01JQ3sTkOF7SiD+lIGAUwZCMMajMZWKHUXXC
zy8XzEslgpPBUIdGgm2mjpSPR2UOrQxV0SNjjDUvrUJ91JbirPL08p1SlXMO1R1/SRoL/F/EAZ0L
KrGoJcwB5wxNJecMqFwOpm6OOd7NLZQVUEiAxUg4ZTM4I71KwnEZvfmwJYf5J4SC0p1JC2I9ofNb
66ejlS/ajlIf7PBhTq2o0joIwNZIhvgEFlR3iy0OcUEtq7ZAHJj62VWvTJcJEopiJ8Y4NKfM69aI
EXJtLV/TNHZRUHoOb7aptJYRKjNBXNRW7gWv01z32lKzXsUTLGyoq9rPUbbk+hdMjPCp5iqGNlHm
8YWygK+czo2RJEei6P7RSNkjoS5tygF+t9mIqDAVhuBZzVl9abVOmYWDgXJrbzQTLAg62bAVcGVU
7kmXpqN5JNoIgC3WE8aNV8V3iCmRAdBEwy8eNN7cvrpwK8i3CrrHe8EH/egzSC1DD1g2sDuRJbeT
Liu0hxTZn4gmxPbO0OYCUUMaxycSpIobANIpXyejY8RDpOmqR9XSs2ypQtQ74fN7RK2fZGc2zvAc
xptRoN9yu/TVHDLbPGw1CMDiVevcJAUUt1MIq80ZDSloCb0HexySls8BWyu1BXAshrttoRTlNzem
bhMMALruVx6zmFZQbQXUCxIC/JCAfKhtS/YcDx5cN+amUfq26TpnB280ku/4zYimiMkbHNYnaQjw
6yU1pLqU1sWoQ0AN+n7FstxR7kKuZgEtoqhjOvreGRf6qBKQbhbA+OL0EMMeSyh2iPWekBiI8y7u
5MNiNe1Pb6jNZ9ZySF2NmVjf8bB0P9pOsj1ztGwTSppu2hywerovfLhrG7YSxW4om7S419rMqCL2
F6MAiJdNb1ZZIB5IeZHs4qVh7MysB6drZencBnaauQiQ3BVwP48WI4vqSVGmN4BLhGteNvpOMou6
BO7ol7B1K1IK0ao8E7MFZ7Kw6/X4G8aooab/puXfmHm3vy2O7BrqXEMmdhJQE96BLvEiMfvFlZor
3gjb74zz3tTkObw6cZfX4OTdOONPgVUZzz0HQ0ZooDD8wcJh4Ub2ISwEpkkV6oC/yLrUKgX3IV4W
EFfsJCnQSa8F5EhO3qcKBkuJ4ljcuEdnobUVWbGOjaI39VSDIeZggFRoy/dF2XJKrxsW2WBpK/3J
ykr/gVgBZnSHX8RmA5a7R2mmNk+H1hA/03xwyrDXi+y1yWZZQVfIyzNLlusIHarR4b3MjcLEmJXz
Uz9M+L2yoemQj9ZLAau1gLoF1mOEaFYXmXnD1g6MWus7yeOqZeV4WpCogLfRdIkIlt4vLfwAGk5q
VhqqRWxx+GIN9QqHTTfT8bmrteq1y7Q1OQJE0w/5kgGyZER/OTWnKnM2oTMD36Iq5QN+d/ncwmy5
9pWRdsfRGq2Ex48r7q3aa2+J17U43FPC2ty+7AhLjt17hAmNHgAzKK4cT3t1OhOPZWHhZWY7pSG/
gfcz8Wnns2fsZsPX4Iw1hj+f0M1AxlYDbD5jZ4KTycmm7A1IYQV3jNJ7cohHUefQHFvL/MbqbeUw
y1YBf4NWFIdPadbXLn0PE8TCslqHYSlomqlyVCwXTma+14UsxVWZmPFFJnVFc8maQQMOjCV+Y1Xn
KTMPuQVKURbG7eJVfkYGNre/UfnQ3bPMQ1F0MKC1oGwVrMZ3NUutCgGyqOVJse8fA3OGH3IYBwhJ
exoCw0jPjr7yYcYAmQdqgS2iAHbKAxsOvk0NHJfl1M9XPX62qGKuJ0VqtM2PWnfgDuprt457tN7O
S+9pOd7geU1vTasTMJvUYJfHkRPgd7r3QKtnpiS0UwdU7UNa+i4VW39TH6fL5ESWNzfPeH5KwG5A
2tB/FEIwhdV4/ImUg1BIzzGvbmYDv9xlGfe4H/j8Rv2piEnCARbNdP20Y5lJdtLvRXmesmgA/pbC
vK26XlVHzc6r/tQs5zTZq7aQzkML+/ccAL5znxnWaO4JkBg/wWAsfeRUiSwiya04RJViRm0/jCZ+
h7lsrJZG5Nghp8/M8Yygmy92uWSrMbEqP4OfacdIpyKVRUyByoaBCdQ+2IK07mnCNTWTmNWn+UIY
5epe4+Yp5s1s0s+Rm3kq2ezqmh7R8ZxzFi6xjKEpC/U+5ourheQPm+fKiLX2ZKl6NhG9Q/w3oF+I
4aK2qurVlLjwQnNBlL63FhTG53BIsou8piIeGTEnOQgTMKj27kRtPozHhtkzCuL6NWFvxU7dc4eH
SaaqO+EYA8CIV1y9ta3uXrbLpGl7DbzDEgy9dFU41UYmEPnk2bVtA988AO/DAzok0jGDpeixtnmm
fg+vSL6wRGvNvtEZyvEtVSXk0xxxUhgaLpCpnMzvWqyhLQVBCce2z0b9POewyoqxpEUceVOPZIaf
ONzMet5x5qg6rUVbFfeXTt/p835GwoxMtRLLphMv9PisLXCyV2R8IF2opESKolYhdkZeVhdlxRRH
oHeO+DGnHU/vyQXLFMYTxrNk0JiEaMC8761k1a1AjlNWP7EDy3fePDQho4iAq1ubISAYUaDOQj/p
eKaJZeGZm/drEg4T6c8Aw+4QJV3VYFrH5diFEyw5jhVOgRIsxcOWAaSkdn9gSFL1B30Q+sEtIRyd
47pFupr1hn5erIa4rvyxs0McrVjpxq1LzmlH15yoHMb8ebb1+VE3lqKGZDuTAW/6we+jZtDcGRSd
RhnenlzdhaS1juejw98ETUZXki+VpV6LQVg/fW/1bxdbGflJqTkgAbUUz4swq/hR78b1CtmNlQVK
6vbLBIrTgnCreejZLPBsEdpJQ162yJ37S9HO66sdd01/2i8KXnw8bZRvMMGcx3ng/FRm70y7afFb
PZTVxjEU3mLdlfWcm7wqxgB2aljwPc72sjpIPHmAnXtwxdZoGjuF4wpP4WU5MmENR0Hx4DOIsM1h
VudNdnTcOn3U2LD/cONklSFwUx0KAjgvvvWmRqM5xxH1DhO4Mu/lTAuKWbVBXZC8XqZj7NMZO1AK
nX92EO7YmNaz/QMGnN9GDehyO2qdxAelv5HF0OAQl74vQb+lYdPS4GTVwpPBe8uJkxeb9S9NXngp
xxWR1bSwivnNh2IPtSxHBLEbtdG64sDoLhyQqU3w3LHceygKHvMwQiSAlaiOypDmNdCjhlkdQMFa
nF/CQXW1E5AZFaxJkJzGaW9UC/Rdc6Lgjnlq/JapjVRpOZXLKHtcVHszJ7ew9fXo1DFDyuxeYm8W
LgtM0FEzptrcCUW7n+n3ClQlHMHsemj77T3Agfowz/ifUIIa48ucquWSDIK6ynD3xicWbAuE1G6r
oTWmWxlaZjM9MT020bCb5wbr3lIBnSPTT7hpNs3XCXtofOqvK+ndxR2cI7rn7n2NIcruBKO/WjCu
VlpFvqqae4CT/VlqUpjC8AsbDflQ2d+BKR6ZqpZyoZSp+fpwxGA/2FcAY1CVV6rBuGuQSTlOYmbj
SyLAOmN4EfprbKJrCKt+gV1pjXp+sayG9TL3rosxFilvGYDjSi3MgpwiA3e2BxWMziSf1rWBZdG4
Lm7YPM28sxnwTHwmTIu6x8iOCvFOipds0418W6H8n/tmq9Ld0KCmiOzcda/iFDNbnrXrWzVo0gr5
Wd3PtCycN9WxbQ583q9nAI6ovTEJixdGkQvBJdMZoW9Tmo+U8ZK7YoJ2xek8E1MwsfEfAO757TUw
gYSJwEZjcWmZanBZesDC76SOTfa+4utkQXOGu0lBY4xZR1oeyOwHhvrcIRYPvBGtxHAwnV4+9tiB
f35RRvpcRPrQpKRF/bGIpDRcgWKa6rdZm64o/9LLMkPHm9iQQoGSe+Hf//mCnwuyn5tnn4ptbQ2q
fMBe89YW9MDp19XZ9Z+v8LmL8fkKn0rOdt0mGoDO+o2aSLDNr2mvav7iGr/V3ra3jTQOUVmCK6QD
P71tGL1p0Bj1W30yHKzIPWgn/8yw8d8N3F8u8emNmtfBlt4s6jdy5Lu+ekuNrwJqn+YIfr/Ep3eK
EUIDjhKvgjMLK2QtApyHD13U79ZT/ya5XsP08OfP5nM74K/P5pcXtd0dv9QsbaZlB6j09VvqjQcr
O3Qj9aKDheaxTI619p2preDPV/zb++2XK35qeoh+GXq34IoOY0QxYuHhq2bd51bW59e0/ftfXhN1
P9Zyqk5vuqbvLc06ceAWx/FpMXyRP/mth/X5Sp8qvjFTv5k7LvUb0xQnJELDxcWDbpfR2F+AmA51
Y9jn9XtvfAmM+q1Evt3vJLQg22wJYvvT/U6RdW1p5NVv7h1BjtPqITtt8BAExcG64zBdRPkFuPa7
5XwJvtIm/e0t88ulP30PKKgvTia8+m3yX8b5G3v3RPWRZ77pySUuyINlPv/5jvnb9eOXC376VhBs
rs2ld+u3im+cLx8Y6g91gNh/vsrff5i/XObTV2GlEedW4MtYQoz97fU1oOgIpNEXl/nb2/+Xq3y6
/ZnRSM2RMsdb5eI8YDeSZV+0T766NT7d/mKxNCL0vF0tlFe541BvbHyKcMam9dV81d8uu7+8mk9f
AM0q0CoZXAvXubu3n91nIL/VF2+Z8dtVPIfoI/1ZQpDIxZxPn0y3Nokl1tl4E86srgl9gVadnISB
9nyNlnTL1nYyuaCRZKJZqsuQPVXxI4dlH424vOH5DtUcVL5jRX2jTaFBPo5kaOt98Yt+mtJl/faB
TdnW1k2mtckY9ceVxxRju9EC4x8kRulYcyyYCxSOLnEqSpFZFsnO9H5W23EvwGYJ8oIZBMwekzm4
N8bsm2BX7bU+85d4/VEwGUBPXJlKBiRqZHtKh95FKOL5lDxHDfdktbWPg0msHrO/JhxbrMjV4Yvv
xfb1+tDW2paaLRWwway2EY2PL8rt6ERW2+Pby4/wx2386y/DU/LNv6God5I2l/hTvnoS/vaJf9gF
/QYrq3J8nIbJLqjyNhX88xpfLbxxLT3S5CtP2pfJrE/rCzl0YEkV8SHsrZfZaXHjnTjXZPdcTsTn
iM8SOM/v1RfPjr9d1H4Jo326p2NjGmza++zzlrvV/962IUC1P39yf7tQ/3KJT3fj0gx5RQ+QJy3J
ukAzbjTuQ01eF/30ZFHlrccXP33965r/SHJ5kZE5HJqf8rPCEs3YK90pkLCp/H9X7Xt9J/v3d3nx
0n7+L/8Pyi6BH/7y9v8mu/xW9C9Z/Y7Tspb0Rk7e/us///oT/1ZcWvq/GK/Y3GE6oyPsqvis1Psg
+Y/Ev0gw/TXLRu8YVKf4H8MlEkv+DZ1wkiYwDADw/Y/g0rL+BX1pWxYFPawtT/FP/JYfn0nMrTIV
yNoF7pIoissg1sdveJWO4GvHXkV5IfzTxM2tU1RD/Rer499ehc05LxG8BNmMj1dxs9arONOpSIsR
Tgd6XsgjhfTlxy9v+/W/F6b/qMfqeptVHv7rPz8+/rYXA5+ORBGiL5ImTBp/vIy0q21jhPrCcRvS
pKneEFBPtKPfb2NkYz180+phPWsKIx+/eIWfqFX/vvZGHISrAymPmZqP167iboDR1ExRA8OOFvSm
ySBh23kpEIaprtadXLJ2BmeGMSSCNZI8YNAwnmr4LLS0qwH0mDZSfA05MQmaRD0c5Uuyb6n9z/Yh
269q6aTPdS6C0ovWwsdfFVb+hAJFnyL2I/IWNGKenDhIjcyLP38cH1fy7Trk1nho2HziBOe2G//X
zXg+CE8p0PcRzGM5BCl9VvtK0CVUF1CxHQoV7Tit+WNK1w+O6Z8v/tstB7SUwSJ6wfyfp8inR9co
ZU45KPcid6AKSBvXReMo+y82XNtb9b8PSF4iw6EGzKe/pkU3PszHl9iZSx6DoKFmBo35aXLosU22
2T7Qw3z88+vZftKnKxFNpwgjyPAT4Pr0odlUAyty90aUdcbMpB2O9qCbYjfy5lk7Kwu7+WpX/Dfv
IKP6JMYYlxLgaLaP95ezFB52axRObkaURbxj6kwqnJ3mq+zMbzcJCyIJ/o12wzAaUzsfr2LXttVb
OVcx9Ta+zR2gu6Wb6VE+Z+aJ0LsHzD/lP6oY/PWpfbjmpxuzymprsdBgRcIjqCGqeCVH0r22leN8
l15hBlSP3C8iuL+/TpYkXuuW9AYv/Hkuyk3mXg75JLimFp9O+SqvDXOdTwutIQFh56qQAS47Fe/+
6X3DHDGYEJYmnjRQJj6+v0lNU4skiYi6uStvJ7tPXxiMwqUjK5dMh1MV/2hWkjeXFZD/bQNwbIOZ
av94wabw4qHsbBt3qtdeGf6WvRj1KnfoZ+RfHoZt/9OiT4aToUwuxCwhSEfb/LSFM5quXdyumCIk
MYQRRojz9Wmba3L9nktAngcGOqp4n1Qr7TKB1QRYV7yQayhBZx5to++Mlxn2Ot3epCim/nRoaTCc
cupctH0L0csNG5NGMaMdLXMCPdKbZmf0duzs6qmhL8iyZiiwY8NsHsfRbYxw6jPlBsIbKR9TRq3a
q37A1MEct2vUp4oRRPO7x6RPF8mkDNGyn/gAeWjS07jiuVUnqzjmqT/LH1a2GeQXDzb0uWqczjlO
aL+M09yJtVejr+iKZpnWPjY1wLITJ59WSREiJYJokwmricI0DUYNHcthhL2Lu33q/emQoTSkPVe1
cptrb8fiItf9kXSzZybikNAIvFadr6ZghUg0XUNTSM19J9z2sV0KWlz5mtvtfpad5Z1briYoWfW6
14YGY/NXgJ4N8+gk+vAQ6z4Udc/A8JAGbt0uySurozVbu1YkW2+bsFDHW9sqUSiCR6trfZP6bKGq
aJaVtxD9LsJJGdOVgioiOPeNNYGJuaqTAyUzYQRzU7YNej637M9WJqGPYh4xyFuFG3vBShDlxm+l
0g/6YvjPsecy/Bhg9O6cM12Bme0Dq6Rmf6d4XBg30HPz4VAtSyUOa2fJVuElQoy80/xCquO8+qvY
p4zfaOcqnRnc0jSkQvduUyFUYfjQBLrmUPffNVI62s6kk0ahS0inuBYGHXzyi5JkA0Jo/jruHSuP
RpXQg8JZaXzPAS4XUawK+2wY+NwJ5q0aUcCYxsQ944VE1LB8jSaDSlP3QBSUHnLKltQPZzO2iksb
gwxmKcHkUGzxAKRYnpb0umTr3PWEqZG0mEXXnLGus9moCNssUd0PgnH3vrZfGEpjw8QQU1WQezBb
77Ej1/oe14z+h9WW5MdzU1ZZKCq90xgbmjv6oKZ2L8TGNzZNDXdhU+K5pLM5GVowJTlO5CopFBpJ
bpuf3PkNMOamnciVD3H8UIxT1yI1GQnkcMDP2mgjZ3dRFicUtVZbpfTEZXtTk8Spd9pYAhDU+BKZ
fK1wFhzcukm+NwzT80MK+nGc14Q5hNpIdsZMJsO/hC5DG6oSzuKGs1csKW6eCcvKugIpCaFeGW/k
fKGOWy3mKW4vkvYYg2L5agPL1UPPLXkYQc7jyzBq/dLQ7N4MP3x2xXLMUrTB+wEwXLunW0IMEKvu
Ol61bKxU5KZla+30he/NfaVhdbnlIZgjTnSmFANdZnbk33zyeUYmq6cxUfqjxpz9FYFx2zqM2Ywz
MMmHIjvp0aHQ6/I14X3juK6f8tXVn6SalmTXt5q4q4dk9Z/pr8I/7VLL1phN94zefyY9U6XX5qDH
xOWQtqz8nIpCRTUFZAe79NBNFFUCNFX9d8Oq+uHadMd+OMtKY7ybzMROT/SGtAAdHhmnC3XNgofy
nqiUSE5MUYISKuqRAfG23MwWPc1lcd0lmTvcYloVpPE82WvTsVo7JuzsOiv6t7wojPle6zLQlnw3
63KnrMHy3hPkQfGeXg8BEwGCCBQLgVDOrUqthBXRANW3rq85u6Unm7+fCQzNYe8m1WHNXP2ZQKhV
hwsiR35ne+AsrynR09Jvi1s20fpDCvAYo5bX2pHvVn0e6SgRTj0QtE9NZczvzlguP2t2AebB7rv0
qp2RyF5XKEN/5FrdPtuNqW5E0fqIRZMO088o7Qe9l7ZBvSDRdy4hkDw0NNe7BTGvvbV+sz4SZWm6
aOGICLpV2oN7Sge6I4IiuyliKmPhXtLtCluTmeSbtSurjmZbtpca9JSoXgmehh7yymlP9ZzJPVGk
vhu0GfrLe20WHs04L27PCz/t790iYcUi0VYWtBFXa5fooBnJeNnVg9IVy2rpyjU+yEqQ9PUaOmMA
4abxXTGpaITC77WHpCvEda2N5KoE3qIkgrki3ucit+s9GjBTnuaLmI5EyseESbqGb3ssvfLYFIBY
ToZROi+q8DSEY+k8Pg5GKTB6WagIozZf5ssRxMZNOWQaEeg0cQnmgzHXgjYxIc9WepwZgVGX4OEb
mtXvFS3LFyYiF1zj/pAPhOxafvPStkqyFWRC9AMcKzPZ4/PybkwDmsC90qVPjmw0p5fto30t2aew
wZKwZmn88krJuWUqOywoRC6Uq89eKEu8kBUNXrlr8iG51q2Kh09eL+njYvP6I8/Lh3rHU5gqipj7
jolvsq5IF+O6uF6ZA+ojOZA8Pk6VxqKMMbfjCe62Sx4RttR+9HWsCDoi8jIi4mGpsytALzxL2N/+
5TKXxRh1Fs+Qe53peY1y5VRe1MhvsN8Q0trVeo7iGepz9p6WW6qoBmGdhGZtt69O7fuYV8dc8w8D
7+hP5oZ6bUvJFYqVFXtN0pn9tLMdmcQHsir8vFYsV7Gn7PnQuT4JAp8IiU3g1ym/E0vOBvJf5I0j
xBI4j7yizhAKSbbM+PoI/e4NgP4VrjiQgRgAiOIjCDJTpt8a42VI9JJQq57pqAsLyLZoADXvpSzr
+LHRJca3QjWIYGNrNr+tyiBlmGEjhyqHXvZF02qnjGAMWcS4erGZL7NZkCLrh/nZw02T7HsG+m+T
3F3TiLNLO4Ze4TfqUCtv0MO2bd0ZeynTzrsCDsReGwRWW74hRJDRDi+7HnsnRCe2PD8yFsVbj4dz
jT4YbUkweYoYM7H9dAgkuy+5gwXDsmmkTYNJyutdcz9Yqy5PJk26VTh6hfVUYp4zo2JcYyIJicjH
3RAvf3m4JlR7/ILAVrErDMe5kP39gvNcP8HEOHoU5Vk9Iz9bW/1SJYT6ogwib2gWUqa3LvtSLVJx
gcd5pnE2Re2YtTsT2pWzX0t7+pF7U8GWtdn0d5qTAxd2pG/nYZw5Wo1OBh1nuFTjxLaqL5LLnDEz
dZQGqqloAAVgBqvVGicZFAb2kAzIMvRFUuKppAHfELOt0umoHFfexolVS8awdJsnkLJQB08mmzJv
ZgYk0ERqXnXtWFsHXTGFRyCxwkOIpZgNcGYM2Xe1xtNLL1Tu7chCeW5k0Tf7GRMldILBjFEKTizT
Pye79u+ccvRPdYU8NyJ30j9Mpl48SJFs+ec05n5G2oHPyh+QXDa+S4c+aRynxWi69A/E6Eee8e7Y
/pibtLmrs2n6NvTtimSpb9ujS2eE+AwKNKActtcXAYqOTdFs+V60VowAIIV16htsovkQdiY+0QBx
Z/d9KKZWAKpHHNUwW+FE6WjoW1GndR80qG9TQC/H63elsfpqJ6qJ34jTHntTm/KGHjqDwDJp9VSm
+Kb5RhO5eLzJQVFzPxMVB6QgBRJ2sSJ9aSLqW70b0PGwSX25HIWDnm0cOkapDyr07Kn1T5eYCP3O
iB3nrnaRQR9arAkXNkbux54dXr4zZ/RM2ygQGzqR5RbtprVTJy5azO/xEiNdQ/RXXfJxdiKYck/a
oXBTcePIYXlOMWESBZjK6k5OuX4nxFJ/4wmEB5Z+BODFbGYaKMmW8ZoxDpoQnVfQ2l+qxSPfLoc5
ZDwlgb7WZTgDu7LxQ7bYM5mWijS6yXA8oV69mMi7ZMOwm2YtZQOczPbIXjH1WLWwH55ggQbyLmxM
XijgNLPjhDWL75oFqJ+A1zZsgdaLNx94UX1i5yTG8PBKebOyQqJTGqcm3/t+Ft8tCG9fKKyholsW
S3Q7JnTbnwb/OGOQc+5+MDowTYFDguZKMXPJgLTrV17QDavCTif99s4QYGrdJrb0oBxXdiAZPu0+
ShOpZ9hBHfVEb6IlnVJ39oWmWNujaVDNXY7TlMW5JaCDvVdTuMBwjFensSkU2jiWom8Tuskfnl+3
8xFNpnVVT2uZnrFEVk/DYlbNQarZuytjHmNIPpvxWfaOzV8myjyoYbaryGqa+MHjRihOLNFU3319
UiaZ9tzApyst5Hndwhpa5cq/LStOr5HlbKlrNrYoXCb20+yaii2gDwIL1bkCpEyHQLNdtiZlYjw6
Qzowleyy3KfknchUltT5aUaZyTvBncINdMHBdTcnuj/vmPJxhuNqkPcKEngg8M1bGsWTxlGWEGFG
O85h6INTkDtXOogv3T0QV0+HkEG1OQvVaLvpgfGUiRka4ub3dMlYnG3l2U/sWywR4Stlfg3/JSa5
SW7IMDevs0CwEzjrplbnaTXEIIQyZSAlHNst34ZAWT1Npl/fFxyWSlbWvL4ce2Obtej4iMlw6ew9
GH3B5d7icG53I0fUnI9tIMkq5cocnJc03XMmZrAOieYrxhOAUCy7KVcIvOzRq+4NlJ33+qgz7u5J
z7xLyTESv8snjlCdx6aR0/ngOxBMx+wldQuHTL5fgrNbCTYFHqIVNr02dzqsf3SVwRiL/Cc26ZRP
LhuxmE5J8dzZ2fTeinGuySdnPJr4PDT7MA8Z+eIJ/kccNHaREpuWuvPTARfdXNULISwKhuvCDIw1
lm4Uc2h1yfototpvr/Q91fKJtHmelgfDbpr0NK7Z1A5UkMyw5HxRoJNd8vdMU5Qaq5otcFAZYiWt
mdALDkn+YwoVainPTWk1j+MI3iQZdEK5ld5y4EyJs74IIKrnUz/LpynRAbq6/TaP0yBSv+0ko8LM
AoGb2k/4tvWosO2SN3JJmnrvyDb+wfZgrEM2++TJYs3h98hRdBaMjPF9CMBCe5euW7h3mo0zHmhM
9xJjQebJzuDj/UieLz3J4y3vrfWxczeziUr/P3tnshy30W3rdzlz/IEuE0DEOXdQaKqKjdiIFElN
EGqoRI9E3zz9/cq+A5vHYYfnd2A7ZEkEiQIyd+79rbWwXsu79LZGFugcgzng61Ac0LXYOJT8tAc3
e9XC1M+ph0Uc+q48HU+qJF7kMBJuqy/npwEw2pf7eOaQSnnZ2z3Uv19SdRz1MtZPJR80ooFaiFNJ
LGN3NbtB1iLVUeM1KOyE3mttrhlKoBezNzMnHYrAnSUkmNg0QmVr53GRJdxtPlYz0ZCN6B7LcsFI
o0KudMkXrAsK6X1Xe+RNbotmqFMUoEZZ9g9NugdByKENLUU6sg7HUKm5RvQ6C3WcxKDvXDxa3gAF
ofBtbVA8si6jefGnC3Sv6aEwCd1a45jiYUFWpZsB2e9ug/Kq7j23hwlNc/9bg2ejTaRtvUH5La37
MvctbKQMFgTzCxHEFz8VUdytky8u7lTWXsUdehiMEeo6OOfbGBCH2WzzFHnVOn+Bw6RV446z9W2i
PjU4BW17BpPHs3nVWKWlTnNA7iHaHKNMJozgqtDItwBjkbIe9XW9bD1/AvKXQ7xjvi64YIlQXEIq
z6L3+B4aONBvyOu4DIHNdXANFNwaJ/xRsvpA5i4PljtPXIHwbRhVjLukODnpzq2dtgDLFacPxjzh
RDjc5qaVEW4eDBcf3QnjE8QRo0ZapLMN7K3rSAnu87ENYlchpI3qwFGR4uObk8Lt0CPLgWclxs7c
168mzaoiQXvLyrwi88RWhtAGGTKr96bQ66zhaKFJQRPbFQXxrTq1UdrUy/rMG7yLxBnomSCDFsWp
5wglk6ZOkaL2Qpt4OQm5vpdWCyq5zdvGUjHuP9xRiivbkpi2dIOSr8LdvBcSZfofqiYrEyybuGYS
oBfxfrHVohxxVd5HdGK8LfEWe/q5eCsCMQr17i1opHXnjwSVUHwo/5ldq0X9VfKcHud5bh+YcZje
rd+7+nkElBhRb3TBPaq78pW+RlpGnpGNFNLdMEzRYA0EWnbeZd83Vr9HEtRZPU7m+hI4TCCf/2NP
CcA9FBljzEEXGGGnaBZEZI+m0rihKfe7U5jp54E40wx6NzXF7e4PbZUUqbV99ZyN+HJrrOg2Gf3s
LKeyLyvY3pxeYdTvWd9Gjjd49inHD48nmmU2IsVCNyLa06ZgvsX7e2/vFy3iVEr9Czn9NJ8c6VBF
sKUiv5vbLM/Cwtzn+tkoi/YZJ3z0R/k+rk+6R5sdTpg2N9EoOISeQO09FOCLEF60roW+adeB5dwl
eo1VYWbCQN9Pa2636C6EK93Pm8mtDDzWpozwXWWsCqAT6uShl3TOifJV+3wYrbT8llWAIsnMS7gl
Ri7aOUSE7r+YdbCq0LAJTsMAV81cuEVQgZCplnfbTj7NqXLpfPAQZeolMGjuoJ/ExvlAT4+W25B7
7k9mDfC/FasB3E2v3T5q2qp4y7ssp8AcCj+LrNWCmm/tvfRPLM3zq183kkjtSzAlwam0ng6qhko8
VGsDvgwmr1/arm3fUXNZaMb8MY0JTV/4MGlfhZM9dM+smPMne/YEMDsHTfuAjNX+5VRD+R2Hw4st
WbUa6rjVHHtid5utV7SMKxGqU+8PIWnI063ofFOFeRl0Ml7KS+vEaC92XCNDy43vy0XEKGgB0+0i
vxrdJTEbWbgZjnpF9dzdByQJ9iEtgfQBkQHyj8xai/tgLVBUBUFjn0hXnYPEteb6kwHsDRtoEMRx
2NzUf/aKhfyrfnCwk8NxnNMnKbG2n7QSr7CY1v1ORQNriGXR4qU3mcmIPBRKjcNVUev2NaXN2sUp
jte/zEDZVdKgTcgOa1DpJ5eZKx9aIYyv6SgQSZL357SJpvWnYm+pLjm+bdDcd3vh/1gCB7uWzFf1
iymNLY30bJXPKL36OrZQhyOzWucazWFueM8zyfTs+qwPCHYQa/5g2EwTqSCs2gj7vhL7DRaPAuxX
2M1Xsh8caqTcdLrvM3mEeCZ0Ho1mVspA3bezMKtzuxjLuyOm8acFqV0e2Gn66SofmcocBmMxgoSc
E4w/HW8uQ3IxBjMWmDWvUYdxKQcduha3PesEgoVu2k5Yjjvjjcv+/AJJaSyhS7lydpZpxstA9+6P
ylF+F2I/Qt+WsDki7czcv8hgN/+ukFo8bnR6fqA8dugnrZ7xPRtaTkquQId0lIEYaXFYnv41ZIxF
I0YB6tPKhuEcxIDukqF2pa/sTvrXapu6gYa7pkodad2+B8FusD5NRn1jGNpLw3qoLnDVCLsGUVms
vE9tQ3cf8dF4aLtceAcnyKm0l8Jhmd0oEedwGUecAzi3+ZSAvtWOp5aQlitDVt3PQphZzjrK7IBV
c8ldVKd8SiieStEgXm36jpI3tfLrjf6ZHc0wam+W3/GwcGIjx4oinrfYS4fxjiws8q6kG3DUcwJe
X0rRfD/QxR+6IznPpkHDZ+ufMvSD73ZDAntU6GH9VHWOdbGiwEKGjaAFJ+5Kw3pEwkh1kboYjETG
ls20PBSPBfLdNEf2wjhzQ6Uu9+LMlE3cLc44DxxVnZlux0JnMZa9T4fAoWVjx9QOWoDBsW/yrSCV
DE0ys5+WulZpaKc07jGOmBp5rWWfi2gKdmWdx8EXn5ZWm/fW5dmmxGLDjTrk1rRkq4tMQTEUXhgN
aXGzrPgxHNpG7MadY9QYdMCYpBCiOAcESdW3tonU2eetdVAF+scsY0yZBBPoXDg1a7nEeqhojQct
PRnE1G1fHNOCnsYN8Ug0C0eb7fG2pC9qRC3dtx2d49y81b40kFAFZDhHKYfNB+oRo40pN6m+PPw0
n6uOc0FMdGp6OVBLL48t3hRQ4H33qvvF7tAJ+TXkUYi11G4etlTTAEkrWjsJ0MeA+xcOYfjRq75I
Q58PGCMHXpScNinwUdg0+8TQY6HlhfC8Dn4R9in94+gZaFX6tvfOqXM5qc+cTW8xwbdRwMIYsXrB
gQ0kX81OdWwYgfQRKpCZPCstp/OY2cYdvZOajlrmFyrsTeei0e/y7N3dL9ZvOSPBKvF7ztUJJ0/y
3sxs7S2kwUWB5rTvtyfe29qILXdkU552VoVEe2Z6l1eO+8lsnfb7zDBgD1d6Nl6IebfmZAePycx3
pxQKraqQbSR451K0MsykkiDVxsYat6WPokqD/hh0WXlZxQv8VzzlcHQ158A8UQ2vXkIpwynarIzd
uKIM9qxjM+dm9mTS0B5/5Piz+Il2kOVFRp36Bv0drlrekW4v+yPFPk36lq5nfY0lA9NPeB2fWHMb
5eRBbxzLEr0M/bU/ZvMLe+ZoMxDo2G+bXJpDwjS/Kk44+U93lhTT9IljQto9mmXGcahl3ZKAkt78
ChJAF3lnDDZxNq58azs4pL9nUcUu7SY5Mwc/3vHKSSj3VyuUJvGQJBMa4yPUUv51QKRFW7aiXXvo
umFhNc+pVicR1J/rMQhuQV42desqV+MdHTiZkVyMZrIEVBtjRaNrgumwrR1nd0fsF2UoR7gxHIqg
IhIXa6jggJh1Xk9OVqcyIaS9fsM7ZzAJ/bBJUZ/3Wb5hjDBVTA5ycwwJvwp0aMKH9meuXL0Fs2Fe
z93AfFaXZvEr2Nrydc3h6tBPV9OPQEy6/8kpBhgrycxcuG8tqxVi6sWmgdyF7VjXVVxJnJBe9so1
VCQrIn3CoGj77YreWDvFvZwYIKZeU5G2HkAUIHjSrBBOxTQRdXnu4yhQZxmL29DTeHXKRqVPjCKy
kTPV0n9bXI/1w8DJQGF2mEr3uGTMZQ6cNX0j7IJ0F4TFFO5JGZMiCn4Kcj82e+CluGCn/Nz4BfUv
XafpvAZeg7mMWVRf9mwi4wcerh2uyfnynDjYLawmOjaI/fMGQbse3czntSeDDVTa3Q10lYYldXbV
9swiEdAKldG7lRkxjkZnlijjJ8c460UE9z7FXh17xmBJouqyIhUn+jIX1xRbUWJ9C8jX3b9oZeX9
uZWgyCVgAY1T6nRbc3xP/fou7woIWtPj3bi0qSuFwUuf0nGdd4T81DuNY/PeTu0IGibZVnB1MfbE
ypcpu7SY5HK1EFgGZVGXQZJqNjPmRO6o2EYIJKZNmA14VRoBMnlmhPt05l8N82QfZRcG1ljlXlqF
G545hyFDp88yPe/7FbdLo0y0FDYCgBGMU5ji+Lx62DT9HNmmPhv7gjwRddQGMI5jghtWmyvObrqM
Xow590R/sbmIaS16vT2NXNMWDLStEfubkkY+NporM1TR9P5ybYiZ9W0JRr0fLVSewZXFkPsWh3/7
4BXYjCYNCRR4D2BqERztojbt0O0mrADyrNpGzpEF7fept/Mj8I3ki7tluz9rVZKIm7XSyaLJwlKI
pjPP5Xruykr+aL02+GF1I6qrBWZhCei8Ga285ewwsYbCLnQH5KVe/YyP65jdq3Kt8KBo3P5YDktR
f1oqRgDnmX5pRVuQmQAGUl6Gj08xjDF9FEMdLIN+nToA1EzNl43j6yXNdR+88whpuT6m9rqU58qa
R/fIbm7KBH1zVWMX4NP0HyfBZBenaNO+sZRDKb/T3zKPDhPF7G7tczeIM9fr9KvNptjcOwZuBKFY
QT9CWhd0AR0MH37nwv4/wfxfnMP/gI39L4L5+tv+jXPF+K35I8T821/6HWL2vf9gqSZpa1HRkpNw
MVj9HWJ25X9IeLTJJ7v4uBNKBWBG9vyY/c9/CfEfF59M/tIFAv0zxGz+R8AwQ/xBpCEuwGv5//w3
jLh6b/8f5zt8+PUfud8PbB15cqSnWO6FuiWFzfyYktpkbg3uMu8JvoyZZDSVlu+WFg4YkWvY16Oo
xSeXme8/pWZ8oD9/v+7lm0eygHO2+YH+zPEASJfU3BPQMwpd7aZJ7+76ZC+V/Ad88AP++dulAlwK
KQVwbzZ/s4D/A4xZ71mxT6O5JbNevCuyxb4E444kdOdcz3HvHwDJD0zd71fDCTJgNm6Te/CB4YP9
CswC96nE8GY/KT1LRbNZQfBd+l0aeXmowFA5I7Sf//DY/QXB/Rc/JqbMYO/g2zbY8AfKlY690xaX
XaD1PaaQgzR/TZKxbc7kOR6qoT39++vhSogvMHCmTRT4n2HFvtokg8VpT+qsYjChCqNAFNzv8wOH
jMuBHQ+Vf9I0feBqublkOiOmgcLm7sIu/vmagxxl4S+iT+ZyLI6F5FDot5Z//Puf7ONVLloDskxs
OoYkjBCV9OerUOJR0Pfekgi/krGvx+xEs1CGf3+Vj28AVyECMQjQgclLXs0H+DJzcTdjmLmy49ck
pjBly18KhvAYITAoP//7izl4C1pciL7tx6dyxFbFSaVaE5N+31Fm67Oydy9xcvvt7y/0F/fOA5G3
QeWkBzj74SnU5Ms0uUcdbgTeXalFf+ygMf/h0fvLi7gXg0qcKpHAf9BE8ER7vj+Ma5I67g/HLddr
hb7/H5aNv/p8AGS5W6yKpnQ+XMTJOJspn5/E8uV81Pv+mNtBe0MtJpO/v2eXp/YPfDrpLOjVeAR4
DnBCZEn88/Mm7Y2zuaiqa/LbD+Y/wPwfvjjGu5edBdrectl7SEP48xdfMuZWVl2XSebtA/AeR6z+
kZrRGh+wqRvy0zra2sNdPC1oBuh21l/aykjXx7//GT/sM5dvA6AZt3n+4Y36KNA3jMEB27XKZDSX
cn/125SBXpbbSPXztfRhDJrM+brOOpP/7tH/7cos+9Tz3AhUAB8WZJwhnKrfpyq59FaPW96IZCv8
LcTSUDz9+x+SZYNdHiENEsTLZ/GHncbN4KCagONAl9HlIwOx/+Hhm8kx392Pu11Pj2XnT5/+/UUv
r/RFHO4Q4XzZkP5wUSTbWJ/NfZW0udXg++HhMjgHpT43clz7aFXIK5lets77v7wu6y8wPuMGIkOo
0j+skvRf2qbkDJ6oQI2fsXXpzlPWNG9DRVzgMkztPcdy9+XvL/rhzSfByEKaR62OtaBl/q/cWHch
QrTh+J90m+U/4M+yEGm15HiX/P11Prz8v1+HKovOHG8+pdafb2rGCHnBh6dOzEmlt6Kc3XvoWvGQ
qe2fUos+vhkBGl3BxOKSrWPyhH6ohHAkkWupJuuc0TP/mv+DpADbp8tC9YflhVQXF1Nxthk+L9fy
gg9LsjO5Vo5W1T3ivCQ8oNq9uZqz0syjhblHfSiAdACe+zroIq8t7DKqGh/IhgUW5fhiKeCbajAo
CR3o2GfQvJwAg0LhATwK1wjnbECu1XtDpeHAaK5HtegVS03beW8oNKarqmw3WpXIbd6tncNeBGGY
f9HMa7xQG019KpbGw9cIMPBq2vtB3GLba/gPtBK7kAxEGpS1IZcXT+GDc8i1nT02ZSBfy0EYb9ih
up+sYhQ/vE14P83ZbB4qo8AS0RtG7y0vhRoPFV1SRrlqB9vsdx2sYcZY3g01tjd5JMd2O41ZO4gI
ZMus4hph1Gde4vTTNPQYRw3CH+ckb8qGqRA5DJhTMYgOB2dWZzEOQsCrj/kQuYyJ1pPMdWEdjDLw
nqp5mOx49btVhsJS3H7OCKt7anhBbZqLxvbdwQPyNatwYGQ8bYFQBHUJ8uAqu7sqWNq3OLVG5jNy
mlpNHIWCBwC/al5Vji8lHp9m9dB5kv4QdaVzrUQHH1MVYk9P6SiVA2O04FXUdwOxxKAh1XQqBUKJ
A3VOS39x8YantKx4XXN8r6Ngy0iHQZNQOqEoZbGeUn4DE8hgDI4VLFRNfVJXZ5LlMpQxcmSCvFS+
/pnWYr9DvGXaCb4Dzng2cPW91bmROmhn1XK/Vc1C512V7XhDE7zBVWmlM8KIGCvlk4tl5M89l+0Q
O01Tva2b7Xy16WiMBx+yiU4zzyBJD3MD7qJGo9cR5udWzcCS7IJbcidzPGS9eelwpnTmNpHZ6DzO
zPHzxN3X5lcwF0jXMfptmjCjfnxLvRw7Uq9VurjvC3O97lzQYzQpHrWeLdb6jaLPco6txck9YXZl
4AOk3G6Bb4DHOrhy4DtcadHHM0IU4zRSlk/RhL9UkagJzt8Z90zEbclUAQl9Z5gxY0N7ZdDTTT8c
Ax/jcOmwUEOEMNu02e3MS7Q1lRYi48l84NshX7M3B8y0U8QLRrgMHb5qntwD89B3jDFDtWg0HKsn
l7udyX4T2tLZvjLK0u7BVtgBxm6KIPSmJPJeHwGJChEbq4Gow0Z2E9WWGNpYFbrGxKlSY3qGvEf+
YFv7oB6MCW4r2gLXRjVjbUVcUqVep2sfoA7FOBhCnWywZ6ZxgvkvGojmiqkwj9w+YaUe7m0xGrHn
BAtLipN52zHtcqC3bPnNPnMKeuuQjUOHAyXZ80CgynVEHbuDhyX35mqlQ4hR9b3v50VEdQe7TO91
te2wq5wlO9a0RZunwCUPO5ox3fNjd59TM4KVtZYo6/uaMVDlLa9Ls3l7iB50erG6vRfPiwBAzElt
UUnplNtPIxiFDZgB83UedoyHIcNX6IXdyYertSP5CC6qlW9pTezi+cLpqrD1ZP9C37kqAbSG5Wee
MoDGmr2SxoG8MAk7627MIbxucuFYJ50uiQ9R8+JS+d80ndlvsWhskix00CjA2t1UbrKYNZRYI4G/
+m1jYiNm5vF0igxXJYHOpl8L1B8d/TwvP2ECCVxHM35/113DH3PtSXzRVm3B9gL905jDpX2MPPpU
32bAmUcgMsVfvvTpD3iL5fY13CZj3rb2cpKAXNkvcBftuh5pbs7irLAWnGNczRE9NPvOGiWtFPXp
rj1dXw3V1p1q4mrS2OA0XUFv2/AApS2b87j89qgNdZe07j62Z4ViBQkfAYo2I8G2mSL6ZKmNn62b
3kt3wN+2XLPbkfEc64pZzHR49xLBfW64gGronsX7xGzVu1H4ATJxVlkQxEYnwHcxR8TumM8i4/9j
BZyFPjSCDKtlknlMvM8q8FzGOfBEu68Ux4361wTkXJgcNizxxmHfWI9qgNnDMhhbhGM26ka4DEC6
qmledS+gVOGQMmC1EdxYBM2tMY/599p1fnJWWECrUvMOkEQdmnzRR2cHzMNUTJLPp7pHXMvIiWwr
M5siShf99luThWliSmvW41DLnS2H4HagVOB7ovl/XW35rI9BPUx4o9Uz5GNh3WCb67MwtDHDhG+N
Yd8Nog7ipq5/NkaDgxuKK2ZQ408MivbPSMN+kWFIA585SA4K2U1tUm7m69YryKnydayLk6vtR6GI
8jFhRtDLFcWtQ4cfYFg8uz5yiN0GGcPB+abL+u16K1np2pxXa2OXCz2BR3e/0GYdaczL0jsGEglC
Ndf9TT97/RcHJDtyy/peePj3+kWeHkr8vkM9E0e2wagiQ6lRg6mGkfzG5zQ1hC7pfWOEWWd3We3N
N0BE+xAPGQsfQ5Ce3DRT8M43ftu9Q7Ton3Ko6XYXEC5PvTl3V7W3+Yeh5nQXXkql4yAtiHARiB/E
N9g7PzvP2uFCen1GNzM+urVDHZsH21Nu9WnO403Dq+AHOU4zAjgraIo7t1P7F3ewvgZl6t04bTrf
rbxBKqS/kr8qrcC2rcav7jDQUwb11ILeizmz+7OTNQ0Sq55S86kP6KcX3BAZPKNB+pYK55xu4lFO
434o5/GZ6TZ678z+PPoQyOWw2o+NLgHI83TrznJ2vEcvX5xf0zzICOHLFpuQDo6F1Gpf2ZWwySVs
llD63Ir73uy/p5SyRTjYsPUA/yvToH3uGf+XTpOGDf8xmAcv9ldncEzCxY3CZVhj16fOG3gb2mW4
RwtiR942dp9oRjvfC7w0ly9YECxOjAt9r2KMPqsi1Ga3ve/2sF4RUvXeCm+KwRLG25QOQDS3tXi5
cIs/q3wT78Psj1GH4BVmM2u/rJZ0H1afdsjlFeFxK0xGGLMibfHQIaJ50+Y8nWGuzV++yr+uQeM8
2Dhvf97G7UR5VDGfsIxfRllPN23A9HgrrdfM7/oXV5hz2E7jldWZ8Inlb5kHmDf2n5ayORcdRtKY
rHUP9PuZy/sTMijQ9vpEwuivecXJt9tg5VNolLgcvT0eEKujJzB2zXjX3p7KgKhRsBUVO66zHPNu
xLjWyrb3whX+vc9kmgE/pDhG680j4plTYO53DFir4oDKzLvqRNv7kYJHfx+yrWEbbY2mP2iDQIQl
xfAxdPp2ialKTQixekw2OQfxsphVlNtOsqTgDa6NcTSQeRVvaS/yyPf28mxSzCEBFKu+SveaV9bS
a9IBLETzJANmZanoQz2Y9nfXTWUIQ/slnWT5WbcDwRdKB9tVh+7pEGBtHq9L2rw55WQ9Eapo3fgF
KOxWrvK+mBrnqcGK+tEs7Hlgp/DT7JCPFpgJ1e1dvg+/qVB5qGp/KW9c9jTAVT1d6cEGVXbcJZL7
NB1WgG0TqRGv3Ebq3Mkw0uvSmOoYx4WNTOEgS1bmjPBIcO+qGMswGNCRWFCPkGPY0FyZahjuKAJB
Zep6CFMtmL+ltTSuKa6NIdymStwXbj1/cSEsHNLickyvU5JVjqnu1rd8b32A2XnTcV2xoRPkYKs7
url7EM7OhsyMyGESJOx2Y9UY/f1q4VNKEB8DWFIEat6jzUvGmSqQcJAKV6Jlt7MqZPCU7rFXL6gi
qkXZD4WgID8VOXkHtdXO+XXNqNs5O5Lt9DZFJ8acbu7m5QYITu7I+aeWigU7r5j2b0e+DP6nePki
n4ixmbee3MxojjX2zLwsXqbUJTgVBta3zL1mQt1d5n6EvG+aha1rM36GqZDFeIcEre3jrZaNCX7Z
TedOXmJXL4lbTxdL8umhM1195w/GOx69Ito2QFoHZUQ4QAqhWm1JAvDV+BxQ47x3bYCLUkeQyyNG
NkPcIhK6W9zibXIsHKTW8i43JrJYEH6ySVOWAUChCwqX/KLo6H0MPliHiikqikwFB0UIgDxsKljf
wEzdMTLRih5BVcsEc36031vPoHKGeT7UHedXomqMCLMQFlpJwyNTlnduMusWGeCLMpR7lUG1dI1T
xNgl91cVarhbjwjAG4IIps/SyPzm6O7YktdVnZ1U6jg0mfumwxxd58BxgP33utr0TT65ZczLY9/3
NTRNDDXQuUlvKnykAsnvu4P8JJiFR4aAojUo7fZCQdZPuVL3nKg0I11YPdoz3QkZ4qYPiCmLu6I2
Xno9tEe4UOtHh+fqF4E5FacSm9ORMHI8hmu9XTusT1hXuL5OuANfmDWYXeQoy/cODROONtkDogMP
eM4L8P7KDThAatGcKQ29o9N32Ia3olVHWWQ3PeSavavgzNHl1m3Qbh/WCk7+0LT5TNKF8dJsenzO
mf5e8hfMe8xWGjxH8Xmo9vW7XLv6DgFNfdd37fqTJ+sLnTao6g3d18HTuJTOSyCv6s454kU8PzId
OXtLbuTh1iru7UW4e7YabF3zpn3L1HLZN02CJSrfYYZhWftD6tFeOtjObl4Xyg9OjpokJrBUEJg5
2y8UD/kT0SGNga6YbvohM0al46JPq+WI0FM9+bWEpuDFVp8qlSJ1uVT2X9kZMy466shnLaWSqikw
vFlfhtt3sC/p2e9l97roDt1isY7Ns4G5P7fVHm3YpDH9TNzMfDP4Mg1NJLGejLWVrzcZEF4s59J4
tpoNIR9e0USKzHXdR8tkvrr8+nPVyn4Nl2r+tg0WUljKflWmO5QR/LlwkA/mTQ+qtFBHJqiob/KZ
VKO2ngn7alpv7Q4mB258Y2vziZH68o5RfH5StX4ZxLRAe+N2XTBTm9lIS8/hL1FzvOugZ2F3YHOG
275e9fpsghr+zIRGODzgQa283n0ZVUD0sDPiw9b1mf/dW7c0JnG958vso4kuhlJ4S9RsIoPxmtq8
Sx3W5MjP23dZwCloSxm30jP8+opoJeOhqy5nh9metjdfkCoUK4qIT2kN1nSkr9bUMbS5eM4zA7d4
dov+qwl1jAX3Vr3bQ1fedqm/fVnEbH52LHQxEw0jTALECFQtL2hE5NvtfDQNq7q49zf+Xb8VmE3o
0blOM2dKE/IyLmFC2Dw0h8mf+K0CXgxaZ0rDAC07xSe3wz7A621o09bBDuI649MP69z0rwtnxFfd
FbtDOAgWs+KwTXL8MiG7QofUank1DJ58cbPSQwc4dRKEbwWXjofJRAEJLtsgadq97tbDx0QlPCDV
EgWwZLe2LAEANVYNZdjjifxtcqgowxyl0H26+XJlKmTjRD23llVE9b6hZVys3fyRDyzqEeEsEknu
QhsFRdJUPxWBWVGEatOeohVd+h7JZTNUzOqhrNjr/OFxWYkwBCge6yb09IyBge971i/DN5Gy78NI
DJYYvI5srTXFKs8vKzIaftf1acoBE2DUbY+0FEoUlUMhzbjy4DhT5sRLlM51BUtBv+m2ZRh7U2wb
x+AC2ong5Xmb7wNnLy0EtoN1b8xBAQQaTNl8WLqeowS13DrewFKv/alhAr2H9Ho5FRJzSrhYOrtP
c1VyRFnTbnfIVS5Y91Ci7a80bOYxGpZhvKn4xJuoTcU6J16JdJ0/J9Rdxwa+H9vV5AOu0cVTufdI
wYsCWwVGH1Nj0V7CruDgu1s6he6w8ZjwajmsKu6mmvNST9YQ7wVtmANdJ3HTLtgo0IfypgfFVoXW
hDurCc7QlOqN51UlNWjlGdcdJtRF7PWjxrU7a/unqhrkRcdl0Kny1oqUKYvWLcRuzsGD1t9MRxvu
HaE9Sqo7szDZNEl9Z0WSIEtwpDndCvQ9PuS7F8z119yZOhZQ8GKA9HkSvxzUGq9d4KrqMOiggPZD
9OodpIGsIUQ/uN26MC84+4NN3+GzuJMTZk3qO19R/mozPGpI0hnUm7BH/9fgrMiczbpZExDOzg2R
y7rbcQvKjIPfNkj30DB1xEs/v2g1W7nQswXSGslrI9oKPnDynNctL5UTammY4iS7BksTzMwgUTFw
o+9QmtN2I8bOGi9NMLobqd7VHNPZmu/UtiEzN/wAZigPDMOPOmz06FeLevWjnqqI174xOo5qgxV0
52bqlKDjV7kPWUnqxZnss2o/qDlrjiItzCLc107j390apXfviQK2Guf2rSJnob2IzLqcN4FWHJp3
0l/ROHi5eOZnDj7nPoD6oSN7SGJBEfT9VUMOr0MJtG1snJ4usQFf6nI9Y9rlYm2fcarHqax+nUeq
jBjvIFtGmKzIzz7iMb6UAq3AlBP66U41xdyFVWBPX3I0WXUkg7Fxv28+AMUnH8ncdkvVi5YTSly/
r9Zk5aHeZ8s+LDjFuDejpkUe2pwnMHh3aH0RqzNk5nBM286+3qzZ4RItFHdd7Kvr/KJKBUIKzbwQ
wx7KdPWsDpZJqiq/DgZrxOLc97xgaWNzHohnQR3HGHE85ajjpISFv3iBn9pWVA0L1CXIgzQixMPw
bxNmJjZtd07TuuTIbptNV+E8wCcRb8Femmf//7J3Zk1yItm2/i/3nb7O6PAaQQyZkZMyJaWkF0yV
KTE4swMO/PrzRfW5dqSQTGnV5/Wa9UtbVQlBgPv2vdf61hii+qhdavu4xoq+xi1a1mnvNbpCQE+k
EtJtm/P5IVXdJLdjNJeoy1nAEFvS1yNLpRThFCMZG6m4Way588EWIXL9MpfXeuL4u53QE55b4ass
klOlKF93SVem86ep7ez1yhnIl6PzyFEzzmZJhxqlO2kwFTkTqO/6pO2j2POm4JC5kCieBw8bKH0U
jta8/kXtXGUuabafe1gr60l49ogrqyW/5Cv7CH5KRzXN62SnHaay8CxDX4zF0IWWMAIGF7d/s51b
qtqDQi9e7/JeuekzvYM+uVMYIil2mwVTaO2CjIl9zj2AYxRzfNoEU9p9U55uSffpw9rftXPlRp+L
UjNIxe2mqa9g72ex4o6y66AuRgg5tEfI3JEepm+2xRzVfTFUJ4s0BPd6wj+LQ0WeT1v3a1bxPYdp
Eg70rnzvveu3ZKcosO/fBuwGj63XY3THmDlaNzia5mdnwYhzMtMo8kNiz3V04xU0bs42BET1PsLf
HZZydPd6igIooapJH+n7Equ7yWYNFQmAGX4YH/B/xDs1mnqXZk2EwdpGMvMpqS2R3nj+5I0PHj0F
dQhkYi1bEgMh/CENXr66viYFj1dJBLTMUAhgFisgOpjRpuNMbyMSewoJaAnzOEG0nXhPCCrrk06+
6wJi4Nj+FSW2QeYJwBQHGk1Rtw6tHf3svCYgMJ2rY8snOeyRL7b10chu/k7ZnXvsMckYvcvN7M5f
yMpuk13a2gAK0HXUzU5hQ3MzlJcc57eikm756qRJuVDoLG60o5dJzJ4AGgB0Gj8sAALPzp7ClfIp
Rnq8LhwkTN9vM7drs2/oi6DBWBiHniKoMt4Gu5n9tCJslBvZNNbTmi52c2jqYJq3g59KfXDWSg5Y
IueBJE1CUorN6ndFfhUYYmgSwhG7E5nmq7fRYnUfKg/lbEnApNraohpfoxQR04k4hT7fLEVnPbQu
JuktQS/BE6bp5avvZA1BB9mafndFDZ/Ih6ViPSZhGDxaNSL8zTLoKPq8uG4yP9BONU9LhLnjug2D
bj1FnmzxIwIiIz7EyjwgdoNoooMLTQf99FJiJd+BDgv9+07l5dOMQtvea5xnUN+cPvsYnVtCHKYH
nxN6Mr7SI+MEvvbZGh5mYkPkPmG1rO+IkUo5yvOmTYRhrF61z2osPVvN232/asJeqMMqjso67OtD
19ahOuRiCczN2Bbs8GiF/M85QdUtJ1eOslAEyGNDMisN32RXJC+ULuOpathciUcv0+U67Pts2s+p
lz2lXcTOHNWC+tE6R2SojgCsWK9Up7u6S9WHThd5dpidtadIwQdN17dGYEx5Vp2RHKH3ii0Q7Hua
wXrZ+kjA8rMfPbHqE2uqcu44FTMVIQepA2uB4GiPzab6LtJIAPwAcFHyWq61C2lITFWsmf3aV2op
ynKP2rtqt4Gtzs44/vVqQq5f8lcN2pT48xtijin6i2GS872yBF7nmZCubI9NrgMXMdqlIXJ4HZh/
LIlLyHNk+nXbOXX6qaqJjWKmyZAahIO0p1MD0RMrJh0Ib6McX5EcRw++3ObaL75gt2jtuEcB/6Wq
ILPsBKFVRLD2zEsozzK3KvnoktzcpXawUAOjnhenQQ302HxvDb75qyBLruH/F9iR+nG4VcM44wFa
3U7sRCar62FhZgo00Z3/glZTnBjkEUU3ayVOePxbPnkzd59F0EgO0BN9a8pCk32wBR/nXZQxt2Y+
oJYDPwnTm4SXNtjZdA5lHFl6xepIYtp2SBowFFm3RtZurCqZ3vTcCNW162lwUsuEi4hxAppyvCgu
HKYGP+SmgME0HOYpzbDirTZdfyNaTtCaPRGOlEWopgNNAkd4FNFmp9tDH4URpyU2qP3XD/g5OkGi
lheaay/hAHq1hpLqMIVk1iM+tsZwp0NE3Nfn+Teiz4L2KNQSun2zkNN6FLoq1102iJbRk2cIASbh
SRxNaepvQjuoGTPknOAaCP+Y0EG3M16hrmiOxk+pkPt2mW8Szs8pBd7ILzaF4dIc/XyG/9D5FNn7
htmt5kvtKMATaJJqV5bgubYscuJT0iUNwAJVr+k1oLrhryVKZ7VrMKnR0NLDuf6iC1Pt8tYO7Nuc
zbHdo2Al9qZn7310AlOHZDFRuWGQ6urggIEZg0EesZiz+7eueSinljdSTEVnw4lYnPc9rs1Hwj+t
6Bisfqi2eNtLix1rBSoyFFiiH3sqHOZmSWV9WxfIQEfFX+mqrDvnI0WJ8uOSbb2K58JPPniNs6iY
Z30+kK6QyDeLnXvjdoA0t+xCSGPJcZwnb4nLfLarK7r0Dc3C0M4zfVS8b8+S6Tv+fKwlLcYaFvLN
IEowr1VpZ+opl/KMwAhqh9zvPPDXfr+awCfQfUDb/87vRH6T5JxEbkbAxXD/XPQ0mw7U4HyigeR/
qdVsD/G5mEyuutZjhNBRQ057x2v84Mkv+uh+dPzJ7ErH048hDKmRZg6GLtpgrd1vmTe2LpPrwLxX
uNfMIROD71/3lhcmRwt1YHQcyVLidNwKqHFUT3+bX1Z3uZL2atp7Bb+Mv3TKSf4OVsoCykcZizIv
EW6xzZOxAiFhzTYt18UPm+2a1vKmIJhNHuQI9vBL2ynhBEQs05HYFR4NnU9IAvSXOZtwefMcGdgX
Eujjbh07eauSwntJu7R4v/LrzeVGLY7l3fgB3+zO1lLeLWUKbw+fGM5mMj0KxDJ+Uo2HfKITeNUo
TvhM9n06QDt3MXj8KLDlX13oKTAnbZlKEJeVU1OmEUucWh5q2xrFT7RdQEQWh4mdtLt2Sou2+Noh
i7xe08wTXxI70/aNlfmAK+jYJSQxe+3S6Y8SR7RZbxAYz3MMLahKP8qsohKBI5TOuC9AGOFCM7Li
/GU7eWVO2bpUeBXmsiI0TwadvoLF4UzXs+KYtwM/kJljwJ5GKrRWnvMtIZK5jU3mKvIlJ9ysV3qg
HbcF2Vu8uKVhQNr2AJm3jNn74GQo1l6Vb8oejG7JqBFgmC/fjWu++k9SGwNrE58g4ZhzoL5NSCRc
xhGcw67V+WpDb7mvDDjpwfSmM90RlcrYHmhm9eOWQAJiQXPfN9c99J/x0TjT/JnRX1buQg+P20ZP
U0cLX2Ted62UZd3xSZUfsNSKD5kfmC9yyP2HgbMXZe0ExggxEwEGBiAQpEIYbu8ml3ogDrwOQ6Uv
V0IeJFA1Eq4SRmeb3LHn7wFevvTAbyz1VZH6jtmRfkXCLLiAmX8RPCN71GB7XyjD6Dc0PlPXG1qd
FE7Ibbp8w8dcfXIW6Hxg4/uz9LoPMWcuOS4QRhF9N4qtKp0CtyEPnCBeCXpt36AK62+RR0K7RivW
EybKU6JTN+eTA4YnAlfWVeOZYNSptduj5yvGAx5rr9y1dP0/dbPrIFGyK0Z7oQGFtw0sx62pqSXL
8JKxRxyJpwWPwhGMjS7Pujm6QbVNXlmq6tI+UjQnn2g0aKoCbKbrLkBQ+Br4lcW8lAhpjsZ9Inau
qnS+J2NRftXQnZaHDFIaZAGrFr2zTYzfLccyImD1pM9Z8DscfZQTVgBwaFssU0VcoEM+GtN6sAen
tUw8OvambU4pLfYqFviNHyNLMLQFnFCf+PUL3MVZyr6t8A+95krXPVFl1LRkvNdE45V51FZIR5vc
wuJHe3CbT1Th27UkF2/Hys35L8S3WJ0Kz6burZ2ckK5u5L++ytap8A9WzTBzWzpjex8MYsWVjf4Q
9ABWIDu2YQeCsTGqk+ANQub5kQg7+KXkLcaCQLGXUOq5opwe1bOEOXRm3Ork7NRjqrktoEDcplln
vaQ8tA9oI7B0Qxstv9seapk9XkEadQb4A/NZf1nusqyOnHskuPSh+WvlBwzcUm1QBGh8iL4VPMwT
FWBc1435MtKOcLYhldMjsFVgL40MMZktjQsjjmBtCJguB56HKa2Du4HZ5UdeY3QxpjBEBlrpjKmO
CC8OWbSy3Pee14Pf1cx/Q5b2wXDEDhrMQ2BGaFyV4bmkKRENbrpATJ8STv/NxopaUh6YR+j7bBqH
GX0YgfMbSMHdPg+85eXMOX9H0Kr7ufNLxjWFlVD8kHmq79WKOWyXpvVXOprySmFXW56nLPS/Gty0
3yQ9UHxozeDdJKMYgamQh/coZllm93XbWbQORz6uuKDh9mJ5lXLjHmo8R860CgCQAl156CN3sDfK
Rg119LAPfg9BKUPfc2EIlCikEEGtU0MZtjj5LQhVGvWapSHiAAlh4HokR737EmAgppkO8whkWquI
7S4azeS8UgnZbXY3LAyPcQjK+1klbOOp5u+4SfwEy3eFp9QhXpCBLJRsbUGiU1BjYaJOnaKOb/3b
UPmeQKEiKe9QFVNk9OuQf3f4hCcYSdIl0hzMR7tH1xVaV1imSXBZNHHFEL+8iZQ5wmuPBcfvadtW
dLZufQgyeApq2LZYNZ0bohYjs1+izHkA1Sm+R7YaIhbUBUewk+rm1ve8lZVgndfvfqUUoH8iWzfk
wOhXtrMRNYWFhWEzAHKFxO+vdo3cYCj69yOGA4IutZ+6r71XFt0Nkdqi/E5iu8hfurDL1Q7HtOq3
QI2IdMEInf/FeLQiHs6MzXzVwKsAblxOiK+yiMT2c49miKvRFLcd4qcCmalo8g/OGGRUBzrz14Ns
s9R5QV0wjbuc/tz6zJ+4wGkRM8ccIozpejIYmcrtakBHbhuyutGrjEO1B8YY+rFVlsNSbYdKL96R
+6AXOPlt2FxVkZzp/OuEln6FwZMf08n7znW2KJzRqGkP7/nO6nE1bujvMX9japONW1/Qu0emkATP
bZBU/ucozNV6o9UK0nSdpL+DsQX3xfdrIBg18OD8iiSDRj1ppx5OOpmkihUGQlrG7YiiSoxE0B8Z
+/kqJuRiUSDBukHdRfkM7QYjF8JVjyBHoLDCBfW1+KkoKfprfMQdoQcVJ7XCgc9kFvrTLS1fWmnY
tfFiJ1+6Uq4rcJ9U9B8n0TbOPRUOPqyCnax6KVbPb64rUIlEcZWzyfLbpcwbJqC2amb4KAz6wjX2
0yllvkketLMDKwDKuuqIsDwi1GvqGysNCftgjrA0STwl1tDc2iBw555SCWf2sQ0EKbQmghsSblwK
vxEpbFanbJJEg7Hu7ZnTFd52GsyS+1QRVt0gsgj4yV4yr8PT2bqr1u1GY5M0m7Sf6xdqkYlo19kv
Pndzgc9gbFfmCDMvyPtqQioSD4yg6Nhbc/9VrHVaPtgoY+TOINapTpGV5RWKOFyzPFpvTt8tjenN
pzy3xXi71E4zHtH7lfmuhsqI0nTOG+EcFiX8T0Waut81b3EF+tBPznnO5IoylJzIEuN31cx4BPth
z2IF1O2x5VOE0ouq1sTzCpf9hiD24pnXd+4PCUOWb2VQ5cnJ1sOENpMMIVq/QM6jq6QIenQQEPsA
r3pIaraF8eB9QuSPrK8V5BovXl3MMVuAZFhC2UQEQ3+ratk/8on3BIjgmUWXTsnwjJAN4RvGdsbh
JFfn6TFxqpC2rMWvy95BDM5f/lgVQJarFWt8UmVBfW501NN1zdQ7TLc42yTAOqf1LSpggmzlO1Qp
FW2J1XNfEvq+xU4UADDp79Q8YFoZab5LslqjghW18pGQlqi62hjSWrvuPTnJT1nuIlEooEgU+071
M0AwGbTTtV9G9bIPUgy6+4FWSXWd2sxFjmABJ3grlYJSGEIIMrE9LzqiQTcWxHil8xLpXeQv1niQ
A4aBE7JC4mGzdYB8UpFojEDIGRldDmlvokMSIa/6bNlAR3ecfyBhOQtJsifE2TXwWnJGQWvpfE13
zJfCdYfasaI2Wuh4kizFQf1+FEMA943mkEDoNfT61nOAtGz5qUVxmh1DOGeHRJZlBp+neeJrUPZ7
4cznAWVp9YJiY7XeJQ626hvbSoR3P/WEYX9VIZvZVWf1ow3wRK6ggsELhdo/odkAxkNDq3LrT0nQ
p90JtndHAwfag3rXgu3POcm59IAap7WqZ62x+dfo31P91QKiYz2oNmn0xx4oqn0TOQXIHBW1cwve
qfHy8DXvV2ZEkKJoiNvUYxVtasd4M/M+U9f1O5iN9vg8pq50auwfnoUuZ03ksO5sTyn9OaCtSJHH
0D4kbgz8NZRB8L+Gt9/YtvxkUJ0EFIFtk+jYcZJ2fM/7L6Z8m4gyGqaNimanuvNwL5SHaSkRBBFF
u6SIhmg/TsBgrR64gWorAghKiZpjadueHgVz/PC1ySG3PUu7FNbVGHAOe7cOpAtQWSdEjt+vxh4N
ChG9jp+bQdnObQvPJowT6Ngd8ZGTQiVPDZsyAy5VsQ7LqUkDMg9OXpPq2rmfonJaQ5TxVgK5aWVG
cmi9yirv6LL1zQ0jSz9/DiQymlPeZHq5J6MUxV5NUnR03vqcm2oVKt9oreG5BTVznoAmKSJEoDHu
Ng9beeQAzOAwp4pDCdIjVsTVgFpwIzgVvQBaQTc4KU7GoDSD6RSNHofgYeIfnEbBAcuSMG6QhKNg
8pEGgLImrNybD4mhWm2foiKn9XRVjEXt10cGIU7Vfw1F3vBFqhLV4nIKWxtrwOpP/fhuEmJ06CX5
VSmHjxO9FkjR0AaKdnmpdMPpb8/SFojh2psnQtT3BuZAsGMD8700dkliBkM+lQ5ou4VgI13uJgIS
EYK2bRJRxmadjx5Ag8XoWD0d5oHsxmlPMkBZZOSqwXtZM+aQ2TClUb4zwtXBY5IkWdFvGHGGrr5C
IObPD6XrCLaKib9b9OQGeWKOPYOVNU6hStAXLYkE3xijobOAUvzYqZExcE5m+TsDVuN7jitmPGeM
+N/Y1kAI+gwJn+VaJ18iRLrk8CArfl+MYXSYhb32x8qx1Be77/xnMKDRp0zXhCpVfqWLZt9nlAab
afDncoeTyMbFkjfY92um2/92l/5/P/7/sW0cUv/3/1ncf/HjX/UXTvzzv/5vJ37g/guHnPCxQNHE
EOE5Vem/nfjev4QrpRDYE6mobIlJ8L+d+G70L3m2HJ/zns4GO4EVTCMYxaTv+P8isiUgPsUT//7P
/hdOfNeXfA6kcjoEcNkRbsWfLWfo1CTjFdI6KqiKxNxoJz9lhbaT4xwy0QCh37AI0FIfqCd+eEK/
sY7/4nbj0h42MdLF2P9JY7y4dLfiJoASt4PrW8RWXSzvjTfp7TgJhvx/vtal3S2IMKEJ3JHo8omW
8nnSP9oVp0rbAFaDJc5MZfZau6+56We43GmAOWNo77K0MDf/wTUh+uBJdmiZeReP1rcUSeFowlHN
LTCJ3Ln7Zg2w+KxWWXeqax9xrHtvXPP8Z/7oujvfpyORbjie53o4b3++T4orKTTiO7p3KQDCZCjc
e8j1jrOx6rl8qvq0effnu/zdFT3G9pF0sPnZf/sAfzCCmkWvZPY0S+ybTp2YGhengD7iXnSu+SiQ
Vx3+8fUiGBShJzFiEkZz8dbostAhB5MlRht2YovchlOW3fVBml/RQzH/XtB+Alf8AVTh8jwjnxQ8
nKYEo/niwuba60jTR3OWWCi2h2Ze7m2rvOUcDLKuhi0aZk9/vr1Lq+nfF0TXgckc6AAJfD//gMhO
0rBc1ILOOvigJ+AzWInfign93UUCOABINGybXt7FM3SsOWL61C/QMJFBomFq6LUjRA7fMEH/+tXh
/WeB48FhS/Yu7de0nDss7vZyDh1ehwNK8im/d4PGSfcjTv1o1xaMjk7rOfLVj//8IC+vzbLqkblo
S1ZPHxTn+Rn88F46xJLWWEfWGG0BbtEUQamdTYzjtY3QPK/Xa0o6gLF/vurlkz1fNQKvgKvePr+j
F+/Lqig+s5Sebz7XCaTvgKoYPqPN1OsfXoiVjLVbQnDhXcEL8fPtDef+Zkb+bAx1F/cQPbx3Dik/
b/h4f7md83qJUxjsRYClPbxYwiSBLKXlZyKukAR8UUWkQ07hmf0WleKXH4u8QcfnXhy+6POFfr4b
wp3atGhIdfMxA7xi5yc9CuHPvQiq8VSziW0LFN9vBSL/vcP8uFpK13ZxNkn20RBUQHDhUQ7HpEw1
RuQ4cHCenZMzdnRWD4HjHrUFQKuIEDGPB+G+9Zr8cr+wd/j9/PDs9D5/Iz/fL/EHyE8UPdUOoeyN
QYITDyE0uDbE4YvtAh10PCz28PDnl+Zyx5UeyIfIdjn4kc2MlOHny+JhnwzpogLsX78EO693V5SF
BRafeVvC8srfyJP85fXhev6ZmyJR1IHAudiNqqY3osMqDKCFxMUyaBrQ06p441O43IGkDzUFPUJI
NWRzocu7mmy+6ZD86BaPzwmc3PLQL/V6sIQ177I5X9/Y8X55ilyPFFeH1UVQNIUXL+vZwGw4BoQx
I17UmT3aUZieJoePSNLFW8iiX54hV6M0FNj1KdQAdvz8m43ezOAdyEqspVBX/RAmAHzn/h8lHEv3
/AwD0DN8ha5LKibl5o+rJTTmzLcY2scyaeVLLZrmhYMc7LrSweDwD9/Cv6+F9IlvTkqMzT9fa5jh
8eFXlfEkErRrRue3gKzy63Walzde+N8+PIfF36MWopi+uK1UqrUIVh6eg9n4FCJeI76g0v90lTzf
EB8VdrFzqGF4UVw6mnDosVBhjPiseT/V6ByqtKjf+Il+95r/eJWLewkqt9Ouz2tXBY51Sgse1uKO
Gcq+FGWIlZUf/vwz2ec/8KfV8e/bkiy254OGH178TgzWCW73eHh9MJgPLUzHJ5M27glOgNrbBSNg
/qmzD5UW171rjejUwR+sznjOJvb3Ip3UG3Cc8xV/+RtRhwGHPb86l0wtolukxDjEW6qnam/Zdn9T
Nbbca4OFrRfjqzC98/HPj+H8Nf9yTd/mZMTe5FEH/vy2jqjpmrmywWvDBMIzwzDgzI4+lHIke8tt
HtNkNLcEUsnjny/8u2UGCBtbryOhiAUXy0zWJ0xqK4Dibje5R7tFIJOP08r0Ucg3Tg3ndfjXe/yf
S12s02G9kmO6co9wujGTZChaRnqYGXFVG9vFlohE7wkFuLMH1dq88aP+9huFoA+Nzgsgwl1cvIHA
PxuLH7UvmD0CP3QP9FHr/2TR+Z+rhBfLaJfCDTOTlHSqp/nkEYC3qSMCMP3W67d//uF+e0PnJZsV
gUhr9+KGUA5aHZUTP5xDcieq/OYL6dZvHRR++15CXmNfjShvLw8KFr4uJrg8ttkP6mssDvJ6Skz6
DHLU+9oQL3TNed4/hBi53niUv79y6LMtBewb4cVChGVNmMrhyqVRMGqzrrGPAdEg6PnIIJk78MFB
kK9700/q5Z8/WkpeikQ+ici//BXBSLVgxScu7ebyaa295jp35vSNle93X96PV7morSFUnBt7q4yt
llSHhLzfLermfp/P0VsYpd+9Kz9e6mLrGKoIqC/atriWE/oP5Jx7PYzeG6eS320dKAg8OhEIneEL
/byGyVropoW8FqNNi2LbYWqrIyoyW07EMKxho994RX77BH+44MXWIdxe+EPuyLgLyvKlJt4tRoec
f9RmdP+Dr432FX4hAZ3SdS5+rA7b1jhHbItT37svsp+Wq56u7xtb/O9uiG6KpBvHLu/J8z//4TTZ
kSqDwYNvWnlQfDjuJienjSpkNGG2+/M7/ttLOa6NtwOWqn1JDuszPJ1tQw56R5LgJq+s5lWOfnUk
X3N4o5L93dsX0rqxOa5KTncX70XpFWvPoQC+jevZW9HipKksxr9/vqHfX8Vny0ZC7lLE/vzswkjB
gerTMA5QText8lJuGHOOV/+7q1ysSovSnGMsfqGlhwiJkQcpJVbh/+gqYEtpJ3ociS/fA9yoWJ5Y
+5qOwEm9zOimFNKqf34voGoCP6R16P4CnFRTsnq452XMSRkvvEMA2ZS4b3VnfvOi0XRl1z1LgIIg
uNintOOPY2HQPTPsiVDb4O6Zd1Ah+r2fJGjW/3xPv17t3AQSHHYZwHDGuFgSkLyrUSWkWhPeJtBz
WW7QUUUaRmMwnXX9Rknz60vnexFNe8EH6/v8VD+/dIgTw4URlRNbfWXvKaV6NDqh+8bC+pub8u3g
XI7COjw30H++Cvk0TsTcxyGyGccdPvjWJaC1T89c7VAp9Y/fC3iNLn0Kmmk+K8TF9zrhaHYiMrRj
pnj+Kw2uxdtCkDFvtWP+/nv/XBAGLlVFxFgASzf/+/m+Wtuxl9ZHtrJOpJL+ldRd0J0hYiDJr1SE
ZbLbhNpz1TM2EE8exASJALux08N1cxLOEpwF+CePNL2dHDRsGXZ7FECCKLMkjAiX5jWpq30iyMLY
JZoEve002b17+KfvXCABxUoKBTa+X87OxCRA/epdzgu4b+ReSp/sitH1unw/q7p5/PPVLnfZM+sy
oKkK887z+Hwv3nB+sZVzj5/EtU/vCn2bpT6PhBWUDP0CGcVY5JLiH35VXDNy8NTDjJVc9LKDNeo0
Z+LuRXGk1yg8tQbVDa0k1ypgbdSAWf58i5dfVUg71QsiFzohkdZAcX9+L3y0QJCMDIFFfSZpRIjA
+9wHk/PGKvvrkwSYTLnCyxfRljuzq3/cba2w7otmyBJUU7IrYPy38ttSFQ7ZwwmpzmpEUPhPbyyM
wvP/2OPpSUQXHzKdYEOv2En4kE1/JLe6AKuvwzce3/nz4a/+45fFcY4/3rPtc7ga6+DFJ6x7owls
yJqdccpafS1BS3VHDHB9D+h1hf+B7nRGeowh+FNWYNnORkfdl30V3qeTO4/kEoAH20jizCwkP9nw
1BUq+bpWFXiDHosPgi+y/FaVnqLUfg/iC7kZqcXhBi0iaSIGC/wdDg/1EgSVeaDQxbs90HkhbLsb
dm2+Fk/wwfWjhUELrYSd9empEGvbnoyvAHueJ+rHBSeBxr5rL3e17P1qMwR59d4fRgNNI/euRMny
t8tl4T8zKO8PxMAvd5bTEYJo5fD+xxWSXJLZrxUCMNxvuvhio5c5tQiaHgwqGOZVDTwQd8yrPTFb
I5oIOII9wdmx5y9/qblGOTN6y/BEaBJqwAilj4MRorYJyOwszDMNEJA8Juc1bbFzmiDdwSUJQayt
E3lDkAwM7TpvPeIcDk/dYCEPLF1ZomHCMtT5w3qHoAALtU92gDVpnPqECwl3w+lnuXVJmdsviKDs
zYAohcAMrxIFDDnifUAP6tslrfAURKoWn2UyzR8Lj46IchyfJFstNqYtohElSeZ+85wJZ9hsWejQ
sjE3BLW0hG+mDqwWUiKcjwM5CgR92eicz8C6VN5lhSH5zDcWFuoqpRO5T9AwFJswh7T5jI3bIMuN
OvHRNB4Sl8z4uAotO6riltChr2hgULWjak6/l4NdI5vu0/E9JIMGhWbvhyHC6aZhxIjbI4RhtZmy
sTXfSNjO7Aed8h/Gbu8E9wBDouSaP1bTnFwVijBSChzYESUOzQ0Rm6V927mjM+2Wsm+PCVSQfteh
DCFlmRDIDYk9dnBKRVVM13aTTe19x6LjH2RF6tQrZti83ddRJ58VUSXXvUMw9w7+QXWOvH4EdtTE
SzNqpO+OrM5xUxJxalO07i4dVq/ElE6iwmoP6gF947rHqJSRmG6n6tZYDtg/WfQIGnG4LO96LQIi
fEWLJ5em51miXINNQTZpCIYgPWtZ0qNTBMbXaJEC3M5gOeWZNtIpb2mviALKzkLPqLxLG1xxG1SL
KOdNp9u7QXOxLarm3N+gYszLGHUuIKEzqgCFXZsrt3pE3ZHSa5lRIM4f3HG2+Y6QqCP+KfEzbquq
W7JHNsix2DuOWdF2RkVbPOLCgeGDhcPHjEg4YTk191FXWNVdOmgL0hmPwxnAMaXE8q1D2OJVRNrt
QTvr9cfOhOSXSR1Z6ZdaQJM6yrRWcg9Qw7Kum3DQ9xZyICuGymg0mXQpTghGni2BPLnImZlMUq9o
oJDGkW8rB3QqI5KvZC9DXcgdUr0FOhFrPJ+a6qKJRG4wnR7fKvpzQVz8vl7C9iGc+JL22VyuD2m0
hnWcEKfEnAkFHSiKLg1ewX1pd2vJIMrimmXMhv4+IO0NO4Ohu03BK+9cMRqwKsJCH5Shgv1opaQz
byw3WtydzIuUNMsSBgOU1BrkVl+3X8GiOPf+nGBoGnE7L3FjayTHPejhmwytEDHyhkQMiXzJug5z
O31Ne3a/uNfOSgL1Usw59UwKnrCoMWnHEjPiX6ZQAuZAHU6fybtXROUWRO2ynOn0a6Az48VVkwrG
rRk6hw2GWHK2M1tlz8E504WoRGOsHSN+K98vLkIp45OtiGFeuN5mIOYWi/gqOuKc3Q4s3rDC8exT
plSbCMU79AKs3cG2Td3KwcQ9hHOBWWsuJAAc2wS37O30aHkHKvtawLBXe1Hl8kYt5HBuo8EazQ59
9Wxiz5udZ0wQUX6AyjKvuzlABwrzYFq+C8QS2RUQJAVGPkuDm0jlbFnomYWzg7drPzgduN6t3a8k
qudDJr+PtoruKJ1c75hhmv0cBMMqrt2hXxl6zcjNAALqiYTCBkEyoUie/a01WOF2Hjman0siB7kp
szQAK5dUyv0s7eF5jQaETWGOsPI4sHW8I7fZYYNoUDkiaIfWSRyhjJLtAM3lJmFu82phWMbRZhsY
Y0U3aKyWXZK3B7tZyEQscTC98JINWKDZh+2dTeoW5BZiZXrcHYX2NlgDyuKQTb37DgFg4e8xWhCK
3BlIRE1D6N8mDBZNwksp+2HvYYcv4jqdDcjhSnpgdjUSuq1wtGHc6BXUo1jyxy8uf6KDvgB+0NaV
szvssl5bn0XvuV8MWA6GJVXlfgIkpnyeKG6kg82A+ah92bv4AebzG1UZGQHgcaIbApdTUG1tn3zD
70syn/QNTu2o98ht6WDUknFNo8PZVEE+3odAbKCCNGSi7ejcgWb1Fq8Mt6SYAcGos3R28e0u6sOQ
Y8+N+wq/BbuygYLge2b+i8D4sboDXjF+SFaVj3soHeaLBw/uBhutcDZejspzM9Rp9c3ChT9vW/CM
0TuoHWjVwxy68MZesICCVBtwubl6zsJNIwiPJ2uewCUifyODy3dS0jo0oPEmaL1Fh9iyWfNmT3Cx
9Le4JLhFwNG4o4sZkeIGPTmmjHB2SZmWDcSdtj7TSWs3XKPrDJOgt1VAhJstn1ieb8mcHMPN+l/s
nddy3NiWbf+l31EBb14BpGOSSS+SekFQhvAe2DBffwdYp28ok2xmqJ87oqLOUVVJm3DbrDXnmCnz
LCRJjXy4hiCxxFfJXj1EIkjh6VFhcNhCxKHDaQJ177aZSnldNngcwKIMTf+sBsz0O8CwsHOmdjDU
16CHLbeadbVND2Ux07B3yyiqMGoVYijIJM+0+nauDYBjwG3KKPmxJBeXv7pRMgPKj1bcZxt9MMXc
PnKmzObyMFhdDwG56GUihBFHh3qyaGHnQQ3WwsA2pawQvg8L/AVPGJWXVM0MEs25fyRkydVcm7JX
mpLZZn43I6H+FWeRmj5biI2zJSjZGJiK2LDpfGlYYtYViuVpnRVxE/hGlyKSjEMye68DFLUXJNiH
5jLFA90jwC/7zXzdEVZZNxU4WkBIBiRRylCucGq89U08RL/bBBiBW6pjfS/naJkW1JGxKeg0YIWk
wYkuuuef+HzA6hXpUyqLquCBuhoTX+gVFRuhq0ZXE2eNoLZ50fmzpRUeY1DKdSeGjZR3hJjbDZtS
fO1GimU6H4fbDP+3uUfBLz0DyeA70ENLKTHSFvOwwsnXKM4ahOxINqgcdvdYZJN+hWgsmUgxsnux
zsCqQf2rlWIHGXucH5sGFDn+CL2yAfNKDWnkhJa9YkGGvra4XgZ3dsTsrNMex5M39FRHvWGe7Hty
Cova4w5iHY96jDzrcIyI0tLUwO5d+A9KsrJV4dyF9VQf1MpMjL0US2KPagZNLj3H6AUwqgYxuiij
hwSDcU2G2Jxcg7dgxmrquLtoMI5ipHVsjYhUB5isl9PserEydM2eSr0iXDcKSX3cb1vHvqc39k2B
MvZNSfPJ8vK27XF5Y8dn66ypg+rriTXeZVZV/GBGVB/yQpk6z1Ahcm5mDeqSi+oC3kw4mwOwtC56
W1QW+iZPyRyepBa4JdQ7yptBNVXbKSElfIUOLntzStZ9l0IN6Kcm7cTNqKcEWhqlEvxOVBMY71CZ
bN3raU5/jzbL2aqM6uZSJmqi8HpJZWUuO4xwgJgUIDmEMeeuaDWrWmesCGvI6IqCBjjRgGA6Gjaw
lCPP4JKCLp7L2XgK5om0uix8NQYNjla+XLhudi04lql/6+oKNlow8CcHmbhWrDG+buz+V9U5+KHt
Kbkasbyxx2kbG5Sdgaz9JuJbf6iGMX4LYkPtdxHBlr5t9fXaBPUFb7OwlcJjKWw38Idb3FaWtE7S
UGWHXM/5jz4T9VMi6fcjB6HIHTp2R4C7+M+Atqe4hUVd4GFoZx9MwZJsQajHUucyobKmbIEjEZu+
QhjcXT7Y8hI2WIPRDKQd2bGRP0yj8qDL4Xg5p4SRNd1kX9mk3q3VyXG+OTQg9w57BNxpBU7UXh6k
BxKcpRfizIr7oeqldaw2+kOjDuJW2LlK6J4Tfy+inCqQMS+gqTHh9Lo8toZUctCVEfv7TYyjA+Z2
Yj2Fdjvc545BWqU6i4OOqtsrauz7JcQaFyPowzwWWwVKBIKVDl+yMCG5Qykifw5ctidkmLNsfXpP
2In+hEE43iplnjxD+x9XUpc6nj7UhYc7xr4yJUolvJtqYLhSwGWV6XSPVrtG9N3rF3h+ul1EBZuU
Ovmym7O9VeibzsKsi0YV0GOgw/4Daew7ZtYvYFWMvm2sPgEdKLcWRrNNWY7qy6yT8m00WfKtwPAu
XDPEowdtQ+ASsvdg7YpHEFQFPzum4RTv8h4EzoVEN+ZtEm29G0T87OR6dNBkKfcqXW69Ks4GAImG
9BTJWn05NUbxYBt6dwfRAwua0IOME+ugyltceSSS8ypqs9DWWmq9CI6bUKblHW2m8qlZUCRzViQr
tZNsd8LdvOcQGk+0XWXnBUy7Fa31Ec5H1Dqmq0Oa3M5hEvrTUMY7BHvmPmvz+c22JQ3iT8aWOlVj
3+EYPQ/yd9w50l0GqHir4ovfY5aJt3FFOQI8YpyA3yY3uDPaGz1T4oc4NtvaE316FY2jBOqMvJ7J
qpjLxPS7R6mxzoNRQQNv9s/Uo/JV1aedG4A9+AlOcb4gY1q5JIP3tWDvxclCA6xW6bqPxTDeD3kR
v0phXj4g+1UvCtgPqzqg4oBb3OQe25A49Komyp0tZeZhCc4IAabqtMY2lBI+mEBiLLBrOI2z1wWy
V/xZAHLnueAFLtJBXUWmMP2KxuyFXBTSRWUqFyIbgh1Yi5TkVOObHmjSzWwrgNlavdobciTzPs5j
+UT8onVAjnPHhGH9Bv7B2mCG2o2VBm+d3j71XMMrxw8Ms/hpy+/g2qLM1e3EhJ+ctPeQdbqLbI6b
rSYDlih6je+GSdWd6iBBbWxqpO/x4el6N7wslEZ3nDkBj+CXoBdpnERYlzSFZPUKJbTLQb8Ej63n
wbOiTSnuBJk6GeTathKeqnaQzgtdmbdZVbNkk5vTsUOPscxvGrkF98P+rb+LitL0OYwqdyIs5XHF
jw/p1ymoKvh90AOW0OtMkpi36vZuHAx2rXaTqXuzpHDrVoOuPVdGDoVDCk31B4psODmwoYJ1qpeW
5M29mUCacYrepTyErRHT8RD6NU8LBDRTBDmeWd3lfPCV/VNhik359EyY6zjDs00mRiiWVpqy34K4
BMMnImJYc2NSIRMPRO58wF0NyCDmHardVBpknSixiEKxASSQ1OusSSoQiRqJKemSUwKKjJvnStOI
KZi4IzuEJxeJ0jerzLqRghizHAZdfC+prU0vEuQ1iJ6JGahuJoXaExgzpXTpTcBSrBO1I29CNoar
Uq+tyUuU3PnVlFL7w+y6DnRIPrRuAIsfjDKz9s9Cim34/62Wa+uucWpeTLR2MEZx3rYr0iz0x6Ii
S9NDUxmn/iDh03Jj9pbVVU8ZZfIIRk8r7LoNleN2yvDLgRto7wtRxqbroMfAV4eHjFeBvt1rpk6Q
lOO8sTS3G7oxQD/bYZ6dhiKlDqWEtnHbEYx+1bUKvj3AfIjUxjgZDo5RKXjk67Cn4GTW1aMFaB+4
PdyjJyBa2LjII4hDH5t899Y3qZF4AEer1zIVdb4bya9B5z0EqnVFpDdHnAkr3ewVZVCiJtZTFhq1
INPeJdjegnAf1PVLJWyuAXN1eu0IKkcuMy13Tw0rPQJUr+aTp45VVfu1ktpXosjsu7kWTrOGvZ+a
VHcawCDWyFnct3QIN7tasMdGcNAM62RM6VRAHUuStdILpkhQMGPtI/YYQdAXttmA22jkfFPKrbSd
AuNFM5YAaiMLk3RFFjz8cSEALnvT1MC96fOw61YZ8/Y3s9aC3yCmlwFgFd7ZoH+jS5VNHUShpVND
zSezf1W0JsUqtDqZVzCMgjuI8DacAJVgQYp+qHVI+9ACKJYctx4zHNnJjhcw4dhnE6mzQulVYvOn
UEyobpgCedE7veHrVCctXduBI67msuFA5oiWAlJl5xYwYrlASqlSQCLvvpJtTo859tmH0iYB9y1J
UkyLfZar7Y54bueqmMKqv5fnUq8gRvBJcQypUcOuCp2bsbZjeaiokJTgoIiYYgHBT2wYfozdEzhd
QZyuB5NZ2lucVn4BgdCANs+TWrhKk4D9m5CHHOq0SF6VEfuxRxD1dK2OExNgb8ogNIO5KIDu6UZ3
6COriP1II1vMBYehPIieOJ9N109C95H0gSXOKhS6BN+ANXNFw5Hsoi4UHrwPSLHqTFcJdIDgVVeN
+mNHByi9JdSmqElTBvWie5GaZTPbt4wusK0NwVs9ZRx+ZicvY8yrlUy6c1712VLQ7qdHuyP9aFUw
11GvhQDHOYfO9U3ZZzIb4zoDEV476lD7Xdjrw8oxhyzAlW5YiktZFF5LFJhOuwHO3yJeR0qvosyq
2qGv2QLg4QeW1jvljdUxj7q6MGbby+c8rW5g0zfKlTwBz+XZdiWnkrzpZWrjENY3JuJrjqJDzX0K
tDC3dqNwigpRBTuFp4nyoPD7gd3h2sDVLgo3wDQkfxsTKDLGehxpCOzhbCXjBYVM0d3gk46nFVO+
Ku5h5HGuWvWqJvEkczB55qaMAZM8JNjyct4caRhug0mTw7emlHPpAghfW13Yo4G2j4mlbu4HR6go
06okcn6UkVYRv1vgbelhsce6ZGwMOkPFrmWXC6C3UEwI/nx5cX2IqfmBLyXDRCiETeR0kRR3rPqh
lL1uLqsJ0gwN67eu1ccfqcFJzeM4NlKmk6GMZvqFqLIx21Ge6ZzHTKPhxUwGqxEcW+EEZk2KKF5B
SuVZq7TmozOm2gjWTbKcuxifIei7OBbsiGASTiG9YZLi+t3kGKmxGjlI58/Uz8GY4WZvJSirSmKz
106k2UgPZo6qikgPvdYIIjaUJt2WKtUi3OSYcQHMDMLB7Yoh0GSfV9BtciletyNAxcJI6k0VlRY5
DVYjWRdDEEhS5WqThtHRZwsY5t/ymiCkjVWDs8GtzVIuQcCBiJy6+Hmk8RHhMUHW/pLfnUteMznl
sGkDo3Ru8qSbpn1QOnG4NznkExfdCz31NToFsV9XAh4maxsJPFuMqF11R3cqUNcG1mtxyEy1pBHv
9HVlX6QBgtrZJRrbLq6rrrTq10Kh2XU/ZXKdGyx3o1RV/7aF/8+l+F+4zf7oe35wKV69Zr9i8bs9
ygxefsu/TkVL+wdPiW0ZsqnISBoMmpP/OhUt9R98c2SHomhEroYc+/87Fa1/8GFpaJXoZao6R09+
03+cipL8jyXLBkYmFAv8RgI8nL/xKp70TnUqajqjQGhwSNpEAnHcFo6nceLQ0Ml+LO4c865MwwJm
Zp0RS59pntU08V5x/k5HgoNHQYBD15aG7XKBJ7rRwBnZ2YKt8Lu6SH0F0BCKC7U7I+ywThrr/w6z
GMwU9v0w5E7lKkFFFsyA0QbLCAlA2koLtm0DHXDVszbHL2X6lGZbcs3b7KKeV6TKxeydUh8C3xTu
6kfoxXzlZnYgD4Lw8g5sDq1JhcnJQ0FUqB6wA0wetIGor+Yk5Sj8hdjLtS+Vw0i4Fw1psa+WFdBl
P06GRwjm4TX9pb065YYTugQTUaXNt05yf/o5/aRw0qHzDtfET8ItZvHeW85lEd7PBI2Pw4p8kgo3
jdimsx+cET18eA94JqplLno/lmba6MfvwUCtQ1YE70GtzoMrp5ADB4cudSLuUtgxnjHTuptm8+/U
cu/PCEMehUoGN9HhHA+bsWiTH8CwclQSaTuDQyhYp84Ea77Lg/9QCLwPg7qVC0Ppw6t3In7AgYvD
W8cLFVk70fi15evFJmqvBqd0S/FTN6kAJa7ZvObFtzY7KMZ1zgJXJeyr9srkUVEfwYfvlIe6JHQA
HNFTCq2xkK8t9UKx9nFzTTAVISHBbhygoz6a7AQt8RL2hzH9IYoz38+nl8OBcRFNIofgKzq+a80U
WWNuJXiAbE8xr8sMCGeWrCNsTxM16Ji0oaTbGGbmWWL0R8AExnCTGPySN1nelvYGSFYu02fZZ/Or
Eb9JtJ5q3c+s0WvaRzO8zDjcV8MurVekXFnJwdF9xIguDA9/SG/Nfg3AmyS0MxqVRc1z+pgWBxBz
4eLgOpUiA20IqCITlAJHqFzKdciD7RGiDqCToBd8LVDL/5isb/79w/80o777G07HdBSbxCgmadTy
J/dSo90bFSqmv1BXr5z4NYvT4BAZ+uVgVDm7R1Ih4rTflg7TYV9p0cZG8/v1z7C85Cc/gk5yPBo0
w0RJfjpRlRr+oKYwR7+nPubN6qXWNqscFA7UH/mMfOuzsZD1Ihk1l8/9VJSjg+iRC1q5vk0KlY/2
BfeAxRmljHjeslh/fWXLzTu9MhS3JguVwsFSXqboPyS+U6WV4A8ZSO20SyqlzdKGnNxcNWpwwM23
1MKFmJKDk9hnPvlPJn/WT8x5LN8ssqei0nGE+1Z3BpeYYHwfdELGJ4Fg5evr+2QUFnb84RYOP+WD
dl7vZbXQuUaf9iZFYg7lHJG06cz7ceqpXKYvvDmOw1qGJg295/FtTClbFRp9Kd8RYBSR5bpZT1JY
T/vHEh1RmMl1IaWGBxEJSl83nJmkP1kb0GKihWPixK2jLP/+j6c4O0NGg0dgwM1nHpX8WnfOyF5e
jCsb7OpFSFIVb/CZUT+ZDN51oEucLqOe7kycrEUyDszTLwsKwRE5lgjsgRDFryacfUiTQXVGSvbp
iMyqlqyqsi2fWqtTpU7JfgBhn5TYBXSFarsVBbBtZzqRlcS5EipaeObhfvJBYg+0FlwFLxLO1eOb
CxCUDAS0Yn6uXBsN6NLQnNijO+XbZGtnXtdPx8I4unz3fIyn2vQA9rGUpowVVNWa6ry0KkfIVkA7
K1DWyplP8LPRGEmm3gDCFXnF8ZUFHZEuGS8IqslHMakDuZhl7KkTSKqZHKm//xK5h+z0TP5iIj0e
jHPuqE4WpS01HgaqUdIAGTz6S9MHHyLUEAu1NfO1jC74ZEvZh/MQyg6jBCmeYiP7LkT6Y6IoiE0k
PrMyfZg7cYwCSHB0+g6mzup0fEVxjaxkwKBKK4DlbyBYctv3Cwoulb9h5nLlhuSDlhSk1ozO2Mfe
xaBH8zZjmzrKIQtDEhP3yakAGmjVa3Q/2GDEP+emeGwT+kijTkY3RCAvJa+FauAKa1u+FoSj+6hS
HusYHtDXT/XDF8nPsah+VYNmKjvTk6cajKFZtEMDYm7ufql8HatK1jdTkG5SlWp0LIEf/3rETy+d
7SgbAYgR6DpPHnFS23NO9orsU8KhJN4H/lA7tyYcTYpIlDutWL2Ne0o9jkF3sHf0t4IYv66e0nM/
yTLSyUPAiGZw+lt01qh2j18AWQI0QWQJR7N0hpBI790NVelChtwPqtq4nkL4x8Rr2WtQjQ8jhr+V
kO0Lw4kOki6iM5vOD4sAB04OiarBRAUl512E+8ciIIOOjmclmSkVEtmaRtEyG8N7x28/NMS7qdFF
XkVvXz8NfVnZju8Blj9H1Xn2Ov6GUy22GpojBD4bVgiV/T5/ExwQwvC5rH7zzUBQRruAnKOg1rNq
zbUzf8vNg54e5PZ7Jr71/U6VvkfOIa4BvVXubXxtXGTDNkRXlpNqWGx6YGTGb1X3Rz5he2dl90FE
qOuqUiFafkumFxG95aTTp1dwTr++NDgun1zbMpGYuFHZPBsnb9osmUoykmDlJ81Wly8Q8XqW8Wuy
b/IB/UD7UheWJ8zrYHoos31gc2p9sNM9QWL0uf3aODTDN4UgzLC+1alUxt2z2dNcfSY4pOBYW25Q
qk8IL+qNscuJUwFZmnlL/5OEo1Vt3oSA/rtd2a6NYR0ku0y75M0u+lsp/KVmV6RYa/QMiit9WL+M
KV2xlWX6vXmLFn6MfO15fMnUdd8Ber3PsgPKWqO/dDhDIZP9YUTPY/yMr9aU3sKISIudlqz12CO9
LSclPFhNd9QIUdnIw7agcTQZN12zB5Oq1I+lswXmVxcPw88kIbfrrghWcbghW4A+nPpoxW5BeN18
YDtOmkBtrtt55VS+5aw5ZhvavgpvbcNri3WxKKCGRyu4r8lQti4tsWH7Itm7ZStKQ7y29nZDh2gr
XtoaKZ67QIE79N+++KlcGgEx7ddIK/N0RzQHKk9qqIlzSKafpnITBema3vYsfuTRj7FYTST2VVfy
vNWbtUWmTTkkrkKPz9ZeZfOq3qW2qyILFSiI0EVvFdLp9d0Ye4V9ZoX/OGFyerL45iktydBoTg66
NqtTXlhsmqJSs11FAVLYhAlJbfkTOSlAhpnXz+yaPvtEYcKw+6Wk8xGPlAZK2TTjssfn/3i5EFAe
Mzk/Nxu+V4VOpwJ2ZpirgNBwljhZk+p4RK0tgX4axHVG0qLtmeqtRuNLd+efrcmT/F41D1N/N+q/
NP13S1iPaLd2lUBd3qEmUkjUJdeYQA/K7vZKQt8YrwxnMygbS408pfVN+znpVRRgKyGeo1sIJcGd
tM8R6QRuuYrg8dPScanMzvvuMrywrghZjMx1tO+uOgMKv0sXaK49Z2NcNYf6XrWgLXvmBM8avoBb
3lJSKB1sr5sQVv5l1W9pNcIW3oGnJfCTfLTuwY7vC4eYgbd5HcqEifhgpaXS56OvOMVPNRaYmOgZ
46maf3akMQT71vAU4dvTIW53Urt2wuemOVTRVlVWjuaP4p6KAIGSXbrqxk0Pume4Qn83F3wi2IzX
un3Rti8GkW23wfxUZo+5TvuKr0wo323CJ7t8uOiUGQMA6hHpVbcRlV7T9fQ6swAheyPyiwWoqt2S
vf71BPlh+8iZEfIPNQ6myOV/j5e/Dt2RRUQdz9tMat+IxU+jMTjeGPp+RhDt//1oIL6gX8HQoPRw
8naRc66LVh8gcpOIgyRUcodazVyrDRTSqZMzo3080VHyXRhA2AQXlpNzsjduQEhrJD5Di7KBr065
KEiAtpp1OqdXes+bR/72uLZhS8NhuV80pmeWn+XunXxNbJPZyxqKzf19L4v8sZwnVlVGfcr1jrPD
cp5BiyM+qD3z1X42ik0ZGwm0ymH89ESFlmG2U7sefbLMoMMt6eOOOHcI/+RF4Q+HpoQpbXlyJ+uo
mjlC09uQE5RlICUkiJZmWk2ldpEn2PNfWvU5Pi1jUSzSDXhJjnWyLUtIx817UdNEJ5Vim0gXjkwZ
jdOO2xkoIeA7eBiYqzMT++lFYsdeWBKU/an6g+U5ndirADXrKIRPesxLBdHYk+0rdf5Rt/E5lszp
wYOhGEZl362x7dack08hERiBzKGkrK04/RXLa4XcAvys86hFFNIBGsaNb2nxtP76Ezxdu5augM2l
0RvA3slPcfzBK9KsoSKAGZsEzLQEJSSIypEP0HmjWT34IFKtM0N++A4prEDZNjjtsM1eDMjHY5I4
pPS2sCisG7DCe6m5glPrW8OEVEdKVzO0njRR1U3f17tRnpUz38fHp2rgjYNbBY+S/ouxfD9/fIUx
shXCC52SENGaMutEnnPJtqmZlh727Nx9fYNPt/BcLN8iizTFKvbSp5sDyktmkElJ5cvjNXy6gJyG
AtEPJrCqQ6TW2/b3rnj7eswPD1XlEEvxinwadrmyc3KFlSm6mY1s4cs2+t9axQdk0e/0awx7Hm3O
t5Sevv/1mO+loT8nN1uFTaxSdOAQYFEAPHmTYqOVlLKHFVfaNzO5lamzkoNLu3m0au26B5UtV+wY
ibVpirWNdaCqdnJ+yS8E6rLhO0r8WdoS4jHL3yPxmCjVWirXkGRdgyQeMPuL2T5ZDQ5HXkEGeu/y
3zrVTa888meAfuYPMOg8s7fO0uW3LkY4Jbicy8evL/TD68N1WjaFCDZ8S+n65DptUerGZKeFP1XN
PTJayasr4olIixGuYZLs8/VwHyaGhYLJEZA2ykLjO7Wbj0M1mQg+Yp8NgT+hs2ED4SxMcpXgp+xt
1kjKaOX4RhT6zf9iZCyV7PpA2X2ArM1KbCpdWeM9TNLfEVaulUUWjFeLSNrAel3j1PVseaXOzpmB
P95hLpmCIBVzNgfAZ44/0F4lqUTDUESXUt5Mckj6LRxpErE6B/PJuZXsQzPC5t5yXzE7U3uh5nry
tWSE8lTYJEe/zFoaVa3fNKa5zdtxZwzmdCjbEfeeKA40ykIsvC1ifPRrX9/r99L48deDv5x+KNVm
fhaaMcfXrFXAlvNmHNF1E6GX7WootaF4VAS7UVXCIRqv5OEx38pK+CAkuqd0WOOdHqGgychLXc9l
jws93XfEr6WveXkpkUxCzgAa9dDjAynuIzpTdreWzRtiXhfJXrfL4fwrgVeVqHTgw9SvNF/URXWx
/J2PEBEUVtyVqMLdnH0DkN4Rc8WOx9UqBrsk4diLOvaif90f4pEYy9NnHqFJSS/h+G6IRMEeGZDk
XRaHGLmtaxt5t884iLhdpXiEjrplXxo+AUu3ZdfWrmpE0ZlH8mHiXprlC5pSxpG2QDCPfwY5MOKu
BgLmKyKTXIg9q9EmbVp8QyIXenEzrUjgWn/9Gnx881mJwRGo731h5tHjMTMbBWPX1IvHcfb7vi8p
fsehF+qURUiA+3owmhj8cUcvHe53lodFIsGwrFLHww1F38B4GjpfvtV+lnfMLfI3Q+P0tEpDkuNJ
ml7xS+lngTqJdmbjl/2loOhDflDqqciLdVd+nPfhbix8JUc1e10beByv+/Gpd64z9J/1xlbWktox
YZPCpr2O/cHiFZI8lYBmfYeDFjdpRoKjeldOLyPBcIjXQocSOS+ehx+NgxF/J20Z3xzerqRHfusR
tJREvoP00aD6sDLIv0C7WEBH2I4kWTt+qm2leNNSyojWmbStjQ3qWK12l1134KVEut9o1/NNN9Bl
drMH60npEA65EREi0lYpiLvZOPpGD38V9nrEVMeR4eBwpBOo9Jeilnpvhn5pbnEbZM4BGExDeEbi
dY2byLsKbryyKeTtNB+q2evAaTibNtzwD/Vp7RSbmeSLDvXt2gg9EzHm9za51sIL5YWwCTnyEEse
xufhLd+b39WNdFn8rqmzoLMKjWsSP4bpstQ6FwdPqj0G08+mfqzSn3F+i7aJMoByU4WrEFOk40ux
jzvK+RVdzWdm6A+L0vLiEJ0ODpNtK1244xdHypQJlfXMi7OI91oHOaVmUdTRWjQsoxZdzHmmezGG
U1+mm7s78+J++t7S3eDlXarlp0Xa2ChHop8I4TPkYlWSLzRRrBwmsZHaxOZpocGkR4DRKhgQCGA4
/NtzAZdvIgWg5mMtyNqTLYDCBSOvDXnVpPYij6LON+v+PptrqiLFeGawD/MQ+3IKPQZrk/xOyj2+
13jhrc5qtc5P9CbctlNwRYV+TRAh6pYpew07XoZkQr/39U1+R0qeTA6Mi1gIagr9aOdkciALrm6a
wSRPKDGCjSKAYOkF/O0iI96PWTvfxwZZpRYKHPQD4zWxncZKEgRH0yOd/Zxt2qrMov08UAcqehXf
fWFfsG/DrkUIQrTuYon6Ytxhaw2K4W9nb40tBC/nssPXkfkvb/Afm/yZbqMg9bv28V3uG6Pf0oLz
8OvRMG4z9EhD+TQkZ473H7bdy5jQf9nSs3AApj0e08wrG8x2V7NNq+fNbADgNfsLQX44jRyJaTU/
J7f6sF5oaCioZUPDtVROqSdXSQyNQwkFSRSFD5wU0o8MbSSifukwTPXD1y/Ex/dw6QW9d8Wh9Tny
ydoUl6VorbgpfYm1aFPLVONQlzPPSKsEzXoROs4F2+LizJL48aby7gFcWhREJqXOk4OxE3dIh4uy
YBskahdt6gq5jQyIQ51WmSI/pwlh419f6ccdIVh2KlL04EA4aXzlxw+yMIDs11FakoQjNJceEIY5
QU3TnPtgV0D+oBCXDReEpQjchmq9xkgReUJJ/3qadVia2ftzVnUWJOvxz9FXqWamtUasC5bdcXEq
5E42I6PLvaDG2lDzCo9mBDnxHBr444t1PPLJXU+GucehsIwMc2i0gxUKXcczW8NahcmZ2/1xMTke
6+Szqag/W0xnhCfW0vcJJj4eUg0ZJCFK3WHuLvHGAtgyaAN+/ZiXu3c8wTEu0ypTAVUyFJ/HdzeP
C8Op+ogiIEFIHiTr3ktwcJ85v312J9nWc8RgoUAVefKJhjMOdilask1zLJKxbPoTdv62CWPPNgj5
/PqaPnl10RkvyktOqXDXTpemZILhO0NS8nGO/4zN9A3zjTdBlr4aWDnKoF6V7KmjzLJ2dB5DuiLn
Vuf3oIST+8qPYDABaiDkUTYe39ewoVnJ4lj4pfheRUs5vbAW50hSXAZw8umhi3hfAmR3O1151XGi
uwGNgCyaMW91ynCJPccGaGIite+N3iWFKMIQTcJ2RLYGnrbizE37OLNxz0h94EXj6MVtO/6Be81I
NAVZrB8l0nUlak8J9WptNimk72lNuQr8QtwoZ1aoDy+GTn+ZkhBiXEruxin43paCHBVKkvogh8S6
rJLvEvl2xLk/aTkI5q/fi08H09joQ8gjR8A8mUmAlemdaKPUd2LszYqT0tNIlZceSXpL3/ZvB0Mf
SXgAhzdewA9SY3RL4IsjGh5j2PxYPCbbinyfPgcOqtTmmYf38cqWz5c9KFXTpbJ/cmVB20edlOEC
pn65hQy5MQJduCr7U5xb5tvXV/ZhMdIZjC4C+zHWW/3065ok/BSQhrAG0DxYW8Rhsre3XwuxhLxZ
YpdHg3lmlnpH6B99TidjnixGElCBhW4a+3aA9kGY+HMrs3NTmAnPfausqFzQxq6VdaqYowfmakv6
uXORsnX3iuxpxnrsm6Ok7zFtYSnB5/n1Pfnw9fDzIRagTkPDCHTgyT4Rx0zA/Kfjnq1sCVyIll2r
3Y+6DPDi9BPR1NGNnQ3V7utRl8d6cleYXagdM+xyhj0ZdQlV1kKIA1QbpWCXSfMPhWj5M+/WCT7Q
phqkAd6DWM+2hxf5VE1loz0KCVPD4JxF1Zo0L4S9pO+5cj7ctvyjH0Vn3jppqGwnaUr83lF+tWn/
TKDgPoowdkvDXO3UKHpl4q12gzyWbqVo922jJWd+1ONF9N+fFPQ0mwTKdbzmJyeyvtSxFxL5SVXS
vNKc/AAqhji8NoT/xhnX0V6iOLyMzUk/8/iV4yfByColdCrq9IA0eKKn5XSCJ3WcqbADgDRsk9Ek
M3kEJ1Jn2XoqG3Ujo4pugZf4gUJ44TRGq3ja5+WuMJrmezjM375+MU66C+8/j4k98H1ZRzu5pFT9
ufMfEwBacpOCC9IN09dqDZGJL4VWs3LafAX4vdzMnfOM8kZ285T68tfjH08R/xmeopGOu2MJcTCO
hyd9XRYiYXjRomogBueBuF7MBPJN3TqkvQpstl+PePwB/veInNIMmrawLk8+hWrszYmmAp9CkaBQ
M2brJibDmeBW34gmbVsLa6cF5Ki+D/t/5qP/WhpS/3NC2sPP6PXXn8aj5T//13ekav8QQoRozmD3
s5wfmKv/9R0p2j9LLgUnCo1avrz8lv8EpPF7llYNv01fzhvvVOH/2I6sf/Ql6wvlKGc7SJUcKP87
t+3m37mwPfn1n6J7fuvxnMl3irQO69HSzKSd+f7v/zgTl7PZ67WydNzSejknKkE+7BopcqqdHcCU
s1M1pwqW2V2ePmhOGd3GJDi6s+1EkdsH9MUjfMPOg6OEhr41zbYy13GuTel+7otR3vP+1Xcq+biD
Z4aJ48AgqA2Cc+cZvgP2loWD1zaF2jxGSu902P9iRR0pcycQysIqNMjtpopAaBQyoLjcG0kztC1V
+BRlS6LNjeSPpiy2ehwGukpCaAolstKH2I3ssriJwERtcIVSNR11edPGGsYBEHlUs0PNpISObI7j
FF2hvJTDw9gQvA6rw1ICWIWFKl8WppQ+E2nt5NsUoKD5bBdZRIEFcbI0dgLlVF2oN3iryEOdGqdE
8rEEFzVZ8NgX0VTZbh5YTQuWYzYU6Unjj4BQJk3a3dDnM+oU2m4SShGylLQlFPkO8G37/9g7kyZZ
cSwL/5W23tPGPCwbfMZjnmODvReDmBECAeLX9yGyOzOeKnCsfN1VVotKs1TIhXQlXZ37HZcF6ChF
QrVseZ0f1QrYwDiIwF28KlnsxreqIjhAKiksruj7kFjpR10ramohHZmZA8xHSpPckdhrrVsLni7l
CyWsEhsxxsC3oQT+HWXsmjGuMlb9jlGV/9nmKEUdIWfHFWLNaG5fmahS3MG5GUXvthEVyaZpLH7h
wjIivYL3HSoxlUbXr/DuHSm70Y6VGBVT4OU8uJXaA2qjZfQG9poxg19s2zvuWieE3tcJsIpMEQ5k
6669U80uuQGdKNv1QsNbGUovB79JQThJIj027kRfNCr1EeSKYZMkYPglqGmeFKOBBhSLd+HBbh2q
XLAMPaAnh1JvotqPc5R35j6JoWkMKwMGJl1gs4RUUNfoMGWGHMxltPO9EcbBg68qRou8pVNGFONL
Jpt3bpm5sx7MSnfDlvQx2DqmMYg90QwHBTlVbyshT+wi3w6R7V7rUYuszjikaXwACLyO/Dpqebdq
Yt6yDczKeb5zWFajirfqrUe7B+UJmlk8L4GluO1aVG74RU2hS1OpjUdNWHxf4q0SSWNIkqG39Fhx
ySFTKf0hGpWLKFYgUelyQ9wJJlK2riwBY2at6m6AVxdXcE6wQPYCvuHSbWp+AwdpzQkGeGNnq4Lk
5FFTlHKnxxWe9+MSS2LdiELZmh0HQcyMWH6nVx7kVXEb13ta6+bNgOv4LwI5wgsciGEq4ToKarEa
nOFAc1XH0YLFElGEP+aVQfeWURYZHuiyGGbIhgf9XwKom3JMQTl5siMrvh9EbV7CqB2VtJ1eR027
h261KeqHFkblyfAeA4MJ3Bo8/kyQjsBFahWspj7AugQA6w1RwTQ4eN51DSrckBqx0RD4FQ8c89Pv
1czL9a3HysHVtgaAgoMDDGFPxlddA5xOD+PGVNs7r0lRv9ACQIKUOCXAWIwTWWwEWD3zmpJXn5T1
RpcCKZDB+SxdNQUYpkd1KFO4T4CE5aKkfl16LVg5YNioOGJBHsprPBy4dj1MEAJtaM0NK5mK5/bB
6M0N9frSg4LbweD7Y6tm9xFR0c0LoweXrH8sotgV0/GEoZAHz9wxnjuTslH0wgfkgdQBgMQRaqEd
3C8eKpK3kLqhOrqPf5kebHMfvRbsj5cxN6vs3tXzfsBrHq/YhZe1CbuwowacURy/GQg/wNSX/Bre
67z3UzCJ4SWe9bATZhrSSBGz7F+8tqb3n6x2doWXgBiE47VfoYr9NcbH9S1vgDoLo7+KrZweDLyJ
3blAdgMllBdQqRVptsEtA0JeHdXRvo6GLkarZkgJ2i6gKjXYO91orxncqXN/cF2OR2RURe3AaGxe
DOjeg4LpHgPncuTQy+XFBuX5nuurTaltQV3LH2PAA65IK0qUSlaqt9arBoLxljjwjXbMfQkgwRW3
KXClTM92kV3a8DAm7l4FgBEgVDFYrwB2OkHbF/Gq4D1gUzgR7hhgJ0fgcSrFH+pR3GfMinEPz612
jcy3sYo61LX7uj7oW71sHMDnhO5tTIOl2wT+uw9WVtyOagtoBSn4gXL10zYV7d6hMDvxUxdpqxKG
DnvcTsrHXODKGCI9jAcpw/ndalnNXsHN48aBp11Xv0c5ZH4XFBcNmESnDj647TjN46B3cRpkFTbb
l6SwYcYMJ+gKlu++VQBXMrAcb1VZ0qS/wMfXlWd74BmBtgKEF8iMUyVaYYHoK6PHlPEbojtd4JGk
R5YlacqbwRF0mzAV4PeK2+WlnY0DrLfBysHDquvANTwxI4guNBjOX+TJCG4uOJ8D1EKi3aZ6I4Ka
oUQXVJsUYgivENetBe4/0IYcr1BDA7u9vY37gA1tD+proMyAKFPRYisApaDe5gZ1Xy2QlCFqR64P
pb5KelM0tXOM0sy+BVoTUMQm81DsZZjlgBy30R8TI6O/UFM/qgFP2gx0wV7Q9WiJDIwxV7WDyWXi
V2er+Pa7MsY246cjNP1vTYyn4kuQl3oHwL22drdRgguJgWr+Y0EtC/QlAkQZLIviTzECFbttRkBm
pwDJefFXgvf/z9D/+SWjmD9E3/733X/sMEH/A4dC8v0w/fXv/XWaxmMKDsCTnMjCM4eDNMPfp2kc
p/Gqo5lI+HxdzXHJ+r/jtP5f09kbqQEYcuoGCvn/ruLX9f9CPgqA+sk4F/oCV/t3jtPTPe6fBISi
Q6CC/6I88M/7HTxNUN7OOjUkFgAa48Er80BfUgPONS4lszrRwOtT79UQmGXf5s0jTci+8/T1twvL
/14N/rgKzPRdSiV1E7QIZvJq6DmxD2PwCLyM0y3/eRf9Z1Qw6t8v3a5KU53HXA1rMq5zHOo7nBnT
sdqK4UK3lAAwh9N/6M+swz9/SMpzlIZW69GIP8TcC40dHUCuTjc8N/TT5en75Yjro54glxlyyG0G
3cRH9YIKrL/Tzc/0W36PTAy3A0hwGqABZK0HnLBOt/ulI/xhPsoyFSVFSbFKqRZq5ohdiRw8AoJx
oWx6B1L1rLvi2eBbAwDUA9kBhHrtsBo6IA+lVPQ4eJAUaNEaCdTQrduLqWxXVw820G94IqW70338
MzXy9zeTi+oqGHB0TqWq4WClzyJSUeMPt7/s0zOLg2Z129N/ZW6Ep0Txtw+o5Z3WRhVGWCtfsTnj
pLiwamZmhvwCSSboXt5gxTvqo8igEh82hbtgMDqzblxpwZMBtaBAPalhwY01iO/OWAGa9ubEVyrT
d1G18BOcaR3+NEuklU/aSneqfFRDy/iwhyYEYTJQGqTjQPoD4hMugIp7MCpnpVX5oVKtDdH4Q5Gh
yAbsSeAtp0fXFVGADI+iLS+hzXTGK/CXVwxYttgim4LApsgsL9KoX7kuFDZQRu4GgAI7PYeATNno
SD6PprJlIDfi9LiK2eMgnihvAUy3wohOsC0f7NMA0oBLoZZXXKmgkx03lZ4HGR8ue1yRiYvaM+tQ
VfoGt/81YGtrJ2NbBJ4VbKb3jQotZNZfKvy182CGy94r4Ha7CeCEarnIeR/GFMagaQDvTECrb9MR
HDiD3ZyegHPzRIqBZZ/C1HJM1VCUdzjWmelRw5nydNuSKuOfNSTFPSBBWDGhtUIbJZgAYYF2lic+
QNnB2KQ73FZF28Bv9zox4wDZgg0trbUh3FWfxCGSC5BJCVQIKffA5O7cluN5oDwI7GXIjMLFBpiH
0/38Mx39TzelKFo2pOYUNK6w6yicQZ5h5+kz8aqB11ix53F0gWd0FsbEmn77D5NaflrFshxGTWnV
0HCjJ6CpN417bTcsiOBuMXrKXuQfWupgaVlXrY1UUatqK2I7oZG0q4gQv2sJSOnqE8lzqGphvkEw
4YFmDimUZq7B/CynOycCXRgpiC4ZA2QIgD6ERyFq1M0XvLWBvqgctUYPLPqpoRHW4dpqu36agb2Y
8aAsqq0+QAMGiCJR73rtsaouIrD87AhlhR/A9ENdsGT1PhMAZcvuCFRn5Jkw9jrHIVaF3GWJV6PP
NT1F9m+xtdLycSgUDZ+VWEEc5wEvdR9wzJjhd2prmH6AkY99HxgjVDCJHYjpgUC5uc5FwGIPwomn
wUnwjyxsL9oxRR7IhoGRZkP41/577/p/z72J3/S9k3aVGrVjeyJMWrEjJnYz5e30rJ7ZwJxpxX/7
+V6S8ogiQxhq8REyyrUCbZvxXtQ7rdAWzgczwcORNgLakzTxemwyLS6x2WPX/zKUj9O9n/t4Uuyf
VCpg7GFeeJ5fdzthLWy4c6MixTuag+hINbRrI4xEnPtagzsh27vw1THZ3enOz42LFPfsvGw6rcEf
6aPryr5M6zd7SbY1Ny5SrAK03x5h36KGqOyFZwiqCU93+auO5Ye4JNNtaq8GDKZDQpxOaNoUSemo
XdsiX5XwDbNSlDwnL6yBipQ9JOm+gQI7rcz7vkVaElXeiYKySTCvlSTye6Dyug7FFI11SEy85+hs
QyJj0401uPB9UMO3J2b2PuHXTTLcdM4lhNB+U/xqTJRni30LN4GW7hOy9tQNJU8mSRfOdDODJ5v6
Kh1gSCJycChiysaoN8xTzmxZijU2FQ1LkmK6pNym4mhAbn76u8zMV5lrQOMoL6DJGMOiaX34oWxU
6Epi+2aA84wDPf3pvzI3MFKsqFu8duhRhlAZbxV9z8yFhTDX++nvfYtBMBFKseJwAMgS3R/JcUyf
RvEpCBDehbYwQnN9lyKFaYJqnSAXG+bkjWthBOT4eYMih4qU0V4vsFOzeN0hF7cEkZmJDvKrdz/E
gDWAuR7iLWpjw0xNlPGVQhZi8txwSAEC4jHWGHgCC2Fcv2q7jYFC4tPjMdNv+Y2aZGpUIXE9hlV0
1zQK8vA4hYP+fbr1maliTZeNb1MF9b0EJFyGwz4Yok52P6B2HyCAFHu23r+f/htzv0BapYkwCu4M
099gu9Z8cLIGMIQl7cvMwMuCLDgBMi44VipknzXW6NIdf65daW0CXl+0boF2ObzDAnPpeDTX7PTP
v403bV3ob0D/D3t1F4s1iHenx3iuXWk5Dh4jyOyiu3gYwfPCXWMvCJbnPp60HBWdUotPDRNy1ak3
Gu5gxgKHaK7P0n6dc5H0Hbzlw5LulQ5EhNvzxkJai6iSTpV0+nQe7jXjDnVoZ7UrK6hJgUrslk79
jbfOLTxlzmtWWoJ4z29YDSccROsLiDG6cXteu9Kyy/Ck2uOFGSGJ3AzGa91/nNeudHZuYTgFHDMC
Uu78GrKLOP33vOT/PpTLchh16GszB5M5hAAIpKI4O3MgpDWXE6hF8w46K9OGjcBdu3SBnQbyh7Ob
TCKKUS9fOi0GIqU3dtbe8AY6QgD6Veaiysk5c9ZJC5DAEjRJK/yVWMVTAzzqUOJ23oeU1h+F9Qbs
lagajvG6FfthOG8vlPGxRYwHXjj8YULnu8oKUu+8hfJF3fwWO7lCU16baFfg0sCDlpx3ipRL24xR
qxUDVEs4aBxKE49gC6FzJr4Z0gLs20LjY+0NYdGvrBKyv4UZMZM4kZmsLuC8bl1hHEbvV88+TThl
wbcC+PgGT3f3eAwG+ub6rCliTLvCtyGf8OlRx5wR92Skkvi9Vv4+3fDUwA9rx5DWZFH31Gkp1qSK
QjYdRRq6wDZgbU63Pjfy0m6YFZGXqwRnvUG3Aw3lZfHreQ1LizGFbJqWDoa+Y2vb2UX8zA5LS7Et
4X4Awx4cTh24selXybkdlvZCAX23hoMMYh+9Noo95+FZAwHG9R8Tg4FCD98cfL8yDsG69GPx77k8
/70LyBwzZpLG8Kbo4ZnMd3Cx5fp1SZai6ZfU+IeJp0uLEtr+ngA4MYYaailFfB1DdRHzjQDeHzS3
tWc9VHjKrrMGkjPwuQDaIdptrm2FuTHAv9eEuktQZnt6FCW53T8/VtpLE0jXFIOhN03nBFGRoWCU
+4N24C3gaVgZbZoE3LkduiVX5pmVoUsLGl4n+AtFDpB9Hl/XtLpiC0F/ZkF/pQO/RYqhgxSC5vgl
Dt+mMI+poqs4bRd2qrnGpfXcNni64tNsaw0tqFHC7qp3iaIvfIUvWMBPc0Ja1bljG6xh+hDq4EEp
AEXzmmxKmwdx9Ro1yUrxyi+yny54iNozv7DSFTWSVW8S1Jg7vqXrm0pLYHSorHIYhmaOemhFt9C9
uU8mxYbR1hq4VmMJx2qNlNB+EEuXv7mWpeAwjE6d47CCqCMCDSrrJXrLzOf6ksp/mwvAiKLUIkO7
iXYYKkC5bEg6Y7EwHl9L9YfPJVcR1CkTpT3FtB4lxEmabyACVQe4TKPsztHHLZRHn176pAL7mHa/
S+fe1LcWtEtWaa/K+j3vzbAzN4I+mWOBAvVsZRfZlur2KoVeDRhpVGU/Wsrt6SU+reSfOivFGxj7
oc6zL0RIIR/Pkpump6DmtAEo0wuLY+YralIMwXMPrxtDFWEF07E0/xTteTFehozmFmRmcMERISqn
oT1DSeXpIZnr8PTPv02PUYOJgaDI2vV4J1HgCSNstj2vaSlQJDkdtCHFaAtIgiGT7Ra+4lyX9T+7
bGjWyBhKlcPWsfGy2AcufODO67K0vOu8cDWzrkRo49ETJcdP5zUrrW2vMxVYuVgiHJuVfk3Y+qxm
VWnfB7YnFwBCixCmYtbl2c1Kd2AvhfdlVgO+2N2PSfeb5s3b6f7OhCK5EplalLSwrkKKle1S5WVw
k3Vk5OddHFRp5XEYmVtxP4gQxel4M2TnHTJlkGIncDQGU1uEMIRFArc+s7fSshuiluDzoVnjaN2m
S5UlMytjKmP4vph7FVhUZmJClPE1ik5ecwhyF1aGNc3VH2KnKq06ZkPH/7XqIvAMte7Fw9ZstQHq
xTb2uFdgo00acqOmUIIy0D0q0wf2Zx27H01UBlDArrPoDg5Am6oKPfcGEzeAb32iQ7b5ZNe4TLcd
NOXCF1XpJyP4YSncw9M3YJr2liZ2bgRk6m3bH2x3R719lLoAoXIbleR0MpUORG34qr0uWphNjqgP
UsGYQmWEEj8w9fn07J0bXCk2tJYDN0q434WmEzR2ELHV6Xa/nAt+GlkpOjhektQCAuOQQFdjOygJ
AO1EUzdF/xwpN2rynucfSnFX909W9woHwoUv+vPvAXjwz8kSDyrwDTVu2q6yLoFOEQsM5Ll2pfCR
JT3U556CjMOvrtqJ83YTV+ZpOd6Qkciamv20qgMoKqdH/+cjgSsTi7DjaSKfvmqUPtk4zOXjrW2/
RcCin25/bjSmWPhtfzWKkdiugW5X0SOKWRJzIZ8xHVn+ddLAi+jPdm2TljYY3wOetku/UyP8D0aa
6a1VvnTF0mF8rvNSPPHy1sAJHElArdsCSRXR1elB+XkjgBj0z87Xjgp3aHP6lsUWnk9+WsKYlCw9
Ls31WlqomXB5YWfodQUBR7VfLGE1pp/905hLCzXKKTRlcO7DtzxqxLjR4eYAnzYwp9X4IYYYazT7
ldqBq1ml14mmQSt9qXlwKUYZVtrUOws1vpYp4N/s+gbJ1jXlK5QN3WiKtVIU3FLAQi4/ON2x5F7V
YlRdN0GPB6CRsFUODMrpwf8LAvzD75A1jWandYAC4lZfNPZqBNoaJSUrF2/Off2OaqWgQn6JEPj3
1kUQq+66QAnKCI51Nuy73PUtDnM+nPYbdtnRHpI0WEqbsLe2812GjZ3Zax3G45FKoFKDxyGkW1Qv
j3Z5HCwzqCCN97J87WkPE3oYsvEUru9UuTO1bmPpxVWV/VbbR5g7rhtU3cbEAknX3hglWFMdzAXN
N5oc41iBosXetNV1HD/BzMc16wsNnhvDAH2YtS9VrInxpsvRSVg2VEBtM2B3XPfBgJUzG37lMAHq
1JccvlTN5MXKVNwpWaAAXj04TQB7YXgmPozWtVPpQZQ5W9je+qULvH2+HlXQm2BqSODfrVqXtvvo
GsdsAg4Lb+UJD7S9rRK5QZyq13DMDQZbWTNd86viE/SFdZy+Gm123QDBY9TNeTH3Sz74LcqMZkSq
2ppeWQD6TgPg3xbmyrRmfpgqciE1HpXd3Olx1qb0vnKP7nt1hGuKmwTJuKHajmT7qNqf/lszQeEL
evbtNyQWiaEoxE0yyg8d3ASaeGvXiy+TM/FS1nZ0msIrz8UPURUwydgvsPIS8QmOO83v82rv8X1k
3LQ5CTznrSF3Fe0PeXOnZJvCgpdBPMHlWWDVQJGZF7g07UB8u1M538UaUg9ODFY4hTf0LSPVY8w2
IDwCumJvCl0L9KkKz1sXNNtCg9ZDXsfXellDnNavTP0Qp4+Jc1MCM+ZsFbqkO5yJgbLMozUdQMYV
FRNCRYGWglfwm9Nfaa7haXy/faUoZwmDATJiBxzgxDXr7k+3O/P1ZTn0GNtaUk+JFbc5puwwpDtl
WNDqTgeaH+awLGOGPLy2RIGtEmWXkAq+16RFzSa80+J00yFiC7s+9O4SV3XmQCHDpCIjq0QfiSHM
omuruWdAVNuN33YLP2aueek84WoJRaUr9qAogcuakqypeG28BDy6JbzPzEqRpc0Nh18xn04sahma
JZxL3X3UHDB17WzhN8zMIRnTpJetwvMWGzSuagbfwH309Byaa1c6Vmh5kqO6CO1mcISNN0W7EAXn
2pUOFD0cU4EnR8bTzsA1Doi1cAmc+5bSeaKklGklIwJG9fCNYyXk00XQmNccebSFQ/7M3Jeltkzh
nelOz619/ZjXr6ZyybLeN1T4USMFpopJcLx0sJgZJlnHWtkZB+cHKaqhLQOdu1sIzc6LOo4Udbio
qxLMVBG6IiBJmC69Ns7MdVl6qmUozwWWd8CTWnOh9WJfwXSp5hpGJz+oypLv0hd4/IcQJAtR7Spp
u1xHdHOMYwlu0mAcPacORvV6rNpA5NWWer9bca1AS+8mOwP0TLW5srre71Hwnbql34pNxDRfHWu4
qSdbBqoXzLfuaf1Qmu12TGDmXH5kxYXiZr6SsE2N+l/b3ZxeWDNZXjDw/4z6gz2UqMbGyirb51w0
fj3ApZjjjl106zL+ncIgZrBRdopHhpre0Ogqt28c9zejoFhjq0vh/aCOGcqd63BEXk3xvFWXbloC
BmV8o2WPxcSjX4rAM1uJMx3fv21RwwC3ea/FgyMMgcFI7bZGelYSFrSWP1t2Yy1VYEIN/Q37zQcO
Lxq+sE5n1o5s3QMeoK3GcFMKHfetrK6V/uX0lwMAH337YerJBCmUL8ccpnQiZHgs0Rks09ht1r/C
QI2VyJMJ8krwIpDT1xvLZ9xaOeYhp/DKeTVqgYoEuBYh2eGM6tbUk4CIz8mXQE2f874OUDUAmdqL
1lerPF839RZsAd9U4L+FOlW9tdadY/o2mSpMUVgyiI9IgVdmGKdHtbjV6IVVhLSEEcxFboWt+GgZ
/GU3mvJiZ3fJeK00TbLJ2/sGSFOU/4sLVyO3DnMx05n2lJkZ7ncHZr+I/ooA22KBx86OzF6R7qnM
6ySIYm890mZdjJ9Oe2u2KJ0GUNXu/djEBcWE4h1MbMMBNMDzUZp+EbcqpHD3jrhP6LXe39f97cj5
ipNrtbwby2Md7VXlMit3pDjS+krUd6kZ2sZhTNxVPJKVE4cpbFS8/iqDG/fIHjIzpMZ7Y+a+rR0S
EW2TFN4jzXve9mvVdK7cunkSKHqK7ae474JGuUHXTf5++svPfXdpFXTE6OtKxUENhSVpe5koZ64B
aZM1CxvG8gPa7XUUo1yMS6H46035p4kq7bI1ikFiEg9oWI02eBb1Fe6t4uiGAC0QWw858A7Zc/r0
Em2s8ag4L4r1FmUjKCd7z32ykw9wuG8py28sZWd12S527rSUbSzcTiuYBBvnCaNcW9q0I7XtaaJB
hQHHZN9yQpUsLNUpP/bD75e1pfWYGCmgGlCS5Bbe2ldxve2GB2M4dOpqQHw/a1rIGtOkhlMba1qc
34HLm2yIzjsjWdIO7dplaaJ0HheO7Jg68KRdne7vTN7ZlTWlWW6XfwlsOlSnsrRce86vuNvo2FJg
47ni2u1A3gznrRYHmuDV5sth+lCg+J0xQApQLws+pGPgcbKLfG38zcQlUhq5C6x1DdKwiXr5S6W5
NIA4AJMNvBY1yteJ/ql76a4sPhSX7nlZXlIGII52yAYliFz4DaGsfqQPDbvKo3XLLxxyZRmXlrWB
b8SZX0o66Xu2IrQiwp2+rm8z7egggXF6SGcigwz+SrtBy0yCGazpa/uNJwuHhLlmpYBjwDdEKaYc
hKowOD09R8hcnddhKeQIN6cKVyI8lrwpZHILZwui15mTwleB2reTQskHovaNgOLDreCUlqHb992w
RGSWSID/JygBC/bP40JcxoYaWyaugkrts9gJzR7FVLmqIyvVbojxAXBvEJVDE1gMuNosx3FFLfyk
Ti9bqmNrVl6dMvnwFPW82C2LZkdI1wsUOQDjZrfvxlNsmO9nfSFTyvmTPspMS+tHKNfhWAJb0YXV
PzOnZK4+cfWEGgztchxn41X8cV53pXNcouC5Ks2gj9HtJ6YezhQlu7JotjIKu1YqdBcOZoO74Ytv
H9OM+WFvkO29OjXlNObocAuOkuOMvmc/uIXh0/KYOR1IXJ+lwMUCrPFaCcz4BolM+HKhcnS4Ld23
OLVQ1itQ76tfVSmqUPJnKrq7HmWUbR6tsMtEBSr6gGtxNV+FU1oD0Vv3POqXY3VNAPrId1zbjh1u
6+1V3zwbRN2f9yGkmJHqAPLUFANmvhr0UPfnhaKJJfH9BtCIAcyQEcOlZFek26rNwvqZuS5+FY59
ixdxZ6Raqxl4xzeveiBLfJBd8M6Y4lnHjXG8PHM1SXGD9IbgKMZDWAJ+uHPaTePcnzXesmq3akZL
pc60noYdb+Dqc16EllW7ShURcAvRrqYe+XO/VO8wM96yaHcwDIA8nQ7qdnZvo7a3rPBG+sDJumru
zhsQKRIYlU5tGNUgN9gWF7xBCpYvHOdm9hZZrQv7RaB2dfTdNmBOOvq6cWSud94WLit2Das03WZq
fLTWXGxAVTs9HHOdltajDnpVC+9IxPH0xfY+gWjzGRjQpxufCeZfyZFvqyeJKmvodUySGtXYEUDR
C52ea1e6OMCPJgVxCaqHdmMOu5Juz+uutAoHD2w9G7Qp8Hd/Ee1okvPeamS17qgw5tU6R8yDH4+6
5vV5/ZW1ui54wSZYZQh62go2QFa+ICadGV5ZpCvAeG8M2K2F0Ta67h7OGlyZ4Z5wi6mjjUa7I1sv
AT/mejrN6m8TrPdMD1C1v3qKtM/pnn7lvX/Ye2UxbdSUuANowxD2MCtMMxcKk8L+3Ws8qMzmkBdN
UEZha2ubFC67GSA0SYHXT/DoXfeaAobkN3a1rXDDSG8UiNXK8qIuHwv6DPTXri/JKgGKMiH9G8Ry
6xqQCCcHeiHigdXCpys39EMD5IGVPLjJNfwTK7a3uktDRwrlqtK7LadW4LCnvKv3hYH0dPoChUhQ
qqOxz2IL8lcbPh8qSmOCQXV8hdB9lBX7rmoOcQy6xCDoRdNe9np5cNttG90OAxIqYQzDEtD59IY3
8IXRIXW1yAqJyxWNEpi+VWECuyq73wHlNvqNgFt9Me69qt97sMkxibaFTcOm7IEcTeBxTGNi7yoj
P2+zkcnhFRkTJ+orPBVlqwhg5iXf+pngJ6unajhKpECqTfUVx0Z/tp0M5IkzRQmyfMojPKGlgdVJ
rXeu34ni/vT0nOu0FPwamoHTDFJrOIhN52prkz8zTKrTjc8sKFUKgU3BemHpBNsM6hgnMPPCw8fP
nQbY68+FygoBsqeGkY67LU7iflFsplPU6U5/aW3/dcH+C1eZJTlrAVDCPgP04QgL7rb0EGkfWQxb
rrILGAe+VCOrotDhbfyp2M8UutesiQDX7G5AbV/oyM+jB/z8n78ydYnWpjYCveo+K9Vjcd6ZxZEl
S4maaB6B2iHU6WPjXhn8vK+tS5u/xpuhSHuET2NDHsTv01/j50Fwv/BX32IyeI+qEXsA9Q0bciEW
5s90OvvXL+zKRoNmQ72ad7EIndFbmchpjy0UMooN7d9C1J++0U9/QZr5VhsZdV+jNMOI7E0JDJJq
Dascp/2kuc/F81ljI0vzE8hKTeBoRQjbwIsz3yhkQX6mRbaZTRpQgB4eADh9IOcdlb+yHN++pNLA
C8NEHj5MTRA2jVtYaS0slJ/DgSuL5mves0FFBXLYsj0fTDwhQZafLpUozMxAWTkPfZ8+aBz9BrM5
iO9UVKGd/nxz3Z7+4LcBATBbxGRAdEyd11oZb9yc+4BeLbkazfVbWo5FVDd9mWB21ONVIy7pkqZn
CrI/TG3ZC0MR1ZApEd5SIxcWklCp4VEoyFBFU0RZoKjqiunJmi3Vf8+oW11N2qAIB768a/AqDKg3
UM6rtnodkGmz1GHb583WLIB9Nu01ZTWSsniV4dfZkl353AhKi9iwqx7UX8Se7BZPNguR4auy84fx
k1X3LIXIzKMIPqVLwpiv2wzwZ9e6KpFRj3LYKQDzXJrWmuLsJIpqrcIRtFT21ITqpCy3wgVuXHtB
C7DD3GbuY6FejdUhI6hX7h5Tl+8JqlIiKAgjrfvdd7+y5i5rduq453W3GRw3YN674iyhJSU7iL+T
lKqUukuBpi0Ni42hoSHXczChGK8o/BaAQFN5GUKFY2Z7kV2heqFotKDRbhL99vQCmgmycj1AGlso
eU5x2yziC04SPxr3jf6Ue2HvnvmuKlcFCFhutJgHkIQ8jrfZeekluSaAsbTJc8MdwjzDt3TWnVha
8zr+8+PydGROqdlDc5NXJU631mRSFujVb7s/EvXZbd56qAsLY0e6q4x6Qen86mKCR/cDNCRggrKA
Z47fdbuYHF06gFX21DtPrn3otWfMWJifKFtXq1aNglpG4NY89Vprjo6xN/Cv8OsygqLeCrjBtjCl
3SoQ+MEpE3zXXQMYWhsfPPwvt28HMzpQj4Yae3O8zk9oFtiG5kcDWCvmR2U1e925V5h7WbVQUZqX
SLGvXcvdDird6gkoEIAgd5W4HQd9ldFDG133WonUow07eLhsKxEcRHeRg6uVDbfa1PW5UV5UMA0l
fbPGk3OAUvkVS28LJCaKkQYD6GUd6W9jqsJI+rGkH9TR8KCN/+dte88J4M661qO7khyiXA8j2OEO
xvU4HiFsDuByBVyr7ygXVXXoTFiY9UbQdp9COepxElQaLEXJhpkFRrMHVrta19GH2oNg7PqwbPCF
ln5SDJHd8YDwfq2ol3AhUPt0zepql2kwXRNs8KkKtqdQ98PYbAU48pHy0RfDtUDUrcvPWj1kbbMz
3Nd+Ut4mFVK4Gwtvaan+VNDQ6z8Sdd8kj3qVBmoBrwV45grlcnA7WKVaj010m0HDz1hxaxUo/sUC
9vCUTXrY/o6rPrNXFv/sK7oqW4qaRTi7WNdeyv3EuKzhSqcgLMGcdKMRb5MT2BM7LDAQjZSIBa3X
ot9vWXphUm0L492AovpBGyjA8ePKdO6QNUPGyP8fzs5juXFsW9Pv0uNGBLwZ9ASWnqJsShOEUkrB
e4+n7493dA5vqTJCk6rKUBYIgdh7r/Wv33QzdsxLj6Vz7ljM6WR535IpMGZ/jCY5qes1hDZ3JuW0
4oBodpoDF9NWrPd8DuAfu1OrB2ss2cZQeByksEFwCG8sT/VS9UGT7zrrMZofx/Qw5nfj4s/8sb/+
tyZc7SSdpsFZkjDVE/8s+ef4SGqVtzY+k9PW8pyM1ANw82IiztYIOrm1ZfrscTyN8FBi5nf6qWj3
jfyrXxpYNWzE5Zcpv3bZh9K9mWYwhq9L+CoNXzk/M6Qgw/ouMQonz4VjnnppfgzXt1DepBo84cKJ
xrs5P9f5Sc63lNMOOQDE8IZol2FjuuF0LIpjm3iTeG8loq2jZGmEUwiXIiUISVzO4Dh+JDSbxoxw
s/81puQBmSilqC7atyLdkv57DPH8JhnTF+XS76++9YheYsHamOW8KdQzhGCnF07aeCQI1Ol7b8Jy
XyreTe2xXCrX6HJ3aYfHGesyGUwCl7wjdZLXS+ci4oa7XbuS4pu9rNVW62d/jPZDJbt6RJi3tmvL
kSjDyhEybP3ZdQQptK3rYLbxZTYiA61fapAxnEHJ5pFPaUaekQU0AsFknR1T7lzcu5UwsxPWVJwP
Ryu509SzId4VJrxsF0I6MzFpiPFOeDfaC2Ejh0iV77HvD8izwun/OQVXJXpAKJnt0qeb5QPe+RuL
pBHsIzwMUkvhmnia4xN5X9Sf7Zzd6aa2S/PKDpU0UJT70CzsPGvtSsAkhAHJ3CkwzTGMLzT60cG1
pkfLWuy6Uz2jeSVUDmUr/PM6cvtofsoBU7Dsd1PpAV9eW1OJIrGehg4OFGvPjFSX0ArHME8ZT8Aq
3om+taPGcNK62DDjdwScPgbEzIp20GH6V+2TKsHL65LNnG81dOfG6KI3gGiVua3ybOkPofw8JO1J
xnoyQu9oQeuQifOGWu/V3Vs0gruU3a9WnH9LMPoMSzjOHYdAueZX70ynIvIsbIdNKuZOpPTblo5p
zNAgiPVrBQU+nxtbhCQx5Jpbm1fvpsxXu8elKW1rCH3Swtx2Tcjf0Px02XZ5v69zP478XgAi1oNy
flhHZKmpVw77vPs1qeehedZlBPwXoXwBQhXqnUbBw9+YrcJWhLcyvky8QU1o0b5dLWMLO4VSnyln
iTdGHh6iipm8HPn6GMStZ1bndAKoek6TB5XFEpc9o/pdKFt7hmNOaaWExLzNVb1js7bQnAlKDEIn
wr+WvFq8HyU5SDn5RuVJMe7XDrJl7uYTyrPmpQrReloEIYzbKTpWZeWpjQqsFnuGPD8mylvZ7iQB
uDau3UIAjUNeBksLB1pheuvqT03eKh1FX72ttEsdfUhrx4oghGLapM2mz39L/S7llirCoqdqq489
FeF+1GQ7TB+nJRDGwV3CZxhEUiWRry3bNallBtyr5GNGZGdNF61zo+7Ban61pl/MZ2HcDXKy7ft7
wB6O0HyZPlZVssc29WRBCPKVt+hVL987eqlYagHpjN3IFpvWGCqkWzlFVX0sSwlXhYrii/C5arGL
ys+XUzWkdlOye8VuJ91JWRWUuME23eqHRmpLUeQl2h1iwG0enVYQ7LzbTMIfHQ9DSDtixeqXAD5b
B5iQzkjDoS9C4FeWi1MXln3db9aqc8gTeRw45LsLafZLdFYVd84OMTJLIwlEJeAwhjvmZEltJ7kr
Su+iuJnlvaY+rcNZUp+l/E7JSZwwLo0AgQsB86DaoXweTdOXmEHhg5FyHE7xSx+5bblhlISpw30y
Pgmcfa2Jk3pf43+8toC3fAbSD0JQzhH5nnoq7Nv+PRoFFqZqT2O7lYfQTSGWVaI3WhRk48aoCNrJ
O7vtC5JAqAvW5iy3Yc4LfcoL5hBULUWWudgLO1G/ZXs+GfV+YHeq6tpJosiJrS4QJs2RjYlSC1vV
cvRkpPFD/WAJkZ+Nx3TqAqsUcMgbbCvx0ZHdxYBXcQc8y9g3ib/E5ZjJpLL9wSpSkO7yeNcPD2Ex
2Frz2q+hF3V3ScMePJNN8bySPyuvrWsqXg9srSavXfGSyn5GpKcx+AP6GqKkyMPgeB9S38CrpZpE
NvCvNt0gVHKSMuElMtyOHmZlB5hfLOsxNzZrf2q0ym0SLciHPTlMJ6meTlkETwtjoFlIDg2eYj18
eyHhfNFng87oD8rlYK66+7ppnDoM3WTNg3isP/q52cyDZ/BLh1brEMF3KCbiT8QLxSFbgenDttHz
d7mo7CRJ3KUX3K7qfEl+hP1jl1HmrOZh1H7L0rYIr89VuetC2R5ZQ12f7XsegU6HkQiBno74SZP5
Xvtl9rFyvhVULys1vWKCQfASK1TYjRL7U0Zaz/Jb4IDTcQMe2tMSvVcU0yIOFUa8WXnKZdM5sbae
B030SlW9LgArHjZRZx17hE6K9mm0nZ8RsxQJqMLCctsvoq20ltPw3qR1tcmlt7msXT3vKQQc6Sj1
ih1qstf2iS8lujd2m7Zt3DlHTEhKvEBc5HDM9OEh1UkvuQv1+6y4owDtuy5oq8lbsz2JM44mNU6V
bjCJIaCL2IN1YH9HjVIcc0lzVdKjCl07EkdDlC+1YSVvinqxu7UIKiJUiAQMugY5mCaxNCpHZnvu
VZ7aICOrUoNR+5wsvP4WBg+jUb8oxkmZn+rlFzXDZhSnN8Ig+HhlH0mZgy6FzW2Cv/VBeIkYaV4K
FLvqp3k0bEmmnB94GSnL62a8S4rc6eRLOXWuqdUsjN4hxNoZyMsENKIhmAPJeIkLxSfI7DCWmr3E
M/ZOzaXFrZIAnTtV48iZyE5psr2slPQC1yDkfdK4IViElVtON5pOU2ASpqsgwhV5U1Q3rel0ieEY
4rZpqRYzLlDwUNrO1TJ/NWZcpeu7ZTg3denXWXdMjNIpzHgDjdwRcL8wuagBPyOtMYrWV4Z85kap
s8OI4bfCY16F9WCV8MdU7TVnQ22x15Eoilb5q0fop4eGbZFw1E1bbc6dBgXRTFx3ixGNrOWeUsz3
2ToFJYvTrEZMWAZ7pJKfMyI7pfm49phvKJro9OWnblRnOdm31XunhJ5uklckTq6+dBujg6Ufn7oK
jZO5rzPBxoTaw0mP3hadWxVgbWyHXyMpmmH/POjWhhg1H/vyvWLt+D1y6YVIliBefGv2FGUm6Qnl
mRIshfknHbHKsUovM2Y3JvTpqpg+DFPvk2/WG2dD4cZR9ZUTRPVhOJGq5enTvSwvQQ8GVImmjROf
Pyfypa2LQ9NDiGyhsJo0jrUr6zHDsaeeFjHSn6O4chrI8VSOaRR6ZlR5yWogV522o9l8GXiD21PP
1mYM3bGuH3BvsXX5MlTJ70KN7xZ2GlSQZRMka+JAXygKfJHnQymNFHfYgUvs2kk3l9sCY5leqU6W
udfQiWGwY096iWaLZGTB3IT1fdcep0hnd/yVWL8x5qvtGiPPjFQaI6EDSnoo/OzieAIrg3SaTHCe
tY0cqZl9SazcrFWOEx4DhqS4rK2gXp9K1JIRB682PWCj6NUmVuVh9Thp86OIf/eQZw5DH4SNQScF
ucoHroKdzcvBEiZvJCmHrAiIAs4whV4TD7aePkpRTuq85SwL/QSN5JSuzsQSnMPSG9Zno6MkKFSn
0PWNlZJARU58UEKCLNgqsx7v/Xa+sxROV0nqXWICn9c2c0i+O62q5criVsyyO6v5MhtSyhBwdsrs
rsiTV7jm86w6Pc3CYnYndXlcCXKbwv3ay55csx61vRVeVpryOO6D0KILjsig7lWHnJmgjA3iJ8ZD
XalfKq70uPQ31V2v+EZ5iqQdntC2Jb3KyfMYX0byOq3+wL4Fm71Njk0KrNEMMKF9HWt9XVweSVx1
wlAmmim/Y8xF/UCAmFkH+mJdlDTehIu17bPoqBaTr0XyZ0aFqo/xYTKel7FhWkXFYBVAMKudtIpv
FQmZvaZdZmweuhAoVrwToWJ140JDDsCAbxvm0LKtKDjwkNdV00sw5PX1UNiH+kmh0+gMhsnT42Cs
5NPQ9hurEkTKcdQR4F697KvZzonWlq3K1szaydjtZFU6J0J8nBgZTyQ/IQUjM04pIjRKsivIBA0s
+ttsfll5vG+6zJaS332ZPDGVOYOKYN4g7cqYEy4fjJOpto9dHwbQ7egW7syqOtfxJZ3vr42pU1AM
J73ipNMxLxkwG/JRnxaHeGrKs5W+aB/p5CoS7Les79giOkap2HIpeKv5loIpTqwicCP4uHnMiHwk
xpAJcflW5cjWr0hOTGDUewpco6sqlVnuNtEX6RfgWpHTsdY6jOoX5X2GGCkz9dWtD+LeHsyRN3gJ
tMHc6AOtSqMc4kxxa51Am6uUpvXiQgsKy2u5M2P6qgydSERjo9UnEMdrPiHlzhJE5iYuDVvPydcS
El8HelNHlQafNUEsQG+i0Z6vG89WiboNbkVa/xLq5FppXysbZ4/kMw2jUyGMm4iiNSeDYJAyGMip
Iyf511x3DtR0wgcuV1hE4hwjj/ohlTdmc2LohgoGa7PyT9K8W124T8Q+kBrOHWm5a+LCM/IvYQ20
QvNlIpNNJZhjy4nXNhB5a1OF+nPWNhrVA70xgZEeCcbXgD1l2xgmfW3lpkW0KfLxrrTeSmk4VaBR
mqbYw0itHomnlVvrkbd2RDEkxq9i3YnGywhFJxL+VMsdsMZiPmhu5k3JZyubBwtUKDNOS2f5GTVV
OWWovN9k7b0IdxNIe7uZ+jLoVL9Diyxkx4xKbux+peW2AsRQB08Tj2HS2z202Cn+TXIeb5hu1yym
NlH9df2aKVhWussZM26lO2TS5DUAxCmmShpyJ/A1aNvTuZiElxZjyyErTyn7dJMTnlDk27hB0WKt
tpRCR6sv5Ti7WaLYFX0peY4FnTbc70M0mgcjVjYFJVxB/LE1vxX9sBfDc50kKPHPVWS6QjO4vfWu
diquWckxZXQhcr+RqPP0x22vZmdBa6iMvwpzdPpw9MaG6q/q3Gwc3TFKyPUJgSufwjXcWGZgMuPS
SfVJjHxftM91GTrWSm1VafvBRFIjguT21z5SOzbxsrM6B12A0xpw0/XCEXKoJV3hEMSIil49kCEM
4NDaetx5xFQCNUmIHyanoCqYGxXEDiIqgSvNyAvYSOheUCpTObXVn24on43oak2fnqPF8ESNXUO3
XK0J3aKe+KuDG6eNE8vTYTJ5UYrsEC2nWc7v02a+a+cSpT2bWCr4qpQEYxWCA6DtL6dNxlbVGm+G
ntkN/BeV10UWKUOEhKuxb+gvPbosSZAujWo9a7i6gE48odJ18Ho/Nqv1lJXTVu2kY6+OxyWcgw4q
LfHMG1nYFjm2+wCQ17+eqgLVeOkZc2rno7DlOJSXNqbHpByLxmO//J7vzV7Z933/Kk9QUWS60CGc
/EgOgXSJd4wy4SEegNha+GgS4IgWy3dia1L9tisHPJ4MpLiTfNp+iFYdFPLqNiKSvULdFZLg9ZUm
BFPxtobqXoNusGhEl2SenGQRCijE/yL5idXr3EGKbpaTHEpuOR4qTDrmV8WY7Sx81KJfUWvthjrb
4233Gq/s3NYUtOviaCkLRH8xR+JupK9mfGnI5yBs01sFQnT60Iuz2ivk6dy1+WwbenxPUwI7wB1L
GnXrV9ybuyku3+cJ6q5eHZdG20pZi6OEKGR2avSMpJhD0QhNbERZCg9+4v1avEkVHKM5CNJ0UFqe
8fIQLQdTOM8pX9mmi4vYEaOn1PAqnTLf6okpMPGqkCvdVbWWMBfi/Zr2ouHhNghpRBFFZmB4um+S
9atWg7qtiVIRQN86+gyr7f2Jvj+2nsT23kiri9A0BGDKu7JbwK8bv8PWJ1JgQ80PFuVq11i7tpbp
zXjDzNHCMIi8xeRt6h4KgIvQkndib4BsNpXdtxo101q5gnpKs20EafuK1vlE7W5k+aKupxguvjlN
bkVIg6fkDZm0470WIWMZy3fzqmzMBj+2ZIZgg3/9M2ExvsKsquHfPUOC65+vWtGwWr2VYnCSTLtG
ptYn5bXvwS2JCxeDRImY4ympXvnYWxG7FqU59BQM3RpfDHmwBeKDBUn7msMKdyGsaLrCdHQyclf9
DjmjSzKkme2nAhCmpZSelfahq4xgnlp7YuoczqIfDeBP1jkil1mE9DKIjdMvwwNRLu+1hf6gLZ2h
eAsZuc5fWvtohB/rwDEpGITY1kGjAgfj9THWnwYpwMausEbO3M5rp+Mcl343JJ4ynHVT8A3+er3+
oTv2Rq3eDd0QdJbqYvaKhsKyKQD2/UCO1LEhbjNa3splG2v7goTUojxY+nMjktA7SXZEeqQAapCK
nimi1ZRkJ9ENpPnvHe9+DcQrMWOTLerwCsB4QUshwfqS4iAR2l/JKD/Xk5azHKcA6Ou+MHdCvcmM
yJtIq9XWd5Gys517jKYQQEbbcNqETbMZBIw9S9GPE1CqYfBDSfNFFsLCwx7izzkr3xMy56U+dwV9
4qj9NJfZqWbzOVGwmbSM7MFMJUfKINML8M/WVD5iCONHmURtvRunPcfGlhc86Ftx20rsA9n4pbNL
VV29WaXHiOgSnftvePpLMgAxhoa7mOp7348w5ZKLFem2MnJGayVuWhUA0rqWm3IkG94QVXdeLwQF
SY4F3DfPi1cqyQHXlguZMYepyw6mvm7iRN6GgrgRS5OuTj3ESXmRIHL1fReE9ARjofpNRir3SPII
YwspP0bKU7a8VOmHlX6k03vEESDhbZIdeuWdJFrH6M+Rdpr0y0jPRsqzHIFEApgIQu4R0Zl2L9by
kg1fM3Krcjmp4wYMH5qgaPogqEqseXqGTOF4HV+3UoQE846BotSWXOEuki+ky9qWuBX63TxdsvYY
1Sc1P0rxMZGO4vIxy1c/7wdeQ3esM38QhAumoCVb0yqmTh4iTM6m5VeMsLMzTqN2zq8n4GMTZ/eL
TkPaFF7ejA4P47OqPlrNrxXojR0n7uzNoeXNicNOZOLgEj/o1LsaIHwZ4/EZuY1SOyvUFAwCd4ZK
A4ZWVtkp+enaXi7WXSac2wH0qDwKoXK/Ku1B40iLVEaBG2zJGb0FnYZsmOp/vdOmbVh8YVIK3eIw
iB+SEG2IEg/q6ZimXic8z8lTOzuytAMqKHGNykjZ7VAxyFpQK5ZbVMuO9j83r9/3fjCUk5Ccuv6s
qViXMO1lmBaBXu6nbFcOpvKarnKAumifV2/ybB2U4V7tZryYSxE3Gut9qIazRtKga43vmvjcx5JP
p+VHVkLiIXFXvVf2v9nzL2tkbVRBOV7tcfLhYsYvxQCxfXgSkueCeVH/YNZuWps7Nd6ZlOYb1fgU
pgfttUy3QtsRYK0GnXiSijNSfsYaTheYI3TTyItCDHs65XEpJCdnP57Chvf2pOTjJclORhd7GKQH
uRy+6vElZkcQNQx+qBEZGND4mYldGkG7pZ0pdNUZzIdByLeCQv8j8kE1yUyPMCU9cQCVFB7q6LOI
ig+rqbx1tA6iEu11eT3INaPnrlOcxoDbiwFrTh1uJaansX0nja8zfCQJJQEFeMhoSdUy9aeeCJ3e
HLw2hrcUK648PpELiE9wx8x5L/Yfcjv58KZsGegjB8jQCtHtJeFhrj+RXzUdWEbNT8r0aZiqB3N4
kETB+3d+xT/zX4xbjzA1jrp2mCAK5p0rlMzv/+I99t11b5hJ6VxUnH9c1+z8xjrWxo+Y8catLZiY
JCIh6Vw3ZZA5bMSfEiZvKEglEWZybcIAW1rMpPmK/kIA+0bgZ1g3BKOoaJS5LwQOJUXfpsnbKIye
pEucsUxkZTWYs8aJctkvrD9mOD/kcWfX4K+R1boRkvfyt55lf7mXb76TW08vVP5anl5/x0ZjNOVm
P/uqb215xmzSzaziKxGL08IoiwH4j95N88oJ+ni/T8qo+3//R/q/5qpbY1IUKIYkd0i95G+En3+m
hhq39juklJtZKKNv5rAptSJQzBNtux3m61/IP98YVBvmlQ74H3eeiFEvjIkw4WIKXNc4w9oHUU2N
zXB8lLZGKtqzQAahomzpGPeJpnmq/BIuOWXoubSYrYzswyAjUlidxHY898VflBrf3tr15fiPW8vH
bBXjCMZxAepNXCxa9Q3eA1FdH7Lhkxn0thk2Zf8E20fVjzUW6gSO0+Ia2Dhkdk4PQSdEKuAhLB5l
7WfyXePW7oevowJMsLCpLVwwZ5JSf/YKXRlU//HbNmYxdJ0I07VnNLvIf4af+bJf86b/68JT1VZG
u3JhNRB6mwyfn93vzW5hTJmkCpaOZaPsiAptqPuj6956/BitmjVT0nK7i+xGsA81YJCfXfqGHEgi
nlyuA0rEst+LuZ/MP9vpb/18YuIEymhclr30sb5Un/9+s8o/8wmN/+Xmk8iCoS0G27EKOwuax6hd
3WiBT+Y1YXCdn5NCoQQML5ZwnVljDNIyX5zyQ62+MoIQhIOa7hKqiZrYeUKlt0wi/Iyk3Gb9LEds
Zaf5dJ3OJ6IVjNIvMXwfm3tLFgNdeIyjEULUTlp17IdZTIV0/++/1vVZ/2++qWHc7DeGnMaSDOK/
z6eHBa+SqR3JYuimV6Vu3pOaXzEO55+9orc+P0umFXre8CoZ6XltfcN8/vff4ZvT6daSRynVoZTU
hN0+OlTptVf49+t+s9sbN1uArg41Xps8m1Go2IhJYRRCgCWTBPC/GcT+zzv5T8//ZjcYU1ERG401
kMqxs5aXsjqI6mM1vvW5BcoYMkDejsqhqw5G/lZ2Z471qnxpBAGiW2aDYgJd507VfBTjmyU8hMZL
Ir8Sr64vALYkapCE3l2nlgI2OxHQTpX7VfNHYU5KErYu1xznT0n2rCUuXGbbZGSTWoGE+ZLRxE5v
HOUhMKY7ERxR/J2kF036sNZX0GdnjM/SfLfq1yy2u6K1TkK7n9NTUkE7qBqGjG81+I7etHdRqcCL
hMET3WNnaLYrGbvVw6yKbl08j+GugZ9t7aLhL6rvbzjhhnGzE+qIwvp0wJPo6s1BMwjxiVEN3prL
DNCvQ360HC2SSNyo3JpOWAV8t6L4R/ZzJMv+9/bezVYlTAi99nNzjMLN9Dcq9Tcv+a3nolxFaizA
H9gPX+Zj/Zcz/btNTb8plJZEqMyxga5fji8a8aJQQYHHHFy31AjlbwccN7T+HEmutOi2KK4kTDOR
iAy37rZxtqXbn/pAyxdAQx42Uw1Dk49Rtf4Sk+5sqSVsA/1ilrGLs2AgAS7Pib6N1k0RKU5cJIcF
PDlTDgXZLInyN2X3d8/quqD/4+zu1Xwq10yiJtjhQDD9zIXGuLXRGjum2W3MZZMT07jkb44p/6z0
MG49tK6251lR8MaEGmO5T4QTG7394VmoK//9KJJuGtoG77l9suLB4BXpXwrV7276Zm+UhALFdc11
46hwrBGkAzLJ9LPsREO/2RVF4joKccC0XPpgOvqzbuPWW6kT5LLLZ7Qixq/wUf/972fEN6/ara9S
pkedMELTuXqTdKnb/bDjunVS0qeuCqfrE1h/rae/OX18c6BpN6u9GPBpV8OCWs5qgtaCjw4HyRCh
SZi9+7PncbP01JQNZcqVeV+9DW7552cXvSlSUtyYxcTkZWt/NYYHivOzy16/0//YJoo2oemuqBNh
MTLmsl7//bLfPeWbJSdrUStMskwLpwwbAwJwEdWO0SmBkv/NgPe7j7hZfZmMt6YJExdfeYYSf0b9
khJUb2V/cS76ptS9dS4axDRWBKln/1ymwxyNtpVPexM4c5HvEPP8rEy/NTBKc3XS5wznXLmAZr6x
+sj/9y/gmzV5a0QkN+o4LJ2Epv45ehR+9mLfmhDpasXAVmREoEnhFlAfTfu/3+03O+mtC5EeRlhv
XruVJNtkkJyor6q49P794t89ipvlKFtECheoHa9o7TRuF+WHT+NmRdZLqoGM84i7zl+ufHH73+/3
mzfv1ooIC4NGxj9sIRIOUnCPcX0GZ+7SLKkXqutfPuSb1aPeLlA9M6M+5UOARa+8DuYLKqwvpfvZ
QXNrEKRo5IVEHZ4OetMltq5KbgXd8N8f0Hdf6M3JGGmmlA0mX6gW4gaH88NfqubvrntTNJv4iRfL
wj3Lmjt9CGnw77f7P93xP/Q3t55Aaj9pVmZN815EE7bgCZjCSZujQ4o7qzB/rtEI4xFdUYdWY2lc
YRaRcG11OJeibOuMs/IKNtdZl00IwMg8mjhIa4WhZxFM65NaLtdJ/z42ZQey5NUdVKnjJ6tQPXPR
g2oFlVUCSR9dADNHxUIjLH9f1RFCJkJVeFtpskhzOOgY9s1rvlfFHqrmQwe1O9GZn+MmWxjvjOg9
iS4rAurTGbnEeRms+byV+9br8fczS1dY9UMeLVsr5cfDH41hav+0SpEfo0wai7sOP/9QvTdlmAmF
jB71CQM72AV/qUI04/r9/9NzvsFSkApLErXphHN3j9b2OZyfNPhGAgTKynyoFp5P+DalQiBbynax
er/P2t3S6cwwdka/MJefNoVxLEOcy+GnqjiXzxaj8toezc8rKpFVu9ZATCRXwdWCZFa8DBpAJO6g
CgaRimCHny7ruck+U/kd6QMKh8eSwWGpblZmz/Pgzyo8ljXC3tCdmsJN4Hkn00eF7gsLI0ftOjuH
LGzMMzqgjSqlfsZ0Y4WUlDOo1z5JjdanvTK8jrkVFOYUaDEgCQzt5Xcl/05JKpmnbQovQzr3uS9Y
8G6Y2TaS09bbWf4CpncmfXjKuvJcC/1+yRgqjUwqESl3SuW0UMpCOCaZggfs9Lx0MKXHuwXKfFTw
JNKTwUwOgRocKVzQEmz3heG+ixs4YOomj1VnXoT7qofz+S5Jiz3QbNZx5Wdr9jyT/50nz9U6e1W7
V3S/EpnV4+c4SK1r8MOpeF6JQp606SKgIG9U/mc5GWHICqKrQBgfFtlmGdT6CR8se643et3bbXch
QMMpk8FT1I+8OWiL5qZ66SiT9FJ2DTJFOOnc1Zgov3Vs3Ima2iQWruvTOPjiSrI1mpQi7u7npr6y
vxStu1/G3jVRUgyy4MLbCObkDt60UZRejkG5IUjOlIzbERZ+ZOQOsZJrTexEvG4FBFbqiYA9N4eO
bmkZQRmmI3ELGh/dwGQZI6hY1wGjJ6uhq4btVgo7f5x0nE6tnYTU0wpnNFWFFxv9ZmDW1iexl0NW
yNo5aPSvfgz9JLE2Jd6acqx8lBHUaQRaEQNasxA9PZHdMn9YWuVqEePoAta+bX7K5c/EuFuQMgCS
OsAhUFMt8vMKxzSGbR9rznLVHa4hZKJfuVVfzBVPJiYomi2gRxCEo5X2x5rBbzN7hfprIX53TQ4G
9nfDhkboDrzsbK7TQbLupfjPHKHWlKAk1DDbtcqZ1UdxmnZWFoAoMRcNAw2+BR9tz5HPlA4PDseC
gw4tyOqIcDhOkghdrISE2XhTvj4OJoKgBtqoqNol35havrTzi8ibCDVqZkgQjqFThBVUqcLuIsFp
FzxIiH1ZLcNWphd8j7skdrIZiUkBM3Ut/EnZidAc9D6GzsbUsobtmyMCeK8yBVnhtkkVOzYUchKx
+StQNraHZJl9XKCwHvTS7CErTIgDf0bFtEmokbqdUCJOByeaR77wUXcU/IIU8V5DdY1wB/twGfus
TnvrqsKPmWaY6WOx3HciBPPIcvgy4FjtZRTDVgnf3uI9BozssxehaHEmUtBiyJt8Mi+RZj2Mxh76
VgHtuU52E47m9ezrrX4c2KCN7peQownM0IomnSvWmDWnlFY4bjE2gT2bx5mX979mjfU5QNMhcWRU
/uDY6MgiAqz/z9x5LUeOZVn2V8ryHdHQYqyrHuBa0gX1C4wMktC40OrrZzkreyrCOyM41U9tlWaZ
LNLd4RBXnLP32oM+zY2XAnVr3d/XfbaQQ4ve6zG2wWbaS8RBSh1PmoDsyIv5sY3XYrxRmMKU8KFq
UMVHL46pL/PcRG5YLh1LpjrXugIrZ2K0riTz0GH4uTHTo4i5jXvDtdH1y85ycHaeRVxbZUGMFpO2
vrMV1Jto7KciDt7lKFn7wTmlv86zdJkQOwMBlPWgdxlDZDYba//Bo9tVIwtOnXRn+s+2jxSeG65G
P9eRD+MOiIZyHlHZvo9QemRE6Ih4PJiFfJeiiR9S7MV9xrgcOc+pxIgY9HG5SHpzatb9pDSoPRul
eCpbc9XKW0SpAbQYGA9YhyGQmtlcCzd1+6qUuzDZqfKT3fXzSDAr9zQlqwsyt9uoOtP+21AXqyrX
FnF0Qms4G7xsxw5gonPdSIMp47ORw2TGBlg76GtrmkdeulQsZ1equ7Z8LejI+92kBl5v1nAM/Xw2
2Cuj7N3CuqvtZ2pL0yhsp4V5b6Qfmnluoydyw6Y6VhKfRUeTvVr4GEaSd9TKOpbRIa+IS/HPUXmf
hnOeqEXn8W5GEu78eDh0ZIKF0jruLLR0jMBocGGrTui4YMQzCjeOKjzB9rrK5EmXIh5Iq2jWRCdP
1Js2w6eBFsdE5l2g3TRZmbCZMh3nyRtOcpyhw0XA4ge3/njmMKYyoiPZbl+11tuW8lHS77pwUVMT
xkrVh90qkdaWR03Y2cW0kHJE7BdcSjpY3xvBjNO+C7x54ZDM06bf1hZWN4fnt3j0HGXVB3RZK5Sd
EjdrIsv4ZTzXoEl3ibSVwp6lcMdC7WQ0XxH0fsG0sK4ZbwHhiR6GmG7jDPu6UqYhY3NV4gwvPvQu
WmQsrWqELmGZEQKFnR3/AOm/M9+UJl2A9y38GNX0FHtMbt65TNNpavis89Sp4PGMBHVHe1U3LaIr
DO9hPSkDaVk2AlW4g1fz7CQoQzMxN2tEVQiDf7+y1T+Jxn+15Lqqpog6aOI8aKn0tugVE1zvwGuK
Y6A2y0oqpiGDMU7jZactinzc2spTab+hgXXVxJxaonWDEe8lRqwclUcfGTiyb0gYcUdsEd2IgVSa
FXqzQVYY9scoT2Y5yHkzPjQZptVI3VQXLWHOApVWX63jirfySZLdxsqxBnww1t3UFtpM9oYpe9W3
FBOqE4/z0IdKRdNgOBKYPhcYOcNVh08srA8GKiZtIINIvmtBM1qYSSJvlwTfkdIaebvuzFPEPBV1
2cxnL2k31i6KUaRRzfdYWWFgo88gYmISO6zT1RpSkOKmRYilfF5iue/oTpeIghgOxvJ5LDYwf1gJ
YVe2xIMsgb6mlHjB0DbS1ij8U83ANeAE6Ku5U+wcY1+W0zo8qmJcytFq4LpXuLk8H1WxJJaa6k8Q
p7EuWHv5wktWaldNTDOYjgxnhoWeE7OFrSPOVvKZbt9kDMpy0bhqLRjFkXxiJNJe9ObUpacA/xlV
WHEpVYfHHKEcxAyndOZhzALUXkgmPjVN3obJfpSemTJQZHZTjZVT3p6GiD6pP5e93cjkWRZne7Sn
vrqQerc7WdWu6EfXu/Ra5I0/HtXs1lIORlzOCDt2dZrkYbNrrMcKX2ay6hnWTJbLhsKdfNHFwxOI
ue5j+GwDm4ix/Vdnr7uX5WPgv7blJowePLzVIfdCyv2nGfvcf3VKvFS8cXQryvCSeM1agwHXxrpP
S4t8Bc+3DwEunN5Ct0wQ2qzBiFim8m2fHAV9dYvkAYS2MztVV46qzG3TOxHKPYudDUEYdlzO8xz5
vapuaxGsMnY/HhJxkZgop7g8zkC7oLgX1XPqnavwTkmdNSYhgIDardc3j5KcbxIeaWF9H83+2JL9
SfICMW/TjOCzivpTI271mhFCxsgQiLWH+lMLOQG4pUPJPyPwmlTYRFuZSWA4itQjqqx3W28/kN6Z
o3QrXjzl1KrCLTFiOBb8Av3OAFCbhrhl5Xir53dtsmj6xygepqJZgyu7BIWybEWFpTMwKtou41HU
8iOpwy4PGR54fMxEN/CwvyjRqWF5IXP1nTv8XeSO1N1L6W00usLqgXIJy/2ZipC4HneGvg3bfmHb
zhQCSC1vBuaPVH+OcDr0zr1uvytE+pmhmPmtOFm6f5dh1g7BjMBAqcHATxsPaXzADBSz//Rhey/4
P5UEqMMQLFLlu1cPM7tnGYAqfFLqSz1YDF2Bk32j0MRMTPa+1UMcCQzRMbq5BlM7GIa2urOlaiML
QmOKoGbPbHrLkeW1aKrHAEC26TR4sIKF7gAyoEtk4kFsa3SeaT3zcR1UenFrNs4Kpv6+w9VvDaha
k2lqgk9TMN4pzqQjYie6bMU7lkK4/xvzYGD+D7z9xUUDPMWz53Xv0JtjGPdxKwMWSMdgjqGpYA/Q
XRZzxOo5Uj8PkPtmfj+1MU1Y1TqUt6q47ymgacmAUWScxB4rcrwcimmf8pGckMv1dIZF1i6rdnWZ
hNSk+Aj1ZBl52gTL+cQuMUTo54ESQkq1ScKSNSb+FMMHyIpV2CCDNpd9v64i+8bSU4y14U7TgOQm
iAqLehb4iwjoil2lJ0/RFzVOGL9s9p6ureGmLYYA6VRH2FvZL0fdXlmNvKkS7kdGJBsQc2c8Sdh+
vIwBqjr5CPzL8rktvbmVom++JbMnH7ztkFnnJO6Wio3yEBDOF9PZL+oHV4VCnEucDDzTmwFjIb7o
oHz//Rt/8ub+apq8KhV2Smt2ulr0G7up7xjM9h6Ynt5kHaoBhiAjamD9b6eIPu13cA2sQcwJ5rLN
KCk3cW+v5Gq8D+yPyPH3jvfx+4O6fPZfHdOlCvZD5b8cnQL9vAk2LNHdmEXQRaLc5eKL6ugn/e2v
3v+qwqjHdtsWCS29XNam9Sjfdf46U4kq6j5C6ew3Co35ldKhNK7XHXNiM0T7xNoXX8bvfgL5/uoI
1J+/IYByYXIP8g2po4w47NUhxQ9SzFCSrb3OwXVByqS46clRCHE6V8xVqcosk23rfIPUtYeqYKvy
/6zWr12VLQOMYGFMY3wTSAuluxvDL+qLzK6/uJRXhUvLzPBvMF9tMN+7BRm7VOPwJS6RRpzZPGMO
yTYsgIjySCYZXf8s/F4kgOqVqTxWZ8GMMgb6tMCkxlww07FK9/gWkozt77HNnzRfnxtmM9dHfR3k
7SyQnnQU4kKzbxzx2OXtZPDDWZreF6M16WLccPmqqrbecJ/VxRS6kYMjVqlvyiiapEBFSgrNhXfQ
7LXNaMqYNsnNLc6/oniI5YbyGmwbwoR6DGWM7pXAEBSPEyt/AhWSeLjZ1nULkVueogJpUovFIzZ5
qX4IGCh7HEe9SC+VhIknVe6FMlA0OauKlzhgsRgj1AWgkdQ4QwN7V5v9StJR9F9IHTM72TryDBOr
PmJXLPaBWFWDNzEoEarUIXotXUaAuGK2BaLGTK+s9Dx2AbrhURXDXVSLadkEK4CpkLaeLI1le7iK
i3VOiY2opdB/GfuPTPibHKNPEaCfxsUIoUXVFka3dcBVC3INaJFtxzHcl2HIbMy6nVm1UyKelXTq
9zjAO+yM/sKb+4YCbcriUmN97Z8iXd1l4kMTxTKxh2nSXNz96zy4DcvxKe5Y/Jj4Bk1lxpZzkofM
ONj0quy2jXdqvEMoCtzJi+bO8KqlymyQo5NVvzvBd10NpnkHPC61KHxE7LVit1TlSZ8tpfxUW/l0
1PKPrsqWtTSyZ3uy9A1Ccuyu9TbVtBk8Ezby+gSqktua6WHETN7hNyrbft4JjwJSssXw9pkw7gfJ
k42wIEjErMkfYwrEzcVeCUjRGiPKSNYmVfbBuKtZPZaDf2dID0NUbpzs3Qpw1RrptNeK2YCvoOmc
vR5o69rXXkONCgTCDUd+l1oN7zGxWpUBtjYnaP0hwrcFXazJ5w58jSzVD5Elf9EH+UUzR72aU4o4
arllvI5VR0vV8Nz7wVSykZAEuOPGrxQOvxjL1av5BVprpgIR6jZ1fJcSM2xUWwdb6+8nil+0Ra7x
3M6YsUlhJbUR8jLyCczrh6/2j389bqlXU4TlK6FOZbfb9NWuac/MAF+88S+6W9dMXNPRRJdZVMob
8BCtN0IGAyJH2HEmfzW9/aLZ8KkQ/mH6NKwsqeLR4MLi5MjjmgxBk3LZOgJZEkZ3gbwYMptxJpw4
uj35/ZX41WW+GuezUZGt4fK1yuBFsy4rQzx9IAB+/+6/OGnXsFw7DoJ0bLjOviGTRL7p1RoDKhC6
7u33H/B50//FhHxNzo28GiWtoTEDmsNlpF6FZbiPc/1V8SnSE80bMrLWyner7dneJvvUe7RLtiSX
JDwMd1CWpk0OOMwflnHOjlYWr46Zrmr8ljTv5mWrzKIo2WSspr844l9d5Sslm2wOvuzlPa1GHIZm
QFvBFNsuOcfBU5c/+n0NZc1/GkFy6UA/nBimjyWBNKtdqUPVlWPtrDAj2UKmpfSSSd8jIPC/P7Zf
PZZX3a7KixTocja1RHSHTCID9cHfv7Nxef7+6jpdVXUK9sFKo3Mn1Fl0SI1hUaT+zKm7lWoOC4Et
TVJytxLJFHA9lB9oHJm4dzAIKRS1/WxpR90kMp+VCCWl0NZ0m1wvQJMaTYT16keM3PG5uIBKKGsq
CssMMkFlHMIdLCi/Aqclg3Tz4mVl1zMteIq9l9jIZ/jjlvkQ34uhX8bIjZPwoNHMz4hZbZxnz9Mn
lbPIQtAPY/+q9/qJ1GiqBNoXZ+VXj8fVSD7ETuAXIPk3SiIogiSTHmAwYW90cv/Ur//H9/7/+O/i
8M9TXP3jP/n5u8iHMvSD+urHf+zC76WoxEf9n5eX/b8/+/lF/9i/tBjfxfXf/PQS3vnPT56+1C8/
/YCvLKyHY/NeDif86En9+fYc4+Uv/39/+bf3z3e5HfL3v//xXTRZfXk3IJrZH3/+avX29z/Ui9bs
P358/z9/uX9Jed2s6l7YboT/7SXvL1X99z809ZtCTCRMGsN0bFW/jOjd++dv5G+Wo6iabdngQDH1
8ohmoqyDv/8hqcY3S7FVx7FNqlsqr/3jb5Vo/vk765uGKVqVFV0xSaI01T/+6+B+ukD/umB/y5r0
IMKsvvhnrtSjhmnIsmOZGsegKEhKrp1Kmt9qat57F3CBT7Ezv9V7qR0mWZtJw6I0xpGxFDSS42e6
22ACucmrLNx0URE/JqSGPfeqPXyXgpLyXeGo0dSy40JdiTy8aRu464MIgZaQ6zzpogDkbEiZLXy1
TVWbG5G+zmoW8ZoHyKQFmVgbt3wWyghsgdj1543pEbOZwfFTm0e0kIfG18zJcFE6673az9Q2vdUa
T57QotAxGpo0dOVogGtY17QUPYnlEcotuw5uCZr13spQAR8ZQipCwxxkiToJ0BfQnY0T+uxpgrEz
GSOgPQYssrSTi72fQfPsw7I+SEbaUqEc+lSlvtihmuxbKp2gV7WsuVWkCid9iEA+nNVdoLRvelFQ
h5Kqlsri5UFiCJYcpN9tj6c4dsFrBxWAsk7ZiUDB7g3vhe9Kn7Z9aHQNnK8ZWeYijNWWXlfuy9lM
LXs6W37e+MdAN7pdUF12BqYtLLfMtQ6OgDbY6SyXPP92VJyiAbaVNQvVs6jX41eAWSO6/l71Wmcm
mH+AwygLPvvYGGJ0LaEFrj9gPu9kPBBqJ/wtt86siz2uYo7nWhKlQ6e48cC3VB4l73DSdZ6bReHU
b4Il7B19Hlg50boFK2nHwJoZA72TI+jtMabxwodeXUKwq/M5mJfxaCmY3GQpfBgNJ9ipQRBd0osd
CaKEya6vHnQ5h+AErevBLiUnZXGSqvRT6zQQpKr6Tj3gXtQ1QK+fj/C/NY7d5O/ZuS7f3+vdS349
Tv00sv1yxPtfOJopF871r0ezpcjemvKl+nE0+3zJP0czydY+hzNFNmxGNVO+GEf/OZzhnPgGOEyW
TUUG98awxOLvz/FMsb7piqXrsq7oumpbF9L7n8OZon5zbI1hx5RZ3GoGb/jvjGY/z3GGYagK5h4T
bBzHdxnafq6c6LbW0CI2AYQN3TDTQHToRoafUo6OmgSoJTF7CrCmDCeJ8nbx4HWFuR59SuMtzjx8
dwDnMqBxqRKefjiPfw68Pw60V+G1HJpmMMhahq3rpmlpztXaJERnALGq9Rdjp3hPCURreSKlsZ9R
S9NiHN6V388so0pXlhhljEe9k8WuaYTBSmYgO4/hkM8KrakgVLWVwTKmIqFUUsQSr8Z4UOta2Xa5
H5AFJMC8uVXp6S2WulR9Dc0IgkIjPO9dVRyHWKWgBMdAC0LZSlRNvpChXZleP7+qaaq6o3EFFFW/
9kFWQamliJq8eSBL5i1jUN3NPa8PJl6hWEszbMJzqEjjypZiaUEQffiUGrkE7gJhbOOmmRXuJLCI
N6FnkBfkOfabzYWfNDRUfn9Rrmp8n0dKOiozKReGf/230pZdqK3shOjSwP8cotRK72yDYnbAbUFq
aXfTloN91wd9SR2uhZ7s5PYqGunqx6JGKuI1ar+qPRHCHB6+yihULnfrv5axHB0HpMuoXSzZwCt2
TZM3RW+SRhtBI2BhfhZ10U9NG11OpyTpMg3j9l4Gv69jW1tXiq1sjapTvqj52Vd7ns+D0BxVZ33C
cViaffVIZXSqdbMEYWFVppTsst73tbWf2jkE7vjRj/R8OlC1n0B0KqeBUekTG9Kra/nQWMsQdF2m
bOJiVGeV1clbyWgWctF1E60FiEJ7SJwowOSALKRhaYoE0m4G1lsLjW7RQw+iOf48VCU6MCFH93jA
cQHlWXxfsTidpFa7SDpVn6DZvg3MIN8VHSIHzI5jiz6vCW8DrYMpZvoqEORWWC8R3qFgmsRqMvdY
hYmJ2bbYXLyGpoEMzFIuaQyq8Wi7XauPcyfTWeVrg9+umPvAeflDLU+iyrAfaOPA9GFnqHEYBuWe
pM2duUMXy1GiW8jTPTR9TaXoJunfOzNNnhF/FsuQtgOur9qcaqYvk/069hbPcpF0qIWMisyqoCNa
WCKaq1Big84R57eriRhG8XBhFDtFeE+uE2QKH3zG2KfFs2OW+l5KiaTxcxtOIkTaWe6VIX2HXiwl
vahePBg8URpmW9se63kxtOm6iemoRVoFecRIylVaiX2fxfhw+8LYZnUbLQT2n5NiRClLNkRGA5Q7
mI5KtrWorL07dQLNyC7alSLlZ82AiJKW7WOmauXcJoVrITfD+GglAg6RMKHKFXjbw66FeThWjoMe
wnuy7e4wDnJbTNrG0G5FBxvJtttbitpg3gJ7cG6jTrI//CSPgk2PYGOvgbhEcYXuz1IzEDPSCL98
iDn3QxX2e18NqmQilWp6BtDUTocM5gWqF7RWfU22Vo7EwiqIe6582NymntSu7zS3LD2cKfDsoWF1
SQszSYU0c0IuYq+KYF4ovQIhpgrfYYIYNP6zhF2d/TSM9MMT0T0lgSO9SwhhJ2lfBQdDI8okULKJ
KTjJY0zOgRmZpEjpzndpqEkK6J1Vn3TlDWj8V6VQ1UnvENdmWxorNYquIvLbmSHhVE/MupiNUVZN
Q26ktOrVTTtCNymiY+IZ1SGu7Klemg2EqxEGn557c73x6rc4MQ6o3UfabsE+zUH+B0lov0uj9V1q
Ke60nQ/33bOBdoeQixon5IqpUG9UUVMyDQDpsMpT0Ud4wYdWDtWesUZ2UJ4E6lOHXMkVSmzOcaq3
S/C8KDfEWCrTAOvZquxKYyblzjtTdUUdwa8n3JPdDZvgcR5HYX07JKXj+qLQDwUtuGwYlZkTkQye
o1IC3asMGiqCMiZGPQvlGbMGALasdyjwFjoyUTKkJbY0z+Sm6TBW9BBbenUxTidx2pFv4ARLoxpP
QnXGfa/Y6SIx8KfZRQZZdnjwK8AujHfGtsoVf6layLFhder3pUZXIQi89QgUYI323jvGvTVu65To
B1bMS2WEXhp5g4ljX1GjZexEaNyNyL6o2UTQfMQ8o8+qbEoo6xI1vUn83l86ugwxpO58FBoX7UNH
U8Efo0VdanhEiTnJH5os0lZR2vG4Jfq6SYbmQzbGbi/0spwZY5mNM+EllBl9M44OTlUB4TLVxygf
tqXXWaugYhizNUiGsmEVaxoK7SyNtXgzVFK8t0fffAjZWWWTouuzjfBsHTkFkGcnmsSlFJykHMqX
7vvJkixfCJ5pl60Vq9DZzRHVhyGPHQsn61ShuJjKKsYB1BksoWTgOA45gNDPDT+88YNGmwsrfBC6
iV1UwV2FKq9tYBLpVYr1sIW9r2dKuYjGAiGVVZdrWavCKQ4hCLwl3EzYH8InjTAxXdLrjgW0pWlh
pcEqVYrosYuU8A7RlfyR+2O3c9T0NR6dcGMZTr7SPcm47aMkmSJcUGk7RB+OWZybhJa34jSP4+eK
KvARmwdpisNzgDsYZybyKS23dsUFK52VrXcToe9Lx/oeqCBZFIp5ZpoK1poGLr4rm36VOA7xCvDk
zbLbRmZ1Yw2GNusGbZ+HjsKeTxjQycGgWzlxAb1eKMsY8uxG98e118pHGgeX6lOXu8LsqH6VZS0d
WyO20TjSttH6sIdmFAZknNA1GgBABZXHdFeYydIf6Eo0bf5QFr54UYoivwvViFx6HdGUo7GLjhvd
WISWSgw9kZebzNT7iUZDYWnGDv1wVuhw9ttgpQeFddRrtAHBWCA3SzI0Byl98sQu9ZsmjQowoDr3
NzNfu5SyNt4IVnx3wJzPUZBab70q7cBP3zUU9CbK4B2Kts1nUBejj0FPm12ms8eMPCtc2r2RgYjy
OuSafWi8ZxXoS4tUlH3Romgp8zpysxThawt56NBHTl7NYklKBWg82WdvKuWRtapar4dNx94ePKdm
qw1pCj2kxtYHuj2XGlK8YPBQt5iRv2RmbkGuChQgr5UUBHi9kNF0VX2inYcQgD/qEy9BpTQWBaBQ
KczgHzc1gtIEwQ6121xLv2dMTsmuaKMOfWSqFepEsbOxekvJg4QzaBSyTIImIs8l9I4Sel2f1vE5
p2awVbykYXwC5UzvyED6UVsaoTl+UUk0axVV9gG99YU5VztizI9NNiDXR8LHd8vxm21GyjU7Re/8
j6Yc0GA7QdCdVcH6as9tDsXdLvNFRRFjazhVv7fSnvOh4gIBhcYOvWMBBhMXCoqaTkd1qB50JVHu
mjKPF2QZJvs8sxl0B0OaWmHqvMhxrS1LagCzLLKtyg3aESlr7ecIbjOjQQDZQjcBBnLRmTWBDhB4
SFCPVf6QT0p4hQtPSfscbFXba+SEiVEAG6380h2F1aWolerozor1REJo3sBFa0z/0ARhPG+HLp0x
ysibsZG1nWZqyjahvfZkhSVblVq14hyWfysGlOohYxNks2rn9zldR3iY3lpKCXuIVauQp6ZeZas8
M7uz1urFWm2aErCj3CLKDRV1WerN8MoZYJ3WZF7OGjQyT6IQ3joIW9ZmI6y4mlCIuUcY5CtiznDd
oGQoJyWar4OqetqDQBTwzFpbm/En46ukWePMs3yIekIS1ruW1QFw8LDSz1banUsPzV0jCHUtSpRa
TvgQct4mnt0Dmo6QbhsPIP5sdCsaC9a2hZ1oXMpacXVqC8gBIhvq7dhZ46QJC9RvmXyRvJpFhjTV
CsG2q6Ods4lVRLbML0JypaBjHUlJW04yA63GpBZGtE4DwuFnutW0IFiTsXYNzwvqJWYkRdoFXl2p
x3C8xGyOYRm/EZbbkJ/hm28lWTNEVBJBkeHZWQFWTB4DUO7ChHPajxbqAwMOmCRMOiCJf+kXO4zv
luyQQhGhTaxLck0GUtxdtOhN7ypl3y5MrTBk+Od6UJPKOFBWVNXspeu66tV2KiBtemKudKuotlVc
Dm9JFD3ByKvWQhnVgpI71euwKoNnRFZsgGFMg36DFP0SeUm6GtTCpznOxQ699s4vSuNOq8px3jX+
rsr6/FEBAb3MelYLIMwa8SLVgYmfQUrku8xmWANHHnT1JCzNaESwHyAY09Qkekvz9CAnOEl4ftNd
3qtoAhoOn6o9dQ00ZinWk9E3WNuY9kcaO+aUVKF1m7cA1mKcNr0cRDOn7DViGTTgw0ZR3xRKms44
E0YypeSX+8iHEjh8fWXnb6GJASBP0XhjcHFTTZBlEdtZ9+wkcMJkuz7SweElGXoVYmoy7yHWdWKg
pIxOjaHz0Fh9k94MIl9mKqrFxGJKDSzgwSJKQFO0rTTxIVVv7aJk9WmTj6P5iGxLtHF6Lr0nbdPf
xBXt+yJilPOy+iPs6dwA421t5+LwAKSJegH2bJ/VYlkTvYJMPumwJltDXCx8pR6rVa7n1Y5z/pHJ
4ZBNnMFYaqKSJ5kGtV6C2mtD8u8qDVGB4dRHR06PXU2sRxzbD35RXKxFBYtJrXzxK3q4UsTzZbS5
h/gwOcZRrOz61MrubHUsUoo98fDohzyV4Dd0CBqFkyLFTPpXRpRx0VbxtBlA47Nf5PMShdTmvDNc
x2SPWjV2gGK0r6dewPprqvk2hSM9jrj5NWiwpsT86sByS1jtTMLIiu4xSkUTo2DJyeIbdqtIgyVL
unijl2j3i7rvbk1DXyU9xHGlwNtiKtzsSTrMvNxkMxeVIrvLRwEJv7faFtRxZZhuAkjvXPdx+NCl
zUUnp8uwqPtSLTeBDppdLRjNnUEx9j3KCShi2LkqVfOfmHGCqRO16qLMe4D6ISFXujCtF7kBJ5wQ
w2LGXvSaxmm1STunmxlFHLBkrVZ+Ep11yY6fvKAtjIWcRP7KKbXoe81a+SHo7W4emp1/z8JWIsSj
UbZ52nYvzViVN+NQ4NTQQiZcjiwOVnkNCnNWZaQ6F6NQv8ud38KEH3LiaUrTQm/NZLDSE0vZmpqs
TmlMkBodqdH7v1/EvRUp//zPqrc/1XgX7+LS76mu3+p/YYmXwtsPVbBLQ+ynhtX9e/Y+Nu/Jy481
3s/X/FnjNZxvtmyammlTyZVVS/tXjdfSvlHD1Cn9OpZhUAnjV/9V4zW+mbSqdAeYIEVg7eKx/rPG
K38zddvkNY7MiygMYiL4N4q8n6KQH8ti9MQoU6mOqhqypXw2x34UALL5blJJDN70/mZ0U/ftOXQP
oXvju/vA3R/eF3frj8e39fmHk/QX9Vv9uhh3/alX9dsx9Tw6QHRZngv3/ijcW9Jf3Ed+eH3fwvS7
/Py+mD09vOw39/vty93H+W7zduzcr47jqiZ4fRhX3XMaIL00xnx5Ie4V+bUMjr//np8Z0b87u9xM
P55dtddrFVA4H+A+3h9TV7jP94/3m9d3wOfuI/88p+7o3r7enFY3z7cr312d3MPqdFpt96fTdrKf
bRen1eJ0Wl/+a7ZezzbP5/12sj6vJ0/n/eR83twcJ+uPzXm/Pk43m48vjt+gofpT0fTqBF2TQmxT
FpZEqsV097x7PK6Xu+eb583j42Jxu9k9+u5se9rOFuvt7HS6Od3Mby6HuD6ej5vzbL9efnEuL+fq
N+fyGoUiQhHn1aUzJ9zXy23DuXx9vX0/+O6t4GyO7un9NuRchm7If1L4cE+L99t3Tu9tf7mbH/jL
h9w9PAXux8vT/uPt6eUYuOuXI3fX0+GDu+t4/rj/eEOqzP/ujx/3iNHdx+N2+/Tytvk4B+7x7Yvz
e90vpmH809NH+/mn+0OPa/rVBt9pOt9Nl7vp5d9z152t5vPFxJ24swk/uMvpcvr7k/lZi//dydR+
/uDcR48eej0M+s/b8Pj2sXm9QWHuvtLUd097zlXmbp/W9y+Hl/0XV/LyVP3usxn3fnwo6k73Y3vg
S0vmsqCWIj/78SHEtVznYPbl+99/1Su5tfF5jk32ZhYtI3ay2tU5NlCTJn4cedMxL3Zht20qsgjs
zm31D2ohs06Ln8f+hXXOLGtPevug6ym/W0vjyxDfdf2t39z6WviFuvwvx12iEA3dUulJyI7y80mI
kzGTrS643M23r7jh3FPovr4eXraHl6fD/u0su/dvXz3O/60HcrndfvzQq1MxBmVhU3j2iNOCXWU8
WBbxlsqmH862A7699qaZvUGj+/sr8LNQjQtgapYt646i0b9yrGtm6iCpjS81xQj8AYXX/6XuzHbj
ZpJ1+yr7BbjBZHK8LdagwbJkSdbgG8Ij5ylJJpN8+rPKfXBglbwleN8doNFodP/tNLNyiIyIb32B
yIEJhPUMsX/U7xHqTscKAIXSykFpxXcplomTtQUjflQUk0LSMIG+GkgjfdXu7NwqErM3//ZZv4ci
yOR+th2Pis7LX7DNZW5Hugi3VT+ud94KSSNeLNDmfrXWn98e6/jX/nPLHMfybIeJjMKQeuzxs//o
M8QEr5lcFQRblzfodTR4ODD5UfXOovzbKJRTydQHksDCPjkUtFImk8IOtpE3rQdSocEB551o+/a3
vFqFx4/x6dOhdmvTdSNPPqbzclkGi4NzAHjsfeZK+TijLpG8soPkIq8VML42GZEwliFucH4YfS8a
D6LF23+Pv35tFLphSPE9YpGezOmU9W7Z0jVdwKzYZhGtKzPaqfgfRwkp7zsR4R2Z6oBn5stRBi9T
QZNMcjsNKseHfMX4b+6yw7+OQkNAhM2IDD0pQ3GysdO50HPm4wJmjlk0RSPwJstIUL49yqvNRbmd
JqsghEMWRPK0cxMyCj7Imqp/M4voIuuRMU2jzEjAU4d6e6jfzbkvVvzJWCe7K8IzrhYhYy2KpAFo
+ToM4n6AhjAl5wXY78qqH9ujqa8O4nTtzlhnO4sUoDDTmaCaF1Rm55n1q8RwLrCdfSEpRUkpPpvi
Xw+C419VIhqPuGu86PR8swVWt7PDX1U2RbsfQ/kkQwqleYGM9+1ZebVkjyO5/NT0Y9gRr4eXi6kc
ed/LFquvRNb+Vem5xxqwDN5Zsqd9H/TQsfnpObH5lij6LfP947DBACJXuNoYuCQaw7gin/fVrJ2P
/kIlGNNa7/ztr3r1W4fH3cdHSZs3iOecYojy0bK5OxQEmw/qxrueHpor9RT9cD8a2AOP6rJ4WG4w
EPm6/spvootkp7bzOyHJCcqZl9TJX+E4839882z6yqKEiOTxQd7Zt8G1+7H95R/SC/kJocV8QyuF
9dm+KZYNYv0zeS3v3XcO39NZP/0bnJyKOqOsMFn9gosr2JWxOVMIbhwP054+2L894afLKLI5U/0g
ikQUEnnYJ3vLKrzOHgd00UKjNhPhqu5U2thP74zyl2FcelY4lFipnPQnc5p2MhGYTS2gBurzsO/m
7QLNNyTbt0FARHVI4FqFluizFPQnYLo4RZ+DGiukLsHvA3lEEF56WPGu837CAklkl5WCzeMO29q6
clqcFRBzhGTYJKSJbNksw7dxfhbi2XjoE7tzsSyH1f7h8APa1mOAWUbpj7tgNtSTfrRj94UbdO+p
0nnn7PrLd9O35bsk1+nPCk9h7m3hRtWa8Ll1u0bfTJm6X2iH3L0zuyzIP89HfkNiKld6nMdO4J5i
EQvhTyNGjjNudLW910p/ojvAvENi+8uXMAj39e8GMLINL3eF8Rc1WO4wb72RelZExnRTjWHxv/gU
5otmqYjVwn94OYofzV4CfnneltVAqTpwsR1cpvCdU+Z4Np5OmCDBYfPiktKRx/33xw6XUD9E1mto
TiU+owAkortIFuOV6dfp0GLlE5eLcd5h354+dY6/kgiEy/wxjxxuLwdFx99WdcVS0EPYXoDB/trT
04ExVGVZaC37COOdNQMUlEzvQVT/9tvRJ8ge58L2fvdK//m9noRaUmPwtUVrUW5HBbF5mX3nnYPz
b6NwlriCDurw+JB5+YEyXHJ7VbgOl3Ua7AuvQjHOrXv59mIXp4fjcR7p5wgiXkueG0Yn82hVraZP
vp63JGlhEFS0d/SLk97oeQkvymRBK1aaej/4jcM/AjJjmNvhOTIVtju0G7hHeBVknftuDijuvtfX
9Tu8Ol1bPl165PnYjeI38+2PtZU6E+ZV3JZbIYfUiVG4NN88I7prlSNGO/YG3vq+brAkkiAnGoQu
nwZTeyq2/copY2t1mu9vz9hxQk7+RvTJe7ZLoE3r4CltTrmF34VimsA9T+5ZvZDEJ1DI9tU0v7d9
/zaUJH1ITEKy0glODgm4N9SDxpF+awvZRoyhJZQOd5EtXtbJoHdvf9jxbnr5YWQ96ecXEeuBuP3k
sPDwZu0EWMutzkOBRaVjMABbyjPtd02cdHDWVmmfZca57SgJvxMZvfpUYdu0zIfkvegeYlu9XO10
jqlwsot+G9XNivemW3ELqUBXzmHOKiXe+dZXq55d5dgofCUPJQY9br4/lpUtKp9mQFhMS9FfV9b4
RGO62STB8qUaAH+9PbGvjirBQYUSInL5d5qHT2JLGgQag107rl8Y1u3sxdJXzbRirzUO+nYIIAjV
NNsckiIN3wlHXp3Mv0c+xj9MLxv9ZOTKiiathqjc+kvQbRyr+6Am6Axrl31REQW3tknf+R1fnVqM
SMAeoNHghPSPmfc/JzaXgyGv7nMs9sqOuyXFmBMg/PbtGT35+fzje53iKBkXkvzSPRUH1h5K6zFY
O+AWhQfZO8yr4davfSNRC/GOOLRQJ7p3bpyTJcqgwfExIo9jhiGJpZef1nhdSs1SgSqhz/V7Xo3l
oeaGazeTl8mvb3/gyTQex/JsEhPhMWx3ub9fjqV5hCSyFDUwjlx8SgoKiZT9u3/7sX6PIo6FEsRD
Lsqa48L9Yxck6zJ63YDsWSpau1eRFV+VlO9R6l/NG+shsiOiC5qXOTNPtnZu+tSn6Q6jzm6qKa7J
oXkELgx2C6nM8E6sf/rcIOlhkwvg2mSV2XzSyQJcVmfCIo1m0BwfF/gXnUsmpEklvSmhomvtk73k
XkQHVb+s/nU3q+Z57UK6unsPfeyuEg1oEicPguxLrSr1zcIfrfgZNpa6aqusmXdZk6Oc2bi4axR4
Tof+QKejQ3tjWpTRp39cBnwMOgSyRi6VJORUL3+gfo5ya+34GLkWOEJUdgNvsk3eiTRe7SbJ0cSb
1yGMYuO+ihKXiBYkS1XbCLcUGF8uSLrtzAMGeo/dW19wd8Px+1+/TAiPWwZJmaRF6PTLRivU4+o1
9ZaUHATCAvtoLzfvGesIyQT9caexGghMUbY5IEd53Z9qbrHdnZARpfTmGZqlmzBLcS0Hw0cv73oh
5rC766uV4nSWp5hDmmw3hgP9HxiaH+jsSM9WCtiP//7llNOP/3I4kk8b1etwdPOaDo5tVBFE5YU3
74ujxcv/YhSiRsQCx0v1VPqNpSLeVFgvw8L18juUaNkNZNb+nZvt1THF9HJ8HJMZru0QNrxcn9YQ
wu9TbrXtciBNOa6UBycX71Gr/zoK0glHEAc6RKsvRykzLGorjOiJsnWxD83sbL2A9rR/nzHOCxSQ
iDR873du9Y/DcEVN2BNFIrpNRPWrlTRD03ydle8Mc3Il/16RIXPFL0P+h+fly4/h3hys8ThMNbQW
yNcSexQoUFsxZiNcpRD+KWK6d3b46yNYcPISrJJZFHzayQyu+Zi2OXfmNgxRKorS2GcujYvxWqj6
/l+nkQOEGJJ4h69klb/8vtLzBs+JTLYlm3q0smn65kOxVvT5vD3O609iLeCkLgiuXY+L5eU4M1aM
NpqPlCba0n/qZh4B2NAMuePvIm905M+3h3v9szmk753j69bj2Xf6WZVQ/sB1zXCtDi4Up4S3R7sF
TAcDbPdQLnN5ZvPTHv512OMB5qL5IQkKCud4dP+xKIuFhmtrqazYt5ue7nwB9e/g9VZ7PdJv6W0E
Z1axTWsApm8PfPIYYJkyMNnuSEbI5YhbXw5swMWPtIJZnJRzcpm14KEwpS0Oq1mWOKUL9AAB1frY
C1ls7bqZ3/nu11cSGR5bEDaQIkGPdzI8XR3KVJUFlQRPRb2hQT6r93UNC2Kz1JKEcOeEWryzpI5L
8+VlwaCOF/ncTLyEf+vF/pjsUNtt7fpJEideaO2sqcS7uijMO6O8XriMwvw6QpIsYUm9nFkwv8VA
pg6KrdLwfBWCaHczZrSKbMuChfXORfBqOKIuB2UWNYzjuXbqVJROxvWmcAUnPa/2gXbph0ra7pkD
nOqdk+3V9LFOJEcaCUkKasI++c2sgTZWlYH8s8cs24cr9ZhElPM70/dqIx5HocrFwiR05XJ7OX0p
agxaDGWIMoT+Uiec8i89wcQzqBNw/mm0AGvlXLp/ezu8mkVG5Yb7/TRlR5zOIhXJSKrJCQG+meai
Qe+2GbQoP81KvecocfyAF6uQyWOjs/54tYEoPE7zH6sQvnQECKoNcJoP1AM6A6M/+VNl5cumKKWd
XvGiDQC/FSPM8A36tMb860OHR8cxG0RimT8pcE4yT9XgohqRlQfjm6vW6mRjIPvU40PbY/D89sT+
ZdGgaXSQnR5fcs6RIPDn1y7WVNRtWHtxVky4cJdWe+W49FW+Pcpffj7a8wLyuoLUAhfTy1GKRTe1
RR4RGpld9jsLF8N6l5LVxeRdpMBr/3W44w6n6cvhXqLycpJJMS48gpTbMS4mX0NXdQY8AYy4Dmr3
PWjQ6y9jqGOyhuo/6bvg5DRJS9nQBgr9qbZ6nIKR+rvPS2953b6Hrv5OGPH6x3o52MnSFHlXJi5y
9xg267zvnObY693X75z9f/skEu/EKxTm2XbH//2PDcAhvDiLg80X7DHw7wXd2bdpFoQfcEb1xt2/
/1QBB3JAwMLL/neb2R+DrXlFdXpi/jKZeHuIC/bOzl3rg7P46zvf9epO88gecJn7SKzJPJ2m/Ffc
vekeZSgRTFD1Vxlu15CW6ynHe4AW2/qdbfyXX4tshU3eyXExEjuV5U6RVhKrPKCY+Rjc69pG4hWg
VXl7Av86iu/SdgAFhO11soEHEXXtXJRunOducd0UlXNeT0Xxrw/h49yR7acUT06c5/3LNWGy0Wmj
oGKZBy2eGUOTHVCTL+8shr/8Qi6gE1dw+EpBHPByFP7odXAbBHoW7nM/+AVB1vtgast+oF6KtZd+
Z/L+stSp49lUZmjiIfd+MmCXpMo6ItDjBphxE0MLDFxaJXr7J2l1CqNv/1Svr07h0ihho+MTnBWn
FYVcVwEkEEbzjIxiv8iOciY9R1fp3BVbhfhVz3b6TkKGZ/3xK17caKEXkFjgTnEIJKPTLCQa3dVZ
AYSQwO7H+04k/Xw2ynz8QDuPHLZO5/XtpnEG61k2bXVl+zVu8QmN2LvaWotgX0aNwuAXwedtWoAc
2QyuMDSbFS6CE+WFczzJtL4ru6SXG79oYaeMvpL4c1Tl2MW6d7O7hK2Adfk4tpdhZ1UqTuHWY5Pq
+x4JPMs4n53eG57rsVhRbaUdNLlpbJ19GqwJnTSj6353+T9flR3sQpxegqJFgBZEEF7SIz6knAKg
iVnSLve11uJcZccOi9ZL2wu7sIOfkQUXHWRDMh7KPik+ePmSkj+USZTGtNMX17Sy1E2c9nN1Rtt/
me7G3va/tS7JrM00kSrejEPZIgVVPeqSvLeC/aICp98URZE+94kNuMtLB75psAt5ufj2Ul3MyRSS
CdM67GIAwe1jmekESHyRTPc8dsvnSY8JVEquRxwuLCFup7Yrlm25cN1vCPLyJ88JhxVtiQ9PSqxm
+JEKCzWxBwf7PgoruZw3zRg+KgtjUTqa3BLGpeXea9nmj2aAzwYjDuVZXKCNwrwckchZla5HKKPo
AOg6yWiAZHe9dYMUtnhKBRFcPGYtjvS9P4SUAnBHBfcVirXasFnmq3Xw6/4QjCkUWb+SqHZmk5b5
xl27+cxyOoj6YebKGbh7lj8vws+epdXD+FGokr1zqwzZxxPdFhCbmukDcT6Thni/vbK93sDGtdf0
g5XOY72TRRB+xcQACVmZpiB2Rt7WMq6GHGQxFpDjtwBhBjrUvHQfYTCor/MyeFdVMvpfeurowWWr
UcpvJh30N6UzzQ6uCb4WG3Qx0HcTC7EtPiV9ETvD0pnd6geY47RdvwIoQv0e7lCmSvjpa2ZtR14H
VO5tqbw4LRkslmUoz4epQ13qGODws25/TFkVPWbVVJh4JcGL1l7VX0TnDo/U7azPeS/c72lDA9om
WduwiH3i6H4XBNo+z3KXQMzPtbvssLt1Ke7LSZq4ybR9PUbr7MeDJ8V9OC4aEkITjTeDzjuEZCwS
H/V5C4isy/zqUrKAfmVWQWuoSa3B3vgzTo4bv5TpneaEv9dLtDxZoY1gLxom1CLVYtCZVm44zjHq
H2fnYP9V73kZp8W+pRbbMYnZ+lSRap73y2oNh8hZrGOvaYleWM5TN8az664PdaX7y5SXco4cp3N/
wKpEbhQIE5RnfqT7nZLGS2JF7AYNLUqQc/qpim6tLFqnC5tU2SOZstXbN1paVz2E8S9WU5jxnE6J
5hIzoA47IF+On/AWqnA9Scb0vFz7AmNGQ3IvNpU9lXuLXiJ9DvQBm6B1WKurIdDez8oPzS26uNXH
m0QrsKpMwbBx61HZW8dZq3urD7MHPE7da2ceHDblUuuUppUaUvOIMv7LKkz/sS7Yj5ulqtNoR4W0
9ZCsiPpCS2PAtSL9ina5RHS3RfEYFBugTUqBUNWYFwCSamh2JA5h7jztfdNrOuPAXKzmgUvIDw7T
AI5qY4TVmL2APrEifKtNszchmm4H9gmY/cnz7iehh3XbySWDMTXCoB5w1EQbi7ixjDsnSN24LC14
Wy6bHkufbqVCO2OWZG/DflSXAU7vP/LRC/EBqLLxGS/04QbUafqpbRoLg/ml/7X6BUqw3lQT2UVR
V1sWTlnu7GpQC4CspPmZ570rN6pdq+waEa5FA8K6LHdFXdN9MnZF+h22av2rY2ktW0NQrs/EkjU4
OWQ4VmxgkD844zRcpJ7lVJtiMMW92w/+VwL4Pt/LqZ4/0msgfiWmbq6tIvIMtl9L+3Xu2dTQZQf5
LarbzpxNvKhxdprL6ktW9bNNK00UHFJDSmGby76tL2CqTt9l4hZgtVbLfKMzythoPIflyitaNPba
rVm1Pt3Ue7+mMWCXGMWfKVIL3WVoRXN5cOpcf8qKxPpEVdb6utio74/v7S9IUWF9jbUUD40O0XNH
dT5RyfDXTO5RapP7hbNBFcRFRY13QZm5F7Kpp+8EU+P9bCYWmx82+s7OC/d7lkluBDPPCI2jSvRf
U18vHI1Fwk3iCezFCFsqQIXhADFM25MH+mRyEhDFdtSgkW1y7uHDOJb1J2mPSb1rl0E2286AyIjL
IipvlDuMP7RsknOQF8P3TJVJFQMYqGvWG4t30ylnvOdi879FmURKrLBbfAADVzwjEuvUHhmghVw7
xXvFMspHcFhWep+WndIbObldTl3e0l9EmUu8xCzb37GvVjrQVVt9KIMiTdEZzgJHsXZWzE4wDyFv
jrL8DFiF8yYarRx3LJptk43dc/LFTuZODxUiOMiTCX/TjbcmJV7PlUHO3GE63V/MOMzhCGW6Zt0u
BLPOfvVTfDPDYHVRupfAejdRrh0YyH5XzzHnu/eQhKsHVsaapjvHonVwl1pZa8cJ/XwrrfwtDJBk
TlK5kf2gv8iw5ytUmLXtoV/qYIhdjSM0h64bPg4DDBUE0RkUkwmbBUwB6JEtNkuu6zF2iUcgZfbR
9BlXzODHQF1Yba0UoTDTMkQgS4o5/I61sfPY9wYUgF4KOJNaXVtDun43c9sB0ROpwg9F63ZDx3si
Dtz7xVXfWMkEB6eDP6OWLANJj78dp9qUL/uk1Hm0d46EJ8QCXXlfUqG1t1pZMHUcMaMXRmRpfZvG
yvnWjaKdsLlFQM3Em5BDp3IfbbqKYS+NVbIcoM/NrMMhTWigrEoDqyUhrgy3OQFfwdfOsEO+O5j+
BLhc9aWFYU3bts+A/8Z8a3G/gIeg4/Yu92QabVYvRVW8ZADvYpkz94ex0enPObQV3a1raK17a6rr
J8JOFE08EKr1AAqcHSNWynYfAshKyZnRq8+2AwQ3YCYxYblmJApVVnOovhfas6c9NcYKLxLZYSqS
YZmJlCavreJCk112t2am5Y7ojGMUR6d+qLwLkqQDH10V0OmmIc1rcGAKQuEU59bURbdh1wpr585j
EzwZKKL3AH3UHJMaPuqN20756Tn1G2t9CC3V+9cj9cQV6Xm/VhcQduk6LcFcrVmcQ4WsLq3KBygz
TfjOHIy2l/JTJjN9kRbQYLaptC37QhNrOxde7ZXjDzcjyNQboSxwnTVZwWo3tfUElXEai+UwT2FO
vyEFwCjZWXZug3XQYBUvXFSzy3O6rl1izigigXPcuDJZoguafeoBFepC4Mdx4k53FfHNBN4lW9xP
cuSexEeG1h6148+WxX5p0zn6vNYVrW2zp1H8IuOU7q0k5Dk6xgRRcdd2qQKYNTtH61MR2GX6GEyh
AYUb5KH9VCCzLmz2yYSJTzd4PBn4J73wHK8J3QN8yIApiZT+pE3Z1WNGzq0pROw7Jap9grTa5oE4
aQ9HFK7Lg6o5p+9Fzw/3YVrrzL9AZ680JkJjYm+XPg/0ZyHKdb1xMzKAHapW09H+N9OTn2ME2ASZ
/hkmSTNtirybm30vQQfQGD5m1kPggKS47mllrneBSnGy2fqdl9gXPIZltNdTOuRfxo76d01MxLMF
kbMLsDP2llQ9tLOLqDedaD64D1OJmzpkCWkdMuUv1lWuo87tMYzTWKEBq2ifhglkClFCJsq9TFZU
8uQZjg+yAQ8W3JEM1owcmtjvdN1kEU7hetKLjSC6GD52dqM5XBF4VP1et7VeL0cYaf6vyI6WaidN
IZ2vfoMT5FXr16O+7ULwNwdgw/ipm3To9QNaiqMQHFpWtTwuYtTA7YNgStR1vTaUIza9VbQgBCqw
nvEY5e34wy7DklBtpNRPRsLLPrYFfYJx08rqvNXgHM+dwvIc7iwx1Ms2wyCk2udZVhYfoiHLB4Qt
RaBvhG1aAI6+Oz0HGinDtVQUBTZSKXv6gZDDa3ahp/WjKRyO6DCY3X7rhqoeNmm1RrcUwEQD1y/H
xCdbaD/egZecm8PUZ8JJN0jSeVFErqfs/WqUwdVS5CbMdoVK+o6Qrl918At2gkg+msEivNPLKj8n
Rudz3BDVL/tpLPP0tnZqDPRGZzXWJQl3JBZ2LeGHRJZbYM/XF9q5H/kRm/1MICm2SVI09je4Ia5/
BudylpgFjGPQQhcxbfVpGUKhNos3jPVVCRM+v1pxyyi5yJxS70ZrXrs76hSmf54s6ZWXCNyL8fPs
wkH18Q3i/bapsl6JQ0STWn6eTiXnXC5nae3HWXW/Es8MTyJYQaollpqCc3/x0npjp45XnOl0Tm9R
rgPgSV0Kk3Fvy7m6hO1QQlKAGIiTCznvC8rNElOreuIZRSbNEjcAE5ZlIxyoJjTR54Yjp5kTfzv5
REf8N3zieTW27NYKIwVu+ghyzoZySQFHqjWL/maWsoluSnoMk2/5KprsouBlGV4OegnLR1OS1ED6
bS/Nh0wOjvdR8xdfP1quM89XdTt4vD6jSk3NjpjWrWI3o0f0rLMN63+YO9e/yWovwHvJFEYGxHag
HB+8KbO6L2vRm5+5mT2vOWsSxrkN7ZGTq87JimNDXmOdGqqVg4sYKFw+YwrY9r+gZssyPctHCGM3
vl3VD0KzXHZmspMbt2t4q+egQ0D8F+g2mLDiF4SnIdrhkxfKfQZhQm2CbMRlgk8PLysbbjbuUzbP
90pG7kViigKOg/GmD76nPLbC0ITNrvcyYMy0oTi/IMLS1kWCgZthKLv+u6dT4EhyCAAUBnTSsXuq
Zd60iPk9MnZtmu358+iyc6zUe+KJC+lgxcH0s5BOtu7qJcTtJuz7AYtMb3Q/LEUK5qXVrTMchqPe
CXOEspoOg8XmoSEmcLKd0mXwC+eRg17gHB0mvwNvMIkQFG2UTV+4m4EerGJOht1CJgUaCCiGy6CB
i76d8qicd7nT9TvRa/sbfKfGOWuL4z5Xdq+I2YogyvdUX5dtjmTrnl+ELAJhQ3I7ZhX5usybHRUX
cOq++7PwfxgIK1DdtFlvu7FeyLHZor8K4M6wYFfHexxVMXk8l2n+600tVsxHnfwrrL122PcYNoU4
NlVN91FhV+VD/oHGAWyjypcfQTDQXUt0kviwM3yv/OqttffBiZJ5jSMz4avh2YW+I0PSi51bCHVX
hXJ1t7Wz5iaeRTc9rJasaPGdaSXewmYcMYuLgjT2Z1c58ZKXQ78RsrN/9aZZ3J0RR/NBMBTjelbA
7zQbSxXdT3447ISWxcJ9C6kZ/o9eZZEYcBV2S4juiyeR10c3V2fk8kyjrvnSDqKUe+B8SwIVRlvP
gLoKC7PQthSYU3mTA+FHpkQhBY9ELNeGRoiNNlCW4swMLhnspu2+BbLAeCSxQJ1HkwGC4OQ4Out2
ehJzNgVxznudv7C0CMwzngyf0fHN5SYcSIZuh8Zl5UbGz+/tXCXZZhwBgsbOon9hWsCeXbpy7Q5R
kbo/lEybLK5YO9cyMXQw+kTGZC/DsSw3JCOny8X1xA/LK2DFzFEw3YuZxjJTLpL4AgxJcFZNdrTG
3lRjDObA32i20Zy2P5qxxCVBYZH2BPM7gGfXEPRvrcJeG6J4d4FGpCL9nISl6EteCsQbLpg72Clo
OConuFylkh32MUfKeyoFuTMOlpEHcB21z8YRqo3hi3UUTyDd8D6To+ZRWtf+ulWzxWErDFHthn0c
Opyzs0cyUy2zwuWyxhQpX5fkh5l6znOduBF2Pllh8RSCYws2qyearcLE4E2p7eFnD4VEbty2xlMv
D7m3aYpTdGSMo0jL89IFibjx67zwd6pL8l8WmBCsM8LCezLl0Tc1qScQh245zRb0IUGCuO+1yj5q
neTlLuFIm6/ysKo4feqwmkHAdQ5xV9l1eN9EfRZntQ5FXODe9OjKnkpssKhJAz3p2STlOPXTNkVC
Fh6zS8HPFLZfFtNEUDtnkUctFf6JQtqWp+3wdVkHQ65Rd7A8R3fMiCpGOeCGR3FtRg4zmzXOyLSQ
kfHc6q6zq6X+aFlZCFwyi/IvLEbgoiFXrtj6PIoOMuuK6Vz3/mjtQhL9DQcHMQT9qSIFJtJ2dXqY
o7aDy5SECQzx4ej3TFGx8cCCG3w1Ctk3AElIzXEUQegiD2xUmxHBtuJjpGoHdkuK48MGqXsFL5hS
WrOzLIU5dxCNvty0pZupMytp3Oh8ai3v55SPOOphxmzoPgvT9HYGI3UX1fUFaai+2/LH09PY58mA
TDRSldi4k7fgFapFrXZ4Zupl60ytAuHduzrZhuXq2zvtLfmvWh8528asEHIq5Hypv+W1og1sqXKY
Yk2bH2mjQQYfk5AXTEzLo/0zrAEYbjrCxcuuts1wkOuYTJuA15fYjtLRt+MUyM9sD4VVG1XiD6Vq
hbeprWr6iKyVPAZoYlwAc8veQZDq0i2GV2wfsl6fCwezQNZCaOOAqkW+i1rsmTeZpOUqhihYVQcw
6/y/TdEE1ERWwEwb0Qa4GKost61tCLiShyXytTsFlDTlcm/t7yLJ/XBjkZnJztd5rMwhp/oRbkC3
dtemIQuARTAJEV4M0wLuwNFg4Vc02rBsCMhjHr82FKzRq9N4aVrOqjQcws9hF1lcf8RT+XalG3FM
bylsZPWN4rXxMQ+I/reBa5EpSpb2e2dh2RfXY1/9ioAP3XtUqdYNZDkpyK3l1Qegu4KeMuMepfZ4
mJPRQ9hcTqo5C4Bp5lxoTDI5pWW4NtO0SoxNFwIk22TlpRqBoO7q0Cfs9Uxwwcm5PvUeyjnIUR1S
aWK8WR9IqVpnowGztmlNpEhcWbPK/tMn+k+I8/8RXP4CfXOtfyqann7+Fxz04b/2U/MDw4O2+f+A
hCOOAun/GXZ+9bUaf/5Jwfn9z/+HgiPc//YCPyQkY784CIUojP4HdM7/ItBGIY6mGY9eo2PV7f8y
cKT/3zZKLXqraIu1j/23/4+BI70jVIceKOF5R6SODP8JgRO+LP3x55OtomDrHs0jqECfarRhKtU0
UGMg7EngIfgzOLO7ZSnGjT99aiiy5cvXUcobUX1dM6SgnydyL6gY/SX7ZE/FQRYd+/MDuMLdMNzN
CUaRw5myH+j4PZNYW+c4aaV9G6ui2ibrWSg+rc4Y+97T2l35OZcAQ8/dvUMqUpSxvrS67y3wKWsn
lrP0M0agdnUIFGwm8J903JjmfCTZxg3bgilM2iO+5uyYL/W7g59ga4mHMnkkFNBA/PLzEJ9gxXvO
Rleaq59VTRUVAqk93HTpsT70021v/Drb4Ldwd8y9l92vFY5XEj0tGCSLuv8mkuV6tBecyrg8SzwN
0jPlgV6za5ygeS/UT2H5jfJKnLfcTrkP19bBttPfiiRuZwjgi4zt8rvDldh6d3biHDL91cj2gVbF
nSE75nGxbeTcntXJQ6SbPeac+7rNLuls3QUyRdMtzgnlmES8IYXet6nkoQcPO+jO5hbdsPll5vrA
FdQFn5b8i9uf68xw6T9P6WXWk2MNrI1dqnhRH2ts4mWUcqFRikm+1xS7KK54eKrbP8X6PVzvregr
6sp4VLiW1RNP428eXWJjivg4ye4hm+3K4MxTKXTO8mAPS2yCJztfzxerj6duPjbuoLYYr0h1E58d
kjbbgTYbjNhGBN6UFQ86nTiFmXK3p6Zm9qUEyJ7JwwK8ufMnIhG9C0z3UdJKjwu2+D/snUmO5EiW
pq9SqD0DHIXkojdKUme1eXLbEObmbpznScgb9Tn6Yv0xIrPK3TIqvKJX3UADiQQyItWoSgpF3vvf
P+gVwwRI/WB2k7L6ZhLN0byVOaG1KUsnMT31NI3xMYk7zGA7rxtSZhDJqVZ1TOvvDfCS9FtJAlWT
Rl5pIxrtD9IxN6RqqjLx9YpEQGveYDqO453g+Ro70KaNsPKgXGtvwixK/pQRdQfR7ZRK9XF/3ZmT
fcYb92SD+UIv9RBf7RbnmlPDM+wgSibG5SS1i6dx/FKT+Frkl7wL+aF8B96E9YqR9aoNA5Xzmgn4
JZs1bhMrFfve5N2WU1CjyGZe5De8bU5tMHle/JHKEM3kZg51zzKVbdcYWzNZ9iUWiKBafHu0Qxrq
9R6jAuO9yJJ9idvIenb4OVKiPp63jSQKfJI+vDIvt28EkaeKeh61+zqT10X4CwLF7xK4/+QW/GOD
WRlziHVXYsPKsPiBv2MgSXXjPsFuLv9IJt/uisds4lmGGOpNOIreRIYBHKL5S+uczQZfY4xptJHM
j0VuFey/q5wUWVFvR0PbjpGgJr4pwngL44qPMUzTvpbyjtEzw7T+e6wTkstntMbToP6aRLio1XZK
8VleJ9rjqYrvlgZrYcUr9BiPbiooWhDbeCVcVicu2FGfXKUK8A5m8Bp7o8M73myc5SzMbzElfVoq
JwQlDTSdvDukxJDBdpjB4LId3vE5X6KEIQo9ciPEdRffFf0Mm+MXRKVPqol/vamfOD2DPRdZZXJT
l/xR7bMb/Br9mCTGhTFHUb7OteahaRc2N2WnzeQ8N8UvnqvxZwfHqktykA1hbfOZq1KOiuJAMRgw
0bEDQ6zovIfNedTd5IReia9ULAVBurEdWG1A1oCl35niUCovjX2QVDrVNVuFqj+pyZm3XpkP0jpF
zi53SRzGD1qAzqzx9L/w4/mZQPT7jXPVVVdor9/c+T1c44fVqLFiEtA1ZlXuOsqgJhfeYp/xE//F
/fmZJPrPC+E0YOAmg6zl8xOKsGZW8V3c8Jbp0PrhcGBJTy3qYN37q2v9zuH66SXDYc9dZeS6CtML
q6GfXzLmIFLRw5joUOXslOIOksKB3nuPBht16OiXJjHaLr1KarxMdc75a+w065BVgbWC49Mlh27Q
l0u5AYF/dOADaFm+jUgkY4T9zNAW7VTtxYrg7Cz2eVndp0h2JuMp5uWdkv6b0pZgWZPn5s0Bu0gP
+Y5XkzpaI+fp3jUz2fUWRhaa3znTRYr2KK9N9baBQ2LoLTP02zbGiF+zfFd84IHt4WgOhzHbKDb4
ALjcSAKLurieG9avY2EcKlWeJZ77psZWMpF30uZ7PXpifM8e2xxqgtyVWNlHeZAuH4VyQ+zpsY13
TofpJ311Gkq/H680iOsViHCh+wmABrDIxsHEtA8f1PyQEJxq9Xu7vK2MmV293k70fxqexi23wf4y
Ru12qp8V62k9hu2W/O35OTaJLyVvOyyWvUuPOpr3NQnYSSI3s3phiLuR8zdNPWdO4wuwz1h5mNPE
a/JvJC4d1QLLEes4D0x93A9H+2ZzCww1UEi8nsq3ISML1b62tbu0uB6xg1EPWX83cnKIceHRP0cZ
Dq7N7ydAUT33g+s3QCgqDuqDQkulnyfNp7vyaCo2BBMAFQwb5qG7xZjpiWtP8LaaFG09wnJCtTsM
RdVq3ihi8szu3JgYngpiuRe5aRbj0C/Fg5P3O5AKzs/E8k0cBnLb3Esz8TscodJqP/PjDRQ0Lkfb
MgwsqXcdlE/NtROu0ZVmeG6yj9tdRIRWug4q5/c0bgjNGwOD96RC7YaXBiQyjzz5nBj5CqjepDbj
cmWMkqRdbfxDvJyfMns5TuIIGFkauy62NiVYQCieyOIJxqHZ2+KmxzDaWez9eqQaWGMUMvVrChml
bPcqo+o8Fx7REFbyLRxC4KIgzFFwpP2OpbdVs22hv8ByApjmY0O0N6S5iyyI7tZpdCge5/hope7B
IiZ2csDbLcw+iOlrw3JTdnfAi/e58Qil42JgjAwj9KjVuzB6dADOG8cgxMTwOkYMDqa1erIpwruM
X+IoN2QoeNpw2wzvkzSovhhKq4yNGfXNlATkgEz2dnK6Y+eG1DCprxcfwySoR0TgVPpdabYBPgwH
rQg9vf4gxFT0dzUz+NTwJ96tkETfySRgJHM2bvSSjBNrNfVz3EWqSj/E7g3l3+R8X3DodWLqOpco
Wo5I7alxruEV+NayZ5JygtngLwUzLkN5sJLnQT5Afj0oDk9niu8zBirLGHlaCVKgX4eqEth1ux+6
d5g44McviPU9UEE0ZNMxDqP7taSc0i4Y3DIomLGaMfS9+r3snuusJlaMM4PMGqFu++GLmsSPpsz8
BUNg0UQB9Z3RAaxcQNQj52m0OSlbZqjRh15Talqzpya2p2hAhozIy+1MQUoiCwkm9BaF8CZps1Rv
8oz3ZTVunu8WylFneLb1C9kEm258DjWxomlwLUzwqCVATOiVDp5N+kulHjslqMEp6Op9MpRLOvlQ
6beGfoODfzz4pgko9dQo8TGCkTVX2RPUsGCCX+GQi762EmjBrm07CgRZwUa57BpYF1bZM7IqN+MA
ahznvgK/Q+ZEUIQdDtCOFwm5T4EEsb1mDraRzFAEA/6ufY3aeesWDQwpQPrpaUgftfKjpFZS0oj0
EoSlqnkImWEk6VNnq8FSaX56n8tvFm1PUw17WdRc+k5RxK6fl2NMSrOF8bkat7dKd0c69SHUqXnt
eEOGDAw1PNCx2BEgmEMPL3feLAa0nPKeo6EjECTv8weVFNSWVZofRufUKG/aVP7+VfqqJ/DhJiPd
wqZfiaI5EC3flDmiY0HFst6niYQTjddWbX2D1cr0d5Z1gBxt01gKFt3Ex1HVRqDTA+dQRmdLimoQ
WTAZ7Gdrvi9MQi6Id1my6pg63/CXXre8IdROHOy71dErxrqi8eyvznIcmVib5DBYF1PXT2H/mKn7
YcqhY+yIMxjVL9PAsdmfm6SlBSsPlnmtWDupe9l02ypwO/eRusNenjBoQ97PpBuG+5yqgJwlu619
vS/IgXH3cIr9TvneyZeQ3ovax8XMu8t09oJTnVmbVOym5nUpn+r1OgXZsG36qhDUgaLgFe43EVKl
lz41Vbeifmwv+raTD60dnZOZRoJF66pyo6b6poxUb7XktmZ/mgZixcG5avtKof/up2a7xMumHatX
J9lnI+oS2Zx6jDPyZWvSw2ZBpMoHrTpU4mrMvoz2q6YzIWqFZ2ofq3X5vGzrtPLn2MDgmnW6bAlC
2SwqjUms+8urxFKe9JYQxwoaojg5GMMCWhc4DqSM1g/NgmkmY3ubDTxjJ6rLjXu78MBW3i9yGGIw
OLVZqhJe3kLrWhPwMfo4jmxcnXe0JZYorACK4TJox5bN1Kp3BaEEo/YI+/WW6IOASS4vS7bL2hHS
HJErrvLcsNVP1bidaa/i+l5252FomJeMmzysz1p+33EqM2HdAPoFrv1Cc39lkMpdNox9CVqarzqj
OCjm5GFuDFs1+1ATC+/umobtUBKUSCwyxtiKAf+N1Nc1phVakter5cVdM9RWXmsGQziknX9g7gsO
TpB7MQSdQb/Csq7FuGkl+DS/35npj+KIQT5iKpXInCbawcx6SKqG3WQ95LLjsurF+wnucBikUgmE
ulGwiHFcMoJKD9Iibvf4ibHYwU5x4V/zGBhWhAjtl/KiQ60XcRzkHDE5ZFJ8+PE4J5/dLeDX7OHG
HHsVZLuGixwnwZxTyVUn0rFKo/LyzKQ4mRhZWR6w8ZXCuxyDq/ThB1M1v9PzfVyGaIRvpHusBZaY
RrZJMn4LIVjmsotM0iSAfDLd2sGb3Dgww5diOeNZxFJJv4+q5UGZZmxS75i27M2O2BHVuYrXKsXo
rtNEPjIn8xNzr80FgU4EAkEdEWp9MaPKr0KTph013/Akw8KDpx5g3V8wHIdY4YtUXuXMkZwMe/7+
mvQbOGdtINeuVZZvetpcDW100KHDbWCe+NlIITF869gyR5EfmXofIhFtHXOiXcURv7lZyPLsinSb
iuXgUojGLg09aLUovq2+NCPbflNqgC6vnZRbXXabjOdY5ZYf2pwOheZlOtUn98ixCm9UtmzGvXoy
1MWXioQWnsBV+1I49wPalTHi+CtfWM0MqbVZ3UFZJAEn9jNF+Bnh63n42mlUJkqxN2da5Wrxp+qp
1ZdtafC8q8elJMNso9fdVoVka+YLe9i2rd+iHE/M8VIsykvUZsfB1E4k6UTOC4w8j7Tn3TRfDFkx
ae/ya5Dmq8noDkvf7BJ92gHCMZY5jpRORfmPTMS/hUEDAfKfz2DyTwD0fw+m/n/JoX21E/yvcel7
sut+wqUBYYCpf88TNvXfDIiRmHJaNvIW1aaB/QOXBmG20b2iMFR1TFzs1ZLhn7j0GhmM6tjmk6gt
gaH/E5fm760uEfgMoHFT+cN/B5emfeWb/aBJsRk3mYKvgImMRfHxL8YQ3YDAOGUa5iWwqzg8DA61
Pg5V43sJawELPaOgfqmTTi/etKKk8DO7dNhiMoURJdE7Ed1b3U+ZF4psTV9ifCoJkJNQbrNCLQuv
ivgCpylTQPfsuHbeHZmVQE1tBosGRUfvKEd3UBIamdgaE+tgqGH4qJt25vocYiolQE9qysrbpm9i
xAKWsI7t+kZr2BC1npQwUZQQ72GeOjEBElrv9mV5pRUwvu4Tu5cQ+B1Sy/tA74VgaB/1VVR8GAXD
GxojHNKCZjB6uS9ye+juZNjgsIszhWX4TdvCpoEBC2Pjw9CGETqe3mPFdRlc2ao3jqKFX1PiIDXS
6WbdMCWzyTLtn5q8GMqDKGWj72YcevAWpO8CCUSM5jSeghI5dJjfwSqNIjk/5KmguKRvIgxO83SE
HHTEWvzeKeKpCo0rorigokmIDnSCM9w/CDSMMeNbkgjJdekAajflsMqHoJVTY5PM5aTVRdGL6XGJ
O7hjTteesWs0Aqvi6C1c5czXeg5hhgISY1vdZeZxTKMTPltvcroi3WRblvEpK9jOGnvwVCecDwm5
fpvWjO070VtnMqZh/wEn5nOw9OberrItlHGDgq9+mpfmUnOH9Qu5UPCB2+56mWOTiD8ymjb4Ut+S
aJduoYmlTGj74Shld7WEurXtbI7bkBCjwISU84IGWF6J2DKv2PPPKu12ycKAWLOPM+t+4kui/o+e
OEVJRIqV7LbQR3h780hV7Ib7CGnyrpAzYwCHITnmHY+90qKGIhFkAzgZ7saa0KymD49E16wQSKdf
Mom+gkgaQz1DZbln4uTrbfFUZ320msNQiLaoIDwxyLrxHGykHkcylI5CEJOnzUgXmEjHJ9X9jms4
VgmYZhN2QuwexWp7nui4osX2oJHqNCPHypnJrQaRCCpsLh+qCPJrUKtIW5jicuq5LATcrOt9YrV3
CQk6cP/CEkNGyTw0E5wDJYT9pboaDfKXefY+6Yhe1cbV3hIzyUTMaWqG4aQAljucqh61fNoWEROh
Iiymm7YFgakK+iuNTE6IuAjBsHxtD1ZWj5iRFvNwyZE88g/nI4Ka5RSWwsAlhv+yO8L4oDaJm4GC
QTmojXYFk51aco4Q3iCU/Uoj6utlk3xtZWbW5GKl3+x6YPRMN/fWwSY/91ONsa1rG0eYSGTDidpk
ZkXsi5lJYpKMJt+4QwPamy0rlhya1Hr11G67coi9pTAuqUWTKNK1Dx1M19OL2fL5Ve6NnkTmSFKh
Jqqt2cm3TMu/TYZWbmElaVcmTN9yD9t6PqNO0nZpXsrEm2M+3ZS1TdVO8zwpCjRfO9J7koDRUXlK
YVLBlv0h1fspKOHsRFvdSDua/LLZoVKBJNaUA4yYwdEbpK3ubFBJZ9E4nCcjBVIqGuVDA3Lt4vpD
hELvVq61MG7mqn/oCEjz41g+MHeqQSMWhBn9o4r6hkYmqs+qFR6j1nyZIS0rXwsizmgF4Wk51SGF
nMFoUaWogLFkvHduX23UqXSuiEp2L4xHrxJoDRCdXbjKYaXcmCI+oqu4SsrOPLGfbwbUIdf5CHE8
cxCQWLObb9QRWwZF5WlGYuAkMLQPPIhdH+k/oNnYfG+nIvxoY/sVJCMwRip51yAJclEJkJll+ByO
80XLVOUg+2J51EvY4mroNuBJxhUkBiPz4sqswGTqInurQqW8RpYFgcEqEr81yz22UzfoF67mLEIo
VGVOvx1tRYOJrrGyhgpzpqx1NnViRfhjAAbVVgvcNJ20dLl05mgEvE/8KyHVZ60B4jMhuCq3WtRY
J6TypJLxQQiC1T2Jd76zqPyPbo9/S+a5a8S7E0/e1Kk7w6ytq4zD8lATweWvgYrTvm7YMsSkfEiL
UFTkYGAjHBgwaaACzTZyy/iLFU4vtlUBf7tPyMT3ldNsJRwi6OzdecFmY06Xw+CK4aVIQ5VeaDiU
7dlaDogZNmPeXGfNzGmKHNYzLNZ+1TxFrdqfolA6nkZPGsR6fZJdJiE7vbPTQZiOI+si0UPfAZ5F
34zxe15DNeatxva269YsBEDDLL9dOxdLYyocZmd0q7Gv1s11spgdkapCfbW65g5vl3MeG3fCeWPu
Np4jQCvZtft2Ca9hKV7UagADmkG9REUuoanF1VeX6WNtW6hAtEvRa8c5JfxJP6iK3BIKQWt+1AgZ
lQZiKoLWYnW6KMlwjmZt8EpNeZxn60rUynWDHQgmK6Td6tF3Nt8pOtihKD3diq+RWefb1k3PjvJR
a7dDxaFCf0Jx8Dy6i0Ijn9YbZKWBS4DcBi8hKvQkT3zo5e81+2TFNNz46gBPjjFjyvTbUBPLIatr
aoOtKidPbS8hlq0SqLkuo4cEV42WOZYL0pIqEeQ8vIXjBJAPliJs4Pa5GQ4JIaMDR7XbhX60fHeE
4rXrHMCG2CWbbZ5iLlwOV2Jh83ldugQUPYFLztku4JQ7VzjvXXhlb6gnvZwUqaR19s2C/cowcQyw
GSfgn10NdjIeO13ue63ZCfs9b61rJzFg11ZB1jjM3DqWEeNQ5YulnAsDfTA8fGC4dPCX0b3AGWZX
fM5y2xewoXOY1rD9VJ19Sk9u0Bdyv6KjRALrtQustRBakNIFjtKc3bzGHxLfg5FD261ulw6iHRIq
XdO3sU79Id3rmn69ywoyx26aLk4J46o0uv1Uv5TVQLM+AaAKVa9vUzejFqFGJiN7xVtF6rR0zq6x
V8PisBhA/SUUO2MHy9TXyAEFhnuvq2g8TkTH+nYod5pjXU/I4jei0cKeh11zDEdLd7s0ig5IRDAq
jK+EHE7qUmfYTk3XXaq0590v+xfMkxgE14TzbYQNlX4jwqS91afkrmiv7RhkfSzgD8Faukb+e9La
8aT3QYsnra/blcr8oLDZIqvsDqJz/SQNd9yLiCeQwaBzYcQWIOkfxKvduK48RHwECNj1p6K4j6hE
vNmyhv1YzgwcZm1bZO2pZf4EU2M+O2p83xjwKyzOO96/Azytqk9BLMypRumC7CcrX8xyio9E8bG6
zRCeYysoe1JVkuqtx2+xLg62nT7DOaY8nIz7EEAjTtydAWFhtrsDSXYPOlcuW9AuRai7VHeeGHj6
7oy+Y9GvzP620dcVj1FXTVhsUtoeZ7FfKIxKqvmsJerM8+XG0Eynh9gmQ0EdvaJ29kkC+5rICgiM
oCVAFO7EYk3kPheqH+dqv4FwFUxF6ccMqWtFfSGUzM/gMCB5BzusrlIJb1qB+Nap7fP6KdHmT6rM
7pNUeXWt7GKP/Z2iqR+9Mj5OLuSTlpJg44aj1zcZZkJUUtfLVN7Xc7ht8nRbyObCTOSoGAViFI2z
HlqxKvV7zewepVr6RvW1y3m9bJPbkRYnNResAPGqdfKLO0xfnNa+RIOKNLE0Nol0t4oe7cqkfpRV
eAVHcD9UkdimA+hw3ZZWEPWq8TjBc/aEAHzD5hKUdWnYcwEJlVFNPCvO8oOemIEdL55KWjNc4VrM
fhFZPEi8+nBQ2dIUMLyScmeuQdxjQrKcLpt9SIBzTUXfTDMAUhIMRE/3Rn4bhUe3NL5AUD1lrJVe
RgGjfEqkWOXL6oEguXebVs4xKguk5HUDwVburYF2Ko2/MM/Ag7Ccu31Zq29EePiSMUkVz77D7pgC
XJloCuLuA1XNsbIrX2ncN7tTHtzQfohyAiMrDbEQtjmjkF9RR5Dc7m7MGiK5Tph7GbvXIh2lXwBx
hcZySl11Ey2WdUTtn56EpLo2rXqPZJBdCD7Gso/7DH2/Yb2ok7pz6zlAh7u1p9o+xtW0te35LrGT
g0bU6kK+atjSPVCpsMsETVe95pkIak72SU0D3SYdZoTCbOXnOrSO8XJdqfXGNl/gVARG/xGtsi8U
/MkMJasmK6hqKf56Qi9Qq5TXKpPmgvRE36IyDnGM0CMVppXYW9a4NzndsghOZNZjBZa+Vnl7UYTy
1PWYGsj7xoovHdxrLXqbqCcRHLjbSJCxEI9+2k9P1WhgTJ9zeiyZkj3Us8P5YLQLhJXoKu2gtBBh
/yEA+NHRgU+RkhkS53oSmgTCzmP6KpqXJn/PIhJBz6FtUeap6AvDXdh2M92Q4aQIvjKbjdCU1OLD
UoXveZwoOdzLAbJ+XOHF6JVl7Zo72wjpepZiVr/b+LW8axNUzDYuTX64loi3eNXTu2pXmJ6R98UH
4ze2deTfHC+F4c73kEJsA03LPDeXeHLTg9HX8yqynJFFj67VdOz8SqrQ2mTa9UgPpyC50TrhpcKA
vk2V1b6p9IhUeTEGC54dAlhusjAkzbTKEUDTakXRxJlVxK+5UxU0JWarHg1rHoWnDoPgtMb8GrZJ
2ikqecxDDzXaGOwA22i5tUWrlgwcSitmTKRdMcSpng30Y5dBj9VXo3EjiOkAnvDd9EXLN1KZIXmg
CoCcTpHsG7GJeRh03EpskiFnDioVRSL9L9owKBVR1qeSm0t1Neqq4yMVEo9Rt9hs3dYQMf8cndIf
DI0ScLLm9sUsBlF7uK2Gsa8bQydQaybReXGmNeWySZMrvtj0gLa7Pk+6AlCZNot9jzsQi4Yg5eyB
bHIkpY1rgcGH04diaVPtL2rr5jR3JXNtVVPX+Mtu7SwmiZAHdNxK0daZ+Tq2rEwUtYsZhYvfNDbM
8mi0kFDbbBg2vHzaTRrlVtyF2KM/OCmDRvQqI7QfrbYm5Zx2LumgvbQtsRqlT6RoqEuRBQbeXI5v
icQi51gYxrVp1jlv/zDY1w7ib2CmuhpOVJYObDLETBUcFw5LD616vu7jk9VvokRL77UeyzpKAhc1
fp1Uy7LpnDF6S7JCedJaZE273M4S9Z7ZFUTlIjSZG8lFs5jKpxC9JmV5rxIrZwFmBXMDtOWlgrZj
JjT4dwjwb2Gl/z0g9Lr+Xt737ffvPYTdz8Dq/4V5leZfg6Ft8m/ntzJ7+5Gou37kDzzU0X4D1lwh
TBVLTB3Drn/iobb72+o8BUWWYfLqLPkfcCj5lgYno7s65mAQhLPef8Ch1m9QcVZ0Fbd0F8c97Cj/
RlLlypH7gd6DzgU3Kgvzd0ArA3O89d//wFrCwFLoITG6AeWMdetyFJ16oQGqdWkxbX+AiG/++Kv/
Vg7FTZWUffc//v0TQ+qPaznIblc78tVr8edrJTLPyoRjIbAziFyAr+UFPXixD8c6uslSXftb9oc4
vvHbEKUSFQEajcPbJ4daWwo3K22sVbqqi/wRAewGZ4jCNxtE/H/90z5xsv64lL0iysDarql/+mlm
YisdQ+IpMN3QvdGUrv06hPPwYE867J8mD8NLmzor4SVtOzv4+xd3LHzmuTTuCNanZyiVhEzqRpEB
+3q5N+wOq5gSVsF1qiersY3W3ah66hzIVE7f//rSK/vr8/LB2p7Ibw05Oj/850eqR5qhWDZ54CGl
40UXRbY3apSFf30V7RMjcL292LSphLNirWea63Dgx1Vq53NuARVJLLpldqzGfjg7U5Xu6qLR70kC
k/Bi2U6xBKLtEB3FewM78mZJR+aOf/1d/uQXa/gQCxPbbHL/tE8GiSECoVQyeQwaxKn+mivuTbgx
/MK/7fc/8+nG4nrGy6/xywma+HSZSK8k8hWeqe5My7IttEw7Q0ZntJuiBHnFzA4q0DJhhrbtF9FS
6DKeeED92P/KGfVn57Df3yLMNtWVAAifFqe3n++9iT/OiHZIIrzrxN4Zi+jJJGzypAwyek/gR/sl
TpZ3f/8u4/DJpsQjt13x6aKO00xKvYCxq2HKw3Wj79rsRr/guv7Zo1wDhC3DdPV/vYjb13aG7hx2
TJ2EpBjFGekI9f/BgsHQEPoAkcP0t+LTk2wHExeobF0whhufhiJKYQEyzf3bNwy/XjxRdRzVdcdZ
n+IP+7iOyZIYsS5nmJwRROlAuWt1GFN/fZU/WQtkkrDJMYhzGd99eg9bm3m9qYVT0HcOVBItgiJT
Dkn1iCkSXbvsFaAZs//F67/+1U/vAmJ/AgQgBWvsNZ9+m5GFa//XcQcnRu4mHFFqNPYcdR2g//UP
/Ex/XncaVoKpkd5s8KzEuhP9cB/zpjbLolvGYMDJDAORMjHeYHIhjXOWVjUw/TCbcie1MUtwQR5R
HlT2nH7Xurq7jpl3NX6ZNZE8OMA/v4oj/JP74FowcfEZEyyozy/FkiKsj3QDMMYCXyQeHUlHNbjH
ycRS5hf3YV2VP99zHiREQQJhVItt6NOT7kd1hKNJk80UZDUt2XG+PCTKeNTU6GxNQA6YQQRFzbRs
ZQr99dX/5cUUXJpxL9A1A1/jc9TXyDxw1hzQN2AE5rP6aiHkmL/KXVzP5J9+Il7PtB+sJ0ZMzIQ/
vZj45rQ2tk19gDY6BRtt5k1Lr7DJMcXaGbhA//WP0j/FLbGTCk4v5LIQxAX+pvqnemQaqN2ZKsBv
nG0wLSIAhobuRLdweYl7AMfYifVvNXQ0WD6M4xJfy+0k2au13SIbmVSIT1HHatziQDtHR10dSKSU
jRjOeaHp4Af9WL2HUQy+OWBUleCPU6aMXLMOeRGWj3ADeyvEowU3CRrgJOmiFG9FeltIUziv7czU
RMbSW3UjkaUUBhYw7YKBmlOoT3bqMCVDAhy/FEPOXBe3f3iRxHrE0bbPHcq3TjMGLUgtp9Mf21aR
dKsxml/fLjFR9oHp0vimzOpqxiOqEs5NI0k6CbCD4w5MZhq/a/U6fnFmPC3oLudqXzLLSDwA1uEe
pU96nwHwMI7WZI9AR7Hd4r4c06TzCr5QwWi9xOUIZvLIFlE7DWRHM9KYbPedYG47WFN+jVY56xko
ZPUNZj5Aes4gmrc8RGDtqRS2BNfYXKiKmzDGDNxO35h8gCq0YTJ/7yIiOBAd5933EBPsJRjYdNW9
EplxfGDAk5zBweBeFzxrK1BwssL0ZbQA47EmMenwhqUxr/RhiapTYxldRS4bqveZedbsJjzdBjHY
VcW0S/UHpmrGpndHtNGLk9aFlw8cHL5tgX9tcGAYssOohJ160BkgvQqjh2MfJRkNfF227lfmMVp8
0Go9s4NqKZJta4RqfyRZTb9CjmI/93jFgJ6SDpsGKhMn524kDCQ92r2u3DpKJjToTBW1lCFLQric
jiKEITA1h5dpvUrn70Bc2/Ztg1qkciL3rRbukO9a2Yt6o+ROi0Jf4Dp0HLPGBNzH669HWq2FF7Mc
5/A0j5R8Hp4CyrHhJjOfmFIz3bpmH+JoNSp4BsHolgOwUWjeYMJotEcFq05mHNzNhzlfZHV08Bua
6baztj9VsB+umVXGpo9tWxL50lbq5wxMFU5kHsVqUEZSv04gNkPxBxWHyT+UH9QA8zObXVyi5427
L6A1jMiaOrSbTa8PBh6gWQgNri0cJLtGXCXvvWOn0yYr5/7NBBfQSFOguMZWsWg/cnYA1wdTze8x
weJvMDBPdcRq8ZLuMd5otlanNuJeGopieI3jYLqpYxDE0MHscdBY5LIUsCL0Cuiwx81s61p1raAe
xpyFFaF2iKpVp1MsxNkmZj96syoWe1PNnUPliImFzKYweVLPG+Wqn/N6eLcR/RWPnXShXjN2qx9r
UQn5Ekdld8v8FXZFzy7IXhEbKMyKOlzCLSYHKhI2SeYtlqxsXF4mLBVWJdZDSJrisD+bbh8+G50h
CKeJ0tzZDm6k/yGs+f+wwr+vGqH/mmO1+V//s0zKHzGF9f//B6Zg/OYgxgH6xu2ecsUxOUL/4Fip
v9k2oXkuqX6cNZxra8H+D5KVBpPKpREgewchjy5WsU/HGxzTq/+mG/gsk5kkVqN0Opu/gyoYv0dw
/HC4rglgNA30oi5rx0Gj/HMdpc9ZODoMRghltmSyYy9zYLhoRgMTYZl1sDI5TIyP46VB8qJNpoPf
aThV34Gr8B5g8ivfzUKb5k1M3IftG3VbDZ4lcRQA/sqT0MuVtMSEBkO7mD2k0a2gdbDOAIZHmw79
wtEeemmJK44wBW3pFEFFqXOn0U8tjoEx88UhKy/ZhOE+sHZV89ZM/Mn9EqOy9zgqmK2AJ0/VqbIq
RDYm1MzhgBWLHt+kjYLtT92nGaC0iDLVs7GDQAeDB9CzHkcZRiZuIZxjh4IIEnDbERU29S1Td6WG
GKzVMGgltHTM/aQ5n/DnGQt0xwIFzf9m70x2I8eyLfsrD2/OBPtLDmpitF69qdeEkOQS+77nR7yf
qh+rRXlUhkT5kyFQs6oCEshIeIbT2F2ee87eaythELwXIggPTWgMJpmLnV4xgFKhx3hKH/pAwfTi
Rk+hby8KvXRvXb8KchbyHt8iWmPmOGpVVtdkCbBqDB4LAKOISnJRrWXdM4ZkJuKFq2DE7WU5xSEy
jrGGorVS3rGclc2qtRpPw3sRxsUGMaeerXrGv+ReIfGwLhI+uQhnDHCQeC0BoayrXBQvdqSKHmF1
pVJH4fUChpM3+V1daEm26RuF+XOst56+MsY2O091OhKOZxu+sZT0VhrxZFkpcrl4cBl2lFWlblRr
iMBwSroi1nbviqewaKCChGqDTBcT7IlRhkV9ERRZWLHYlTGKc8mIhx2fMYGHqU0ajBFjB/AndWV8
LRSBzATCxheYmxv6YZvUatz3wYUBvem5og8DTGLjKmj95CkzjA5gFFn0KUoLuRD9bYfgIKYzJjRM
Z2qN63dEaxeto6BysdpOmxSW4Ta5hJzg0jHP7PCRhx2HiYgME4qL3yJVFqziTxm6+OcQDi16/lEr
LoHdtihjaxPsRGhb1BAuaX04BaxoMqgHrXlqtUaO57RqvXpBix80imtNyigbSJZwKslDD6c1zDAu
DHzSr1Xlxdey58rXKRdI8He3/q0Rds11A6DZXkO38gQiKKh7yOl761fYVvp92GVAhdRS4P1x88F/
kZWGqBevdWXHbrx+0r+0OBDsVkkf2lHVHqIi9LFdEMQhn0k5LqJaCdz3zot9CJKx94uwNfVQY417
rlsNEz/qNfelBnz+HsR5+ajio9hXQanfusgcHmVtqIqtFraewmvjewMCdTxVq9JO+71sgrf1HMM0
kgKTkjfgy23hxy50Xki+dwQdPYoMnt1adXsFwGKp+vkS2HeSLbKWLudC6hLCYYVMjicmgZB/1SIS
Gce0WQCPURBvITiww3wjvLhw2D5oBNkbSnwZlKnWLjtNS3zmj6b/kvlW+6BZAQw01pZrv7EDksb8
kqmdaw3Nm/lxrxErVOceTPNLbi+StUqpdwljpJcyNGoC0IiLeJHCgpMqg7BTeDZQEy2g9Ug2QBlh
vHmDVjMtLjPecD/vbQTcbaA81VpWn9RqRQvKj3QUqr7luRgQNU/Y6wiWJaNq0TQ3gVxPIhWp0txT
gih9oksK1BBLJQxNzNm+BeNPl+p6uLCgeeCoIAALP0sDxo/hW0tAZXCZGrq2AbYXXVSySaknYrqN
6w6F5Qt9XgGXwMghWEIGj0qG315yhrZVN08rj7+8ZAiqO52ZKuEhKOxMWRuD0kJUyHyp2WnFyPII
QpeJbjgUKjDsaabUr/QqbQs2Irq1Ltk2YJfzFPM2UXJSn5AxKmZxa40FaETEhv5OCgK/P4OPavub
HDSzv0ncoVTuc0lVhtcBvOUjiCAZH0/M8rYFqJFdgt9JS8ryBN9mVkvu6EQI/S78HGguyLJWyvkq
SIyFU0pObWHYbf3sebKarkaj0Bi3di7Ccz7gVJXYSfPbAOrGkwcl906NTfeSR52XhXli8t6JwT/n
mxtgC+pboZyqfmv8Ru3//yLpP/Ed/1QlXT8zbJAug7eyfJPealCVRfMWZ1/rpumv+F04ScYEQCHh
2yLOiyKFucv/rpymP0J5TkODSsj4UKD/VTfp4l/0nmwgA+Q00Ak1tH/XTbr5L+AmJOVQNpkMGUz1
n9RNtMy/NCUMumu2YTDxIf6KgRGOma91ky41mh+krb/xiUfYii6455gojJNTEdQsehpavXBE2Rsr
kD2Ff0CmzW7atdZWG6IZ4k+acvC3Rgh7hKy5Jz5i5qKRi5XOt26hBsmJnox7F2AWRKNrJGRPXRm/
61DDBkOcNKa09/oUOi9wF9QeSMRCddfZ+h3IYWiv7qQob7IH2x/v4LLjmuYfQs+IllVIy1HvvZek
wt4ViLGF82SBBNfEy6hUb0mEVNI16SMXFIarSPbipaIrV5zwuaanT4EMgM+I5GXout6yMjBEU7k5
+G5sSKUjzF41Gs/GYYRIF0dnZY82zdY6fkEQvls9mmE9Yr/sGcVDnDOlz5JVqrj7utGwcYfuns3m
WvE5PDyZF9kobdYIDfuukua/fxZyf1AOhbGhq8dWNPRuUdL0uXY5ktRCSZQ9dQPVpAc7tqqDX4Rd
3Xg6v2QEF4rcGSREUMt3CZTbS71A6A6vJHbA+jLyF0gqRfiL1gV9puilnKBpSaED1cibcz1T7pMK
V1LUPcGWvKuqiRoTmVg8E/+lG8Vu2v0DhC5zvFABRaZrTrj1VeiX9SpJ40vJHu8ZBaACNrhHlkXW
RdNcNXV+GcGudgiSy53IxuLe0f3cqCN7cRyCJX6FfWw5Q4EzLxHWAxtIYkbZ0cetCbmYld6VRhkx
4KNA9SU6CR1HjPKcdIcXt+qHE4tkxokoK63sQY8QphSUS4JVcRz0K5NghdBsgRUrkrane4vt3fXr
g46ca532GqWeofV7iM5nNeEW0DtKHb+X2a8GNtFo6vgJUkLk21jhd0ztwSHQuF4ZMPNv3IGrkxZa
tSqhKlKKmoETyz5KPN3dhyWbWQ//dM8HfhFM364YcTyY2fNB0DYyfB7NuJMMHNQ87KbBFy1XVh2w
GA2LNZP4pa6kT2OO5TxlqO8Xyl7RowMYl0sBlHHhF/UlUmrU3mu1iJ4+LV6Xv3dI//2MlPef7Rwj
LmpzRmomIu6v77+ZypnuNcLbWHFe0JszNkOI1CaggSfp8enPB1O+dnn/OhoDaMbSHPUbSqJtFAWO
netthJUhJ/TsTSkaSDTpAyUXfPPzzuicmq4iD2T1cOTgX4d6fx2cRXWa0BpMnmdLHfs0LcsMxGRZ
FL0QRJgtTWmAytizwHWsNR83AtCH7caQJ5JTaRTrn3/C13HG71+gyDJLOist061ZB5gQKj0p8PPg
tm2x4Cannm/uiiJxAIauMuTBRw7HZ+JTx/njeLh8+V4wKxU0gGeb4lSTgUG73FyXEmSBqAQJ5F0Z
XdQ5r3zZ1fgeKvtGR8wy4UXvQt08q/MXtSi3MX3wqEbV4wZro05PDF2/szNpmTQY5do7K6Pzok6z
V/Ih7GIz/pLqOIX9AA5wyFfKZLxJG+0qHSyLqaHY5VnwHHbVjnTfExccFKsRJBX/zSwQrVRN/NTH
ABwRvp8OBe5ofri+8Nt6FRZIFS2f7AS/e2agdZN4rJoRuSQnaknQIEP2X6IoH8LKQtLGJ2yTN8qV
r0/iajBxm9jLw0U2jHfYBG7AUN5Fg3Xjj/IdbOypXkcODOnWySx/nwbNOsulbU4H//eU5x8VS/8v
mvqmwMT/vt/0P/8rfqv+w8my6HPPafp3/iqdFAOTHjFOmPcsw6BRxB/9bjpJLFV0pCB4/9vA9++m
k2RNghVizGkCqSwzMH3+XT1Rf//LRuWCcoAgdxYi8Y/Kp1nxJOhcsWRqjHXIPYNyNxtaCaM3GhPl
9qGS1J4lC4+sTnwpgJiFi2lfFi7pAD0zvPH604X6w6r9dWBFs4wVBITMFIesGQIb49dVOxlA51R0
7Q8YgTABC59cAYE5++ejTH/L3z21SWxgIwZQmcPjgtTYe349ikHfpaGlgfpS0s4IMmAGAUk3kPp9
1P3y9DDdC3JDfj7m9L356ZizJSur4jLvQ1m+qrDaJ74nNgrs9DVWrUsrL48cbLYef5wgzRz6hiie
0CXNLmMmJW5box66ImtdXtpRo6+KOILAjD70OpG7o1PO2SdoOiCf2enzQ0I4/2t2dm1TwXavhXpV
etGByAHiB9xil0bRzgO5VeqDhL2h2Rf61m3OjZqd4c9XV5meyNnl5UMwVfoGA0/2Hl9vaaYhD8Wz
pF5xKO200dXzgI0pw9ZOgOCbKEcmdZ0MCBuKTlpfR+tWhQmR52l4HwTpTtrVVVsfEZ98u+dM+Gkc
K2BZLb7L37UnmAYxtYvLUW8AUVcA1uu4wlCSCzCLfXHsGft+FTggSeU4c2ULYdj8vpetWZkEm5i0
GtjeD1ZwXSrSiYJKG+DD0BHJp443ONV6ai+J1iwTya7DlpYP+U5NsT7R4LmmahK/vxM4t7237A+v
9bf1hN8lTKQOSJgEAoTZ8yirOPMTexSXGfunNjZ2TKaekrApVuyOlI1vyqcN89HtQET0yT99Mji2
PSkQJqM0gqPZy17GnmC6xrGFV50mIny3h1a7VbyeaZDo73FMXeAASTejUeorXdO9na20m0xoGR26
YTilYaouf/5Nf3ousCSy9LPU0def/STioHrDK1RuU15Gl6gTC6f2mrdI0h/TylKPPIXzi29PC53F
Pp1qWJ4u/9dXowtcV6ffZhwsu3m2C3VX5tK6lYqbvlef/LG+7YN2CVjMPbIIfbz0n99Jm8+bNmkG
EdOhXJoLnrrAz9Fhj8pBt7FSZ/SIvKWesLUkJ+q8lU6LGugT+4gE3oFOTkcAKebx5ys9G59wdaff
oH7oXfis8uh9PXkmwBiY0A4eSOOyzkAU+9qLrq4bCFJA59/td2ES7ERsEFYxJydoYueOKMP+6fI0
/xmz5SkugyH2+IgfvHdTX5evSrNlJlm2jiT2eNLgNYeFEz+b5VIoe8gaR67C/HswP/zsEZgs6648
cHggH4Gy9dRtCyGZGBxx0UFgu9WVBSC0cryN0yVU9fiyAq/zduRHzPZI327FbBEgozilnyQrhwZI
lVE8tpg5G9iNbf+aylf5xHRnc4qr6sjio/7x7JEN89HX1Ekj/PUZAMgZeEMQAzdMVpHvsDsf3UUD
PLLftOPBJZvUwDTG3gzIXlj1bCCeMESn+n7o1l18IzzS17Rtq9GbXib5PtB3SYShFf7K9udL9FFX
fXtjeF80vtyTbmf+mBhSU2bQVg80gHt7Q7LQBXAoq3eIcmLHjV+mz5dutALSVDnFa/te7QhRkTY9
dVm8ztNN0ZAmj5N1gd+vW8pr467KljidG4FcnbnDlkiwn3+zOv/0T88WwlUWGapF2nqzxSz3LTch
Wk2FhLbpou3wXKqnWAqk9FHoK1JjUFqKbaDz41cFEBdsId7V2N1Cu2nx4p/5R1a7D7XR/Bp+/j2z
u824wk8zCL+HaHBCdqAgf8+t9syLVmOwNsUKyl0YYabZkZrq9+ukuA21rQLzyWouvCf0AthNE/nE
kLc0XiRjHcn3DPJLxEbFXohVW+onhU53fGOmy/ghsq5idwseRz4k/4xP+Xvt+nwms7XLluu6kbB/
HILxqbbJHV7Hyca1npvhDtrzz7dxpgzmYEj1dHRVDLw1ZdJXfn1JdMmHG5LqysEG/XylrZNttnG3
9pn9JPbFEcInyvqv1dr8YLMzY0gMOQKl/6HpyD7kP+zhVwHcwkSsREYwFnrBPbI/PTrBcKWBzKN+
wmMUdNts2GvhRduc18oK91V0Om26s4VxJZ+O0arvGGo7YD/IzFGug2vI9JME/0Ff4yuLzLPQZ9oM
VVHrbiptO7ZnfrgKIWANpxoiFyzwryaWYumgpkdkpd9Ks9+nTNebMpAt3/ybT7WpS3o6KIdhgzNb
LpzEWCuvoD6J/VDXbrDB9N2KZeCfFpFDkt7Pt9f4tvhOt5ePMP/FQvxNBwzdSWcaxxVH/AszI5yy
VJbTCmwwgeGjg3vvPDU2WbcK172x9em4/sK83DEYRAmQndHa9F3omuFCDe8AVaJ6cyFiJVdpu9R5
1+LTsaJ7stCv1W1AAFy0Kt8IQ1CTBzs7eJKjZPT/GOjdjMqJnG8JBqDXe8w88H0t+jhLSkYN2Sm6
2tn6iXbUFiNO8EPsbyoGUSTnPcusnnfkwNBVb5SzAuBCv09dJ4cIsqghgRJrWIF9Yh68AVbw82UX
f77sf/+g2YcXva2SAIxSDvRiAOVJKr2o045ZIymYThufMXVvg4vW3DfhiWLuyTtsaNdeg4GA8KbA
p6Qbz/pJH5/IvJSty7LnpiBPuwCP5mdO81Ldidd8ORz8K+PZdBfimqfLHXdrwM3IFaDqlAdr7T6Y
6kK7Q3bmQUR859NCb7u7S86pAewL+zIETZqsu9ZRJQx56CeW+V769fO1mJw2X7ZoH28A0k12aIyL
6FN8XWEYTyEKlTrlIF3bF8Zr+MvGGf6SqCe1vpOVtSmtG5br03JvvJXjAkFlccG5J88U4vYD0YLZ
MwTq5Lw+aKv8LrkpdsZ7ec4jR1RX+tBAcuCj8xocMHGepODqrqrTapcd203MS/ePk2CkpFLXWsR/
T8X2J1mzKmLcEzYnwcXFtwwDyC0XhJjkQEM2OSTSaMttE281ZjeQohuEKT9fxg9x65fvG8/4tMnT
6WCw5/545D79AsYTUgKvRj34v9JwUd36khNsoNJhu3QZhPQLAC2xTdScY4SO/AAu96S6SQ/c0GaX
5GCGCQhmZ3PGvJ2h/bgU0ubnX6hMN/LbLwRLQwOJDRe7qK/XyE5gJpoW16hcy5Av8T4CQGCFXkHR
rS7rW3v5f3jAWWVZwkvCK8sB05KtxMJ8S/NlDsmoXJZQLc8YcKVUdemRuvLoec6ehRQUlQXRXTm4
t+NrrS668+bNulGuwuf22b6Lj9TP37Zx033/+6rO7Q+Smfx1NO/OhfWnOdaz+ssAfz46TJh+vqJ/
fsg+HWym3vfG2iRQna3bgLG8R6noeMNFBoeZPOFFnz34MIl6tJ3UUxnRf/JaR1ZprUkc6t2bRmwz
9dIe4e+cyyi1jPJOT890HreWnZdx4RbXGSP9n3/yHwuYz9dneio/vRdELDEBDVhqC0RuIGpv02yb
YSINQMPyXYftAnb3yDGnOuWHJ92c1b7EScam53NMJM6tQqDXSrLXaXVNjYljn9AdsUwP4Fs5dePS
zY+9aN9K7+mRwL6oKlPfV57r4IlXT3XSMdWD+y4/e8PefbSVVfqSn5AiKaHnSo7U1t939F8PqE2f
u0/XWPXatLKzQj2YUD+sZR85hr1OhpuUczfAnPK6B/UmVU8EdVbEvJ2I2J8v+Z8+Ip9O+QN5/+kX
tKVd6ZrglNsbrPpsiwAzT8nz0c3Px5mWjC93diofqIrBh0wdzY966tNxfK/sEEuj+QJcHjGmiZs9
Wp0WCmjuq4vA/sd9itnxZi9cGzWpKAOOF4FjsLZNsqrbTVwQku4wOsbvPImciiugKygljdv2Ciax
uQqiI3f42GnPXqIOsazbIVG7tpS9ZTlu5yQVuJ3HABopqoefr/H3VWZ20rPXh7zuERcER2NERvBV
0S+J8PMBD0AFgdulr1rzIjmzOsclzbnfyY8IvzTvDEicDisTp5m78OT1QBgx4TWmUyi0NGnjO7m6
/vmXfjQJf3oc9K8PvjGJcPOMX4o0Mq4dYFq+thrJo6VTeO5XO2wIubcZCqcayTfdpLwQfasujOEV
mwJZkhTLATvgZKmRAKGXZ521H4vzqKQBthwAKPaMSeNTf4QQASVWnqJmF6Pp9CgfENQ5DdEg0jZT
Moc44UWBbb/99fMZzvxaPOkf9bIypRVNY5G5p9iQ/LAJVM6wTS+echuaPElk5q4US0N71CKgqNth
vJxouOax7+i3Inl26Hm9YAW27Msc2odkYm/wAwCTbOoleuSKVwGDjHvskN9WztkhZxVDmgbdX/cz
Ps3kHeKMdt/Cjzd/CbBw8plmr0R1ZLn+sLzNHyK0a7KJOMGQUXV/fYh80ptNORyUa7pwdbHT5Q1O
KR90rVgjVrWbadM63EmsnPZSDfZhtBb+Bnyf363BFbc1X81dQlwbPo58CUsxlBxXrNRwiQDGOHSP
9pls7Vz9VXoasF7ACeSvrqHloAvEBLFoDyVJNO5GBmZ9ZgXIFZcV6a8fhWqQLnzr1AZaUuv3VrEh
ItYqnQ4ptXXkVfr4Jn6/CibzPSzWgoHm16sQ22GjerUkXwdQGKZAesc7bd9NJx3Xwr2wyQpKid7b
QMn1XwiyGoMlr0953+97hwaBdSMdosk9xQU4o8AjakC2tlq1boAGPXo30VnCe7noIbRbS3gy/nDS
VACkFzhpPMKSesRIq0Z/b6R9LDtwkLtmDVQ4IHtuQ6to5GLe+ybt+Dc33Vns0egKh0fWvW+VHA+f
qv19BWaLbI02gQQknvdKvarRm7ebQNqau+cisRaKtPv5xf6wdP90vWeLrC9ZA6FJXG+aLLvyVXCr
CcXFMmA9Y+vycvICFtJbjE+HEKl0o1I079ljsq96LZ/CaMGHxn2JjnWA/vB5pStvyUJh/GF/lNaf
Pq9YCeUgGkPlutSW6MrIHGBf8vOJfy9WpsuMBFDw13OgecclLSLSR8teuRZoQkDX2Qu2xvWv+MWb
wkXgqBNntMhyWOtb7/7nY0/M3m/lw+djz74XWo9FWU84Nuo7/U7cE9OYT4+gcd/eQ41LwkU9oGVf
eI90e4DBefeQ+iVwheDRFvJvSet/O33700f984+Zdds8W8460pGVazD2I1Ddq4TAkWpZ4v87Uj58
3xLNrvmsAZPa4yAl5ahcV0O6Re1H03ck76SZdHKCr7rExmUtyWdDc2RZOXrk2UckSuBxDS4nWRJN
oi0KmNvdqutwkqwydaHnmBmJisFBeexTMt3Kb+/Xp8ds9ilJolDXBoMDm0/NXfnIM2Y+jxYhVAvp
TnrzZacolnG/oDL5+Rn74xf7822dlplP75ABrtwSEdfa0A7EekDH9YqNfE4BqV0Mz/pb029yjTs9
HnmcPgKYvp/xNG5HfMVQd7aC27GotbaTFeYhTki8g0ZYzbp0N4ZdLwdyDshY9W/K7CEVZByErwE5
Ibdjvi+1x0JRFolyCfF5dJnFMgp0iaBSHROri0ZQh6ZCh8tXP1+oPz/+f//c2XLru7nSAnxWrl2a
AMTA8Z2pdi7JKPWqKY61ef9UWDBj0vnOI4WgD/n1ptSxFJNVnivX5IAUJqEtOSRbnVkBUoNTn+hf
dGc5mqxjT4M2Pd/fbsqnA8+ehkLKrLwxMs6Ssp2kNfSrvYOrIVZxnjvEADQt8YzLkQCiVaSuawkA
8TKKlim6wHEha1gV0KutCFn2o93Qn6gMw2t8zGvNPDXFVatfe8E6bHdttzeas7HfuNWRBfuPn8W/
z2BuI7dSBK5VUvBYkdZCZ7rk+aAbOoSP4LVHrDFhtPz5yfjekpyWK5wNmPv4BxLSvt6tGAhB1tVU
ZL7YaaMByfMUuhX7j3SpQ9ZrlhXMr2ZTyE6pb4cqWcPhbAlEMpN1XK7j9M5IzuKYzChMQUsjuOjH
MyBUrbSEP1fmu6I7E+yaRHZfyo9Bc1a1qzF+iPVdme5Ua4uHbhGNpwSFLPK4WKUh/XJEgKZy8N3T
oLo+crLf3gMGALCQUAMpGkyGybP4eb2AohigCqYQsPOzjNJOt1BTE6uiWJvkrrR3or4K8wve1iQ5
8ZKdCNdjzFj2yqgWuUnwhYP6uQuW9lttO9q7Mqz8Kf1h2VCrUYRRPBDlvCpptKfs207qDexSqKXD
qoe2LHbdg3qCnJh2JDUmYWvp1c+n9zHF/fICzE5v9gGQjHGoW1Bt1/pEWGGH6MC8zZ4tB0T8ro3W
XuGkACwJw1GWQuXCrzxxohs0pNZ6uaallnNuoC8N8ixxyUCcfA+lZamuyBZvtE0GWg5jvrTJc+L6
VriF+62eXpeQpmOnq7Y1jAuLsJ2lcZ4IvIcOl6aEW0bC8Lg2o2dSQmr1jBZ7RdIXAD8etmTRaAv6
aXgiyVSun/pikT+xfS3VdZyP4ERBmK1L4z63j+hnv5dG07WayDtYSukbzRXDpRIoKG08SiN9Nahr
GZDqWF+mXr6ApC/0TaY7VXPpFftxqr37vTll6/5bEHn5+7Z8Vmd/W61mP2BWlJat2tUmMd/XVri1
itu8Phcmafcn3bFsy+9fydmR5pVYbmhooii2ZXdVs7UchgfFvFLFDoZyk+2BvANOFQEZtWSpbX8+
yymG4euiPDv4rPKSYWwjnueZJG6OcfQU4sTDgP9O2nTpadXuDH9twHxy90G5UcJzr9zgJsMB0fNZ
PNY6m4vUURp9veuzBWAEiK24oa9cJ+lJLbYW0wkw+dfZL3R7wJcJEzly+tNd/PZKfnrMZq8kih69
HFVOH4FjOvwq2l1ieQCW7uXkQNppUV01yQNXndLF7avdz0f/vvFBmaDKCJsgvKGY/Sb8wobSp6Me
XScGLCIzn4TUdRKsansk3DyLl2M86mwumycP6/NJNG2/KkPrlpVgN5QaBpaB0j3vyiR19GF4t1Sw
Y+j838rafKLmGzZaMrzC7GgRgp/xxboZq7I8Umx9qy45CQxWpoLbRAPHPSteplE9Jlklui7TSVSB
rHzV89na/HytvjfP2Y4rJp1T9BuM5z7+/FMtWQsYCqEnoAZb5mOfJeNKC1DJK0CDF1XkKisYN6c2
qxryNCanU1iE1h471+/L0sevQD6Kcwv3hjX7HPeQ6D0PzPC1Cc8E76C3tAozdNKmMnd6ucwsZFO2
rpE0bDqkZkrSKXDRa1Eot00XjEee3ult+PTw4rZHZI2VgZBajYTveSUHMbcgy4SQO6KG1SV58Nd+
X4mFXHvvHUyWI8WPOntXpsMZwMammRkQOFSjX7/OkZUa8mhnnHurnZogYdaKhjGtqNVbFz9ynOvB
tla1cpWnyXMRsZPS5Ew6qeTxAYwbrZRWSAvdzIuVFyevDEC9BqRw0RL3lfS65gQsLIrRRTuf2OQj
Ve987j79+GkKAWoR4ZIGCO/rjx8GgCHwpuyD2jP6GAvah6WSwttwo51bx2eGJJQdyBBwchK+X8tL
pLVXMkPKiwhzjpndDVlBvJSs7tTc8oAGnZj+IC1D0YcOHqxVa2jH7u8HSvDrDf6QWaEOZZ5rCGNW
MXcDAZKq8OTr3lTOfZIPugI6VWcF1ckYujdSEElXajJ6TN17sY39PF2llQrm2urOjTCvT/qeZiHy
0tMhSIYdLFaws8ZZgK6bcEbZv3Q5T6dpyBtmbtWe+3LTnQdwi5wsCUfn5zd4vtpxC7BvAKUAWWbC
ozBna21NvoIdGHJ13Yb4VkJYu2tPqsiL79Mp3jdAiBU+gKlq1mpFbeR6CGlEEqGCy6jZYF/3e0nq
6EYxWYY94J6HxHa33miuA4bcWVkXV7UqYPZMaV11m1uLTCpdjNfsrn8+lblmE6k0YlFQ5bx/tpjU
zF+fJhnSQ2snuX0IYVWcSEF3q1JqJqY4N3iQnMzMCbgMmq0x0ivVeqM7T3wELbA1on2sRKsG/MRe
i8MFG9VsidyJuE2Nz/3Hz/xH3pf/OyGtk4Dy38Xc8rl+/o+3tA7q4fw5efsf/4l5KHlOZ6FV/Bu/
vS2KrPwL7wj2FQBrk/+XZfW3tcVW/6WQtMz/gVEld3iit/5lC1atfwFmpRLF8KFP9jEWx79wKja2
FoZOtoVWmjeVB/uf2ILn5DA2PwAwxQScnNhB9B6/Plq+wZgN07q5BUWhjUv42AFUaIjJpI9+uih/
qHAnzB1/2d8LzORE4GMKfBbNO/0h25xVf7Q/sfLA4tj03li0p5U6EuAmqe3AlGcskwu74dlcN7E6
EDNrKTVeZBDQhBj4Y3fSqYGsO8Jzu3qR6bl6GHxR4mEuUmSNbmu8yp1ePgC5z+Pb0RpI3YNVNSSO
n+YV8cfYjuW1SKBpL4tch4A2ts2gACv3iWNSFaJiFjAaynTTDKoBiyLKfWVZmL73gM+n4JAj95CX
q8XO6Ce6skmytlsPBf5UACk1OwUIMmq6jb0EI3WRZjZxEECVSTeKYvdU58c8TwgkGPFl3uKH7Qbp
jV/cSQRUxcV1XKfdG8w4NGaYcq3d4Me1u+GoCkApzWRDNujeM8ixfg28hP12Xxs1GbTEQBFDYatw
ODK/ZefURySAOGUskpC4hEZ/zVvffoRi0xCarXdqiaFVG3Fuq55xUfa5rm5GekWCtpMgstjKc+/R
9zT0UL4q6SqcszIMQJMEDNvCIm3vQVqSN52qvnlTyjB4mD3oCeuq65VkC6jVHYie4t3v0XgvylET
BK1Qd8LJkA1+kq8roNHdFkwGqH8ioIXo6S4Aju9fJDLiCXnWpnDfDEUmEJ4mIUMk6GhXK6JM0Gq1
ShkRp1KSfKyaSnRiRjlont6IcHj6uZz8KjSdWMqgFKOygGWVP5iRkt4YWcHeMuqtggXeCsOz0RwC
76IVZRMumD0Q0APNw/g1lBn6pSEUCMnKQn4wiHC5HIaRVM8uzXv20HFVNGsp7Jt39D6GwmC2QzkI
uSLYxaVedXvAL6axG1xN6t+MAlI4yFxLfcdIruziwMzybaUqseTUhqibZdmpw9vYDYDgCHwmZ8Go
qfX2SVuaJ67WjuDmzDBFjtjbY7LlNKHNWFYzkJjQ9vTQczfM3IXPIG03DHX1WinAR2iZuIgAEtf2
7XXtVxVpm3pLhIvk5a1EK6CnJ+kBubwoPKUgGFqSm4NpNeEDrmc12Zeg5O+pOSNr5bYYnbEkUOeS
uuqTZpSTo+k68OA4rqqYcUyKVNT4pCUCFLiMzBaQktHlYHqw1DX52SiSnvAsT27XqV600N1rC3R5
FOT9ASQLcF2hCCKseKjTKxXWIS8bLdVXEVJhrUQLwnbdyFMkMzkXI5iXrEUkH/VlCFEv1AmQKquR
WY3RZaQug9Dtg2WtJd2L1sbDI9mdUk+PdQq/SYYpc4YRXEeEeNAFdChQcf/KNNWnL0WkFcHxxL+a
cYY8S5FE3i6zBh/3Ki4HOtZUTSOJ7rpaS+eSWZE8Q4ReDUJPbnP0iFnMlMjUWTZyBagHbY7U3aia
xuyxzAYByEbgFdQluSqwrHYmSV9J9uRWWbfLKrJDFgPt5RN5zK17MkIDdlzwloERloZy6km6vs8l
rb6xE722lrgBg9Fx9UIKl1JqSLeEBlKrFOSEeaR3Qtlf9PXYnstgWOLVAM/lF4S2PN8NLG8M/iKq
ZDeKkDmKAdLI0u476baIzd7d2D40GLIUVLKnS9XMxjUrZ19vS57IfmkGcXvPYbmmEilp+VLC3Lsh
5D0f1qZsAyKBGKeiZrW68spjuZFuW59Mo0VWeJW3yJUqTVZWF4sLW7Ep+sqsYMZvJgmiBl+4zZWR
Jkxq9Ry6ETm6im4tEzfArd/4DSZLATImophEdgOspxHpUh5y08bRZwS3Voa9nV1SXr/Y/kTmkXPJ
DFlvK7gEepMTrtNXRn7m+yIHMBPxXNcEb7X07TIlhptQyQ02ThvQTlNXfGa8MFfinemHLNK+2hpP
I3kJCqkgTXiWiJ53EMZwyHw+1+V1EbQ2LdLczFuwlsr4asE5vUyHROQrydcQLiDLa81ly5o2ri0t
J281kEKfhJOyheOYeBm6iWiMsSbgl49RaRcqQnCtDsar0Iy7eJuoXX8PVaxEVgnH/VGkmqouw1Az
KqeUeRaIaOpZuMF0G6QwUXmwY215MhYgNrJ0yTVNDpaZ5N6SmINeXfwvys5kR24l6dJPRIDzADR6
EXNETspBOW0IpZTJwUm6Oycn/en7i6re/LvuTQGqq3uViiDdzY4dO1851JCeVOHV8cZfovJTkAP0
XrUdsN2RvkgTybDMD8Vai3wr3Nz/Y6uCjfImjcb4mI2EH2/qupx/wihhQ8akSzQfnHFqzwQDNCDo
ikplN2BkpmwnF/qAPfjg4naUQQ1Ngqk3op7KQki+fRMmB+LkmXoWsmj2yepwXNnQQ4tPpxR8cGgH
9pRyG5OnFjsKXHIugzGBP20Z99u6bZ5zUXrVPqaYxkirZGQvxmb85Hby3ScJSYQnTRZcct3iitsF
SlkOh2fBZaDzlZytkGPfQ/jr8PtLwMzbITTtR0Hu8B/ZaX++AaU2TCejdEr6hNPobq+WgmONPoEl
gYUzF3i9rF8ZvLmkjHTUJhtviQvnIQxKs15kFYP88UFS5KSg5s4XiShQbkeTtynJEQM0lrgjjm7P
1dDv195PvywHNJsaTlcSvtX4hCQmXUWUrF/18T7xiQndwBDNf+K4QmOH5GBOxJVkfH9kwD7HnS3I
pMiG2d9qJ6PgIUMlGi/G6Kk6WmnmgbKP1meXWDP2m2DwyQwtlpVm4Wq63Q+Fn843evTSrxmXDPdy
1vRHAH3tJe/C5NIEQAbXEPLI1jNX4iMpUOs3zOb1txQcx65UX/EY3pROTxqHj4tnjrXbb1eZ9h9d
q5yPYfTMPknafTX0F2bEZquiujyLxoX4XfWHbg2WQ3iFSpluOaZZn51S1ZxFGo6XKa50uXEnyz8F
Quh+RzEhIfn1tC2pRBhz0tYlwJSYstDyFOLHRsqSBMUI0tD7b30iQndNl0c0SdbOANK5mnmNnCm6
9ZSNYD6zfxTCQ3RdZ2tHS5bfrOLfwZqc2in7JeaFeir3kv3kSib3un1wVOJuAbIdmiIOfrVuBGDF
nSiByJCdcI/G11Rb1YOnScvRYcFjxMURd6UkvmvJNx0rvTn1ox8/hdYTrySJX51PPAtbL4Yhr/qe
xMAkJaOdbDvi81CIFTzLrZ9V3leeigjkNWFphGxk6rQCgsH/m8QfadtxqBOU00K7ApSMD1uClOLh
ArYK7ouPhw4ZzihTaZOA6QpI5yRGz39rHVT3Ad5JtKmsm78bv672S5Kcp9yd4by6FIgbgb/nO7NL
e6/Dojp5zjzDYOv/89Vy3+7aZcnvEiMYaU4lOylV6IFNBCx+Z7EWWpBJA9t+RQGRaR0vOnFYyZi5
UAnHvdc5q2jAaPP7CHvc1m3HY9MSTJfXeIo2PlbB05SnzlGU2Fsz8lcg7I7XoabqHq0Y8YkxqRt6
4mxa+5mNtX7WUyFuCKvLefibYVtV+qm2Y9BTCYr5g1RIsesl856+x3FY5mAGdcKGDjBEK9/AuvCi
Cb2TusMLoobWfx16O/rURNN4N6WVc+cKLV4CG9xqNVl+Y9JepsmhF3Bzufcm/Zqb5jzNVfto6fay
Q9/F8kwQKtOUUOyWvGDvATlhFxCPv52jeL8O9n4MOx4oS22ClS7hRx/Uqb8CRm0b/dSTS5QwibVP
ZvA+KeBZM8O1v57oTeYjGY3xAUQsHz2YDUZzdnZ3lNvT78VtGWplkupOqOwwBXV+Gh0OgcnT6ica
nfUu7P3iIN183g2kD+uT21JCLD07mrFOcezJeTiMRVvs4W68uBzB8IuTjgUF2gP2k1q9r9P2q+8G
zpfCgRisgqNrcXhVPcWoS/LetrbYZHXH8YAcn23Y5MbOZB/SiVSiUiThjZtGT1XWP3o1AKF2DMLN
EHRQhtbWOc65d+Tgfguy6tIV/b+havbWACNryCfaV8i8R0jwh3CdmgtA0hfBa7X0DgS6pOHdjBle
BfXHdRFYBvYPiTZfK+AkuSkFUW2ry0sZaI+mIGXbJFMQPkoNv9gYEo6WlNinaB22I0/g3erwJ8NQ
x56Wx/lTs16bD0LtyDv0FkjQsG2JcGA4OtuS1GKu9Ax6+9TdUt35ZxWvHeuV7GX5hm38sH1tG2XO
c1wSozit+CZssO77frzzBmKHusLKTTsS57CpgiI8EuS4bB3HfgFIf6sCLLocHf0DR9JnmcwvMYBP
qKNlTTbxWnUBGUxRXtxlHaBLf4imS0s5SrZyA/TWgjh0E/OiO/E8qeTXWHmPXU9ukkubMmASaHNg
ufEvnTbOYfRrSi3OAp63wP+2sJei/ciiyDHJus+hHW4Sd+CzFrxeWeWS6bsi2fvE4iUY5m8cUFif
CCH/qiTrj1PYAWctO/cPpcMt706+MVHxkTos5WbzL6K9sbEM421HzzdE0cFp5HzT+xGBewZ+9qaY
izeimu1zmBTvEKfonnQenFK/Ngem6dmfKRCokW6F526TzHNzboaEprn1oC1OAkUNjMxIalZ2S6oR
LXCQHsJZfFsuk2soWg+qVDrnSYF3tr7eZm36i4IPKnHCujDYpW1C8jv/ueTIm4mlKIC+m4kRl0N4
bli0uxDh810lWOgqwf8VwQXdX/kt+57sMwsfGle+bGDPzlHufYB4S36z+nLRRp6XIIn3zeQs1A7U
STdCLiMT6SjDcJI3e8cdxZ40TZov2AEDaM/j2POVR0QXmjJ+rwZDhpa+6VR8I7P2I18W8KNJ/Hd0
SMl2zb8sTtYbrcaH1DdztxlNlt04jvdYxLa+0+tcYpCA88VD2ofpyZMtCSFEgN+2EBfv/SI49jrD
Z2Rb1NMyTR+otwFnQh5nuc559zv+UrFp+n1a2ZJisnlakyLkKhLhe0BxRrHXnAiDfkmT6tGu8sJM
gU9SagJX8l6HWznMO8+vfwprboWHu9h3x3zlKlPMmM1KO14sJ9bKIXKh2G3bOFxOXgBwawjrepv6
ytwuAXG0nfXe1nEq2cwgfAXTaN6rDait4dTynEZCesMGOdZ8+glYtyGe3N1S0O9EcprPJXDifDv3
BYtiqEkp80udPbSN2922pWnfa1UUn0U5wxz0B/HB0zS9T0OiN85S/Uo7DKjd0NJZtBmrZut2xhmz
C4cCd4pFArtf6/Xdqd12PqyjrB8FvUvJwaPdx6ac/3ltBOjPtXB7r6yGnCI/NuVOB8V9EIxfysbT
0XjOnepGMG9OId/JSH6cTCBeeYBvobrBFezi4laRHr6VmbDvlWzst28DHokBizNqwmNYEuQ9AISb
u0TLbSbStTxASHe/xRSHZ9N4vL7jQ0CeU5BasysnL/2wrkhOic82NbjsgfNfH7zKju/Z0jDZD2Ss
LzJTH5Enj+kY1zdazrdzM94JWzyPdc1fP28/zaSYR8f9kTT8L8iDv5bZ3tZiemNOK38R9RS9x6Tz
7Sa3ffMa/RJcybKLtuWOcLwfbeLqLipRynLfbKYY50hbTd/Y6ceLg97iYSvPY3UxXvgunPE4M3Q6
RuzCtLlEP/ewdSSDZONu8NW+JmPzwUyp8zuz5b3TAm5PkZg2Lc3XQRufr2Ue2WFMWxk8dUwlFx6S
kZvLaS9z5BZbgAVkDPpAocoq/6DmFpuxrB4DiLkbfyrfXG8C7ytd9hFHcafT9dKn08khHmVDpwpR
Hd/jiIp/n0/mE8j1NyotRpyBQVtqKNe6vMTm30JOXOO04pabu6+i1PoQT+IOfuHOyZyO3lmhNjgQ
tvdhU/YvQ2qM3I2xqXcVndRmztMfYeTWZt3AJodTlRfo6iWvJvnYEnUGCc8j0TdT+pY+9A/XZrKZ
BueT+67bRgN/NH+b0L91+bPZUVaYCz33YQwjQn47kqeRH6oAwjiiTppn912m12ME9dxmrUeXDtqT
V/6UdVIe8tK/Hgc9rHdDdsmmAtPBnGZHgQXAu2ogvRbJXNyY2tqnognwsJQlzmbycbcE/n0nsTYH
BwbxLo2z+7wnxAyk0plskRdgtjmG1x4OuRfNW8GstLV8ahZP9hPqXnecu4jNv56mvyr1L+NPgbOZ
+wyjbKKdUwKxBTtSk2+vueliV4c4xhJJw6TG4vrjd5ZM5mBPZlm4m708elGWAwqSrgcguwpOpRrs
Lq0KqATDakFnqepWRzPLLWY3gyKV3rSTQbx+ZzQp22FEvtjUPfJbgdSNMWZxr38pfvwIfXmzMFbY
cyAcnKCIqLAMStfOIK8jB3Yr8tc8y/pzJRG92/ctOGy18JzVptcnZ2LzN/eBEof+MO20GzXok617
iYPiooqEtry0P263nj0f0XAKj2s2vg3IdHcRM9bf1tiTZ/rXOZz/Slfus5yT9No2ciqtLbKe701I
qXwnezvkL32UPjHdSMUBbi3TTjkDDw8zwzqvmj7nlEi+zBFoEEsZIr0X2U1qoGZiukf/yGWCWFtP
OclQ9CauAwg5gO9Z+fGfbEntjezMD7iNQyfTZhvKhZljxhp104zfncdMbDHiJZPNcQZFabPya5k9
QI2jOuW0jH9Wn3Kqra/3ticep6QfDs6q7AXr9O9W1+e+Xi9CWYgYivjwefB2hPHKjVNqF6246l5M
hBGioR4k4xRlXrxzOKDXFd473+QKHtV7aLmAm5VGcwkKtrOUg7ydmhAJoD7643CzTAgHYD4V8d5A
O7ZFQ+J7Ku1MY9bZm8wvgwsx2hQAXf+TZ2MEPNP135viP4deMfe31Rwihq7VJ12au59XH3glIT2t
Gd4LBim7bC5xPzZl+tgKZWBG14+9MQkQiuwGPAoZI8orD7AnefVM/GCRDZ5lz5IA66z3A4l8u7rx
podctc8BLI0N7BNJ8mbJOJ27nPTMJ5cztdTxL2TCh2oo6RIZsR5ZAY9e88T9mUi+r6NlC1H1YcWs
QO6meoUr4W45gP3rMPstUFlNq9m+JemcnPtZsiLpFqDjfXms+6Hem0y8ryFnzUjHlJmy2hNVfi5i
vo4gk+Y3fGikKsZv0F5xlhbZQHKSfol1A56j9MEPe454ynQ+vNBIQFJS1jt5xToceh086jlMb9LJ
6IdEeZdJ183vNgrlv6EPWjJW21pvulIcqkxLekMRIZHGf7ieux1oE2oZVzIBJuafBJKhfggnMx6k
hvQ7RpyCrZJjt2lYq7sG+0T6wckpqA6+yP6lbjPTpTqnaEmLe+MCIE7xZQIBFaQhNBXAEs/KY+lb
b6895hS5U3h7O8rxktSLPiJOviZ5i6vbarsjDQ+/Xmr+rXLJbuPlmurf6qJklWr8JPBKma2Xpe2h
H6f5yDx7xri3qM2w5qR4NN9B3Lx2qzllWf+1CHRuHQ/DqzZuIrZOShezj5Q/46gYyNPadHng7ksN
NBWYGr48HkjRbkALr2+0EDPuopZPTBfUmpGzkMHvJE7KxD0mNR0lkl6PK/0LUwDL9bVcn5drNryZ
9PpscGACWI+i8AaBBWkuaxRk7pieO1eu/mtjU/yufZfaEOnc3a8B5Z+htdpk1ppzT7PLU7SqQ+5A
S6XSF4ztxtwYIhD6aatML46V1z7LtAMp3pV/VhGsxc5NFpw9YbiAeM0YFVXbeBxgOwNyWKTOCt4X
bua+zHBJuaDBregsjJKOZmqg2Owjoo59m77XHm5YmQeEYU72H3QxXqsl2AblgMU7HtsXf6YJbN2h
OpU1KRPA1SHnlBkUyWQd/7W2jo44DtxzkkTjU6HsuLNdZ+4XwjI2tJvTfhlbQWhuXuCELLq3ji5k
8KqvrID23pPZUHjeXqqVEe7iEOpU995JTzy0EH26s9eSGuwBHIv2awdaDGWpjA5zLPNnJYbww+ub
79JUf9aueBSTl+3HK3mgG4pT7+bLFvSNInvf926WpPqBJTPtVG7+xrn8cn2eV7dInwPryJ1Klval
GPLiM/fKF8aDD1FRPzZ1E/8Wdp12jbAk7tb6lSEhX6Rjz50MHual4RyYdUoyRe6/yS54Q3gbSIDO
/1qbU6Xb4Yjjiz3rSqd/yrqYeEyRMBESGZwtcDXmZeV+jAAht0ks7jzD1M8rLSqOnj7jbtF7ghC/
YCRP365Skd5OYRmdO+P9Satc8PJKiolq5bcbouRjEnzKrLwt0kBcWC+o3iQw7aGun3qmgDsAzj59
uO+wlFVqyl+SlETAC4pVdQJDP8bOfUe2aZO43Q2koQP7PwcxoYS2LIhP4te0jsGvZGE/vK0s221L
AIlgavaLay6AwPmj+IzOFH7neYgfdNuL7dg7pHVruCGvZpyqTZSY7NhlEYHN2pfbLtVotGsYb0Wv
XA73gl26vL/RQUy0Rx38gPmA8u4zDNDhAUsLVVuRPtHJR5t0pmDDHFqCEWnTG0+So5QFZ5kQBSsK
SehMHqpLNlQkI09qfpmArWL/qs5FCfFk04I32zdL+Fi1JfvOpGmrWp/S6jqqsQQyL6YlqMKuyV5M
Ap0rZ5aXgaV6IhnW6zazMetnw0D6PqxG/rOGKBbCyu6DRXy1lNRMF8wrXKSWePEq+GdACRY0tAPI
rUmlFzfRwXnIul9lNJ/jDMNLHUv/HW9gvcs7VuiEm163UJTLIkqfISjgvOgPIonLj6BQ5R0yonki
f47uL6dGQ8z1/egIub1/4med/sVMMy9lr6NDUCZ+te3ToftKgVCxoxZcC5mYWWG3L/yKEXu6jhlt
Co7vUCeG2UC+ahKnG5snO23d/tv1BCsPc3/t4SsHfRIQFJP0qydz7Pz+yBu6XLCRNfeOz7Sa2xhZ
bggBykiYLeysISbaYQh/IsXphejwx6d3I8ssdO+tANmxU8JJXkatXIfDwguOYimSx2WQJNbk8RB+
BX11TVJZk/ZvNsj5xJgNBaflBezCGCyMTBwQUkWyk114q8LFuRmr7u9oI8zdATz3CU73SgKzYlO5
1c/Wr9+IxGQI3yQQwLOIyAPGfojuFKxu2z5P8DEoXxdcSMCfnvK6U79hUCwfzuC07324fFgTWrSs
trrufvrRpWstRVwZLpz9M1njvFZ1VN71VkmILwm2g02Y2pHJVOPM7sFvkvxDLsP8OqyOOC951r/r
dpnx2ElVMXZxWAeyMgyfHOkj0vgMphN2aue5ZKRTp5+wrskDAa9lX/hUOG6WGTV9LXvKWk9V1mzl
DEhEg/emOcjrmD61xMQcSrYIr4fPxBZIVUf+ZoC9/emSfCws80KwPfJklwLlMeT52dFrOOBWmoys
d3dh0zKzcbIt8uU+GiYHkJ7nbdtgUBdf5OEbMydy6Yb1reuH9gEKBvfHQIbhXxsEt3NdsLXJqgvf
UjMGbF000XvUuSLae8PAxGWxLwpaxkEnLtSLMmLynXOTfWTEbj/m9VT8muL+Nc9hbeJrhw7Cko6o
7kJpR3fvCxOdXK+cjiJoeTB117GZNHt3XZ4VrPKsw0IQwOqWZ5dDn0pe2uMCL/QmWB0qGGP7nU8f
dqeNZT1E0NiQx3QOU56+2qvQMlYhbp0x0QiwIn/BRhI+lWIt7bmOtb7zMKdcYsH0ZwizUzVTR3FY
Vyfi+nlyC2/6nTQKQBryyC7idtuDzP2qJ+/UG/enLlgLDpzisZzdHkFvmRgJQVbZrZGjPomop1Qn
7B1t4rp2VTVT8ZzC2sHbyD1PwjbBAx7U943jzMOHcHA6N91wo6oVxh1v6DfOw+KdWj8V58bvBj6B
sj26g48Ft5vnI8whqtGorQb3mMdG/o6ZROw6R5TkijpnVCpnV/gD3ocxzZizt8zg7Vrcsyp4bH0G
ZkBcbh2HsVjIWWz26WTld0D82ZYR+nzSulEbr0GdDHQ03dCew5hpMjwDObPueCwPgy/W38JrEBQ5
WHv85M26U7Yyh94Py4c0Sc3fGlzkKSqZDPXZlcrTkWBVwFb60sSRbmwZmLe0joMfRw8LmABZvhdz
s7yhykNv8N1ouq11YrdD6S0vuGMiNrQHbBqTrcvXnPPstCTsy2q5pMeJB+R3WoXsE0f9wEqH00HL
IZIXFk7ZEktucvZfNwlywS/oWQ7KKkAkVdMuojk4O8bynzTIUOcrb3WfFu0JfAnVTydCvq8uKeN9
HZBUGQQ9afsLGVdFRRrHBPXwp1Pe9Gdem/IkqPU2+NSC+9rg3c5X3Evh+OK0Y3KX+IL4TdSIHYQs
aorUBirHrrSsDNRBGhFXOxJd70VTtuF/nfsJd8JLhnPntxNWDFyddfEhQXULd4H18C3l4Xi/TAtW
TUU581rmVY0Fy3eHkKGVLx4cr1p57zFA3FDcWJfSbmH8WVkI27tWdjkdZ+mYixua6CO22XVc1TcB
vUMpLktuqy1wmop9nqHBzzWXMwS+eLXMB4UPI2lsR/XcD5KWK12yGAO0WyeEHWFfAW5DstZYaHIu
PXDQNYNQeM8RfXocO/qCN6FiGXwIqF7j4atRi3kopbf8JgGECdJYZLdOIAkvrPFNicCkf716nm8y
xs8L+LOGEatpydQN/c9M+QjRukMr9os316zjXZ+jRhRT+gsPBUv+IRoabaizsnnvwdnk72OzfeEu
6lYMFOBXMwajh1rqbR37EvfIYs6+LIaz3w7vtGz9ZqR92Kwhu8V5H18UyXIchb6F2LA+lLl4qiuh
Lz7KEJYx0kXTNnzARLRbe1EgSzkxfAi8PBB5Evnkuqh3fixYgKqA1lNj2NScHC1X7h8YqRu0v2CT
z7RTHlruFqdwto+iMdwFaByQj5rPgdxU7Fo+9hZatldGEMMxd236k6eZwgIkMeeBh4LIwBMuij8l
nQ8iStqEt/CVX+qQGLYuY6KyFTk2hqveE+V7UO+IfWBMt+WsohvGrC1ZEKGq8XUkC0F5k3ug9qQG
xGayQdfF4hxpmb8t2UJ9ZZaAnIAAB9oLbM/lUrfEdeEl4gXTdfXLxbl07NcJL30mq7c41s6bh0Mi
JGTAZh/Me+t7N4yr61nhZq9ouLRDfo+Leyw8NIsmpxP2xtAr0cjwdVS5CS7w9Ly3cvHLp6iTRPCE
rlFbD/3wHxJnf1N4In5oluxf5w6/qwrzg1d636LDbWRwwe00FOTN6PbxpvaIdZN2HzIo2+HZVurg
MdHC9hGIL8MYUzNsQvMNnuhHb8apvl0xfZD12SWgD9aBRjVu1x38WOLMs2eFbH62bUYBVpX3JkFK
Sop/YEznz2ka/gXemP2qRsXtVs0Ekrh49xiSscZHOmKY1+tx6sZ3irPkyc7a+cxKb+Lia3dz353a
NFlvnc66hxTTvALavA/9vDh1g6VHCYZ0r6a55kAbeEiDKfPYhArZfK+j+kvkbnMxs/Nh2+Cn5eI6
C0OmI+aqa8n3sgZkMytRk61iogt52fTE7BEY+KmbyifjKWUpNJ+i+4pUqrdkjW4gb+4qnOxyZq0O
J0W7iQPWEWtsx8C7rGKW3DOMpA/0FSmldliDbS9WFBOkZISAJZwvkSGZl6T94RRlDCYyJW4hh+DZ
WdqndSmfu9Iuu1FmR7cZE0iCA/PVTR5Whii4rOj+LKGxv0Q13aeueOBO7/6Jwcs/OFjwzwzuUj8Z
JNNzXSj1GCnBT+y3HqmTqSChLEtnziA2PxCSREByOI6Ouj2iqfs3vWi4dtDVHGMvZI+5tCC8FRuW
tLvXKQoKu+kbp/xNtdBcctn/DJL1sph0VncTuw2LIEBCkHh14q8P5DEPO4l+9Y5ppyNltiQzymWx
Jd1PyJ92QxiM5BYEWjjxkrvR3aizfu9T6d2boBMv2q/g19IlcP62usUmrJdg2eO6JLhFO/qmKodd
hT/Vke+BIqZPR8rZlwudiaKHqK36NSpz35XF3pJwM6gJS6AKlvVOuW10KQwhcneYm2EC6czrzZZN
A0KlrKkI+yhIl6u3pZOvIwIAe2ZoyE2yHDlUGV8VTT7/Jc2fhiuVTVB9KfR5UtI4Rzjh2foS7Y9y
mqo9V3QX9HSzdedfUZmMPalCgfqtM7081hye0WegSETPDHS6cVHVsCsAbRKOKny+h3lle2GfenOv
90Y23eMwh5Oz81Tedf+ysS2b65EbVzfV7IbV2ReVO58rgQ/i4I6gRM7doHx3n8mVroIebF6xZC3r
eGt7SZpYXy9Jtl+VIvopxtvZHZwq9oND0WSZvOuG0Ot3wyhi/zwvbT9uwfF03R2MYUSwZh7RLJfe
K9NXjGHE2uC85qrXoeQr0f36gmWQkUY5WsKYs1IM43fLzcR96TB2Qw5zRZkcktl6iJyx3x7iVZL4
1VdzlN5ErSF+xpnTZP60A9f3nRJN8zz66fRciZ4xf9pzzXLXMOTfhXTd3k0MapR4tKX3g5eyX6J1
hzkiJXxTC/aJ14KJ0Wkuai97RKIY6SlQ6WOC3Easc6yF8Vo4eMajnZ96Mjp0fqeAY6WF8P9VgRO9
YsVsuAS7q0eSfTVXbpMcf+euRwN0wW2JdWWoF9K1BAWbWCAOp+wjxtpT3YmCloafOGz/BabUdwm4
ZxezqxOaw1RIhPeppCpsanyRuCpSQYo94iivqQ3ikzBjxSNnV9YJFHpRc8n6/j+KgcBJsao1ouMV
E83mGmETI60Kj9KpclUBJwjTn3tqyz5ZDyliUr9dPEhTD4tuvbfI7SqmxEudDkcpWwwGWFka5wgm
eW22PEQZWaweB+yxcUdWjqnfMJWyK6jcXWuAZTq7rgIBSOpzS8xuW8VFvFPGjtWP6nskIlIcsG21
5WDil1rWGpnUC6pbIMd+vIl4DPzzIFUAZzPWFj94sMKsEsKCyqlsKIhYpHOLHzoGCM5DU9l1OGV+
Y9XeMC9VHDZSp0dtQhGdMLwuV4xOGQz1yRCPlHM04CBG7PMYfdVaZ29kSiT6vkjjQN5UutDczLgP
w73s2A24wThq9IaGKqbspuB9X5l1o9DVXoI7kLmWjyLQiPAYVFU/klYVR8UxTDpstTaaHe9f1sIF
mWh/+jok5bsv+rfA0mZ/jMqdc5xHfXGbi2Kpztgb7fJMAcAyIkEx6UT4WjW3VG4JfvBdEbZxRFqv
Gy0HMJ29f5z5yOr7OKgnHl7HG+PznMejupXJmn4pM3neYcTsFJJF2BMUKoDyFG9YXluizCQjHq5X
jGhbqlNWQOA0gLRFpi4+ygwnMwZIpuK/eczMY57Dwt7NSgnIoiW+3vu6rsP1NqZBNRynovhEOOkm
Io6zSm6DUSY/c+otRDr1fULSTaYb+VjqUnRn4YL3QtPGkgn/IORbiK4LZnd4ZnHzMRYsAo9gdGT2
5izrUIfPWBRH5xgNSbBuO60Ii4iku3ZbVkQKxsMs/RR75nlt+dCUnA2IxDKa3lTTEbSN2OIvl76J
m/VJBTj5uGGZPlIcLrh3kXYYQ7yv8TrnvxXWN3Oql3lowJuHuFWidYmqw4QLM+I7wP96XFr24DZ4
rFm599Ji+BfF2bzsBlczIXdMOQsWxNIhOBe9Cs0Oudo8Yo5eelhvVXYPPHdY7hGppwLHsA/vAR9i
nX7PpljkjefUwwtWboZnfJYUMA6rd1QIRZVnj2a2S3NMbITbMo4oRbZzVfYlDLyK4JXRLad8u7Js
lu+w4I9/limlRQCrhgm1IocEyw/+qfTSFzmmskyP0auiSCpOi+uMMUJ54mZ7gKDs5YOwq+ZTpBTX
WDx4XNI+Hn6y8Bo58YBw5ZJIMPbrR4nHVW9t6QrgbEk9j0fMyMt0iGRfhpd66YvwMLOFSfXhRDlg
MHYOkDgYFn/Tn+KCYvdvVNsxU167D9zCkoHN5IJ7emEIHY5LSmZWNt1J38NK2TTa0/frBHXhzHMM
V3gcZPwnjNqg2Xt1M5ABg2diPila6b98TItmPirSL7kG1d8wMRK7cOhErFi5Ie8yf5Z9yKphOJrM
sNrbRFXVPFTN0K57pO9pusPkROzhki/0ILgl/eDpCuwe/7vu+/+1zvegvrvnsf/+Hu/+qP91/Vf/
MjqADlCO//t//nL476+hn1z34/7HL/b/2ZV7nL779ekbwhf/6n+Tmq6/8//1H/7fjbuXVbFx91dS
X1//a8X/oe5MkiRH0ux8lZbeIwVQQKHAggvabO5mPk/hG0h4hgfmUTHfiOfgxfghMtkV4ZmM6KQI
RZpStcvKMjcYoFB9/3vfIz/1faUUjpx//0lS7/7z2+e//M//rKBy7d+E5QAEB/X3LXFHZPfPCqrl
H0lCeIRBPPljf6elfnOlKRQnH8bYhJX/FdRb/pHlSI6LmN+VS9fKPwrqfYCVSM8l80ergE1xDBHQ
j4liK6lcRdma2Mytb+ynVB3sumBf0Q3MneaVHh7cKqSS0R5+16FFZUtsHo25urILTErl3Jyyohdn
27R3mYEpTbafvl3Jf3S7/CfTn/07M8bm/d+4p/S/7briy+eW3/HH++m/5O310xjof2/y//k/PsRA
/yMF6ri/ubZtAxexOEg70v6Pu8uxf1twqpKkPyRwyhm5g/53Oaz1G456WG22pxy2Dkvu988UqO1R
imYy0fdMjrwL0uEf3VzE03+MZrJgc7OaEH9wjkto+B+oII2r28lQXbL1miLehZqhquNaPfManKqO
49KNXdstnU2qfbSH3NuLfGE+OBuklXNkpKA51RPTy2M4Vc82+U0dhZeKXEHK/LFt7ENZ1QeqlRhi
2qOzG51g1YRF/pQaGtJEUh1T0kE69/E2No27sdi+vtq5316Zod6pbL7FuUW4msDLxZhaZ3MkC5nG
AoMQjgxrEXcl8O9RjW9hUFYrB/Pb2qgJA9hRDsOhP8SJ52/nTj8Z5P5wbAzDsZaJuImWgU+Go6ht
5Z6VNTnHTuHduUne3eI0ghhetwzksH8cxoYcqOE2Wx0Y5XVX3pP5ejSdYmUT6roVKbuEok4Q2LsR
WxI7EGzu+bHlvL5LAhubTeP6JCSr6zCo5A6B86rq7PYw4b3YzVgT3zRTDNe1kmOvOox0eafXVgFn
KDfi48DOrGYihbEMx/qcjyfGsBEubVj9Vurvsnho96MXLFOIsONs7BMN9B61Y2wHheMw1cnjyMH+
kNu9dYv3x132Jpj8avy/k3GnmZ30ExbykYhqT+KTNJfamO10JPTwjHHl3RYUmReGT0U703lStMVm
UAOxTt6vg/2C6hQuo9bXQFVYtDNmg2NV0bcqu3sRFwPZLR2Wq7FsHhU8KTbUy7FIteaL4drtytLm
o+9dm150BbZo49IKWlT+XeO6F74VDIcG2yIjeZqANYYXqBgNRLmE9x9hEmeI69VsDO1Tn3n+ldZm
sSNH90rqb3hzSqEPhZE99o26M1rsTXDg55s8wYbMWYa5JfB4VNCEY7shTkKPnMQUSm5HEqJlYHfK
cqNZPFPlNiyMG4gx74Wf7dMJfbnK3Qu7xCXiJWhedZNeoeAQ6C3GDb7Ft8R8KpvkqfFQMUXS9W/U
zy1eYAzBY0MC0KmH4FqEAeEzEwJEasBNUmPUP9GzZV+A5+KVzy25Y3ZyVw3eMpDLwhuWdFw5PVoL
h1K57pi4vDPAWDS38XEpod7GyTI4JXOyhgTDVigzsC8WsziEQxNtGWdOd54k5haaOVE/NFYLZ2SI
LO3FySVn/fr3VKj03AN+cmb8ewhWGBKPqp78c6bpxEWHfpxxPa5Zv9ZZ6+wjFba3M3amlwJP/Dpz
zAxXTgqrtcQ/yBA2WU+Zx40i83XBnpiBTXfXN159lmFYbCZV57dMD998h84hj0P5RT9q0n1oGVuj
Yoy5llmbtbvGnUmFTB3EWBN76jmWIGPzQOjHLobiMIQiws4ii+cUaedGm1FtLRM8wg9sbFYJRvff
DcPID1OEELVuEpnh7+jnW1bMZXraxt3aUXPyaBmBdZ0WtQISNwWiJaDeieWGcce7NErGa0Jiw2U2
qOJOOWFRMUj1agdQbd2Qa2Bkh4PBjZrVmHQzpUpCAhhVw6NfRKxVmLOdV2OM4ouuqjEfpzhtcayG
s7/ByZ4LnszGxgHvhc+cUlD8rckpt4RB5601LRU+SRodhJFy11OEnR+1CyAC3zhbZWvU0VPe8WVm
DzNfT2zpxBljYvgfcOnjJJbnxKuHmxEjyu/aVuM6Zm98nGXcviXYClZpgVtmN3UFjcUlD3Fn1Omb
0ylr3apmvrJGA8Ofyz4X8yPWnzMmKfxjTEWmlSHc/okDbHjSGDdB5FP0u1HOTFYln52dVZXLwWKY
ZxzrjXXZdHqRTDlWm3U03trz6N6NtdlcMuUb3mvfpXXbV0NEEA7emukX06OKK+PIWX7M16AseKq8
pFMk24ovk8aBYaquPTW2GexyaxBkbT1/B8cZ0ztp3g393MmVkIb3EgakYo2iHfYxAiKxVEIGyIgE
GXDm5cHnug45J+dO1r8mg+tdM7poD3Vq6Vs8dcMOiwHUYZa4tahDkLGdVe0iN8oeEVKA6c5Wd+Qo
NAILS4Ndynt130iHSOU4WT1o9ryV77mfWKeOc+dry1ozkxig7S3PZP1oFPin057jnNCByf+5TyUu
OUKzKtxT6436DEBrYRjj3mOVLgSsgNyd1z6bPCL7nd5LRCxcY25JN3eMsuPEKD51uRinjVBsy3LW
pzKNFkRO5F6a+DuevYiQaSjN9JYY/+c2iKxdOCExWRkaTDGWxW7sOK/rysD8zSn6pU4j/UbeJXkI
MT9c2J0QlwvBZFs6i8N5wke161xZHZHG6SafSIsfMJtWO830+cZg+rPD5Qg3ph4eOQ22KCWS3JZi
6kLlaX7LlkhtwJMN+5H45abMWe2yqq9PaUfRSJBaahMNszqYxYwPJ/ewc+DK2JH4sF8x2HLvgZjA
H9syITWCZ4wM01cnt/JTJ+Bp2o1/a4x5/ygNl9J1DRCZkxZwp0+BwWu7mnws5dku6IsR6cI8NnYP
7dHGbFZHO2Jn+Ns8Ak3tdsYPluLpADHwVo7qYswZeMaACxzCjqQPyYLT48YwM9EbpOkCZRhbutEI
b+eGch/1LiNVeyQK3gc0cpVrT3Yveio3gTPSYNK5I2FHkb33ek7vChEkT+3IHKrTsX4JMA1Uyiiu
KYk19siC9hk7sbnLlBM/01vv3wHBkCuTsyGTcfrsnZj4lywT84I9xJ3jp+t0YL8VS3vvjsXWUka/
GRN1nTvRLm+89czDuEmHWECWcHeZa9y5eRMwLmJKbzifJk7oL9i6PhGwt04yqxf9kWNud7ApiPSk
3jmUOB4ztK2KoMAad2G2a/OJyWpUHfs6ZK6MOz7ihVwXDEDMLiTVFAXtJl+EdCc5OG2f77Q7mKvS
qeu1W0vytXn9wJmrwpOt2ESkwTZFchnyylvVU/3u8dy2Q303YjhRAx4fF6tDsY1s+8rsM0ARbrhV
80TLmdx3/pexnO6aJs239eC7GBj4wXqTkXUzXEUeXC82XV280KHRwzVv0pRQ4i4sCM1mI1NNd+vZ
aPxuJyiqcjx1GWc5/WjwTIT2H40ZnIpQ01dTl4yWISWssJpSwZShshCZjTdAYD55uIy83t0W7KIv
JFEiK86/1qHgHw73VZ/pDGIB7duOLXaVHL+O7vTYmbjVHQQZ9kZL6j/cS0PqkytzdETksHXRk1MW
rtsQ0RP+XsYiIi/VGS/o7PHeCQdeNzrcz4W7Lye5mX2y7E6YzgdMk/LOi9UlchasYCe4LQW5EdzJ
prlvBwJ6ndPfBrFVXofSKy6k5nIhPVOxPdED17TtOo9Y0GljMtSwERPq9Naqswfm/9GqJZp7P4m2
54bv2LxF4SnDNjuAEtj7Zvy1HVOJLaJ3j22BhW/KSo9CVvxIq9GiuL1wobXi/F7TF9gxFkmwms+c
Q2zXu8Tx5R1aH4Sl7POCpKVnlM8DZjnSzPlwlI2XXfCnzwemhXjakKT3TYPPgHs3eDQD4CZ95qvr
LoLokHgp8SOBh9LHRIm/Cd9rVdsUxFalsw8zDH51GV0rszQPbtaKG8s3+jMsOU6+XVffBYWMXhxe
bzvRmvMluubMnNn18lNp4ArxsQg8BF5WV1vRQ8SqfPwPZPXmNWf8Hqt4AH2Cyf6VM/TeBY5jZ+00
bEbRvDKkLxSt96Hwun3S0eIT1PNNPdepiV+NQGTpt95WVVVyMXiBdVnaAc1eddFB9zbFcyfm9CTw
hNzQPFluLHJCV7ggq21L6Ih065TcqjIhU2tnxgtLgPfapam8HCd29D65uksPDW89COpvpin9HODN
W7u5URwcRUoirBfPHibWENQ1Dsg1DoknjxJGNEai6vtpxj8Zuxfe/DUAt24DRREmVYJthWexI3Sj
uvzUtMFBJOE5ECzEKeolIf29N1MFb3gPbd6/s9umxopB8Uo5w6fGgR/cJO11lN5MFtkEl/1UX077
vI6Wx3RKk00T0ErRkGmjNmOmEIAE+0o3vFdBI/TXbgfQwJqp+mrrm6ztW3sb+nO2dZtwQG0cw5cy
i0nMAz5jmFd6WBzlDa7ViM8nmg3XjM14RLKqD7KErLXnhl9wHVeMDdsZX0HPRB4rKlFdlzI/O56z
25j5yXVs9A9MxRnSNIbNrJE5UP2JeX5J2wOjNWTNun7r7E5v/YKGAkaT9Ys2QHGQpgqKfaVHSu91
12xbKx/eRW5wfi6qgPuA0fLJMfjb0koGZ6NKxh0ug/KpwsV9EnX5mJpJey9S6kVqfPEGFtZRn3gn
8rJgvHPR6YHzH3MIqBCkyDmYT47C1BLWS6YWysvnWHegAIrIxshtVSA6PLPcEb/xvo6eY+y8juJd
vpYbH1KV632DRxX7eJrsmyBrToxxBjy6VbeP8qE4qjYqnwzOtysrKdX9SEXuSs99f0h7Kl9av63w
qQbBoS4y9WZMbXgZFmZzJ0qqcgfhWJd9VkcNqSuqIFzWjSMEHPuQTlUNb9h9sXux90xUc7QvTYBm
wDmlDca6tZ8ML33plnctlJNtlzt2xsFGk4MbrA4Klu7nz3PoaXzVqbKvoiRnf26riZU57Z81K8WO
SUTFNqUPCJ0R0V7lfdHvYhfQhNGymcyq2DuV7L84sQ84P7A3PXco88sTan0yPPaxqzJklm4EMSFi
nFk2h7JgSB5zXnEXk0PLTsS87gtkFGb8Ztv5F4JX9GWO3s6QvQmNq36JlAdN4JANThZy0Jid3UlV
76LO3p2KbD5eUnuX8g8BManiHGOZvtBNkWxH2mEnTocNmRoJDADjKQFBJ0u+xokP6UCF855KL/kp
K/ElaaPNbousE5d4AeJtF5odRnwHr0kn4RcQ/Ot5zHMtOeGmGNH9uh9o05s791NuzRhpvKFIbt2A
bQX5SkH5GbvcVQ5fkG3bkF3guBku8cPKg93bwytF8CxvDFTwDXKh2tdIVO+p2YmberAZZTl+ffb9
iYKtkD1IMtsZsQSgkNwI0XCmdI/syzR9FuH8iSztDXYwFkujvKRwfDPlQFb+n+mf/7+J6miVP6Hf
vWdhXHfgjt+/6fzHL//t3xcc5h+yuvubQ7oL1Bu1d+z+Ab79oakL+HaORbWqKTzTkpaNUvqn6imt
3yRyusUgDeHTc79TPR3/t6UKmKZwUKRUhvrOP1E9+YjvaXTsexE/QIxKVH0XReeD5GliLchqRpew
KyZzGwyL56577jLnMuibdifIGnx3YRjPTGFZfM94Xi7DXz/RteA5ItsyFvjwiXEZlkPiAazqavHo
WOnnOEKTMJIHHaCR+d2tV3XVCuPUs9/Bs7MbjGvV2wSYaHlH7JpOvkdSntKW7XGtX0p7yra6Z0dL
KOcXmF1+ng9/rIUXd2mHB14o+RHlcvm+I+B2Uxi4JlFadFqyOXZOKk+7dXrFvBBdg9+02GEZSw6t
14qHxknn2zROya40w56A5uNUFi4vC4L5YDbitdOTI7HHxaEohL7K7OiTjJFNMG1ScW3X9iuZwdvG
wXbvwjUAEiIuZu86jD1qA1J7p4eRV2SrbAqiwv6RSIy9Iak6bcoAQ7DpJz2I8umNQfvV2EPqAPWB
ud3AEWJb7PIEy2CojfFOMP9cd42NE9zXECoEOCLM3yid+KDXjSpfCYZ2m35mYrfC2JptCkx/m0gm
1m3d9sZtSHxrBxso3pF2tQ/djIGunpWzzjqcKwbcbsulX5TtR088bLLfg9RI33FhJngnDIxSYpl/
YvM2PTzSZN3vtddkO0y4z0ydgc576mV2qnsJLaMMrXatxyy9SJ0YzlRnpntVz/OJ2mn/CPnlyRqB
IJsY/DAbcYFMP6QByCOQ0jVxRVCi1iAB4L33NV773MSuVg3bHF/MFkKLcWbZFUhuXbIPJhICceof
iPdR+4wgg2WmkOc4p9w7Sr4MsZHfZLiET7jLaUYofMb0cZzQEU7Sa59Q/9xPBM03Laf8o/QDwnqG
HziX3pQp7NVzdF+LAnkg0A22hwT0OIEm+rUiako9Jtqm8xin+T6ZUv+IdfJz4Tf5xiqteT0V/rie
BdwwDM83co6bLRkxwnfs4RjLN+UVju5w1adlTfAJTjyu/aXlqavO2dSPRGKCrwkgxy/hKD/rqc3W
cB/IOTDSbQ8VDLZbsufJJg8t+BkkR1YJZ5ZNrRp7HVoAcJseYA/0zN+p74g/C894GqLMvrZ1nJ7m
yNJ7AZjtMrLCz2ousxdyc0tpXTOuI8p+aLSRgeYAHDrnprMNUqE+mjOEo2FdqKq4aILqyjeD6hUw
ujrg3qCbE0zuRucqPRoxIvtijN06DZNuZLDriHP+QxurhIsj82PeAJSq6jK5CgI2SmnmyzfFHnNr
1BNVJx1dA84Y3ZSop1tkUZab3PcPrH3hY22Od6VJ11Nvh9muaadDVgYHNAImB26DScBq8Sk0VbYN
w+jQEELeIhyCNXFEeiW7Su5F4ZRXhgk+fBJq+AStw7nNJqvZojJDhJyInu5FXOUr5VPPp5lKwDFa
Me8fzo4/OUxKIjqphAr2bcfkc8EuvbG7vnYtnH8V8VKTrSHK+3SOB/XoTPYXx9Zgt4tB7XVJFk7C
sSNjkrTtLU2ExOyMamc3nrM33cHD967qJRYq9BbeULxJu7H+0o+Gvw4bdIEg0E/51MZowUW8WUhl
HJGr2F2HQ1BS0Nl9ntGKrixIUwfVuM+JLZLHOnT1rba74KrUVnhmCYpJhWhrm4YefgJLiuui9Wnf
Kydxg9XBe6VsKtnH3Ku3FRnCUxUX2Y0AM7RWZVQju0uSwjF7nD5GhRdB9TkZ2DKXSdl+DVCvOVer
8Fo6hLmcGFTpINrypa6i1ynHnpp37R0jEGsf6SUwKXvS+Qb5+3B4MITzPErzSZIfdrHXV+E5ZaN8
IIMi3LVIeutOA1C4kJmwjtJDoMpYIN8t8MiX8AuDQ2WBHlgt/mrFxirHX0vaxDrmquZO7Lv4ko17
ADiMzODBVhXPtc57WG66tg+mXUz7OiFoBlptIUeVU11dV7U08TmP9GCXgJE+4S+04l0WdOR+6ijq
aNQIWvMBp/XIlW2Kr07V5QfISvbWtAKVnFRo7VsVbLwgzr6IdhIbcoDlJdO88jAyOqAmXQXqTVph
iewXB5ve9yOxIgQWb3P4ThehJB5QZG67CcpQnj07qW6DJiP4l2XTISRleaSBhzN62InfZ7hQ41bC
83zQ8IWIPEW9tSknXJpBPUYX7ayL25DAyZbb+mh5foKipquFCthMO8MsgThhfga7ZTM7wm610Dtm
Aj6R9G/KZqGo6hxVIhkIJHP4yiOJTO/TMNdHIjmDYwq+Itv2Nw0JEn9nETaceWp2ZmfACwFpQ9re
mbCwl+A3ccnOmX/qgujrYGifuZP2twbv+M9tr8pL0Tl4VWqDrAFGqbRi9OhW+yFL8o0qrRzjWd7n
11USOByxtLkKbIL+uH/vRV0EF9FEBjCUtrOt4mTeVj5YjTzMrvSYl1tXDdZOZ8NFo3RKCiNtbzSD
5p2W+XMDPQ3NbZm9GLDcD5CHkLSBDG0YEyVnGG/hZip6l2ViGpDzMt+8LQ3RbtPRGGE5el67sat6
+Q2N8ZMkGJ5BhQfg5jM/ra8jPcdX6TC0sCCCE7FfAu4FdWLVSDR/lfW8JLuElpysydDSVF4BJ4xp
G/f6WV8FfnrX5s6IuCICYki+/Wyz76APqSiuJdOcw9TJQ96ngDCTdpgiVBIzgragvFOd2dYxdazg
a6fGASCrBZdbR83BcqqG5BsnKO3Zx1i65WVNMOcp1tykLNnGCLBFd1PdXJhJ1Y93sdlkcg17tr2g
eNU7TO3YhevApnCewJGzm+eIWQ4TnjPUTTyW7lcBZtZirjYzV8vHm0lqWG6Zxdm2NcNzE6EIepnw
N9rtIUQw51w5KcfZpJIOryRXUuBABB6QUPUyxyPn6rksD5AOg0v4c80p7MfkOTSoD9CVh+LJ6++y
6celv9uH/+PVTXJRjEb1BkQ5uBxSV7+DJAry1QDBcivycjgP4eTubVAsd4473LZDF9HVHt4P2iqO
DDaG9YwVYe/bRU9UGlwQU0Fki1S0B7x5BSfLFjMmDszL0jLsa2+gr8lrbefkuJ6+ADnQ7mepbuLA
8tfYodeJ46Xv0qmDnTRS86Ci4pB6drzrOkLiYZv566KZeAAtdPXOHqb10NfFgRm3xTQre057GZ8i
J7ibi0Y9DDkwTZaX4oKc85eiHMoL7eBMxc71VPV9exuiIWYRH1uazZcmZDYxN9aSB0mhu6Vs3yNE
NKN3ttCNu9vO6zQvttnzrniTJk99x8tT22HJ6ljXtI4kq8QcwlPhJ+57QOjvTKZOPMVx6D97LXks
mUz+eiZONm6qpHBvIlEMNwO6VrzqCfZtiA5iYS+HDnk0TqpL6SfAVhe0fROweYQtvbE9MC5Ies2V
NYVsCI0sYe0ubwIrf3C0odfCKkxk/UTu7U5eCBwS92nlnmu057UUKEzKyE62Pb0kOnJX8AqzY2J1
/a5smDH5cH1lpSiDIBSbqxilR/EmIyqBrRb4Hae8L4CDPudB+zCV1e3MWeycpd7vlWt/ngY3eij9
KFhZoTinXv5Qscm+IAJKK9RIsyp/2Sb2rXRjohOsfeACgKq5+QZNE1WKwnBEGyJDZiF6Z5nsDnHQ
yl0+TfmmTES6VvVYXYNWum/KwtvhayN+qkfm1uQXi9i54ZeEQDA15yozq7tKQPkCKWcSBK9wkZTB
F0SsGMbfOJMVgQ7rNXzsFEGmMRlr1bzAVkk7ZZvQDgyAn7p6cJ00OqVugDPUpWTJwjoc1v3R1Jpq
LJnlx7CCizV3Nb4RnVMp0HvixozpoE+cyNkNbc9YcW4PoaWGXcLUH5BkLu+GsfpChSaJDyjPHJvU
ujXBJo10zK0H174ApmReWT4oVGKz9laF6lXh2sC0Eo/XBPAvkoHxeQiwAgKY02FyNJroNGVyUwy4
vW3dyCVHuwknZd1mJWtkSSxKgR04VYx4byJGGyurxVGTJFl7oUfFCM9Is/KZdJYJy3s+pePoYfOH
tZIVbyYWaXiYHHBW1FOTChNm/8aEgb2vsrN7wWhoaS0V3KijbA4Er70OOjF5o7KgZ2xCiZ3AwMCp
K2QI4LH2D35nHCD6lfZKmbA0KY1kyCgrjphz0H4NU5PQK4L9sIpLLApzi2sfYsW0abT5qdZf8bIy
zcs9j1hFPH4aht6/HiPh/26kTKTbpiTfyw4J9lWGQR6Y2G5My3wfS+dO526LZ8i+bVL/rWhoPWZ0
ceEwFgOJyTGyndR9DKzpIHB+vYyFG+9rjuS4ch9biDSrQcaveVZPV+ay0imfSVCUBOOeEraO5ixy
BmucWYzG2OqXJ9BIR28iO54IzPu+gERCqfl9GtIBpwtpMr9JrzMevg1vFmBgjUyPQ97hqIr5y2o0
Qv6mT+70hGKBqMeohsO6uGvIgwxuRhNKPk53slQ5CSWlP5Ui5ZTshe6+A6C7x/Jj0VK4HDVHOuJb
34LnNnNe4u/rd+awXCaPBxZvD0mduAU9mvEFtk2YXFR5mu+4gbZulKR7f2QLbI6nAdrNTnMOJ4Jw
h2KXnociWBjY4YQa4D6WKjs4ISz0KXDnUzxzcp1NH9QM6yKQU+feLiPjiT13d+ptdzrmRR4QuOa8
7noIpNSvbJi06+cm7S4Yo4y4vYllKx8ga8n5fGPIocJXm1Q4AuzKfNSMyPZBZhrnGX3j2PZ4qFRD
zi7jLPsOZLEiW93guknwlvxzlfChzPnvR7vjD97a/5yRcv9eLg0U+uP/1Q8+3f8ixlwTP+v/WUS8
f6cXikrdd/2DjLj8S3/oiNL9DWeuh2zGDeG4zuJP/ENJxFkpTAISFBKBr4EYhLPxTyXRsH9T2C19
vDvIUY7nL403fxooDcvk33MUMiMuRan4t/+Jlrg0V/yr2cITlidxOnmWq9AROdYv3UnfiWXF1LGH
9AXZ54z5xwI3XmR8EEDT6K+/uzJ/oyIuIuFfPkq5UgHX5ht964z6/qOcgQWDwAhhIgaUyvCBfine
iv/0UxBZFWh9rpoCV/6hF6QuAT7GNZyDxLNJW4FQ3xZG6P1CEf3rd1HQKy2TYLCEtqc+NA51Jt+B
iVCIjW+cIVDQGKRbHf/hZP/DRP43V+xDf87y62DAdpVH4RJWW8v+8GWWwr+Bd1KE3EbpWncCprUa
IY13CX2tNImHs2Lp4hw1ZSfZBZsuBygQlht2eCsTbsdc3ojKPCtErJ9f5R8l6OUP8yGYY7x1LIHS
7XLvfn/b0MwgGZ2JcJ3kVsBuAiwRuS96E6Nhw500bQLN7uPnn/mhVOyPDxU+ZS+UqfCRH1XofvEg
BslS6Ai+6jiWRnlsTaGB2Sq8Q6CkNwOjvK2XJsBnfapKGsslluiOe9cuIuqy4GGFMvS2P/+7lmHA
hxvb59WP+1jYUvK8fviVliIMv9VFzLnHmBB2/WnnNBZdAirpYI101jJOCq3Jupuz8R7AFeDj2C9B
FAAQNh17OBG4hZyiIgh3ngrfjTgEX5LZIQ6WrirD126WxqXniPmuFz3BSyPA4pQYsbPFUiWIctux
yH9xuf96i/OtcOyzLDgCBNmHbzW4qh30aLKtVPO4tu0429chEZyfX7xlfflxUeBTPCFc02QuK7/1
Ln63KMxwDVwJ9HdtcDzeZiVBvzmEWclmqV6LNFG/WIT+7rfixsQr7vEfghE/3riOE9cgniRPFLiX
9VBjkDCxIW0m6nf+Ly4gZHkaWln2WSzsHz+qyabUxCAAfdedAYCY6PJdIopf3X3LUvPhCroOoyV3
CXNgqv+wFBEph7ZpcgVnqF5X8WCO18oDwp/GyIltpcydacU2Z0p4aFnmqesgscQOGhm1B+c+2Ea9
Go5Vet9GGBCiqWXHnKNbx0SMDrVIXj3o1JsyNLodqsG8FZ6ANUsPwTZLbKpfQhyuGG3co+cH2S/W
vx+jI98eeNddXks2Ln/iKMst+t3NYaKMjwhRKO3Q+tex8jjxzWm27EPFumN8tzGc7pymOv7FXfI3
977LjI/Ms2nbzK4/vBVFY7s6rOmEiyY7OvhgYFZGl/yqxvNvFlFeu1JI15FLAufDoGoYVdZgjYvW
HKSIToJi2uOmDzZF76MboNvsAha0Xzxwf3dNFZsOk8mYRZHGhw+tZGv2vB4j3E4OJfJjAsjG99L7
rBc1UHYrfu6Yzu08yhqOP3/U/+ai8l5mi6GUxePw115ED+juRMJ76iaS6AVkYq3q7hfPw9884Mxm
pfftJcEm6sMD7gHgZBJrshhLU61TIcaDqk0IMokR/uL2/LY5+v7RY//GkJFxrE2UhaK0j7cJRV6U
fUFwIyvySvENRGGKZgwj2Q+NKOBq6ftQtdA5vSq+mZriIcqBPCu6KvdF7GV7rFndcRToPED9kn94
uf/44+hio0vQslkdfnx4GGHVnm3xx82djG7xLuf4b4Gx//xH/TZs/us1+NfHLPfbd89oSTbIBbnk
YKrxJ1zeyM0L5WNtzNP8RmtAdNTMkU4mGY2HOiNeWnYyB+0QdbcxhBqOr8HvI2xa4JuOfWx8ag2N
KcdcKLCDcZC67XG7rIRKSDQOZBTzJGee1vnvv/gey2/14/dw2AeLZa3m0Xf9D5eLhXnKmhrSRbuQ
APy4/jK6yJ88uITCmV+8tUFB/gZpBvgJFQsLTQygzwpFtEdmibJPVQvlknkx1aC87VW4TdNcTRju
bOseRRR2w1RKQCud36LdpvEwdGvL6cmThz0qykY4kIwlQ+IQYH6a/OJt9O118+ELCmAXwNDxNPAc
Lg/Odz9UzaxwUBomUN0x3CjjcgDyvSD74si/YNex9Ct6PQwUc4FDeMNdjEsbPJBL84axxh3j/GIl
+psrroQ0UfJZ5Nk9fXg/aizofurQeBJ45fiUyQXXJPFO1vjVXAfo089/YetHEwM3DKcmh29OL6Fn
w2H+8LRiond0wcPMeG1cj72F1uVi9RtTg2rPvNmnbCjJLwfumnRHui1TGAq2P/7isRTLvunH34FH
gkWf/SurLxHMH38HqAO4pdgTrezF0D2YafjQdqg0bLc7jPXgjUZrlmeRaZR5qLbrgWjGGlMW/JWR
CoCwSqzPlcAzVqFaUDdNtiszHP+hT3tIadIh7+T/omb846LKMdT0bQdPmrXERf0PD7klS7tCqsID
0UyYCArj9yy0cDkWyG0//5X+9pOk43GwNSXHng+7mbauq6avBwN8WfGV0kNgsRLeIIwL4xeftFzn
H34HS7rLUZFGYMGN8W1X/93zMFXOZMnGD9dxbcnD6xHSlNxhFxs2Ywx16Odf6y/3uqXUEk7EVc1O
GuP6jz+6NUfogEPJTkbPYu9EdBL4Ge3s1dbLIPr9/MP++s0W95ElHc71lmt9Kyj+7pvBVBs93O8M
Y9w5gKHVlw0RAYSr/8XeeTTJrlzn9q8o3hwMuIQZvvJVXdXV3k0Q3adPI+GBhEkAv14Lj6SC9yoo
hgZvoAhNOOE97QpIs/e31zJzoe6zIJ9vLJml/2In+JOUnPeLF4xXjPuw73BV/bNmeXRns+ugo61H
4LKB2T8NxXipBsrDKrxJE31Ch0KiVp851/2Ll+o/PTW8TrbDJsdvzKPj/emukk+in0INx8mRg7N1
ojpap21AEd2jN/ff/OPyrTwOhsLlW1I6WVaZf/jjphEzXb7NKYaIkM0QUJitmMgCsl6D6chSuGxY
tv420v7PCwH2nx9Wm0Fa5ru58XO4wS79x+862KoQUd9xCOZStm/6PN2kVhmfGq3jfZXZ6xkosJ86
tKrjzj03tFCuFhM4YIWz5//6D/Cf19HlZ0HIbpvUi3zGuv/4sxAqb+aRz3AN9c3Y2H47op1oetBE
PZCsnCnKfR0N5rX2dkXJQdMkDdmZ/eVf/BjL9vCH9zdwRMhy5JLB4zH3/vRjmBo5bZtTxDU4Xd+x
lNQXz66rneK6tXHC+DsTKtqT6ko2djpaVw+jwL7T1rShciB+jYWz/38/0f+PQfL/aUHK5WT7XxRB
q/77s/y37/7fHvvvP9RBl3/31zqoI/4SUsgka8/JY7l5u3+vg9rLHDn3Y0pdTBJ4Ylmu/lYHtey/
cCCjlmdZDjdp5sz/owzKP2LwnJ2IK0xgep7736qC/nHF9B1nqUf6TINTGnCWB+qPj3QsAzn6Kn8n
LGc+oQtwtuWY5yeANehIXCZMwakhcvmHP9LdXx/Vf0xVUqr9wyO8fFsibUj9mIgPqGj9+RGGSuZy
1xqIPFSEmkFrxAgVJhG9uTWhng3jWiQlJqIW9yGX9GVApfef7DrtvsgaTnvFzBiRNYse3IFuX2rt
674T9svopX5Mw70dv4dkSk6+F7XmzkldvkSKNVVs274bcbn1zC7safd7lxhFzFvUcXaCBokH6QIN
2vGY3MymK2OuU0fuxhPtnkl7zYFt6YKWfNrZxbEBxK+TgI7TukD4afbrymAyg6PCwKD0D0glBrT9
PnLQtaUJB0sgwPy1GZposnlU1bYsEz85znzEbX4MYGZ6bzIEs0RjFZJgw1y3VALTa2D34a+wMiJN
4xoN3L2dVOaXBh/2Dk6MYY1R1moZAaqci6u5Obzwf40L7i0gu7JTTeKMaxA+hI9cKxWPmCvGF4PA
AcO3JOBr1vHBqXehdJXXckgefADEyMH6eA/XaXwg1hUx+2eCkaHyDNyb3I95aHioWgoSM9aTWEO3
2fdEDKx9UhXGJUnHDDWbPQIry+kG2hsGqrxrpZUudtaMwOCAoEeGiBOMBfdN6AeIvk+WyF8JO+vN
dQs3CeANYVL5JP3iC9ROjQ1Ji0DTXdYt2YXZ+6izCrdwmsYGclzRM6/ki555F7kAozbW3MFOzwzi
mOuoQFAE+NJqQGxxfHyTrje8d35XwImbrCnYmGGUEVHsyINsTaNnKHiymf1YdSN2Prw0c2nemF3O
vH+j62dEaOTRZDDBFfb4u+2rsuociiVdk6+qKKfPqMK2aA4jX+MYxm58MxOHW9nST3/3Whe/iz6b
fVj5krouVWX5uzWnwd3EpkTsFpflhnGYMV9jbLUPFAXjhtH1io5uZLtxvxaqiBXhs0Kf1Zh19CFd
IdEsB95orZwkSr4ZFB9RSDqReutnKYg0tLr+jttYqY1nJjWw5ql5RsuNgWaYaZIAGhQCYQ0nQf+o
S13uC3fpVWNNjfZ+1PC8zNRrG2plJP23eYaYcOP2sXgI07r9JqWYPGigQC3x1kLdJoEgk2cOXoML
s9VnAztHtw6yTD1wG9T4ezKNFgFOVrEfAD/tUmkyyFHVo7+3VBfzjYtxprUKkXkD7BTdcu5U3GAC
v10GNGe+3yok9QTa06GkhQ07GUh04IOGEJDplglwPaD7k8w89fQnBflifF/qKVBJfb/M1yDeMNR8
QTg8vI+iFR8Vc0SvThgxmjgy/X8nrCB5BAtQ3s6FMRN8Ujr8wfAc4nEbR985WVht0J3qpnlzIxGA
PM8xklk542LTNPISe0MXPrg5rd2sn/NPLsky2xL8pHmQV5S7OaTmzONNZj7dVW4BjTsIjbbb1gbX
MygXi+eVCWJ3ITGXsbVheAlDOrgnaW+jlDTlLusRfCQbLxdZwCFEoFjcNrD96x+Xl+UxE7GvficO
eK5V7M/dJfQmMspOAFF74xC6QrgG2HtYabrVRMd7HneKjYFCmWK3hcCe4hKdnieob/SthBL9Liv5
VS+xqoX4BtrvixNFw6ZlOrLWjtrA5ojGaWvG2FxQJ6mw5lGF/+Em8S6YZ7QWgWgGf9wNcEVf+JAX
FoQaAhehtAMWuG5zbom8T/aw0amwIOfAJSlbhneYnh2zHdCFwPvyCNXJvecViY+spmZECa87OHaW
IjtmunIzy1m36aVSM77kFlYXyDGohO0BCYB0AdA5isF4d2ym0uZLO05n32YkkxIeedBV4b5GF0YZ
254NpsGY1pPRDpwtllMd+tl0iIwONgZXNHIXp2WLoheWkfjwDzBFKm87B0XIGiexxZjqjGVu1pep
DR2yBGbatt5TXNADJQObIP5dVtXS39ce/sES8oJdDE8ROAb7XZk1QV6AfGS1rY4T7quV6PZnEk30
om0Ph14PTP13ZY+1fSzNGMicn5tEM6dUI5GIpMteJ6T5xmoX/cytlucuNYsfDMHBkSBu021iw3DJ
woIZKJF7cEUFBBL1F7T1pKmlckZ7G+uyeljkra/40roTubruEy8llijDz5ovF3x+QVNs5BdmUHiK
t9EMSxAhs05rDHzs49AWhamZ1KWhz+JBRm+C0HHLioVKjoeXoOlkyPaofCvFL2sa4C6GoYmAJ3K7
BAggoafkI0OIMG1K/5P4NWBF4dcMmxajY807fOIQEiL2/lULdovXO2MSywmkeupL00vXjCmx3c15
5j+ASct7YqDw19c2OhtKwmFu/lIOIPVVWOfxY6gS+2tEP7sYzjS/aD9hZUL+YwCNBR4bwF+ucynF
2iuzidUGyMS90EHwMmdN123NJsf+Rnp48Kkr+ZPaj5VTDGsF+Exu8jTW7Zby2PCuHZ8lq0onGRB1
cmmXMEhYRGv4l/6zUYgMhGvRejXDCpkFmjTpHGyDZDAYbA6q9J3xQSbxOfnb3yOvtYBM2svP2OP9
gYhQgn8ZY0ho3IL7Pt2EYVrZ5Glm/rnL6OitO2YlaS17rqAoBxlDCaPhZMOKJRitQ+NU5k0oRzg/
TChwBmFBBrBbhkntXXDe5+xCNcanlW2wfHHEmSnpFMbyvZVn1t4xHVzjNQO46iOVmOxkM6vAgzw3
uhacXeKoGCdiWSFiC4EfLIWWHEN7ZpOPdcBfThsaAs2Er4OFiT49559xmn2GJto2y48tbnl3GwBs
6plWxVO2BgmZ7Pyi9L1TYibNgfssU/IDzX4T3AoQHSiVrLjAXIZkTaYnOpf8x+EK7axFKnCKBgdb
teRJHSARikNMraZdtzQMXrWuExZfe7Gbj4XVfved4Vu4NxjPWBETnaZ1AdSfWWOk9HepNQT3A+n1
gzWbIIvCUbB+xA2laNMzBJlCWX6EOAgv0KNZu1MUK7c8muMHSDNpMwUwIB51u9w44fnwr+bomRiJ
pjj5XXfzeKfpjXa7EWvEK7+550PWiIcnwzAzeCWTL6isgXQiCDkF7mflVzh5otD5LSy/5u2EdJCu
U9Q0rHYkg68j49sfQRqoX5NKCcqhgA8VVmMVv42cFu7AiMuLZrT5lU+rP9ZEMHHa4C5hct606h/i
ZJDibSNhtKiZUeoA8PObDTJBxouq1p/3UdP2YtMLgybbUAXpO9jxbhGlFta4H3SA9niC3T/jVagq
iJjctBmiRTFbbOAW+I85AXvu/NID+soRnzGaLiMMyoyiXoJALDEADlOP8yBHfVawxOBNSkwHzitr
Yxqt4WMsDlEmO3AIiEbAfahG76zBuDyIXKZyHVGWRqgyh3a7g6md3UFgNH6EHRuneeDAuKL07b+V
PPB3bZ6692HXBaCfCKDyxydcvJYy9lCjkeduj03oY39WEbiN1aRmzyTLFMlbASz2d1nEzkfBWjPA
4jc8Y2eWLouC4AgOZN+Y3HIXZkVjHbmzZed0HJetJwDKvmPiDWBFmMyUrInP80t0Q4nFnOR+QQaX
aVuMnh1FL7gLnnqwCAGaaxAhZbjV6K34z5u+JpfJga7b91bf35WNUSRbTjI8g3Tn1bX1srRd1+jJ
d+lMpRMOlCivZMbDt4Kwp7ueE0wWq3gqm2PV6RQrTYx9dwfy1fhd4jkq1ojzmAxPo6xdstMsNgTD
c1LzvH/SewxM4FpbgmYLcT4t5itdUEa6I7CJRDdUE0P4AOgvzomHsAdrdBMcNdmuuzyeDOzdQF+j
VZt5MMwyjBfEMmcRfltRnrwVvATPo4OJZ7XILhiMAfNDQtyIiq848Mf3ZGj5c5P+dr6C2Z6YPXLR
um14v80POjmcW2vGW+DaSvdZ2RbD+JERVXfDzA+0zqqKnydLE8DfLi5T0opR+GBVGVHSNq2DJ8iS
UFC0yv292w6i5iykDR6L2hw4glg9FvPWnpV3YLJHMd2bhpSv8trk3tMR9T/HnJELYEK9LraMgfcg
yBgN8EDx9w78IKejfWk0IGm0I/saOXDvP1eaAaZ1Qy8JLzbQdm8loZvFJxZ7/r4M3NrFhs04LLZm
ERtvuOmme+hmeU4ju8oGssIRQb9I1wwycaYSXLO8KYU1TJg4WZeFw6hWqqF8cLlC7+ZYAzvi6FsI
SWOOLnizoE9j4jTk+NZyFflb4fF/y0v/h7LIPy8u/d+fWH6WKCo+/wDM5N/8tbDku3/BLRcIOrAW
Q0p0Yv9eWPLMv7CICzrOFFiADdt0Lf5WWIJCCIOMSMFSiSK58x9lJTv8i0MSbolrLOXF5f/6O/Tz
bxUdYon/vGxLQeoPJR6PYB/TMTijKZRaeBP9P5WL+zo2W2EY0dZivAP3RPB7gse7MWd9hmrj0aXW
p6ZLJZj3IT4Zg3znrAmBf2AGzp7srcUgyoVUTJGv6EyJnVGyVkHc6jOfEYSF4dcHKrzrSX/F23ag
lLLSDFHld5Si22HbSFc0Jl+lAYsGeI4yjf1LtLWrvgW89xvAZ63xWhPVjV+pKxVvQ+cPl871v3wW
xfscdDeRYoLFAKtgHhRrz8TVDAng2HjhZsC2wpGJeN29dCeDvmc1miWwdy6QEbWJSoWrvAt0dw6D
JJgPCYmDvgJ87DAvfKoDwaSqyq3TIDuu8g2X2s5I7ogbkWKLWuZDk+a2MPjVjYY5xaj/mMjtE3Jz
bQBPY6KYdCggdpVJvprpuG6YqUg3sAC8vVeS10ZzAYHXodnBnCh+yqbdDQ3k8RVjiz2UxbAEkztE
3M9bXlwA05u2BadixRRSWA+nemXOTnG2oDytm2q5fMBRaJs499BjBgElAuunRzOfFq1+BHN9q/qp
jW9rmN3FivSBelEKc4LbpZeWL4l1fvYy6xgFGd8X+ZC82pkNjgPBLWFZqh5w8ZqsXkQ3MoT4Iztp
bwovGfqlMvJigPQHOQMfij6HyWjzspmXtk3Qnp76pF+myZKPfeh0N0rqlybRHPK93qXUBHFm15su
Qxb82e6Y3zn2iBfjob6ryr7bTlZjL+OM9iYGOGcN7WdWDRhhrNbcCwgmHmfSdsdgqtoPoV4mERbV
PcjZa+n3vdhmdqU9thiSbid2V3kHAE6aKwPBCtEimU/PfksJH317fdsK/xB16aliOFvu/DjGSlDN
eU0QSc2E2KkygG5LUgIxaaAvgLKPeIaZHJAARur7vJCzPNUS1tAmcAKtdgKWndqI1AH4xYLP8V61
xMDRwjUeBZ+1jSd9j1fs2I86+ght2uuJbIdlKmLwNrMYt5ZwUmBj5vw45qLAuTlqkxRj/0Teyb+m
/RCz9/uk2UcOA7uW+Maqs0r36uB0xyZcri1skRp45aar8eSVXKVJtE8fyVD8lE6yr63qFNfIADgZ
FuTwvcwZd1ntg5tQ4dm3kujFZWMBDsjRHpw8RV9RdlnLe5TUySZFctjtK07QxW9mkLodz/Q0nnrg
o4wXz9nJE2WJhq0sH915ntB7j7CW57EmYi9ZerJTNTTjHeVp4ChGirsWn17JATOh6ruiHoEmfE7b
k2GbxQOTRP5jPJhneilEWKLamE69Gm6iWDPV5JRtA6w7xHEre49tNaHK64AoxN2Eq6TJd4xktfsg
4TBGXsuU+X5MZ/VpNgaoRcelFLieW+gdW2jg4tTbfXZv9vlCUG1VTRW6IvFIAbC8s/uGMYt6rCWE
MKKxX0NsxYgGlYY8kvsVVDUvxLIQu8EuNYr4Z04nj3WOgn1RwCWbme+6N6ZYcgykDB1qN33Lwx4l
L5Rvgniyp8dLLY5qdhBlI0w9mTwApsbPm4WnhsAdPjWrWIOLQyMaO84TzkB9Yj6q3Zut7eyLhIl1
dCTa4HCelNmWI6c6znkVUhQO6w+Xat8pnBr7xkd0h7wJyqqmyoI/t6sj2oSuahy9a5gcZOnrCP/b
BXe9qFbGOtf6s8tJ/TttF+/4w/KYJTn8u0EhoQX7eGMwoaSYYkGUvNJerGYmEIFqVb1f3OJKqt+Y
j9DWmtrrnhFLhYA6UQevCp6coGWobRRPhgfICbQAp9QwGtVz7NrXvGZuAuD7gaQsPj+J/soPAaQm
uTq1iT+cQ4EzmAtJe4CWe/FhUFDbYxYyECvOdiOacSqWEVidJoV4CfAL0L+wN52HcUtyW70xDH0V
oWwUF4UcuMzkLq3UYsmIHOok8RDHF/WJCfXyfchSDCg9PZsV+Nh3J2zue0OhzJKcuwpVP/OUB1RG
/HsCfExcWu69p5ZEziybSxSK30zkf9vcPWgDG2YA6igyb1E/eODSALSwUBTVTI2vgE5BENRB9hu4
D2xRwYlJZ38DbH28NGZdPJWFTe56GRVxDLM511ZI7ZFYNrtOpDgtptCpPqtabQb8HkxX9xQAmU7v
VMmWmxTtSVfMINtJM23p1hcrlQ3DplawHOhdxiXxIWP2NniI3C10RYitlIkr24EVXD9QIp27nW7d
khU28SKIgGRY3E2SFgzVlF6ILrbc5xz81w2ewEOeQHBaGYnVf8yY1Rm4D4xj0tnldcayaaxTw+kZ
XlGJQsLVhwivPHJpEeYwPkg5s2qGZdZW94YF7YFYaYYLJ27a9CTZxj6njlrgmoFkqfYMdU+PaDes
YpXAnmea3e5/DT4v7s5tQoGsymvMl7kPkpNTeuV2EiknjcFymlPXJbcE69lYiNsQiGNaj5EB8zwm
cUrKS57HgPGAlQBUxC4gSppJftu9Z76QFoFpUgC7NoyKO2/qmexlICa/dBmTTjfUF4DltAi4wsYe
3v2YrM15bO1bS2XLXRUrc0+RJ83LX2VKrGsYICdFMmuytV023dOcZGCqQLycMcMW0crkiJhtHSot
K69I4z155PRkt0745PTjuEy/Fh67Y17uUrbKkrFY7OjSeUDyg6GCx0Q22xg49J00+XB2ScRxle6Z
zr8AZFCfCGAmU8aba6QvCfGveh3Ukaxo7VBXX2W2q7KNR3S03nej18NCY86EeoYpy/gpZnbrN2x0
ZIhYQyjedf50dGtOVhs+Qbwr1KprWg81dQ4qHG2lKJ8F/ifuAfNS96Nf0AcrdXQrkbsqoBJpgm4i
70ByBNjnSAfbYeQdUpUYM4jDxNC7kQ5Ps6eQpX/gPeDBM5TxkpBM2kw8SgejNe2dxwFlBCJVDrBP
BN0usgv5Cg3tRo5pfJ4qOF3cEVGpVMOrklLtauJoBqK/VJKHQ3VNZY8Rh5EnbZON1AFydKy8KB4z
D/xt6teRVGG8njxztDZkAO5wMp3LCiFLXYnoJipshoejwGB0F1sBkdoasMAmloVJcapYumIgq5A5
jyIGa6jm+egFVXLCg2Mb6yBqDl0PKRVnC6yYJP+dJ9wk08yxbxNT+ZdoGiDAITzEgGiUtX2LlXX4
ErAEts6ctxezaIK1R0sw9ev0Xo7LUG7gTczcOagRM8ve8ylzaHcK9zIxabxnNvBRUVpaPMpJe0qM
atymqXq2Y8bEOMXKX7OcDmaGZ9Ec2/YFquCIo4Pplq/eBi/dB5X1wwdbH+I89fahhvRiLjf+pEzK
gDN49EoIfNxmhhN+NI3F0Ksc2+QUU2rSz6zcQX8Ch2CfJtQaW/JPwbNkn85Xg1m3HjDoWH8Nhpk8
O1FefOhZD2uvAp8WDbmg5Vk7xpF5tfxTOqAgOnOiYWi3FoNoFSIOHJDiRzicYrZl2pwyo2dic4pp
PJF0Fgyt9A7M4lUKnIJ5W53mb/M4FN+54w/TiVqDm+9L3c/hMTBQTlmRYTWoIHvqsZBSsyfLm4dw
hfKU/y6wix6cpraIyPk5tMxLYM9CXKSgN0eYr0ycAxU9VGihA5yPoo1b3roqhiKeTixXK+kh84t0
gPaC/25wHnE2pd3RVWGaUoRounCl41A7NnRHG62WE3b2tLddD+FGAQexNNifMQ0vsr5g9L7SoRiY
0p1wdkjNiU9vY94xQCYLgXh+DCns1B9USDhfu406shJoRv9D8BKfM+1X64BpaMrOgALAphapARMF
JqTPzGRzn4OF+858aSfUyEOOoTiaxVOHHIuDZe/DRaybnI13GqdLQYu6fWIfKXq26lhFW6PKH63E
zqsTupd5oJkzWlRrET9DFo9U13430gz7HXXea6jrvQ+K/tlUU/tGl6XK1/ACgldhD6zsqcobzT7R
qiu42OwmihLxRTPN8VcDMdf3wc2BzUo9xGJHIa/EUtRyoCqUulOY6xCsyPATRUiKMbD278cZbggH
OdoGLeklDDm9iMMVljIyRqnA5LmSECvFtsghSdPGrBNqhmxegBBNPvu9SfuOSpVLzjgBmhwfKhJw
QEPmzvN3jUb8hCOFQlJs6MzdddwavY9xaBfhbd4AdzDrzn1BlUaNs8knqBAT+B7kOWQ37ousYm+T
iIX6M1IdAJJDF1NlUpTnqA8VxY+KhJfvKgjJjGqWCkqGOyzHpDg7oFYtb0EGVF/jRLl4ZRmJ+eoZ
OueexWBTeDbdrLrLwlrk+ySNSk5xTsUIrOkMcHth314ENzWwEOByl2na2jPfQrrmzaq2auOSJ7F3
GKohulUI5gFIyaR6Rh82Jbsp7ob7PLK6L+XhO6xnJ/oBvDDsMmvyANxIs+RpGTnN5qp2rrmph5pa
flPF/K9fUwyjnHxrUkzUD0LTL4wtMTsgtIU5ACMxwXZ2SVSieg6nBHIxu3QKFKWtoNb1AbejSM9l
usvIxDZbEXVutOubqX9dGPsP5CZ6DKC44GDnsQi8VWQ+olPJzQ49AOmMaiPt1lXrVNiXRRj0AMHw
lMcM+Vo1p5qV14z23RDWIPynaIIhDYoEiu0EcHS8oKKE7D87nbmxmM96TeduLGBKJViWW3KaHHrl
BOoS/3d8Js7CJUirEY8zZ2ormGjRJPIxyCdsEGPDeOfVcRPiE42lPX2k2eiP0J+rurvImUvaXRun
YboxwtRWp57b1i8gYrraZfjZdpxz2cqIHnTvoQtZa9X1hnczpgE4QZ5Wjup5atzjx6JTPwYG/IBw
evAUl6s+MBOoyoggU6zntyThvSOVmPYO+gtCHgO7NJT88s13emgM9RAcQ+4rj8py5Ae8XpdDQx4Q
huCSzl7qRCmWBElvEhdbR+sHQqHeZHZhn4faIsNXLGAUu2xPZjjN18Tlc1iIrh2doE1oAFyMWA42
Y8kM561PpojRccuwpkd8Vu6PdMbUuYFukBeHMDWyAwQ+pmiqaBhoz/KYK6hksVfeoR+fwTgz7yVw
c3T+WIZfBnoOOlIc9LOPQRf1GeW0512BAYjiAMYrDElllP3BjYKt6WjgzK56TOvq0Qz4aEPxbfSR
+apzn3fSap5GkFor01B3peBLmfm9NuMDjWx+cUSY157z3mPNUZvGrbhEdXEQwQI2i+KXLmPfK8Wp
GYovDq2fRtrch239QB38d2GlZ7tfJksYSKja8dOWRrJx/Q78zkwCBDVE1+afTVFOG9MXr4bD2ziI
6k4F1X1gFe9CuY+JaVx17opzBc+dkprDaUZW12Jsr1RubnTIQ6as+VNUFdmm3NwAI4ANUdct7kqr
W8lC/MJ2bX/naJJZ6OBoID37HG1S6+Uyz1NTooHYz0V5XDNRkDAM38KtNWklBwYpmYwrNeKKPELX
nR6KOnkyC9VQh+HUydP+Wzs8JdZgP8i0elEtNyIBI3TyalpqJqaOGAm3OhoAeOeDmZoVkwL4GbVA
E1DPDVnYqedH8D3lxs/Z7DRbE48PG/RtxBTMKnRoE4fzeBWwEeTsPVDUuVQgVjTDBvCcLhp11G6y
uFOIhSg+Z4e6MdujNgZnE9npzjfHG6Mtbx3O8FG2wF495viy2Vt7uTxrzyguZU3va/KrK/BsziVe
907LfAYmmpDbaJLwSCaUnwTGBgeuFi8mXTOC5tuiD2iNdt1zOPl3ygqrK32yc8VNymR9ot4fjs0z
si9gNp5zRm8QnPSiKKVo09wYWTPfWt54y1mLEQvfPwTKoo7WmWsAp7/jEoJiEs2f+JjeLS+TW51n
xyoxknNbxXfDWO0R7t0O3eQ+0PPVXD+gjtUmXARI9jUOvwVYXLI3eTUVKh9zF72/or6x2yY5uun0
FkpjV9f8gOz+0Nw9+EeotqLZwPnb+HsyjbfKEuMRygHpI8A7XCKxnHlNAuBZtESnl8884o4KVekr
GjvMGi4XwWkRQCPmrTdFmtPuycfu6LvlFcHa41ygMVsN9XQNs2H6at3g6MXRS+/MH0nVnwrH8/cO
MUKqCQ0EYOfB4vSO5AR8GSSbfUHy0alJ4KeWa52l5bZ4BoSzNtu55zkb5qsgLAj8ul4ydcOKbYjH
idV7TTakfeTbkKGfeT2WC/XBV9Zng5gXCLDPfAIMezpHBbDr1lrQyfaltHV/DaioMVibPSmveBBp
9N4HsqajX/xw2qAwYEa/c8owWWhePAwFOO+Sjr9rwjYE6xHsYXmqiANxGsmlQmucwDrW/hRvECyL
t3gyRzDt6bWTwYcTNcCAiFT5A2EOK4DdHFLsBiGhV0HpvLdGoTB+z7fEuXhgrfYce1n3EcoBdB6q
0SZ3T2bXBKTNaJhei9jX3CPRSUfbpHGlcWj7OGdQEwxQfiyFF5e/nBKA7jeTVHo/yyw8Y6ubH9ul
lwx9zb5XMnCevDmdz0MZ22tiKK8h16ytFHm1ZshxIakYNIFpcuuDzvP2FZqGuSqHyd/6ifJ3vd1N
WHfkfMIzvvTURmPXTxT/TVv5X31BQQO/5XaAxUewoGanGcbmMQXas1PuGCOxlje+1tkxLhtr56dp
uepqim9pcqqy6iko5nvHd55izvmrpm/8G0wb0yGd+kPOgdR27T2nuUvpjKSpeK02MqEFL0IGUzym
C9ji/Ccr60DrhJK+YWJbNw2HlAPz4aRp5A0vrrfKqMzRLm1eFRxBFE4YqYsO7a7dpvNmqLHXW8l8
cIru4jtUJ4osufap+Tw13sFEBLFxKZ/dZLJufhszp4C4H0lIcnnaBMo9J2WLDEKOxzLsj9ofT21R
RI9x3U9niL+QPf0Mn6HHDZJUbPvGgAslwxnDhwNHURaEanPdbZU9ZOdk6Lx3cAa/3GAWK0ANJmGD
7nm2tHyiFURcqiEyqAN1QgOk9rFsn5RfYINV9klR4azJLVMnh9FpJ/64GvvqKzbirxpDjY640Rdi
JEmT6x8SQoeKXKiFnLUqdsziLR/sNuM66VDf4ErKV83sgVepB2AETFstmEJImMCkUm18+FN3lytr
T+KsPSKS+OaCwwZvmHu7KWCtyjccT2thTc9xgRKBavmz59beO4R5By9Jzg8ftDHe5CG74CH9wl0u
vrXABzL6H1FSvjIIfAwsi5+5aew9ZPejm3nHMYsYYp5/A+mhJ9wg+NrgFYY+Y0MjO9IQK9ZtTyTC
pGju7pImoz8/TkT0CKpiLFAqOvUsUy+O2b+lneggRQYvfkSm2I9/nLm/ZiNAsWahszrFtB4cQUWn
d9ZAaBnUlVRs+JqPgUfneoj46PCxfrouC1CfNv5dQyQPEN5lcJjIph/l2p85kE5vFZnOGBFbIkaw
yC859A1gFFdF76PbUNxvk9EjkYV8hERW0flXLTs+zYDbgt1KcWYkNdiOSDypwPjbWIbVG7ID7xLy
KX8LM2o/LUO8wZjUbbhS9P55q/O0vQr6UAYNRxElG3p74S0nrtI5zMPCk4lcNRZbwE2UMCKSaS9I
5KlhpOmummJ9GrAFidUc+PMzYf0pJeSpiVDqmOx5vx5zWutsfPlQXQeqCjF/YzEXUQCMqurSh2Fu
RrHtLdWnSJcrLR+QVgkwXR3tmkngC1AsHT8ZJfyL2ev0t+1BWkKJYSXjs8jywWRF8OHzN057Qjmg
c8AKBK6zC7+dL6+ycRNxyqnQ7gpqW/FKZp1DPK2feApJNNcxRpkoAWtZFJfMHSm1emR9Sa4RcyNv
il0EL7yodnaZBTtNbN1ZDU1b3xqBuBQRI28Jz9qd1aIBYTp8o2ygQqGOKDV3bGuzeSq7NtpZsfHN
cnNbgrLK/U5s2iD2l5L0uBkY//p39s5kOW4k27a/8uzNkYbe3afRB4N9I1GawEhKQt/3+Pq7oMq6
RQajyJdZozJ7OUyl0gOAw+F+zt5rZ54XkSSXKHiDXWP+cEyoerw6NqaUEjwmJ5s5I+qq9CDzg9HN
kRUouS2stGD/zQwDlYrL03domVQOUoP0V+DqkxadNxydTZfDJuJg9hQWtK/IS0S8KFAlsBvIiJLv
eLlNfemIeNq0lEWxANid90guafwcaZndIcN1EE4HGbLN1k2W0vb+4br7/yqG/+vMhtJ/r2NYhNX/
uX/qw+S1Qeb33/nTIGP/oQslkfhIXLGzLuGfOgbL+gN7ExgY/LcmNIKZWfGnjsE0/9D5x1AgEv4p
cfiTE2Qaf8zuWmz+0rAR2+IzPVIufKhkeGueFZBNULXMoBsd141EvfPWIYNhMzYl0dicK4DGPnv8
N7gPplhVv7zCCkrKM6iGqOgYUdwYhJ7RPSGfaurotygI/F3sbyIMIs7t75v4l+bTf13Yq4tG5d/P
lO9h+vz03P98PVEoLvxT8MJ0YI5YNtPhz8DXf04U08EuJWzcpfjisDrr6Fr+nCia4fwBdh6mBQBT
0xX4i/9X86Ixi2xsdNR6dZ4xdljrr0wVuuxvNC9ILFHciFnyIpULauU31eiVRZLWoRxV1yMc4Xjf
7sa89ZqM/Q/ZPt7FQBdcw5aHXeki8mp3UxrEhLvKqO6HDPlr7c3J7sI1+FhHeIq8sM/3aiBcLSzQ
TWZNMbTLUDduKaN9JdT6IGpz2NZF2G9L2pAI+kAESllGKMQqkIGB3+162NqUE50XUqjzFcTfe5Gj
mmgxAOl6LxAn6oF2g2QOvmEryoGOnD2ykaY1vR9xce8qF5WZHUzZHkJ8xGl06O4KW/rturdyeaCx
BgjWA26aebm5zHwnJ2gO6WyiG8Eqpx1rU34Dw3Cw3PSGwF590SHbwaYSe/AQqD2w0HYHBr1uI2Oj
xuxGVPKytAgftMKgPXC2gPROck0G/j0wvfCXNdAlX6Q+dchFnXvG1kZ6s4eKXTdnlR6752FrOE9g
JnkxUUMvB92+Y7s9Z9DF/bbBiwQtmmBRRL8w3BN9B5ibTl7rtGJDFzXbVMACVr3V8c2gRbsZpu4l
lQ1eJHMsrsqRT7OeRurStXsSGuOpXesIwYke8R7arBmXLkk+BVtiwMDkJ+HyCOrrSTXFvtGsYU8H
q74yypB6Rt1hc9ccdzbil2SENv4+0kDqldg87jvpUd4quqx5qXqU7X1YG48cTe0DBRPre1KRKJxG
Vbrj+NPtZdNSMqA7oK/d0KSDVTQZISf49zDI2JivhHPeNnB+gjjlUNt7FTXQANcFpeNxVyidYmcT
UVWaT37N0uHLed+HnM9kk9dnYySoAUuOXKKowtUAcXRdBEV8kDN2WG+cOWCp5R5STq+XDuaNl1wO
+aMEWAHWdW4ZF4O5twcruo9m20c65chdXLZ0Phuis8A3qwMdN2NvqZQiI1d9iWpK0l210QRTOUS6
OBgxhy1Oyed9rmsHN1JGDQC+pjmMCdrYgoTOYZP23XZ02HqX7UTMrDn17g6ipd6htGSj2qsK6j+1
UaJzmmlvBiUw0knGhxw8BKF9yFQ9u4N3Tb3lJei0ZwMTiMhGoK5R3WtfVGJkq5xG4RYZlXrKEYU8
aCBAqTmOEzNFxKvaiYcbG9D7hsajvgigoLz4k63BDva72yqeiKSqwq9ZaoutQ9DqIp+NgfrMNO2n
jhpOCdO+9lJrQ2/cWMMHQejj69p6cHIKYLpeByk2tkD8ohxQgqPM7IOIxhv8ejgfsRTeZA5q6kG7
wtuitlUKKJgy4iUdzLOiSatznI67pi+zOzHhgWQaXArHvUOH+pSbbEjDstrhdYChn1FC6FX3fTQV
2MXcv7U7+3ly0E6TK1htg5KsL2K94jtDUwIcKWxeij6PYrDdL0oZ0cYidmBnVvYOgfRT7Jk6O8zc
uKQWY9GNn16sSuue+y65ij11n+f5tqDytZIwTKXnXwUkUqSoOLw6vknb8ak3/cexEw9eWq1qShsb
OQvaBA7/2q3XrkCw5Va/CHL2D7nuPBpJ9yJMquAZAPz1kPjPnlleSX0Kvof46Bcor9idmkPwk5ji
WxWIyzpPy0MyaAReGZup1nOo44iX3fCQDiGFI+1R63pxbdrauAYz/rXz6XeG9qKwagq9RXAdiJLC
gNA2WaafaW1WUPs2zkFibLu6q8ljg2U99/lLNhNxLQjBRI54h0uj3ibRyNIojCm8H0rH+VXYKIo0
4d9ZtgeL1B0P2DV12mkeZ6FMXfqNDS8kI6BSTA71ScQedBwHd5HB7SAzGZBL+oPKOWz9kuINawZe
HmRFZCUmZ6Obm2dICS+VHwgkGIAJOyRTO6jW59irOM9PyUukhp/hBBFXM1FN2MGFoo0ZziULiOtk
pzrBi4+YjZCge9llO1evLIRqwzqU3oWVlxVZj3xTmkr89DysM0nm3gR9f58m6jDwZixEZ5qPrcb7
hOTtKu1EvRsCA/8IhZp+pser/johjuZXTI8Ad1DjboIG5EBeaZdRyNcTob+PvoVMkwm3xdK18i0k
Yx0yYGOsG3uCBTw7FErE8bgHxSEaOqw3wfSgp6JYVFHR8rVF4LLk9HIXlBX5aBTu2poEbS+SyU+J
+vlWaTw0wKIDWWM5bv46apotSpbyBe0pIrAKswye4OrHRPIUwSZus1WmVm5zoUmBzLAPogORBo26
aYXLBJ8ABi0RlKh+YwpFIgGiJnTvXegYy3JWR7R0Ju5ouXbhqtJJboLW1nb0usc82pTCvWkDoqO0
FnW7D5N+2aoSAdKkZ2dQU7wlte5unZL8GxL4cJ6SObGwJw86g7LDpevgHuBhO5fYvLYmTdutlpUT
B/oy3oDDF2ujGYanUkd4uYoaS1/rVcVh16/JjcZEUpjUcxoltFUX1t1wnyIMUWck5MTlmmhxAIUL
d2i14nrA7Uyix7ROiU+YG9PpJsqsdo0pded3mC7a/AmX7rqs/JWp8hVflqUo4m/IVEOsyDrN0dj+
OkQtjPjQuUZGvBQl0Zo5FuuAKkQf4qBs/UvPjqngIBsKQr4Ay2IAfGiHxgEr5XPRjWQrKkIDBv2m
iMYcCb57bWCcW+Y6X9YGWd9y6iioYo/Grxunv6Q+GiQ8hEhHDcKgeYT0ZPpJDat27MldS5KnyB1B
UHquXNo5SGKiBqg9hYs2w/OCoIS7ZGmsKnmCE017HvMhugKFVW1TtGR5jpeyrcGumE7mL+eeDx0H
9wFx1EWQeA2wNWvmK5FOm2jIhz2dsp2XMEvtmE5wH9Ov85yx28eShn4a6h1xXw5pDjHZkBex5gcH
NHnxLlFVvCWMmj+ts28WcLppKegMEBCQhyFFjsYj30x6SACSZCUdLfrSl+l06CjP3nXC+S4CDMFl
JrXzsWt+lSmFnJKfojMlNQy1e7Zh7vcIH8xa0QTjKFQB5sgD0g6qfIvPh2kkV7Y7fI1Hr9wk9KXX
iA2CZTg2RD66j46d1niwxug+TXnhq1wnHSLgvO/APoK7XIbPbemFZ4QoUcFA/1SgRay6pzKqViTv
IrdtmhhFMk4wZGXA1RPEcKFJFogjeKhaM6XcADJx3B08A4pEkUZ89Nrsh5jghYwab3ljlOymMfok
KV8b2y6m6pA3g+WSxIdNHtfQSBN8iZchnPUOwPgojOCSGjem31LmDsd2rQUaVtc0kPRc6EVSYuiA
pvl7EY76jR4ZELZTHPLVJtWnMCE/d7SM77WlD/sSbVWdrBDKpvmXIKojfWk1aRxcolbWQ1otoKF+
FhmmegOsC0yXM5UAQdiWcd3/wAIlOm2F9CpSc3pQNnzVK9f/NRi+hb8ZbfgsGw+6WdXmmwkStNar
1apqzbo4Q0jPllATunvIMBKXz0UjW7A/mmMZO0w9AXz0XJvCh4LN7VnhttC6NNazxUCKbrjzIotU
PL22icBJiBVNhqE91BVC8nU21miMXQY4hLocSFhK+q6rLns7jWui7YPgvg4LSnwkkq1ru8/awwiu
FjFvSMTrWKFh3tFQdPK9nyqEkKq1Qz77ORgVyFQ8fSlGuqvLdGwpq7v0APtzYyqimj0yWeKX9L47
TiYmfdo9YdLpvYod51lFqa/z9TNkgXoGHdXaGtG1Yqse6wwzgT3Rg3XRDpvXEUkpwb7rUCCtALfD
DWhgw3/PEPc7q9yVIQrCoTDmhAkMQo+9X2viDAsP7vY+M8N2ZUFyj5H+11GFImmoBo3Ucap1y3Qo
ZX2bhW6pvhqiZsG2xBgCp0zIntryjulwkCDItMmyDPMGtj2ftmZRmH6oQUSsSm2b5XmWsQVAdXEh
jDS0zgbDJA/bN8ImwXMHz4uOp+9XP6yuwW0nAu03rGIgeczyJr57nvK/2E1mPDWS5XeRZ171IMME
5j6fhrTfkUZ4qzeGji58FOFwQf253oVDPhk/pNVJpL/DSB8QSyrlVZfc3nY8UOIgS6jhI7jlFXP7
s7zxBN5/CQbQDirZfcHIrherCPtadq1DTeBjm44cj9FjsyVoilogXKcRPZLCs24pyOWpdG9DNF97
bGvOspm/ORU9Ck6zdOyrbkAVmEWKovw47Go87MsB8eVeTpZ+LUo9vjb1qkNFrHiuFT0aXFW0fr9R
rTSu1WDbEBuCB85NzE+jRcGrBRl9aJOXb9kaKn3sOze6MvAdAO9ptIQtVtV0K+rWmJ8C/PxPKnFh
/OpSt1CiiIbwLfbiGEiKRltV5SDqswLSKN2JaWwPJVj5hU+PcoPQuDFJgDM8Er4RGqmzTsksWRVu
F9+7A/ndMSXMMFfVBr+zWrbSvpzMrl0DAPiR+e2FGdHVi8ipqH0iQWREWmwqWvAQfm8kV4Dcf40l
eUDA7GK1GYvAX/b0WtdlaQ8U2E1Cv6hmtE+ajengr9eh/t/g5/911SqbeuO/r1bd5iMG95/aQxa+
KVjNf+sflU0KkfigsAejqDHoixiUpf6BQNfkHy7lKCja1HN+Ry1SdvyzYuXqf6B+NYV0wORA3LCp
OP5Z2iRNETuX0CUcLLB04i95tChuveZIOejHAZYRTgdAzNXn2svbyiYtCvYBIbLmTXSXXhSLy+Xu
cHNY/VKrXb94dWdOEH9w/L4bzHbRPOr8cm4FF3c0WNwEk9ECUwAhM5Zoq/JK8FEdE9xOWaFRzhhJ
QjtUGvrSVVwFxhfsrOEG+aO9T3Rk2pdT78tfXozoc6iz/EwLXX8/JqPYDESY3Eu/L9YcLJLqbpqm
gVN7WVzrmnQPWPztx6wvq22uCnuOOy4wdebOqH8Phyb8jv5QhMu+0NyvVpNkbEZocOsLcxjKjl1f
XEGyJCWdxPVes+/6mE74VawyDFfNFNGbog06eKSJdEUH5yWlfpfGkXw0W3YFFAvMjvC7ZJzajeul
6mfBIaHfNdC4iYBFr2etFWFgA0gjHeTzWEuTLZFR99k668qi3Pgcbpy9JuxO3poqYIdMkvcw7G0W
N7EMuxoSok7YC7ev9ctVjwVkm6FlVQ8II8MaLEjp7xoMnQyhhvQbIUTJVU/BkGZML7Vul3HQIatP
jsiKJBWvRVqM3UXqoBVaYu1BQ5IQJCm2mJW9tWciXF5mvS/Oo7yEwgKFTyTLwetcc+N0No1P6H7j
jwbairdICnd0tgWkguqao6vR7EcU2z2bAIG1PNTG5C4nxP3KNIshXFMEjS/MUfMIWwySwdiYJYrH
BUdsLBGWA7AGkAiG6nGaCK+qR+vZaFJX3iSqH6sNKGh+sFODTgHHZ5q4V3WMwQ2t6isxEQ13P+VD
3i5TVWTlmuQOVe+botGfdaMdt9BasxDNTeRbJA+x1h4qPhLfAtuHHQ14vd9SXxz9nQX9jx50FZag
LvLmpusLNoEt4SX3qkGCQe67lr30hdP/6AK3fMz52l3YIgl3JRiWQ6vFqYaHsZs9wqqT6YJ0J+hA
SaHdx1iEbtXQcdKBFSxWFhL6AwreCARXIsy7IkmrDRCecVo34FQjJHV+/CXH4IigFNEMPfK+3klc
TpinZ+rGIqO5+eSk4fCSl1pNBLusp22LHMJjB1Kl3SoaFNuXNhLszvFue0upjdlTOkUxPhjN+oK3
XzmrRHr5TwSetQ0oRqDBCfJ0AjHfiyc/cEyCRvmq3YSVU2wrOUsdoVaIq1JlFA500v6QeRIHhMpW
90HDZoCA/WWLGu9JaobZbgP6b9Rch/7CNRzrOnbbrN/0Dpp5lGBhdiFrh1hxJKkt2mfdL5y9SzTi
BRiYEccZr+0zPBs29nHa0X35eNmi1fCKtCdsOgnKAlPmmpYOPdaZV9BX9fwUNQW2AwQeSUWyAAqA
yt/9jREsl64GcEMbLNrbEUBYUHmIGQFjUDWJHRFF/+EIRwuvKtqeHiojpCXdA31HQfLvjGDroL9M
U5p0WN5egzFh/o+0GUMjCG6xdxzUPhnhHToWpCfsWgVuiQ8iHMqjT5VfcFixIhwzwDUwJ2F91++m
OpVfQ9/WOPFXlCi4MphRZiyzi8wOvbVJxsaFQb1y1oHUEf2WoU2/DqWBZa/29XF6rIxOT3fs0lBv
eE5I7o2u6cTrGUnMVvXjB/2eQsxcMk3ckjqtIQp/R89h8AKOIbNS3yMINY55bfpNLdakeRfuGaGj
GP4gy6zqmDdlOoTWXwXZzsOjYnFcqpvmu9yOTOXlhHMfmUmEt1qL1+Zorw0z/0dX8t8av+dn/ZZN
+WYYefSgPLs1Eo0YWsgEwdL2vvdWeWfr+aoxjV1elGcf39STowH+h5AvDNSiswf91fsZDuWg9XLi
okh+1Yv8oNvPYfjT72DUJfX648HeLgZ8d+c7aEMaciki23A33g5mYPIpa8TsNKayay21zkX59PEI
8xR4d/NejXC0GJR4SDj9MoKIOnppoDCMBtn3Z+ECJy+E10gHCc2MOM5NaMJsTDs+jksUGje6GO6s
8PDxhZye7OAdAdI6rJ/W0b3KQ/51mmOF8wbv1gOolOX3Ip1WNkGHd1m2NrsbYV+In3pQcCRsth8P
j/zg3X3kSyz4AWAQaPC+fVKZXZdUysZsGcmraLYo9C9hu/ZIofx4HHlqHEeSqTHvn43jPW3lpL1h
gkxeku12MVFjGHI+wyN0FpVsO6TnYTp88hq/J+/PnyR6BrgESYShEf722sCJEJdp29nSdqyvto+i
NUzb7yKxDkXjXGRt7RKHEdy7lbgN+ahSOQ+MfWX3+hkB13v4MjSWmhKYtmE9fHw35pGPZ69kefmt
u+DYcvTMgcEZfTh6ZLL0BqzBJSxJv9wU6U+W1sWo7ttg8/GApx4zxyGOQaxovJ5H3x16jg4GFJRz
GRF3XvssxAYRNtKxTx7zyQt7Nc48DV6tMhIhvwanMl163UMzXHfZXneGVerQOL0wik3Rf7KqnVoG
IJpxbJzfHqQJb8cLmbyYqeDMlDJa2qAn8A4j4TU+uazPhplv76vLspuGIq7k9rnquqeBhydoJdX9
x8/o1CtC5gaPaZ6v5jFfVoYoQFUbQgoYLr3gIgULIcVO6ZsGQsX4d27cq8GOHlSgVznI2IhVx0by
Wx5M8AfJZ3vC3zkhx/PcQuGhW7ZjkNFytLqQnygxTbO2QTzkpGLRnkNO11XIQodob+ZkmvZoRLWy
XTjECxvZS+pkF/GgNt1YLDtcYyXWQHq3H9/pU7PUZUkwiUczLIRUbx8nyzwGvADXUdYQK1vkvOG/
YsDPufGQTUstvyjS1ccjnppAwpnh+JQ4bN77tyPS6WxKMP082zKNdqWewG+0guFiPo38naFY+UC6
w0Tmi/92KMoUtZcpLg6W44UaEQUM+j1C97uPr+hd0Nb8jSdmC8I3H0ZQ50c3Eaavm+o9UeZT5mxF
HDx0TXhRdz9H78dM9JCASRYOdFrH7jESkjRtVsUKfARGl9b4pGZyanPz+tU5uua49uua6iosSHgH
ol1mqJqD/LwJH/D5fnzdJ1fSf7049tGurSPct098hvKNb4XcDfFNZd6Xxf4/G+XoxXFVj5nRYRSF
U6v4ipoG70rX/433QCohWHCgHCn3aFbaPsbCMI25FstfkXoNCXXJaIKec6GFG/j9Szl+thE99Sqg
MeNxcUYh2+Jo0BCiYloJVh528WsFzCWq/LUUNx/fQDU/h+Ol5/Uw887u1ZLdwLVrcdllZIaZ4qGN
na7YkTfXROvOgUlge4PhbaRtIYygBtemK4gN3RNrVb8aCQUtoDN2CfaOwDDyW2lqzZehNULIF7SI
xKrUKqbaSOP+oPCoPqfjpG47t0oKRBSGxMgQqZuBs/KSlkv9reT/goMZTPljUsph2wS0gje+ZnfN
wix0TLdBExfdTdWDMV/x0tYYjqMylzj2daT7wQADru97myjPmvoFQT3Wqq5EcV145TSzFcgAx6zS
iKUYnGJT4vVP/YaGUG3nICgGToF4oJHBXKoKWMTCdYcMK5wIH0c9pqcS0hEgCJgT4qomo4EtNQij
dmlHhemexZ2wVqbw9bu+JD77orVH+sNzANi66YreXwviia7iubNjYoTCWWe7ydZGkgCVQ9O9L0Gh
BnERpKYAewrB88qo0mof+PhEBhzQzm60cWJtwW+SiazQUD30uL2BiLZdMvON8w0hsgX8BNXU+dLE
b3jofGx1KPLw+/ewtDGmmCCjPp5Dp17111PoaIWjIQVpN+L1SDHx1N5l690iuVjI+P7jcd6HYrCU
KolCF7696f6WZL6eq3Q17cCAz0NI4VWW7wL6sPoG4LSUKLOjgyf2lrb7eMyTb+GrIY92NIPsaoEy
KEPmkS4LkypzFxQ3fjF9+3ick/dQ6Q41IUUY5PEeHJUFvM+EcZoBsVRAmkkZPUSWe0ut5ZPHdfo2
/mus33/+6pUfxqwPjZGxJndnyGd9vGnQcozyCUr5NK0RR0WEXH98fScOGXQsOOti7p53EvJopY71
FlJBXWZo5S788pp8+Gp4gVaHjCJywPJsKLjzni8MyghFs8jNVRg/Nsnzxz9j/sC9Xe3e/grz7WrX
G5X0moBfQb7PQvfuqjFeZfoAC2PVF18DMC71J+fW9xOIES1nDkSg4OQeX3fmxBGhUA1+H3i6Ralt
7BDwpPfZMO+DRAhvmPN3BNGPLnSxo0+7R5uxSOBELFXv3tmquwm7oNo1gTpzrRC0OEzLZWBxyKO5
ug/zEpYnqKFPptb7/QUeejY6s1KZkhoy+TcfE2SPqgg99jphXV+wlw22XioheY3AFtSE0AWgvPnX
V4X5yl1ursHOmR/wdlDPGBKqqgyall9C9TMOQHLNQB7tm5Y+dePlaJ6PU/PJfD75WF8Nar8dVE+9
xK9sJtLgTLgt3ccmaDd5ZX+y8zjxrnJx0qK7pc+ZHsdVD90qTVpqNfUAlSxSqHjqHvaqTK9QeNrV
Oq1nO80n1/Z+LZrHdAW30yUTxjp6VdMyblVbMWXr9GdF+4WWvOeNeD9/fvwynryHr8Y5ehk9pYja
FVxbVZ/lyTOQUqP/ZHszP4Z37/urIY7mRhWp1jFSLqWpbiay5nC6/Yc362giwLNHt5hxETEmbb4U
e6JCb0RykODYPhnq5OL16mLm+/lq3U4LGblNzsVk8koTP7Qar/awtzi6eMZ5b4CvBVT08SM6NRV4
o6SirIcCwT1aVZRVAvqTVJhNXFVBejWGl1kXbqzhLx+z2dP9axxxdFroMRTCcGScwMgOaOXWjZus
psRffXw5p2bc62GOZ/aQdHarMwx0exZKuQ5Q/hZAxT4exphn7vG0YyWivSMJc2T78PZJ9ehSkCxR
dcVJMa1AiHr2xmxaGPIDRjosc6B3N4UsNThIYbe2qjH7Lvu0w3wO43DRV+PwyYM8deVCp9lB+980
+Ra9/UUFVA8V6qirfRdZeJXSoPVnFXNbGD8/vvhTI72+9vnevJqlwqpsjglcu/S6O8wUP2phr0R+
9/Eop96F16McvdhGVk/F6PEkRf8VJwTuGGPplTeTdRnohGfEj8O0/njEk9clKThRCZk3T0cj+oRB
4PimxB2iR95Epe6c5RbS04CUjE8e1qlVy5jrWxRjZ3zu0WcU5kXj5/NQbWudV5Ciw8xdfnw1Jz8s
6DN47dhOm9ZxaTUA9UBHnT4HLawFWRrWuDNR8Xcbq1kb6tp0sW+0Vx8Pemo14fZJCjtMw3chzpqm
dOIOKG47A1Qd7K6I5vapba9duEYfD/W+SGjQOkQdYukoRBCAHM3CmJzHKTSBWAFfn7TVBNPGcL/N
0IIejd3Dx6OdvLBXox1VCUVKDkgK2HAZUDaW2dbS0XahVc/DT+7gyZWFLzI7aTrIrC9HC7I2VUBt
5usaHUgmTrPB30IALNLCGjWhMGj0f1V9shzL4QLHKrij8ZOZc+pa+QGUkVF7zbPn7Z0FaVP4Q88H
L+CU7aUv4B5WqV7udRV+8gxPvePCoD6GzonKNdKkNyuJliGSU1qKI4Rw7Ee6qz04xx694wK9qHzK
3REPdugTxKXRnuQ4yB7xb/wE0pXZCZGPoDN33/6EcCKRIw013pIRI3aPwHKhmmtHnlvRvh+gw4rq
k3f/1MSl/SMl7UA20scNIOn6AyyZEBWifJoMdrHXaW0vamJKxLDysYV8PHPn9+DoS8WznD2Q8/ui
y6OnaZZ5kY5NSbWAyJ9DOSNYIg1uDorhKFxbVEG25BGQpfvxsCePK4LYWB3bpbA5tLy9sdgouNA5
lQbZ6MKy+m1o3JVqMWTfnfEqjK8K+8p1t9On4Y/znDm6Xj7LVNNcqOQoMI7mlCFFi7bdZUMIisg2
DxnVkcz/5Mx3ouaLAZT+HY+PWFTC9d5enVsBTkQlky+FGSyqcZvnOBhuXDgezjaYqRfnqImm0F72
7KWMb6n+yT7nRLOUjyNFbROTKhGBx8tEHpltQt4rfqNxM9hXvbPoAD5RY+DgC3/yQuHzkL8kDQY6
YSvDKT95viduM3eA7Q9bDTm/vm9vABhVS+ubDsupedaHL3Z5E/g/PplC5vtH+WoM61hrSBoJhLiK
MWpl3yDZBfhgY818IcHqHEXCjp7698Yfv1HfXJitsS/i5pOX58S7+uYXHE1iyjhsUyW/IAfkpwY2
4PVlETQHtxlWDmopSD+frEcnHyyrnm5za1mPfgswX+2uysQi88uwAa4X/uRuSVaYo9h8APH62De3
AeXbm1LHnbcxnYLPgoeBwT83fDvGaZmDEW0TWz+LFOjrT+bc8XeB3gZ6dAF01WDLS1DA20de5vFQ
uqUwOOgb53rzQ6r4zM71dd5/lvV4PLnmkeYtmIVEA9nqcTNTs8mg0RPNWOCevfdkFR06Md1kAWKA
j6fY6YEs5bo2XztkSG8vCSoxQWAZpUy7dVcppjerzykx9I8fD/P+zs2QAoXehFeVcK2j1YJo9FyO
xmgudA49VodLMMnkN4TeO8CKn4x1vN7jZZ+JA3NDXSjUwEdjEWvW2HqYAcGWIHUwgCHjHuhwm/Uh
EJuPr+vdIj8b5wVfMWWQA8F6NF/4q8kauxnf6SGAP5tay8T9olsrFIuKZPBSPonutvLPZHpuAWz5
ZGA1B1W8WecZWnKBfPJZAnXneDb2dlHhkcdAWJpOey8M0AlYQjC9LHPZ+ldZrwZrOZcffpiIi878
Jpturb7L1009lPh3KpiPO2Sn4VVE+olJilyRBQQYIfZf4MPXHoue0PDOoSmxNBFoHiKjLR5GZTJb
nDZq7j2y7b55U62+exIa8KKWaVksTALWwpXhJi1GgbSFoBpabj+ubL+AkRXRID6PiqnZ5xKtMcz9
vntOCkhusP3N/sEtJAEpVWm468Sp5a3Tpn196zfQwzjNwRY7S3VgOAcfotlzA2Prmkw0WHMa4Czq
/642nemFYDthheQqgjj8ydkVnDo5E61a+IMio9Afm2LCMWsadz1GVfPQyrm3oQa/vCvZgeX7gcA+
/ABa/SMEh3ntZEG+T80g26XCT9Z2kxrEORI8lq/qojNJOWhd68Kye2ICSqSymBWFxMbMuqnZ0MyF
0DdDbhTPUagl4WJqseBQMYzT4Qr8Xb0qMNmmdPnH7smTbX4o/dKC1FTqN1ie5LVRmTnGOts9lxO+
C61D3Lv00zaKVpaj51e4Abt002GJae/8ISHSI6IwSVYYYO7hotZqvz+Aj+o0aBu0k9xlVAOT3tZm
0DpEPgoxrqwo7++KTPjBsg5l/E1N6oymU7xzcrhDgaysG2TK6q7PUBRuDd/bwODDK8d3h2lniS+E
eXhkVaqSFDNchuccJTmF8DDNTV2yrQPm1J21uU/ShV75nI1o82T3wPmttVbG7rDJTJaP8xYmHAZ0
M8B6P8eSbCfpal8Kc+qKhWrBpuE04ROYjyQcXSNlnd3AsOchebnUppowry7wglLg1zTinhqKpHtz
JmTfts2oF5vBG1V7SLmVVyqQJUVqhZQxy8Z+vI+ZO9YWI1LpAgMy0hjlbFI6aDtoHSTr1vSnAxVD
dzXUBfZ/p86Zy4vQzOXGH3Mi2NAro01sdJEQs90F0dYBp5DA9Qv5zF1h6KujF8xu+EuQdzXaDu98
0t8hZomeIPWp/ADiSeyTbII4Pqg8cZdjqpx7N86q8LwhSiEnvwrW3ap0q+g7GgLsMwSJQjZfdWx8
tzYOARJRoiaxgDFWQttnle62qxy189cM8go8K7PuV5ZnNYROjOouwGa2cUYbmzXl7ubJTOxgY2tt
v9PGvroeAIQg5raLX6bR2zvCD01QcpqE8V21T7LU+7XjhwCOhoEtwsqwMVGu8Hi3PWZVr9vVYKQe
ai8iHzMD1SkWkd8GPwhIk7ce5l1tqfXZ9LVia5wsBJX9JxVEZr50PD3biL4jHtMsZnMeq+4GFEjz
SMylfBrHkpY+mRXWVgP8e921xB5CEYNCYFZleoa4ydCeRB1YxjarQ23d+pqiBUKbF+eQSYDumkNU
QKuARa7bxlC4z+1p/JpnRfCUVml2bmTR9BIBz5fbHh1OvqZ0XZIdkcI03Q6aCewOl1T4MIaVby3S
Wqu2Tupp1QrQvh2u9YSUyL4p5SourJ5eMA4Wd6sTjugcKMwN5lUg4FKsDasI8aE6MBXOHTvUTTqk
sACXMNZUudOAPoNX9bLhBr9DX15AhkzaL2nr4JhdzbKRMlw1YWGv9CwEot2yRHMUDuj0hIOJz1jl
2com/+NJx4ddfGvQ7i+JwmHpyNw+cDdNF43awYpEZu8CDWkwJbOo29Kz7mGT9Ea5FSLKf7i5jWlR
RDBq07ICDNmO2rQWiQptrJu1dhv8D2nnuRwp0q3rG9pEkHj+AuVUJW9a3X8ItcO7BBJz9eep2efE
N13qI8WOPaFpE6NRFpCZrFxrvc+rQ8/aIqnMnte4sp/rEW7Xgjfqld+KNImaMUmizhuWF6/Fhvok
+ky/1lBwj08d5BGDZFNd3w0gBHcjXWvfpxH32ACtNl5+TrG2iNobEITPJQzYsJ6T9lhKysX7ZiAs
P6D7muSmQBHuQzZdl3Z6RImQr1cgr7Nm6w6rYd25g9VXr0NM0ZvalDFm92fnNHy9Rv0Kt69GfCth
ZNSRl9mddTfRzXzqICHcowdYrb3oJiPeG1OSIk03khsBUvOhbkcDRzenXYzQE7FCxp0NGi+7bpmd
5M2RPNcb1xqBriBjQQibE9Mm+3nqFgNgLKzZnXSm+ehKBXS6b/3kesHrIDmLQuRhQWf+WJ0zmqyc
ISuPuDTbKOr0xsfMbTL8zWws6D0XfJ6SEPQPgnMB/gy7pFj2NFhBLMgznPvAS+d9qUvWt7cWRw13
HrjAqGkelM9q2avCMRxol0rubWRA5+ILfiyZnthfqsSAmYF2e562sVDDfp1E9QUQ9vq6sgG4W4xp
622veQsMY2xiQE86glXi2D1cFyMVu0SX492wZso9VW2KLNdSSyK2RT/LLmgW33ywhrXmzs7Tru1Z
fQmFOwTXS5w9AjrEN1rG5sbJYVfCZgCrvRBV7Nwqx7MGq27CEZhmGHbbHAkwUltFswN/kc0IVV3z
IHUlxKnwnQm1tWji+sHCdqbdFKPSH6vUxgaj93nuEGql797Y5pI8aEnL3gP+x3pe0/SBbVpg5Kqr
sdt38Tzmr2ih/QmPqTIPqep0N12rWd4pS3od0RKmnuOxMejp3xpOjmRlqGEAIr+QCy9TzpKIhOCy
x0s+Xym9KOHnElqRLgeUj9t2ybojAYPCqJ+KckOWvC2pFc/WhhJFPXzXtE5sqmmlLSQxW31v2eUI
roD+NXufeaaGza3MxUTkmfiwJjS/WxAQCRulaBy/oStB2yysCeH6IDJeY7L0vRtHrHl1lLPnk832
PKMNZpIFhzzW+RFSrfbr6uuc87xkaHaKBEvBXisLsYdBmNmHZB2L+qovijzyumlIN2bVFwnI1nVU
8EYaED3eSgGi0upk69vOSgTVLk9ej4Hro065WGRZfuUlkC9qlEL4zpi0xNnpTWqtxS6e/HSbDCWU
ZeEkW1xYkgrEp27xhOd5D6MIaJ5nSxgSieOdClHq/W98Zt3AUD2qri6zaWXUoOAu1KiB4cd9pe5V
NXWgEJRR+PvRdoeb1K/1r1WHJSgbydhutFUtx6pvZ7ousbgvQ7SF87KdnN4qXyfUPGmAvZfRA1Ja
xAkbREnUm1nqpC9DY1z7hWWQXBr98nvOy5XAQPOTQ43vYh40xQTFW03OXR6v1R1s98Z7mwqVJC8+
TmiR0a9+zivNcb/GCbyh1GzXTdlME8GEpn/VZsujEcjz+3tMkTDUqKreORqV8JDAeHkD+GaqtLDL
U8/YerFmhumSUkBrFeHitsEkvL7CaCj+Tq2cYJB0rgbrQGD/amXtoj26depBwF0zgELc++VtwIty
+WlgMd99B1Qgsi2OQdoY6WUmq0e6pNlChq4FBCv9lFgLUWHUFB5AGpRn/sYwG+DqYC9SFMe9+TQu
FecE2ITL1YJk7aAJGL0BMCvNO53dtME++QkgaKvrftdWQQSNzi6Y8+KwFMVxhNRVLzUWLrXvpH20
rFI7FEjTt26TJntg6vHtTAXoqe23A6F8T69NkMGfg4w8wwq4Xe0B3aQA5krbExvyGiH+jzluYCkP
PiXv6Epde+8GGlhN47tp34z6whnKqsbfZWaXzyw5LI7awjv2QCDBgmBzKhJWVsjWvBwmnW7SKztO
Ox2nvNYkalzq5Afc0nHX4eCtPY8Y5OCT03ixAUFS1OIco+pbCDbLHC0it9VLS/MMpzA/94JiHsqN
tLU+DzhmyUgOBQYPIG28DYX0WoRkNQ0YTnO8HvCRXZJDif9mFuJpoe+qCWh/OJVqyg/IzF3jIOmk
qk9eiR9HYDNpXzPp1vh5l3M7bYYVbMCJzMt0bFLDXA5si+mBQ1VchmVvYpWK4cTyg7cBjXTFWlHD
m1PduEq687mLhmVGrYd065QKKm0ynIkhrdPvWwAB04M3W6SRpWPkd0tedt87t1fXtAvbu9gtfGwB
/BFDq66Im9OoZdOrrgZF4q6ep9GI6tEZ2DaTYXY301rmHW5HoIeuhrjNq6eh9s7mSTxPd9PhU/1q
ciguQmIR9TCr0rzX5rj/5vVCnzfp7KzHJNWHo7JL622uDMpCiYXVy/U6TYBLjGyQ6YMT6wAzIHvR
VWKO2nLUVLJMm87S55vCHeo9Pg3Y83I2KWa69R3Y2a2SP9o6G281Tdb9gW6N4jtmY90A5jUa7Npv
8YIXcXFtd+n6lW5I6UbGIE1oOvC88d7p8y/5IAyQW7x2y1ChGMVuRkFkxql25OfEveFHmiMltuBO
xyugd1ty9NOEVzTm0tsB95xHusbLCC8D/ur7apsVatguc14+tGJONrreuZvR9ExMwGrd2/kqTb7l
aL2e2gUgBDQ6bw67oczuG9nrL1JwZK1Xvbi1yUVtMEnpQXNlTfyV/l0XuZjo6AHI5E2Ku0oZzW3S
tRsL844vvtNmv0sI78TkM9wvH9+EG0ctnMsHB/ABdQG5RDVGibdLA6C5sB3RPzeWvVylfYrXtcCM
ZcuSs8G6WJYTVpPzw+kN7bpA6ZnDsdPre0LS5uuozgTwjIsPqrUnALLMGNZcvSTtEqjhXIVDomwc
TNuyd46a+1ORFeWJGU0dqbFyDOjGDmRxI57wqnjEne/BssluBLmZ6T5zowSYNuvd+puNRpBVnHxr
GzvpdFiI32sg8nX9pZdjm+74adZNga8N1HNJBYeTrPnD091iM8muOUyrK6awbvFZo8+Vs0jsWv5X
r6u0fTO35Ki0Gas1LNw0Xhn4LkBTdq20pe4LTS7q2A9eNA1MgcFJ8tVJB6s5GL0G1qPonPoKkosH
1geDwADufHGvZd78VUMY9QA+IQltLZmPJdLh00SxlUknXHHTeE61V4tZPMh4cDc68uawdsvmdugz
f+8UGF8EyDjgN3HeqyJncKZv44ivNDyZHqenmecVMQnscZumeuFuWl3zdyYvFC2gcsRcyro6fu6c
2dutwgC/ImOBFn0h/u6M/Jhm/bpPkKwe5Oxjhd5gRRnVk+qvqsWan3yExfd0y6L3new5dsCHVa0M
KlsDuY0q9HEsJ+onqofnNTuKZr8uW4p9Y8RkLBqrC7sYXQ+8RBjQYtJ48bhLE8MIj0dVgKABE2VJ
HeLPtJBLDxq8k7OgLsV8rxkU/EgoyZM1qiHyWsTscbpkO3tiX7PF0poB6Vv+p96vqpdyyY1iV7B/
LIGwy2RrtosfTdwIL0SDo0618GUfqkHavxKUihve9PW3Eacn3Nbyh7gXprrGpsiG/2P3z95SuI9A
XGgFFo07Fj9W79z3LWkd3Gqrp5d33A6WzwytyQ0EpP9wGD0UGxRotVuxOg4S9HNukDhg9uilNRp3
2Wc5ZksnIIn2W5NZ0O0ledFImhwstlmmyQlGWGls9KXQ/cgXnYuXuYyhGKWK19HQqR8qdsaNbzl3
lsiTLgShSUFCaJM6jdj2PAJ+MkLFmrrra9v75SxkppbKmMxwMNL11a9j6zWGEf9AEoyzpI9PG2wW
0QvSlT3OfHVXcIRORwNp+Ip8GGDVmj3G/ppvpZmBTRJ1nG1bOrTzAN9NDqE4DI0mwpi0s0Mc7NyT
rZD0h54pk3tHLiWQOToQiH6ZeTBJAiCc8YpBwot2QlaeVzsddBAuCSAntkXBQa0/6SXWU36l/RyW
MV4DyXn8Vzw6mtjghC0QE0zp1o7hhE4SZ/hgEJ6e7qda9m+uVVk73W2sCCPKbNkvg2DoiaYfVrau
5L2hteJ2LnlwPp2im8KH/q5X2UQ8JAa4Uk3md8hvLIDLOq0f9nWb9U8N7k6uJxU6OWMBJehnJ3oM
V3ZZmsjlFaW2+4Lpt1/ioRxC7DPWcedKe3xds9p1rzB6m9ltQUVfk5NfCA8bDk2zAbNHeJxjOT91
zgtnw+lq8nCzoINyVtDpy+FnS1A5BLbvVZFqmRqBmPQx8shORWsscJVLnUK9wLA3vuPKwnOQDkfH
Db0/aRmlXgPl2tU5k13XXlP7eynPdnEpMFZFo2bdXaeTx+5LyGaBNVyX+tmvRCqijBT47ZwqH0eT
0WTj6KyhSYLc75R7Y5plg9Xx4PZh03O2AIFhT9+NccqyXdm7I2jKsvd3576Pt2LE3SxtVfGmmXSM
R+5kiKt4zWd9y+FhoRrb+bcsy/siJXNA2yggLDxG44MvR8ve+n2GhzGgO3ZcOr3Na0prND4kcetH
eZvIV0j5Vij7HiRD6VfxF8mRxz+XmKcZHJknX/DE7FwqRXlvPph4e0Sxyq2DU/H5t/qkVTG2YR5h
ExYa/RJlaTzR4VBaJAbNyZHXcbJ4P0lo/kIjcY/lYGYH/ewZt4udNYAWAUMAMnLj8tEcrHGXSQPG
a1nQ+xf3MYEnfC0rqF3Mk+GlLX51WnIcnlkKabIGHR7I1CkcUC1J69FsybFnfrFi6B8BbsP5UZg1
PM9xLIV5MNZWH3fjqo0q9KZeVhurcmj8G60RoFiZVDLHeQm7iY0U1GPDQddU/DSXvRwiN0vwC6Mh
n95KlLXxtZf4IMZhWhUYjdaledLwmjQDv0oWrF0q8vs3KbVBTM+kjStu7y3ZD0FyXEHUqrJTbtWd
jblRsrh7c1kAA0NNcd4AbogJoqSRophA4LhrG5zw7hPReU8t0iQVjszs0+iOfA7sDfXigKpG00Jp
k2RJAoxUnfyOxmPNjcjZj6T+uWUBh9RueqvSfjLCzuy6N0Wabv05cNAq7xRx76FmD5z3NfiKAbCR
YdyLpHEKPGZq8aSdo919Ypmi3+N4F4fDgITXAqp2K2MHJxJR2OTNO138WjMz3c61mLUAZ7mKHPxs
tmOoO2l+Krnv29mUANYNoW+JTbJrtCLxuiu1RAI2Msb9BNiCY5T019sh1rM7wrrppjZ7LA7wm29J
KOgu3+XM8c96GTFv1CggmyHkgKQPZJ2DPtUxo7COaF60KHX6+AVHLT2i71Z6JyAuDRD7gSz8w2iw
sMOMSfxSrTUhI+bSGqGBSKoXCTp/2RTdWKabVWkTEyghfxqMWpK/ZGf8KHuzo9VBWcbR6lhYlwxw
1Ra36Breux4VoGZ+Y7Ai3oCg6R61VZPPZdXi7lLyxvplVXl+V1a5hxWBSIedogFigzvHwDnYA/B6
bEgXPg7Lak04RWHBeMrs0f9dDpxc6YQfxRqlcd9P9C5he7z13cTKwUDikgAWEj/KGR/MImxmNz3U
VQEqVNaq2RWQGr9W9oLpE5hGeoCG6VE3dZhveanKIP7lt612X2kw63L/J+xI3AGliCh0kjmYCUDL
0Kn1Bk/SQui/ejH5XYh0xkuDugYNhytIlX7J47SVm2wsOZrpkvlMTdl/Jit4q9LyKRZ20USmk8Yd
noJ9y1Ns4JkM88hBA1VIlS7Dvm8cF2hKD0FrqUmEnPTY8pOthXOJvGqHCZbymNc1JQMe9Y01dLXa
1KPKV2DHhTICaaxacqSThQphVa/DycKcr97yxMEuw3Yoylu9hpLS4syIqXqCPy4fMoWfOy9UrWgG
k+1ep2b40J1fusngMfMcvy3gIbO6v1HoE3nYY7eeBcxUa5NJzMU54a/GU1/l9a1yayLBgrwjt4rT
G/ahOGnvcrfkvVCDI4YrmYHWvBJCua8CkdFRw9dsuZXNgIzQhrYHKS0VV4mfT1lUTU1nBAX1iO+F
6Opsi9VGOX1pW2oWQedPabaTLbI2XWZus1FohynVkbW5bye1HlM/R893dqfiyrwhKe/EYHv3WWYM
9RXcWWxvqtrVnte+1W91PNY7+NakjXBbrPRNra9oqFbDgRgLJ2W+rtrV/WIiEEmiRBscY2PWpXNi
LsVb4igdhPcw1lfzIKzvRJzcIdsWrdxT63pu+hFZlyjxaw36ClLkzqg8b4hyvGGQGxKKCaRhSNNI
LK74J2EQOocUjhKHKoGDebfjaWzXpaO0lyaeuz1+z7g3VmDsvvPgxHXm9nnxDR95FRhVZmiPFEVL
iiuqSFcSd675OA04zHHijPuoED0JATuX2FZSe1KHofKTYr8mbYsjS2+vTzmNT2VUTvP8PCxmFuFm
bZ4W0tX3VNHzb/UAKjlralRfLu4UxT6VNUyi2TawVGSuBlW8uHJj4fH4WIsFJyNs6Zs1IjHhP9KE
Zw3X5YAP4sPQxNgHVF65cjYGG7BsaWFoyy127j6JxDopdaIR1/mtGa5eHuB4DxRrKvbH0PTL/pCO
xBDfW4o4yzN+eCLFo6gqJqZsgsnvslik9G1PTs/QDSsc9easfu6n2SdG7j2y6FTXNQ2/INLmW2xF
tfR+iAespjFU7r+aSVIdWrDJeyttAJTiL7++ZFjKQOGai8fUbskrWTGeOjw7B7QgeQ7AenmX4VJE
OqbVT8MEp/CmwLRDf0jThRmeM7fco80r+1BVi8BNkyozZ9KUux8sdOO/AS8bbkQxwac1e9+5zwz2
4XBCA3iHrUj/aHLsR3WtqTa7igcHlVci5vE0GUa9LYsm+eoQCPX4L8XkGnM9A9fn98tbV3itG45J
n6kwkbxcQoP3Np5qa4KTi4Cn0EfNPGZ3ZlKa66G04675gkPRdFNmjs5pPCnKL7VOB0Kgi354Gmhq
elocFxtuy2k1kv1Zc+WtnUyj1ddwE/NNVJpYl3OGQPJSGCST2rE6kdAr7/ns2tnIVwzWj2IZ5VHV
trwTDoGJYXXrS9st6XVjG15kUnKPxFqqK4e0ic7jpHLgBLbE5323nMG+wWKWuHPh3Zm780OeD1Q+
XV0a93k9Gj8tvfVT7KKw1CxKEGNfM2JAcp8LfREBpUd337NeDtLOMficDfebaEfveO4NJq0u9S7y
6y4udpPUcRVynczcGlau36vGUDvsHTvULtliPcf0QnLPRzYkd+jGdD9yJqZqWfVib4wWh6wMNWS3
geTmb2yKE795ZQkwaq30YNvm5Vs/SnkN6Cq9a+YCxhXTClivQ/6viWrtzECs7aEdHzqjM+76bMy2
WaXmG/oWjVc0ldC2Z0iSXcuP6qjex2Gd9XaFYRglxNKYWrRrzcIssWq8ICfdoZ1fabl3Reln/kKm
qN4SOdOTXi3tcJRmmlxjKeu+6KOTU2Ywxpt2Gv19hpHtEpXUoDmviIQEPoUxNLcxhf+frKV4o9re
v8sl/rt6CR0Vl19zm1RCvzWzEaAXZtNYxbOdfBkx8trpTM0NhC3sbIc4NarfcULsd8omyFtXCaqV
NIpL9uM9QTo8tnTK9UM5xdVjLvrpm1lnSR2QGMUZJ0kg4dylWdz2+wJpxlU+4C8/+8S5gV3ODTNa
16qHhf4Gypl5lyOPjtevRn/ugNOptKFCU2wj3aoP+jXES4d7YVVtfJjMEf7b5GfmL5NluIt1K5aR
OeRyQElTlA9J4pF1oJFFPEzkMImkyLoFPc5Z9RZ+hsmxaCjxXshM77la48beOArLiU2f4+geqaoa
sdgzMZoAVYqFNYZQrbYlomhlWFIj3NdlspZPS4Z/gYJDfDKI65D/FuxyW8j49jHpnVFgCF/Vd7ZH
kLPEdLeTeRV9wvFGj4lbzg9uG/cE1bfkOb3km1o7g4Ui7XNxiypClFQquR6zHnSfudSDeoHfPO38
ZOkxde00HASxvLfIOnsk0ljiHYdIOP2ANxPKFX3vGNjiuvu1HBRop3bHflHcxbNbZFdFMhQPyGYo
y/Mojrbtrs9U25MeXYmIc/KHZrKn/pk8oVNnXU1jfpMIjJNDGvUSOkqI03GArDWOsBzqWRcrN2wM
NaLnaF61DrfCOZU/pCpghjjNoL7Zuc2mFXdpddefbQvgThV5GZL4bjYeVYn6AbA4xculro4x29gN
RxjndhxmeS8yGiIDQ6+pWKiqh2CqcV7xhkKF69j655i+tLZ501vuJjXwKR0Razoh7FP9gcIZid+O
nwWFwrbiw8LLRl0NjjPeTp2CtlV2Ep8maXsV4CsyC6i9Y2w96bwYmzu8VY3rGfKveaS3rkE15WRn
ErrUmzvs1QuKO4qlQqUfd466k7eI+2zWxlTvcuKbo8Ch7y2WxfQohzN7Zlzt6ST9ce03bZXEfoiU
ozO22F7gMSHaEmJwphkvDpH3FwCICxl626TsYHXibWxibKpZdgg75nbGmtAuFKjqebGuJuys/S/l
rMtTba8z6hIei7mVVtUBwRlwzg7cMafqpZfFba64QVvCBOGRW6rB9DRk3et7qhDp8kgnQSlfCXtk
T6tZl+5tmRa/e5R/2Hz4pkrvOMp7aoc1lRkBj3aqUFeW7wbSarxqcy7j2kHneDNZetpwHtgGCjqX
9Ib3x9JWO7kOxrMrRlyuSWxtuOP6V1r7WnZBm/efEXGSIeDnzQ17P1jts9+ZVCXbMjT5mPpQT03X
x6piY+K95pBaJwDA+8Q+wXq3TrArz7YzNMY9m+jtXyzgTFHhGulPz+Cj7KU1tz0FiMbLOS0KMlN8
4jk9Ll4/f/HXInO2me9IfcOO69OIxcsw+eJ70vuZLKtRHOqpIY1Ed6KsNwTwcxHabSOuF18S2kA9
X16H2sq/Z3NtvnWowDWawWrvW0pn0xCaXYuTieUk3k+MTn2fLZ76CylUwPyhBuGPrQvywaFP8+o2
HxbAnIK+jCnw3QWXV1ie/j0pTNpAjMTLHlUl9famiLFOYRnmNgGLNbXqtsIl5yoVav6h8179hQdC
imteYbDvND6EYYp/3vxqgJB+XDpNlFTZsyzen8Mzl2ohqaUt+WxnCSYD//gTvWi1EaDIxeowM/zh
VXKaxMQgLeSh6VXsRiMb9RLkmNPNYD+N806dKLIH2Dn6OhbBHUbdhmXaBTrxmNx3kWj9iznO1ve0
JsAPzRJdUZjyah2usnhosBT0/Pl+wKu+2f3XMK/1WEvFFp4VZhNpylK/vbE3EcuQgX4oxtrbCWfM
T8ucTG9GPnTkYHX968fdoe+7el0kVfR9IJR26SG+aFRuJqH6dMQww+gflsy4rli4vrsePh7lL422
1CJRASB0shFzXCga9TaPtWXAn640AD9rDxm+wj5sa+/UWncfD/WXXlffwtvBM6m+IBi7uCD6s9oS
SJGFMx4nNj1+Kpr4/uMh/nLPUJafWUAm14O51Z+dvLbZavNYMITZ3rfuU71uSOJ/PMT7LmhPt5DK
019mQyO+7Gwv0oZemLTDBNOf4IaYQVbsdNpkV3BIH4902bYPT0MHaMTb3HfP4p6Li6k71/TjrKGX
pMWEh7QeBoUcEfbO/KPCndn/tB35krFyHhDYH9gKjy5y7Lf+vHsNnoCSPltkPOUaKpKHukCDtsv8
6zy7TpKNotzrfNJ8/f6Jndue6WEzENo5+mXvupFQ1PTpjQsa9WA0417VaMXGzcd38p928X/Lac5S
BDLgDo9LoDS5hCjNrtbQSEIM3UZTiGXOTkVzpAVaAKhug0FGFEd+SN4x7CIVDps5nCJ0mgGBYdCG
WkT5YeNGdvR/AeL/X2Tk+xXBxxKkAej+dh389P684a1XjpmE5RQI/3YeXwbvE2Seeak9+ee6ubMG
iD4Y3JdPVMNactI8ILKg+rluFanICI2QXFCwBv+5bmjKIRXSkP6Y6L+vml7LMInikFxq2H6ygv6R
3v3xNM7N9ghuYAeaHri8C9GjmNoy9ioxB94C7D4QSUTFMweb99hvxU2816qjE4w8gec0ePz52U03
3q3gi+HP6+5f7f5Kz1UT5wwPTwfisnHvuWF9+HbbhEMABNmrg+wQb9v9D1pZAkyHgpsl+A2CPsw/
0eW8U8nglifYqBCk0MAOUeViwfWk3d0ZI4XA6seww95aNV9ybNHkkmaBYdEm3mqBqd6M/qUnn0JK
+pDl7vXHi+PdNoM4BQgG7xh0YPC/Lp9GU6EG8FdynqZ926RtNOrDw5I7fThp4s7o8ogK1M3HY77D
rHDlrHkdRrZuo3C7FOw7pU/LbiqoreAnJ7svLRYlwI2m+15rTkttbMbJuaGOS2rblrTHWsPd7Jkh
fqYnjHv2fZJcI+98+ORTnVUlf07M86cybd4h3AxkJ3/ODNkvFDthEQfx8L1praNO6G7nVheo5tpz
xjCZvUCrx2cfPpJmn0tL5nfktp9oX/76QJBOOR4QIfMd3NE1KPImM63WXUWnrq1FMDWDqUsiEmT7
gswdTWM/Pr7yd1HA+XH8a8iLJWHIhb6PmiElE98mUaanwUSNdpTTvvkMXvlu17sY7EJ0N+O3TlcJ
gymaqojzqH+7nEI/vqJ37xUGYWW59plba/Aw/3yU9NEu+VibmHIs+IMly64t6M3mCPHxMO/3ErwI
XDic7N8w0JyLFZwAAhy0wYw57Hl3S63/RmpJSq3qn9fVbV4+HuzdjfMsKNA+qRRYygDXzrv9vzYu
w5aqh6vog5T9alrH/DPU4N9+PpET05/bxo5wMf1bPP6spKFnbVmb7/hwBevkfnIJ7+4Xl/DvIc4f
4V+XoOWaop+FIXRaqjiKBvkE4wz0Do0SH9+s9xPAB7MDk4anYjmEnH+O1FZmpw22Gwdapu8EB5LE
VC8s+U+C2veLlWGg/GKgaoKicc8X/K8LwpPIUMPqx3ACXgZcrulHqenCQQEwvrqtHX58Ue/XKcG6
QKh2lsWhkLu4qElT6eB3CSlrRg2sbDyoWG2Kubov/HWjoF1+PN67x+UyHshug32a372Ld8MZIVEV
wojx8/6uHHFTzsNDvZSB9akW+d1IUIRZQFwUCnrHdy52IO1cCa5zxw3S3r3nOxv80iRV7tz0onT4
THh83mL+2OiJiCCynoN4nEaQgf751HQ5y5FuV/a7MeytR2H/ntBa1ToVdndTqddaTZuP7+S76Xge
0ULSLcAXW/blfjR2VVUkEDiDJrdCO8MYw/515iX/j0fhCIe/CfQUyAuXr1VSuYvh1w6NHPPN3H61
ZUze65N44S9PijE8npXFSUG/JHJQLG49zCE4+Ggnj0SZJa/c8ssyvnx8Ke8QErQHciFUYQnXDTTa
FydTNZiLJ0qDs1yviRPuE0PU4dN7KDFTPS6j/Ts2p4E+efK52KbuiwVJo6RCujHyeP5EKf9u3YE6
EA71iPOuS7B+sW1NfVeCPBR2kBvWRHMOPS1eZZlPpqXKwzrAE0yssf4kemd9vZ+mKBjPxgJ0pzNP
LzZkvOl6ZXZIQqMoOkbRdXS85k/b89d2G2wPhyDgt+vtdsufgkOwG4LDbhc87Pjl//3jID/5HjwE
O/7zgd8f+D6+d3P+7/wSnr9C/onOv4RhEIX399Ger+OesaLzL/wb8nX+lvO3nv8S/Ty+3L8cfx5x
F+NvxyNfP4/n/4XPeYw+ngrvZ5xp6Vj/gO5HpYU50J+r1RpJHVNWpcNn8INC/jD0dRsXp9h5+nic
90/ZtEyHtYMql7blS8F2stjdKge6hhtmnWoVWkT7WNHc1WZh6//+eLC/XRSLFHaZ5VqMe3FRlamg
G/pkHouyvUMofkBfTZPxdFLGZ3DI99PIxA3eMYCDOA4RxMUujhVgrtakdoOqLHDqfOm7LiJBCPSg
3+CyTAfCx5f2fq8zbeIcsC8ONWsWzp/PKxWF2Zo5BqursuQRS7oyokWhuZq1Sn2yrb7fyBnK90Hn
EK/YhLB/DoUbamLZfYEsUXnFQVBsCDKFtduM02saUP10rhJ3UUfacF5cunA+2W//uXV/vkjo5TuH
GWzq5vkN9uf4CqaaDtePtHjQBN/++1Rt3tI0FeCUG2Q7tUWHGlXhr2mLvsDcxI+o2nbTcQrG4KWN
9OD3Ty9Mtvh8X2mfrJrznnT50aClmKQ8zmvGOD+lf0UmKx2aOehfLxjNnjoFVADzsxjr/RCwnzx4
kWfQqfVuwcxqKWgIG13OqD4VaWTBn9GF3/GfmK5/DHExl1rhja6QirmL28C+UdoS2UszHiBiohte
6HMxRf2z0FQXTnV5a4569z+Ngc6fAP+Sc26MIOifdMK/7mNVxnFqKT4BiNw0xGrn1DgNUd7yWrrd
J8/sL5sCYmT7zJs5888ucQAoMhbKJhyNyiGNBM7Z/nVVEW31/8txLk4SuE+jCQcMx7uVJmdxHdNB
lOGT1JWfBAt/myFAxW2Q/vqZFHSxPjocgpNR0PXSNeK+a5MfufvZPP/LboOwmXBHkEI5T/U/5/mU
FvQUl6QSJI2/QW+q0MaMPcAu95PFLs6HuT9X1JkY+p+RLubiDEIAt1bu2mihcMzuViZe+mvQLDrG
sSqQ5ITHt54+f0f7bOi/bOEMbfP+oxDAHy4uMh/hHdDCyLYinrLkllYLvMy7/m4ydjqNDFZ2atSV
Pu9aNMHyIZUnGqtGf2sXWPK+fby7/5N3fn8b/vNZLm6DlQ//h7TzWo4bWbr1EyEC3twCaEcrkhIp
6QYhM4L3Hk9/PmjH3mqicRqh+S/mZhTB7CxkZVVlrlwLOeM5ePgtY37wm4dc/OqhUKRodwx869oh
HF4S79aLOgApOz3ej+PG1WglrLgZ6vDBcaxpyvJGIHVoXusVy1FUIoobbcF5DV7tuqMrmxGqVg5M
iL0o0S0LYy2AfLgn6Jcxa/hLnmXtVe0fhpR3JaRzf21qFjZUSDMyb59ZR/E8V5d+X6pFrMwCtdVb
F45PRa3dgq394cXFVtK+3C+8EBBApNnDqWAs+0pCL5clil5EsSIcytL8ocQyrA7Wl791CTM8iGWR
no8k/b7en6XNsQOUCfkb3camuwuGFLQP0x/5uKP2sFFNXDuF55f+3C+hXPYflpUzW5Yq1GXRBRTn
KCeYTwUd1pMvQ+30htJqGe2ViH71jk6k+aYqzRABrpg4rYQw7keHjkd4Yihef00gwTDuvaro/0F3
0ZruGPOaGQABQqQuGtY8dtCHH4I9yIXk1+gxRurqU6i9ygylfxCrxLohZIaG90jffSyCipFBlJVR
QlWLDAZ1JUJ4WQrC6pOhTz6qwE30hcZxc4qyof3HM6LmxHzYEP11sp/bHn8uAov92kxd3zNIaDL/
KyRuGg8+VLlif5ygj9jVuTh8vP7lVxIEXW5Z4mJGncqgS/Y+mhHsneLWzCwb2CS64MVNEaNenyBQ
DS8Icxi34Ko+QrLxrEYDKu/MJuXZbc5ovsHUiyRHT9d/z+W1XqfhCJEA5MRUTbRFjc6qpigJDcGz
pUx9VlWfKeUKPoL6GE3BZ3OSNm6/l7kJvxnyoanFu42QfO+9Hxe6ILeiACgh9O6i2vjVT820EfIX
m5jG0fxQgSd15phf+lQOTdYivUQTu7Fcqb2ZUP01zPFvI2dhZZGWRiiyUDrGSjcya0Q/AlVsSLKp
14obCfDyfPvd6ISBDae4SS5iVCuSUSlDgKJp+T20aLWYP8sQcc7yIYpOhrxxK7mMiLmqZdJulA3y
7e9L51m+4I2pgKFsyBfmdFQU7wksD6rI3b3KbUuZvL++QaqsCBuCFif1NHOOmDNzsPuBz6stk9qW
ZAftTkP/zpjg8ck2DC2jYi5NGMr8ekXCBcrCRegNYS81AUrRDk18KQa5nT1O8Cb93XZaGll8KmwP
MJZgJFB+hMY+gX8KJEhbfay3SkDLA3hpafFuRYV29DsGEpxiaJwWSdMgggEsrR2l2TisthZumbGY
1kmqFEuN9c33jwZAK2N3fdkubo//8UajfAt9Jc2J+Sl7FgWgcLSaCc4YTJs73UEm66Z3wj/aTf+x
vQ0O143Nf+v8ivYfW7zM2MAci0tbMkd8DaVz7GTeNyPcx0bhhEyhliKMAN8UYV/6368bXF/A/xlc
wkhoZBfRVGNQzmH7GER70Jt9Gm6xmF8UBReOLS8v8RDK4MlnOzeonX+sI1f+WQErO8zDChCKuNX+
umPrMfjHsUUKLHJNquRsjsF4rzP6o7oZ41rqRqJdnhlLtxbFIC2TgVmVWFGqz2l06IqN42Lr7y8y
kBHqXGRSMUaU0AEoaPfRlmTTasQhHcH8EhEOvud9dHcw1IAvkmKnNsAejk40vFbA1C3V9oVTOL6J
tJOuf5llEv+9ZlBlcM0wNQm+6/cW4TIxPDXHoiXdhR4SN9E+85nWBGRfhxtRsLp+Z7YWUSCbiaBp
EB0xTtuDN35KldfrzkhbFhYRkJljplYDFkrdZTymqF5y/7mC56k8ADRjbLViZsbf05KHH9pBW2bD
/uzBRcagX0pfkZYz+l/vV9PrUe9msi52hEACEJ0a3fhJpYRk2Uw4wlzXcFh1ylA+J4aePup+HEPy
JSoBMrMTkm80Drd23mpK4XimuCTOpcvFLzJkHkWMQfKLuheEW+v+prF2173eMjFv/rOUrKTMqoSJ
GjtiZDwA67O9LHrIqnQjUlf3xpkni3OMw6UzwwkzdZc0t5oBvY8nMPMxwOBDQ/fGtJKA6RL/Vi3z
rUfsBdLi9zY5M7442vqqgLLTYBmfE6ZjH+Wd94UZ1ewo3ipPqcur6JnkeZw22qKrm/PM6uKw6xER
gOJ1dpnBGVHeV/FLDrtCwI1uI3JXN84fS/Ii8URRDZq9wlLQANylMNPIG5t/I0qWicaYB3+rHAsJ
YzVysZeHylbTjSvplhuLDGMNUqEHFp+pk14NExsv10N99YOAhOByKJOel1fDLOKNqZWIMoaJb4ua
kw5uhJS49yEajtctXaCa5ohj8FxSRTLmLFz4flfFCSR34N85Mhlc85TbrvuVQAwRPQDfd5p81ytH
I/0yeveF9kHaCodLjcrZ+nwKzQBfqLsXkQfjUDCFeRk7/ZO1R5/qeTrmsa2emt3d6BoacK67ymlr
R9goSa0t8EwjrZrgAbh8Lza5x1BsJHgFHzCqv1WBsNeHrwilPQ7aR3jQNhLXWkahLQj7OkQvKvCT
90uMkD2Y+AmGHEQ6nWG6TaPvAxMfGpC+7BZijLr55/pHXTUIQBFtLLqfQIXfGxQKriiF18RObOa3
Y/2lNpEzZs7b7CHp8T9O6ej68RY+bv6jyzOJSwOFdwkYNHCo90aNCJquTOowqgIYiU9ydwu/3kZy
XjVCpwoZKbjLLvC8lgklnDLLB1XoBNSQMJWBeKh9fXd9AVev/yas07gDLwv1xPfOVL0MeZjRxw5D
m/dj9ThBOBVU9QMNyV3aqPugDD7AUgzyrnas5Nt162vZBeI3tJMBw8D3vvh8ujVlemnNb4+Beanh
rst/XjewuorglIHXUixFy+K9dzFTe4OocH0wGGrX2AWFIO6Zi9pI9vOBfBERZ2YWB7bIpF9uzPcw
6uQzW6bdpvs2elED97o7W3YWmxmVlp6hFZ4ZzHrZIVW7OP1WIgQCNvO6odV9debQ4nQGX6O3xcS6
5bIIQcY3AHHQsDTqY2u4WR4ea3ND82f1Q6F9Du80vCnKEiEyD/GJVUl69OObcfosIq1Xfb3u05oJ
mjEKKDUo/YEev48FQYlKPWJcGT0MGBaHXZZyNm+B49ci+tzI4pCBVDRSgwwjqW5+gCH3ycqer7ux
ZUF574aiZGmOWjx7RoNvbnjUko1PsfqYtbjYzhVrqqVLVHosjqiCVOzK2nwT8wdYjUf5RWg/RcET
4jPBvXCPkPq09YZei+0zq8uXWsBdO9Hm+k0fT45nvjYVbRToGITD9fWbQ3e5V8/tLMLAr8R+oDmO
DDTcVodQHp86Bk0n64M+/UhF2bKN+Pt1i6uB92c9tWVMZEzrwCLLeaGJjj7TsrTPcbm7bmRr+RZh
AWYCvjkPtzrrMMWBPel2SR812Hixb5mZo/PsaZIbda8MBmYKXpzJMNqp/p3J5kLcQDZdNNjn29r5
Z5oX9cyQOkqJIYO+drTUh2z2G9VPqbz3iudqFlyKCwekKDe5rZroyu5iHhJ4CH1hS5LUxTJakR/V
8nwcJp1402TGQ9d+vP6h1rYXJpDk4b853S2SuKflTPp7swkDkte5LFDQ5Q4Q4IgUe+whahJvDCVz
e+3z4DOe5m9chFc+IYIxOggu9rdKn/L9yjLjKzFaziECubPd54dI/RyIX7VwY5+tRP07M/PPOPuA
ujqrZhiYaZr26DXDY6OWv5psCzK5sp3fmVmsZtNOZRc2mIHU4V6FXM8I7fhpMKz7KvegH9mqSKyc
jNTMyQMMriBntvx6kSSIZVRz1Ed6+Qr92S5ofwWefxD6F0LKHvLvVrgloL3q45nN+d/PllJQhV4r
G3lOWW41vVTxk80kGVT8zYY+1uo3453AvVaXuDMtFrOAgcmHNIkcTAMdZap9N6U35eRvvEm2zCz8
UYbKN3rofp2hOZTQ1db7JDhe32XzL11k+RmZNyvoyGxmY7GP4eMushgOTSZ7waXDu1ZRtYJ8IrWb
6N8EugXOCJAeu/n3Dfvs61gAAriUYWoIerfVj8rQOslWvWR1ySxAONxfuEQaiy9Tp0pmdJpJ1Qld
u0T+NCoIZfgbJ/9anIFWAS7GY4rRrMWi+f4gC34rxAhySwcvoLMRqbFbqtDKdZbTJAOFU3Q9rn+p
Nc9m3Dh4eK5+vAXeB3fU6zyMC5iMgsYUHatKS9ewun4fKtOGe2uJ79zSIiMx+aBPeox7gaU6Rave
ZZ118rPA5aQ5/b1TMkPrJggDIMDLhzCS7l5ixRSBiwGyQTE6VJG+Gytr4zRei3KZAULaeKbOK27x
wUoDImgYF7nSQjEYjoihO4F5qwOBifbXHVpbu3NLi3MfIq7JGwccyoT9NMCiZHzvrF2nvFw3s3b8
nptZBIMkyKKPu5jRpkejt5D+KpzrJtY9MXi2s5Vovy92UpImSKYoVLTS7Nc4ULx9M9pdr/2bAGD4
5r9WFikujCWlDOYqcVt8ABY4BjvIEq87cjEwSGpjABsXQOrqfPzFYhVDlzLmr+GJTcb5WdyFz+PN
R8FJboejtq9uw5NxE9+Zj0wQPPh74fZJdLmvvV3/FWvb9/xHLDZViIhFC0s8x/z4MGivQhs6Yr3x
ybZsLD5ZNfSwhcTYMNW96n/umZGEuvi6H2u5T4FYFS0pBbHx5Y4dEjkeDJMzKYym70Ua3HVKehsr
0T5J4KQCAWBKQb1hc+0uwZwHiCdKWEA4Fx9Qy6uob3z8CjvIhMSHiGOjhB69rnxHL3atTENsYynn
pVqei+cmF5+rK+TEL0QyBnRPD6rkOXKf/ugKyP8tc98Z6UZy3/Jw8eXUyogUT2dVxxwi90ZFLhDl
o1PS1Z/zTvwiWlA7eKH1kILW2VjctdYVkzTMK87DigDmlhV4ZHJKoF6cy1qyV8LwhFi3I3XZrjOa
I4cN1cjInUrkKtB1C4RiZ/rfRMH/kAQbueAy48wM0MyTg43hZrWsF/ZJkBZwb8F1jkxUp57C4mtk
fta39MLWI/hPNC1SjiC28ZAU+AsZNKSLBfVCuAg6NzWEbwPE2iL8HIG21VG5dI4kBMaciZsZIrxk
T/CnFBk5YT6C+lteawrzslPoVN6v69tzrU6JHZC0OsaoTCz2ijqU+aDneAevxr0YI2CUMBgvW4dS
gKQw/tKY6QlCRFSDxiOKJj+um1/dNnP9kMI1AKflVITedV3FXBNvpvxHE6fslHAv+x03iW+pEG1E
7uqSnhlbnLWKJoZQSQJv8mXvudBf4wlO0drfIyuykQ1Wt+eZpcWiannZRHqFW2OgOtwzbo3M4Dpu
HNshh3hFdKugsaHA311fzbXmH/Ocf5ZzXoGzK3PGP5lmj90gKo5yUjmRBhtWyUCzldwP4+gEsfTB
RwRbjsSj1zbo1eiPRshcldAkhzKGG7rbgnqtfuI/6WLZaY5HyHX6dt4+NAySYA/Rn666Ht278ft1
91c36pmlhfe9gRCOBMWxow5fIa5Kk2NC8wuQiAdrmN5thO78DS8y/pm1RQrOR5DbyuxXqKhMHX/2
KE9L/lbMbllZJJ+gh0xQS+ZIQrCg36laZXMJ3tgYq+F65sr872dhozQaUkpzRp/a5rNiNXcBwpKd
9+pVwU7Vw10YfMuyzL3+tTY8W45SN6Wge0OKUYQbXDVAkqkOD4WwJYa6dvNV9HkqGMlt64JzwUjq
QrNiHni+oe37CAr8KTn8G0/+mJDfL19XVSEKZeSVuvPhdwzudDV49aZpw8xq+jrzRHlvJleaHEUu
PFERDanq4l7qnqXMBOOjb8TDWkuXIXdGnRgFBnO/lEFWLWS7lcDi8okuwzBAk/Wc1LamvBoqCvb7
1nvU4CdUO+imd/UWX8Cm9cV6BlzLa7XCUZlCWq4+6cFNYEKPfytXu6T9rvNLYIRHb0MGIrg1uLua
RM5cX6xybfRlW80FgTyseF0iF3aAMBO2vE8AnFVh46BYK8e+W+nFmeT7QYF0CCsdTA9at4PT2ta6
wwR83UMKU3hOZHeINrAHq4FkQEAzbwgGxeadebbdBSQMRSvHJiqL6A12UPcyGAj/WouL17fGavKH
PFOSJVWd1dLfm+pGLR09mdKAFnRAEqHkb9UDRMfOpH7mbvnXF0Ig2Nxm0O6G/gcQ/HtrY85woKAi
esxTBCaROPnZlFbnyL4+E/tqn677tlpw5vqJbPfMOyEua2F+bpm1qGEO4KN6qOPirqmhWdYafzgh
1KfDYaf8aEKk3QYUQl1lMOHD9KaXVC+0jdxwuc5chfUZ4wxKnG7fwvM+r5QWRGHiqCaKAENy0pFP
DEA5J8oXf/hbpeMZanFubbFBp07uoqjCWgMfZCnLu8T4UA5/XcycjYAPBxIwV4UXUSoHDC4YVggf
d9r/6Ad9+GAa3Sdo7vKNYs/lQTSPedGphzWCwYFl/1JThWDgGoxUtvAVGmK7DXe6uLHPL09YuAe4
x8/tDxjRlmVG6Aj7BNECtrn+PfFOU4Jq2qkyEOCJb/P8bXi9HpprLoH7geiAigsVx8WBDqMpZTh/
TBzI3dH+1MyX6e9RUvBf/DGxxGEVcs+wT4GJqrxP/C+lvhOy/d96ASvZPEZI2UCcB27fb2c5bVBX
revEiZi0UdvSUUvjPtmsUKzkYHrX81LN+CEmWRar1URIRJpKRxsgfDazb0X3lMMzOHYOyMsgm3Vp
55bfdd8uczA2KW4zMaUYgKcW0S2Y8izKhM1oFuF6Cc3KhpYw773/o535d5zlekOGhFfMaIqhmdO0
LyMqrdNjpb7937yZ09OZlSLqNT0w8UZLOqjXM+RRXlQRbMvH63ZW4ppVI+cydQB5xjLjlmGQN2Iz
e5O89N1TJj6W6t9n0ncmFgcyLN+TZc0mBuO7b5ykyvVzAEm/pq0+3uXFlP0pygZIJ22mu1isWVM3
mjDOwxsDlN6V9Sya7UbXadWCydOaSjmn0xIap0jQ/YceLbW2QmKYUbi/vkfgAb0FwxIpUtA8ef/V
26CAK/h3+8z4VCt7xcvt2HvMwuZfxPC5ncUbSB4yUMM9xWs9df0ksX3jk5/QzlU3/FlbL5rHtG+p
/EKetzhE24bXSKFTW66sRzn/J0FC5Hr4/q4cv38z8jqnMMmQKdRDQK/fr5guGIU4dLzmirtor5++
ok5juOXO+1ofxh3j9PbrvXyj7LWdd1Im+y1l2qG78V1qBYw6UrS0v3k7H6TIeNh6w6zgKPlpfERG
lyiYUkV4/9Mq0YrQaeQ51mpMVQ8fRcS9AiO1GWOxq/zesn6pevTUKO0+jp7Erj7SPf2I8JMrSpWj
+znpq9x6/M4BdLFcQDoljhqRXLlYrqpNvJqRLp6IenKLVs9tFUoHpdT2I9tynLagEWvmGNj6zc3H
ubO8F+c5ghm9QZxV9VR8GQ0vZj5tYh7PyZOkTuxolFApidpSO2YC9D62qkITMA1Gj6Ki3+3gXU4Q
gNTHWWWqNYENQz1Yf/KoDX/Q8k7V3OvhtJINOYJ1CwAek23asq0In/XUMPSaOOF0HNU3FJCrLVDU
qgnShy5a0O9a2mKLB50swY/HKd8NLzTzxviO+/R1L9aO35nw9n82Ftt71KTSr2tsWNXn6Ss6TiNo
Xe0fOfzadk+JX9kaEoHXba67pZB6LWamoGR8H+xl0bRqTmHK0aqT7/8KoYxTvl03cfmOJGjRvv6v
icXB6zHAnPLRE6eGS144QnGtuVH2MCGwWv+LC+y5qcVHskY/CdQWUxbCq7507MOvdPmuu7OyN965
s/hIcTv2qHFiA70+GxJP1XgdTUQfpFtlK0uuXI3emVpcxySjRHKwwFSf/4ATI6l/FRC0+oe/doir
PgQ5NPoALS6fF97UeXR4yS0jrQvbi0VXmIYbM8zvBqH5iSroRsithTkGZ2YW+K24bC5Ol9EIjME3
56qGgFaMWosuQgN3cIG7xjS6VWlR6U/3QtkfmG7YSm3zH19mUplECjkifH9wVL4P+GGKawE5MC4b
neVWvXgURDTSUOoA0bkXWuXTFPa8zxnskT92hb8xHbJysMLVM0/8QvYGs8Jiu2XcIabU4/Wj+d97
xvbleqtitRIzPHt/QwJg/SVXvfcv6fyhVDpIvk0Pnb1TKd0O2a7NPl+PmdVveG5m8fC19FYQhYpl
FF8Leed/Ur6LX0aXxonq2+NGgK7kqHcuLQ6/AVWkRvOx1Rlobfp2WD5a5m7DofmPLOMCNlpY+GZy
3otEWFdTCBE/IJFMGxBMaYtZV0NyjEYaD43FGH+m9bGLMJdPGaoZHgCc00yQeu2mTtsnmBDHrV80
L+HiF9Hel6CrMKDNu4CuI0CjQL3KaYBG9I7WkE3XzUb989YodceTq6NhFQ+GqRxGzbsPDP8pKDfw
zBdvdRP2GnAz3M8gAbnoHufyyEKoVeXEgOcNhAQ6g5Pcep2U0YEh/kOKdPhYbzEfbVldnBeiHgaa
p9aVU0Y3fQKrvX7H+A6cK86gMKRe7IMm3V//+hc5feHo/O9nrzYx6BFZ6jCpdrKLyoAdSu1LnJWu
qAkM7mxdMS/26MLc4ggJ26qDZRBzCeyvinfSu6eyhpx/686yakfm0/E4YbBxSTcNxA4NKnQVHMQt
bwMkB7Qu3QlFPIvrbCT11RU8M7VwKZ31drWuqXjCO5n5TR+OYTzQfsqcSt8qi6/bomAAJIk3xLJK
0cpmX6RogFDcRHl1zL8ZQXJD8Q26sbCYdSeO16PjsjM8f6+5QvEfg8qiz6/Bn5Z1IqI0TF+dxEK9
0cP6tvbFU9Z+boLykSEb2E0I01RkmySn6+Yv0t9sfe5lmpBm04FYBGc5JLmXUIp3EqFwZ5V3b/ru
ad7GFXo1Vs6sLD4gSqh520RYEVGwhi/uJAbRvo1zO9HyDZTc5eHx2yOK4TwuYQtZlnzMuujhwsWW
0Oxk5NYQw7OjxJV9twBCaZJhfQXi1Y2EurqOGsx8c8GWz7m4TcmtXqZJ35NXRm8/6D3a1Ao0NkKz
Ua5dzV9/7CzHDMZAQKYJtl8njy0nUb7W2a7PWrszDxHD2lr1A5rjDdfmj/PuqJgX9Mzk4tBHWTXT
BAWTyKDZqH7BftWlTl1+jSREy/SN77dlbXH2T2bBULrJQqq9LXsvvvCsW/eB+kKF0N+qRGwt5uLs
7+EQUjMRW3qHhpjgUrZrJlsVX7OOkS7JjSkFXN9uWxbnK9zZWRAXwozwxKIExLHROjey/F1PeR9h
4RN92k9JODwyu/TzutmLm+HiE87Re2ZWyqSwM3PM+sB40hIVYlXb8Exa/XA64TXzy0K8uVhMOQPn
boRj5UBgG3SvVfm5qW8V35XkIwruVXZM1f2E9JEXPaEMbVP7H7RbhImVwqn8cOPEWN2OZz9msc5V
mNbdmOBwpz+n7bgrYuQ7jQ0jq6t6ZmSxqokCcLAv8TiOb5Rq2JVj417/bqt5E/KAuasHQZ2+sGDw
qdD9mmZV2hzMyM9a9WwxQ3l+62K/ul5nhuYfchYgsap4RQRNK+3fBs2QCFrvV0nfyF2XRlB4YTqF
YVdzrskuEkmVSHICNppEQn1H6MJD3qr7nHvw9UW7/CzvzSwyiICyshIrfHu4o9FxNUVvN4ZN8tef
5r2VRbgLcD40XYMz5iSjM/daJUinet97beOafBkCsx36F8zQcktYdmdQikXGUOfug+77ARKkI/za
hQ1H86HX5a0i0WV6wtjvtiOT3kT24gvJJirBNOmY5CYMUBFTIvTX3AAqRi1CVw94zxZsafVjnVlc
fKw0UPQYOVLOM316MOrKbiz/6Xo8rIbdDEyZu1zM6C9iuzMGhltHnBKU5HuW9epbrBoeUugQYl23
dHl3pNfPTBKzJ8wEM6j5fhclBbUNaVTBg8X5jRwcIdt+UGsEEr5Qgb5u6hKDxkA86kUz8pZ504tx
0LbO5dhMda6NoyN93osvs+RK7hS3wApju3T7z77Tfpe2xhx/dzPe3wbe2118MImnmYlAaOUY9kfz
JrmbPtS76bHbP0lOwv9D0fTQ8r8N37bsjxqaP91bfRB2pqvtql1zjF4lR7dFNIHyu9xtdv2b8vP6
ysjzL7j2Cxc708zzqi2U+Rc+BofgY/GGnqBjugiE7qrbYtdT559uqI48Z/ZNcFAQrNsIg8uT8P0S
zTF/lkwnsazbduAHhNJNVb1J+kcpOqnpB3Rt43gjuFeuu++NLY6IUJT9XJgwJieIHd4r2s4XQlsE
DV3tveKl8nZTsZGSVsP8LPQWG2rsuygLQ0JvbkMqLaAPAzrS3O68o7F1Aq6tpQKVHO1I9u8FIx/T
FF6XQ98Jt6I9IAvG6KE9wko8+Z3bVrdb4wArrzG0C87sLcI7Cw0VegTsZfGnBlyH+JAWX3n9OVZ+
L4yAtPYm2gbWxmGylnfpVzECw8vBhOjwfcSgAykEceIRMcOjF52E0LITfycF8LIDMBU/mVsQnrWc
qM7QHWD7NMaXyAUrhFRsLDHYxPu++oqmyuBt7MNLfBkZ6szGErpQanIhN5XAyVVVL1OGTnX7rYvD
r2rq29UofZCQAiq0xBXNnjE6fxdPb0y2bOzFS/TQ4lcsjjQ4KgN+Bp72feEU2vfSy57SId/PNIGh
/IpyME+ZO0FA8rxr6TIlf1vRX9hfBFScQ2JsIbHKG8PalbDFTerbJN1p0Qdj2Kj/rkXR+YIvEl+e
dUVp1LgqMnteUWX2DVdpfyr1nst2XB+N7t8kn3OLi0yXawpc6BMW4/FjVB6G1PFzCGCNwm26T7Xh
75AkrMRufz3Dz391meDPrS5S3gANjIoCJWrgxqdcBS64defaWshFgkNETavrAgN1NgVoUCCh2nd2
nYVM1cCMrnivmZDZU6Y9X3dsLdmdO7ZIA0LtFQVEvKQBpUMR9kWNG3h+DacI/oGvM/z7qsy8QamR
oJ5iaOryajk1TAInFNodP/3VNx3FGDuz3FT6dN2r9Vzzx8wiSOTS66RZZBgYW3T06vFebdSdKJcb
r4v5o1xGxR8zi6hAddYXawUzYv2coS4xGco+KxwDLPJ1f/4/KeWPpUV4KKWHprKApSoonCFpdlr4
pk+ubBwUeHs05GAp2jlT4NIjsjdsz+nq0ktmtxXobqDBXaQzc6ilfFJ9VOQSrf8njdXhMJN2nLLC
MFt4W7zuWSjU+g2NCEQXqxZGc63od1WUChu7cO0WQK+JcVuYZWV5SUesJHobGlVQw92vukH0sYD3
gleCqu6McKPz+rtzdeH1ma15w57dqLxB68K4xmujal0YOLGJsSn6VDJJU1lfIPh3cfO20eJDKetf
jAKVTeCv3dDfid0vwUz3hP8pEX9YUuAwOX5QBuEQhd5zWUW3DaIdibU1Q7u1PotsLATQM5sxv1kQ
/xmyU1/tC+E2p4grbr0FtiwtNhiKQsiCpFgyLd/JjV1WfMzFz34Z7HIog64H4GpqPPsSi13mU8BS
24KvniX7poJWxWG+2sn0wobI2xHaNyl8vW5x9YZ7HmiL7cbtRTAmne2mGYdIOwntDqICIaJNVbld
+2SN1Je22NzXLy9nfi5SsVV6YdsYrCmSt0ZLNGm3Sf2WTNKuhi8yqxq7nUuGT6NpV9ZNPG5srt9V
6suIp2sOsy2jd8ux8lIZPaNu4GrWpDsOPKfXW1sNjlP0wDYvqq+mX0MH8CwNjt5/7K0bXWQOON/I
NvJ6ZP35FYulV+OxLXqZX2E8PupfmGs6VG50AvMt2qrTcHuze1c85c6Pwg7sX5Vgi/vYFfbJznKn
L9fDYPVshH75vwuy+CBSOXUVGad2BkGPbbn/Cqw5tJVsRFizPGkqQquttgUfXX1LqmdW5191lngS
2rSwS2MV+ICd7YPA/uer9RDa3s+AZyRzESxAY+s2E68MuJ2E47D14F49Pc9+wSL1hdDr50nAL4gr
m5lspw/cvBg2PvSFoi0FOSBp/1vdpeBPTgE8SjSsQNKW7tqjfAht/fS9ctPvmq38ROZvV7x5gm26
4Sm76XaNDVbki/L8Q3LCfX4CROLG7vYm3Ii/ZT2qrRvFRE++RiJUsiLutLqGRFUgOblfDZ8ElDuf
JXgeesfog+ambkNmnKM0bP9RpUhVgUmO1neIcqLbrpasewRXTbRoM0sdn6bBa77kXVzeSV3t0Ww3
tPoZ9Hq7H4OIWRu5jy03R79114SD0NpNUVitHQSl5+9SMylv/EhrjvC5Kre5UVKVRYH9aRBb/YXq
Q0ix1jDUo4em21ta995NXPmjb4M7bl22FBVvpZ8eMsNKDpEwWIc6q/NdKQhMTJsInqXMMLoUl0Hf
pVXzKcnH/sbTrcAZ5DKngm6Z2X2C8sVjzoTyt1lk5z5tJyQtakbAEZbNO0Pfe5qa3SjBEO81zxDd
DDiuPYSCSom3Vr6ETdx+yAnt1LUGv6APPWXu1KTBRyHqdJuZX/NDk3QjHExq1da2Pk3SsSlMjaHG
ZtR/iCzgbVD6WUOFsBV9p7cKUbFLKxiOADK9kyYkBqS+UdnctJZVvZpTN36ElbD8YA5D8FiLMKUB
ZZZOJcXPXdJ34q+wlMGE55X4pWtk69RlAX/RM6t0X4xGOTrTKDWnimbUjR+r4pPo9b7i0p0yP3Vi
19wH5agXblmK2U9vMoS9F+itN8+jKUfJTAtwn35SqTct+ELdlmH4z/aUstQWdVZPS2k2xe2AWGEv
j7YZyVAGDrX/pHpyQHESaeWHGtGUDzzUUSTXSzP9alS+V0PA6UNlUxuVACaxNKyjqGbqB9GLm5sg
VYR7S2+SxilEM9pVujf+0mtddfIpyprD9QT5u3x+5ciw5Pe5Sp2oFMYim0W+D5+5C36N3A/xjef+
gFvjID/mp9B962+N07gPbGErTf1+zV+zvrjupCifWd2cKc3D95ai2jF4geplesps+cu0M3fRE/Ow
xp3x6D0Yc97cIkBYvZhYjFfrTDCg1LiwPyZsa9WP8b5B270Zy3tdncyd1/bfEEb9EVftnZHx0bR8
PF1f+NWaEWUbZCNmzq0L+dCwVIy0GCDQR1h57ymQXuam9S1GzX5fKR0ngy5w6RQoy4pJGdqCRCEp
z7ONQsN8Fl98gLNfsTirjabKTZG+l0NP6sEThoMqnKb0UEa9e93f1aR8ZmhxEnfgigSaa7XTli3l
3jbu7CLy7jRR+NKGpt1tUuut3gBBTStM9SjIWi8fPUISW9qgwuDZ9LcKJ85oupXxIpGbG5+njdsN
99GWsMCal7A2zFRCXAN5Ii92UzPKbTKzhorV98zgnNfe9EqzzfZN20LSrPtHJQ7lJWB1sM++t+UH
htjUFSuqix/9ARKCW405cqF1zTixDXUflm4oSbvrn3HtYgHBuwT7gQJKYtms6KzQL7omq0lGGdjf
6DZowl3B8/xfmGEyWGLMdR6SWvrWjmnZoeyDmWOFyLIu3MvNr+s21gpCqLv9z8biAcTbV4F+HRu+
UZR7qWq6Uxn73saCrW2wcyvzgp7dBb1xVNpSwkrXMxcbl3bPJE4vu6AGnev+rAcEYEFwOYzgUPt+
byrUsyISBExpfbWbeq7ZnCFmOTllnZ/gUtPRqk7toDJdtVC2UvlaYDDeCAp95teTfj9NzvzkdYyi
rtbAlwsQggnZUNRtxe82qihr+Zod/T8XF+lqkqy4LXsekrFwpzajC8vtZ4Y6PkVC8lXy2OSJahfN
VodufWVVfW6YMcZJ/L9fWS3mtcD0b+0U1dFT7Fg6dPBZy84kO/o02KVkG4jVXP+cawsKfsZSmN9B
N+T3K+tsQdV2FBitwVVLedaIl3S0dWXjEFq1AWANoDVMezTZ3/s1pOVk5QV+Jbp/W8oHuSuORfHP
dUdWTzrtzMpio0WNWSVNj5WQcVxpDDjG4ufSGx5r1UR4B+2QtKpctevdvtI+WlW2pUq4mpXPfsC8
DGdL6RXM5OYpt4wmHj/rA+W3KfwhKMVRbEu7arYewKtb/szcIki1VEJyzMPfLDg03Ws4vDX/j7Qr
W24jV7JfVBG1L6+ohYtISdRCSX6psCULte/7188B7502Cdawwj1ut9sdju4sAIkEkHnynPDYtQtb
YQY6gzQsKAfQKA7ZczQzcKNKg1TKW9xdpjb+mkTzC6Q0rmbE0JGku0797MoKGogAI7VKuFXllJgp
FFmzsu6JpQcRKYavwpT2YQjAe7N0r5h7eJ99nMnhEzNDb0LqY8p76IaHd5O5anPb0mo7EqELs0Tp
Mu/H6HhFR4dholH0cipkUCL4lE0FpDtIkUlOJeQbNVsSgZ6NPqyx9r9mOEceVGCrTRVmou6tKR7a
KXJG1TMTE0xPoK5A1niJW35pYJznjo3kl0EHi2I62Y1JE2ICdJw3w5Ke5pIhzmdpoBeqVLMZNF5j
7X6AeEsBZtbbkWB2/gCuBAesBOwvz3eNho4ilGpcNn3AXur4rY/u6Rg5tf8TDZw4oEiNp9htk7N7
EcIHJpQjFeSbuQtZUrSt7ss5Yo/mmaW56uuVau3HVvJu25mdP6BhITIHSC4OqEsPjHHxm8B3jLMX
qOlJ3QTI+YFU0r1tZTaQnVnhVik1GbfYhAkstWKXoS3Lo43wYTTmRGS5PeQUhIu3LV4TiiHHc36u
cyYHNBr0et7hhSZ8Ni0pjV2A4pnpl7YgodwEdXvjGW0yYuTKwQ9aDtA9MBbAnXNreP4J3NNhUIIk
iQJ8glGmjhhoXqw+jerwWLWH24Ndml7OUK74cjcUuNwiBeDl7UepRXYtInfV0q0cxQuH72yIPFtM
9udnpxJIXCO9LWGtKzeC9BpVW60PDlPVO3keEcVc6mleGh13XmQp5APDCvaSevBSQ3ksQNaimokL
6cv7IZeThd0+t2zan/HxR4DZALdnhNgSHcj6/eGlqr9L42sQnm4v2vz14swOt8Ub0w+jIoOdxpJ/
1HEUQCUpE+4k2u/kNGV08aAjzcwht8UiTd1GRmmnKeJ/FWj+CQCmfLmadYjALLHRVoInm05hyHab
AH1iLKE+ZpcRzS8IMmjDUU41iDO3sWQ9la0RyxgU+7T0hvggsfaJ6i3wF24Ysw56Zok77nrBsLJp
gCVLPjYi5tEDZnzKKtKi95b2S1qGs/4C/BsanFG5gCzH5QyC7zlpwo6tYwlLoeSkGYXGq7zXk36h
5W7JFPvzszmMqrgQCwWmCkN6NuX+I9JQjur1TbVYe2VfzSdYGKrvf0fFxZQ6ErJMZg9mlVoHyA6X
ZGh/qWa9MKL5XXBmh4smkUozvw8KHODUVSYnQxpNDgong2+UyUtj2mnzOJm2tgS1WppKLqrERjC0
eYWpLMG0hgQsujOqlsR97vSZthRSZgtcIIPBfR3cSLj+ctbAE1qAyBvWtGj4nRSSDSDbgznQTZOG
734GjJBct9+RJpHYynaBKUKmskaHiu+kevKmAn12O/jwq4sGGIhrMCke5JgAfuVWt8saP6edJRC1
+xnm4iEODE9Q8pfbVvgtf7ICYC3ySpBURrLw0l3jIlPCIQyoXdTSZ1NkK78YXwZsT9JVWGepNle3
Dc4NCwAv8K6APYJpbl8anNps7AQppraRv2RFcx+EBvhWlm7tV2hUKOYCoQzoMCPSBG0pt+MTiHel
uZAE9t07VF0IJU9k9flmu/ZhaXewUHW+C2EJaqxQ2wE5MUSaeLKCAM2cvpahFiKjFrn3vNVqVzsJ
sZ0FfzjNzC1DfMxU5CEeQz+wY5KSwulRAgQrga27Cv4NmQPC/k7x1937u7O33P2DRzYDG/jq8VMl
OxUgXM0tgDr9JI/YUARoQvK2cp/t9eHr624p/83vXn5euBWQzSCmFaqVtmAAvh+2WbjKpCJ3ZRo/
GVovLaBtrh2ZLQOyo8g4MKp1LkgNoBqVegmzE7Vo564yTyyNrdmX+2FoPOhiLyz7tRuDjgYyaxB5
hTIl6Fov3bho5Qy94kFoN0O7rVHiIfHY3xWy8JcQuv/M4p9hcVEg8QVcwUsMKzB9NE++t1PqxjWE
/NphrbDspZZIRA/+lmLiVOKHhhQEPtG9rfEZogkQM8UcSrAn5hOurLiNxzoxlYUKwdUkAkiAVkOW
/IJgN1qCLidR9gOr6htQ4fT1TkN3LRPREJY6b672J5ja0OmMnhWJdRLwJdsyLlEHZExIRtuuNXA6
IRSu/zKmwQSS5fAFRGsIgXBBtJ1oqyRM4Gfyu2MQiF6tS/diYvy9zwEIzFpAkRxn97PL6VJ9rS4l
Js8dmTGeRxWABrs4eb89Fua4XJS5MMJdNtOiGsek1FHaDTFnEi02LZi41B65IEVYJf53MFTPt01e
XTDg5CbaScDhh1oDVGW5+evCogewYwhtTQ4PQS97qhHZQyV+ShI9DDEolzPxTZJyUlIUHsCNfNv+
VehAmylTA4GXgLDwyg1bkP4nXaCGdi92JWl649PKDO1nqbSSLQla5iRlNr7etjnj+thYDI6sqQA7
8hwuQ6+i/1TPwewcyaWra3m8hlR96FKU+RceS1eVUNZGC611WANnE/iH2LecXUmDCGln4A1Ce6Te
JFESZKKbTUc/6dZ1fGwTSEQiq2cId0HCptpOk5cRKL408opYBLzpvvJ/G8ZG6ze350Ce2ZroF0Hy
G2TiIPfiLx9TNfZxCaJZe8qgDeOAXBAYaCtjWqJU0tN9POahbut6FbMmPr1t1nkua49BIguuGFat
v05DkwbbCicDWssVX0EvaCkfejoMnVN1YyF6kjAId6hDZqotxUkj2Hnfg1WhTEvlvTVCi3qRWkat
c3to1y6N0IbiqygxZSK2oS7nvNLAvzVmMXjeqnWkSA5QfpO+ESGuO3mGnDklKBesyg3+ll2XBW60
5qFOAuYv8OdxMWIqg8wXioTR3ka2EmtOXgsOBaDh9viuavvMDs4G9BWhbQ4sn5xP6fVgaWmVgaUC
L1EKdKMQHizzVa2AmncrdOSidlf6W4WuuvwogMzRfK5EO+h+FsUdep1N1R3ahyFdmPYZh4JEzUmH
QrIYD8/lrOtxV2phD4xhnK985JIkhK3bA7+q15wGfmaCfcLZZmqHEs/aGiaKz0i1VWD20WeyHd/7
X8NHslCqnAlMKG5AZhQFXxmFZi4WW1MJekoGmTTblIztrq8fGlklee3U8YKpmXgEmkpGlczeHBL/
+qFodaGhhQN/osW68SfIfGobM1/iw7y6FDICHAQiKKeC/xAvjsvZS1gWTBBBr1tMqbIrS3Nyit4v
bHHqxLUU0iVo9Kw9VcR6oWOc0dBc2ourqZNqEJTZFkgT5OaDhrJHcTdcatyemT5Gp4LwinZjOAA3
rjCJO5mGNcY1lvc4sT4hmLSigvly2/vmhoOLDO65wFCBT4C7MCEOTgGuzuBTj35I2lfXebryVQQL
V4B5K8B5gkcURSBeGiAMRSloQxk9t+Kmmb4mOB8dHsPu6/Zg5uYMocoQT3XIKyamKGlwufWt0Ebz
VrsSQi3dpqWKkpEVRktcr3PxChVkA/JwcO7rMzAatTI3QjDRy0EvHocUbb8kCyLpMIxilpNRKDOZ
iJDL+VVnveFlzdii9Z1Ou7SPROOxghJEitiNl/IKEjhiSQyx9r/Q2zK8TAFNPg2j1taGmdXUHjvT
+FCjXPr59/MFUrxTORXwCF5/o2xxTvWiH9otBKT8ADR0Vr62/KUk4Nzqn5vhtkwG2BkIU2EmCXJv
HNa0EW0tjp3JP94ez6whFTpfyLjgEsQzfVhqKReTivt+mxrov88GVX2TzLh8UiZf+Zz0ABeD2xZn
PE7Xcc8AUxRu6Sj2X0aDQkyl0SxCtIXq8UawBkedIs9vlrLhV1doPAdQXGeRG8NDxLs0o1SyrzZN
kNi+Wimkbi3ca+XtaLUQZm8spygbp22/bw9t3iba0XRAziDowa0a+sn8kYIZxrbC0Q07uO2mkA5M
sk9JH2Nx4Uo5czDpaPhglJZ4Bl9JHqLHStNzJU5swIfuRFwS085w9PY7bBhwdam9am7ZkFnB7Zx1
Il6RiZe+2aeyliY2ncytqPkEzc7LbHoz7qiz1wcogZE5uiLCbEF4JVhClkCSRF+xJEKUFqQHjJBk
/cJhOzN98Hc8e1FkP3E1XzpIbUGJekiGyM6mGIQAYifsEUR+IR/ekCgWwaBC+7/tRsLBjv5vpPah
QIt/ni6sZ/cWwTeFEgCUyE57ZReVvZ2KAgGV39rv04WcxcxMXpjiri3mpERIHaCZPc6PhRmQGolE
PX8PVOe2z8/4xYUdbp+FothoSgY7uQZZ8rp2jSZct9Pfsp6zmQM9BDJ8yFXgfcid7WIoVmol+Wzm
TKeVqnsfGmrAIXm3R8MujhcPb5gBUz5ailEWxbHImQGfTR5FLcNqRm+9DvZL5fm2gZnp0oCTMpE4
EE0F5aRLrysgWh/oQHXYetBjp6ZerkQk8uW/d27U30WQR+GliTZpLhKJWm0Ggk6Rb0ny3RRCvqQW
t232pdUxCcPxX4T0813LfPHMrUNViHB/xq5VKuslqQolIYXGeBX1cUnvemaBECAQHoDRwMNH5OYP
9aMQXwJTWilszNF4GKUlFMOSCW40I9QSaOHDRFUM1tNEqwhpRUqfbjvCzP68GAjnacGom9JkwYrZ
C2RC7FFBDg7RiaW30kyYgx0TNPQG+uSvMBl9ZYhTNkKwIyzV5w6UuZ3lryc5AC9NvFcEUGLeHtfc
GXhmz+CAQaOJaj71AQSzinqA6FuQ23lHDULl8sP3TY+GdBXk8cK+nbWKpkOWeMYO5t+cfUK1moaQ
EZjyZGuZECj5LUNQr1AfU0CDW3PB3NwDFJeXP/aYD515vNxnRi2UsEc72R6rkQi1RiRVhKjzc689
pMgTa6NrLWpMsajNxacLu5z7q1JBRTGAXcmfVkrgqeVhVF56ddVgtJC3zRk6Jcy8tt7oS+mGWU86
GzO3L3RfSFsK7iE0FFrwHF0j4iA8jgndSxCkmbT07xPTF2Pldog6gJI1yNlY5R2VUlKiAUdf5N6a
3Ydno2KedbaSUxHRtmKeM1qWO2jNj75uwXVEgZ8LJ+f23rguiOFSCjoHsLWD2hUnDDekpEloV6tI
5YJ+Hs1xLRDDpfGZsVxf6L9Ea3QsquMuA0WtAtY/bRVEP31dtzv63uUL8eeqXxmCuHgto4kQyVaw
ffLJBtHM2yjxGYq4AgI1mySRVU+0u0ED4VMBGn7S5hNELHwIHaJHInDb1m9J1Ea9Wyuh+W8W24QC
HpKkEnTSOMfuZKkxQC+EHFVY/07NcItTmJLEpAsH4+xyn9nhnFgxS1QgLKyAIEtOD3yv0Mi4Af4I
/1XJAzsByQjkWHTQKV46Fi1x0yuGFttFGC2i5OBuTa18IdqyaeHjAcvmgAcFLS5XSXtkeYYUVKKJ
3Q6oqdBipyX+rm3M423HnZs1PGkslD1ULA4P1zeKTggkRnIdR3r2ootjsqkAyNwFsqUctTR+u21u
LnELZvWT0DDeNle+GXQhSiAheGgTIXa6ZoM0SN596HjMjdtWSIBS2yc9cIXebbvs6Xk1mwq2KNJj
4J7lCVfyPtO7loo4K4VwZzbQFYrrEa3ZuVY/mujcSo4MC0GMfCGpcHplXxo2IQCMJDVQJCxPzcWF
0prGJlRajdDaQkp6aowddHHehVqR3RiZdpK25hta8Ka3pi9Gp4lG1a7j8Ikqyo9eokfFrOJ7QR+n
VdyJEWiEUUe4PTXXlyJ8H2YGchY43aGccenNiSDWAoi1Ub5WXprirV9id74+wC///1wYztI6UNNA
Ql5VWsXC0ZBfhuSQpBD7dAq6RAd+vWsujXEpCDXK1KkA5IP44JmhAXSaqAcGzwVY41yERZ8EfuKF
jpQkDx6R66ZDwQu5Yhldp+Bs1+IfivIqZGgo0Hax/Fr2d3Xnif5ejhehFzPrxXK84OHFW5OlQy/X
C7rqeVIq0HmUpQ8JJNI+Nk3nGuq3odlB61Z1D/bx3rX6Vz9Ge5q1X6wrn8hNOafGJwBmguo8imu8
ywh6rptDB6c2xsKVCidGQ20ZbkHzEcihXQgPLdSEOgYP1u2hlOws9wbZnVpXmJxefZQLuw7WJW7g
o09iuYeKyqozXrLhua8cRQxsEfTcpRZ4vanao++j5/JZrdYjZOsGCPpk9U81o04s7JviR6r+rqtn
y3xQrVU0iisK5AsSjEn63BrbLFt65M1cD1kI+TN0zpvD0PCnLMHQSwolMD1Biy329kgC9WFowb5T
OGP0pKEP9fYmndlEF2a5RY+GQRCSHma70Wt7FG8xj8/IwcHZ6A4pNnLb3HW4vBglz1E89X1s1hTm
8hGaG+OIRsZtDMHCBqpvErg8xy/RXMJ7z2zd8yHy5fewaDpdyDoNRDi6TQvgooWUhNMSecZVi//p
doQFVHEFBfMXXxpGW5evxy3sjNMAGpAU7cDPWfLb0rZSezAMAfgzZ4qdYnzrq9jRJU9WvpC2QEMg
uohTtDij8FUo+35YQeSbCBBivj33pyP3enf9+UDuBeKnVNVyCZOvQV+1MbfRBJ9XU5jDnjcATfmd
jBKpEtk16OMU/siLuzhLSSNmTjZY9hiCpdc6tEqNJvUHswP5lnEv1/rSyTa7Xme3TO7cQB5SHMca
80hBiCkYthW/hpAIAFALeCTQ3Dqq8WSiBItMulW+oR7bDl9qvkS1v/QV3H4E2dBgxD6+QmwMovpf
ZS2hRXVJ2GTmeo8Ngd44kLUxwBtPft6J1oTmlEEjSXlIZS+oNoqakCBMCVDCrfVu5B8iJhwvY/z9
UxtyV7Q++gr4kZcF72DTeuUdZ1/CDThHYlhRanxJ3U0kKtdtrZIsLu9MeWv5uPRWjqSwO/ADaJFE
0aPT/TC+qoLv0GjdogAZRSOR2y26EezadFOtsaMQNHtqA2HfdwOKjpA+X93+5plLH5s99MKdmrVR
z748soQ46Q2rh9RuUEPPd2UYH5BBJVWtrgbgBnxw+zTAE4BMUlrSuJp1DywZhCtR2LsCWlGzQwdE
OGmkTfqctGD+ccCm/aU2qJnfHuT1RZqN8Y8lbl2o6fuqUsESKn54GKS2EIDwedjo7RJ375Il7iwA
Ml5r/BiWqCI6Po7KKUMZInlU24VL8wlld+1r/4yJPwbUrDSNMUDYCQHDNVUm9gmRmm3RTiDHP7QC
OkcQm6hkT8K9JK5kZUvDO9XCNeSYWO9KcTTMCf/yox/3SLuTqn3IrNSOSjcHLL14G63D7TW4Ahmf
YjvLIJpAaUC9nk3d2ZNfVxIflUJ8sC7490PQOEZlHKhk4Fk+KF4sq94gTsjkGE5qWT9i/7OqBGBz
/XA1WZ2TN91CLJ/3/LMP4oLkFKjlAAgtiNb0ycvHwpZEEO1auxrCzJZQIKNzV4uPPRp8jdC5PRkz
rg8IiQphHMwHyMM4N0nlVOjDFIEiawLkq4S93yVukxQLwNC5IcIO+urQqQ9ADo8yEupY1wwDEXjQ
hMgWaNBD0Qv49XRsgJn1a8HDfwv6XZ9VmCocaSm0y0nWmUsMzbMDZoAn5GAQpnkcll8qtZWhEk3Q
FbMBGYkXTpmbN0sgmKu+KjgZSIn+2OGe/4kCOrgghZ2oqn9CXAC0MdJRaXRHRqOKlWvPPu03pghN
LxH9sWpw0HvpIVRVT+viBaK0+ck/+xburtDGVgIiBSxyy5Id2qqrNqK+zyeDWPQB7HSVmG4Nbdem
CzuN/X+5yABJVzYLCHnAAnF+DdFVXQqZ3Tja6hK1rWaBc3Z+ZGcWuHgqdeoYihlmObXuqfE2KJs6
Xcf9mzIc0nwL9Joq79CqcHvPzF3vL8bFbRrU5mmgmhiXZrxKExiQfMgqb4XssQq/kwYoCmBb/r5s
Dn9SWBc3WsWvyWC1Bq9WfcRIVR37wlfXqQBO9sxaeLSyCbtasjMz3IRWYhWMBjMz0NQu+lUQu37m
KsNTruhAPy1kFU7b/pY5biZxy5YbocApFeePEgS4oj1A4yH9nYDktlTcNMPJaOfZF0RcSdov3Dhm
Q8E/YzVErlSRRGkiNQnCrlIHbm+JD+Dx3HeJubALlsxIl8fNlMTIcSUYY6E91c1DpL9P/kIyd3aj
nY2EuzrloRiI7YBViyewrfWl3S114S0NggtnMaRfNaAbEEICsGMPeFwOdGvlS/3QLCLw/gBUGrB2
IuAYyJRfzhX6S4XUFLEkdaW4ITQtfXMvlQ2AjXfCoi70KQPBWcMdgCENkCRRTF4ajapmodURVqaU
tt34rQXyOmvWZQ76vCjCAfwgTmAyhBAVxKLBX7sSjXplDs9Wu261L0u9F5Wv3PgSFEeVH60mc+o8
d9T+TjB+muhEiht54cE9F+4uPpi7ueTQVkkK5kpRLNcPcjQiA5I3n4oFli/8Adi2yzQ8Uhpld8E4
gXmxFx/MoF1s02KrfTVxkM09vY6BQeWWCZyCkq8GkkaaoUjdwLRKR1YqcSf5eQDmdAqi6qzvbXCs
PQdJmtp6P6FjJtRkHPUAsknG0gaYC8mAlUFAlinigm+J22QCFq0yGkUjU/JhJSLRsnfKaHLKV93c
lAN6i41niKa6t0+CGXe9WA9uHpBiw/s2x3qAZQyUVjq6KKMSQkZxiqIxICVQdGvQn3bbKIuJV5N/
5rVciKapbIYNyN0hj+pmSKH12UiqMHOBD7PbSCWi8mqCTOu20XnXw135lM2TwT5zuTPVfFAyfcDO
BPkMqbcRSBE6AYhOx7xPjIdsrL5VPX2qdGGzYJjFrqvh/jHMtxnTTkkSzDJ7VL+0/Yckf1MLCm3m
S15tmgi9KtOhMO5KsLS12sJhOBP0cNT+cXNupgO5rZHAhGldS0Eu+9GjNaZb4nmaQUWaF1b4mdV1
UCGNsBLhiAUXxCocj/k44bR1FPNnZULnCxqZOnr1wC0p2lMcOFMWIen2XESNE4NpsXmXLWRKEzJN
7wuzz/bN9eyzgr6p6MAmc/uqzrIiLUbs9Lx9Hca7RNkoideh7WWY1nQE9vIuVe04W1j0ufQb5uSP
We5Aiyf0uVgZHpI9JG/l2I0RV8IkdBu0DlW1AzYIO/d/dtFKCqDdnqAaZNhAj5KRrhLhKZVBuwwS
CjtCGrIx7+ql72MLfzUraDnDVUxkxxW/7yPFKAMBs6KrvRONIYlBlG21j76xqeOPcXpaWIUle5wj
CjlN8rDGdEQhiBTlrRT2JJC8otgkwjYsXjvzWdP2Tb9Gsy5Sj/sRLDER/R0NYAg76MUSmchcZYOB
eP8ZP+ey+qSDAydiy6O9Z+20qZIJBFtgoglfZcGO2+OoykimvJQjvmgh5v4fof4f4zzCRAUoe5AU
GBdwAy60XeIXnu7vfRS+ICalFV9W8BkZC1kOfgXQZKjjRgL9OADLcTnh7j+d2KONUTCBYxE3WjSC
4WtHtZ0iHavuKV9Uq+Pvc0DrgK2JAdHQm4QnMwtMZxkKhtbtJiEP7Hfvl7f5/fjp3j9TZ6kMds0w
xETTAGMBoBNQKvRdXZqhQqG0wZSG9lEjaJolZIc2VWK764VrvsXuJef7hY2HCYmj8x9Hh26x8Z6N
R/blJJfBiGk7e3Tnvu//88Pz9t6ewCx+4of737/xmxXZEPxE6+x//4y4LnEzstvZzvpwWH8f1s7d
4Xg4fh3XC1uNuS73qWjAQNcK+wkQOefaadloqp+36EOza9vzvNA+/VgHCwfqVUMY5gS62+iGAGIJ
nVe8NqDY52mcjph8585xPMfDoF1iL4zm2m1hBJ2XaF8HcxKAUZcTXylWmpZhGaJd+e7ueOfsf3ir
t0+VvLkLS3x1PzgN58wSF6LEjEq+FcDS3X6PZUOT98JQ5hYGFU007AE8CZI2bihhbuVRHeJSe7d3
nPe995us4A72euF2dWqs4B3g3A43EKlL8yDOYWf/48evl5cXSibygg7uieT2hN/j32Da3bn2+vm7
sJ+/n3vC/voeCQp87B+H2yM/1Wqvv0gBDIIRglxp4lZAf2SMb9p22HbZPGwwvay13V6vbXth+Nek
+nBLlC7/McY9MXojEwetZMYceD/xnlbYmbDkrJ0FU1e99MxlJPAqAAp96trnwo8IJt2xsWpmas92
gLdh254FAgwP43PYz38zl2c2uYsFteKhrcsGNqHrS/BLjL79lBwx2tgO7d+rt9Xj7nG3cxcW8Srp
zA+WO0DaspMDMYZhRMCceN7L6sO+XwoqcxH9YkrVy/1uUEkGcIYNz9kju4fo+biCp74uucnVDYAf
DndC6WFSSeLJ0LvjbVbkfsnCiZr3yut1FaLpqGMhU8/tdyXKMyEGLIat1J1B3juvdR0PLAqF+3kK
lfaa7YGFK//89j8zy23/WPHTdJJglvlHTN5b+/1Yuz2Og9FunNrtHHC+e08EJyWjb2hA30BWb6jw
2w1kzRKwvmf4C/O/vu25J7L1W/PBHUxmFgCupv5nadkx6uxPv2DjsM3DTlQco2yzsl/wK37s8M/T
ZsJ2wg+HbePbX6Wz/XLjqzQuhyaUftmKF191+jbP+c/pzb6CfQt+4kRgP5a+QGEuzX+BDFIYdI2j
gAEo3KXL5zmS22oFRAkzjBvF6QdC5BN5w+jv7S0Lk87BW7rUXN1pkIvVLHAmAEEp4iDndoBS1YHS
mbDbtSMok3QUTMEFb8WaqyRLYPFT59DFIDljXFRuQHgVBaaCwy8nD5RQgveo3ZHf+N1EBvxK2c3N
xXgJhr3aPdpPm6fVxnUx/O/vwxemZeOxjXQ83K0PzuF4vDusW/JNnZ58LZGOsJ3JfSzQrVgTBehS
tG1wO1eL+zRDqSm25UyEXFI+xjlUMSQFJEnl4LfGajKmcEOrLFkIsjNLApVFjemIqqgm8Uti+kI5
TioYEwaQchO8IFoHGNZ3bdSibZxV0sIVbtacjju6CiwvmIy58wsyOkbVTWCc6IQfaonua8uVIUQn
LaEXTgVJbkIZIRI6aJFqAzsS52q0D0XFZ4akCihz3W7lwQ6zgExA9SheILxT/7XOvCF7g9oQcDGj
/JxAXFFf3d7s13c8VjVD7w1+IluKz7ncaiMI9Cu9BuknOKiEYqUOE0mj1taU91IklrCb8lcDqPdu
CdfExncxfs4uN9HZGEhyi9ufnfkTkYB09RPdjpdkPZascFcDwUgyUDyCIrMEzarWAnHgBf7vfzOF
Cmso15F5RvLwcgppaalxNsJIGz3TaSX2r5O2ipGm8OkqDT2h/lUFr3jd3zbLDq2rCTyzyoUPVQBD
JqhRQMxZ/wzLYyhFoOO9E7qNEj/H2r9hNsbm+2eM3P5PjBBk/AqsCcJHqHyqINOAYsbtEc374pkR
7pweB0gs+BaMRMXBbx9k634Qgd3It2Pg1BSZstzuAf8rhIV3yFVwY76IBmA0mqCVGW3MlwtYBOAp
gSIGE53yV9Mw2GkY3Lc9va+M8adRp97tcc6ZQ1ob1y3QzgPgzZmzlMYKQ5SQ7U46NoioOlicQEuL
wgUxIGN/29icm5wb49xEaZRJzmMYs7pnX3+UgN7rtV9mkjuasQmav4T8M3UZzCN6dsBuDNYublf7
LRjafamFmJJcrKhRkWjQ3Cz+dXtMV0Gas8LtatARa4Bvg7c8t+4hv0F0YxXLj1GyYObqdcqZ4a/3
/TCN6gQzdMrWSaOuauhGVooJ9hZkwpCOz4YHUVoi52Orz+/r8ynkrvtW7FOrB17JpvKH1X7LzVa2
Xv5/88c5YGhYSo3mDASsZkjIaIHeuzDlD0Cy7mrp6bat2eHgQqWxdDPQ5FzgyIwkbToVRLA9PAG8
ddte1T4qkBHcNjPrEkiHAGhmsSZjzkzR5BB7aWFGEwGwGUzrsS3Ub4Xmq3QYVrdtzexfVExAS8VS
MNAb4KavikK1zOIKMmXm+kGuCrvv7pVwqSB3dQfG/ePcCrdxs1HNUY2roaFerYupIVW5ALSYcW8Y
QKobdIHgx+a76Ud9DMfYhwEtrqFrbpBJgkh7+zLhQiL6wmdQp6Q2/YVmnZl4hKYIGSL3uGShdYpb
KAtaPQqtoHJeGpqHuyQZdPXAVPyibNfsIIH+t/dHNo1n9vgzhULMxRdgT+g8pSVRna+TdDMt8rxc
gYMQ+i4McW+WLND1pA5gSCo3hbrRZBsy7nHtxtYRiCQZhYwkXg/RSpugMdWaRFSnhT0ws9XOv4BP
ogtI8vSFjC8Yx30C6LZsruNsfdv3rzL13DB5PoSUtqY1sfWLhdH1oQOrRhYJh3pXA+AXG5HbIpoE
Uv+cG7q6MMD/wzhuy0ixyniHcHsixiNj7OW2snF1Bmk1QNiml4RvmfpcCzlBpQa4ABIJC2ZnN4r1
xyrnsmB9knvR6CAz3noSdTIZ3Ey1J4KHJidFGnsgP7k9yfML+ccg57O9r2SpMGGYVb0vzQdrwBtr
CbzH7vXcMQPEnoonCIqh4LXiBjWqhl/Qooe7IuVzP0DNyxHL0Xd9SUmdwcoKAn0LvH0DOSKaOqGK
qeZLks1z4wTKB1BFpEHRr8kF0lRvRiHu0ZpIUe72qWzL032w1Ig1F63PjXA+IyTo0pq6ETrfJbWH
+D2RV6LvWIbdV6vby3bV8sX2xrkpbk4b0aoqP8F49MGlaIApDqH2FhTPQ7OyBhT1CzeJ90HySxFX
U7tGh9+koHMfdc2P2x8ycxhefAfnP02IzrSkwncIKTCuyjETRwd3axJZS3KCsysItTHcYsHTj87A
y5tzjFKUFpQyRqxoEFTwRpQKi9y7PZzrtzKb1zMr3JUosIogURNYibTUkaD/OP4yxW0nQpZu5Wt3
nZF6vrwL471k2EP7ocXf/vQLncW3P4PN2tWOOfsKzlvBeSf2DWgqbCV0jRHLmdttCbhMYIDJ262E
5l9EAWAzAGZWIdiomNyBgkKWnwgG7E2TVThJrU0rPON/as2i+OV1vo1NMB6vaCBgeAC+syyJyiAu
AkwwsDZO6Q4OwFpkRIEpvkfReQM5ELd3QwjqkeQb7VheuIvefhdu+iDfh460wmH2ltjBTlz/bWvQ
aUf9+TAeh65XPUAgPT6sNJ9jPyDKtImXyFLnAgQSW6BSQLkUrzFuXSelH5MkUyoo2hxL6BsO0boZ
t9rkSvJSkX3uTnduiotF4WhJw6RgOE3tiqBpiOW/JbpgE3ZugQtBKHUmfTzBQg7toVoqSaw4t7fB
7CF8boKLLuhIS0O1g4kw2mjVXaC6ffozENeRCvWMrV/vpGEhgT8XZVCgR54K1XPopnGDaqssHSOJ
eYHqiaZbhjtrycR16ZZNHBh5mRAIrsQ8bhDQN7wcQB9kA2+3rb16ZVlO/Rmu3iA760Hz2PFtn/gD
SQ1Sr3NXWDiP50L2uXnOM4Q81dDbxSa1gK454jRuxoa6Dad/Ywd3fciroAEO/n4ZsE29F1FxxTDH
4SHUHTX6pecPmvx820dmF+zMChewRVnoGWsgAnYkoiNjrUN3tF5qUrkCGjNfV9AlD7AOmLLw+8ux
9HLSspZYpDbM9F4QVxX6FM2jT4/tRBQtv4utxxT2VdOzoFO8tNPmzEPoDi0eoBQSRZnPdSSjTgMp
H6FDyVSxeud/SPuu5rh5ptlfhCrmcMu4K+0qywo3LEm2mXMAyV//NVX1Pt7F8hBlnwv7Zqs0BDAY
DAY93aN+r0cv6vglFU+ktqLZabUr8HH28q3Ek6taCSRL+QjoSFS8QbzH7IhWx/1TNBUoVwjkp1HV
YGlSB07au2Zj4etX0TYP3jqFqeVA7bHtJlND7bQC6FGcVA9CVZzb2cqZCkgwOjaQOqCfmsUyCFTU
0maIOluNDGuO3XlWrMb43cduO0IJi8fxsrLLzswxoUuLplyIZ5gjFPx0xADlyWg1A3J6ddxtb4Hv
o4lJFyRQ1YFUEjgcDaWPc++MDGVoAhNqfvSqtNDRbAdOaamQQ3X6q9JHpyTAB+6n4dSW+jDYkaXb
aPJ3vnInPci2YOlvjbf9RWtzffJB7FlKzEyhs4IPAgBain9NeuQgZEdNZg3hsWp4cpBrF2JMgCIB
YoWnG+ACzidgCNVS0QvYE0W8WhM0xICI2P5qX6MdBFLfaG6VOuhJ7O1RXr4xG5CePDHLxB6pGVCe
bGH2R+6OghXWVu+jO8cK9spdfJh3pjdc42nXMl3zHSX63Pow9x/tLgjxNhx67edNOTudN9k8Ucm1
LBYftsAicHWVAfY9n4+wi4WkC/BhwTPxqkPodF+QsjOc4BC6IlhjADVBDrJP/mEbn5qVzs0GYUbE
WYbZsJUtUR4s42V7xi/alrG8ZwNjFloWqDrUOiyMX4Mj7xQ3vilvktf2ObaDRxU1YCt8VF4rpJPV
u+JcRW5q/f7//ARm0fMqVcMszDs86LdW73af4kFxyue7/Pj1Vh1Vn74EePz/II5hqc50bXCc7gLv
y04Bk0OaUhiCMwZTQHbH8Tb/DSjrTtV2xv7rtfQBYgwKC++Jj8aj6ev3k/Vze/hrF8+zFWCyh7FR
pESJMXz19tawNX/4FJ3RAn/0PWTbIfntynYzWjx42MopD1k9NPVi+XEasRHOhDJclc9pZ/eB21Ye
OOZRHQfbjwZubFvojiS8wtOhkNhGZwvvceSOvIeA1TN4YTpatDDxj60gTJVeafoimTp3uFzLnZWC
AQRB2VZqX5b3pXlrtFbYo9GouJmNm4p3/107UEBpo2D8qqwL7BlJRijIKT3sg2TJSNBpvS9MKKQP
P7YXmGeG2cMUCglSK2B9A5DYzHV5kETtizTRg9gFnFz7ooHm25Xx2g6uOjTrKKz6XlREnaguvmTe
BkDHRH5wb7jZfnwynkRf3g3X4wM5Fr8f1Z/IOjwcJV7rTIDKtC+8XbUeMU8+hRl2k7Q6DQlmN52w
bQfcgXE1TbzcRhPRCCoMW7IGX/DmK32/Pd9rd5wl51kwg1AvQPHiPGiOkyiAuCbBJHQgX9NHH0Q5
dtdgacd8Rvf/dIsC60fXyaBLpZxgspZ3oTQOQBu2FlC8TG6XkUauQeTX2VIIAPSvgddXs7ZtNUir
LNw/Ai5TzN8XJtWk4XJAStE0AWdSlXrojWKYgRcgD2t3eyqXv8akQdCgQH6H0jRgwt/YrBOYMHjT
okIX8Kabt5nVEfOxbgwIO0IUM34fKh7b+pJUbVljAmETiA3o1vGSaxahXWTHvLGDQHdK7SGlrZW2
R0XmuMq6RRRe0DWwPI8znqKlkVKkLQKeHmdu2+CeqLwkEBbuc/mR9r+zILSHlPeotpZbLcpSyC3x
2KrgrfXcPxMlGTpNBfgGMn2tCpIPiGhJhQWVAIHupQx0O5AWIXg0/1D70mrSfS1z8tuVdZVOvYhJ
pZOwbqd6hBdlXbcvGs3rWtmdjAEtYYo1RW/bXrS6J+CyCyzLQFMk47OtDmXAnpaQxu5iB1CLwyhk
nJvx2pwClw8OUiA4vivj53MaJuUETFjV2WU5WSAltcCWDSkJw02D8nooiquAhmjEiHd6A0KEFj2s
YoYismxLKq9JSVoL+MDjAO+EowUoIWZ9pSEP5aFvOrsghluNHdru0JUzZf4YjDsxk7yiyDydPoql
Br5h2c/6aV9IolUbldWoyQGdkXYEPd0elEF98J4UHykeK9Ue/LppdpxiA2w2HYCNus4JXquRE6B0
3HtkFSTdbB0lVaSIhAK+XKxfdXoQTQvqABWkhKM7tbLG4loDD8K2c1wCV5GAntpkdr0WqI0gtLAZ
LlS4QB0UMrFD6uYy8YTydjSPYpahl+d+UL3+H8rCZ8YZ14wgvTAmE4z3lDx3LbrijadW7Nwky60R
9FjK9MkZ7trWOx0uu/UKQ23HbhkuhAIN1Pii4i1FQVpTHC3ULFo7crMTwHYpKyi7AM0q+DFBNPxF
p2vd/MX5msUVmZB7Nv4lQJ4EeLyLZaEw4mugpOyY46EjwNiqoERw5yB19eCuLl4FEDoV6Uud/SLG
I8f+ykOWBLA5VNdRJ8djPLNV1FRsanT1Yf6lpwZZrhL9QPVFkvaqhh5fz0wdPeG9za9dpU9tMtcN
JRbFalQGxN7sMRo8UFtORLNM2YMUrVWGnMi0EvzOgj1jLZqoTEITh5qsl69Fiw4xs5MaTt634lRn
RphzTIkpCUGWCNHlIdyHYWxr6n0DoQC8JHmd8g/gNVjDs98iTrS4D+M0Safn44xT04wFV5dm24hf
xDh+6krDmxIkCGK13/aT5fsZNz21yIKakbaJydDDYh2D4kvKdgEUJdLsHyr8MAP8joKsBy3LTDQg
oKWnZQJJT4IrmVWR+V0QPrZHsuJ8ZyaY7R9IckWlRbZaSIodCqOWNnoL7ADMeCN08yTyum1v1TNA
aYi+KQ0vxWwdRx5jAMjKGkMqrIHIXhvcNrFvgBm8mJxtU2tnMJQP/thiXH0ozAk0hrClz6VwN3XV
0Yy1+342/WpI8fwjkUdJiVsAZkMcJm023QWo97igDLzqszy57Yw8f+Z800qAO/smZmeYQ0UHM8Y3
BXnyAwK077lQ3WRZ+hXQHzkeANMgcCjoQtQ0sWYFXbxB+CVpkH3f/o6VlMA0UY7FbRe8k2gwO98y
VSjTaqwBrQObJq0/+s4x05ccRHTbZr6x9exGObXDlqlUsw6EFvpOnUPA2+PGu8Dp8ZhtAX3tf5Dj
5LS3s5s74SM58JTL1zbpqW3pfIyDOSSTXi62pdRXswSKXuY+l/9lKk+9jMkXylLtEwOMbXZb3AwL
/V8L2tDxh97vtudybclQoQfKyVzUL1j5wrktSjz5wU4c2obg62G6L7trkwsoXav/fAuG/M8Qs20U
dRhjuYeLDsaXEPW+NnWoLgf6cxgVOzl700xjJxqjJU+dk7cvrTTc9ar5UsFZxSK9SSbBic2cE3FX
49TJ6Jl9UwILMYLXHHFqYS88KEjNIHqb64Aq53468qSo13zndLKZRSWE9KSRMNn9hGeEzoFQXQlo
0r+sKFYTSEZDQ5w6d1AqjEUzJkBO1pUd6ZUXlIWlAseWipzjeH3y/hhafj/JqspEC4YpaVv04f9U
1PlOB+ua4UEysZ++5IAnGLjuqH+sMcdxQ6M2BmoXG0KWUQSwBLP1CQQ5QMqwPX/LH2KDCwi0/zd/
7ClcQpBIhbwdhNDjtxYPEJng5F1ud+pLHTm6kV6PPEKgyyY9A+ofAlJEAxdmBT0X5zOZBgCB9gSJ
zZyPu7EeLRHIkCKurEwpb1J5tIlWeYb6E8pBavFLSiG0A0lqoTAdrc/97eGv+ejptzCrOqtSDcJO
HN0tTcBAAyiGQ2s5cpQ4SnfbptaW9NQUs6SVWmZGosBUSsN9NohWGPf7ZM7teZTsbVOcUX0/rZ/4
6tRXozSiG8FWRXIsazyeyNJO0zlPhau5wcmI2NYceE1W6gHMBCTz+1h5ISXA82rnklC2MrCgpSJA
gVTzRx3P20Pi6iD7bxXFiimve2dtdyKqS2BBUzVUnZkz0hBoT2oVbtyG1M5AH651ut2a6oF2n7EI
NuNi5p1Za1kYqHAAUjFQlJTZ12aKhK+JDERTeZKfzaaPrbZMMhgtaqeWJej0hCJns66v6x+TzGkc
VAHaMTKY1MGwb4dkNtwmpqMVDSoHFLzW+QGGn4WNQcdGFdiTMhcpiXW030HxXjvG4U8z668kofcF
cJUlKQiuwS8I9l1d6velMHAOquV0ZIMS+toglwz8+FLHP48QhpjIMq1hvJoSL07Uh3SYOW8lq1N5
YoLZ+FIyJuAUQoDttdRDh8ROyDKnjHgMwmvVF0TXP0Nhdr1cYJWyJZAn2UGOnmkUAV9930pOWl9p
EeQNhVeCRprt/b8aasCMDbNA3+NGdz5/RW3mZtviUNRAsaDlgVckva+XEtC5Eae/hGeKccleBV1e
qMBUZGjuiBwimSge8M1bKBTebY9qdY/jeQu97GiLk9iurjQbTTxhYyqRBSPx7wqvGFpgjJ+b/FM1
eOTU6wP7Y235/SSGNmHaKtmSWATiUQPVeZXszQgcNLzK4moYORkV4+tQvxT0bMKopjD3x4hacfXb
FNqrMXoZiMg5GHiDYry+hNILSEIwKNK5cWYeU/2zC+hty3P7tawCTJT/LRXj9VIRd6kU42o0TLHp
1GGQ4l2/u+90+hpK9KafaAzqV2W+zrRE4a3cqvE/9zJWc2UAqksQcxhX494hlTOOX6Tdm3kMOdnH
rPodJt62Y14ehHjrPG0dZXylS0dT6AO0jmpJYBlS4GWmp+d3gCApFfDieGw+6Oh1F926wGs/wHKE
Qz56sTWYD2CcqJ0BiZ8kfIAiRngSw2aAorFVqFDsLYTUzcPAbSTV3R72hecyRhlnCuSqVxMKo90Y
uUl11Yy5lUUeGXZkfPsHU3gAhYaDKoN1aInmJ5uxDcxeghpxCqLeEry2fiW5WQOc9uAEvOfWi4Nh
GRWyGk1ACVtERnFuykhLXQkbyPGM5u3cQe7xZeYRqq6bgH4liIfw5seG50RQhqKWQHMWTTVgf84k
/s7C1+0ZuyzBf4/jjxEmMEdNFMyQhkttoYWAK/jYhdYlcti/5gPAdxpS0V2YzsJjMeJWn1UVPXQV
iPYgVk3ifZrFKufAXd8k0Ar936iZsjBKwnMVKwJGLTm6YDcRrviGowbXOvogo3sz3temF/fI8vVj
rNqNyPuAi7LR94wgKAEjAcILVq5P6lJl1lGfWeridifaOXFlZa8JRxUlHBXRgTgmWkoodDK+FHXP
WY+LqjhjnVkPMimTOtVw4VLwo+5m1gNLij+NyaH0RUDTTOO1DWfE6372Z8DMjJuQnB+KBgOWg/cs
fZiqY6783h7WagxAh+7/5pSpc5S1MIvVYgLiB0Lzhbp7btwOMzREeEKsvMEsv5+EACUvUfguMX9y
Mt2U/TsxBU/iisqvBtKT8TCR3EzRUt0MixUgDSIAdRSfGrYOZkK9cXWTE7YvTirGJ5iwXZpFquKl
DLFmvqPUUswbTTuMhR9Dx6W7Apn79mJdVqUYe0zEriEnl/QE9go0i78Gv1tL3s2f2We4L/fJAx4q
/fQJDvmp/u29BXZlIHLRM4JaAxqSz9dOk+usCUoTSvJowKEfYQISdB5t65p/nNj4TsRP/KOXUjFH
WRhcrWkABYoUygo7Ctbx7Slc1v/sZnI+ku9r04kVCTICVKthJc/kJ4nKLqq+wkBT4Pg4m3fNE/Gu
DkUfPDhDeJjZvBA8URozgqQANEXCxsvBWz699nEPAs5rGvjbw1qdvBNjzDYWM1UbBxHGaEBdLbxP
oLvdDJ/bRlbn7sQIs4MDREAQecCIjmNPGo655mUoBggBL9SujkZGMx2aR9BHx5LVGF0RzlOLI7zC
i2P5NQ7UmtCnpIpuU0uuET1mUGsQS7C6FHbfOJN8G40fTc/5jNXh/vkKtgiDF5AhJhW+okigUf0x
qldy9hgQztZas7J0DEItTIPW8Tf49sQhTRNnuJZCCbSbb5TUMY0bMjqGwIkcazMKRpSFhVNT8dzB
buBqiFoKvBDKK6M1mG8t5OFowrlKXrKiYXMZoH+ECAFUZy/IfiYqQuF2sSIKkC/oszpTIKZRomlW
qiEZgvgPagHIJTZumBr90TDmCmBGOpXHUdNbtIEZmVH/ogR9cZC8KkNTsuck6h0jzKRfQpupCQSG
QshflWoh1F47QV/FVYy86w7DII+Cn+XqiMykUSrFUXB15xVb1xYLPV1AB8l4rL6AXmUAhJA+hv5i
LUpOEbi5CLUXw+qnv32fXiZSBXQGr+8iMn3mXKkqUa6JjomsmxC9Mon+O6tUXu/vEhPYUGigbxE8
0IvCA/sKGfRKRKBjiEtP2V7HEHgLi4gTA1fny4ToiYi2DtCZMLm4NkR9Pc9QsY/x/IR73HsDWLY2
QgN7rHkvnWvDwRMC2keWF5KLmlMAqsh6QvcroI25ZZT3Q8YpX6waAMmaiAdbiJOzWb9hDirJMgwG
/YI4nPZJ97UdX9cNQAoChB+IBWwjuBkmY2gqEZpYqY56nWAbkBmwtm1c1gXhWmhUQtMX1l6FGub5
UV42Ul43CeqcYxv4YuyaEm60uUM0R1Z/hAl1anIojIWoiGN5fXR/DC+/nwS6oQrRMpylma3Xxccw
6LYSSpxts+Zup2NjDiixzQzofGJsIPpAs5Qjjy4xVG9SOaftEi3ZnYMXYzDia7qIiybj1uhs0w0U
/qF9rYuBHdVf44JjpS/NkNyZI/qUlSI7CIDsbK/d6vCgxYPmF2WRR2fM5mCM7YIBZqdBi4AGk500
0T+zEu3I5Oe2qXU3wTkBTsHlZZxthxLA71doi6zwUMm2Fhz08nbSbqJ4L8m/ynqnqvdEetKH3bbZ
Ja5dTOwixg4GYUHB/f3cR5S4nJAUYIRaE91J6DEpftbQhjNSX6HetqnVExEN998NigpYDM5N1ZEi
odMMoZzU5g2NJVuk8qELU3fbzNqagZvxPzNMxp61Sl92aJ6B9iIaRWQKJiS9tGIoyiR9xpk9ni3m
kFdS0JGRAbaG4s3Irov0mFU3PU+D9LIivhxO6PgBaAIatxcc92EeT62M0xh4puRX3yZ2LfSWnkVg
91OsPGru0gKV+Pozbnh6nashBE8KCO8gkoNYzvmalcoQ6bUE96g7XO9asUGPEReJxjPC3PMTQS/g
GTAS0/QHDYQnPf/rl6clBuOsQpfHkl+yfUtk0s1xJjhJJtL/qsN4X9FpeY3ZGfS9bgaOp69dRE6t
MQOSBVzygaCC+rE4I5EWehcseVZIP4yIvASDeSOqL9tOv1oqQushdBfRiggVWWZzqbpM8pjAJB5k
7imeSMUqftaNcuFNsCj0ZNVCdLqiqqxAfpXNyZF6xemNytUbXl/nYuoipJx8CrMBA+BfsqzGsWOq
1K4Jtt5NV7s9HjkzXuvKykTrEO0CzyFOBtyUGfdsG2mu829prhF6vK2f6E6k4tkWyB7jnfCaGnjW
mGWNe6Mb5rzANsR9WZuf6/B1DCVQa+LKZF5pPJqaleCCLm6wY4P1G5ACjQkubdWos0Qh1A05Gh91
v578VLsHY645h9zK2aoji8MFYgGDXOC0lbEhcZMvItogzW+eNLpTyVWhAKLdWg3oU/rqb3EheJ8B
YQqErHGa6zhXz4OKkfcQpAxw0mXz3VjbUTFeS+6+T9yhazmPsiu+CAQjKuAAopsShnhuSiBaEwqL
fHvbG9cj8gpr7KF8qwIdEaT6nab8rRzW8vYExCRaXmTUbwBoOjc4h+UYpAShOqGS3xPD6vCkQbHP
tvf7mm+cmPkm5T1J7ZpWqtRuMRPgWpS0R0CGgkqCTjEnkq1lJSATBOs/1EYATv7+/cRQbap9V80L
zUvVQPQPnUyp1RVSfT1lyj0Z2/jeiCf5K6g1QCaKMvWiROsjAJi1oubcqNeOQTDpmgvDp4m2EZ1Z
TBIZUt4ZaFiYk0OFnjiVomcuWHJ3S5Y9IiCg4T3FrD+253pt25+aXY6vkymATFE+DpGE/H0k93WJ
jRhpP8rI8Ik539V6AqEbrpLbMhQmhp4Nlcmr1WAM5LaQM7uSfo2VOw6+pOxD86Cbe125NbvnPvdq
NCCpyZ4GnCvkWjw4HS8TVIFzF3UwVOE4Ht9j4Z1KXjYv8pdXqmCHZmvFvCIrb4KZuDq3QR2XGgyW
E4E6x0s9P+doZZbKxKb5uxjtttdzNSYYmgaNCQigA9R4vp497eYyXPpeOgG9MO2u04F5N2wBWsO0
5ZSrL5s7l3iAmgJ61NBBho6Sc2NpOAYDiTE2WasE1MZjcHbTCYIxuYL+KjH4UsKkctOISsCKiI8E
1FUO1TvNRgHYxCEe8RCNa6NHA5Ky6EiANo6t9Jm0qhO1UOBZgeHqanWtJH7SegZJ/Tqf/e2plpal
Y/34xBpb0SsTOewqdMoB2X3bi2ggrhv0snf3CF52VCoOzROnaKRjHXmV6Ei2vtfipyo5IEiT/EEA
Edrd6BBHTDgftpJy6lgZUBejfLYIGJ4vC5FbgpIaZmHEu2haV7c4GvbbY18L0YACAQiO+oKB5o5z
E+DAjMCntESrNNZTZwL2u7EmHa1tzVzHXjya3ePfW0RHJFquwP+Ckgzja0ONFzOjgLzQHDfJbR+2
qJMJc3qsBzF2grBrrW17ywjYxcVtBGzj4EYAkyQzibh8qATiM7iUt8QJ+v0Mj41+bdtYPYBOjTDR
F1zOrUAjGBmIaVpjldhjSNxMlZ0uoVY5jP6MSkqRmPejbsbg3/jJ+YCVV0iQh/xZx2WdT8K/0gOX
gXweybyZ2GX9MfTP2uxSEfzWL6N0zCNcJN62ba56JwITPBCbVGE7wnOBhGnSwHUyCs6HvD3QgIeh
WfVOIP9QWEVZCqSj56MSAzGdwYWO5r/2IGTXOhqiJd+k99sDWQ02KH4BYAj1cVFn9oBRyk2tlUuw
CYu7VCZXdVQ/Tkbshn1/E4WNs21udd50ZJXg0QE8l4U7CV1IuxyalvaCI79utdI8aLPxY9vImtfD
Hf4zwvhDleCKDvQgipLqiPaF2iJJ6tTSx7aV1WTnm2wWeAcdoDRmgTIks0WSavB7Jb9vqAhR+mof
02hHAggvp8qur8xrqv7SzX/Ks1Bu1REh4Xyywexr9ORGZhCbuHj02GXxm4i+sKiRvCEKQE2X+7n6
TsvRh7AOJypzNzvjLyVe90iWY7OHJPeUwtfntzC4USa/a0O3b+4l4cmQgfXytid7zW9OYwyzpOi6
lI1cRuBUk9Ijsm9oI8cz11IcGWFk6ScFxpClmWhCMZTbdoJn0sKWRVccnhPiK2TXg3gzg4T99oCW
D2YjMwp6aIlYRCdRuznf3eocSIoRYXeLIrpXqZ10it0m7yWJ3W1DazN3aohJ3dpKLUKAZdCoXRWP
/Vw8ycVfM8LinMaL5KJFuDAQsW3EsRJksjEgg4q6VwNvAPVd8S8X+1MTyyhPQrwqdFmdf2e89BmB
XY8LC3dKuw/trr6rRc7WXl2ckwExTm6mplDHARZnSq/EZrCJXlnUABsEL8nhGWLceiSJ1A8pZi4J
rkTjeciOTfugR5w8Zy0eorSPdytQbYBtnAlUYzIbsxaglS7MjBLNdW9VVe9oWHCOkjVPQ+setinO
EgjxMi4dRII6KzpCg5EmyrUAgnZomIrJ87Y/r9XRdFQJQf6O/7UL0gyhS/Sip6jxxD1572vZl9AK
TGLBnlSwZY7RgbafMgXj1dR4Zh+6IbaUUYV2BjZkzqcsI2I3sQHejoW1F5B5Fs4gVxpFRThHejV3
ilXEw2ilI95jlRIam1ARIKZdxrVlVoDRJ7Ndgt92+wvWLoKnH8BsC82ss1xHkz4wmqlT9F6qXxeD
B+CDFeaC25cl7kv2tsk1lz01yewNNaBJWIV4mzeb0Yu7zzb2Syo7c/e5bWcN64d1/jO5zN5Q0aQZ
61AtxrqOMUjwC6uiuqPpzVXYoesc3b6O3n3Kc+pTWrgJaIEymatde7F1QCkmIFkHRwJOBmARzuNO
pQSJqZRIJSBWQt3KK3blQU7s6jrYLXVFH2QDhS8+hi/bg7+YZMYsE7QB0RaVqFouZe3VjPgj/wQe
AGqVHPe5xE7BDvh3wJmyDA6txOfDQ3Fz6PDqg8UcGgjERlE0HOs5pb+xt9qdoPQA3WppNX4ahdLf
FCOtZEsYUlyHIQlyRfWxeYB0NGhBoCqcPzexkt7VGek/K5PMnJfmy3s6vhX1OhEXJ5CgXDwQxHml
LiiLzJbu+x+mlbuyZEWOsJ+vSq8cLOGp5VQhLuIZY5BZBIg/LOVRGDTbexlcQDqvD3VtlU9HxGRx
nRJ2BjFgQJRdMEiWBKV/xLFEcba9ac2JUewEegJRGa8rSxQ5OTxJPdR9LIa5bWio8vfpTSGjZjw0
HKjLynwh9iMdXQh4wGjEHDNFPtQJhYKT3RvUiUnqNCMn9ix/4SzegsIbDN5ocZUXWUr2skJBlkSH
BgORJkBpXalwh16yWuDPG5HHGr6yOKgJLOggEa82qE+fT9ogKFU2oAcMRRBrKN6b8bYr0STE8+rV
IZ2YYSL4QGkNXg8ktpNvPqKbW7LLB/06uw3uYrv7XYRWGluSl1jEqTlFxMvKzzKbeDcEBAV3WLDR
nI9QkdMuSFOMUHxUH5UrxSVu8qncf6o3qLOBYWdvFFa/A3DEjveyPe0SH8w025654jJnn8BssVQ1
Y8mYlkku3jTjmPAy08vrCjNGZhUTIR7U2IQB9UuOrS6wYmuwFCeWLCFy+0+NV0y8uEUw9pjljOIs
GpIIHhrt+2MJRT/wLs6+0lvzFTLWe+JPL1CHsH/ITx2nInGZFzGmmYOZkEzOFAlDbV7BD7ePDWd4
Uay6tMTFkezuIfX+PkCerR5zQkdAPg5ZvMQVHM4CccPxrx+3mTExIQUSPFqXL2MqpHSvDcmurDhj
WN/mfzbBsqAnsbEG53s9o0vJrovQM2Uw2YwvGsQZRW/b01ftgHsWBPPSIirBOKI6oFCMjl+I74n3
s4qnZuOjk2/MJOKEyJVYD77eP3YYB9SgawX67yjH/fxuGo4tfSE9z9Mu0t5lVU5sMJ6WaoEEdXvY
mMOHBF1QXe4WeGQJ6a6bj1JzHxd7wfyY/uG4PDPLuNty9SSxsQQLxe7R3tDXAlQArmXeUvGmkHW6
qIS2bI/hBdBGr24boEPl1Nl2B54Nxu2mcg5yqYONJnyYjV0J/iwl4gTX9YgAnUloUWt4j2OLbT0k
JkMFqFa7BltkrzomSDbA/poVti48Q7lFiX802WML1tBAhABa9kR4mcdljWxxFdCpA324qFWzN6Sy
rfN2KOH2fe3J+v2Qe4UIGsAaLCcm+v+pJYyHjKvksDa7eBAFyhxeCm4aZgU7NdIa9OghFDqjE+yr
zxlqvbiH2ZkV3qp2dRQeIAXIUxFYy1CXd9j/zDKLmhA5wSzgnq35ujfsRi+0rOZ6tPvX+rG+1v8W
2IepPbXGZHW6ls5TI+q4B+e7SjlCLtNogW93tx11+WY25TqxwvLBNGZugKkTVtTmtagcZT4aoOkG
0WI7ekH+um1sNSU5tcakJCKpx7mWYA10qv7ohFiy5Fa/QQqUWLmP+4/0GjqVEz08yleQrEocKMsM
PCrjSynk85n9Vq49ORPKsa+6AGp99nz7jubY47xDJ/Cj6f6S9q0XoKGkwgvZ9TWvH3Dda4EP0gAO
BiUn47VzJaalISAVzBqnaRoLzf46edie4f+Hj/4xwvgonQFubiaMrfMGR931N7lNPvIDdQKQnNJd
z8vwVjMwxKD/RsW4aQ8CeakVYVDyxcwL/PEpvC9fx9kWNUuw/lrvc1k6YNFRjERhHMij8+McsHnF
rJd8Ly6QPB+6ZEd515zVZVrYgBXcmLFSzIBK2iQ0HhHSlDyxAEwe09BqB84xvpIYL3ELfZTgfQBM
hUmMhzQViBGnOepHo1UYNyIv+1/JR7SlHRSIIkBkwcJ7PlGZDtp9amQ5qB2olZLfI56XomPEOwBW
JuvMDDOOLpK7uDFhRg4PYXIYop0acDKr1ak6GQmTWc0SMeowzXMbLMkObQWrCp+2Nw1vEMsXnMQD
0oQN6hEYBBTugSP7HQ2dpVbv20bWdqYGXgpI8Swd5mhxOLcyA9GLzhpYSULFAue1FUQZKCatorhB
aQb2RtWZW7cqn8f+OeB1Ii5ey8T5M+tMcpUSeUjQRIf8dEj81tQfhQEIIqhPhrLmghPFSQDcKYzW
3x71EtO2zDIxL86SELdvDHqWH9rgkKnHUXyTm3d55myoyzVE4UBXBDRbA2WGss357Oage9NaQYcG
ailAHaGvb3KNgLMy4sDZLucReAVgnxTsWRQNLvL8rq+7YtLQS1egP7k/VqBpqSebynuhQwMpXkY4
UL21gaGzewG/K9gFLJxtrHINjc56ameAbYvPafRA2rftReKYYKFsaq8VZlDCRKX2fqO8yr3mtLxW
lZVs1dBAPSNDxwEsCxJL6RqIZocrElpvZvCo/zYqO/9tWtU15AS6xtLfyVF7TJ1ytz20y+BxbpRx
+4lUOqUjjNY6egRBLUp5kXwlp4EJsEPBJQDmAYX7uefVXRdGcR3AhFs8oThv517iF3vzkO1bwFJt
UKcVP3S/su+pZR4S3zzw2rQvY/35FzBBOFeIVggxvkAfwBUJzUh3AO6+/Wv6eOi1L9BtDFOWlmBy
PlBsL3Th9zEG2D+r5rU8errw1POgaJfMgYsZeAikfQQ8CX5nbyfRWGgls86zHBmplT+kP8TBCt1E
tFHWseKr2A+czJJDOzkObujljyY3O1zZDWf2mUhSZ7PUQoQBaJOr2ROdzFPexJvJk6zs2Tj+1P2P
n9suunIwnA2YRWgBINTkiQGDwbsqWlSw0x/DNcROXPXYj574G/BGi2PyMizjwcMEMArQ7aX2yZyp
iTCRRgVMFhco8pjc1TfDI4Db2kGrUD6bffNdtIGoCGzI8QkP27ZXnBUXVlAZiNBaQqV3mf6T5VXJ
pIkQJ4YXZUFmzXXwkAn9DZ3BdiJCL5az/9cGemqN2f8pKJ9mIqNBrojr1FKqj7HInqTwzZil3dT9
3h7aiueATB2vljggoFR8MatJFQV1jYU0S+i/CR/j1Fta9bhtZCWiGcsWFMG6D7kItkY+imNX6maP
vHRB/ViD0On3SAENjleumdFkZCsgDweO+mKZYgNavoTiio1CP7jYK+PvU3kDhQvACUSIjqioUZ87
QmzGJJdSABfmonUk/QeaaK2I1z62tiQ6nvhwcMIWWp7OjSh6FlfUwEMbMe6H1st6B7C17QVZyQjw
jCkhFUADIxSqmXgxRWYu1kMHrE7gpfNr1FArQXdL45Sihx4pPC7kvO37jbg4T6sMnDh4JUFTEkbF
vutFM8nNKMTbqQwU9gwR4GCy80AI7kZZh5/rESppmMxKAena0DsmBUVTLRoFsVD6Aq81Zp60tkIJ
Kv7x3NI9pUT5kQctbiOxMFS7pJLT2RlkJFQCBFYjv6cZaAYHJFeHtqH9Ac+NzU0tTmF/XemxcqfN
Gk6eeZq9/yPty3bkxoFlv0iAKFHbq6Taet/t7hfBbrtFrdRKLV9/Qo2LM1UsoQifawPzMoCzSCWT
yczICKOb2LVtFPqHMXFA/hO3PfQ4iAmgMJhU9OlMSY0Bjkxr/Dr27K9C5+N2pu70O9Em65G3UfHM
tDb7UWFg+pp62bi1YOOxcmP7uipLg4UFWLWuaG7bPwXwbDsjm9gyVzB0U0hirbzjiSvCWc9Bzjw1
uviFvBsIWyMm4LK34W9+M4DqaCibbr4GBmuIHjxNN+/T0YP0wOCZXgeOecYPjsWmt6pvGBApwot9
TjqA/YfM3rHEnBNwwfAKnHn9BCDkDMr6+9wo9Z9ZPUePIKxKIPbnWDXoeLQ0dKppaK4EBYUkytGs
vC6rjF/hM5rxxvSy6a9RG7zw5yErXpLeqFA+s3R9W7Zt8tV2Ncj6NacpUQRynD5DuQ2kOAYdunc+
x4L5grnpbxI35gbD0xSiPWVu3lDWoqre2ZFqrHUpIsjuB+MEgRwDaZiUPD1VCXJVptXACBjFHFCQ
lRtat5tTEMR3VYBpzb+ppqozGGsBCUMkaNUhwUfAkGyKoq5Z3CHuac8oUJU3PznYnf3ilr68xHfi
GpRxz9ZdtqnD/qH4zTYu0jBjEeO6fNhXfwWGrQn4QL4HRU9XbkWxQ8sCh93MtjYII3vAQS5bOJer
oai9H5mQrixziEbudjDhRVur943bKfiNOrLjGw9eGZqP9SG5aXzvoLqYVUuT4nFV5g7vBtiNTe5r
OWbWysPlpaksSLWpbiI92DSWSInz1SZ3o/F42cBaKoWUAnkFgK7fAOzTz9Ph/cHLbkLuyA3twxGO
816yGEXE2i3R9fHmNt8WkYe5f1rYYobqbpQYIeDFxZ8mNlP4b9JeV8kgVBNea0s/vk6lhCuPo3GI
Ka7ToX/VkNLa/0xpCK85NrD8gKO0ym26jBtQUgnqwXjLjHJXe+CSm6qr0lDAAFYSOBTf/rtSjVNL
XlEioqSAxbbjR2bZYdpXYQNAoGYSxVFQXd7Spum859Wg4fJupz1prlo8tVWksyv5IQYDKPJRjAdY
Z+PliZgMgWiGbDQrt4XFt8XOfmZzsaER2V12TpUpad9GrhfZpKH2HVUJ0HmHMo+3Vhd2+i375/ka
OMPxqqSNG4kTi2wBBGIULuxsaN3QMOdvVK/DUrODy+tauwygdQOxRCii2SA+PfWHOuaibz1s4VAF
SZv4FQtMuvca07fGw5CqnGLV/Y7MSY7ekoxOJVQog6lAt1+Ek/4VCV/kb5dXtdIkWJie0dgCMy+1
LRmeD0L3hg0VZjL7Tb9x9t7zX/SQP3HlNOg1Jb650/fDtbevfg5eqGLPX3N8JPko2y6ieGeAHrsf
eyu3YJtpnQ+OLRc4ETLzzeUlKqzI784JVDF2MuFGTVnpuwyjmE+2Sl137WsdrUQujhQzJm2yCSux
KsveDeApQ4OQ3M6g0kFbOUqfLy9JZU46Y8lE67zNYc40P3Pnc0FOVlBbZumPy3a+i7VyBnS8Lsnp
07pwiba8wpJf3ouOWqM/36BohsvzxtmgoQV+kTt3m/xWmD2bhMHBBncNUD34C43xJcYcRfkGIaSJ
egCXBW7QwsJ891NvPJMJZdwkZHzbTWpkw9r5XgCS1lIpAG5eWqrHCBviZYLE5GUVVLN5zfv+uR+q
AnqjdwJNZs1ToKbWQiWEIG0scVFUlwHNyIQH01nQ4NpAexBAPlhZD47SpNQPlVv/hKa9qpe+anEh
BkIrHZorMnO03Xe0rTNcNXzKHeABSDLvsyEhH0YWaSyoaR3luwKjF4quwEpeAN4bTAJCnxDPCvnx
iE9cZjbIAYKSWQfe3zpRvbvsMyunHPMHGLK0weGz8LKduoyWD5pL+6QI9CwrNtass9Bu2hFIROfv
/8ESah9gIgUBMCReTi3NlWejq4XInHLUWYHiRNHTUAkBnvNtYaNQGQQwXAePOZ4Cp1YQG2NWmDNQ
6Ij9G3rLQuNghuX1tM1DN4QEUMjCMcADKBh4WO7CX1eBu1HU5NdqlCc/QrqEEqeyGqpPC6oPwGEU
6X5711HY3ibgJPRuXb/+k/29Mfzsvgrdp8u7vOYxx+tfvvdRCCCzy5qswfotG3qZuumbw/6yhe8t
lILbyeqWKHtkwoS2onAJVodUPct9+vGRbu33T+vKvUer3Lcfu5vko3jkL2AE/W0nfkwDsol+Xf4V
Kyfy5Ecs///oRzhzzLA6/IhmEep8SPUtMfdFccMn5YtLtaXSuyTO9RJtVJhy/Pwd5RN79KvfxeuN
eNO+3D196iBApohwqyYpoNl466F5LjcDM8DdJ3dC8YuR2Hd6L6jY5+X9++YNOvuKRybkr5gkeqmh
BhLwPCT3tZ8UO2jx+M79S+r4n7rPvuyXH42PGYZmU+zqcKiQBPg9Li37rr9OVTWDlat5IYR0QDqx
wLhljdtsSJ3KrDBPT8mVMYDdAjKPX9xS1cZWlr1AkZAzLaVt/JWikJUX/ZQsGX2XJnwZEBH7UnjN
7DulZceh4zH3NtELdhd7rOdhw4v6bhjy/DmZzeQqL4yC76KGaKlf1z3dGHaUPy8t6Buw74Mp3qBj
vcfYrZV8tMPQRn7KUwyg2EkyGajGJdZz7mkpsCutYR+gvFJjh3OileHlr7us4vTjYn2QdQTPHJrJ
mHc8PR3RlMVRg8Y76hCWvpmGMgpo22qHoVsM1t20MYyB7qypH3aNqJWauksidWIfjHAuAZkatCwR
kOVYn4Mcgve6XgYWc302B7r+aNHcr5wX1/6dLmoWEL+kP3l03/8zKcupaVn8pR01K8PRAeK1Hreg
Rij6PixM1DGzl8t7fA5uWywt6hwQZF1aX3IIakZtbgxYKvgbi7bNtGjpoloI3tQrYJOcOZhVZGDn
cBrJphSLnHnOS8JhE5KwfuZsc50GWnTjplvNurbr3RxtbC1MVBNx55UTya50bBLhan1OYBcw/6Dx
Dk13B+VxjQbdcFP0QP92YZRvkWICkB/Zs395q8+Cw2Id+TT6DCCZBFnDqTuTNp0yr6DlooLy2g8p
CHeHYGBvuabS2TxLhyRLUlTsRpHr4wBLHIxMFWOhKZJtpf0z5S7MLGkXyE2hhI18/XRBnIgRnBME
C9JQJnXSNPbdGFz6JaUfGekVsPS17VuC6zKdB4yA7Khu3RRE07Uy0IwyAG+J73UMTOH1Y0T74PKX
Wtu/Y1OSf5qopMcmSux4mhZNmJmghYRCkB1Wtopw8PyNtezh0aqkPXQwBC1EAVO8vG6ND8N7sEHt
Vt+w6hO9CROaiOSNRHtD/ODZExkBtlakzmcpyOkPkB/I5QhICSZ4wLfL/xTFle7eQMw7cI2HIlF1
ZJdtk+Pp0Vrld7KoI9p6ccyDdna+MvaWlaB2t0VYoZDuVmwraK5Y3JpFrA+vAkgH6GfsuGxOqkLg
5RhY9E+qXWeVr0XcZ2Ng6rdprjrga27znzXE09PzEJF6So0K1MVOya8S3u4rXJ1KFdk1KxCuwYkD
ss5CWnVqRUttLWtFBOcsrYPX9q99xcJaRJvLZ2D1uB2ZWS7Ho9TUdFmeEAozUAS57jjdzjCRjNa+
KQwF3GjlK1m4YS1kNBi+xmjBqSnw5f0/F3S8od3kEYYiBx1y5E3sPKSdpodWMzIfYL/mX58ZYE7W
MTSE3AL2bZkAo6x6mxUF46ikJ9qT2RcOSBxdoXDCszQGVpZRXyAQINiEka/T5c21GfHCFDwo6je7
D/XkZpr9NvpwvcnPoXxMVODO8zYSLKJWCZg2OD4XQqBTizUXICSrdR4k0Lg2MQiV98LvZyeYepRT
BmvvGfMmMSg0c7SD2RPfceKN1SW7bsbgbzzcJSWwtPawmW3nRefEd918l3vZNoVEcFV6QQbS38vu
tuIDNr4BxqHRi4cLLG+JI3ebs3Kwco1AQ8TZ1SKHOvfGjjZ1/x6bNbjPFdbWsh509EAYAn4NiM7I
qV3jTnFrLOacArMRvwez9tFSgI6vM+/JsBn6nWYpLpWVQIs4BM0uZO3gbZNLyBZHtzufKQ9yFMST
GI0aZ8Pju8a9qWmiWN/K4YUDQIMWAN9vBMXpbk7jkNdjheWhsxpWEfLV1M/TPxD6+eevZgHZi8ox
Rm/x4FnWfPTVHFFqSSawprHbWQbqLewQDy9GBhxTt3cQ6f//zC1OdGSOk2bWnWULx/iVe8wn3l0q
7ln0Wg7CL1RaXWtOgtVhsHgpT5sYjj81V1R1Mra6zaGPHuYuNAg7P81I2Bpvieu31mHmtzz69yQR
iGmglcgS4EGxeWozNnprZPnAA9GEHR6SkCIvp5dBbxRbueKNJ3ak8B4XHtQSCIIStO4FWCVt39Io
6u9BXqleq2tp93JPgQPIAJAD3ZPTNU3x2DQ0gS2HPIz0QRsDwxTQWAn6TvgWBJlIyKttA/BNClIU
8fey06x+RrzIAefDDA9YDiQnLWwntYtp/HbSTv/M6g/H2hpiX3mQWwUYod/lo+JcLNFKynRwHv4z
KTkq66KxbG18RRvk9/PsPRemaghi9QMemZBuFWab02AJmNBqdlNbzVaL661oklsry38INqmqgYvj
XViSjJ817Lyt3A676NTDn4bdO7kOTan43muGq8rsn7XY3XqCg4jyZ+uqMqtzHgXcaEcbKnOOedzr
psrDall7yOpNnY7+UD1p/Z8ofnPZDa+eCRQXzZeKKl4d68773z570kFJNMNAFQuWmzoNtQY9kI7d
WHZ639j8ta3y7TQ8TSbbabEAa/fzZALMmSvC+dqD+WT55ukJykx74pC05kFW/8mjx74ews6D1N69
qINcHECGQ8wfrQq8tnaLgAbFA9aPAggjJy6QD4SGL4VVRsKye3bah2jYpqUiCVu5+THS/79WqJQ1
Z2nUc82CFYsiQ+qRq2xnsjesD2NBML1cDgYruRgo9qDysEykAEIvnZrEmUpKdIQiz33VymxnV2+T
pz03OjgDuX2TWkDAWiqxBIVRuZgDUjuiDR2MCh5y8QphrRQlBwatAf3GiRPfVhXOloAqnVWMKaKZ
BWYvMK7LTwQMynix0SD/w5xu1Rm+0Rwm4Kcub+WKd5wYkQ6GVUC+sgMHNVRyHzrUccDKB5kGbJ/i
plItRvL9RHMJd6rFjvsbuEPgJNAlU3EMrkRTpJ+YPliYrBbCztMDVtaYJsscJEzojtH8zeMbd95M
kCVJK9XHWd23o0xXWo9nAMTOdZiqovtZ/K2HZyd+tjrFm2rN5zDahY+PmtOCQj5dkNsybkQuUiVe
MJ9nB4+8Mv7THUff6j5nIOiUBFpr60LqDlAGrnjAxqQtnGo7h8oELAI16WtdBN7z+IbMUWjk/wyP
ADD4yJRcswBeL7PqbDEF8m2wuOw144dpzf7MXUUL4xyo9m0KT6hFHAsSO1Ly0MZGVI2xxYOpa/I/
ZRTz325FtJ+D0VbPrWNE1mbieQyKPJbf5PPs3NgT6IN3hHjskPUO2IvcMaHdAxCypN8kM6tFqJuF
UGQcK1EUFN4G8ZZxHQjLSLtfWePY9pPDkVNBAMjY2u2DBUKZHHN9Jmf+0LxfPv1rBwada7Rzl/YO
mq6n/hXbfSWqFvZYV/sZB7rzfUQCaesPbsIU19/q2uyFNRwcr9Czkb6BRhvem8va5rohIMNkKPw7
1W0TV5iVm6u7LOfJHotXtK3XntHQzwM0fOnonL/YWG7WCYqaFcaG7ejNBcX9kxNT8jwno0ECU+Td
+2Cb2d6ghfVVW733yxuZ2LSiN0GzZov+ACCs9RMPlniC7HXhPrlpZmU7jdNhCO1aMLZphJ39sBik
oQrbbMNUa8hXPJuodxASE2Uqvlym0s0ANlrMJUEbCEo3Mqg1qsCFMWQAsFb83aC3hgfGfvuxMh4N
YwzZeNXSzdgo9nHl853YXALH0auNOnMjqNtWUAfm/pzPYTH9WuqqVp77HSCYXS5USdtK/n1iUvKY
cRri0aGLyWajg1mJ7sA5nAGOQ5x9RToo+R68+BZ1pq7eltVj5b1dPh3rSwYhFRRdEDPkNAOXLXh3
8r5Cy+i24mHbPbkd903wuaL3AGe4bG0tR8Vy/9ecnGBkGPuoIoKvmurApRl77t1N4tDXgYYJo4Ws
PLLfKn2PymRh/xkbld7U2gvrxL502UD/ERP2MZYbz4cUUrfJD/DnxiCzS16ZuR+tnxW4zi6veSUr
ODEpxZ8hQb5qLDtsGI9M/NWhsdZ/XTaxcoWemJAu6kqIfB517CqDICrPwLZDthZgw16xL+awWb7s
5rLFlaAKBiPQPZhguULfXNpHbQCJ5mzOIF71riYX8oWu7zW/k2jnKL/ZminUGSDGQClm+mQP9ZoC
4xQx0Iyj9sHL0IJwiJuBjazwx1mFP13JDDC9ATAt8irindU0aAdGFJCtQLOzQBezvEFuuknTT1Hv
L2/fmh9iMgBvCcS2BR0qHXsidDsSOakC2lvAoJYO7YHsyCnDSHXHZ39qdQMq755e3tia2w1hkWLk
AyrYY6HAD6+5J7HRWEWbfuFilX6JiFnkllMK36kxqBHzmxxD0JHrKHLjla+4tP+BEMLIIoHLn4ZW
nepuR+asQiPVz2eoaxrPaJx6GbgjFfnF2mEAyYEJqgA8V8Awe2pJlJgUoaCvC9waotlvFQAqkEIH
OVqhjbuCswMuPsXXXLxdvquWRBIZOUTmULo5NelqTVPVhOP61b/0bIeU1ic9CBKLQIzZNvPeOX+L
zbe0VHCSnBMKAll/ZNiRXqRj1Wd6Z8Iw1URQ9xhY18LUe7CiX0Yu/HrYJtGVV++seZ94QUsfGudn
Er/P/K5VsrGsXWTHP0WKCGM3FaK38VM0rQksOO9AiG9AMVP/lTptYDZ7o7iJ57Cc/FgD/jSIyvH/
EGnxUgaJJUrJ6JFIP8ExIzOmZo1/2vU2qXXPGDgvuCKdXDu6eK7gyJgLvSvIKk8/tuF0RhHZsCLQ
jRi2ufErKnbu4sjNNp2umlQEttMrlrZyfE7ixXKNH2Umbd5RXZg6IN1sfGznT5787IB2mDL0e2fV
t1yNgqD1wIEFs+AZCyfQ3nGT9ghO+dxyP3LAUwTu7Z/cc35quVMpIsOKtWWCCLcIFGnAJCKdVz2B
DKHL0zoY3eKHW3VibyRus2FzlT2KaGoOlw/rSrzDoC2mD3WEIQsknKc7yWKRuBDfrQMdPL1+X2fl
BpIxmT92VEUOtrYyNOsW0lygdT35RZbksfCY3tQgnKx2rCk3pRCHMXH2Xd8qIsHK6Vs0NaA6jfQf
c4jLqo/8ox8GNB1bmHLTbl844445reJts7Zx3+znC/wGr1rpdEVM02vbhIhN2uGZLOL2j8O0PjRm
FXB17YQBbAxODlz7GEeVT1iNMlFVNUMNPE8ZUL2/Bkhk4wkwS+nOTu+aO2i5XpGs2pJINWe7HN7T
SI6HKUQAQB8A6uazNnztmVM8cyQAem/eabm7IfzdG58c482Y+8K3euQ4tZL29uz+AKP3Mfeu5JM0
E4Y7LOj4FkMUuQGlwcKn7t/Z+qzt3xO77cY+yOiu7RWl8rPk/9suJF8s8FKi5yt5jWtOLING7QJ7
TPex4/kejwCse+7cMAVuTCg86CyISeaW83LkpDUHb74GXcogZvOPcqo3gtpXVY/i6SI/Rbyvyyf9
7Pgt5ixE6SWMYQJNCiwYHks9POYAmu3dcKrRubmb9V06qcLl6rIw4IMReh1FTDm1YcnMe5rATl08
L1zQot6NJA7d+tZVqeesmvJAPgIMAqTQ5RuuagpQraU1ULg6CfR4b2phwbdT9CsxFeWkNddYlDct
C5rQ0IWRXDKZ3LHrIZYakG7TWYj/jyK71+0BnbGbtlNcAWehBV/q2Jh0u5Ekq2LmwFgp2nInUqL7
QMl3B6M3O4UPqkxJt3eWzTUtCEyZw50zfebaAwRhFDbWHA+UA0imgQ7ALJsUKUkLCViewiGqHhWn
Hr01zJ1XhgYcmMLS6mqOLElvyxSaObPHYSnuOl8zgdCI7oR4v3yOzmLi8nWOjEjnKK0F1TFrAog7
TfwaxEF14hMLdcOXYqr9dryvVVMFqxsITDLuTgRi0OifBgpwrMd9OQHuPrI7yreVfkhAE5EqvE5l
RfI65KteP9awgiF2z8eg+gdKPlcJMe5zpmqWn7cFodGGE4vUdMGw4nI7XRIDSoqkLiZOC3DkNyVI
RLzKt+vc7+mXk2sH0AMbYF23ruJeHCKDoNvdKHLIlSONn2DpS9MerSX5SI8Vmh7V8hMc+mU4G7Tt
K+sgeOPrzieolxWuuRKqFtVNQImgJ7WMhpwuGK9oDvCcjgVbAuUVbYvn9gu1x72n8esitlWVdop/
7+TmxgZjYykqvJA1PRusmUkz9qaJrwkt+81guxsIpl0+ByuHbVGWX9IsVD1Ad3e6IgBU8qlBLRVY
y48qvkOj3k9zBUu0yobkkzRPdKcAqggafg34vz4yR7sh7ri9vJIVzz9ZifRthiRDil/BE5oUtb42
yDHEbj6TzlHs2GU7AKef7hioEFANAGlxoFPhc/0e2s09Kg2xiqTom21A/viQwgFICv/xHPkNYUBc
szYbjIzMDYgK/b6ZqsxnlHhhREZU+T2XM74p+trbRCAnObBhHA5jiynmODHLPU0w8pFNNiox+cCy
cHbrYTczlm5hrf9b6pme+A0KJA9u50XFJmtSSEQl4xw7fjFl0bDpcOqcfQ+BQkim89bcZHllAKgy
jz+iYdbf07iNb7ykmj7GOHeix6w3zHeKTkDImQYZtEF34p2bE/tPlGTzg5MbhRFqrih3VVWVA2Zg
4iFF/7Lpo10TdY648ZpMA8lrmxG2I3HMfjTAWPzQmto0g5Jz9l5NLkl8LY6KMnA7oEigh1luh7RJ
PcVRXwsswAwuU8Bo2CJ3lj5zhWuwIBSj1CUGqK1dg/S1ovuxvqnoBr2Ey867dkSOrRmn1uK0TwBe
hTXAO3wgStHBY74LTZ/LZtZ899iMdOu1GXhRvAlmiPmHFI9Z9CT6z1qpa7mS+oN9EAUFSJstLw/p
Xmgii3kms5H615+VGRrFzqT3GUsxvHKtpTtonnv1g20/Xl7cOUwD0fLY7LL6o1R86Fic4z2AyVXz
jxCWz4unvMWoldhYFsQd6H2rbbok0PqDwvDK1/OWKiDCJ8gwAfs8NezWc6d5tANDsZN8Uv4xC9DJ
WI+xeO0hcWHH08bFgyDOrMOIcbYMMEcb8DXGrybT2V3+LSs31MlPkfaga9wccoT4KXQgNnqPVqhZ
oNw1O7A3ow8N+hfFOVlJpLBw3FAEeFcdgxWna4/sqExoMRQYq7CfeY7OvVtlgVVEd73Gv6AAt2+n
9rmiqkft+ZCmAWTgf4ZdKQ5bBckG0FygHMnnQ6TnSHZcIIg7jXa3ui3GASlQll6nM9qkVxnTomsd
TE1JgL4p+4omU9eCLrMJ5M8K8aAbU7pPMXDNfaplueFPfdS9s8wa30QMmVQ/pay+YoOwriZdzx/0
FBdyGXPFA2XNhZGVov4JEjzwbslYvTSe246JEcLemhAo+fW3uttaiAr0HcjmbNM02QuEiB6sfIeh
d9Mno6rtck5KgHkSPJtxlHR8TgwOn35QJ7acdvT6IrCnV6vSt4wUb95Q+iLNnz0UgWNXx8SJCEjb
+ISNDwkAzp2VPHfGM+3T24i8jCinaaaKgXBlb6AwA54wB+cMPFvy3kDz0qSNXoOWvgRNUm12RpA4
8z0Iw/2Is0016346/R7BD563kCq2ni+frLVDDq4GCtwmmimoL5zuC2UOWN4w1bdMpfwwATnzWufN
JioN+5UQjbH0RQwKfUu8FeR7Z0hH26rh1tMw+zbk+BaWerYrILd8eT0rH3oR2kItCvrcgETLta+W
oN9F3Amjr8b7iJc3/QmAVEPCYr4S+ivtt1HvgzbErEc/B389uKvy5MDivW4GYIFR/Jrz3UXhcum5
oaqIS9eWckQ9B4ceDhZ4zy0QFjPgCTDXpNJ+WYkZ+HIIrugvYLIQZfXTb6jlHhJchsHmcHt7/7L8
edr5fnAVPE/+nvn7vSLzPf+YkBuygDjHICXO9ffvObqReiYcc4SCMzqzkO5IwhGwOuNt7BQt/vNn
wqkZKegjfTTrdlGYAnuAP9C7yVOxhZxfK4sFvHsW8hUdvb3TjbPyKSGFBQvc7DeT/lrOYVZiKGHe
RP/M4PQdf/CsRL8DeBNZRNG25wiugPiTeWn30JUJhFG74t+hGDBzHE2kPUtjzRJ2h8Hvrva2okZj
adImkDKwuzn6atpkOwFABao0vNdVNby1zYRsI65LXJoI8tKVyTnkn0EQhwiLJ3MibtFQWpKjaLye
MxV0d80Dj2zJWK1kALaGJbBlzl3QExd0Pddmcu2qXiura7LQE4DEGRCrcl0yYzaQOgDZBAWKNkTn
vpNv++ku7z5KbacIXOfpJT7dkS3pFI+CtiD7gy08XpGT/9UJcvK9HfGAOr9nYB0SuuVQ+x5fLhte
WSOeYlCmxzEAhkeeIDU8N2kdurA+FF8xeA6NEjcz9fX0yvHSzf/BFsoMCyUKwELfl+FR5NCGpijB
elUGYL73Cd0Zxk6vLOCve79TEc6t+AgQ1kD0IecAEFhOX6tuqo14qmGr3dkgzsk8FMAIkPmK/Tun
Z8ahPjYknbnKnBo7H2GoL64zdjtXu9H8Y7gbUIqV6C6K8hpSg7rxxvnBbTd9pnggnKeqME/B3IZb
D2M5cq2otLw8RjJaBpE1QHi8DbrEDoZFBtR5LoFWMsw/mWrCdHVvj2xK95qJaGYUFDZnmm+9dEuK
aO+YV1bnKi5Q1eKkoFLVnZVWYwPdWaDfwOWMRU1+n30SC/RcVASJvk3c98tOev5GPtlQGTuOu3xa
oCUAVTmouV11bTjTj7mleOQHY6pqcq5ZQ1qqg8IGTywoF5/eQdOoiwZldDz8ebIxpzrImhsNlb4M
M/p1P0A1/J8b1PDXY4vSx7OsHpN4DgbWNVLt2hGwuSwYXHubsAKMC6rsZC284M0MjrjlLYXE7HR9
aMunLGuwPox5hFPp+BbY5ZOJh0b8VmqqR/rZbgIMBMU2jOUsSSaSrlNr0WAMou+JBpXRADytBPxc
zDYAYbt100e82C57ylmGslhD8xMk5kjvzq4Hllhlm0ewpnm/2iIOBqpIgb4vspNqmWRBuhQiRrua
p+hH2Lv5M9nnh+28/2vutKvqLQl+Cz8LgJsIsbnbf6brh2V0jqGzoaNaBHTn6U4K3jpJnTuaX+p4
CaH60N21/C0FRCcD3rvAHPLwz0oLkknp4+UFyHaFAfeIp48cXU7MT/DUL/NtRX4JF0Om0eHy9ztL
zyWD0u4a/dyJEnVbfxzvXGNrGpCESxT3+lmolGwsv+HoyovmeC4cBhsMITmCktrQ+wDm1lSxljVf
xOMKlRoUOuGNUhwByLllRgI7TfWSm6A9VclwrG/WfwaksGFn3TQXfDEwPqMiQcgjGxXpgWoNUrTv
rMlMsw4mXAaGRxCXzVTlYwoT8sQZJymqOss2tUAc0fhN9xTfYX2bMB8N1AqkiqiUDUSjYQuMDGIN
abuAjprmybCfLvvtdxiTw4KNUU5UR1zQrsm5zWAzW7MFVmG/GrufmBF7y0FEvSO77FDu2r0SA7nq
xEf2pEXVpdXrRgV7YkueyU/x0wiesiAC+/jDzXBj3DihvnNCxSKXCHNpkZJH027OGEb7sZNxFsa1
FTRNOHvXoocOrOPbzj1beLAB3svaUFeRv636CVClwAlaKMfJJJYkzuzMabBiJ7qti3u3/dc39BIW
jv596TTFQogU1AC4OiY7oKYAp5Ovz7e5isZdtQ7pSAEGFFvTEuJ4k/sF2Ue6ChFwPs1yuhQZ2djQ
XkuHGCZQ53Di8CN5nG/E/hOUjuyrvM59e1tsq1eVTJPSrJRYJJGXzOMAs54RTE+PxZceJH6BjPB6
eP8xhcXh1QsLS5GPfr9iz5wSn45AYQ5phvyC6fVe09FL0vzZ8+sr69PYTTv3tv7qwpeHNPene4az
EIeNn77q17YiPp7DrZatPrIuXcpgJgYmIsKRmCx/Zhv+Bj3Oxh+jjbYzfjDFzXUOWf22BjILlHpW
BBN4kRA+LylAelN/1W9GgHL4tX0gu/EJOmVXjQ8czXWm+yqfXV2mg3ESqP/iD4jeTu9MN53HeRix
zDHjvm2FFdoM6V1jBuZ0qKwwje5qVf9zdbHONwEKCBVQj5Vstlkk+krDYosCtLX6puz9eldeW0+Y
fLqZtphDfhz24y7d/DO2Abt8bFiKrXZbd7XQYTjz7jrdn8gLtTK/tvaXw+laIDg2I0VTfEv0CQyY
0Y13TOugf/T3soHVXPXYghTSNCeKjIjCAiqRtW9cVVv60Pl+fNPGoe27/mu7L3eP5sF6UJ2LlevJ
RDtTp2DCQCFDBsYbY8WsuZk0v25fCXo1NWibD6Nq/mbxAOnowwougwUqgQkcKeCYaeFZeTMjztFN
ieYJ2CTRvlYhUVe+E4oWGILVUZUECkUK2HrUOGZfQoQz9V4951FnijGm7yHNk2WgAgmtcEwqg4p8
0cI4PVyC1BbmOAsWXI+hG8R779703V0aRtva77bJdbbprotHGsSbMeiC+e1h2Fl3Nl4apV88tPeI
NdfRht7dzTvwSx0MPw5f8+CyK53ttPQTlz06ypmZm3TaUOYMWPm7bLjO7I0Z/etxgAl8w0WCVcdf
eVRFxJilbIaSBVV6o+dP1FT8+8txknfZRk8Hmuxg+wAM5XQJmtDjpBg4CzrzizTPQ3c1sC0IcFii
MHTm+8tCjgxJexV7Ec5FDOpwA7MoQ3SVOB803yipPYzl9MoL+s6FTMjLnw+fAF/e5ibvsaDQfht9
Z1PdYLTn7qMKAawI4h2YTa9EUByYn95Zj/mTdyhCZAA77YVvVE2zszMCqDv0H4HiXAie0IU43Vyz
KMHkVA4sIMZXl4Q94P2XHXBlU08MLJtx5IBFlxJ7SmDAcu7naMuKQwVEqgq3sOIj6LrB96ylgogJ
rVMrWVSQyOoWK/VtHrV+aeyXgX43R0clvLyglRN1bEoWqyWjx00ywtQ4P1C+69sr4Soy2rXVoBry
rXEGZLt8aeec0aHvTHwU+knBiFpeRy30ctBSzRQuv/b5jy1JN2Zp2DPwRbDEoeKUluhiK4cPz94e
8LBjE5KHeaWr6/9D2nXtRq4r2y8SoBxeqdTRbbfjzIvgNMo56+vvki/OGTVbaGLvM5g3A10qslgs
VlgrLzBmAKo2kYQ1EW3PKuzad0fMocNvTl+3N+j6SUdJpEzON9DjlAyQWHHODAxOZLM0s71/KBFq
yZ+KbrKaoa8T15RIyv4absIVIUNku8u4Y4GSqfltmIPJvwH0WhmJkFqcNbq3FV2xRGSqYe/oakRz
CV08bPq+i+VaAcoiMnTxs6zaUcXoN/gpplG+CjLAeo4p63kyYP6GxfGVOBXjCIMamJ1V3gElmOg7
7ZSewdBkAmvkj2qBj8hsSHzI7v5Idk/u0PYG2PmUvPfE/7it7/WLAfNyy4+hrFWv0loB8VhgjmYE
Zj4jsGSMJ1vTQTaDj8b2nIyA9Tu3PFMkKmZ4GPf9iiu7EE9ZMlDqPL3xsBaJ9K3LxC8UUkbnvGa1
XF5XoSk9KQOOZhaVeoKg0ZZISuq7yhHt5Al4IedmI2wm97kzZQcUhLZsNXeGa+zaDYozjOmaVXXn
6SS8kmYONure1fXeALCHEWC2zYokMMZaKrC3WcgeKx4I1WL0O2O+BYBM9OBiG0piqE5taCoNelqe
wvSZYTQrzvRCwPwBCwuufOTzwgYCms8aTs4gyTbc+7a+DT6mO/6kuL6ZBrZtbIUtQ/La+VyqdnV2
wlIsO0iu7Twh3Zv8p3WnEwjm0Od85H6XhzrEvc6K4FkLSh2STmyzAFAWoVnETp3eN8Wf22pdm8U8
yorS9E8y+yrcCwNQk9WVj67TSGw2htfc6fJUb5scjbTlELDax67fQigIzDUB1IzhgdBvdLl/CSb9
4rZDQiSQzN5Gtz+Itxurf5+IbjWpXZHRichL/ISUgW9+8ajyMCKY2XdfukB8AKYB4L/BGCvL1DbK
+sCBOQ4f0IVwNrO3k0/+fU+YSYLrnbsURGlaylGSiCEEAb/7gK7ciaBTvtiH29R8FT9FRzeYVOY/
PVG3lKN8Wpxmk1KrkInm1Sd+x5vyrxbr+a2fQhMNuiT9yBgvkrXl/GFuAn0Ijh4NcdFpIkgdBcxD
KaVC5MjOQJVg3KMFko8scH8Rj9Wou2pBuCYNDNWhY+0KRpQfOzXiJrCoRwfJirap3duGjZsD1RFQ
6ER//Cft2OnmSDRr+GyB0MIwoJVLdG7X+/sB1MaGhppKnoYPSInkcBtw9gkH/U9zePvSnXE3WP5+
2GM6wUYPd06yffwko5/Q5Hd3zWSWHkFfBuOLVs/w4oOoXccbaJiMKERyYbTVGphxlRMiVMaI8m1f
ce170SqoiahV6ohir8ZO62RqvbYFxWs4nISgRruv0xf3rVg7Rf9+W9SaWQFREzA0eIoCp5a6reJS
QQemDFF63hoPccYPD31S76cxrjZ5V4emOPYfUj0O+zgcPm/LXj24POZQgfcLYm56zKX3pYGrdCyn
At/kaZlds6DR5xv/6pji9Yl8A0ZZ0H556QT9COhNmRqhvUoBERSH2EdrAJccvjbaaHbo3NGA1fwv
lFr4XcrtRVIbBkUDzxCW9xFwahtWJ/L19Yj68g82AqiOUW+jkkBdGlWGXmLCysvuJ7SLlQ8tq0S1
EjFCBiaDfxBQ58zr5bppTckVHY/8ufp7OGHso3Q7B8mZbuO7GrABrMm2e2vEYUst1hlbl40slwqv
jouDTj/pajUIoY56b7yJWjI8Zo5hBrjCamAymZxZWsb3pJrT0XcG4A3vWSDpq64djRD/kU8XE/go
LCR5gPzW9B60rVrhHTST0+Rub28nINtbgvl422auU7+4qZcyqT0NB5RiAnmuV+Qk2qKetMP0fE4+
QEz+OUB5K7AH23stjqzU7/Wo2dxThlAVGCayhmNIubRCzNsCqMGxmYevmmfy4bbsNoPvKjpeKNx9
14JLuiGZyqPG5d7W+tqbXoqmwvWiGYQmlCBa1IbtINhorLeH7jyx5h5XHraXgmYfuAhlG4D5e9kE
QcVB+qqc6S3dyVvpWOExZMsOiuLt5rZmK1fnhUTahqKmRlDCQyI/mvLvfDNY0Wk8+udugxLYcTAR
yZrZAzqHngVcn7uCsbIr9nQpn7KnLBI8PlQhP9hyJ+PRR3G2fIms+KA/jb49bbSYZGb5JN4hl3xb
9WvvdClZvFxrIWn6oRGCGLCGqLvFr0FWOA2rU/H60roUQrn1ygv7qO6h3iRgDhIjILVYnGsD1LkN
/+ILoFcDkXPdG+Zt3a4LfpeHRaPeRAP0igEbgm11uwMfbVCAM8Pv0SDokhJPvTXsxD3KNJb0dFvw
6qLOaTqQrmNekX7sFX0d85OMRfUSn4iRW+Uv3j9uqJt1Q7uAgf/o36Ddrlj6HdfNMkpD7Ta9YnzH
k3BquLHYIMZ3/oVCf4XR56MzpBj5MwgLpG9w4Ey4hX2ZdQjmQZXLy/9CI7oPXwuAgo0cHYC7uIMn
Wx1wULXOzlLJqcRdLdhT8Slyb7cVW/VpC8Uo8w+iyRgFDzKNUMysKomOSjcCkN7IOTuXRBZIwqph
LMRRByHlgYuj5cAm46WHwLsvOwwjMWAfWCIomw+MKJiA5oqt0j+QvUGDNdF8hr9cP1iA78BgDCpO
GDm+9BrKBMD3XoEeinHkBAAiHnOZNLj9pY2XbJXwSeN8IK8RyXdK5SQnQJwgYsPIU/1Uzq8MZvEV
8+Yu7gkjk4pR6/EVQ7XlJSIGAyBmbS1+D4ZT2iqobVhqAGwRVri1ajQLudQdHFSgZi1qyB2jR1E1
xXgzFaGlhgwvcl3UxhGHGPDcY8oHAF7UKtdTGymZBzkcSAWJDD0Etdp4HjohPcwnB/PICi9YXC3t
AlZGdDYTem3RK6SBFHImjKCbMEspCsEKmMOM/PFO4krMvLJwna/3DwDAmJyVkWLh0XxJP5EB+95G
mCYqTahjN95k502yFdLOUcvqiI4lgCPWJOUkK00VNxuDyLp9+Od9utBxlo/SPcZt0K4Pgq9L+6na
rJFKiS/NogcNXTKMGoAjujvgxAe2HHEpZudbwb4t8+p4XsqkMRJbrgNGECqqQPOzjFb7zQMyLUvA
nn5bzJWJzmKg0VwjQoO+TMVqqdYlqK6LuO5Cw+X74bMUlA0q3htUY5zbola3Ed3IaCoDnBRCU+o4
hKBGkydM3pg5KKNntAW5ky0/Uy0hbKyYx/xuW1pp9xIDirHrfNa1McdG9C4uxVOq6gMIyfwS4ut2
0Ow0BReCHPZ4gMugLwq50QS21glv/hFZbP9DU6KDp1cfjDW4uruw3jqgyQFFO9NC/azRwhWFqPKD
NUZB/SWI7lUl6gF1OziGV74Lo7iLPMlt4/jQBhjYA5oTo+d3bbNBVauguw80cZjsurTjTK9GvTK0
0gR62rGvh3PhT2fO59/Kyfh1W9E1812I+nFZCz1njAnQJekQ1RStlY9Zeoo6ZPDVSmaRo1x5oHlJ
MQA4T1vN7JSUWYljo0t+DVGYZLOlsvjVy8rnbW1+AjHadgw00c84LuhuoEOOFPOayJyIBXDYt6WM
nkAkUr7aeJMkEsnqt6BR96r/PBZbb3gsha/IKMwyOXKFkyImz1x5NJXJLvD6Kpxe2t7+uOtdBeIF
mt0xBIucEkYhL3e1HhRfzruwMIXSEoWJtGgXH8XPyDj/Czm4XMB1jHgSwGmXcgajkzqQChTgrvSI
AlTzCP3GibSTMxZ7+apGUGlOIGEUhG6YCrii8vowKcwRQUkznTX5bfROQ/p+W6FrwxGxYii1/DCX
YA7rUiFjQGyie0CjbPpENUuuUU3PQ8bstpQ1ZXASgG2O6VCg3FPmWbecUlcBYFm7Ykj2wPLkjnkl
qpYIKj1MStcMIPXrgzeDagPbZe4MAdg1tUt4HzbD5AGYsNI8wNm1rtJqppqzklVra4dLH+kFNCxd
j0AhEybFyTwDNGib1PsSE0a8PTvjywMHNTTERwBw/AHwutwbLQ66UU27AsAxllQQD/OMcrAXRAUl
+a3cft/eo3Vt/kqb/77wVoLghVISQ1rYK/bE+wc1YfUcz6fwSqH/Yspdka1JiV6q6MgozJ7b1K0T
KO7Im9yQuqEKYhmEbRhdu63UiiWIEqqV8wS4gMoC5Rf0IYiMbpCAnY1mCWNywDtrAT/utpDrrBpe
rWCX/kFXQ2qNhv3whj4fgdMEXg8ltdR8MDWdw/RuhPxy9DpG6lOXvyANbMXeA2CJPke+2A8xuIkk
qxRZo+DXSS/qY6hXWt0Dxtab0QkN44Gb4HEb2wcJe4zbiDT6a9bm+w50LMbE2Ul/BHUsw6OsLDka
H/DUxj2kIAFOPdvEATn3KEfNPfX1JyBa+qbYdrUZ1wkrmJq9BmVOMnjAQD42tyUipLi02LwQwhDz
thW40WVANHANDGji70vN/1TU9hSXscZowvkZy6FFIgZXAFKIQXtUOy9Foqkt03utqczsIP6eq42h
/fkrsoBObiP6dyobKRu73Tz3RCEP/3z4XgeKgYBpSzxwEL7QwaOsc4Ei9m1l1iOpK+LfIUkOsZZi
+8fOlF6khADv8i592sSEcxhGPtsNpTqQ9jAIP3enoZZCrbaPsJ+TcnAjiUekGtHzoW9j8zV/y7ex
wyIyXDNiQPsByAjnAeCXdFJokDwACTZYZ+6xNqcNeHNcwBZvJxtNkZuIcV0wpVGuL0g0f1INqFba
6s7fYZjolFghSF5Ov+R9xnpJXT9VMcu2VI4yIs1ISkHooNz4AOQxDJETNPwlluZG7FrufNqudm2x
kPPNvPDqqhDhqLaQ1e9a+wOFLrd9K98w1QYDGU6sMGzNE16oRl30gtwCR2FWrXnDyP+7tu9It8Pw
s0wK4j82bvX8kLLO5PVz4nI5qTdNBoLCXsghU39IN4EFEE1rNIODQRw0BpRWgzT44P4KbN7J3BfG
oVhdXhAtAd8QbxkMDF0ubw9O7XqsIFv4NL7id8c7imYDrnLgpk67fMvMAqy4PAUVv//KoyxVCVs+
LubtlI94cp/AZ42up+atRIfohOwp0rSNmRx1M2NccSs394VcymSbfjRA2wu5rVk4ekQ+zorL82xz
XdcPZCgYDZrHPyj7SQSxCASjg4fbiW77nR4lKwA3fGrOZPDde7h9D3btfmQCO6wEP9Dvr1zKhpAd
kyI56sFf+ha/I8vgE+9QfVS2YA52lpDnB1YlblUgatICqJFRCfwp6yzOpdJISibOhtNz0wFQK/sm
Y2FHSqseeyGDMpZuAphJFuK6QJ0GnWC1fRK2o3k6v3noRkeHAdHuxO0xfP5WyfgLZTjiO26wDy35
znh61s3bR2UlLEB6DJTTANNC0yANZdyHSqhHooiTkj8V4znJ3JF1OlZeGWgYQ7RnYLZl5jO6PIyT
oselFyvguJcHa8CEvghEK+/od6yrcFXQD5gDXsF4ZlCngcsjIY8zuUKTmDnuws1ExF8yUR5U0Dah
NmOVBx59I9N9yzMWcfXqABgoXroSaMkh+1LFQC7bsh7Rfj44nb4p7n2EHbZ64lxM6t/er1UdF5Lm
vy8MFJhFAG8ZIGkGJzbRNk3AIfsvRIDCCzlFHRMf9BkI26Tz+wT7VXbPAbC4PGlThludFbmsajJj
UqG1CMEEHUtUGYY0uhGW53MHNTuLJZptzDHb3FbmuiyKWx0ZJZxmQcRUlUgtWKwDscHTVFx9n4MF
dGASu5rtE3WrH4KETHazC8hdT/KNd9S2LDrmtdOFd4eIThBkZ4AFdblbxhgUQ6nBIjW9vR9VfdM2
hhP2MmPH1pX8K0ea7+KFVaSTALq/AXLGHQBoOskEtiNnCi585Ll3DXtSSMCh5Te3g7ldyQDrk9Wx
eGR+yKXpoAYVQ4zqYXAeMal0+RVtFgZCnMNw1GP9rp99PLoOoQ1o60/NqTbBuzQR6Xdl+0/8Bpi2
nyFILhkLsWpTeHHM/KSY9qH7YGNfTkFphS9Ip20/PGheiUE6WwcVy22rYsmhXPiYlvqYB5DjobIX
oBgMC3tuoxSj+yOjtXftip/zsv9RiXItMxJqpLcQNXLVURU8B2VSKy9zUxS6l0r9TKrCKQRG8Hbd
vjCfmoVU6tRwTSZNXQWp04wjFmPa9HsUSAmcDhAuaPIWGG0oKzSAbdPFrVjbt5d35RbGCLkBlKp5
fAOQOZeGVCHmz6LMgyFpaPfxGlB8//MNRFkIQA8CQJwFg25BwwiKjncTiEAyISAjmEi1X4DECyfr
tiJr64hMFDC75othBkW/1KQQfbQbtmFtpsA0dIqTvPUc5ch/NXZng9EGrGEsiSth94VEauc0cWyN
GkBb6GRO0AEr3vf3Rk3QKFlvKhbY0No+LbWjwsJOjNsin2WF6NeJNbNHXu/2Aq440AttqABQ7Oqp
SX1IKIytAoQorgZ9KmvJZnOi/NaFEMpLp8WgtpWBnkfeVR8Cq7XBTpug2exxdLWv2/qsRQqYowQ4
E5jwZrugfOSU1glf5RFAWj6xK5gaTQkuooFUrnqcfjGErUSaiOp09CAC0USU6eLkEIIFxleS2hRd
44SWh72HvrYCU9rvYON0mdNyq+awEEeZXikVUq+kGeCaO8mqQTMj6Kytmvf7aqsWIiiLiz05m8Cs
VQNF0+ofZHfuXXMqjQiubrUGaWzpYX6SFCQ/hH+UJ8Z6shSkrBEQx6U6ZZDemvmcWrr76Bze9O7B
L/aYf1Vm8H1b4Mqz62L/KMPkhpYfygIL2hv3YWJzGREl8KZ7JJMYfQhrkoCiBRBW1OnB5Ttrvggg
pGGAt+fz2hzTfQVCBQ8p0K88tBrWBOp1qyUmlZeSKI8ocmI5cSIkqceII/1OdRX7dH/iC1JsBuK7
CdmBHq4lnt2yCsorVd5L2ZSBTlWliY0B2flDRwRimN4pdjv7T4txCEbcuWaoSzUpQy1jXwRSd1Gj
FS87BKdmwx25h5ohhLVrlD02bRqEVQ59DNxivTAP8UslKBJB5cnC9FwL7rBv84y2PD8Xaa6gBqxS
oRCXs0KTA7g1H7kqNBnZw7ba/Aqc/M04ik/BedxHSBLEH/HICO3WclgXH0ApC3DzujJ6fIDuYV6t
eivzuxkSIv9URisD9GP/KcufU32HIq6kVGjPe2lZuGzX48A/xvt3EagDWaVTC8q7eRGO0XZ8UF1h
r7sD0CH4r3TbEZBCOR1B16wjACcidDQMiwfucDLIC5p67dvOYc0ZLTaEHm4t06rlxxHfMhkN6dQH
OWcQ7/1kdWhniwYZ8MUhFQJwMcqG4yosp5CvarNDWgIhjJuS9i5ADOMHyIrKG8wgb6Z73mWdnbXE
L9hq/gqmtjrjgKdcDxAMTIVpy+Oty5sTjms5+/iwYI7zzOf+lqLUtnJgD4mrFPIaQSQ9KheVR0QB
/AYGY8/mH7ohiO5B1LkRaJc69gw9uppg1t5eDndzrRp1akV2pODzto1cD7vOBvt3JemSK0iwoggM
GrX529/VJfnGDYJTO5kIei2etCBUZgRsLA3nkGRxkeQ5YLx9FRq20SYrrEpG3cdJFcwLkiL9o7HE
zbfFrQWlwildAX210syWAixN3hqqD7+5Z6zhWkS9XEPqblSGEo14AmQAM8Fsv72nZM/9joh6J/2L
sujFblF3Y91ItdwIWLymNYFWngp3ScewwOu2R8oiqDswUeXG//8Vc8A0aYq7zEpdtPQ0sIh4WzuY
JNuIr/L59iL+ZHOuNwqIoZjKA4wQjbitlEncqBpUMx7VnbaXXg1kj2ty3yEXA9hVpzBf4TnNBKld
fsNbwq9/kW7C2v79AGoX+zKKwyzELgpgfSwPILkJJHdgQb2uOmWUAJG0BgeL9LP6C/MHNarGTcgF
AjKTJ3i6EIM5pD+b9NVKyhpSqZi1BEwRZfKBMSR8q0MR1UVdzIy+ApB53oX3nJXYidtvfev21q1H
TQuB1Mq1kR55gQGBCgIMMvbk9ZdI6sdxk296hvdYN5OFLPoElEjlVR5k5Tbv2SowiWLCmwORtw0q
9kQlaUDuvfvP4uzbDYpX8UECzRjjK1Y2EWxpQNZBHQA0rT/ZtsUmxnHlJaUIUFIVxWuCsqvVKUNt
3l7W+Q6jthGzzjq6iOYGVY1OlslaPDWRIaNEVFYWp7pV/AaywqnDcGd7CjLGJq6phOYoFOR1sCtd
dfqUiaxOVYBGNDXhp0e1KZ9HbCmrYLvykEb3IEoJKF7KGrixLp0/SDvKCQ8a3J++5Q1WUqeWr5Ka
fxGbtyax9eEAhvCJBcG9cgcspdKXajqBnbBuJRQa868iUV7FSrT1Onu7vV8rUtAq9XcFqZikBWZm
nidoUOxDcCXI4q5RZbzF1M1tMStmAYR5ZKxnxgaUFKklLCNPiLIuwBIik+mUnQba3BhMXFmWn0oM
4Z09uSyfwoSJlLVycaNxDkEeujbQukE3ajdd4LU6uOQBJbf1dbs17iuEt9GxjH+DTi+OH27rufJ0
uRBHXUOyD/U1GeKqEaect2OusKOyQn7REmCmt4WtWD+AEQAYpMIy0XFEeRVfNoo2ncuXU7ntgPub
JKz2npUI8kICpY6WJEoRNAPUKQQiZLFZR2c5Peb1wDjIa+u2VIWKyYMed0IcQZDKP9Q9RpD9wp7K
vZCngKv9F2nuC60omy/UahxyHuXXduLKUxrEg91ypf9QTMYDnzUiQ7eVI4YDNnd6AwZvvkEv3ceY
tnIxKhDXGQ9Zuq3CL2aBYG35kFmGC8TkIfrOqOXrynhIR3FCITu/DzFd0W762ErHxy5jBDxrcdZc
CvmvJGrtBi8QAIcASaPruemfyWn2HxOKMpqtnOVH/75wZR9Zv9uGvuY9lkKpFQQSnTZfLHCF0SaF
e+Lvtc6SW2sMzkHHeB6uHaq/spBgvNwtvQUIUZBDVjM8hv1OZ9XJ1x788OtziIMmWPADUVUAP9Mm
T4jh16dTrpu8nR57d5j5afBawsXf4wFjWHjAsDA218xwKVe8VGz0gwEJYcgN/Zl68DXyEovnGBWW
dSH/vSrph1mfJ0aR9rgq8dx04wJBeJLvJJ1FcrhmEBjyndvD0Rx+xeroGSAs9WXoovF/8mTTp+cp
j0lXgQwD9/LHbetbtfmlNMoLiiC0a+IQ0jDUof7WoyHeqgZoytAp601AFZMke4B13jeCr5hAEc8P
GmjZt4Atqm2eS0JzSLp6G0SpavVVo9tNXHzd/sS1Sima5XVjBjTEuB9NyRPmUjam6gijikW7a15b
PL7bQLSiyHD68lPUMF8JrF1wUZoC3x0bCZN0fYmMV/tr0u+ToNpygrxD1eik8MDGMlgcmKtruPxA
yvqGKgfhjYEPVI+DEwGG0N8keKHJjelt5Md0m+0CHGy3Zfn6teO8lEs9K/pAE0svQk0gj18b+Ziy
kjprlrj8/Vn+IqjO5UiOZRnuQsSpktAz2HSWFuyi6N7riJEyqqZrx2spbf77QlpWdFwkYlYIqBm/
x2rOm78oLGTMtTt/KYOydrXVp74ssGJc4kTxk4T8TWyJI+siWUk/YNgAqJgYLwMGIf1yBg1mOqQJ
VJnEFwAOm1W5rTBunCOjqLhqvZPRTlCykh5rui2FUrtVG1KpewqssO+ek/hJSfBaPqqsV8mqi4dr
B9urii4v8JlfbpOMXpZwBDOqWVk4eJN1qt1Qs7FbdnH0bB05v57IZ1bZcs04gHSioSCGsTl0eV1K
DbW2S0UdK9oXsR2WqMDV3cuUqYyayprFL8VQJ1lPdY+PS9hH0LhTbuFMk24CSgy4PHg+JrLEuJDX
aovGUiB1hLlKrXv+xyDHxhzA/CJjUAyPiUMqRVaf8xrQ0IITeP2IUXaMyIO1ppTBiAFm1CUea+rx
D2H7K27damBMBa/Fbkv1KGPhRC2f+BjGEg7JudPB66cD9l2rnqqgs9FJxNi+tdzpxXJS5xsNAo3u
JZAnPVryLnG0Nwl0rY+1M5njFvVFpx6t27fTvEhUTgATj0D2xBwiZknpBjYUxpSw9iBRTbjvMeo/
skRmiFjbJ7TJzxN+eKZfIbxLYSI3vYF2KDm97+O7RHvieZbHWtuopYz5YCycr4Qgu+4yyNBEc9iX
O+HMmaGtbvuITA/tttuB1c8dfglfLNS/VeV09I2ArQbNVnTBotMTX49TxB/KVDteF4ckrwuSeh4r
0bGm4XKjKNPIJ4GPDQ5Hm3frsw6gmG4voAqUEXnjHTAQb/EWv0c7GWNl1/TD+xW9ZDIymUgvXi5s
73td2oM4Ef0W+mvopRshV496oDBsZK1rBXb4Vw7luQQl18sqgZwgDZ/r8hnsw1t1TKxaHAFG/jpM
AF7v2sc67G2/r0kBIlZ9TJ5vH4a1hMTyIyhvJmupEPb8vJmjdGq9wAzl2o4S+cCp/g7dX7bSy1YO
8bfFstZ4PqML4+1iURlkcDWDkUgiyMiTQsBErrq9LYWl3PwVCylSmDc+EClw8SWmDjWGZyl0JAmz
hO9JvPcwhnRb3up9vthRymD5XI3LQJvlyXYwQwqYmfHKs2KVVSmKLMI00euk0s0twK7m03HOgmTS
gR9cxbf69igJb7d1WY8aFmKoLRonDJymsxj5OL1pLZE+kGzn7sJd86pum4firPpE+GY9pdby4DOz
JsaL0K2KkujsFBZ7FvpajbkprGGYv1Qy8HF31R9NtTTx1M0UedbQvY/55rauq45mIZNypX5TS9pY
QKYwOHH0Z1DACTm+GtFdE7Cg7+afoi8f9MkCgR1Dp5gGpNTLg0ZDCRSHXtGPVXZsg2Mln5riRZoe
MAt/W601Q1nKotRqRW4a2xyy5CQAVZVdeJacF4TrGceMpdN8DJdbJshhrgazI2sTOx90UuZfIYhY
o6whaiaZiOHt/0kzGhth6v22rPx5FYtT7n9r3XM4RcTgGQu4ZhfzkAImkSWAbdI3XZUlfM9p6M9U
AKukJ3dqv5vAi+01e5EF7LTmEJeiqL0a5GTIMT4Ehxhtvfyd17aK/3170VgiqG3KgDldIhWEgFwY
TBGlrOKzRKbntpBVm/u7ZHSZwKjlOPWE2ebCVrYjPqssoVYEEqIV9CQYHmsoYNX20D+PDKoGGji6
GKI2hY5Z6jnSGsSXKYp8c1IHq+rHPZ9kZKylVwBFMxLdqzoCbgWZHnTPXwUIhhwIftWjcTbNKyue
L5LGHAMrkR//xVrixaZK6HGaZ6wuz5WfCxXYRLTKNLJ+m8RmNOamAbic4h/jZmMIHkkaAEQhIjbQ
rXspqJH6BLQdUYOG9kPKnYVoI3Dn27pccydTMmbrXDiJQS16veQho1LO4KzkKgB9HNvE6jKwS4a2
0P1pZKfS97z+UHV7JbuvwxPIPdr0TQoYvQYrg6yzvjp0RYQH0nDqW4SaV7ipj6Gv5d8h7CHGY/4u
m+fw0B2aTXBunZQj3mbG8FbJLniuWeB8147l8gNmC1ssRuZxKKHF+IDBc7zBKQIrMH51xl0RaAxb
ZepKXThVyYdJqECU5FtltOEVjHfJX4HzHR8+Iyd6zQUr3PpA780OLQmfChc45be3nqUs5dp0PR+0
EszE4DC1EEzKPoYUUzv0f0vRy/8miTowiZaPTQYyORNwG523L5PdmJzr8dELS4ZO84m4vMYvNpBu
C5MBRSJHFSRV4qGSfzcx61k8PzJoAZi1llWMWevzgPelhdRyAb4bOYFjGU6Kd0Jz+ZA4peRM2X4c
LCgn+QEYUlkcVD9wP5RceBocCgloR+hCpB4/gV/XBagCGtNoJKtKt/4AzP7IjRqDiL2d6AD9iE3f
UDdpsfe7IxfsQWw+KntVuuuVN7V/QPsHEUfwVfpu7FlR3tlASO/5fTw5fW5pk1kJEgGFTqR7+9Yb
SagPdlcrZpNxZj28dEGBgYd3sXWTVDW1dCRFvB+rk9bwDvAyDdQUfQSFLCy0FRsVAYYqAKYDMxFA
l7tcbrhZ9FRNQFzP4AHRmpYbxxhQb7xdKhUjqLi+sYDRshBFOdu8l6cmEWdR4SFUrToAlBQImEH8
ADz5gpHNWRWGMSEkNvHviq3An/o2SSUIS4DzPqSTw3MqaYQ3rj/k7V1UNM7tE3h9NUK5hTzKsbX1
CMwfAfJi7oVH97gkPvm16kytfVsOSy/KqwkAeShqddZL8UAYmjq6+JkrrjQFbqHpW31ilZ5XBEoz
HsncdIHzQTeScGKge6Kqt6ZQ2bxfbMPp99gcuaw8hYL9z2c5MbggYpQFGRYkqX4yB4vrIc004DH5
RmuKimeOxfOIuk6gOn3GsI7riPBSDmWKhSABmhbQZXimnob4mAhPYcdwySuO8kIV6qqVJskIkeVu
zcaTQRfdmyqLnHRVCQRJKGnDXaH8dnl0xUlS/SzAYslB+9pkk9UVwTmLGDHDqh4LKbN9LLakE3RO
DXlIAagVkdBylrMeoSw9KI8fcYEhouTfmmX6XZS2NKI/r2dB9zOE0COMspJLPg4ISm/ggWuUba/L
8LyMshBjregEmp6ioUbOoQnfKqegEy0Mzli3z/9K1zRM9+9+/Ix/L/ajquKyUQDugFnW6RiqBxBR
mn0OsKhRsoowO6RNQrKgd3udB4CUZpdgiR4CwQq6jCg973r9YxOzahHzFlGX58VHUbdIhlp9Y3BY
3bR91vPHcrzz/T0w1zv/KMR21z7cXoQVZ3shbt6HxRpEHt9lkTjbZNi7XWgQLnxNRNeLGSUP1n5S
Z7jtDL0ujPkMx9F9W5X7NHu6rQlLAnVt5KVv6AMPCb385mWu2LBIt1aqNpf2QnkJNUwmdJ9jrRKF
f9KjCIzvU6+T1hjvh46zjVh3hjAnTX02fFZakCmcch6BP6FXt/dwIPin1KtIgEPentLpvlZ3Q2QA
BmGfcSIjRF01RiDV4OoHPBdyTZfWUQN71Je5ALxp8FheZodyhBq7qQ3AbHtXz3zzfXsP16xRAje0
AsgxNB7QmS19kOtiMCCvNbo/aZU/DWHqtkJm8RJzQcWVg7aURS1o32DYuIxDzL4d0P1Y+WhUKd61
o/f4LJ6rz5zRRbLSLYARwoVqlGvWPTmJhAziuk/+LnzRHuO78bs0QEUCsgHJtpTti/LA7Ai+Lklf
SKWTXIUmJn6dQCpep3b/Bz2rylHeYpw+IAULloexeTT/pC4UOZ8NkDVWoZVFpTllyESddRZa2Nr9
s1hJZd7YhcsKlAgd6hHkpBKKHYm8D3rwZo3d9rYtssRQjrgVgkpKm1mMwpt6v4u0goSft2Ws1G8u
94dyv6M+amM7C+GAOKW71Vv0lB0EK9vnb/IjYIxDhhtevfOWi0edaMBI8F08b1KdvfjvoKn+3QDw
h7NDtzPRr8V9F3vxCV1HxkPycltX1npS/hl+M6nCCpIl6bPXX0SpJiX/fFsGUz3KRXdjLHDgaOjQ
kyOhD+e3QJp9uFMyCxjsxkP+Nu2G+9hSCiK6Ouu5zXAoCuVQcGurwVBCdoLOpJQIJ9nErKSKCVff
/sWTzNUYMdJK3VsFnLGozNiTP6gwlyfBG9PQKBoBQ27F/5H2JUuO48qyX0QzkiABcstRUmrIedrQ
MrO6OM8zv/46y+zekiA+0brf4mxOWWcIYCAQiPBwD/G2P6XJLo7shFiYu7XC6GksD5m3aVu3HC2h
PEaxu7Ld1xWG+QcAPQnwJJDU/IsGMsi+nmQKZkX6yog7wJ8K1RzBxF0bIKeJMHmHlsHk2Wlhr1hm
825e5kmXprmTk2u+FqLHA148egesTVOloO7YxP02jA+CfkrzfVW+58St2KsOhTI5NITcJuI/kvRF
8UZRDXGIH/SZMMEXbdLYYX/QSm8zdbHJimdUScD+Ptdm9SIyanCMNdXnEIhm05x88IkqxYbIATC9
207BJA7KF/W+nmK70D418AIKjWIOoyPJmwj8gelWLXe5kNllv80E14u2NJuMBsgqzaWjW3VP8XDw
yEn1M+hI+1aa/fKhppaCPw1ZRQpAynSfRKdMttAQAdKnwPxtdorSbTQ6YoN8NXtNAbv0NhHbaPpr
XjyQBhUBaJuPDwkUJKTY0qoNK5+0xklj9Em7vUp3kf9A870A5hj2phO7mvZxdZcTyBfFW5Y/prGb
1V9e/4zZ4kx/Yt0mpwYb3ZicMpwfsQMzS/hTQySwOfWTAwUqOwQXcvou1h85C81p8AwkRTE9BJqp
SC9Z9CTkX2SsLR1ToUhYGupju8CsVCq7WrD08EfOVVPxP8TxmEYnoQCjZeWjfQ2ArObA/cwof/FK
EIU6U/O7Kc1I34veCWWsrn7R4u8eqg5Bue/KeUPuwJSb6YMZd46v2LVYb4W23Df+6KryKSG9Ieaa
q8XvILZw0tBO9Xrtvr9OnUAyBLgUxkZECqZqLtCmqu9VatA2iAGmtGXbymnAVxAayb7G/Jsh3pMD
e6lseNgTxmLGlcRtYXgbxXjQ0oKTA9hJIC0uQ0OZqHlbyTAf7RNLNnsT+sinCoRjxtsT3ftWtvtp
zPqtttcwuQuDQZeWuYNJ8xHtBlxqcxisPVvelcb05pdGitTVfGQ2O0CndD9ugi2zCityhcEQLYg0
rwSIhfhwsQHc/gddjcY9BF9NeeYAgGn00l0E4x4D0C+ZgRvOYvvYeNd/3TZ8nQVdLp+75roi1kaR
NSjL+1aQfhayXReF0ZK19c2/n4t/F+vjbjoxTvuSqV0D+bP0qJjkLnAg04PB286FaOddvYFAkXl7
aQvt/Mu1cTdcGoDSudGwp+lraQTbzCkVTFKj/mh9NYdj4qpmv3KM1lbJZc0JqcAPPLsx03dEdb0B
6gCblVXNDvn/3knM9FwelQC8rjSuYCOi/reobiYx2xYRZGP6L3ScLD0ZvppeNsAmHBsgczdHCXzr
YfcQx2svzD8UV7d+Clc51/VELvQOPwXJ4IMeQNgu20KY5+hZ37E7WNMjbjXoB2ZG7WhGB7HYBupP
OzUynm7vyZUT60SBOiNISmcGUcqjPXshGBNR9pBGjVBJxZRPOUvmsMMqZvbq+8LQH75LdF8Rwnkl
XD2ZkoKCQB+FN/Bg0cwoBJvIzu3VXOdJnBXuTModmZIBGCizCg0NiHrkZ0YeudnGe8q3xMwgDYTm
1Rqv5trauBOaAQ7M/DLqTSF/aKLnQnV6aeVEzn/iwl+4hXEHEhVLoRZbLEyIRBHt3TJ9kwVCI3vI
x/zA2ij5LbTRsFLHXPIOEBMzqAJSEBHyD704AmtONyU92oGuCJYpEXDn6k4m7yufbc0O99CbFBmE
9ABXmjryOgu4Gur6O/lD0E1/rz1lj8Wdeoi3qlmztdtzvh2v9hUkK5BEgZoeVEMuQ4LPJr3Xwxjs
oFucui0TjTdAgm3i1tvIRpa2RmZ5/Q6cP+SZQe5Dtn7ZhlULg/QAoXpUhl3dVB/YZw/m1WCnHVfL
EVeFAc4gF1gFdcx6FsBgqYIyIjc70CgYFTI1JzNXtZevG/eX1v4Ut86e7G2W5N0owtpgSSfN7X4g
3VuD2s6c32eTS081EqPAbL7gTeNm7d5aPIh4CzCQDMwjm/O/n1kfpTzP5CntzTCVXBHyVXMVS6Vr
TrPorgSYM0ysgKifbyLQRmOFjm1FstVClFiECLGwL3fFt3fP7ArlkGN67ztNvxIDln0HKFO0LuZU
jxfPwXBD61MNdtFY+lEeJCtxPCv5lp8xyGOWp/Z75VjOx+7qcJzZm//9bDtVQU6aIMjB0Cgb06Zp
DGhmm6FbA0rbg6kCr7+Vnb3GH8zuc2ZxPq5nFlnrJTQVsELt04ewCurUTuYIHQilIPsCJu/TCJYT
YRuB3+Q3uOM/i52wX+O4vsoS5t+A+SwQ0enYaY0LCVVS1FpO5mCU7BXpt7amHrC8yDMDXAjA8EOf
+g1ieTNQM9Ugq6lEZiRqj1kLKta20IF3QSu/SoxoVFCCDgxghr4gALHxi8iE/oUhUw8U/eWpL/pt
rBFD6qsnTe1Q6hPCtQfGdZrP7QcXQLoYXLGiPN9udEs/Z+XonDrBU7F5LEBgp/2kztRb0Y7soGdI
rcEcrad/jYC5/Ak6l7gRQRmqRMWOgUOyFD+F9kELoa3yBoWjFQ9c/Pgzwddc5cBjjvv4UaeWYVQj
fk3odWVTcRwG0V05VovhA3h/SfujvsVPDw0Zw/N0jsggSAHYLT22R0e9AwP3+NEY/rO6A/l3aIZO
5dw2vGZ3XvvZ4Yq8KiZhA7sQpdsqxbRHl9r089EO1jhulnfx7wq5ONxFozo1Pixp+lsYviqhfXsl
8wnhAxNQLoC8AKyApJXLnlldBH7vl3BJX3VrFD28e3147DMXwtjHdA3usbSac2tcGExpMQV1Amuj
/tb6zqyyfXs5awa4qEdZqA7SbIBqT4r0q+k2t//+7LRX2zXTBuMdCaAO406wJI+E0K7qzY591ypk
wt06dOLa1v21G2pxJX8tadxBzQeQbrIYlkIidhCtClBxjqND6v/yvdjxZWKWWdJYWae/9SHAvphY
fxU7oGRVLT96Sb3i8desVQgcAIhDCgK3NbJYbmdHH2MDXYbfE/8GB4BuNQAV1SAiPAKkhIJII668
YpeOGKjYMMgDrl0gaLjwoYRE0YKy7k3fw4Q32xckBYDWzmvrX35RJAEAvYM3SNLAbs2DPcsQg4CS
DHBVXGo7hYFnRsQDcSCfkO7Z+ms6ttcw+wtzINW/jBwD08p8lIFxSsDIyf4pBsnyUQKsHwsQ3FdA
7Qa5kwJ2ClHk2+u82k/OMHfQAaKoR9mH4SwCVzihWz+sHCZ7j50frBzCa1+ZbQH5NHdBgd7m8dtJ
Ww+gS4YtrU59Ay9JCMxNRqYm1kjhoMVgz/9/VZNjLCUbIH6tSVsbYroqs3O/gUsNyrZvsqTHbxBY
5D1XTOjvUpoJVjTlOE5iIVm94E+uP2jjrgjl6pQOldtoWr/WcJhj2kXI+PNDVHA2S4RiJJOL4FKQ
pOBLxQ8RaWR6jdW1qDn/CI0Tq6izIgMAcTc2CVX1YU0FdPGbgwgCzQ4gjMHGc+ls8qjraU9L7EH4
qcUoQ//Sob+jroSq+a9cLRDrQxoPenqExUsrkTAQIS+qWUtX3bU03wQt3grj923/vS5IYB+h2weh
TdD1MZFP2VlShJIWQSpY7sAoO3jaa8YgR6E2BeqUbSK/eIQ4UZN6pqf130ORv9c1eygVTzellLx4
jULuV37SfFj5lQPLLErzVCM6OVyMmhUcJbkC5Upcp7ZHvMeQIbmHXKbQQ1fRCx+UNrXVIbX9NZWu
66bdvBvztY1hRwn2+U+LUmZHBIDT4+K+ooMbVsp3MsZG2jxOUmNJfvCPFoM+Vn/pwAHQFR9NBKXV
vpK3tRpDjFg26Jry4FUqgZ+E74LGGigVIXfMRZiR1WXZjBAkDYdoF3cPKRndRCWGhwpknnWOF68x
3yz597nF+eidpWFFpyfjCMoHs4im0iCQJK7F5CNUG1MV8pX4ueTl57Y4L5eEZhrkHrZiKEbrfWiw
4rXo/216wW3hnBScLahShaCWdBgZER+jqDRC3xX0nQex+jWqvDlT4X33fD2cA+VJ0wZ5UIDLp5HR
2Lb1xGDhpxf7loyhGyiLgalrJSYvm1RQHsX0BvjCueQp6osw7ihWJ3olLEVmFcvbUcf7l+pHj9aG
mp5iYVpp3//B1l2tFEN7GF+b9an/VOjPNjXxWornN+KT4oZvijka0HPd5wdiJOadYI+mt9X3gwU8
npUeCmsyvGdI2yjbYRc+e+/lL2XlG8/f8OrnAKiOuSYZ+CAe8gwSKnUMJARloqCLw7Rj6K/qEi86
K3gVdBkDLNAI5gJTnqWTCmZshOQH5VFy8p1vdzoelLKjur4TW0VvQMTndjS8So3hu/NHpbPEKcjn
uQOSF2JI87pBgkEx1Hefjl2fWjGipmpBUbI3I79RH+s6Z2ukIkuLhUYZjEOy61rdtipS3PVAaJjp
eIqJ02RgC14rhy1FGg0ZpwbqN3Tu+bEASDv2Waj2MQQDv4Tp6Acvof5CNef2Fi6uBINN+GQSUl8+
gk5sGBNcpzggWvjUtt1rVEGbt5/s22YW8zOoYrJZEUcGRwQXqRvd83xxAHIz0Q9qYNP4rs/QJHer
9l5U7VyyCcTA6V7qnm8bXlzfmV0uXgeD1AZ9APU4KFg6OibuSPmYp2tcmEv30PnqOEeM/HDy0x67
GDAFapyE/TMb3eihkplykTEnLFrJKrNsReR32S6EJaDNAV1GPrypfVaSusHqpjBF2VS76zA/O07C
yQO1eSYJDqW/b+/nUihBBPlfiwr3mPCaNOxIJiKU5D5IsY56u1ZGvIZQzqf6zATnKlAxV0rqw4SG
CkeB+VzPDvx7v38rKGY2NjLo26FgcXtZS/cEas6Q1VVmHjN+Iz21UOspUuEmXW5r6kef5SD86C3S
NccQxBuNku7Fftz+f1nlN1PB/R53Haxqw2kqTlF7LwevlXBfKxsUoktlxVuWzsLZIvmBH0jItrFA
YK6PnvLkLiAKmJpW4smSR57b4M5bDrol6suwocSoHkAsSgkMWUjASmiNjT2tSWOuLYk7eGOqxWMp
whwLvpIsMrLBrtqVr3RduVdkTEziHofbY2SIr0OQ2G/KGomE2Y5JEgIu1PkfkOuhP+EU646eS9nT
kGvxEdxbFahMKl84pZkISoA+9vt9UCbJXQNQ8BqB+8LacZ2jzAnmLVWEOu9l5qZlelg0eF/PJIwe
2KjBBa11a3ohS6cRQ1JQOsXQLSRz/iBYzlKZCkRJOekCOE1fqntBK+V7P1XvkgFUf1Glu2Mn9xZy
uMOAwqEBRdTJvH1IlpYJnTygIVEEoujyXS6zYigYpgkes572pCn3ubaRVnszC15Lz21wIYd0xZTp
AWw0YQRqzslWmtzooaHLvMpuQmEvN8wIOgA9JSj2EN2M084QM8kAc+RmzEBVQGTAhT6ZsNY6XsgC
Ln4Zd540Bqm3OketqPJtnbz2Lc7Qzq/d23u8ENXh3BpVMFoDil6+9Ua7BIPbMl6VcvU7rp6D6uXf
/30igUIGJCvIAfjIQ/N5npvh70NrBITHEDeV7NsWFv0UY1sAxuLnq6C9vHQTfyq9RvXxuMjpnd5s
htrWcjNhHwrQgOD1GnqUXFbqhUv1AdSb/tqc3er8bAQqlTod5KTkSZcMgNYMyVA+0BQ+TqMRvdZ7
HRqDt9e5dBowZQUJAcz4YTfnfz8zmVCAnZV8fq4J+4S6Ah5tq/o9C5chPbcx++SZjUoSISzezMsq
LUlEjcia0oMXvojQepONdi0FvW47I74CkoSmqITEEKWNS3sgw2ZSPeB50pqdJb4ModEZitVBik90
wr12Eq3REO4acByt1e4Xd3MW85mJv/FC5Jymrkd/JqZE/UDaKcGuGD61VSj3/Ou5xxfwOX9tcE4C
JQSlzXw8jESXGeHGt+UPb986uhsY9NG3pJUK0fKSKCI26lZz8fxyM9NSCYNgwpI0CbfCT58exjUu
OzQdltaE9zSYjfFywJm+NNKAL3eMQyEyEyEsX0TcT98QDuheFS0tNm3hyZ9JnelbL4yEI8uiZhel
UmpHYKrdeLkYbP2oaj6UwRO/yij3NqLkT04kqIAf4kFH3LzzIdzpy+1OpFMHeQWWTR/xCLQu9YcE
7jEoIshNSg3MAmPUHpowgY/UFJrudSsf6pEJp6pE39UQtXFyS6n0v+RISg40bYsHr6iHvRKFzX0i
VC2qUkGhh0ac6oMTtuAh8EX5W5viNrIBmfZkQ8Y1+wzV9hC3QhceVVapgG2rYTSZBdEoVC0CVmvG
lI/1a0Ohuo6N6x9xpfhbSS0lG0DaYDLaVlM2UC8EKwuZymofEjL/MqCMO01XLblsM5BYQFIcMN68
dyAgXzli1usYrAHqZINWQb+lXhr6pjgF5MVPJm3XU4h6ACGdkdDG4MpYANgrKnu5AMjY7/UhMgpg
aiGLhU10+hSIc7WahI9BQpt+07XgB22BTdSdiHahm046fU+bIN2hhSA8R7jiPidIrJ/qoldsQQpI
CyprBdrbYcNGxSKJr3Q24CLSG5kguzb4A71L0lb6wgSB/I+Sh+J9z5II2FkpxJvSk9PEErI8eUtj
iukkX8+TX5mnDruICOlrJHXdNs8kTI33Y3rAf94CkqxlZpMwcvCEUfoHeXuw1QY5OsihWlpVPkG6
pPS8/E0vZfrQZ74OZpi2IpA+UrSkd7zU9xO3LQJ5m8t18wBIVOkATqcDREjIuBP6rP9kXSDaTKjG
1NSE3Hd7EBZVhhKqyT3oz+pj4pURhgP0Oc3RB//Jj9PsMc8mmltRERTbNi/LD1+hAeBqUtV/KV0k
VEYijZO6k4OkeY9iJjgREHQ7rxXJc9YWxNsqfRxu2lieHqSeZMB7j6opeAJ7UFnpbTEsoIpup4AD
0IYSqieBXAfNE1OJ4rFzk7oeHpKiGyHwkOjevleFdEM9od14YSFIBhvK/DuL2uCZYF8Cowwq4cmX
1DqzMtYlz3mkDE+y30ifeqFHpp/oYmNERZQ9Z6Qrv9QElUdDzoCUMYI4KN9yyD8/eDqmu42sIMRt
BSW90/rBt6e2G5wkr/tnuYTyqOELVf576PrBliZJfpZpCG2vRNNzSBvL+VDYmIQInkjsRfs0VAPI
DuH9+iyPsuDkXksCQ8xnLpfAG/pXUvn91kvSSjeyntK7HjQJR580OMC5qA44RaAWCNKiu+v7WPwY
cwIdirhU8NNVzUutscvZMa1Q+DIkeNm29EIBoYNW8eiG4JHeKZUQ34/R1IK+UQnKbQl8qZOpDerq
6hSA0bpRhz00cONfgBv0LwVGULepluiJ6aFZAHh9YGf+WAZWUeXVl695wRHRsLWEKh2/WSqXzqQQ
AU/IbAiAyiyi3JjG0b8LuxCvO32kngvsSPo0IFw7YlTLM7hL8be5XpSORrT4oBR59Ch4Y7ChAVFx
HOICB4kGje2TbMDcwNQ5+UTjDwDjBUMZg9ZOx5htepF1g0F9tbOqagTFviDJdemwlviOMjLt1Cll
b4dRpth5F6u9W4BWRzeh7KqCIZRItW70OSQILRmt8wB1iwoyPmoB5k+jU0hmtyxsiMl8FttUihMM
WRKUUrN6ECaEMLUazalWpgKkCnX8O6AZ1FCGvGxey1z37JFUxQdTvGbTBUnsjEpSfxBfaDalykDG
KrSNXbGqwCQxNj3IhOlNkVrxd6/EmsFYnD+oRGR7v8EsANO0aSvBEV/aVIBy3e1UazH1ngtjkNQl
eGfxyYEq1t5Y4yZNdbssMVmSGGNpaSCvuG1n6cZWoRSHZxYwJQhil5dpL0d4W8bIXIm3k4V/wCSq
JStl8DUTc/5/ltGJ6giA6wATrfakd6HRVpa4pqu6ZmP+9zMbeVx1GE1FZqrlv8vYjvPTUDze3qnl
L/J3p64SU63FZYRlFAgVpfqm5Z8eWvTVWnl38Tl09kW4Lx9KcuBTFXaydqeSl6j794UYev7FuZQQ
jP+97inYqjK1yyAxa/VV0l5v79Xa5+DywCiWSZcUWENT76L2rdKfYu/htomVbfrzJDv74rqXQZ28
gglZeQ+SEl71b0kr8DCAnAtafCrKKTj+ly41im08ipj+NVNpFw62gFEr0Vt7xC3l5+dGuI/RkaRn
YgMj9CH9Ko/+cdoIJrVap+8AIC6+xM3tXVt8NZ4b5L5MnKiaP880A4Aq4W67nzb33R2U/+6J+6Jb
4n7tkbOUrIOkaB4QmFnM+Ga5qEEhUm8Qx8YUeI/+XhMeWvXga6eJrkSy68GI+SV39i7gqhUE1HZV
H+NdoBrFnjjVe7M9gdJUg7RSdA9mRxMjzf17s6OG7ha/MxNXxIsiGZA9ArXKyjbPb5Crd9fZb+HC
ahAKY0w0LzI78jiFjgg4iMQ+ZLB0AlqMpQsQOxodpXNu2106FECk6yCNQnfo6jFbtdBwkCjqZULt
lkNqJFW1ssuLz/MzC1ww91uIIOsEFvR2/CykX6A7AB+iZ1CCjlf4A96ke6VZ04VbrK+A31tWdSAi
VImvr9RRTWop+vNpZVAMGSoKDxsNInGmfwq/b+/hqjHuTJY1i1qoSaMWp6G2Fm7Vzmlx+DXVCYPN
EL55yq+o/L1idHZO3mHOV8idy7yKUPxPYTQA7cum+pXuUFY2lR/RwqCGm72smJvXcG0Ojw0VtHTo
83HBTRHL0veEGVzyUO2JlWy/Q9M/NAZLjdCU7z2n3qIJoR3901q3asmBgD/7P8vc7urVFPje7KJV
4hTb5Le/F3+q12h18PkP7/utJXI7mulx6FUBDIG8DMwGr87khkY6s9IZ9Fd6UB+Dbzz3jpjUoMfq
RVs5J4tVirmXhIKjgqY3T05T41EnKwU+6CF/bE7avVJgdr9EmmViNMWMPvP78Q6Pat1K3/7Ltz2z
zMVBVQ9yPZhdqXnXVOOEtFhyqUWYkf9oUIp0oGVq1Xfhd+R2GcZOV6wvOvKZdS7yhQIRMiTOkVli
4MfwNyeJGclrbwFv74bO2lDM0vUCgAV0cJAxzTiLy0s6rIMEiHZ85Nw7hqHRU6cp3L4+eGutpaWM
5twQF/e6sRr1zkcbRqie2+qd+Nt2jWJ0KXifm5h/wllGE5Vw13AOrRPbDimACxL5DykN2uzoJxGi
Q66OOxK5jqqdPOMU9f6uhxy6buvqSol4zoL5U3fWzOB5UqU6rUWpQ8tAmLR9ryW7JowtKQ9NEq0J
TC19+/PUgvskJZ6hQRbMqYXoKphwqDRDoQ9T7Oa6teLUC8A3OlOkQWgKTySALrhPk6Qq7VKY8h6i
E5Ns3D/drjFD2Sa/vMfbxpY87cwWn9jKUuGVGTgfzU6yNOU4KU7X/5fcGbrHQMugtYiRysvlVAOV
E8kDmK4pDqoONqJ0ZQ2LXvDXAE8pk2RNTrVgbul0L1nv0OAu91xKVpLZxZ0ChBmIaUXC/7gDw8Qw
K+t2bhUwt/cdoYwNzJrc/hpLK8HcKUD8QDmAr5ILMHkxaRgYAHQkCDIjBZaIjkaS29Ka1OgSRoWe
G+K8WRSiSkmb2VDdFHsUhONdhoKkzZq6vmcV88yqa0uUkOjnIEq1RSfVSWhIzFYJ1/KtpZOFZhxe
PUCgMgy0XPpH0pApn2Q8EljsiDKGc4JHX7xr6sQcpBW02lLQOzfFXVZZIZdIFmDKA8wwJA99sAZl
WrZAGRJHsNhLfKpDkiRl0dxmaWq3yI+kWzlMix6CBvX//n0+ocl0TaoG/P0y+xW1keVnqHTqzCZh
sRKG5KUwNA/vgcdFBEiFcc4IRwRkA5R0ptZRK1BVZKOCo/oQGUW9GexzwFozQ/ZD24/zfSOMxxF1
+6luUdXGIBzGhMgkGmGvb1rp2Ho6itYrezEHDj76n/9AzombLm+ndt6LVnjT6H1Ad2lgB2AcaHYl
2FDWAJaLW3+2H1wAQL8AyU6I7lYMvEcdggW+GE053/go7t4OA0uh5nxh8y85u5szPVKFZMTCIkws
kJdGOIqifdvEop9qZGbEBa4c1/OliV7IoPomAk8YyfsgltBzXwU3Le/XXxOcq440B3s5ZtTQ6wQ2
OUjN9pg5vg3WQoue2q1gZb/D5/ZplfVobWncfdNNLABVC+yCIS48NveyYKDxYvwS97IlWBJe4mvM
bYsR7O9m8mN/YZboOdCZQPyFopnUzzVzsuQ9qfdC2q2cysUOMj2zxUVLr/eaGPK7sLWd9uSOWKiv
H3WzsMNt/SP+gBUCTCagw9Eep5V268q+6lzw9KD805cyXCYIi00ehXuqJP/hjj1fHBdyaiKPQ+Rh
I3Xaujnp0XnIjIQlK86/9r3mlZ6dr7KLK0XClCFoqAVgWwyWdUYZW0r31EfJygdbPsv/dwp4Pomx
EOWxo9g1uVEsmr+kNDaotrJv1zwoqEadbxwXMaK6B+Ut+j1m/KrvlYfB0h1vSw79R3PnOcmuexyN
NXdYjr5/F8ZFEE+UQqbX+FY++NcxX1PVh7E/lBSFN2plkqsT53bIWjYIVD0SI9A/8iFLamk4qEmL
F8t7fwQ2aR/fTzvMeb/dNrOcG0F8VYFMjK4jK7n0jiIa415RYIeByjrdecMpwfSYLL3RftMCpqEY
UKUEUs4Avui/BP4Zvo/GK9EwPX9pOhumGM1JmA7qXdYGpogubxC5KwtcdP8zK5yzdBGL1WC2UkMj
fXpSjckJd8VbVtg+Nau7cVs+RS/CrJ639l5fPAxnljmf6ZRsFOh86+iaGzG3SmtDXoNsLIapMxvc
tVNm4aROKmwMqQ+0PIJ/u3Kk1yxwF4zfF0UoCLCAz2h4Aqgq1oa+rmfZ5/MMxAkkjRkq2fxURerp
8pQ1A5A0Zu+Gj4mlOqBr2NBXB2IZZneg76EDAUxDc+r9C/gGNisPkWtyUO4HcD4yqKEGdCt+wGAd
PEv/Ce+qLcQV6DY6EkOwwIuzy+3bfrl4vs/WzDlHDqQ0zVNMAWRa9BwhBzLStK/3U5CDMp+MaEsm
4yNgCl+YRtjeNr26XM5piBwODS1hG+RwncF8Sz+BysENH7I39cACU3AV3ZDs0GErvrQYbRhGncFr
hBlx9WpCNu7rSJu/dKj6D6mGwWP9ua9LtKyLfVczUAGJD9XwPTWvmGG1FWGNAn7+kHwSzWRMeEgg
EgDklLtyeyHt5UrCytNIiiNHZKO4UTpB/aUnRbyHzIX0cnuvrz4zKuozvBX6iBjAhtzWZYxLmtwD
EV2YI8aVBusdhR0jPNrlt5Bpdi28s7VWzdUKZ4Mzq/afsY+rHW6Z0qpDHedgfRiNMXgY5NFCD6Fb
I7+cfeRiJy/sgGfvcmEVZnQKj2JhkUSseHhT9MlET0ZQ31P9DXiblbviKgpB3hp1bcwnomCgXJV8
2YS5C78SM7OkdzLwUMT3VyxcRWtYQN1uxlujCYIRr8sFDWWSs6Cl6F1psmiMYh/ZcZMC+8OKbOXs
Ly1GV4FoxflHwZAf41WJlgiJzDIz8QtDVe9H5tz2uuvXLBaDfg50B5AnYYRkXuxZztdWYhxX0LQG
R3wNUi9PvWOp2jjCGJ0CESj2WlF3ntzvJUHYaRqkmuX8pSynAzpQPrBcotPVwX1GgHlL1G6Xy83G
ExTZ8EWy1la7DgnzT8UsFCpADKkOX//rgS5QtRgP2UqgTiGlGxGN85GKFkYyMf4ZmGXkmeLw40+q
FUm+qXdrfbeFL08lBCRMnDG0pHml67rwUAIbhRm8vPM7ZvjVoyzJ7u1PsmwEbJDzFB1hfORLk7RM
i9FHIJAxhFmLLpXRLslWUuPrAUW0JxHaMKUNIg5Z4sfl60SZQCePYzk4qiMcvwcr/YJWj6WZZW24
40/19gj87Sm728cngNlen4RnwGM/mbWmR3Xd6vvzS4DaBmOLJILHi3PBqMwk5I25mQ+xnbUvbKwm
gzXDBiBJoJdAxOBVj1KByrJa9yv3zOJmoyM+W8dUMz/RjOmKkuCGyYGr079GSHsNhXSXBNPKPP7C
OcZm/zXDpQ1qViGjbmEGIpVGnVBoDYYft91m4f6gmDeFRKSMIiyGoi93USuLKU4FfE9aPSrescve
wcTeDI9a/a4om3YVNDHfR1xYv7DHpQbNCCXfMYxyzJ5YeXWMIe4zVyatftopwqdOjKZ/EdaYUK6R
E/AVWUf1H2Rvs0gat8q4K/SyqBJkexuhcbUH0c5N+QN82NRSrHTbufHPr9v7uuQh5xa5dZIpzNMC
pTyzSMXTSPLd4KunUHj/91YAEEcfABVMZDzc7U9LPdSFJM1NNRntqsFbo6otsNCv+OFSDIWDYL4D
RLOo+PL+3uh9PGhDjq92CvaD021By2xKn/le+YkMcaUNtWqNc3sRYwTSmMFaA05dYYPE0ZXuqrvp
mBjFYLQr9/LSIUNfDdxxuCvxUuT2sI9A3aJJJQ7ZmIHY+p94zcB1OQHed25BvjxjjBVqCzRSbgJo
mmybd9mcDFEwUPKUrHjf7SbzKzExP/TvfQPvXoZGEXgOJF4CFrD1CaXmGjFKfJbUHZHtPlnzi9mL
+dMMaiFZQhkBrGk8zspTK9mrhj43QWN60g7P9Je8xQzLTnyKLUxh1NasESCE/yH6QpQPQ0ciA8CS
H6vz4jHIPdIiZqWVlVXU8DEDvJrjXL9i8NnOzcyOc5bjjJnPgqroEDRO+Wh0FjJCwCqe5daIXXYA
U+sr3ZR3+nZaCR1/BrSvd/Xv+ribTS0AL8egOEKU+znA8HTK9j2ilkOeciP+p9iDnNcCP3ezkU+R
Ub4JO7uFaMkXJiUNdVtubvvRNdU0tw/ccaQCeHNFip/T1La6YU+1+T+kXdeO5DiQ/CIB8uZVpmx7
3/0ijGvKS5SXvv5CfXczKhZRxMzuLrAPDVQqyWQymSaiP5p+FaiPVek3mzHAsNKOXsW36auX/vV8
7SIcL3bM6cPK8NQ53QQAH5ZOWsLCYvPYZdu8ycB4dJ9GfhH+qgdfiPrFseglib9AL2MqGhfGqbwM
JRrdSdvK05B8troRjHb3bXkX2wCwTGKXSoIuQs49AbgbjImChBePKrasL02AnqvlsQRnVA/MePsH
II7gKFRREYTj5RB7Imr7ehYAh+VUr0JDaTqKZWyiXUuHeVAB8twbo8Dn8GzFMtH2rGBoDy8ptmUw
iSxi5sOEo/lsf1hXrW+5GLq+w5gMoBxH0LHPB+CQStf2Br07AjvlLeVaNnNeaVJPGHmAbGCEfOYv
9VV2px1z6towUqfyZkyludWz/HpZLG9h11IZgwFKIgwmg9QmP479SykikuUEaGiGNU1YP6q6mDc7
3Ti1Q+e6HeH3pTqowDJho1BuPykN6kyBSrZTI9pCrkIrgcxtVaWp01bVIvBobtsr5co6zkcnkH41
/uTHiisDe/zyEnJVxEWlLQy9CEOZ6CwbQgOgGLBNqxwPnTNuwwLkA86nZn3HO9MNFWsrg9v7slCu
ml/Q/Yjf8SZj9m3oCySo8CxFCN/uLDLc5JKIW5t38WO0AYcByGKYwGAffjoGU0oD/3oE05aS/pLF
+1i+bpHFQFm3f1YnEEzdqXgQxt+ybtsjuBJFvjwt11/AbGZqjP1ICx1nIpylg2Z16q1OjR+Xl/Lc
ZwIxEw2zqo453aUGemqiuWSEZAQnqNelj6j/mMmhHY+tfivJB13/dVnWYgund+OpLGbb0iGRynzx
z1P3zdK3BbhGxyslvnZEbEfLD50Kwkzpau+0U6VqDUwzIKxA/imVAwn/b/p2j/EVgddaLk9WzEIY
aSxdAej7Xc7GOshw5CkencUv4xUJompPGdFzFd/SstxcXjmeQitJbG8SBvjiOMoVzDZr8y7Xw03q
JME8mA+XxfAUQjufjlFjoM8gE3uqUJYqNOmmEDZf57eWQ76PdXwNRtEN+nMEdycvQkNZB32wS1rf
BFHNqSyMBWM0kUAWJmGOXUfu5sncWjWA1mx7A+rknazdKUCIyqjqOuONqjxiXOmKNIZLte91mgpU
PwdMXMKUP9/DLnGLSbGy6fA9sxG+lr0S6LVyMKrikKTRXZPbAYb7fAvpCsMCusVY/PU5hHh0uuEV
ryIqZ/3o0KuotbWk8grMYeXKflS8BHGhGnu5hEf9++WN5tiTjZseaSATZG5AfT1d/NkkmHysYkib
R7c1tlP2be4FTlokg3FfRlimmFOMgIwTF+4cbosJBNVT8vdn8EQTxmQJrZauLGiip1u7fZfimyjz
I1GXGOdgnEhhvCRmhbtW76CLOXkFucq0PfKPqv30L7uCN7pmAmUKHvl0V2xlTjAHCl0yJXIVfedg
6nlyBK6Er8pvIWyLYDR2gzzXy9ZL14V+m1u7ZPJGUYfQ+bUCc0YCG4DuC54rG/rTwgqT0cKCSY2G
iLXdVxq96vQqc/sMjDdKuFUHUdWBZ3BLBQAFcWSKVdaoMxRzaycvKkAIYYZgAgNRXmydVlS14VzL
gCxAvQYuH4LYJj2a0kSZKgpbMNXraba2Zfj9sh2c35NLmgsRFfqCDWC3MTFVNGCevdbwrrDsGJTq
PTog02jIA6UpPgaMvsMvElHn6PmGnd7Ni9ms7jJMB+SdXuJubsFxZd8k4bMTAjIIM89Xoypoh+ak
f8FfgrESWccdg0b95WNWwjC3oucpxU5Fsb0vo1dZM7wknzzTiny1gDsaf8gkewwdUVR3vrKA6IFc
AFnKpqyxJb4Z4U7r6IiP29jvnXddC8LuMOgfwp5yriCk2ZFxwxzbWeEiDhWta0pEqFX3NprvYQ2I
35daPcyF4DifWyM0+iOIvbaaMrWMbEBkoNRvYMFxx3F72RgXp3Ma5KhIrgGxGAk2cFWz9ahG7+ey
bU3EUuNxbu/MYitFrzXZ0eFYqUeMyl8Wx1u4tTjGDkuCEfYa4K5ehpbCSd7PgIsL4w9p3LWJqODL
leXgGsS0LwrPBnML9jM4wuBPcOXLL62d7DAIfV9qdQCACLfSRkHEc+6eFuRzGVlYgOHh/8vXrIze
kNqElMt9OAw5Zpo3g/0ciqj3zp37F7o6LnbU9dC2w9wgZdLbUzmkiObLX8b0QJOraPITkaPl2ZwJ
TCxEbqjNoQPpVBNFoXmhWYsU5d4MY6T97y8bAdcZ4erAy+7L/zFL1cm0KioAMHhl4ZvVsxr+IPqt
luwx5w7wJe+yMJ4V4Iz+FsY4I+R2ow6oGLg2Zt2NwVkDOAZ0DVryvhG9z3kmYCFfZGFqBo8Gi9me
drAHAAhg4ShNMCO4dVJgkUaikIgrBcMSILFHJIm76nR7oro0UKXNMGYp3U8O6DSdB8mS/zruwn2x
EsKsmk0HCZ4WQmYcznLfxD8AUSUrf91PCmdtoaSPqBgpY+erO2h1aIqqaqwUsJ6enRrHXJakHbIK
jauT8cPqzGuVhHnwD+awdPzC3cnABGT2KDKiwpBD3E1h/nMJJNB4QqW9NFRAot9eFsU7rUjs/Z+o
M4x29IC1TVKWMIdp16R7OlQuQGGEXW5ce1iJYY6rGRq06waICbPA7N+76KGKXy5rwj1DqJOgTQuF
BBBSn5qck0R6HWd55anqfZ9sWuMgOyFovDwzFrgGrjJwPiALsuEd2L7ASA+rQcuhzABChGrSvCTL
30ZdBLPH3ZqVmOXvK7vL8sE2k0VM2mGaN/HGOJgU021LQRWG50rxBvutDnNWY9PKVCWFHPBR7rUO
WOMzEViZaMWYk4rkMSlQcKm8njwY8W3s3M6jIKDjb/8fLZjtb3Sno8ZiyI2SbiJy7NItJbkX6aXb
CxMHi7myAclqydgHTO1kQ0N1CMPQdeoaQ4Oc6ryVjA+zs/3WyoN+1n1qdiDoKftdOjv/bT3ZqMEE
zH9PCeTDvXbqU69vw0aU8RfsmcG8ndWsj1O7goysBhVmdCu3jmvp/+LC/9geO2JFzXLAdBeEKGjy
a4Pe3hjqwRKlrri2YS1jM7hj0W60/H11kjR5iiIFAFjeUP0IC5dOQZ/dZyHxrFQUz3FytrgtVrIY
U4+UIR6tHrLUrbLpDvFNeVM+o8q1s2ZMH48IHu66nfV02fdx98paMA4XAhEEk6cKRrrV4JFTwb3K
gF4KsvyXJepTXr77zORXIhYvslrDhGAyzA6hl1m82MX3UfmWovUVyJiD6soiCndOJmxZxT8KLQqv
pIVRm4HaBgpVpavErvpeHGvXusYYse9stZ+XV49vHn+EMY7W6qWsHHS8pmtJc7W486Nx9BB/D8b3
0hDcUuej6Us0sdKMscW0HRujiSBMnnZ5IHvgOfIwhnPTH+pduneeJdcJ+qDFxDS4qR9iH/TSl7UV
bSRjoA0hvUxLLG1UGzs0FfTjqzENW0V7V6vrXv2HF8daXcYto/0vrYkOaWoB0gZrAme1qgN/W9TL
LrKYr8azlcVYGqnQUIh1bUlQh0+gdLfQiTQnOzScl+auBGliFu1CQEleXs5FgQvngp31n5UxMioT
cjHB8tI7yd4ZnwzQ+JRm50oAOVNQrqG1IAIR7KHG+OYynJuIpBDaDfUmV+8rCpIzZ6s270Neuvkg
SAwL3AvbCiLPKU3lxb1gCgKNErlXt9UDCEEEWomWknExqtQac59DjFz+MBKvag9g9kP2cRctJFpu
I3o/iNRinAzJqgh8LpAXTtdWe1OWAJN7vGwdyydfsg7GtfQ0q6iziJiHx3H6Dui/y7/PTWOtztdZ
V7AdEjPpIcAe25d5kh4UDKlUSnRP0NE1mcYxLm6rjPhJbu7/o2jGkdQ2xneTGKJNvXzR8u4qycjR
sqZDpseH2pG9uSpcQNKAFUZEhse3f0T5mD/SUHxd4rPVYS/CLu+0FpdRIoHqUP4hJ9E2yueNMod+
XifXc2kKckJcW0EAYQMTE49Otoyuzak+Zsly4owhwGxCUGDaZEipwJtwr6KVGOZg651dO8mENW3j
fpPbNqZ349s+Vv1c+xU5IvRlTgEMl9Gq8sqso4mXX4zJc5yADyly44/83tzT63pHgAi4xw10SEZX
eU/2ooo9d/9Wchk1zbrVejmCXKUFwyuwApxuC5K1Wp5dtXxN+39a1T8FZiY80o1kblQJBeawfJHQ
z2u/NqU/NxtNdLcux5k97ktG/n9Ryx0Wuc8wG6Ob0XzlxbG8HyXniMN/n9TmdR9FIlPhecu1LOb4
KVJRlHKBMzCq6TYi/lDed/MOWZ3AkVwSIdYENuzlI8+zzrXI5ZNWx07PSUWzGOo12Sc4H6Tuc2yf
U0ztR5LmXxbFs5Dlca2gORvw7+xcSt317Zh1i+NMN1boRvGHal+FU7lRVd8mhkAa142uxTEGmZeW
VnUNxFFERJa+zxa6cfveRpfR7FzZZVDlvzrTFIjlmstKSdYuAdJqVdqyhehoGrd9idcBGlZMdXd5
MXnOa63dckut9k0rrSRtkcfyyuEjlT05uksnQZy3/MSZ5SM/D2BwlA1tFh4cRSKQDFP4xxKUjH0V
PiBeEFw4IhHMXVqUUmWXbY3woAqvUNkJaCN6KHIXSkdhBrh/BqZ5GANHUonGhQ1HAbIKV4neG3l0
E9E4Iffg/hZyNpmERFhsNyOcnzVNH3P7BGTafYyE7/i9kR6TWLm308K7bADcpUNDKIq6QM7GFO2p
ARRoqbDDBruTTh+1Azwq//Lvcw159fvM1oxyMfXSEiDGprmznfg2StExQEopCKd/yX2Ads1GjwJ6
EQFmdKqLGfXxADYE7JEpZy5ZePHiDhgTgNu/rBTfGH4LYklSOmvM1NSAILnCk6J6BWy0B5qyy0L4
K/dHCHMDy4ibrBgvXXTg9xjRcDHbjFmUOBIcT05jJcqdgCJDEmRBzGK71FHxVu0e7cjedL8wQ9/7
44/ygOnwcJPvi1eyHQ/FdvLTfehmB1EHMNeXr2QzzrWQmnayNeg4LdM0BETuUQ4AbWOMvdkZ3SrN
dgNeS5cXlnNXKQqGtkAIqaAt/6yPqDCSCPNt6LjOgrgHmsA9eg/r0pecl8uCeC9PdLAD1w7ttxgR
YVt+06kozNx00AlodIE+5Vspm0EASFBdAUOi/gtNAcBuj26TybxKDFGXA09PtEuh1xjwiAuRFnMc
ZhlY4gl6hvQOENBaphaBMqSO26Vl6+EQFb4cURFIEMefYCAN0wHoQMA0Itv8qBZdMYUKimMgnMvA
Kf59mJxIsIGcoRsVUwdLkt1CbRRB8alm/Ww0gM1Hpcqc9Lu8R1sWpLVHW7GLgzRNeF6P0h3yUtZR
QfzhqXPyLVFBTWGZfQoyQSN3EyJ4bvEWGxMDGriaUAoCA+jpJ1WTKuejBr1744dBH1OS+mlFsOqT
G5rO3/sf6P9HGONUO5SB5cqEMADco3VJMoBvY9aGK0XT98smzLmRIAmVVLxssM7sWSkokhVOg7iu
nkAtl0UI/7M4BjrLJO3pFBubOnMUtxmbX+1YPl2WzfGyy4TpMnCNjiMc1tMlLaLQbtGyDgdoRfuC
dFdhgQQcoNH/mxj1VIypFCDPtKAiunVrNXf1jriDaFCT48xP1nE5Nqs4qy2mrhxbVAolwLxiFthS
/arVAl00m883wz/7xZjhlCBR2VQodZGpubEQNdJiq1W1J9kApS4FwSPPOIAUijld4Piia4URFrVz
rWYjlOqapvcohvNdtEWPL2WB+TdZL37GGYDty7pPnuW6ywXvbt6SopvRxvgdhqodi5GOUfy4ACIr
2kHnqnaTuW7vjLahoMEAG9s8j51AHm9pF84tzKgBW85iMQznNuyJnkJbmmNmp3txmkMX7hRyHbeC
4817c2AW9rcoll9qLoF6H+vwb/pohK5i9N5URm9Ga3qpGr6mXb1H2+uPqQJvqCx6qJ5DlBrqybHT
Tk0V/GEzIcvTw7jNb7LbduO4cXBXbEBdMhMXPa/pXfO9v66pa4igqDjhwIlo5pQUvUnNeCmeGdOd
ogIm8L5tHtT0KkdCXATGLJLFmE/WU2UeG8gi43BVdKZbJ42n903QJ9Fd0gMMWu0F+3pmQbqGYWJ4
NAPQ/ag2MSurxeGgAzYGzHPqZ2ZZLjrZQlm665xhW5ajf9mtnQcfX9LAy4ySAvoA2cqP1jdZk2A+
3auUUHPVHNRPIIkIIlrS9z42k03Zyrctma0bjPldJ7ZkgRU8FWBRffmAk9ff8hWY55YxqwDsCrbA
Fhp2NPYh5uLHyhwQdvS5JnuY5NGfkAJX/RbGDCLhMS2iY02pHQJPIwUZlwKQw71lJfXTqKWAyW4l
S/9m9wSADZI2dy5Fi95BplMRBemMX3Kb1myeSidW/CqsFqaMop0CMpv5s2q2BmhySuVJbnXpkxYN
3TqJpL4YYUh3WTvlPhoE5qsI+a4XqQvDyCXg1LjrSD1Wf3vX6Ev3tLGsBCIFMNOcni05tuR+UoAX
26uzLw0hGuI+wjn+j1KYYwTwhNyoMkiJtWOUPHagaU7/ugVh0WTxFOgVQ6aQ7Qiv6hylBgcyqOEW
MwBubOJ2ihtFoiml80NzKmg5x6ubM3WKFmM6EDSqkatLPwi9drRgrl0qwnM4u84wVYCUi4p5IQX8
7SyOooSA1ZktgoHZITAK5FZRr3/syxsclbT0rVzQXHHmgHAygM4A7AhZxZABm59PR4zXqn2RebYK
QBnVuiuMH21f+alSg9BM24zlz3/wCGi7w22NBmHlfym0VkuZ9KY+dBbeqt0UOPa9Rvyiey2sp6j/
1jn3SCXr5rXe/DU6yaInLAXdeAqwsliYriFTJwO09Zk3RODAU0JXb9Jbs9YFy8n1dwsPPIZD0MCI
tqVTQ0natqsHHdqV4QDqrO/N5DrhcXZcMnq2HqjWoQeMVSWi+zy3GqiHXjZl6cYC8tHy99Wi2npr
hWZOM89sn+fucawOJAHKpptKCHp2SrwVbOISjrIOFeC8IJ/AJIwNXJ5TeV3ZVblK6szT22egFo6a
J6d+GAdt6lrJm5ZhOmanmDd2JRC8OI1LcplzmKiA7x5s6Gk37Ta2xt0wiVDVzo+6tnRU4mWzjEdb
bIt83Q6tmoGNa0Gqqxp0nO0mmnuGCf7E+a9d5KmoZZVXu5aWxLTsEqJs0noDQWrKyFw5zzaXd0uk
EePvSTLRuY4gJkRNqBrvxvTNAaZCOP0Uv2N4/gSvJBOcuXAoOpvJM7oIHfhDi5tW21nOg5M46Ne7
r8PHTq7RmiEIL1SePWA6FUlD5NrgOBk7VKjU01qDtwTR+IxajVM9qjN2LpDofRO+ADhO0q878g3t
7Lm909LPprqJrMpVkq3dH2X9Zy1RN68es3lXmH5ciEYGeEu//j7GXk3aaKlBEHiARzGR3R4I99a9
1nxvY0GIc963AQcHd4pmbBDZw8Uxjker7UaJDKxEjRuqiLfZdJd9MZy5bXpPzcmPFM1Flj3ISnj2
7KPSgHvtZfSHoR3S8aWwwYs1erJ5PxJBwMmhCT79NMbMO7XSjHFZBJofQVuDxQ/wjK8TX3Oeknxj
Jn6f7krJz0juF6rA+JcImvUYJmDlNWT+kRFhUyKoN+EF36eZNyMBWxJA8OneIKrU89zvWsjySlwf
5KZyCpJCyKC8t61rtFsr32jR02Ds8vBWFbVjnz06l71e6cRYPaWTQeIJ4ky0Idimq2s3owayNlPg
n3jWC3ovDGeYiK5ApXyqVjdJMLkS3lZLe09O9vX8EIHBSle+ZSLgU47fwHUJeDJkCHGdsMCnVgjC
t1iHqDh5xOSdm1sgaChvCZiENQ+EUJc9Ime/TqQx+zUkKskkIJZ54L2fKRiNkR2MUZI0VTfXP0AG
hzFDwVpy7PBEJLNnCeBDCwP9FmAS1gK57VAPvZZFhsHZsBMhjLuZhyQJ6xpCCOYnaHZAHIxldUEH
2lNBpKNydwznCbgyFkZDWMyhvEj0TJ+WNcwe43E/ADy50DxUyQ0S6MVTnOhe1P9skH8xr8J5Z2m1
P+imq8kbG3yZ8b4lmzoE2kUX1IPqoZgKHmkk8rxUd8vodhDN9HGXZvW5zNLAP3aFGuP3azCLODXB
MNDWot8HyQ4sUYgrWhomGqvtoXPmJUoJKTr0/EZ6jbWN5rQYUdvLADJCV7Z25SiBWt61gCGfgMqn
PjjGW5ZH20p0BfHcL0bw/n+jVBZpsJGzcJBlfI2DZQblDLlGKsdIZbfp92DPdMPhravHrWHcFZik
G0VE6RxnBfGAqDPx2ETBnFkMMCxqzbiEpiG9G50nIJUCBv0wRoILkHu+/oj5QvRbuWBpDiWniSGm
aN5iIKeQaldQEQYHz28ArUK1v6D2ALp66hArpBkbjA/BIdr7fvpl9k+q5k3WgZLvpb2JRW1EvNcE
OojwGLTxD0J7JnLrnTkaB8XAW6kGJW2ErPezVQZZeBj12R2dVw0plRYhjsBXnVfjEPhi+hApVYAf
AQGOSUtZuTTVYWlmXu42L923PNC+a370s0SDshvvAd9MfkZu+dpe28dJIJuzjxCNDmXk28HU/BXn
rPYxrTFlDkoJXATzzrb9vN32Y/DX3t9CUQhDlUsCFcA0zC7mVjXSWML1SWPgxWxMeRtpLoabXSP2
4YuSUpC05RyBtcCvTOtKJ1MFT2g1hjAbHTNNIM2d4/2MfjRR3z9v7VaKfZnTSk4vE2LrOXhYbYmg
toZk0ugCvvLy6omEqKerZ1WdURTw3F40ILYPPc15HUT8hhxnvbTVODby+mBQYfuUUlOacy2F/SmO
ftWUHaBtkmM7xEEJlGbSJ4LqM8dfn4hj7oZYwhNCkmFzmfozpeABAIZPJgXUPthYSxHph0gaY361
0QGXo4A01fRr1AR7ZJTqHWAxDPU+7T4v7xbnml4qoMBjhfvFoWZTn5h8dWjbgk3tWF2BVWsDluPt
dKj3TWDvHU96jj39llwVbnIjfdQuGom2yZUPh+M2ARG81s4t5/RTmGWW5dAsOgv0W1ZD8dg4tHrv
FqIWmfOzBiHA2EFC0FkyPUzMamB+uZtH6KuiW0HvfApu49x6sKT95YU9vwogZ6lGqgoGNoAScXoM
kpmUchVDjqJ8pmBUIf5MX9UiAQvOfW4NXmQILrivpunTl8ypRGb58K5OlDCERO32A5xVb03wmOzj
bRc8/XDc+S1++JE3QewBvix2q9bV/fiqQrdE+Ug2c6AFSO1tbYEnPT+np5/EmHImD6Uy5ctih0Fd
7Hrn0LTvmM8rWoHpnBejlkzv7+VGB9TpcqMCXw3FYsYzZm6R5A1DoGu3IblWtCTZxA44yaq8Ln/q
kUkeIsWOtigZp0+X9/y8H5X5Csa45Ekhw2DiKwavxqshiDwnaL9nsns3+WBc92Mcm6O0E8F+c5dZ
VxADYN7SOOMYCGun1nIZ2eeWXjeg8MnUe9t6Hw2f1gJPyLXqlSQmwMmNRK6LJc+dYpjTaTyJmq48
jm6po8n9tdfv9fav70Zs7Eoic45sPdQnRYNEEGWVQzADLmocb8PqHypRi6DfVQ+2EUUfo2KclnqE
bKENzDOUxu0BMohcQN19hvqDHD+Nzo0iwlni791vsWyXVkjkhJjFop/iJ5nj1tKd6QSFE8iD4EXG
da9/FGRbwBVSm01eQpKkB0Z2Pcx3yvQmOADLMTvzQSsZzOUPuOvK6hbiysboXaUMciSz27kJHIy4
G/1zn7jStO9lgVVyNANE3DLJigQX8luMjSSRRnobI85ekVxZyl0GjPS/jziQPVyJYJxrbGpmMkzI
UaXFXave1f0zGm3n6VbtBG6ck7I8lcT4zBFgrDJKhHiIvqXfdK8GZY3bvxBv2JAr7cbFpIzuRt8O
iHlumwM6wD8/5Y9MkP84nwJcqkzoUMSAAqoFgLs/daeTjffa2KEIrCiu1rn61j7I32jmpi/lNjsW
kTcfxs+x2aiC4JFzGk7kMv6FdkhSWj3k2uFdJj8mFEA0ng6Hnky7vzfVE1GM0eg9SkGViXW2s89W
ejN/YUqnrMB+0V0r9EVJrkko6unjxB4nIhkjyiRdBxsFtEM6aVDeZnlbO1eFqNaz/ApzBk+kMAbU
T2kzTzYUc5SfU/9Nk/zQeaDRQxbvQlXgU7ga2SoaBRYMwbPBTbkbmmgYkGnUkSjoUZWLG49kV1on
2C3uCV/J0U/tMQW2l5a2kEPmW9Xww+qpF8Uqy0+wywaDhwdZ8uQGG7AVrR2VagiewFAt3VL+1ESZ
Zr4AYNwBahlY3OyzUrORHbDmDDooWmCm6uNslIL+Pq4IAwQLqEzJqA4z8UcaKcYApRcv9bOsHkzy
LxYMFOzfAhj/HrWKOs5FnnlGfi+jmK6mt1b2EInCOd52r8UweY06oT1uKugRNfu5eLGom4QCi+J5
mrUIxqIi0pBoTKGJjZma+N0pA1tCAg7oKBkVeFPurpjAxgPpBQgpWbxmO9UHpZFRXzPiKx198w1A
WS87M5EERpkUwUpZLlXlFlcC8kCViBqXuyErFZj7APOSyOE5aAOQoudYf9Km0UsGwY5wZYCLQgZ2
IpJ+bGmQhHNB0xEl+HK8lSTfLq+0/PPyOnHCV6Dv/xHBXC9ZTZoUw7yZV003re12QG4GLWl1TaVd
V1G/sBzBxvB8sQqsIjQefs3dMeuG7oaltRtZx2jaULPxARXgZpMvmVfwz3QQtcVxjXoljtGvBaWk
NSypXLu+GpRdbL1Ymj/Vuyr9h4hrrRdzeQ69Tft4hqBu/DCTLY0/DF0Q+HN1QRFr6U1fKsXMNWZT
J0dbNRLyWvU0VBgp2OvEz8rHJBFEXAJBbB8j7YYuzykcPyba+/wJUSvaJ3v0ZZnXl62Pa+B/NGJn
wghI6FoFDW+eGb1iZN+t6zgA48NlIbwbGURzAIQD+A48NWNxcqUCp7tfTFxzdYe4te3L3UsoahXm
epyVGMbSMBWeKBGBGFW+l6Q3KvmX1eA96DEcs6CK2ehcQWB/euOXiZkU4dIoQOc8oFJ0tJPU12J1
p0TDUR5uxqJAL4laULdwGgHsJqckgiwBSCWQZ16a4FhWkKTQQB/VznBFN8ox3yLl68sLYYGx1UY3
DNBJNgpEnjMKIeJei1w8ySo3C0/R0aSBSHVb7OOHp2JPGld5dTzqV5/IHmyjG+Ve+dA8ya8lV/p5
ebl5VoPpN0BqoYkd/zGr3Wq5o80FDtto3wJz1DWS3SCh52t/WQzvBKAPY4kfkJnFFNSpklHba3Nj
4wSUylYNf/XT7WSJ8s+coghW8o+QM3CbfOpobkFIh3mxkviqfR1a77q1dQxPQT23eEicbZMJDjfv
QKylMqEXmTQUbRepTXGM29Kt9NfLa8fdIgDsYY8AdYT+mdO1q9V+ruYKB6IdJbPzdCtpttoUqtSj
Vmq2Hjg2nFxwCpffZGNiDZ2TKLvbQMNjI5dRm4FVZUJm2IJs0dXtIcGUVyVRsFm29tYYMM1aNVV8
LbUhcntTrmwvK801mD9Ks9kRFJAbgPgsXqD8llt7ar933eayCL6nWclgdo4OfQgWIMhQzH3UKBir
MNB8cpe1dzNSxE3oYwxQVoPLUnmXjgbPhkKhiccT21eZZZKtdRmE6gilMi2gOHShk7lS9qKKSKu4
lrNUCJHhR5afZa+Rc63rHadDyayO/TkpAiK1oNDIVMSJhghPhLtjK2HLx6z82FwWWTjSHrdpdTfp
fjs8p7Zgx7hrB5gguBA0UFpnnBEksrIiG7BhmBuhqeRa9jc8rD3DBD1IZAguVO4Z+CPNYTLL1KQt
emCg0BTrj5H9PtdvxJnv80I+ygUgravULXRRkyH/OlhJZYyyLmyqZzN0nG/lyCMPBUZXkH65cYL5
JvbiPXlytvamH/zBj4LwptyLXnpcf7b6APV0HzNCJZUo+IAcrXNL2NqLMp+cKjIc9UoEc+lYkpxL
Y4KVHTfKxniMniLQuvj6gW6rI8Ad58izDh55l99q1/HrfzIiA8DzqBrIyDCf6pfnVaJhFhcHMPnU
ZsmdB1czXKd4NkTt9Hxz/SOJWUmUDkeQU0JSJx8a5EMxaKfF932P2vL7PzgVIB6jsAWuE2QZTnUC
pTzRWnNE5gfdG0CEqanX209o8O3DWnAqeMf8q70XAJYKGrKWv6+OuZnaU6zli30afZBWQ0AxkKaq
L5cVOqfCQlS0FsN4kziSklKtIUbahdflN6lxxwe9DtKrwTfu0JKYizqklh9kbzyMfwHYHQmUpcv+
VK9SNgoQ6E54q1vfEu1zRGMoDW8bU5Co4dmEjnH8r0EboMcz1tc13UDqCDtFpKuO7GX1JhuOKhAw
zA/BCi6/dKbQShJjfXJulF0ELApkA6vtXDvHpEWjkVZovqNWna/0upuVdKs6qQ8Oi5+V8Xb5A7gL
Cg3BUILMFzzl6YJ2tT3PrbMsaD24DjhGCA1a+GryeVkO1yBXcpj42ZakDN0TMlbUPibGUU82UiOI
hs6HzhZrXMlgzleuTPPQKIjR5XvzXtmD21e9b34hm9PuzMfW8qXnkLizF/vIXgSX1ePdQivRLDxY
OpqVFsVYxrF/nRzMlYy7ZJzA/PU5odKpTjeytrsskbtxmAbHM8gBewtropY9qcCYx4LmqJoCHNRU
PgGETMCmcFkO9yigbGOjSxC9TCwWZD7FnZoYMNB03qHdoYqfpCFoqltDlBfnKrSAH0EfhNCsx886
0pQEE9aek0l7s/60nf4H6AE8uaaC0y2SxJy5OgtjkG9C0qDeO/ZGz1+1hXuZpAKj4N6gAIX8rRJz
gyLTg/bLUIFK1L6e+9LVzNrri+S5avSHOu2uYhnj19GTWr0UcXSHSR9XiudgsN915B8AZxDMZuxZ
NNnrfbS/vK+iRVgCjNUN0WUGNXWKb1Oo3zhBpV/LEZ6uD5elLMf6zL2ZGGtByAn6JDbjTagzqEqP
Djh7/Mi6z7735mQv08MEsMyfl0Vxi2Ioi/2WxWxrlOMexNsZT7ygeMMzHXRFm8azfdL6CMd8dOuC
oLn83gkOCC8SW5hkkI7QAODFTnzpU6IMdrockPG2VG4bjC1fVoy7UysBzE6lmlRNKYUAamZ+ol1N
rZ9RbdP/S1Z/rQgTM1hq2edmBzlG/BHns2sgoZF+v6wL15usdFl0XVmdpEtkyhYZE0CHk/RtrIiX
KhGIYB5sUTMEd90wLqYDNwOwJOx04UB65BkmyKorN4KoxpVlbxQVt7kWvpLCXGxR3QwoJsHzRziy
ZhK0oYsez06+s8ONLqJP4V4zK2HMDQfGiEFTOggDT1eIzucGzdcbR3mKiNfUOypi3xWsIJuqKfAE
UI3pKzh468rtiCyX9kRk/7JNnB0gpEKXVCKqlMvEFjvRbI59OZaaXnhGYmyl2d5U8V+nQxcRgBhA
BZQ31tSbeTpZyGV5w0z2VLUxFS6KPs7WahHxP6R92a6kONPtEyGBDQZuGXLe81h1g6prV5l5NtPT
/4uSzleZTpSo+7S6r1rakWHscDhixVpgDGRog86FXTnWi7GyJ2Aroaib7UgFQbXhVEcQdgqDlWtl
ydKcawC0P/PxXq1XEacJASgFsxY92jzcK+yDUTzxtRrIoh2KFzxMQOpG7rhaqaU3OFn4Lpl61MCC
WFW7ZgApUmwoKy5dPySweigj48GJwb0ZQHwZF4hCSz2ElCDGvO6D/m0wIEEb7rQ0QXrzoBRvTByF
cci6t3CNefHq/EqWpfPb5aSOwll7WQVLZ3Wn5XuiKa5B783wTZt2t7f6dfET1sA3oaNuTsm1rkSs
hzwb1QKiKUDG6gV5HrtXuyt9zotNGbdOS/s7VU1OlmIdGi34dtv8kq+GaUKbY0aSQnrncpXBY2WI
ashBQUfs9xFETaSgGzu2wNWLV3xEji3XVw73ssfQ94XGICDY0PK+tKkMIw0DDo+HxHgdiApuHc0b
tBYYNcZPTOudMbEPakldI/jKdLa2s5aiC8NaA4YM/N2V8DwNQs3sWpyWojlZpdM2e6tv3MoaHXRI
Ldu37K0dbFLq4a06GBjSXvvkV5grfHLMNs7jjWj3gG/wcgFqOwoagXcrpIb2WiagRQaGE+V3iNjA
lF067vXgbuhXkpKlL21jsTFZj1lClDEvjU5RzavQgjgwZiHiU9KC3Wgw2vIOTbuXSUT3YHj/0UFJ
899m1vDVxvStjvIGICcy+l+jdZ5GpAVbVIX2lsgdk40P0dA7qsZXoC1XmQREsBCbIMeAYooNffFL
D4NSr1WzgDIhuJLsRmzByw75isax23pvAt15++RcV6Fnc0Ba2TAFZpw/0NKzxEWAG0ok89itVdcv
g647FsncQk18zaq2ffPYgZC2E8GGa2tN44UwfGFZ+pRKwWIokcByEzz2yGDbvEYZmm8w+7x2Vufz
f5Gt/3ESl5eOKhW2q7Smyjhh/idDfGgnetCj2DHL4hQqYKDCUyTJdIzahpvCep5YeIQ047YBm+Tt
dV50dp5ZnCeQZ4H6y6+aT1GFGXE4OynfW+OuQUWpbJ+beI2xcOF8YCSSoXU9P0qIXB8TVhY0OJNQ
BtfEobY6H6AjzJNoP5W83SnZsEeVfHvbtevyxLy6mMlBswZ8F6A6uvRNL00ztxTYTKK9Uewi46Dx
bZ3udNXPrV04eZn5YSin3N6Q+E1BP6ftd4b5INZ6t4u+WzYeZHNebMpdPkHtIVQgYO/GoZclW52+
msadVQduEh7t1Njcdnvxi/61JueQ3TBWUQy5UDcvOrdVP6om9IYBg+xrIW8pIEAmDOuLPgoKI1Kc
DUAR0QsxQQ9dbd1SidzYFs+5Vh5DmjwPdv1026+llGXWX8VkHppsmCGQ7IG7U40gDQ5ZMhuFHq10
ymaTCNXRy7s8c+PSD6LnIH+HNLcLbPJt4wuX2oVt6SJPul5T6wzaa1rO3SmIT1rYrmzX+azLsQC9
KNueWbkgZS+51zVlGVoBlMPQCvMtCHUa6ogsMFopQ1zT8OFUGLicQfYHCTZbLoobQjc6vUUdt6nt
YhvNzMITmICfMovbHiTA0y1YDu5ik8E4pjSaETNYIR+RGHLjTcFls++KbFyJhAt7CR9WxX+oiiLa
S0cVY4J6NprQJS6SRjAXlF3ByQqTKUdVNkVub0J/92goQbzGdHr1wMNlzWykaCrwSAwVt8sYwaIE
Svbom7k190l937PKIyB7M8EZm1o/ssZru7UPsBD0L0xKHzoSud3PKsyuaQ1eVb7ZNSh8h8zXleQR
U7+Y5m1DB5nN4KRE3aa27fbBmozDNf3BvAvmfzXDViETJd082YgkLRY4TDWNoJ+JLi8ILivjq6Pt
UVczF3yXG6r/sCOGpmi91UUN6HO+i7LH2mK7xGgdaNs6MYuOgcW2IVGcAezwtw/d8laFmK9O8cQD
QYy0K7pGxHy0ceryzkI2dxDJZ4zXPvWChr/FernXo0+twUwn618JaEDiuHZqdY3LaOlg4jjOLDFo
r6JvdblFcADA/TQh8Ymo0rqRrg272shylzb1CsRr2RLemeBbxrP8T2p/lvNomPNKhYZTEOtkZ2nh
rukgr5WaK5Fm6YYAN6QxT3TaeJnMZ+LMzKBSJTZq0A1aIVrezS5KviLIS+vZ2vdb2OlAF+KVqYMv
yYa5S0M5qCbjdibZL6ogIH4YqdnGUOsWiZuC4QdrND80oWm7DBQjp8ZstJPFau2o5yW6u5rNV26Q
Bb9nplwMygKAiH/mIHTmN95iXQ3GwdxNo/EzSgE2U+q7VlH3VrPGBLGYvoKdAfe9gTkMUyY7Bbc1
hggCIG6a2umiU1B8CeU3aX1T/zTIFn16oB5vn5brFjmO9LnJ2f0z96JYFJ2ZwOToal79gYLI8z8Q
NMDb1hFHcJw4j4fwF4jrXNPLVuCPCyt7YVpa2TEs68aGbIUb598qFWOhqVOPDz1dU0dfuCYu7MyZ
1pmLQRaoENSGHYWkG6VS3MQeXGVo9gINeaqEK0u6lLidr6h0UHp0mIaox4qm7edUD85UvvTRs6p4
RQBI/BrjAgZ28fPlFACvOTSQgbJDaJbi3RRnsZlTpG6orJnCzephqLdNBYSYj8jADnVLKupzMIJv
xqyt39WyJo+KYY/0AJEyjDH2pTZsWEIxcS5Qf+MbfRrHJzIWmOGiE6XpI4Is4AR9rpu7KEiGHwl0
tDDcNXLqhxNHtOcWT45NZbe9R2pI8DkV64rQHwylPqQqoD/QC+hcmpNAcTOhal92qzY70vTJ6KmZ
rUAEN4xz022GwLo3lCo2HE2zykfKdfW1Ilr6aaiZpbqKZk14PDYqV1090gLihEUb70XWUzyHRrRf
NTOs8Rsscd+ZAbAIqarwHxpkpj1QidUvtKKYuQO2rfdF3KrfAeJDSNPViBVem/GQbYywIgfeF0Pm
tOUMncya3gi3TaZk+xLhBQJeWqp7GA9Rd3ZFMNnWpoJMIEUagDyKh7xCBFbH7tAnoS3cisfWF/RP
5lq6af9OeKntM2pHWxSfRs9Og5BBolAD6Vw7dli3Aovs8CYeY68yhQDjV8sCgB707FdVjuKOTXbR
uFoSB2ITBSIUAMDGxu/MDtofWgSKbTfhTf0TI0D5SxEVU+AY1Qg5Okuxf6cGlvfZLEx+X2sDOi2o
8hfU6cGIqLdT5Xc1mFpwp+Hq7EHq1OUBGdywbPdZK2KIZ/f5HvVTslfbwfpRDSXIBkkeZsWmbrDD
lHqg+cEwRprd5UZh+UTpIu7VqciPtOiCO5WUSr0bc4hGewlRlbtMYO86I9SJP0k9QpMtAJU3hrXG
qaq83jTs4qkc4vDI6pHqLuBl1eTkQ1UBstoVjeEPScg3MVSq7xVj0l70eogmp6q6KXMILYj2WBpd
Xvqi1wQHuK6mp6EnjU/xtvqns0dwQzKWGwAZEpa5t+Pq4rsDtXKb4jGJTSRzZtV1i92TlbiVVYZh
mG1Y3ZH+WxLdQ48qj3e0+F1P3khPzFrjO1syjccySodQqQHmV76xiq61qyZBAtRGxqnpunuDfyVg
OzaScktgbuy7TUH6YwXSmgbtkFZfGw9fCIFgjMQYLWaa0COW1X9zRZ2yECmyKxTNIe7WOIlex6lU
obO9pju9EN1nfnCGFIuo10yrmpIajdYqqFwKh7H7MmNu1OzG4DWga032JbdQM1PBsTqjDuViVjn2
CJsVh4JMo6NKCu3Hg6YO4D4HiB9E44giwpu4lkAuRLC+X0mMFq7Li0REusZSBdNbCkMiUg3VzqoM
T8ECgxrZ5XQFy7/gpz6PVKDCD8YhkOdfXph0ADbCGkHNGne5H4Bg1CNK8aIMvR9D1dICacMwrLF3
LLyVL2xKeYjJY+DIYthMRe/kNUXC/nL7SC7kyeDiRUaOZwHwovIoRFDakd6MDVo/IFrWc+AAh9oJ
rBWo0OLa/bUiPw3zMBbd1IvcnYSNS1V5jxL7PsqZq5jpxuT6tuPK9l87Btp/DOTgsIEoXv5cLR2b
aOqxLSFx5DYqVOeCYJ9G2r9P10CUaoMvFZUAsARIu6JFB8IqQ8h7xFrrQzUQTLrIqF7BwnDbnaVX
JtCEeDbhiCFxk6PHyIaSlhw62DkO0Wc1JCZq8OOUG27bpUrpgBsAvyKMk3FyWK8HzBmRhHwPOtFV
Tsp5csq5Zh7DpoNoHGdAdgYlP4ZRr/iannaoVTYsCbyk7YvHIWVW5ZC6w7T1bTeWagRn200uPBVt
qbEpAQ0W5lRYij7zbzLso8af0scwe2Hdr9vmFqPD2b6bs8SzJDduIwLuApgLA6gI7TCJN9Xv+hqr
yuIpPbNCL61EBkrcdN7dtYlyWh+jypOEawQ7S88g7DPUVgiwyQhA868488XuIihfC8iUlAzl1XAC
yhqMitP3kObQ4/neZy5JvUzXVhL3hQBxYVba4EmTZ6SOYXZWdyuzVzqO21SsGFlaQRVgBx0jrGCu
lZ94bUqbEdKbs3gEyKdp+JDwteH3NRNSKNWKGnclh4ksS3A2gvCJtNG/Lzog0GjoogMwNLfsLj9R
XakAczcYw7TU8jlvlB88SDdZUK48vpcO0bkZaVeLKK1Za8HMPIqVPhQttJyjO9CdprZPu4+MrYTS
hWQCbsElgEln7kdpC2QV2i2ZgTJeO4ZeUbQP8WT67aAfSBuAFnrc3D60i+Ys/E0TRUTAESRz8cQq
JjS8TAO0pwCJ9IH28khZo8Ec3pVrZDpLVxNk6f5nTdoXVTcMSjzCWq08AIIJoPFXk9y1xiZESztf
C+NLnw6YZgYANYhjr6hS9SQiU9hPsMZ+6aZvm9uh/53Gr3YfeJX4GjAz+u8X00BLCsVwkAWhpn+5
JXU6oNEIPVTQHg6+UQQgAEv1ARI4sTuG5ugKJv65bXEhYKC8h9eZjSYqMn3p82XhUNiFWaJpXXBH
G9gD58aW4N33HzzDw2cmn0bqwmTaTmsczQhnLQfrHjTFjw1w6PbghzWePWsjE0s78qyyLSdJNEDp
d0qRZJr1Z6GqThG9jQyj0MFuXGtwLZk6vyDnMHYW5Qv0nLTexl2ig8yVDDtNfNX6kxH9ZIZ/+zst
3o0UTO/q3LsA2dmlJRGL1tQK3I1gdcB7rMUE5I6Bxjh4v21n6YABMPI/O5JHcWMLNMLhEZ1zPZH8
tEoVZLXglE/tb0agH8pkTXRhzaS0Bc28h6zlBJNZi+pZ4IXhczNyF5CCxPgZAst628PllZypp0FW
CwqV+ZuefbORN1ZKzPllwBUn7e5LDF930ZORrJXPFzcHYBiM4e0MonfpME9BN6sswVCTfhjZnZKC
0jl2QehToehw26fFJTwzRS59ylG3MQcKU6NyUhPikEz4aXrgeEAnyclY62kv3c54qv7PM2kz0ohC
kayel1CtNpDNPILsanfbI23NJWkjZmDqinQxr974PWfPo+YW4eBY46GND/W0SXqXQeKt3LXxbhaU
YtFbbz+z9nFkidMoryu/Zl5AqUCpn3ss7dGYiKJQdfyaugPF5hGdRMe0xR+ik5IdbUQzom6q5hjm
vgg3K8bnjXJlHOM1aDnP3MpM2kgKqxJuNSB/DSzyLaEoR1T9vQJ2B0tLtqNdOBjY9Yb6ew4QO8Jc
tvYpFu2jZAAeEbQQrCtyUfRj+0gBHavAYCSlHaip0lncT2Wdo2d0p+ih02XBD53Vn7q68pBf6oXN
I+wY75unRojcGyows8hSC953/UcP7vWA1N4IfSikh++BTfaoBfrlkGBrDD43kk+U+PyAtSdIfqz1
5ZZCx/lPkY6ZERh0SFssRG47JQ991f6FJEet+H9Z8XND0gFrrQyUgT0MVSZq8Mk7tbZELZ2meGWd
8BQMO+IJGKO2HK41GpYeLlhuQMgw/ITnq4zFBKQh6Sobyw1RJYeWgKt8UfUJekbxYPhJ/BCO99l/
wH9e2JxjwVlInnScLAF1HLdCtbfySTTS1GNx1gO0Eg3fOrvsn2+fqaXY/NfLa8zBVIsU010ImIOA
AkeFm9u8y6OXzAYIdVrrUF0DcuZ5IeRYgCaimImE69JBvRzpFNJ5Xig7mpvuU/W5AymsApXjx9xp
Ho0texHej9Gx3Nt+znHpInRcGpZLOVpZJCIvYLhRrO2kJV7F2rugNfe3zVxdCJIZKUIZERiNghhm
QlGBHz13yMdtA9fbUrIgHb2K0izRBSxM5LcO7EtV73r7XdefSfURgoVV0Q4QN14xerVLJKPSMRzC
DkpyCYwaJaZowDCBKUAviUIHTWyPml8CioJh/iwYJh/tb0MUuor4gJb1awcppioGTEDv327/pqsQ
JP0k6VpUhMqNkuMnodCIceeXsgQV+nO9Vo9b+qAQygCnLprx0H+SNmxWtllXtOj4tMSLxs7Npmll
Z16X+OHJmQkZrpUbEbcKDHC7/D7xBwfUbsEmepu2YpN8Ic/Fk+f2yq0alDYpKzhabjOdbnwSv/N9
cOiAQnZQQJ1+qw5B13jl3l76VOcOSlvW5gmrs8jCGnYfg+oN5pNmfhr/uqQuLaO0R4MY24FW8GpM
fw0W/Eicdvje2r9vr95SIMH9P+OnDKgWyRGM9UUTg5EQrURQPmDQ0dA3U7xGWXP13p59+WtEjlYW
KdUQfU/MH6Gtk/EXu/Ls+MmqnSY+NkXslV2zsimuskzJorQnVMJtKD7BIqs2OncFwRknzpif+q8k
X6P/WllDU9oQli06IAdhTCleE+EN3Rv9dvsrLfHOoniArhU+EgDgciO9bRW9HgU6vkbdvJpQldkN
I9mY1fRpFxq0EHur3w5NPXoR78jBYulnX1QgDol9O/ppYFLAyPoNHaZ2pfC+FEmhfAmAH1NxEcpv
IZsIPVQLjL5bnQKWhAiaegGwxT9i5rTmStheWuZzW9Iy17xQlQwAIresegfclu5U/9T7FVD40uE+
NyIdO4xicWsUMJKPoHDkmlfgKZlBK3z6T3SB4LEh5qwBBdDa7O9ZdoRxMyts+ICrT/MMJLph/uP2
rln8OGcGZl/PDKgxAJBmBgNcA1cxhAqoiJygey90X8vXsFFLNwskHk3LMtF9RIv10piw9FGNBn0m
d/te9j+rfnPbmaWvf/73JWeqUOgmDygmYUEbwWnjheZrO6z1xpeW7NzK/P/PliwHLDjIoGviFvG+
M7aB6utaB+AkJmtf/oM/EMFDHx+3MQh/Li2lfVZY1qywADiqWzUbCug/MVfixuJH+WvkT/Z17o4R
dKRRYSSAEoZlbtHGXAm0S+fFBCM1JdjKYNOS3MhrMIAPMa4pWu2mxrVzoCCe4//CrHlmxZJArTl6
BlpP4Afhm0z7PUAc8/bXuH6N4sIAagPSQ3gdQQtA8kMIA/FlhAUGSqBc32OmmQkMnmwT1bOCfVl/
4IQm7RbNPzC7egamW2//guWF/N8PYJKLsaLENdAaM41D6EKFPmBvRfM5rIF1F4/RXz/lmgNXI63Q
Gvipaagz4G5IX+y11GXxEKEmjOkhIIUwx3O5tYORNqSLMRiek3ejfjGivZrvi8aP1zgTlm55tOD+
Z0iOCaQYeRxiDB/sBaS/6/u3Udnp7Wed7fQ1jiUyXy/yk+vcmBQa9MIWNUBVSPuEM23MF+gRO2Ps
oAL9eHI+PibX8U++z5wdXeOXWTzFZ25Kz+i+iPN0NGE5BoprwmhLGa1c44uc1OfOSdsfT/LY5gNM
0AeRec2z4ir3iltt+Z3pV161L13fQRnmpffyN/3EvbX37OJL+uwHyNs/t2oWTgr2jPVde+H3xTsU
dFsnfvmlfG8etaeD8ICEvlub7VvZQPJpKMgA2IUFqyQLnSYB19TJEqeq9fTke8pWKl5LxqxZK3Mu
eIHUQUotJm7rqZiD8ZAUm4gQV5jGXkz1rtFsyAMOTluXK6SDi2HNQtkfUKdZtUienaRtEEVBitS0
iNyAqg64rCjw8a3yEFR7w3Ki4BdyZSeu7hNyMhOvXZ1ZmuOWfGzOf8G8uc+uIMWqOy3q8At4cU8G
YJA8o9+U6V3Iod295fFzgAfv7VC6WFSY5/VRnkcXGB2+S5sgSW3bSNh41ECVotfBcPUYlY9KfQxZ
40ImFVDGxIEC2IrZ+c/KrmIsF7cHBJPQopUiRGpZeZYzmLVzqnyVydSAwsXuj5CHz/Z5M3Odgx56
i9rf4JpxTPEgIT0eqdak4peBbq8T/X/hcZ1JiDCJguYSIHeXSyHiqUhqwjH/UD839CMFeikC1ve2
50t317mROXSefWOST2ObBWHm6opvhQdmPSBdwmj5bStLYfDcivRV03EyO0WFK3hnOGYFGNYaZfSa
H9JeDVQtU3MNFozkqc/AVgAbuu2Ea8RoSxekDTl0dB7mgyknG4mlFlVZx5mr8Po9Nu3HWlPuKRuO
FhPbhrS72wu3dOfb2swsMo+1XY1HVKB7yO1plrtSCydvPyvrdwn6tdtGFr/OXyNyqjmAukjvbahC
WY1wax0Y6LVU87p1hBwN/XMgHKHbhdWT9nLB+4DnAfwII6fKnOy38hAdh2O5yY943EQn0+9xVUw+
uw8Pxv62e3/aEVeHm0DZ2UCvG6AS6YbUUCixqgZ7owjdznZwQZ2Su6p/SfaJF2/BjXbb3uIW+Xtu
5UKdkUCdmLdRhvIPhNb4TwGZ2sT+ysvHVcmXxe3x15RcsNP00eqjCJ4NPPWieDpFQ+iRoV+Z7F7c
IH83vXzDJ1kUG1MAjzpDbAdteJpw/d1etEVPZolB7Q82VB4eZ1pgdDyDiab8SSGKl4R+z7/dtnE9
lTLPpqNEgJkGkJhDM/0y2GUsrQGSgiJ0704b+6S7/MB/1bvwgz+V/6DwSJ9BEkC+oPk6c4UBgJHv
k4/bv2HBz4ufICWEgjXcqJQyc9VmDHTAqFT10QRfrOnpOcbn/dvWlgqslmZYMyktBHSBe7v0WKVp
QDsdHuuAxMcKLi/jFIA0UpggBnTLCT06MVNtPNK63WByYeUoLORNF+al20XtSJywpMZX1TcKKHGg
o95hOqFyqfqgKiuZ8FLucGFNumUaKOgkSQRrlD63KDdMAJRC9sIM3wXFxY4C3Clo/8PVdmFUuniM
0dZ1jMIAQVY+lLxHkr/2vFx6vlyYmPfU2R3NqVVkSgq/FOUpMDaN5dOQe7p6ZwSfyTwEozj1F80U
DC1gru0DWOGZIh1VHdcEW3R07NlPlX8bq1erW6OjWV5zZgC1AcTSDJe//G0Qf8qqaMBvE+V7Bonu
7ocxbfrS2mb1qz552HwQC1jVg1o4RRbOMjohM6nXFd8OjYwiDS0s+nhQf+nfKggF7CrPcJNXwxVH
bV/5GKBZ9XUhsOMZr6LaAOAZwqH0HcJYaXOF4OwOm9EnP4LvxJ8g34ZJFf4rv2eb7MHGzt7HT2vX
56K7BvjWwTGEYr98e6qjHlQaBKLcYHBi+s4wEt1ubkeKRd/wtAGDB0qapgwoSBWVDpjzwkkldGsO
PzHTBliOO+TbId7eNrWQqv3RYP1/pqQTU4Hc2GIFTIWalypgwN/Z+XY0VxxauLMurEgfCyqh87wK
rFjJdiAPjbWGPFj8KGcrNrt5dir72ChIGcFATFzG36JuE67BYZcyl5kXCQ2YmYv3qvMfhrVSRx20
VsxI9QEzA7zEz5J/ADOPtBOFJlKyAeUKdNDW2j5L5/rCsnRPKTSF8DudVV6qJ4G2eAYKvX9QHEQj
HkNvNZp0a+WtRZPAxhJAwGb4o/wG0+w4SGmHRgmqNGnzWkAfUCgo3DntKJwY5DnKiPeDd3szLnzF
GZD7P6Oyn6oVj8lMYp5PjwV7VLXfbPh528TCJXhhQko/64BPtBpggluuOjq16bA9xyDsaK3ctn/4
WqVE99yS3KxrutYANwQs0bJ/NUR1iIOZ6SgGLfyIhaReS3/X6SfTXvCaqNgpG0JQ2IDvz3LUJHYs
I9xHHcM8Z+1x9kYC1c3IzwiqfiBvdTojfxx64yGGKOftBVoICBc/W05Soi7UjAY/u0M9gxSbXnu3
wdOa+7fNLH4HSGmDy9QGvYJc2+R6GJSY1EHZnk36e2Tb2XeObQi9ep2GeIYYiOxtzkAfpGLG8t8/
sgzIP+IMgw9qnneXdkGfVhk0MCMwRaYvhXrM0xXvrjcy/r6JywkmDLDpzf//LBxlHYjzghh/v0Gj
FuNkAAImG1v9vL2GC6ymMAPCYFRK0KeDrUszM+DDKAyIfaXRM4bn+2Sj0u3APcY56PgfjMmrZhze
qXWrV0N3WtcljlFuprXQuOQuwwQl0g6Q9F+RNLdhqcUjgbtV8atI2Kkdle0oyMrY1UJtE+he/IOZ
NYbGmFxlbNNcq9K2QhFudIxXddt56nt2CE7mnVG7rWPeZV8AyR7Tw5ps6B8+icuzDMtgCAC4GAS8
6BxfLvSkqkIpVQTgnrEpdBQ8r39roDk9YrC1Sxw1bcEh3lZT50YFbZ6KIYXK25RpNfW0KCoeMdKM
HJunTQTlPLthHgVzh983dQdmbiay3MHcOseYZpWEr4Epmtd+KvDtqJpYOxLEa/fxvDGu/AFaEGQ5
qGcCcH7pTyWylOlxjU67zlGbKU3AYe1Uc03FspyKZKexTpGipxATQ561RqN6Pf2FxA1gd7yF0PC6
pl/XghT81jUOf7wn34Mf1ClPCmrUtqvvISLxiRlpoJcwIugcsgf9HtwEK+nIdYy7sP/n8js7nooG
EiLVhv0i/c3ZMYi2XQAI8kpqtXgq/nopAzMxitvFxqxiZDXPCabWa8goa2+3Q8D8oeQPCYA9KO1A
WzGLZFx+SNFA3KSkHSq0qGgQYdyFNt2yYMIVXTiWEqxc0Nd5HDiUMRpogYbAwryH/KirqMI1AZcg
u+DaNXFI+OO2Q4sWUG9GlsXma0GOnEEBJqBwTgFMtrF1zJHUK/ozi0t2ZkFKFccKCJMygYWheOoC
sKe9qPHRTkA5sDaNen3HYbXsWTob1S5wGUjhWQRdDfXCHtt8ugcNuVrtgtDPe8cAzeMqw/W89Fc7
4a+xK/UNZDZ1PstQ1JWXkbt+3GaVb4EVj++YvhmoVzQPWYS50Z2F8fTbH21BG/3CU1tKGgIlm6d1
YLy6b57UwVHebHf0++1Xemd4d2AtCj1z+6HtHL4vHQ1E+uAicXIX3D1+BkbglZ+zdPDO1t0ml4cC
A3lAfM3rrlanGh1Ne8fXMOdLAfTchHQQytAOAm1WHRGpJ4Y9AeRx8voWncWNYrnNKnXl4rEA1wBI
eQEwx9DspUtDniR6DhSpy8tN0z6q0yeJd1bzMEL6o/1l0X2qfy8VMHjmiVuoPxrjXxcdcehRYDdM
MGvjQSAdy6BiPBYU/mbQsoZ4k9ORlWi55CFm5AAABicquL4kC+pUlglhM0SWQs4ruwOl28q2WKi/
wQm0scD0Az0cKp/HulLUKkhA1N8bgAUcs/FZs3dKcsdbv2AetxOnagB0w78r7cOlQHBmWD6bidnx
tutgGORqtrLV6D9xe6+Nb0150Frv9llc2vzntqSdEo8IReXsZAki22b8UU7koITRipU1j+QjVuUp
G2cRiZBSh00PaX7ESyRg/6jtDkDnFWtrPkmnTQC21yTq7BOwV+b3pj3E/bfby7Z0K0ArTJ2lRzGm
Kb8IytKo66qF9JMV6ICs1NGvqAN3WV9Mox8OfPKhCb42ALW0iHOZDg1WoN5B7SUdaiWkkT0D8bLk
pW1BuOwq6luhOaMNYpnX2/4tLCEoqsF3jLEJwPlt6S7SRacVCoOt1kbhl+jstWzZtEnNaFw5Zguh
cR7rR4cRD7uZYuLSK64GePhCwteN8sjRxuieF48QUbhXtPJQ0vtQpRvLQHp827+FphbYH/+aveq+
DGIm/UX8iAZ7B20tjE+aHo/e6Uh2isIOTfla8/DYhY2HtAJ0LTquqEZ34ikHxPJNj8OdLnRX137e
/mF04Svjh2FbgbwNCY0M6Kt53BVmjs1rFRBaUQRPDqFRgIwutaP4He/66Ztlp/Y+oqLfxfqYeLVo
kf2WBMzMvAW7TzUl4Udel+oj2HriwFP71kh3QZMI3Sn6oT3kAx0iB7Ar6pkkLL9E3HGwNIE99SvN
Y/1XGNTRptGHcXD6iJF/zK429nk/JseRW2JAg6WenoVda9gUavItaCroZtVhswHOuMlOSi7su0Tt
in8N5EBWZOggDQaBDV6N0v7nYDzqshlDZY5KtFXYRHxW2fuyrGuMUaHKNVpWAO4gvfv3t5lhgz0Q
/GvAcoAB9nKLDlZoYqISnbq2fA1QsI9WM6KF43ZhQYrCPSrlY5yhk69UpYPyIBOHYI2oYSFkAXEM
1BZexH/KGJdegBYTqUKP7nerndTBE923ztzQZD/277e38J8PIeWWsIS4iNsZAIg/D/Oz95KgscnH
AD1p4Q4/W6/0MsfcgEHOIS/RfnLLp8Ft1vpHOn79LZvzsTqzaeWk7RhHk3rY6L+TY+9b3rQtTul9
tW9dvjH2a1njQty6cFKKW6nR1gzACGSNW/6cvUWnZD/4pas+317MhXBwbuZPW/TML6OMQtZjQNDt
NuYGxdxmY8Cd7tv/nxVp/8V5OGq0mlfv5+Txp+AEqXbFo/vbVlaW7E+v7MwXi5OgTXtYiU/BtnDD
j8br/GhjrmDJF4rRxsWayfe/prc8HmBHf9I23a491j7iwme67Z9uO7R4bP9u9D/wvjOHJmKCcoTC
EFN3U+Dxeh+Qt9smFtoIxixkCRQZ9BXQ4JH2mSjaTm0nNNe19FupHBB7vaLzR/YcmBtQ4Cfkt6lu
CnPl1btQ8oBVOut64PzaMo+BEYqAoYOArpXduSRqgV7aVbgEirVzO+8s6dzCEASqQJeAEqvMVqyl
Im1IlqB3xYRf0Ar0Sxj5whjFAJyR5qPrCYSgAnhOn3l8Sv65vbpXOxLddWMm9tAwpD/L011GjU4x
87IXZQMNKfDIqLVr6Z2ThgxkERuFeaAUKZt+JTu9WlrYREqFhhCKacjl5jh9tmmUIsXYa17DplqA
Xz83fb0YvamsPZRRVj7j9VGQjElhMe2UwgJHcIM5oyPtjiCe06MTlrIw38DRmNofITpCt9f0usws
2ZR2bFZNLfRnYFPXDnn0kLVYyNJr45cEub/w9OKOq7sk9htwbbV3o7XT+kPYPpsRkuZjxNdgvFeH
9PLnyFK3igIdC5ri5zQG/94nzRcjybYcgn+bJPwxg/sOeHwI8smVKA3vJxoVMBObwNmw/yPty3Yj
t7lun0iAJorSrYZSDS7b5dl9I7Tbac3zrKf/l3yQWMXSKaL7C9JIgABZRWpzc3MPa2XvSOJy3M3F
Dc5AMKkow1c0DyNV2NioNmv1AOYFZxLupfjFE39e/4g8KMZINaOZNdVxMKpaMoP0VAvlpqBgzgaB
QM7ZufUP9L1zjI02deClCZq8rDavQGBt+wI6NFXOpbAOMnMvI4eMOg6zoHgw9LAWcOpiBPFxFICF
3DsUSsb5RBfX9dcn+oZh1lKFCaafp7q2puw4VE+aUL/V2W2eNBsNea4A/Ma8h8yFA2UQmdM2QX9J
jBogthmYOfOt8Q8Wp9yOhbkPBWsCyU335/yK8GCz5tMXxywYFs89WNNFYdMO2EvRb24i9OAJtHeS
5taQnhqFwyp12Uo9r28BNgd+C3dZJH7mkxDrCwvFGUD1EaTokC8qyys2nS+ZUueo0ktunDDCLLYv
rWQmPIHDyzuY+Q2zcS1+g59NCUoAWLCmgSLmx6A+gBsubcC0LkGO2fH6ytTVu5q+Xz+EXFzmwEN3
IqCo+uAUotkL5SSxO+UghJU3BQhPhSQ1Cw36waotTbzBgNXjsth15rhkaSdE2QjkAqUesdtP2uB2
oXt9fRcx+9e2zqMqoA9HLno27cW2Cj3I0AW/rS15Eu26IZGpNO3bdYyvGsNZgMGAyOcgvVE11Bga
EOQadyCAauRXw3Ar4SZVb0EqZ5WvhuzWza2e/2oM6zr2qjOAFsq/62POiVDGqtAZgFaSBgxyojlB
gzPAnApYTzVjWwiUVypbi2egmURkvJBR52W17EmRRaI/AVEonsbu2BgmDTde0ZsJIqu22fJn+i/m
DObt/UZkb9dOlxNQqQCxo26DB3l+P8YTph1zOwOZhgLJm7pAwZM3grRqnwqkZhRUlub+5POvipmt
OCMD6ri5cFMPp9g7Zv7u+tdbtc5vCLYhw2+zMp/n06wSii4glrfRBsBx3pxVsL1hqeThNTSvgqBH
o4pz2x8PQfDP9XWsx4AqFFZmZR7IRjFmKPpSEgo6UJI4eMe/u1KlbytaOJE3gZZZcXvtlKFoiMCX
R+G6egIW0Izznqo0ndCVAmjppRgC00g6pJTaXeu9K/2PuuTJtK3a/wJv3vCFRynRixL13byhxuQq
0wDqNdEpctlMje7OLzVXnAk1Eh5NJG+ZjJ9Oh25QxBlWNoQXwfvokjIAYd+4yZUfUpc6vVzw3k2r
poPuiS/OB/RdMx+1DdTUaCbsbCiPG1keIHlXHENIUev6dBtJz6E0bgdIiZl0DAvE2eiQNoRXMTZM
vcbjW+PNCa+elpkfWEK7G0immQOpYhChjYheWVM5uIncPgwBL30w3zkXnvw/CE1kH2tFRpIpAITS
mj25xeMlil1dxXw9JyBdfaEtgNh7qSU0RToYIQZ41kP0bbYoSWKuaJtx67Drn/HfbQM79rnBgioh
D8X5M3bNttNOev/aSLxL4f/jAL5BGFvJtGYSxwbroSl44CTQu6OzOk72oYcKZOaAMUCen781bz6J
C8wcfwyNtAVU/LA6sQHlLnpcFOgVbzuMZEEFYdS2SnlbUk4IzttSxgdAOy/WIwGgmWxTTCN4vkvr
7m88N8btQX+MP0jLnH83JUvSQZ+/W4aOmyEsXHXUHOi/Wtd996rJL2AYx1LK2qhHGmBQOzHb4qPC
AJ2foxUx2njewAFbNfsFGBPzSUZD82oEWDlm5pjcFp1qjf7POufV53hAsztdeGnNlyq8kQAUZvdR
70pYFNWtMeSUUVcNYbEexiWRAhdAHMEQRIr8h58+BuK4Scv68fo3WodB9zzmoTHrxypll0UepPUE
tyRhwrNXRpTMHgdQKP1vKIyjyOKi8nUKlKEhW8kInqDO5kaZwXkmr95k4BX4dzGMq2hDmvitbsDH
4t0/Ba7qZQ4Jtw2ek6VvT7zXK2/vGAcB7bpebXPAYUo1kK1C7swo5GXqeWtiziqSNYGhDdi6FJlA
u5KNIAI9f/ozTPTJQQELyZQSaiGOkkzt0/Wvtnp+NQW9Vmi3BOkEs76qrJNGA52hlZIDouNBqmwF
XKOBJUo8peTV0GcBxayyTjBJlBWAkpT2RvFHaD89DClqqmLrf3RVslNQle4L6KNcX+LqJ1zgMi5K
FeOhi2IBsQ+sowX1FPrp/aHnJDJXv+EChfFNSgyOYGVena7aTfJQgPJGQncEmIqLynC4/TqrHmoB
x3ioqe1aQ0qxqMR3OiSCu8JV6h+q1nI2j4fDuCgp6Tu9FLEsuWzMYY4ayxDJ5/ixzSNexLiaKPpv
TRIbPkHBMvVCHVhG8Bz2uwB0hDG44Vtr6sH8GT9Oxu9BfMpV3hjsZR/u/ERcADPh1CBoiTalAA5r
HZMIv2vP8Df6AJUcuLIyFty0eOy60TQ63e4RrBYdKFkgQiQr0Dnu6AN4oe/HVDQ4e3/dpNDtcH4L
ZQ1V0UyBb9xEz013IPqpyYN9lLxo2o+44gl5rR9PkBBAhgX1a5aFQJFG1KkTOKEqEU0IGUA6HXXk
2syk3ZD9HME0agR/c59/zVmBlB2M24xHGGJPlsMKzhUPdAzSOXXzXiv/lBonWl7PsCxwGA8gtGMU
1R6WRkFYke3SEOyIv5Jqm3anUXIleTcUn1X7XCYnzELZ173PeooMbwER2thIerCNOGorBOh+gHFV
jUOqw9Q6TUBMJb8t8r3R2BE127IyfbDIXAeePffFY+Qbl63LZv5Ujl2MRU+SbCYY0/AG3oFdTa0s
IJhzM3ZCkyQSIPQMExVYRUG3GiJZjLjG0HgZ2402bhL/j4cdvo7rfzvKVmlplqF1vYPZEIHi07Uv
U5W41zdv/c74hmCiDKKFbS2Cs9wy8mMFBcQwf6K4/q+DrJ+4bxDm7qVo3hJGyNZYqPFBt3tXz+QT
smLW+GDa8NDE+0nYXofkGQVz4pJeTLNWBmTmoTGdJnsvz35ch1i/Mb5XxRw2TfEoDXUEtSX6w7Pq
mHm522rHEBRjfwP0Hbow3wjaO72nKnCPKsV4fxr5lpzpTjdkZq6rr9exVl3xwoMwt7uql3KjzSYH
NqtEQ2Ng/FL3ud3qm9bHjCFv7Hd1DxdwzO2uFbUEwRrA+VBQC2/Vwir1u4xwXNOqMSxQmLsdOoYa
5vCA0sXTjpD2U2plTrR+fSEoO55fYYkYGUUWAiIsKztAdCIoIJO+T8rN9e+zel71uQwjidDgZLsB
dKOTmyjFSKk85EdBVY5aKr5oFX24DrPuzBc4jHFjMChuPQV+QelfUcqSFCcKN4pkNsR3xArNcFvQ
HAagq+XgzrZ84cwXuIz9yaNQ1+00XyJabVZdufcmxcTj0faywcziygmMn3UW/CqgilGUFGTd9Q2l
YCq8/jtWP+fiZzB2qXhTpvTNHJEk7b5Qi0MN/ct0GExZ4M2lzyu6tmLGOFODFD1eX5XVpp8EhlNF
eNyhV7x/BRcvxytylqUwVhrXsZehuxrHrdr4QWgByxgtUeV4xlUnMt9dIJID85HOfERVHbSI9jDS
cnTV+h+tNAv0BIaiTZrnSqw5p3v1dlmgMd8Ksg5xQwd8K7H/IVfPWneQjZfeCzCIcsiKzdi0nDPI
A2S+WFx7ggpRESwvi0xfszLhKGGipspvUwWs4o7CSwet+q/vFbJd6CQIoKoiBzj0OrgukGmYoubp
usGvt4osMJgQx6vlGmVrLEpMxJMR9sasPthhYlnubCkZbss+uhOb+lel9JNF1em59qadoHvIH4Z3
YTVT9lVJ5OSJ4kHbGZxB/ZinZmRAU5TzS+WVAzOL36EPCx3xF83XiSc0YgrNFStRUNavfRdDfJh4
y4utHGHUtkSXbte4ahGDJhWeKup3Q2PwkkCXbBLYq1kghWizBh96y84dvl9AGLWdv8logTcYs70W
fcM/gsKmt6Q2G+dd/GjQgyjcZG6DJmUrOQk3o3t9L9Zug+WPmA1nkb5rFNCzFAK2ogS/6dBLm1y1
NIVynOEairYwjfmDLFA8zI5CdxWmEYnTXkDdKCnUW79EG+mfr2aJw2wpZBKiIqI4yMjibhUvd0qK
gRKVl4Rf906graIiqrPaBe+opuYRkbAcqj132mTWqd02mLYdHVDyiBqP4GD9KsUkPoQwQXKLUYXz
7fN7OnixCktJYiuho5m3NylqwEPwNATHPoMaXGQKDXipCOekrLqNBTBjHX5oCEmOhg1rpKULgUi3
56kErd4nCwQ2yg5SglAKWznoCIGnTaFBuY9uc6jkXjeN1UsSBJDoi4b6FxJ453sIrjhjyHuYRhY8
kNIJ0XAhIipVHQy9c6BWrX0BxeyaN8idmGUzVHlSpd7UahGM3RHnDuGhMDsHMWNVMuZcnRDeGGgM
CHMz4TISr15UBs4NbF3BRAcDAu1doVRqfB4JDNl+eDNGGDEDP1N9ZyROFCdmqXBu/kua7tktzmNa
yLBSAoXI8w9VJF2cxhSQTWbGR/Iw3mtP9a18721EW3yrTBA3dDv/N4K66waydqgXuGxkI1dxFqH/
F2+kaadTh7ToLLuX/UMr2WN0uo51OQV9vki2zgDB0LhDIIy70jVM36G+6cP/Q+/yPt2nbnEwJvNV
NJPncgMt5cbE0IrAeW6snYflcuXzbUYRWQk1FcudBrSiH8YRueUnvbI16ef1ta4WDpdIzMkj0A2R
ex9IcnSAS27H1lbEAyHoLFG2lYZBE80qeUOalzNBzA4zh1DXO1/uBOxwbebHCWE+Rn3NwTdR/Ahe
m2fv4dAoJiaG7J+e4/Oq25eDPww6c27kKQ7FLoLHBvPhxnvS7iP0x1MndFCFc3180FNk6za0sHfk
obSFHw2oSNz6rYB1F1a9RdhkgB822m2V92ojnoRDyHsnrbn2maUCenOyhMwAE2FjhG+KIc+NO2y4
9cIBXBy8a2vNQS2jLOa7Vxk0y8QRl0cGkfIRPW6p6/W8ibPVhOUShfnOVUJCdZqvqBQOXUejeXIE
fYgafCoteikSYWNITik+T6LbGxsyis516+Ytcr7fFpGNiqouGhcBL+WnXsD8KNoH04xXZF2NAJar
ZL6W2qQCRF5gT0g/VPqmrm+m/kUToIWdvNXRs5hvSbkrp4fri1u7nJeozLtIKAb0e2MMzFJLYR9P
9NAnv8Ev/FqPwud1JN42Mk6/6sQ8y0Dlj3GweyI9j91j4/3+nyDYJ1DUQqie+liMHE+YgpDB5Ttt
piSzr8PwPhU7Dz/pRkDaft40UO0h+4BAo9V3lXzXEaeXPiPpkEu2qKW767icHTQYf+4HQyeJAWB9
8lYhhd1JJyK/XsdYvyL/ezexcSjRQTiRFvhKYY9m0g4ca73wpuv9oSLyR6Q/1nq4vY647qW+EZnT
PRpxlageEKvy6IkIcVPoxnAu/lWMeRhRn+muLrqvslqvpX72IHIb3OZGj1SQoebtr+srWd07TMTq
KhjrdAwInjsKEd1OUFOZUaABOwrmKB69ZMSgpgLdqTsfifP/DY/ZudSfxhiMU/AY5UOl3nnxJh5v
Iv099U6DVnG2cNX4Foub//vCC1IxjGJRA9jYQc1Z3VVxDWoHTvf4qjdagDCuNva7HuV9gHh96YC1
zBJDA7kG/Q5NLRyz430sxt1qfhbJsQgoENUqBtpznGb6GIdHRT4IDacavrp332kAtphIm3osEg+B
CgWt99jvJd0OSx6JxHrAuUBhzCFT8cpHy2ht6cfgrtpOW9Tbd+mxgBxZZKKGkpshRgQzSzimGzE1
k6PuyJzvd8mkNAdFi9/AWEnTqmD+iXEEul93kLTyX9C/+Pn2JBNLt0u7s4hLrckaX3WntZT9BD34
jcr5DV8PFjZXuvwNjBEhDzyktY99aEFCYqe9RR6GQ+122+ij/BWcFLCxOijcS87107geji7WzlhU
ksmjVpfAhfKZLpjItRyarfzpfbaKiWq4uJHN8gN9HXcFGuepk/Lqj6uHZ4E/W/zihHqqGsdGCHzy
eDTAu/Lq3fSRg28vbqCs99AevAf5FtxB/sf1hfNwmYs90uqCaBm+ORjqQ+RH1OMkODWvbM1B+XqC
LFZHY8wjDApWF1YfkXeAAkgcdeZUct6m84+9YjxfV/8CRia1p0TGvImYH08C+o+CNwS0RkxR+T0F
Ip41InLUvPbgVWf0/em+qE0WqGo2VUE3ArUtPgVPtZMYXEIJWAufNORIw3pz/Ytx/BH75M8xNd8F
816WVQZWj9IiymsT88Ik3qLmL7pYFCSo52YjoIjRr1py6tYug18kdkbkBCMeV/x6TLbYQub0EQHE
uHT2PEJXmyO1CGh0qB1CL7SFCBLSQGDGo80L5hU55563mcyxk9tSFEiKZTati+fvAB264K8SF4vF
MUcMrem5lM6uxQAB6fTWp7t0cnX0+lUUNKEaJ2/AOQNsrwQZq7Dt5g+X6o7QOmFrixnMMtpNcmeN
xmHgyS3yrq6v/74wlUJHfjqs8PGSHdq35X2agDOuORhOYobHeoMxesV6GDfPidvtQbBl8hgAV+PD
7/1leygwfeChlokVC3Hj+JQiMcU5crP5XfoVIoNcEDPaaK86PwxdKxBFlRFu6PlLG+yocWjKlyBx
qGJfP9s8ICYKIINQ5qkHoGLclMHnJII+xEp6u/2rZjiwxf23pPlgLD6a1vVpMGC01RLzX5iMRrSW
oNaa88ZN17+NDioPMEFDzoA52GOkiFKixbhe0OKa6jFaCnfXt2zdUX0jMCd4hOripGuwvkmCIm1Y
wuPmlkfVmy6HRLpP7LqnnGvmKxd9aQ/fmMyJBv1rYJQiMMOsfI1limdPkpWQVE7SLa0LFZeOn8rE
RNQ9voetmmIQFjPhWkJBA5aFgvIht1P9qx0wUFWp+nAj9kPxQ22C5AGjgOoxDKE/Z6ITINymU43G
qkKr7LJt9N/oevFe2lEcP1R07KH8Naj2GCsC+HIa9CPEYBfd+g31NmlDoIGsF0Z8BMNVd6Tj6O9C
URteoqY51k1IMPebq4NdGkr4q9PHYqfHBtlOtAYnjVhGEJsCY7mlCcSJlOFRLGjqxiV5VAbB2Kq5
TJxKCO9zIxQ4H3T1DMwU3tCeh/A8YW4eIZNp1coZHsrSu1qaoJ8xqWKq8c3AE1tcz3wuoBjr1Kre
0AXoLVpGJO80ITIDfVsY7wJqeRI9xAGG6VQn0TgvvzUPjQcmKBhA+QQqBsZiy7aPhEzFmRiH1ATT
5mYmhuvzdleRzA38aDumNSY0xdfrB2VtX6HpgBkKCj3yi6bIrOtoO+oJnmc1Djs9dSQCTXZRIyAz
jiLKB9fh1m7WJRzjyryAEkEcABeLpz6pnVp/jhoezc7a4V+CMF6MVroxQZkTtpL/k+GJFNtdgtlk
jCXnB9nTON75K5Jjzz3GDlD20CQFhWEGLkymvhgMDOprcWAm3s9eN9ERbSsexEmfWpy/ujENDDAa
Y2N6EidSX91QMPjP6JhyZRMUiaAWkZ5j+JPKn5DBscLpteEF0Kv7ucBgPlqZEqWK52HzOJDRtu/2
PsZ6IkQQ73L7qfJ4hNZXpKGBBNenhqbZ8zsIXJe5T3qcdEhSmmIAbo6PgeSceGjtBkLi6F8Qlk8q
7lVRFeIc4XJevwQZ2WToYf8LU19AMI0VWjGBhUvAOuoidAK8HsuxsbTu8w9RoDMo4c5B1RDaQOgx
Pt+tlPZ9GBd42ISyXG4aGvtv+qgUyN5XvHjn4sPMUDNDHBofQGrJxjuDEUlRFoEhK2nRKk6lLNwF
haajsDf0f+omAAU1m1kI1lBklH7PVxUVipDDPUDjYCzqQ65rxUmOGv1DL5Rw4GBddnRg9H1myQLT
pAzeN5YqegCTQl8XZQZZm+zJuMu3g00ku0WcCpVmM77B3NwmvvFd3SZO4gi/9dfM5b0GVvb27Dcw
3l+KQSDn9/gNXXRDyEtA32PQzv6xqZxhMJs6xqLf5jowpuzOa++qYBOFj9chLo7V+Vay1dhqQFwi
TIBQp3EjSckWD2D7zyHAVAiaDvwBh+28k4sQlfZqVkLPAzkvcGyHGr3vs5izisvq1BcZwjcGE2x0
Dbi0GwEYpZMETnSfPus34k72HWlvuIEpFebE+zhrO7dcFnOO65AG4HIFZDJVpgEO+o4Tnl7OgDCL
YkzMR1UxF2aE6oY+BpZcoXRNHlRbM9NNb4MHzNLv6D6zRF7y7uL6YIAZuxPAWGkMQQXy4FNyPzeV
Wfo7Ocj3oaXvKJ6D6cZ4kV66o2fx+n9XkRHyauBJmcMbxlY00kENEQkRS8tDU82eorecxiYZbHT/
iAPnJp6XcRYGzMucufRnkTbQdTJgcC9G0lYNZK+ku7HrTAm0/qJvDRpUdN3Rw+A7b95szWkAE9wW
eEjhKcU8QNsoyI0i7zIrQ8O2OOzT6CeYPK4ft9nUL1f1jTHb7eK4VUol4P0LDCEzw99d/Sr6dhTw
DtzFnMXclIVKDmjAoEKMyvY5Sk0aXSbqkFnes7gvHrXZLORNqaPUP3Jyqiuf6QyKWVDQy95QCT1k
B8hB0CIzDR41UE4HhilpqIhZ5cQJNVZ2EEcLvOhEB2WsxNKrJaQzMDICoZuiuCuV3oxVlPnQH1vw
GiRXgSgY+jERDT4Qtr/Nl7WSZnGHMjpIVsZQMg3IRoC9xqnV8uG6Vax4KxER579QbObWK9RcnBpA
jejxHersbmyL9+sQK8YNi5gl4qHgYBgq4zVKNe1rrwBE3/l26in3MYoPQczrpFzz9WiTgg65MpPX
Y1XnpteiWa73kzHFDN6mnR7C5CBEL768I1DeCtGgVx6mweqj2yK5L5On62u8TJLNKtEKvhXYBRHt
srGu1hAaBx4yAfIJPRYoL9zoOyd2YxeFuNEcN8ZJ2OU7qKK15rPg8t5Ja18RTz4RzSSg/ZPZnLEo
CLQLYwJeQ5ASpC2ORLi5vsC1jwi2k7kfDC18hHXApCW5p+VACIsXku8n+cQNFS/ZqeY9xEMBApVQ
+0Bn8PkHVMNu1FJJS62SHOLeNsxs05nDKTxOpwadbsLmp7wtt9fXJa+dNchgKKgLQ9PsYuJ8Kkje
kBILS83abPdvtdNEJiYIIZDdmql519mya9yim/XW21YQk9sh2QPxQNMHcyjvx1xWqeYdWPwY+XwH
4imtiqTGj0H3m2SYqKF4FhrQzOY+2rgl2u/oQ2j5Hua6rdtPzkbM/2/mfjjDZjx3i8E4CTxA0LZ8
i3+Pe1vyndJU79v3X/rn5A5b5NC3/Y1GzehE3Tw3JYtLdrhqZIvlz2a+uKLaUo2Kav4WuWM8Km+d
iQ6HI3FhdNbgCMeTfCo4xd/LFJFqSHBJOpjsoIQJyQgGEpd971c5tOQbF4T+o1Mfs8N4V9dOfD9w
wFaWB8cAO0OTv4Eghtnh0Y/zaqrQHdXHWzEVzGnahpArv/4dV1wBFHnRuwkviNCavYB1kpdhoUsw
oVGyMEIOTQEOwmUNF+H6zNSBSxDhhMKmSTzoZtZZTkEzelu7wavam+C4bU3x8T5+CxwkuEAWW5vX
l7V2NM5A53O8sA1ZCNJMTwHaW7Xrb5E+Rfy7rd+LV3qUt/IdCM+qTXBMD9KsQ8QBXwk1yOzbIQAB
miDEf+fg1JiGwkt10D3bnlseo52+91Vz+JDvERaespfQJrvwPX4NHyO3eb8OvuKgQFOPrN5MKQ1o
ZuInLaFkFHgBYsPs6AW3YXmkxu9e5vjBFbOZNV80iDNoEgStGN+rx2GGIiNm2PvyRVLftOTPbR95
BmXWb8fEx0XKIavbZoSMRgYOPKTwY1vO7kCtcH2nVr4S3gcKLB9sbQruwvOvJCeeqvXd/NjDpHT6
1OtuTl9VbSeSB48kUI7itd2seQ/wzsJ/QAUbg+jsLF+YdiOI/cfMahq3d8Dd+NPo7MyMoK/CewGt
nbozLOYACGgXlYMKWKChSG/To/4ZbDS73cgb+c6CystR/BB5L80VqzjDZEIqKS+h7i4BM3cCiH7l
uCIDO4Y7Vo7BbWPudZ93zFd85Bni/BBcHHNBlMCA0UJymOIC/iW+xL7VmONuNCEd4HiPkpXs2x2v
wjgvg7n6zkAZw+lrOQdt8LxM43ESDphh7TVLaVIzQ7/9dRtdi1KXWGxiJU87ojUDsPAMqx0RC7Oo
pT5mh8i+p6f60bevA65uKKh0YKVwIJLKHmy1y+DVRDjLdrQmXDeR+lSiD/sPUWbNvZl2ErOCYIRl
64CiCCkFPFLQz93EEJ6wCwksCTyKy4ulMCCMbZQFWJW8ASDEgxamB86NzK15jurC5GdZP8ijKXiG
YzyXfeSJUj9owwBdv0iGsSt27xccE7hw6F8IwICi3SwfxnyRpi0K6JuAgXQoDTsrbd14kBJ00n38
8SdBBAC5MIxIUVFW591cnCQvrwq8IwvoIIIOJSkhPzG++n/8LICYmwrGPEj6zEQc7G4JdR6QikLa
JAuUk9J2NskkV/Y5fmjlw5+hyOdLGZPeayNvRoHEAkgeXCls7xRau3++Y6BonzVQ8ekvdFq6AUl5
bYJ6SpeQm2ZQjpSCICJt/wKGIH+L2jy2DLlJZjWTIGsVQY9UXUH/LwXTh2IKMefYz2fhzKXhw0A/
FrcgVRXonzG3hZyXGTL60PdAPmPTG6EDMR2UezS7TqKHQejtgNsHc3H9MpDMZRHpmOYeGgpJnVDF
lJITFj99r7FjyKOoyUatXChwX/9gF34bWWMUMBCGQpISDQiMidMp1wrSQE5O12sE1Xia9AUIfwpX
m/SHzks5MdJlG9OMh4gXiS1Q8CC7df7lAk9pvTaFElfvlW6bOIW2Tw03x0wWfY7jF0k6BcGb4e//
fJUYkkUtGUUUAnr9c1REVX2YVki2KtXeD6x8aMw6PNSDYeYdJ8O74prA+oI4W54VRfEoOoeSsziZ
yhxQCIJ3qeLdtEkMIoTyd2s0p+urWoOSERBiDBi3Bi6ncyg1y+uedLAWonUieESK9qgHY3NT1KVg
Nv74F54KEm4YPQRFmTaXvs7xehld5p6MA1HJmoPxN1OnkVnyEjFrFgmBiVnZBgWNiyeeYcQjrMeA
uqUUUwxS+tTEiMMplBLIBWU5WgGyt+v7uI6ozGubb3e2llfSqkuqUscZ6Mg/yQiWVjRVTH5Vm5Ee
b2ruVBEPb74/F9dKPdRNTgPgFWn4Wwwaq86G/QB9GkwqnrSKFy+tuH60MX0vjzniI96ZZRJjQ/Ws
3xTCk6SRTR461/dwFQSvH1CtzgzTbOk9y0dDz+c1DLG8K5VTg1ERTYr//N6n8gKF2Tk/bas4ErCU
IZA3YuW9tU15VKZffljd//l6UGyFU8T9AqELxtaVCSRSUzTCE3cPSW9YviCYAc/5rtwwXyOpEv7S
UXNl3JIKuazKg3QuZsolOxBfxfDVQ5U18+pTGf5MKcdfrMKBhFtXRDAqigqzpnEIRFEt5ltzKvY0
vkmUzwpzCNo/Re/vOuXx+g6uRIEUYnQIAhDYYBeZxVVi34p1h4gjNoxfAhi3lSzkvIjXHCDCMzQW
YrpXvBjtxSESVbmGr0UaZye2md324w/UNNCOTjj35Jp9I0qjKC3NJX+2oBVKJd5wFDJoEd1iyN1M
xO3MhnJ9yy7Tt7gdlyjM5aGpYZoZJRbUJGr6KUxE23uDUt1Dpnl8loSJblFdKdy4jxIk52l9iArU
ysG7FBl3stF3j1rqyH23u/6z1r4ktthA7gY07hd0O21STFkSqEjwGd69Ehb3Q/l8HWH1QypQmYMD
wRuLnWyXfZIZYzUjhGUc7jsxlSJ3UCQQEEYF8X42QcfLlK5BIvGmIuZBmg8mdO6EvUZRvJrACWOM
/q0XX6dYORWop2MoLN1cX91ljoP5rMzBM8KReIEG4xGgoZv0LqSFtAlTboGpRXZeKpj1dGvePbp2
2lWkMZEpQsVIZjv9JcGv6EQU3DJVsws1ZTeF7Y2XDNsRrsyr2n2sVvb1hfIgmT3tcm30Mh+QEKM0
G1UzB/1X49mJ7zktdbPwL/wZ3pdzjyAemRdj9t04dqovwJ81Wei2VHzLxGKfF6jJUvnYjCCpS3n9
kGtWo85JOMhHExWySedWE5TTQCIDIRdFAU6dMHmSZgc1R51FJ5xU3GqojPM2+08A4s85lkyjmOQt
LBQqZeDG7DFCD1x/E8W/BgpqrdvSe0R7PJdmYtXVwWJgMyq6jVgKw0CLxSlW8RXVmppSlt5XTbzx
uIRua1EQsuv/wrBd+LU++lD8BoxY+Y7fvGDIAA1om2CczI5HNrr22Qjk4tEdBoXUCzZ4nwhSJEMi
HpG/15kgh/w0yp5aQgMNAAxoutePwep5X/oWxkp8MIeiYQtfS2uV27B6yHX0P8d57ybE38hT8j5M
mHBN70Bqx7kR174dOiBQkUDgjCQZYzO07DLPj2Az6EOOzYKov40m3aOyXHIisbU7AT1pcNX/j0CG
cWlho2T5NGvape34npdGYCoj5fjN1a82d3JiEhL0Qsq82EWcHLVD2qP1aBZTH01Mnpp5FOGqh3oC
b/hq9YvhrY8UD9zIrGJwDgVt03HqJ7TzaU2jS/vGUPzkiGCzGEwIgxuaG3RRrZtaL8e3akOCBzmQ
24PeVgEnT3O5Zjzn4FnwS5BCuRAVJUpP+gJRgIVKhtNr5uhBhaMhZpY9XDfSy+MHIB3VJxUjXSAp
YVasdD1pFQOZfq++ybQfQ+qDe2WLpyo6yjhhzaVRnkPNa158R6gVFwpIczNQJEN+xXCMHGEUL4Tg
gTAG2RFSl9LcCpeCDKP+MITOjAknEFrDQC8TvCLyJRi0Zk5XqHeVOPholwH7ua0l3TalyUYReEmS
FRjMcuNG05FFmNt+z/drlBAuFBLyzVlNf6I31KUe/Idf+H8c0+Ld8Y3DKsooAtJhvYJCgZZCUaYQ
NrUwOB6ROO5wdTkGCDq+WIvQ1nS+HMFAhacuNeza6HWWqOe6aWg5ZItbj5PmWTnGkIdGoIq8HTI9
kJs/h/LLCmc4McDgCiEqTHehBzyOjnoe2nr1QyuCjS6V1iRw7Psy7JnLfXjJIYkLKhKW6Q+TNUHk
hUDVk+QJ6r8vcoFbWkSPipjVJhGgzeXzGqpX/ISEBjG0hM8dfZj6P19pp/hR0k5fczziplM+krF3
J8RaI+Epqcz/p/M0KAzxG4m1EpAy+fUwAKnRn4lu4Ap1BI840/CDgICicUpe+eDSXtCEgzYZpNwp
vex3JmEBxn/Uqq24ap6RUoBcjBzZmVL0nHB1xVyAoCLnCscPJ8i2z4IALYDQH6I5ZAL2ih5BhcQv
Ha8Ofnhd/zkZ8kuQKpacZ/cSMkLX/e+l0aBwMScK8eRB0wSrtZRB/bET/aSwwGBzD3Vz0yfSnZBX
VtxhOHACi15HBE5S49JogImmTMSuYIzTWUw9KvWiF4HZ4m9NtATvWcJAyMibmF5d2wJHPjdOj5R1
FynA0b3ePmZ2nvmWUd4L8UaXnb/YRjSNzdLwYKVgWaio0MatQrLCylGm8cPURbqwbOymkrZEPegJ
Jyj/P9K+bEduHmn2iQSI2nVLSbV19b73jeBu29r3XU//B/tgxiqWThH2APPNjYGOSiqZJHOJWLWM
Xcqxhkhu8G2Fvl6C7G0ssHxyEO2q2SB408WYZM6K6cbObOKmkX9dpsPfVwfx6ZgMBprTcJP9bmhe
nKFqpUAEfapK5AxvWf4B7eRyJQjUq8YtMNi/LzDiJFd9eQDGGJufbZ9c+VHkdBZKxraxN8OaqpKo
bLwGCe10BdliVI3OTtQ+Gypr7kJUi8mTJDl28G7O+2Z4ygYFLxzBfj+PZCjjLcDYnXZhX9EpGLmK
QXZvJrET9j+1GB2v36PvP1IppP5wFel/q/mCyqGFhkaMlFkyvh139pVh1Msxg5TIvBlJe5jbaNMN
xubyLjgfu2I40EdEbwsWEoXRU9PmrppwxMYlRhI7aqiPQeT0Ft5SG013leALAvFl9kvC0EYmomVd
W1SUrHFNR9cy3uLckRvLsanrJfa6PI6OZEVeFj3L5ktnHALzIYcETRE/XTZ2LYp9P+JQj2fNYNzR
Z3RBEDcS1pSECoQpyKHLFC/UR6fORSf7ygmBdWUPxv+HpXOdQ9YY9lqeYF215GeIjoMMnVuOrhvP
dRB5UV7slXasqFzat5YcvFy2k63c6cHLsNGFhr4YNBd/c5Es3DXvwr7p5KR0oFKHSPpgKxHN5RS6
aYGTl4LAJgLj9sY89/oYE4D16pcdbJU2ddP4taq8ESydl+1if+qSXez8X9hVz02S1CaDIi9K+gMn
7j/8feQrIW5hK2CH4/wjkNvAwlAvSOjs7JGE/aeSiSg/V01AyxKSz0hsI8V9akIp16pdVHB6tGGl
qA/JpUgs4zv9cbZKfyD49AhEDzI5TTIEq9sicsrjuE+20131pm2MR4P+KH8Tz/cKr/GsLSamRex/
53cw+B6u0URBwpvpkZ8aOPttP8QtjlVTBq0w5Lca9Fn0u8sfai34L0G4awKqbqpVDwBR7efK3Gep
izl13MVUJxtvs6/LYKufbGER93ZD4meqdGhJOMooUYIXqCYiyFldM5Q8oPyhI+XKs6ZJeR6ZSl2W
ECkjBq3wJHCC9JnEjcC/13FMBR6O1lq8Ok6/DUYBsFk73EEsKxy2sp6j0bYPc5eQRqQHtPqFwJ2q
IdDi0si/MiQZ/KiNjvBny7XXGocYXZrtL71MoBP/pPoPf/+JEOqQVlXxijP5QUd7RkNFbsLly+m1
bdBt2P11dkzBE+0/AKgvn67cVM0WlL0BYAw/TBhRmYdQdGSsfZ0lBvd1QhArN3kMjMnY2PG9qt/g
on15ndYOwCUEt29KuZPLrgHE0B/DGGnafQkZe1G7sMgQbsPo6HlTOhUotdpApi4Bh7xNs7YWePPa
wYOSEq7wioEpV/4NZkqKDcEcti8xsWvR0H5OhhIsDV+5/fvysq0atEBiy7o4d2IbpBC6AqQSvW8G
+hYyY5s2ggvfSgkPPrZA4e5DlTIlUzlg2fpovtcx6TxUOLZD4hpa8tyT1g3tFh9ucqLIcDXMDdG8
iDZpGt/U1Sj6MaLFZft7YXIqp02uqey5cpBu7cfpHhOHmLmixKT2Vt77u8nNvfjZerUELrp6cVou
A3dCTpreKFOMxR4t6BAg1x3NxSZFes6EqNWoaRTBazsPihtm8fbyd14LWgtofpw9xBu30xQYHUTX
4/hZ4Xk/eCMGE3p3Jo+Xsf4/doLxAJOOeBPyl426aoup8gGmyqq/Tyc122hd8AZl031cjbispZ3u
JHr8WNj2Qa6mcnP5B6wYi8cTXk84o5Hy4h+kveWHalG3MLYIsTu/BqhxDuChG7Zaf4hFwW3NXMBp
hoF5NySO+XaxFAIIthEjfWCF0o1GcC/W2+uojZwWvbgJkiZTaHiT3FB5SneXLV3ZvifQ3PZNtbpt
6hSWZuQ6Lr20esl9AcTKdgEExhIxkIFOIL7fMzdK0AhLDXIy1X3cuZLmxWBO7K9aVZCoXLUFM2Zo
jFAJ8jFcbO2nhOiRiWXsjZ0yHcLiJR6eLi/Xqi0LCHYfWm59yQgSPwJEHnlxd10hgYXs7jzubFF7
AFt47qaqsIG5/xjDjF0gzaCIGZMSHwZlwiw6TOXHGNz38edle1jAOEMBCQIeQmzQiH9Jpxl4z0B7
i0MvpQTc0k7+Q/W6o4LxrstAa29pBUMWaCs1MQSk8OztSWQYaREy376eDsHDdBNtpy9pH+wzoHWC
HPzaebFE45vZTUwty6Ekl056DLfxsTyGm+gaE/abYDtv9W0tHIZZuQhjphilXTZ1YZ7VQs0kr8PZ
hHk25n36JKDtINhGa979BwHNxKcOkSgYcScdEGTprscUZ7PPhDp77I7Du8MSg7tmWeiFGfweGNP9
7E43aU6Nn7U3bfzX8EPa/MN7T2GtFOg9Q+IUSf5Ti5D9V/pZrRBlM3l04wyVZFzDM3rZ89Y20gKF
z7SbZafK5YAHRKe9tZqTKVd5/NrOf388Lm3hk8Can0GjMIItsY2KH3oqx6s03kjxq63e5PP9ZZPW
XEH57oS1WeGd30tWZ9ZZUtUluEtqBTk3owG/Xxl65myJFE3WoMD5g8kJNlmO5uLTb1SqZEabLMJQ
kUC0bTvFH52ogW7tA1k2cvWslQBlF84NynHotSbvSycKf9aqa+WbqNlC8FHgByudH3jc/cHhHSFo
41QZUsRuRje6CTz0BCKpdqf7jHLlWIp4lldXbgHH7aUyiTK9TmCW3CR0LgtnHKBN7P69JyxtYht6
cUrYLUTbopqdR8NjNezS5iEO9v8bBHeqSkUaYEoddhAdBqBTWAkdDNteBlkLn7jqyegKZR0WfAeQ
1OFhj1sfLrYBiELm9mqS7X/YodArQfoK+jyYCeHcTLfCPlNQ93JCtIaV0FUvpmKrIHMbF/a9Fn5a
qoh5fe2yYGHqHkP/aN9F28Hpx2nx0BvAhwPhQegptn0FhbcHPQ2geSDRSBe8wkVgnCdUatV1KWEv
vtwrug4cb4dmjjcTQZPY5vLHYivFnxJLuziPKKTSsqD2hnvWeCNDNgNTatSPvSxzG791wvpOwpPz
MuTqZlosJReG6iHpp77F+y/Pi0OS22+toVyrWihS6Fm7+MNHUIRCby3mTTkn6Wc8xQMJh8XYEqok
L5X5Ymt0MPckAreu4CG5vo7/BeOTkUWbTYWpAKwMwt2Q5sdw6naYJNtHWk4lc/6lGGMHUmh5EKzm
asT9Y+XZuIgcD0ac4LAqdAvKuc9joNA5gsqoqL52PhyNke/FevIUqZ2PoNszEwel/BESraZyo+Ms
mY5mOXqZrLqxHN6O1rsMeafCesaVbRs3Cm2N4VYpn4JRQ0mVqZv3/xI4WQkeJXHk4fjWpFyVUrU0
sTehZL5rGtwLovZ3NdeCoLO6K1Fn+G4+YuNopyGANBhEgHQQcmPyU+M/tuptnW/nn8H0+g/7Q8GV
l4AKA50aHM5gV71UzYifSQwhGaQ/bDOGIvTnZZRVaxaXAQ6lAl1aWGlAkY3kHr/FSTCz5UNBM0uL
Q0tEd4/1E3uBx8W0uZhnhDKcbkjiQARR/jmHH8WYOXKnbVD1vJ7J9OTLz2ZTO0Yq6sVb3SQLcC7K
JaPUp5AWQECV0ytLf8xk/zEJ542Jlb28rGvBjZHRYV5MxsACP8QfZEwPtQBSUR3RW1tXR1ASXoZY
TTEwIicw3RDoxfEDVBHUnhNzlHH6WV/d9BSEJkXPrRNqNx0cZgTVf/xoZf9QlMK78g8qc6jF9QQP
3MnGOAEiHJpEW9kxbFHuZOUrwSCkiNBhiElfvpuxQvsCPhI2mDYqz4mKx1ekBp/dqNN4hirI5VVc
8X+MLGood2On4SbB+f8wGbPRNvB/ifyEPqlrTMleyifX0huqxl+XwVa84gSMc35zDKDLOQAsw2T5
WOMQosMgqE+urt7CIM7HMYIwq6RHamaWCsxgPyvpQ9IMNBSp+KycdCe2cMc3xOLkpsT/QCE5PneV
Dk71aZfZlQse1eupU5/R/ucZscj9REvI/n3hfsas2KCbZt8LRV4DDSVZcTuJinorV9cT29gaL0As
qwtIWcO2QCr2mQUSibYTTD+K7OC2URdpxZgGsCMe1au+HcGHZcMQEUPLyuXnxBL27wtLQkyLFBiU
hTeYW6M9Wu1mrMHGip58vQX1zc/L/r2+bqZBQLuB+zH/7Gszkul2g+BeToWrNldVJMo5neuKMHoS
8l8I/sWXlhJmACVA6Bt1N4BDR3Og9HwlPd/It8N7cEQX2hP6b67Lre8lNU0+s9+J6EesHWInP4IL
GnpTW3nFkrvo5u4GqEIcR+iaFBCsp+WY0I44KM0aItj1UPXHdC56hHYvtaQAalrp4MG/z7L3cjz2
4UiDURBEBB/S5IKIOkZJU7G0q4H20GHaWpLo6b4ePv4Yw37BwjELqS/KxmYIeGlYA9T6vCHeZglr
33VjsoXS6WXfFK0eFzgilDHHOQPgXLmz787zXTQkThe5gyroTF/f2n9M46LHkNtZnclAauTt1CGr
R2hORNlQlhrkHmwnLsjFj0rLm7aLcMGQJ0eaXSN6rfOPlmi0lz/y2J0U2o/byysocgoulmB+Cs2h
GuxSyUvnfwhTlaJ14x5qpOpBZDDi77d2+EOaBvBW5a9tqW8um7F2b1ouHV/2atHe3M/MuUvwKknW
xop3TQB5aBnVx2sjd3PloItYkNey1yegXMiIamPMOgOBGI5u7SNPLinZ5VfRHvFDU5zqVnpCDMlb
97Kxq7cBxk+M/nUQB/GdAmaCm4+vABbMY26UyXsViQpT+jJTUR/Oqnf8F+ksl12TSM66DkhTnVCj
LmjZ/Mu+WiBwS1iYZtfJ7CyrrYSa/RdGhKCkdXm9Vs/LBQYfY62qiWsVvqGn7wYIeoIbtCaMaeua
6mvSCcBWQ5KCflwTQ2s66M1OYyCRBrMyqgF7WLlXCao1ljs2xy66LUW6Kqtba4HEhSTZjrsu0Vi0
aB5k3dVlzxYpF617+AKDi0hqoETFPMAaSGPSofcktfVyxSNlSyviFPWAOQMaqGi3fEmy96J3hk6w
s9dd8M96cgFqKivcrVtY2RQ/DfUr7wSbafXMWljIBag5hTpMNjIL85dgeIDYaCPd+R02rps1MdTE
2v/NQXg6Nn3OfS3HRK8DnjuUtB1/dobgK9BCpxeVogS+yGc1IGWqzB1hvojEkcS+11s0vfXJQRdx
zImQuC0Gov52MBuGNEholL6KpNAhDTXGr1HUXLEa/TARin5pCw16fMtMNU9t5bPygGy9Sq1CA+Oz
1e8aUTv46u5awPC7S4nSJmCZmtn8Ydj4NkfDF+QVV117AcFtrtbqSWeyl+NgPYbt70mkfCMygds6
elwZauBjpZQcMnEJOKi7rfrXqqzs7r4wgts/k1ZZQ8/WSekNjKmA4TDaqsHb5QgusIQ/3bO6jlvk
CfAuxTkUK94sQSUq+mtFklNT+LRB3aux1rA0FjGfQ+0jCrbpKGh9OFcY4DC4jQJST7CRMEtMkDLv
hozqtx/KXXxr3ZGbyo1f5X3jppCXdpvjM2Sm84pWV5IgpK5u1j+fjKcRrSx0IFvszgelHkfvXyII
wdbFMYmOxBZJKqyG1wUW2wOLJ4EUKWFiVsAKyh++Mrlzlb7IsQquCtlrbdutqmyjG9n7ZX8RLjNz
qAVs6Bc5wfGIa+eGHMnGR2Vvo3jD7wwyhq6xn7fF0b+qvfxF3twHn83h5TL+6o1jYTUXPNqWGOnM
3szB8KGVz5I673oIpacErHYtdDLyJInoZUj2J8/eDgtILpgUYe8PFrvktCWYjqGA63tgdKZSLzi+
RFuRCyqmkddkZKYp094aIcD5KmmCI1kEwYWUtp41GWc+/NPemONDnn4KRxu+lTwuLBd/Ck+qWRb2
DDPiI0Rit+QhomiTu8MltJ7dAJzBOeiJX5WN/xC/Gq8yHXbKTefY7rO6zcBB/r8tKn9QV7klTV3w
/fGe0u7Obh60SHDYrC8qJkZYmRNvB84/2lQdKpntiAm01GG8S/xnRdTCsR5Y/mBwvtEZINQnFjCi
dHqOspZGo7ZJRp+WZfGea6K+lNVdhoYUpnWDZn2e7ruq9VrJVFw6TIwxVVDAtbtNX0duVR7CeC+L
avjrGSIUvjW0Z2Poix8zyoy8ycZsQqb3oXlBhzZcJDpisE+n2Z1204iKcqs7egHHHRW1Pyf2ZMK8
SH7XpoNV7cMCoo37y3GDiGDU01AJtrrcGgpYJe2s+8mTr6ODWrjpa/lRU7KPt/EhudMd37sMu+qO
C+O4c0FPUnSZ5EBt1SP6GeXxNRTpxK0ePZgaBOsFvtYZud9Qp4qRBShqpM2hk3ck8Zouo8roNsFW
M0c6J6//YNMCkIv6EKWToLQHm1JrUo4GrsSO3+loxpGnXhDtV5dvAcXt5tkqk3ic0Q/Y2cn9nIdO
FJhX6SjIZ6+6xgKF288Ktm4TdEAx0q2lHgbtLpNvdNEgzDkxMbsTLWD4eG/4RTLarLlxDlyoZKVy
TY3wpiq9sXjpC8eKrjBWF/lXffMAPl1V39j/9JYGTxzkrAxMK8rceg5aHGqDwQpgqEyp41GfPgxR
dFz1xwUGt5oqWhU0HTUI9l4HL2yWfZrtj3b2iP+z0jyhYvjqx1vAcavaSEELjjiYpGlv+vRFlCfD
vhIm3lbfMKaB6U5G3YV5My56TKle5OzbNdPo9NVn6At8cNXTFwDcqg1aqEWlCYC63SbZIVN/Bblg
M62dI0gPqYzgC6IRGhcBMaYuhVaAQAsh3vyhDNuDDe57b+5i/dBijO4mkLUEtIiNiOpi7ROhG9VC
jyBGQM5YSJQxH3U7HxEwjAfTvEcX4qhcJaIMytoKgnueEZqDEeuM0WhQWqmsQpVtL8X1I3kf6LMr
5er2cvRb8QRM9GM4G4UcpL348kKjm4oUWeCjkjH97sihL9O0rER3Q+ZP3L3tBIU7N3obFLGdARRJ
n+5KSCGEVboxreixQanGQK3mslEra2fgC2nQ9UXbI1jhT907bNMU8quM8aoLvaJuvtR2hOSpLCjN
rMJAKwrc8+i9Bw/nKYwJqSA5G0Fc1MflW95jbIbUd3Yoqi+sfSKQOTKBKDD9AIqDiYxM10JQCvlW
rntWlcQPshG+zUkQexHY9DO/vEli47VAsy/tZ+PaDzIIL7YzlH38yt4njS7Sglj7nipoXBmzoA4q
Ye7MzPSSRHMFuoteDekQQmRvvtFbhyQgxn26/C1Xdhu4y9CAgFhFIKvKWZ9jED1skhjqS0OHIYou
8B0/xxlNpsTHSd1Iragetrbe6MbVsLchiIDgcrrexM+kWiXQLoTgdk/l2Gi2bVk0gpzCN/sBvyd0
DEpj64FJAB/2FEaeG78uJpR+y3CryIe+9kL7OpecrNoGqYuEw7aWD0YJ9iHty7e8UHsP673f3UWy
YLd8t91d+iXcEidxEAXx2IG85KVhD6n6s3JBOeP86rYJMpD78KjfhZ7ldTvjZhJ495onQRkMmsDg
3kCU47Zq3yvg3WCexDr7B7uYad4ahJp4rzq+PoBLEct/2aNWIaHyyihFsXO/HwzLLMNoBlVOsswZ
x43dHXy9xn8fE5hhStFY11qBCxRdf7CU04+sRUYfGxqwJh8KTeEu76GbHjnyfNPOrqreTwWerpJ3
2cBzcSPGZb5A5RbVAJ1a0YwpRFOyJAV33GjG1wopmg/ft6Zrq43UW+Ib+i9/GK1yE7Rdk9PUkP19
IJP+fpjSHEVZhVRoVRnlvU36uneaukH3Ral2BBKHkk2+wiYwvCEKcES1mLAaaaqo5c5PouA5zLUp
dSupxVyI3+uC4tNaRIDHQA8QHGCYH+PCrl6hq0a34K5SzNqmd2XhRsGLPQtgmNfzuwJk2NAU1cEU
QXhhVntIq4kUEejVMrKtR7KxmtCbfFXwsVZdBBosmIQD3yV7EJ+6SKAbfTN8ywNNIE3wsiHUf0t9
3SXgUVNif2NHnQ9+n6p9SBECTafPkdilQZKFogrldzsXbzJ0xEzw7TDSFr5pBPzBva52QeaoG0lz
/D1xCwd6N94XcSGduenuA089gNdOgrifReNDvAeXtpfteprux6vJy7cd7bxH5Vg95s4/zHVjdvy/
P45vN1FJMUhShR836xGt1MfO3uNHhtp2MK/zXtDvvfbxl2Ccj4ExX7clthIgEFEUOki1/IuA9+Wh
k6L0/fJ2PTtv0JeISzhiIHSo0NDH4tUiHpECwhBZUGC3yuqrOTX3DW4ufw+hgLMOjMOgHUIi5BRC
HoduBEc57l1lB4mTSmkdKRANX6+VHU++EBfsymw2jYx9IeO+Dj1ypXgWRElBwomxhk1+43uy+/uy
XaLPxAW6KYIEdJUwhw0eWm1fkq0vou9eI7U4sYo7pzUdagPNAAzz8S3y5n3vJh8YC7o9Eudu3t35
EKCk2jHaqF6wuWydcEG50KDPdt1UCqC73+bT/Nbffo6UbC2qH+6y7QhGP8FNYH05EetAyYNXFX8y
KqWKGeUOh3Gq/x7zO7BFRqLL1SoE0gaMvwy8RjwnVGcXcTTUuMzK+gROaJmiWwLlWlF78dpAJJiL
GIkwZikscNKcerySdonSfXtGVNBp0j6D/Cvr0qPSIERN6c+amA7RYkfPkt1cpoin0Z3g6zGIs2i6
uCRzXy9J5ZbUKnPOdrA8M6lfZUhVbnRwXjtVGoNqT9ce5dpKqSxHV6MeSe8mOLIz0hkeAeGxIAas
HZsQycKS4FQz8DI6XREZTPqJyi7SsfqrJd6AxsNq3hmiTgoRDBcEoNhSDaQETFLc+LFb+tddjC8g
Iqla/8A6Y4oGQQp4GrmQ1g1pEjVVkjlBYsabvixobMfHeJqe7O41zNPrOu2cCuz0nSFt8nTe68qb
4AOvZCDA+ffnJ3BJDkLiMMg0/AQzcMMnq6RxSNPfk1d5t4pEXwc3eCQQetrb+36gseCEWrvFgkeF
MBI5iLnzvJ590GS9puNm2Wo/LesFzkbHYltHPzNRG/OqmQskLgCqytBEJbvD1q3u2tD6CzuajDIN
kfyKumFf+oOg6nF2IuL+iicf1GM1dNOD9f/UVaVg6muV3V+RGRlployTW3faP5RvkFpBrEO/vqbb
ZxtiirRWlnOsIEq4yfOI2oA8uwIfWWkONCDhwkb0IYwMDYNTUzA1YmqVhIwHlKSH4jBOL521qeej
JY9gGUPN2jVFlDRrY0EnmGyLLi4UQeQXumQDU0lCWiQuQagpf/TqjepvKsWdjduwciZEIumtUpwU
7GuF7LbZ3ij2NjhOL6/A6vkJKh7QyYEzADoE3Ea184Zlb5n8ZXEV2FTXfvnjfQlhXp8OyqPhQ7XE
I7lr1Ld6coUahg9ClerQdV45vKcQMIoFp+pagNIwDAKlWXx1iL+ero49FsijpHg+6PKvuXkrDdOZ
SgvUSsKpy1UkzPZqGIdUDbAznCKZth+EtQGkxkvdYqdtcX3YgG3x2KMldKdv3gZKNuZtRO0biTbb
DrQqtHDeQw9kUo5FxyviJfv8xnKHgu7atwmXjP5l3vr0vnT969B7ufyl1o5maNh8y4diXpy/JHZJ
04y6NuD6hjcfPGeO7iwRDdA6BjjOiIoXKl48p0vSRFbRYY47c/JJ35k6RC0LspNIIwiOK0l7CG1h
vzGKRsZheAozJGkRpGARd4YmtyM6D0S+7fMhPtRylblq3cr3fad0h2xqZcOZsjB/vbyW6686UMGC
aw3X+7OkHQ5aqUaaDI/Unf8hdRANhY68Xm8w559TVXDVWFtVExRUjAMEJCf8HCCJ2870mXA4JLBt
9SPPqCyJpnPWToElBrekCbqoq3Bm2yZwZ5MmEF9NMxoXG/DjQKjh8vKtdYKgNPHHIu7MQeE4D+MA
FkU1XpiAqyjIZd/fim1GA9AmFFvTxCXKQUb5ODsH/ee0I4LfsHYIQd/TAhUkKJaQ5Tz1ISjPFcgR
4ifUMzZDp8Q07mKBm6x+uAUGiyDLSJ1JIw5xYPgWhiOhL0X2ShN+mlkjSnqdIVmMFgQOKaPqw1QS
TpFCWdKMPupzZ/bNbUQCRzEzN2nmzeUPdwaDXQdSFTg8mvwgY88F+wzkmbPRYeNJ1T7o32V/m4nC
6pojLiG4W1dVqhOS5ICo8PCS/ONseBGaP3oZ8zsWrQvvHyxapGm5iKVWidpYNYPrFUfL7Otw1L0p
mh8uw6xatYDhrs1dhfbjtsL2muMfTeGadU1z6dVonmxpXwrnFdlf458my9wzt5mVIFJmbQAaMg1t
+jYHJg2zZ9ydw/K1tbyikKn1S672aSz6eswBeOTlruIcBDVjUwpyHDLpU1PcGO3tOF/L8W30+PfL
uYThnCSzhgojcTDQTx6DRqNp4TSaK0m7Wdvi1iy446wdNyA/UBnPD8SA+PFPrR9zJegxOlu/ZSh8
h1R5jw/+wxTQf2jAYLoSSH6CFhjxkf2SRcCo9dZoUwIkWb+y4m2qQHvNubx0a7eWBcT3ybaAUCa1
roaKfaHhdR5+Ko1LaicTjW6vRtc/hpylGiIlUbsBhrRy4ShdQ8F0dtmOtVCEORjw34BrnqW9TpcK
epCoLehQRM/Vow6KiAyjOaLq6dqH/y6eykhGI2fK7SN7RKBt0K+COjoKCNsZFAoZXkfg0qdjuW3z
xI0HQTxavVksMblIbuQJMZA0RogNZqrlxzaoQX9xJWebYXKa4GaoHTT4X17LlV3Lzg8maCITA6pl
p2sptUFcY4ARLwqMiPWMzzf7FU9oxqk/VRGh2XdFjwsRAMObHkeIDkIzzscjzIV3Ue2jZuJoTv84
aDTL6IRBhpfoqt2rm+wwO/mDnVJQ1VV39t7edjm1XYPGntY4onf2WhJu+XMM9sJb7Aej8ME+JcH2
/GhtDSd/Crzk2t9R6Tq8Ug/Ro/xwea2FgNxiBwMo04sY9kcGxXwStdzgvt2ZgBpffCfdl9ufAkTm
phdW3GDHxcLEech8tU+AOKAPnEo0ccZDvLmbke3PHWUrEqldexKeLCm3bcJuGDANDzyQ3h/V49w7
Nk1oQfNbzZF/FDcBfTVq9wafGIP0DcKp4JYiXGJuD+VhXRhN8f0DmutG2cDHjM1XcHhFWcM3UTun
kD8VVDpX/BrsbMhVgYnfRkji6/h6kHa52YMXpNPRHQhGDsPq6ZR4vWlsWv2nBWb3QX8rkTKyofeq
kQ0S9jSxf6vxfJ0hi9k1O2082uZjK+8N6yHock+qU9cE06lo9up8v7OfCtFUA3ENJCNc7JQjeyrn
DD81bbxoeCDZO9IXvYxX+vjrsu+xlT5xPQuvfwO0GpBPBUMjn4RpbGk2mhD6rF1R4C0xay2FGG0p
CJpnZwFDsXVWPMLJeRa/wPFVGnmETg1Qe82HpmieR1uZt1JuPP+9OVD7VGT2FmMZj9Od1Kutn0AQ
HedzGPzIkNGdlcC5DHF2U4QtjEEZhWs07EAA+RQC4lJqirwfSlPl+6Q+trNjoS2SBAHNoxfd+IeV
Q9If6RIMkiuQNjlFU/NySma9RuUoql90EhytsH6xg7+mcmePZGwJ5B+gs3xWeagjkMWA5ylzSIqr
5/Ck5i20Bh8kTXVmVdCbdnbBARaTGgP9I9gSUec4NSnys96eoFXJBngM/7dE3Gy+68aXy59pDcUA
wSl49nAlhPOdokDTBmnTQmeJv/E+Vj9BMnBd5pZbGbPgcCZn4RsGGegRQ1oFro2+lVOoSguMLDcB
hWqRO3aHXkUZfmcXO0m7Irozzp6BNFs8vMfmFdq7/95OJHLQu6GjZgxe0FNwu4OwA+Qnc0fOCyc0
t6a1ZzLLqMwJgFYiBbS/UDcyMfcH/hnuWLTUKC1tSBeyVnhnirubMdDuL9uyDoEHPxpRFMhCcLYo
hVyHGgjXnWoK9ij6ge6kL78uY6z5BZuBQ+sCsjVgsDtdryDsIkvzwYc3658WEqHme11hzmsQwKxE
PPZJZHgePB29EhxMFyeQgKuxWtoVpO6uM810wZck+CYiFO6ZhUrWoJIIKHUJ4qWoPsa69jOD/OI/
rBkyMVg3lDpQ1Ts1po2gX1n0gAmMtyj/HFOfVo0rJGD6fnRwhxH20H9wEMRPcUqjLfR4AE6aN65U
baEXpRaHOVQoBCapbt8UeJVXTipio10J6Se4nGsrlZ0Gvc9wtdYDwYOT9zaNIT/cjxrV1AcZbWF/
vaJQXSHQ62M8oMiSnlqaj37Ujm0CXRBbc4KxoBEkeX31xRfRV6y4+wkQd9MyMFJK1AlAjZpmj2ak
Knt0nxRXU11+JNDnEdi1spI2ugTRjamb4Hzi28k6CWxPREWQaMrkBdTVbht0HQV7AY3l/FpFMsrH
iP/fryXB0YUTEmfkWT9SYhJIyMRd7qijAR7rnvaha+cT9StBy+DKbkOE/xbLYccKn9WO+qGuLBOh
A9Wdg5XlkOIlqCKppoinb+2jLZOFnHfYk1z2QwKLJmQ+I+Wpt+/V1ItqVbByZ89nC4cWujrRvU1U
kEZyZ2SEBv6mmZHBqPofTXmFoE/VYjviSly7au4REW0GC3qn+/sUj9m9eOdkZR4Mygg8Zd4VECBR
IFP5bpLrvBT0jp23VDLLoKxn4PQ3bFwFT5FqJRrMqTRrZ7i2byC+SF6TXbmLrusD1DWcRqLBPrhD
W9cvu9sln6JR0ZVAdgrPxWW1CRvZZvD9prjp8EyGQPtneiVtI7fZYR7pbzcAWqUI62EFobx5JocA
qRqStlGMiTyybUxvaK998Bsr+39AgSQVJoywrBB4OV1SFNp1ZZrTxqni3agfjeC5Hl3JfrmMcs5q
hLZQDc14NhTuEIl4jsppIPOY9WrjTAfwiHoK/r/Zkiv1RjnYmzagxbZBc/UGbFrhwdxHLlIOVxhe
EzwWzz0VvwJVfUy2qDJazLidoWh2jD4Q/O20dkP0/ROalZuwuCtrgaeex5RTIG5LDFYQKroOc0f1
K5Bo1uM9+SlYUhEGtxmMXrZaKYEx8n17rBxjb23ULdpSt6Dg33UgDQ+d0ku2YGyikht7+l7eWp52
rTxc/h3nE0tMqx31ze9bEUTrud+hTbM/yKPVOMFL/YUem47Ot8Y2oNIv08t38at+TQ6TYEZg5XJ+
CsptxUi3R9CyAbT9mpzSNem8q48R1fbNRvqob6bdZSPX1nppI3dVIlYCZvYecPF0bMhvo/8qUvcy
hGgdeYGxrlTQtD0D46XcW9cmze6hTiRT//hqI0nVXpNrwb1cYBQ/MjraXdJCZqlh08uxvlflrWR5
l406P4pOPpOunEYXaCGavp8CwnxUXyG14pY0esq3psAdzlNfpz6oc0frKM9t3E3s++xBzEOOfeKQ
TbrRnrAXvGI/bbrds+XlFCwG1I82IhqO/yPtynbj1pXtFwmgZulVQ7d6cLs923kRYiehRmqixq+/
SwHOcZvWbWHvkyAvMeBSkcWqIqtqLeV7gvRVTyEfowYNtWY2x94P3eionfgmecv9eM8Pw30XcJxB
E2eR7OLd6c9wVm7RL+LH7yEMda1TbHUt5m2/CMcFYYkacnwLfW591YuOyYaBd2Zj++kxeUdrxrO0
TU4P0U3vJtti5aB8n78QdkLwfBgW0/V03olxb/jhFm14NlqY5UB2foMzwfpI36Q7K1gbR/5+xZz9
OdCfsA3GfMf8qnMpVSPaAq3aNWOyzXh+qGmx0vywdFouRQgeh6oJGaYRInqpC8qSBjFOS9WylWx0
KUQhOJG5/wx4WqIlm2rGecHD2i16/WcK0lmnyc3hpoj0+77n1obpykogWTqjpoaho5m6BnTjgm/T
xtBSqlCr3QiT4xk9TeA47zo/mnYg4XJ4jU6xFccz28DXhBG79SlRJLoIK52MbaeD4LZ4pgWIBav4
B9jqUXPu1kC7lg7mDIs9Pw3bAFEXDENprTQODeSmuLQdUsrvjRxoE1JlPA59eN+SziuM8em601s8
A5dCBVNpSFUBHw95okmncweyYiO3PqxkQtv7jxEdFimNN+PcoVqM0p1RNCdc0bfEfCJZ6Nkg62G6
uSlTuhKoFywLc524iKNlHU9LYkN8odPampK4cW3pLu5uEjDHmiWKd+CXj1fc/kKmjLlhVLXwDiij
O028gqAOQOyiRO4KOmw3mT7sUvLkrnTKeNzENgHYWCHjdQbUV8V0z/RkRf7iWb3YdcGkKxY3YZhj
A2Q+bcK2Ps2YVkVUrWz0onFBE5Buz/Ok4nVEs+K2tQa4hHz4YXC8KYzUJQkavc4g12nMNdjghQ0k
M+OEidFAXIJEvgFMME8ksaBVlr9xlc0M5nf59Id1KkaZ10Laom4XwoTIXdkGNasOwsIm9y2WBmkD
FAnXiA4N38lWtJL9LO7YhTghgNe0jvW6xlJOIRoYu95PdOIO8Vq1aE0rIU63kkGkLoQ7GMBgJ6k/
o9iTyE85eemsg7kGILzo5i50mnW+CMTdYNd23GAJi0xxkK56Ff9FB7bLqrVOiTVJQtBtJFbHZL7x
G+xPkfqtpDhp88isNQCj5V3CWwzKCaBjF4fD8VytmYls42VB1YDWTk4cxWLMkQbXHehiNIev/o8Y
YZeA1IXrcIkYWPKUeGERy8HY07URsWVb+JQibA+LNdJYLZQxGvQNmxvVfO3Qds23huRW1tt1lZZ3
COOv1jyjgXL/V1tAp8RkhxLsm1uSK4EZwAT/jVqhQYgpK4nKol4WZvWQQqD4J/r5yhhkNTSwekqc
OLVxr1YvJohOp+I+BUiLvDbdsuSVUHYmePAEyqNBxGVUJxRlI7h6VutOWp/qFt3R5d3YvdbaPy4x
gWcOw6yYPZnfk8U2HaYhxU8Y3ioKigHFrqbIo5Uk3rJSP2c04Y/X92zJDFHSQk0BHRqodAp71rGi
0HIOBE61BlGIQk8jHTbXRaBv9nsuBGx7lFE1vEmgu1YQkhRWPupp2rgWHrf2epJEbyZF+VrmPZkw
/JmmjyyUep+otNhJsZp/8MIyMCEeFg9daUWPIUcSQceZ+pVJHFivsY6HHEs69mrdnVou98yRdcwH
bUs1rT4GK29e02xQXb2Ry1cFj76RO8ilhGbJYngnkqTfN3gPPdWZDV5MdAMGckeH33Fr5OppCLVo
R805T8smYvwxBl40nppFyq6cBsnv6ZTtJhKhC5LbqR4etDRKjnppRGg3GXKdOHrHgXw2DqNheuie
ZD0IPgtb2drA3i2dcMq1yE/kUmVOQ8wG14g+6v2MGJ2Pm2T3p8PEXYP+hSSKXWB+2qob9hPbjbI6
HBJZyo9NlvePFtjhnhupesIc0RmiumAoGN5zRwJ2a4ebNrCDIiXPnDpU1A1egLMfrcktd5LL7L4t
+iagjS3H7qh0kcMGuTAAfh3Xpa8ZKcaMxpwY6HfLVMC/k2QnZ0ABzWS80RnqYO5hSZLPurrZSXVX
7fWus3Yjukg7x8qGyOed1PKPNGxluteyKXPx1aW1r7kRF36l1SawZaJBcfMJS+4gZQvhLxipAKlf
YzSNq2P5oNVxguQ1RfQKI+M5L+vR4ZJtb4YOrYAgszVAwaI15McwJiYms7JiBMOoTYfGlZMw2Ziq
hiHfquzoQzs13HrIsqEd3U5nygvreR6U2lDKrjHl6aaX5fEXMSkIM2q5LP1cSrun0caeeTILjWI7
VRpkKrUevWhSWll7jVb2IzLvPBgxA61glK8KZ94LDH86FjpprYDJLT8OSmmyfRNihtMb8f8+q0hU
OIVthbqDSjVwggpmm5PTxiVeeNS+6DYtY9ozxjqBeN5kjO2lnJCgDNM6GCrUZK16wghEnZUark2p
YoKIkoaPeqfKXjcQftMCsWITwZPtm4hVQShx+6j2WaxANk0TDxTXNOBZn9zXVjjt1F7XQDIzxLJf
hIBy1IaJOnVpd6NDdR14w2VmdruuTiWGXGWQvXmG+o8adxTj6F2M9KJTAPhl0CE8qpKUPRCz6H8D
aS32R3tK78a+4IGFCYffmAgvARGeWNMhZUno5VRX76pGltw4xzu4o0LnjV51KXEmidY/aG7HigOC
ZPqmJImVncq4tPpzyFi+r8MMVWKL8OxO6xv7gSsVPecqG9/6sRnNDUlVe+ZbDVkwmVJzjOTMRADU
Y+rnPDXuujIjrddbUiYfOcnKe13i7KBIRvKn0JE8gbbNZiqQdJretyhrbcdIra5/4D3L3CSp+N6Y
zNFDMwUQY3XZHP3rPvM7SBfoQPAHF0jQdMwtIV9jaW+buW416M4ZcS48aQJLGToeR9P2MAXsI+o9
6dVvLauZE8F7Yqpq/z7SwmPFjU6Glcvz94E54WOEXKUhpGwoqLGR5FFH6x5RpvUS88cwqN7U0j9F
9VFR/RiFSMc4MOCatQvu4lXrcjWE+JvJUmaxYX7AxyBGAkjgtgLCd6O4dQ7w71AONFQ/jSzyMKfp
W6r9srIbc4ASLvOzeLxWzFOhQKL9uhsYHk8wkooAZtTvaaR5URNtVNb8aLOXAhPSTt0VPjcK6mUl
gBjLYSVILyRWmO8H6B1SQtyLxCd99FthpM2sIJ5Xt3rYvuOo7Du2Z8Zqe9tcp/6m6YUoIcsupHYy
eVs3LiCEvNj2SVL5eN90agJC4Wcj3g7RvlVWcuGFbG5urcLtUlHnuTpheVOSaSHKeUivEAf1qX9G
O1YwTcRybGa6ZZ3eS+PP61u6kNHNgDiYr7NRLEHD6NcdjagkTVkLkTEwNXqwxVKw50nSLkRX+xqU
x0KOBUQhC2/rMrJ6UOJ8ldWxqNEweoCHAvWD094x19AXluzjUsC8vheXMLhBpSosCGh5FYPuRMtP
rA9fsyQdcVvKKu/62s2nTbQRFZAAgLb4W7MTtksDzrBW6xO2q3uo++coeaHGygvh4pJ9ihA7Z6MR
qHpSDxGDOqBzEB0ba13kK0qIiS8LMcVgKJDQ1u9WF7TmUzlur6/TvA7f1wkDJ6hwokwtNtKoAC0e
01RGbh1HuWNhSK+oGsByy69MKUH5we8m8OQB75w61wUvnScVWIszwxs4hEXeqlTNUIYnSuN2jeyE
+TvJfeRsUjT5TfY4kJWC42J4QJzSMCE+98yLx1fKh1FSOIp0xg/mAaA7u61f5BOyqF3xq+LOGu7P
krWDA9BWQX1qodlbOE6srdpGnUNjKj9WhZ9N75J5GNY84ZIU9FkBrA0sWXD7gpQ2woWPqLCPhN2C
xmwMByCHIIVY601bkyOcXb20eR+nBNpgJokUZtBM2bFAopoxslKwXTpUgE+wkG3NJ1fEaBmkuteT
CGaBdOOYWdNxxCjedctbOlUAdkScmq/LuFB+9URjRzSkCjAFqTWp0xnM9KoB/EFMQen9uqi/t0bx
eBnz2cIzNAZlbWHlcN2oJD23kZX4wysuPkbuH/i2ApfQdCg3sWs8hBvTN59Qf3fGwqn3bOURYlHZ
iw8Q/GBv12mWmfMHZA2Qb/eM/U5Xp8DnFfv/tfzWWGb3lTqkE4RIAdL+yr/Jff7euOE22xi74iN8
bM79S/1jjfpuqfgM4mf0JqG/Gm9U4ruvbmptzSTUuJra+TEFZu7EPyLZpbuHijhKkKfuauvJsqqf
IoUNVek09WkIVYnb7eSAtp5x7rhj+7IrvRmBdp/slZN0JsFaBXcx20a3I/5qgEsGS/1Xs1X0cozQ
f9242nY4Kk94Qkq8eBsG6CvYKg4aNuKHetsfnq9b8OJ5vJA6//wibI9y1lZ2ImFrh3NKdCdUVsAQ
lgLQpVqzAV8ImKwOd2MKAfURHV/dIfnDnuONDdKaX9c1WQwBl5JmL3chiTGjSWMNC5iDrevEX9kx
9iW/GDb61t4Dx/Plurzlk/e5X4KboRGNOz5CHGW1h353R6t6J+sfr0v5PuuBe8+lVoJB4n5cmnIH
MdzLT7pD3Mp/7TAhvQsfyOZnE8Qran0f0BIECh5FM4a460wIVD/01slvJuIqvdO+No8UmG9r6i3l
+nhgxL1CQ7sZmgO/bhrgieTErGAeQFzjr81WeUM7y411q2MoemUll6KciZZ2RG0k+LjEfBXVJE1l
TzkFCfGO3qsPnQcGe35MXq1ddK9pfnuwNvxnsrVXYsTiwb6UK9hlzAw1pSiJuvJH6kfPzIsHdCU6
w72JkXpXOWk/Eskh2+gmX0uKNGgk+m1TVQEvg/c3jFsKJmrEcRUVqYH8MiFV0LAUj9U6H0dPihLg
IhY91J8qFIJKVc/hVy0teZgq0jwVvSl7YS4PQaFO7KasS7I2mLz2bYJd88mqGcBh4BdY5yp02BUA
F1rZ8UXjwjzGfO3B7IeYg1YkidXeMpHXTBreANUHuXrrlShI884tGboL8t9lCSwFPVp5rVhW7r+C
RaD/GSyyiUcsfJjIm96MNkzOtivKLZrzp3IifH9k4OVvzKBcvy+P8q8Gzy8Ik+QJ87v091G6mX5m
fwhocVby+iV/jgf0/6yprXw9RXwqIrk09MadGHnmpRLQsNlOJnrgTI0C6IC6VmWcm1J7u67vkru9
lCs4ikyt0flDsKS5dK6y90ram+XTdRGLKwqwG6RzQLQD2stX1Vg1DpYZYkVzdBTg/VK/NcydTl6v
S1m0jQspguG3saSlxTjvW/zLKndtuWYY80p8O/VArMHlRJknTgQHzoBgRWKKrEm9hRJuBeyJEzlX
nvFRbexdGwxrlalFjXDFnBEADUDPCu8Yk8GQhheIGJ3yLPXHlKyc48WtN2ZKcmA/YOpJ2PpaQqo/
KFCorTEHLw2Ypr3rpn8+DILLHDpziWXjToentK+73/cRPGEPLcbmvuj9ajzX6YpDXlQETRq4l+Dl
gogGRmWLd7xHsKswGom7OBDGCAabmn9jxxdiBAuzphy/d47gVbLTtdTJw0Aznkm+cvVYPC4XYoQF
szOCp/k5no6g6y2PqblrJS9duwTMH/vNmj+laMJQS2/HbMoopCgmwCWOpP6RmZ4tgwbGx6jp9aO5
mGyhNxtvZIDVUr+xN0iZ3ml9FXG3/Wm1ftX5w94C3s0228cexlkSx+o8gJCoK75t8aJzKXde6ovU
VWZ1Ihv1LHffb81b6R73uZuidfkN97nL39rguqKLW4eJRfxBsziGF77K00hrDGoTczeRj/Gku3qS
7pL6VyqVK5XkxaTc/JQkbp+O8o6FOIztG9223FjGQS9f5BEQd7uUFQ4pdjy5y0unoWudLst514Vo
wS2ptdybpIWS9seILoqX6EG+z29SDJoGAwZd3FRyoxtyKDyyhhKyaLMXkoUYiXFCHAuWcjeN0F54
n2NKvH0e2lOeHIeKeNf3cqmfGaTj8F0YrAWFuziYTZIIALwV9GxMr7kh+xBFsv3kj2dzWwYoOd6o
pZPfKvcrYufl+3YwwVyAWg86QRXRhtSCVak+wWa5173A9zvhA929RTd2MJ1XRC2u56co0YiS3rJp
OEHD8rX1jW110t/T38XNeAvm83GjbfRzuiE/6BsAdVZCz/LJvBAtGtHYq0U7a9l54E5z8m12ME8s
eHsK3eKwajjLNnshTrAcGaR2Wf13UTc2aF3PnRvfdI7pqvfA+HTNY3aTv681Ms9pzZWNFMNrRhDV
WQEVmX1bS4eUnOvekQz0A/nX93Ex/M0vmcBWAvKkOFOM+3GSJ5jcc2M78xpNdnr7vYt214UsJiMX
QgRXmho1b+0EDkfSQ0ce7lGlvC5gabnmrh9ZQQ+ODjTSr74TuCx5blEc7gnVGj5G7kSzm2KwQTbX
bJlZr1Qhllz1pTjBIihXS6suIQ6IXk6m0U1b30jlJh/XzvOaXkKWpdQDgPQVLNywUXfAPK0C3Rm8
4dDLTn1Ac53+oz1IQe+wu2HtfK+Jnvf0IvyVg53hRR2ita3+gR6Bwpm81Ld97bYGM/qdtsm2dDf5
ob9KybYmeTbZC8kE0Fhqm2N1betnHu0z83HM0PwQtGuwjUu2f7mNglnaba/3nEOQjvbECkCJYE3A
gPZ101wMBTagOvEP/R0g3fiqTtzkrcXnHLZiPgWGnpUdaPZSazuMHLfJgUSAJAC0jxtrx0R5xFhr
GK089y0t6OUXzK78ckHDPgK7KL6A57fZ+IAOAge9LCi6Onayxj64tKbo54E7mQs/4Az7KsskaT5Z
A1LDeARi7S+QOqprZdM1EYJlSnXTKdIsYizkO5bgAcwINzMx8MrGLQXTS1UEO0w7lpctgxxub+3s
Zyv5teLT4o+q36AD2YtGN7dvhzUSrIW4CjOZISbBFDKzEH1dwGnoM9xVIFWuK0eW3zsAWQGsSJMf
hhAt42ucQAuu7Is4wZV1RZxl6B3DxZTW54oxT+OAPsawLC53Kwu6EAW+iBJMY8Jt0eqN+abV5X7N
0z1t1qBF1rQRTKPuJFMdOUR0+e0kv4zygzU9sH9xZYQigN2ZAV9ngLavW1T1gGsr5oRg6B/QhKPH
O8Y3K8a38Ex2KUMcE5ElDkqaEnF5tDLPlqhnU1DW2fIbNwtHoZXPgVA4xUNQxePdiuzljfqvfiIs
xgiEZFvvIZtor6Dk69N9VgZF/DxVfhM9UT3g6sNY7frS08idaqw4zAVv9UVzwSJTNdK0asDq5hRc
DORXbUdOGgH3riDPRdn515VdkyYapZ1FWTrfulr7LKu/tS5xLQaKnvyAjs7ropbuXXjzROqmGWh5
xbPGV7tRk1LprBCa6SPS5Uo6EpR2e07PVRKhzBu+FQwNp1y+R7Xr1tIA05W+Xv+EBdf55QuESFDk
FmhWUmibDOhMsqxeRoNbLbumXOnedVGLC3uhrHBIwH+Qt4RB2TbWD5FEN6Wm71W7A8xr5kb5r+vS
lhVD8wkirIrxY2EbCZ2ijMlQTK922uBNBZoWt9dFLCv0KULwLRnIkUNpgAgZfaGD6ZTphPfWY9pt
k/T5uqilNw/s06esWd2LiC0rEUAFgMGLQUIUzsIbedPcWL9QiTmzDFQNWpDdrUXVv+RQwpUDMmfD
BEIXGgyFwGPLQyp3MWTyx9ZPvMLhAdpgJerELsq8/kx3O/j5pnSivXHCD46w3YN6XmU7XQA6QPS7
+BDBAVQpzLLP8CH6beY+p4cscnLDVbhnHTFE5Y7Bz9QrK0d6ZE/qLlpJ7RfD74Vw0ZDQ8RvXOnZ5
zIK6d4l64CEw4/0YfIBGteLqlnLDL6oKNlUMdWr3xbzmm9IDwMH2tQF5YpB49r18z/3IMcftGkb9
snEBvhKzcDa678UiBVa36hWSIXwZhtNg3AhsJOiHnpxk7G4yvXF0TOUpBvWNmLqZrDiFknqt/oHJ
upV74eKRuvgSYaejCATSUzffozBD1t9oNnMtoLUBqK+P1gLq7G++mfeFLGFjYxClAgcPWmt7drxB
VaY7J2ceGI+4SKWO4ahuvGl/Sd5dgtnd68d5TU1hl4nS29yIIFoy0bVgYA6Fp15dt07S/Y56bc2o
FlOHC00F51EmgKXTS4gbpZch0p222tVmkIfUkbVH2zgDVsOJqxUdFzMvSwUtij6XG8ShR2lSjLao
ITScWabwXG8Z5R3QJeRV9P/5879v5Kek+UsufKOuV41Wa5BEUXiKAWEBlkRirriBZSFAWgEfJ3Dq
xBQvthqe6iTnbs+RCoPRLGmsTUQa77plLK/af8WIWV7aDNKUmhAzZJtE8lh4Thuvt1dKHGtSBM9u
6YMWDdkMf5cG+viH2+eEedReA41bEyOcZgsTDaMM2BYXaQ7fkSb+kDpWvbA0+S2D1PFfGdzn0gnn
Oc+4ZQNfFAaX/jFG344fjWafrfElzUfzm7EBUxjFMrQFA7hdMDazsexohIPOaKT6WmlQTxvjNQex
uHIXUuafX5h0PNgRBg/gB+PRQqu6tVWYm4fSzCS0uW5wi+HNBgwuDiluLmL3VpHlsSrPHhf0GQhr
aMdzw/wnh2nYtxIGQv83aUK6OWlthDoELGKo+UENu8apyiZ2yk7GrJZKRsfojdjJbXuNWWB5QT/V
FJLPNtXQsT+/B9bjQ5nLToxBDTYB2/qfw00B85EQG/D0KniQxJReM7uWsxhHi1mYdeEmcM5jZ1Qk
P0UhDHycXm7Zbq9mwT9fWAAKgSUWk3NA7hSMv4o1mso1jJ8PJyBcRvUDlXc0f4/K0akT070uban9
CFp+ihMCWMG40pEO4syIYKzlZLIE/C5BqJ71/imON3nrApf6utAlS72UKZy8rgTDTpZBJuWFa2o7
VgOdWT8hLSHmnbXW9f23Hi4edLB9Y7ASkWWG2Pp6BIdBw3VfL/DoGD9h+lrl20ZCNYw6iXqUFSCj
4o3O8kxAol5XczHbvRQsnv2+Cg2phOAuZHMlNbF+FuXT3H0lZRM4W3E+VGk38tRpjRKTgrVX6O22
y9Vtg4Ex2243YZl4hKkbA9yF1z9uVvraosyJzYVf4lVDmSrBuidUH5TwnhmvybAiYyk5Qhv8TJw6
Y7WKXD51XWNcd4QMKQLcxmjjObmJeiDeGVnrY8jpBIj0Nfqp73RGM1TrhVDBMXW5OZGBlkiRzOIp
GVDfjVqvxDxmHBcbNL26HaihkuqtBItaov9R0+lGk58yIjmq2XlMHz1NnY51yLbXF3zZDC8+THBc
xKDtAFBkDuA/sPRKL0obdN02Gz80MFSy3qfljYkRn3YlEV/caPASa3i4teFUhI1Ge8oQYfAU6zGw
QDd5oFgUvWmrbTBLqencyAOfhRb6b6/DmP7LMU2FQ93Voxt2GRBLO58DFUQHJIGsKY9aVHidienA
KVpZ2qVIfila8GFaj7dWe/ZhrdHt46raqfpaMFhexU/tBB/CeiVtyxSbZ2PScqg1uJDUKVFTWzGS
pavMpSqCy+gNRpRkhCoVYPq9NADP0584AM3zsQ5YwCz3rDxgRAqdr24brNWk1pQUTKVkmFTK8Dbp
xungNXbiZ0bj9+Nan+SajsIJRadMazZzYLXinT5trOLeRugBiFPr1SRo11B51rQSzx23VTBnY0kz
2Wv6G8M4GsOv69u2YoDi6FKShL1dzumxVDwO6u1qErn4+wF5PuNdY7xHbDlQGw3J6jSrwG55/VCt
9cwuBmQNzIgAfcGsmpjqGHlXmFkDH8FJeuxT3Jjl5EEvHw2tDGojO3TDGsrfbErfws+FRMEGqtwg
la1AojGCSA7X2XMlBXrxK+QrF6TF3b8QJOx+bxOK9j8IiqzbttFdrcXYxhqX7aI2mNEEgsPcMCcG
urSfpERTKzigHuEtz4YdGbPCicgrGSuXTyS4bm9LOTBISlEMR78hGMMEb6S1RRgWeT0rFTTaiyV7
BtAm/znOMCIpOlyQ+po2iozC0klgPKC46s+38cyrgfibZBViN2btaQBOBEcqNtfVWlzGT4FiG2/E
C1Ab9xBYFVtLOdW1z4vfxHqUjd3/Jki4NVPJquhQzZpJFVJ7b8QEQ/quyK49rdRn/6Kpi4aOUVMw
5KHbHhj/wiLm5kjpGHGkfBjbdsne2Buo+BujEwexgxfznX7Tb07J/u0MjCy3fX1oDq2XHfRttWEO
ltwFR8zKkfhOl4YU6eKbxP6ekvR1rRoYhJ1uXyWf7tWAH4q77EW9KQ/TKXmJUfy/w0i+fq4O1AMv
0aCvZIaLD5WABdGBzCYDb0d8kU6BAK7mdovuT3BX7NXt4EVeXzodYA0TJz2rjoIG/eubvgQgiFnj
T5nCI8aYhV1tWJD5TidXPg4v5DyeyWvlvTHX9EYXjRdetNcOWPVAX7G4pU6jL8LVr/l2b6uJbbMO
Cu9nbsfCR8U33Upuv+nP+hbX2GN2slYBHBevIJc6C6kRxfU2LFOIBZeVV/m6U+zT1LHd5uNYPWq3
FiBUjRsglnjKtlpxUotVh0vZgpfiIxqjRxXrrd7Km8l5NtEf/X5vOO3G8OQ9OZNb21W3AMlw0peH
doMMfa2ZdfEycPkJQjrVMV73RohPUG6AlRF53L+fnGEjuX+PHtvkr+XW3Kv+Gm7j8rrP1AOg+Zoh
q4XtBk/f2NAO6246CUyrwXt/63Sv6oZ7JuYUy0Mygr4zAfrJBpAfazfPpXxBvZAu7nqT2ZVpQXqo
AL2t8xV7rXV3SQJaWWHSxAQ4pYicXkpZDHMG7gpaDFwwYrvJ2jDu4hICZQ8XdiyfDL77rydGZsAr
iQlE4EEfECQBnDR/h+UcPthz6fwGJPbj6ES71s2erbUFXAqwl7IFu9EaWZ3kELLttHNpj5kzL8LT
gdT/m3wfXLEygvhfOgzBToyurtNqgiAV8MIfttOgMpb/xGCHq9+hHFi7sdu5xRseSHpn3K56paXs
6FK8YCh9Fce5McxrPDr6x/Ca3iS1o5YuRZncsdz0p4qLRn7767onXnx0whABNNZUMLuLUF4J75Kw
6lUsr/xsZqiF/zZMYNs+pspzontRuu/WKieLMe9SpJBwgkqgj7oEIuvYSe864Laat8ATOZS7NOh1
xwBq5ElPEYDA4gHmrMSniNdPqFhdV30O90I6oONuDLgvvNHiqixkHmHd5NFQgfhtMJ6KwrXz21Lb
4k3RwhhRW91aa5npwgbjZRutaTZ4SkBVIchTlNFihlzVLphsuy0a/9BuFCYdLkLZWsvdgksA0qqK
yjYe2jBDLNwes7iMO0DPAZ/NJhurHH9OGlnJpha1uRAhbCKLO6TaOkTITeXwYvJ4f9utQTgsnH0L
CRK4cZBdz0w1X/2OUbWJGpcQMql4CqWAHYQ66QY9HNdNYekUQBAexkzcGeZ566+CqJyrDTCzgLwr
7wekh2iG6bStGjpAVmeYuMhuyujhusylPUIlD8cOcJvAURB0A9hvmaRdW7uNlW9YWO4ys95cF7H0
zgW1PmUIadakR8AfSSEjLYEgSnxcv92CzQhfm5p7EzCmJi/im4j+87oexitAKQBKD3TXfQtJNitj
2+prVx1PYfg7Hh6K9s913RZNA/NEYMrBofr2Nk+GYmQjOuhcXj5WtuxQ9cPMEkTY5+tyluwcpLj/
lSO45YjFQJnikFOUbqqetPYkc/e6iKWOJaBCKCBIQhRHBBesTzLjbAjJbH15cTclYQkWqOK5ntQW
VOcaDUaM5m9rUrJjIUe72lbf7B5Dw2yi+f31T/lbQBacIj7FkEFKhVkwvMZ/PQiyxtRQTgfwT2QD
zZzGNpvnvojo2cyGEsMkDLBxSV8CjwAzcanXNcw6RWlkIGgCmM2FQ2MBfnmxZak5szwiLzkCtLw3
nRpwr2CrmaYztSlK41I5bOOCV8cyovxJN4hRY4a87IlDqB6f2aDpv6iV2i98VFDnHEbzObZ7ufQi
LW7v4jCVYcC1MyhD4kZcSW6Ldn6yCsvRcpSqizdFOhZ/+kjCpQlYLcSn4Ho/y6zCzbmSW2WvAFl3
rS93CRUD5E3zAAwCKiZFhTtmL/EZwHusXQaIT6t4whJjDj/fTPYUNJbsqCOw95L4nep/SMUfrBEM
RQoIDHRUJHUAnaJVjdU/UgVAX00flODlyJRuBcp+waQBmwE6GjwPw97EamuGuRZS6dhjhceHHp0R
RTHsB/PluikthNcvUuYDfFHViCeLtQBDq127KfuTFml15EQWOJkdYsTTjrAmvU+JvaUm2BzLoV/p
rF9QEoYMBA28mRAwaQmGDDKJghIL5xYtpsdMBke3xI4hpf8iDGKrwWwCHigYkBBp9YHmRplMQDZv
zdsSWN8jWh0dXYtWHgqWIpQ9cweBHQlcWrimf13OqZL7zsxnf2ePhm+3GapTo1F5FYgpH2qKpHGi
heIqmdw7htUwX0FT9eP1LV3wuXh8QqqESIy+aRFItOpGQO+Vs59CvtS1f2qAMmq6P4R//jc5Qtiq
C7SEqyDSdmUl29hGdSR6+AxWrX1vT2vgdgsPXVAGMR/EU0ASFwlyo3AoM8Dug3q3wHOh+pCUqZPY
m65/Gui4+ed6XcoS9NLCCHfREbLAAmXXWz3iN4QeM1Pa/Qs5qC8hocdzITBzv9pK0sHDTxS2EkeK
dQfSde7oEjhFbAPAuZOhs6fr8hZSGXBAobgIPwpH/bf/7uKosyGNAeM5H/WcogyPsb9+7aFs4Th/
ESF4k45rlT3a8Kt9VbiJKm9sGRRhXfMvXCPAQIG+gKwFgFrCytHYkotxPs5a/V6DjGwIHxLp9/XV
Whqsgy6fQgQzyGmkN+BgBsS1+bfuAlCrIX1lZCfLT2q21YGpXXZoiTq1mIhYs405LxcCPITjzgOc
d4yPiMh7UyRlDDytSKmNxjG1oG9Ap0lPKR5DI68BFu11ZZeiACjWwN6DtwNERCEe5l0l8bGeTb7s
d2GibeVh+IGeikNBu6OmgXxy0na62j9fF7tkkQpQ//6inchwl19PQBlSCeAf0DIZmi1XipOq/4sL
EOLbpwghMcy6JFeN2VT0/yPty7YrxbUtf+WMfOcUCBBQ4+Z9oNmd7e023L0wIhwOehCITvr6mkTl
ydjG3E1l1EM+5LDDC0lLS6udU01ue7W4S+OJhHkNgWpJ8XFaE9wf/DFzjuqN3FUmra6ELWwcNFzL
DWFy7xTCP79h1pJeIAKCNwBSA6rPd6y2kJElRtV4XazVlZs7ODBgF5uDrxZZY2762KQbu6/He7tj
/ZHleebnIPXALyn4SDdRk1a4lhpzIDaNbW257dhgwNhsFOE1cZrdmEquXwHZlwMzjrAt40MENGZV
HS/D3pIHA8TZT6MkaeTWTlg/taEDVoBYA+9pS9vkcuCNvHWMgT3w1JGHHr1uft8yabvImwB/rAI/
T4SECUtTD+ECpq8A192/6SYYGoOKVCBVLTXHj8Y4vLEHUuOtJNawyY0RtHzM6Ld6PTqpS7iN8m4c
3zS9nmxUrQ73Shnus0ohe0sxA41JfVMyS2zkwBy0qTniGtx/cmuYinFp1oi23DjvqiLQywxzGyMG
TEHeYOg7Ibl8FA3VCnewUnajS9THXeA1t6ErgDkeAPKufxjzUdt2dQESmyjRgD+bUPQcKSEan86f
+KJHYRtwKmDoTHhIM1tHHIWXuYXAcCLcukzCmh27oWn3oN41HtHaFgLmuOxGnymjfdTsLi2BHiz6
FQdqMtxzewRkd+Rh4FoA6mxmDIHbCH5HBV/RAhCiEr1nDPe6HQi+4g8uvfOncmYWARuoi7FA9sVu
osCSm8rJfIk8/HAP8OyVrV1b08w0lOgy7NsM/otaJG7njG4MPu4iqPmKU7goB9DumHMBAIkxt+Vd
5LQ64ViT3sZ+VfqNecUM27W03XlVWbKmp5oyO6McNTU2mDgj+F+XY2YB5b/bnhex9E6AChmZOBSg
dGJPZvDEhRgQxnEDGVh0+Gme7GKke1iEeIFtlLz6VqkV8ITsPaNr5dsltbBBTwlOboJhwHlLjuOA
akmftrDULkniVRjEIEg3pvkOpbnfUItTWbOUWdGlY2H12EZm1UBM7/JiA7KQhzavmzvQqeu/c7NO
vPWZxkdFLThAkvBAOeE3iujXjdD6xZvcdofKujt/fsuq+Cs0mKm80DWnBhbD5NoCxT1yG5oFjDyE
8domLputkxObeRQJXhilq7CLscyBJpa3GJARyqWdJO9ZnF8JK2Y+IL3LQC0Bn15bQ/Pj/FKXXmT8
AUDJYwDKRJL1o6pWAqjyeYsP0OoeqQXdmQqIw7dQ4WtTc0tv8onNmiPYGmONoRUDyukY4VOZ973n
1JgUbHV0SSJBbqiYXW1MAKGfX+DSnTgVO9PTtGJVqE+J6rqxppJVYvlGhtxEiXRovzkva8m0nMqa
nWbZNNxMJ/MPFhs3L3GgbMV4LR/XrwdmapY7sSwAcFN4CjleYh9p3LrDcNFk386vYlH7Tx6x2VNq
d6ojwxY7FpU/kgbsozHGedTouq37NVSZz8sBwamhAgB0IqfH9OjH5UhTA8ZKNwDY7asR0AMJDDsw
71ggNuVdjakxPDZb9WJtzHChZv5R7Ox+R8AhMW02iX0E5m/sK7sQRJ/Do/FebMudyOGoeM0PjLyY
K+/24nopOOMQnGvAWpltLRLnCTpsINgmV47WgpvZF1azovELGVgs70TK7IUDfjIa9jmkpAjL+bUZ
Yerc8oCA7auNz6IqiMS2Th03Tj2nf/inyvNR9uxES7wJCdC2gabZGhcihxAVSVEl2TYJXbkLn2/2
R1GzUywAapyyCKJKZdgqhdwSAVDbwvYqmiMYNL+cX9na2U0/P7l6IwtZl5cQpzkvTLutROaugm1/
vnoflzT9/ESGmSMpEItp91BNTNht0e4i62CvTd0sLgXPG+ppYA/5NFTMW7hYYGhFz0h5kSt+w97i
NeqhhZcNS5kQw8k0EPWJ660GuEJhkwZ15/YJ/vZhGBhG9OSLVPiV6ZCgl+y51IBdUd2fP6fP78xH
wTODn/ASf9Oc0Pj1DXdqr5IwJIhKBgyzUTw4KTVX8iyLiniy1JnZB7kGMCJtSFRUBqwVYm1S+2UM
+1utRoOtoa5YzUmvPwYZHxY4bwqNSzVGxRmdX2mreKyLvvZCdive3ZqMmaHCC5M7BWgUPAOnZgGz
0VUFZm/On9Sitv/aNzqzUxisNA3QJgAPsGN+0qsm2krsQFqay9JK884LW0hUTdsGbbcJagWoZny8
WzWvNUEEtg3o4ZVEteYmDV9CfmlED5MPEoonYu679IbFex6/rAif9uvzmf0SPrvYw9BWZdJBuJFj
GObCIFcRfTLTnRjdPL+P60vNBCbdymsz6d0noROmuIFgAAHBbMWyZhavEggtFSQjYm0Lrit/ICRg
puFyTl1mpYjqVrG2Fhd7Ine22JHH9kgryJXJpRQJJmUpoBhsEYzVo4UMnSYey7jzKvvRBF3d7+z0
ifDpsp6Y0I7nuiU5hLdZ7yrGVVUeLfNNpADhtg6dta1DP2p2oXV7Xu6iLp+InVkdJZIRBvIgViEB
T+3buqOuGdYbzXo8L2jRdp8ImhkbtHIjrTH1fcZWvBdR69pKuTEy53fu5i8xP837yTamrZmOzJzE
jE7o1sP4FOsS9DjAl+nWgMsWKvu4mifCZtYmzoyIZTWEpeSHxoIRJGXRPgQpVK04IDTbqN0GrdU9
7sj5vVx2BCdgehT2gQI2zzlUBfD9rAhtfGjnQzgQetmIYc1U2dp64aK7f0dytBX0zd5Q08DARivS
us/HDBnFR6G/s2JtqOZ/2IpfXzSziawpFBSC0WHXYxTaCob+GhMvZR0fTAFKbH2rcAONxYETrThT
P8eGPxuLX4JnjhsHB5hZTk2ssn5pIn3bUkBbj/SaCsOrCitgSCZo6W1biENvj6BtVfdmXIAE/R5s
dgfHDB9q+m2wXyYmJbUjUJP4gKmc1AVQ87attHeeN0EUgWyt0lQXpfbURV8RKiBrwfvia3xypjO3
EL1hGTi1sZC8v8FMcZS+1URDeIlkqdif159lA/trz2YGtglZ74QFRNXkoiX3PBy3KrvV2msDMYVi
ucR6OC9w+fL/EjizrFGj5tQYoB3MCF1c+h1XwTo3jsF5MataODeipVHpPVCkJvQv2wpq24uqwo1U
b2j2WeYVXef30gXkxnZF8KRlH7XQBEEZOtkArYtOmPlIJXN43hIVDjBLLnkI2gTjQKHxCF+69FvW
bS30R/Tl5Vj4DShwwrVKywK4BuRP2PIo/CGSn2fQFIr8mT5FhlEN2AUOeItNpl4Y4KIN66mpQXhW
dQP+qiYvPckBhKP7eXytinJzfiM+K/HH75g9J0RpQQta4zviVrINSTr0jo+x6htlcx2Cm9ItCZL2
52V+Vi7InCYJgJ2MDOK8aDJIAnh7U4c75hxzYxfVD9ka2/302Z+Od+onwSwLjvgTe5Xkmg16SfQP
Az5E9NEWeNNBZxtgkYiJ74SXPAai8j9fFvKhIMtCQhaJ5dklVaZa3mBgWaM4UnDcFWIDes7zMj67
y3hBTmTM7uVInYhEE1UNpg5sBWqT5v+fq5jdyETUeThOh1PEXk+vEnGs8+fzi5g+cn44p4uY6VyH
zICjKBBhldcKWDDzMKDRZcv/cSb3417NHJgB56FN18wb6yt9/F4NT2Fxa+srQxnLJ4IuFmRZ0Agx
B08vBB0ikeNEOjK4bbTJ2pUjX96tvwVYs0xcCNgFoWYQwMR902wL6zEO70m/Vtj6/MRgtwhFswzK
puBCnj3LkZVQw5l2K+wjvXJ124DhlSw0v9O0K58iU8m+S4O1DzJMgdvC8yxciSIWxi3wCSizI0ts
GxY6FD961DJFpUNIoAs2m+pYb8N99GpGLkbein2QP5pe6dHjhfyu31v+8Gy7ArNFzSUIlM9r58Jk
z/QZBpAL6PQ+2DMnUa9BnBxN6HZG7pPD6Cev9KXboLvQLS6zyi0D50H554j4H2XOvDFb6Y24dgBI
hueI9g+ErASlSyb3dE2z021aJQW/LP5+rF82bEedL07qn9+3NRHTRTlx5Au0GSqGDRHUPirmHk2I
aMb7x6W7aZuAtU+AD4KEz+xK93YCbuMUMqaSZFR+RXg5VqB0tVdeqKU7B+JDQPujgXK6FB/Xombd
CC0HREeHSf+tLbP+Pg9tdCp0dke+jVlcrYGCLL3DSNVi8lzV8J852z2kEzK9bQCs4GDsUut+RBRA
/xW03urRFzc+nT+rJaNlYBLXmLBjKCC5P64PrccYXuhgU4yx2hY2RdRTrlyjxQURPMHgA8dlms9e
AsMg1QuKF1gjo1/SAFzabqOhV+zNaO/Pr+bnsc8fFLSCT2M2YBD8fFycpXnOARQT751d+4xRKX+s
3PF5OGYArHXJm70fNvJI3S/lFb0WN+L6BeR4O2dnubrbgort/Pcs7e7p58wucz1IVcZswq3BIY4h
QOvF43kJCw2zYKs/WfHsPidVoZOwhQh9Yx7Dq2qr3mAua2cdi0P3ovj9gV1RN9+CEXtXXJZBG+7O
f8DSBTmVP1PXFvVzoquQPzFM5znqiMewUvwKgdY/F4QRKigrrgVmtWaaWqbGoFYGNJVEsQewsEJ1
OSDRCmN/Xs6i9TIhALPPyCPPm/9Gqy4ElxayyPGr3YMRPMxdQVdyN0t3QjsRMlMMGltK3U5CDBiV
5EYO93n/iEgEVe21sZklHTwVNVOQKgq1XGLo3rPDS+rkQdkVKycz7fz80p1KmKlASEbKlB4SBuO5
SHZjcg1fUWNfOEjv0udqWDH9Sx49DPJEDQE3C0AgH01WO/KmSk3w7OXVQ6lnrkJ0t4m/x+zNsF6T
ckUdFrfvRNp8caGTD8gJgR1U7EAepLCVTP7i5mFAAsYRxRGMdX1cTQaCryHqYe7N/qmNLnX1mDHk
W5wXC6i2wquHt99Q7xPXalL/k8e57FVR2JNrlfZGUCPxDZMZgHp85d1cvEUnYiazcSKmsQoH4+8Q
k5t7sNq7MNcuX4uzls7m9HGe3SJZ65ESFYA9K4ennh1U58v5vVqybad/f6ZpMtNY0U+49hrfsf7H
oCeuIwBqtFb6WLIGoATAs4U8wIR49nGzxNTDRVXogDr62oD2d7Lr1b09cAREK+Z66VxORc3UWYlL
kFXXOBemI70pM1+Pn2o78c9v3JqU6ecnp6/0tEXzIKTY6qHQ0HaRPVFgyv+OEAydUQ1tJGg2/ChE
dsShrTMthXwPa4BvEa9F39N5IYsqMGE+/SVkFqE2UWLp4GsEjkybu1JPfEowdJlpbtw9/IYk9BQj
GYUSKZ0DbxCGbHeqwdO00G5uhNfpuAvVAJRB58UsVEknXmAMbiK+Q0vsz6LVydmMmUhIgnqF11uG
V5vWY2qgS0WXDSaSuCuRZRKFuUXpckO58nxe+NKFPZU90z5btHo1hKgCk1J6ndncSEdbicKX7Ck4
XzFhYSDHbs29zSiWcQl9QV4kimByurL3DR4RPwW1BzBtTGvfNmHmE7t5Ko2hWymULik+okUoDBqi
DcQmH3Wyt0hoyQSvhZXCc4gqb2D2ZWi3KwHyklZODMgGOtA1DM1Mm3Byhl2uOAZeXTxKYUBy8Lv0
ld9GHnPqzfkDW1zPL0H2LOVQi2qI2eS76yrHYIzWhO09hksGFUmOAjfivLRl3TwRN4u2kKIHulEF
T4KC6DJLVBejJTt7xCOfW7WbJiWmd2LfGq87Jtf8pCW3AolI00RHL1KF1uzo9FILtRGIql6IPKzh
3DEWb/Suvowz4hva9xYM2udXu2T1TwO9mUDL6UajLSerbw5gX2zjyMPgXrlDa/VN2qN6Wq/cvoUu
nSlWmCYXUI7+3HmX5o6j8qEHYr6uPmOOwctECXp645BQEDIXcNe6Fh3ciRrU+Tt6Qny16tamxhfP
2KIavgFZMuRVZmY7DzVZGz8JxLLuEIKVoKC2mzbdpiPCHXPQboubNC58Lf5+fr+XdPlU8MyUoxhf
I8WDbM6IBtUu2ZUAzGnHFXdx6WaCPxwYOUj/Irc9e/lUBlZtSuEyKNZWhls13dr0mynXTnLSjbnL
ja4CHR9sA6J/PvGadYNhdBM3mhbdUCC8V0IF0lm+6zW+B27qLjHFPWUvQN8Ex1CJTkvtQMo1EPLF
tQIIGgPmNqYh5wlPRSFEUSSgwoY292wapFXkFk0Anu/zB7d0MzHh/R8587znWKrcRocNXNYyvdOT
NKg19ipD1e8x5snq7yJZa9dbekQATa2qINuEOXJm9tWQRd5rI0CVwkRPJxDFYtdUiAPTMbzR9epq
HPrYI5USeujIr1aGv5fsArCwgLeCuhAGSmZ2AV32PG0EoDZ181s63PTFuxy8kW/GtVbgpX3FYCcG
3DDkhiB9tspEG5UoIwjdqf3E+D5NXwCGnLGXTn0L784f4UJ5D2hvBkbaTUvTJwDHjy9WOpSdgJnD
jiKl3PUbgZrWsNHia83c2NrGBiEWI09AMF2Ru+RxnMqdeRxjlumK2vOJJGTzffRulR1vNvbrnfJo
N0HCg+Zxxcosnp4JjAoMAQO3fp66pjJHNYZ0cH1z6dnmpQEiXe2rmn6JxxU9Wbp+9omkmT3LzaGy
k0kS/DzXIS5Tvw4ZJshXHKqFLqYJqO/XimZqEo2WPtqTnLJFp6y2693cLQ/6bYuMvF/f1KFnPpw/
tZWV/XxCTtybcEj/2sMEGZE2vG6qpwoYXs7atP7PBvC5GUWWEPMXpk0cMk/wS25VvVGNE3sY9bSd
9rCpPEN37WvtNbqXXrqtbxiCS1e+nF/g0lN0Kpd8vA1tHiptZQ/QSv4t6vd9dBU5m/MiFlBicGwn
a5vduF7N9SpTIKPf5MQlj/Uh9Me9ved+eF89aIMPMlIPwGh+9DX3LhpQVvxOWHv6BbO7l6eWois5
dlcScpNJdcMK6VE0dEj7pq+b/cqC1zZ19vQKAMIKOmLB1j0FKJn2plyHqDx40TEG2PXga37uJ1vE
1YAnEq7xHG3lwX5T3+JHe7MWAP8Puz+lvDGZZX5C8GgTK6IyhhFXt+am2obbfeFRAPVstGPt8dSN
AsPnl/o7ZtNwm7bpln6hvxGLAIHw70+Ybf8oQ9EkJp7NLj2g+5XQ/Soe9eJFtZCEm6IdjEvPfLmC
G1qtVtMq2feu+eEYPQAq7mn/4/zRLtrUEzEzS5cB3xA93RCD5m7ef1MxCQuOWwI2Z3XVPV2WZWqY
DoCDBXKbj1czk9ko4xCyojHd5h0qnRSNNl/byPQoUP00OngIyFCZyd5bmvgWyEgck/uyMa6U1Ma0
1c0YZSv2cNFnhib9/VHTOZwYRIMXYdgD78JDl2nQZTxQAPUt9iLxdfos652tHvW1fMSkHp9sI3A9
gFcGBhZw5H2UqTaOqDAdhwqbrd5mBb3Hff4Nxw4j73+LmC1LjzNlFDWcAlLqQZN6g7ZVM19h0V4o
h7hcs0eLBuJE3Exbeee0SswhTkdkOYCJL86R8DDW6HIWNehEzExbB8q0sQuxcTTTdhHfVKnqo9zn
KRgFXcM1XVwSglVYGXiaIJ7+eEgR/NC0Z1CMCUXKrKlrtMFoBeev36L6gfcBNOootcIvnm0cBah9
C68U5XjtR6z7HBkH3dgkIYhSgfkA+BjqErI7L3RJ/UB1jiuoAer+U5+kJUda2yYOiwFhrG30Yz40
KwZyyXqdipi9wkpNLADXY1kK0BqV+BrwR2UEwGD25fxSlhTiVM7skJI6w64yyClRr7L5dckDOQKS
rQraNXSCNVEzm1+TSsu4AVEZAcyf7bKGABjWa9rLPHk7v6rFJo3TZU26eWKUmjKjopgqf8quE25L
XPsKw8+B45FrdjF6hZ8D+k8L5PZgX8d3X1LvS+SvBWrTXZobqdNvmFmQoumGTm0nzezKoCiDQVab
ASwapnYBMkJF+X5+zUvX7VTc7CLU/ZiICqQ7GPkmDwqBg58aiVezYc1ULaomUO5RWcV8uT1PkmhD
LXWlg89t1BupXzLjyo6+yjVtWdy9EykzS+U4SV6QDvmgpNgOdr9TFNNNwouRFwGzb6I1Es8FGEww
J5zIm0USZY3xgBBUJEhXuPYPC9mCZ93HjP+TiU7P3mWRpzwKX92RY71pN+FVdP8bx4dKEzAqdd3A
qNBHje11UxljgfUqyM5mUQIyW4+udaYsGq4TITOVjASNlZ+bGlaJr5KnpFt7YBbzeM7E/4EBxql1
bWZQZAai7zGcIjLluq5uygjt0+hTfUuM701/TUENxq4iZZupD7+xfydyZ9YlJJrM4unGcxn5Gkeh
yoJHtBaVTVrw6U6fSJmdktL0RY9pUEBnl0ejejfEJekKlxpuxEo34zmI4F7Pr2vxtp1InB3ZWLEa
iHuTXvCDk74k/VXEX8y1t3pBygQaBshIdDDAY56dWq8yVYKhBi8aOJNSS9/kQ+Vm9nWvJSuh0FJP
8QdRs4OKspwMVolQaATz/L3Wu3KXXMmtcmXcNI1b7CNPXDgv2kpVYsGcoItZA/AdapiOOq8sMcyV
69GApGTLrmyky0ECAyQCcAKjDBIF3V95sv/1Nv7v6L26+b8qwf/7v/D/bxVDrBJhxuTj//73NXsv
/3WTf3175/81/cO/f3H2e9v36vi1+PxLH/4N/vhfwv2v7dcP/xOULeBXbrv3Rty98y5vf/59fOb0
m/+vP/zX+8+/8iDY+59/vFUdEJvx16KkKv/460f773/+AVfwRHunv//XD6cF/PnHRdJEcSLhlnz9
/M/ev/L2zz9s9d/QMhO5bmDx6uB8wvEP79NPqPNvguZNjD4DgwyjYZOFLisM7/z5h6HjRwBhA+Kk
/Z8fcaT38SPd+TdCPLQnAF8EeRK463/8Z/kfTunXqf0LTSQ3FXgvOP41Gnw/3HCgvVlgZpiaeCjy
13AoZ46XUMqMMWrEyMU1GFm3AGoYJGGubMMOfqTOuFm6NDeU49jKbpfpzbC3rMREghnMCoMo2cXQ
9Pn3nBHlOo94cqOF2T2NNYAJMUMB6XBaa/sWd0B3e9q1V2maNT/qUWrwSBot9E0Uwd/7PkdDgtlj
GK3rCgNjoQJkY5gk6yPgzdTorx31x9oWDLAqLExurLEEqyk3wT3qOmGJ/IHhhG9a7SgHAIY1zE24
kcEJ75Xwuiw0NFZQUwIGVcWFq6KdqqE3scvzo1Vh3NatWpM8sSQ13rUkibZ8iMuNSopqD1LjcV+P
VpN7NMYIEHJU9LaILd11EiKDprD4U5z0fG8mqv1s0+FH7zCQNCY92I8BI2WAakWP1NLvOjV+MK0y
P6iVroIndajfeFFQv7FA6a6P8bWIpQVoBEESP5Llzmjbb0lDkJvIGUibOTBRGj1NNlaluwan6aaz
0ktVF3i78z6Ik6J3U4wUtsobrzGzYaP/tjbz7lUB9hHKrfCkbTYR2QzRKxhmzGMirzT0+Df0fWhb
FTOR2p0I2SsmAp9ZG1oYYwN4Iy24S2Mi3ahLNJeUGBccUVqQZR25pTmOrrSab2AoAV4gdWsHVUEM
buYvyQR/IBsbY1RxcmUyvQlMWXlZWVw0mAu8t7JaPBptt88cMyhRaAojuaOFjl0cAkMVuxzBmqfa
ySEG0sehLKPvGKD0+9RJvKwL0Xhcv2ppGsQi23JkeC9rtDd4ikBGIK5k6eX2OyqXbqI3tx3h1a61
za8dc1B4AZ4M5Y4JqubC8HQ9dNyuELtsiJ+Bu/gIUKgEKJ+IowpgV9qo+OsBjUPNS9Ni2BuUZwnY
1UGvNKF2BAMVljs2lgTevkzJG8O8Q4wJOUCig4QEKnCrtIDNzAZ9mxLe7eHg+ahScxd1vcSv8qbz
C6E1QUpyKIRRiHgbmoX9wNU8CWRPLLyy2Z0kcbHReI8Nq4f0LY9VzBUOKIaodapcOA3pNooZwnsL
m0S/GMzuLqF6hNZGwA4B+bAHRWTLiJsVcR+UYKEfGuOeDkQ8o8ti3I7DuE+c0jVFxTehSeu9GSbt
0Sa4YhJ5jscu0oun1rwzYxFuraZNt1FOnfs+x8QxRZ5agKwuaW4YfhKwbABDkpHphqsUdoYT6Zsv
ko6gLO0K31BLlL4KLd+0lHWHJtW0H/A/o32qhl6nWt0Ovnx0rcZou6laYAxpbcK522bpLVNrdgCc
Fzx80B18VSxQUQJw9WIkgLnpzHKX8eJuiLQcGHRIxIS8pleOip4JE+CzeQkTYo3NlVnlaH1KW/VL
2XSKmxY1/2pixjDNTQ88ihhsdCyfAKVWYv6lUUW7M3trp4ShXzuAlBNKhFtSggE7Yw5Ko9d5Wfzg
CvjU9KiW0H4T1sZuMSQ1fAEenuqx2ofJEXt86Xg1ONUTmlZ81LRThLb1C5r5pVc0/YEPyb3WYSOj
Hn0RgMoDbsghFva+RBCFFk5phbfjkB5zMR7AbxSgAeYRHDAmkA6G8Ci00UvS+DUZI3AGxnYFkhj2
mACIW6f5oaXluxLXZurGCc2unFHKXS7qbTJB5jk9ZvEc9YXSOrpIu2Sq5nlGP2i47hYmy7Um9VtV
uQqLVLvsnZJcKE3F/RYQHXmGJKrsdL9Q0bqC2wqNL9yxj4orjCsFlZL44DNknkXjYqsYmj/YGbgg
ZA5GOLvcFbmJ3gGVgexwjHeq+qC0PNlpnSphDZKD3shnpiq1X7aY+KoLzOxwYT6rSfdEy2wrrJz5
oKoscGCAeM9VzNoZWXKhlFS6GMZ7yWr+IpQWmV3YFj83o2NqYwhEF/2IZJPBd8MQ3emFELvOaOpr
aUUXVZYFcdyUoLS07QeW8KcizdilZTa3I4rz1WQQw27LWwb8elscRtXahlUfaLaNRGPh6Y2CZ8ah
18j/mF6GeB9QomA4gZANo116NBBoHYoaV8jJXkk+JLhzddCwXvhZyNpXQYrcBdDhDz0X+uuooIik
Vuae1maGskT/7Ghh6aWZ+WoXcWAroeq2Xak+M3rRGFy5HmkhoMAxuzO17eCUB9r+4M7IH3E7YAgT
Ko6jRSq/Qelvm6V8b3EzAjbIsI1UJ8TbVh/BG3kjReqjoST8Ujn6F8vJ0j1n5ugTEwyzaa9bT6E6
XEieCVdLoqd4UC7oWAahoQ/oE6h7zMh1/QF8ZsOGM0DSYfjc/FI0o3Gjt0ZxIxtMoBup6YZKyAOj
FZtBkMxrsva5VsOMuHjzjG0cWvue0iAGB+h0eFdRaGVeBYxojyRyQAVBAhujyvguQcPkLsnidptz
UAokpePHQFJ2TTXtUIovMpdX1tZm7Cl3yHBZpvmdPiTAgRP6BUUudctF9S1j9WvnDD7gYNHsEAMv
dYwzCRDx5liCQQB8N9dCQdkZXrzYtGG8TS2OgVhT+9Fm9l6vBHCAmYgDiwJi3Wa2n9JuKpMVmg9Q
59u6rgqgcSm9W6f1F6alOy1qO7fktXVVMYvc04aQTTUi/I2bvPOrpleBBRALlGbAlz6W5C5Sa2D9
DmMCxKs29XlIy50cVfZY67XcxnEXUDB4gmENcDKxtSMgf68kEQHrO8djPN3ogxFEqE4GtEsMn1Hp
XGfgpK2KAdB/Tn+gRhGgFQXEkEomd5VWgDdAoUE+mBuJZKLSdEBQHGK4A4DtdTOgvm55FG7Hptxk
UTUA7hPIMkarPjGzS32N1FtS2W4GFK3NSPEyId12NIzkIeyk4cKFu1KcHlsYdbWnA6vcU3tkh9Sq
ZUFPHZhw4GtyhJy7Uipei5qKR9X2NolzzW0Z4Ae1OgeCU2O7dplvYiNECKpdh/aEp5/Cf7CccJ9n
SIfqHNY4rx1XhBKVWK7eN8p4CZxvy1U07UgiNEgAQNu5ZBHAAaNMfao0gHyXozViIkLNd4MuSuBs
qwJYDfCaOuuYJLFrJ84O8VS0twY4C0MHgG5m9Q9hiScLSLGvPbz9PVd60y36+C6PCfD5OuMCzUQx
+OettnBJHKl7FofAZVVtxy9zrj1FESZnxqp5xJ3ZoU3Q74uc+FozpO+parabJE6snQlUSZ8KRHFx
Qr51VlXdybi+5Rq2zcgGK+DwsJDASvH+wvhaFrAB7uGQDl4DqpqpYRIzw3RbRvGPSum0W6UgeMn6
8gqgbXtZghbKCBM3ZPyn25N7aquIjVrkzUYb7X4zlONeiYt3Krs26GJnR2T3WrTEvgjNsAFwckc2
ujPGXweLGhuM6GibMq8AHUIY7XeUAEMKZXH5ykliuGY8htsk0tuLpFXFJYbeCzjFUCsgbWtfnJq+
6SHh29psVVdqiQUPskwAaKSOUBElau/VJtRjV3dKcV33zYtZF+PgsyzXXg2zslwzAdyLbWTsJsHI
6S6lcgsHbN9q9b1licskEUpg9Gl9XyQABcPwnfm9S+PKayqzvFQyR3p9pKU+8ACqgLMIKOs5l2DC
1mTptjV5b9MiZK5wGn4waXUQvfaD2/qbJqvOr1l0gUE8PwzrVxOATzcVy1lgVtzaFo5e7XKwgw54
NWJDv7FtgU5z1cbYfWGAqK56LKbYhJY0RnqlbF1sNmrGBvkW82LnRKO8gpO4BSRLYKVZ50Ui6dww
oxelomoBNwEzCkx49I1Zau/1yZGi18MtC/09bv4PSV/aHCnONfuHriIQIJavFNRul11eevlCdNs9
QoBAAoQkfv2b9dyJmImJnml3QWk5JzNPJkw40CMeXSymU5CR+IUYBnfPlzWPmicCZB+pmn372nZL
vAsbrH/m75mI3g1eNyx7AvytfmfBn1xAkpeab1or+tIbNha6859bO/+dsvY+8+iZaoi6SErdS51q
5E8kyKZu1QS9bjqg6IjtsKs9R1Cu7UJ38ZTZM5REzcuWme3Gh3Wr6MKbC+N5dGzTh5YyHXU5ZTKA
qSfda6v/q3OO3MXhSW5CFVmjKt5NqNRwn3Oz2RL+7Eip9jyqeN+MT9bU9mdUZ2TXN2R9R98Y434V
+Q6NLHIwU1O/1yOnd7YO9hshHf0OVjL2OVRBaHAYJP1fPtXhtakjo6ohMXXltTCovFb1s/FGH9o6
jL4EW6dLH7kUzlooX1ZFXuGtF5420e2Rc5/vuWkLE6n/MKFRzJieKTqGr6AL+88mgEVWt+ZI7l3V
r5hCkEvqrWQ1xV03gZ+QrarLNTeMQIa5nSKeHfzDkYOiNSml8mI3qHa/eMjOMAu3XrtWncwK91js
OvO8BlztY5BhJdeurFucnkNt6DEV89cSb6BaqCnBaG0IDDYF0e3HJigMgKNI6cLMNnjaVvrcj+Lk
OzsfFJHJmXGuEPDLEcsC444uXyue6qVkUzM/qdw8hT0iOG0Igtb6SvPt17DN4NoZSfQtr7v8HCe2
UjZCzKBFKGScy1NsOqggMktPVvq/ssE+LPg8fHf19Ma026c6wmUN5pPjt2LkWhSEdPGzaF/RGJxa
cySh343dKSH9kxjUycNh4I/NQ1axhv5opuwYNeszWtRtt/XTv0nmmLDDSbnALLMzAAKGjcL0IkXQ
PfWVpSm/dmmdXMYRmmW0oLqEd3GE3GrEbo2m2TV6g5cPgnd2c4BsiALSvD3DRE/v1W1chn2Pt/mm
YFFeyDA5Ys59gBuVPA2JvMBKWBTInHHnuiFsN5Gg/sFChAWv1o1QLGtJqzF6BActS/TifBbt6Mqz
c7RA6oTCOX+ChhoBZ2OkD0vtX+c0st8w1UhKnbKxdCqnb/mAOMDFPnoEZAR7sbfhCA8OMKIFtbJ+
y3M1BLu6T/sK6NV6dTpU73IxyzWADRmMWLkV+06mzT2sdVJ1W2P36CbHg827ATEysT1241aXZqUw
9M1aa77mZqvUFIfwwej+9ESzupx5jL1LUwu/hmV9U9OWXThNphMLFhQpUb8PG7Bv3LD+4n33I2Lr
y6K03/XG0ycMLExvOlVXOCSj6MUeLvKJouFwQZdVJLX5ha36vBqEaamAbacOAPKB+BHpVtDP7gOX
6YJbKj4hwMAaH0dyMEmwfsctappKwT80ddFvHuFW1T3eN4oAdK6wI/iR9D3KTZ10qlR9jpFBMfx2
NT/kdVwMmXIoQs05TSaOhlyAWltNAAID4ZWGmnqnY8LP0jmYNMd9eCCbzD699j8aiGIwmpeMR4tK
rGQRNnduyG/3MOaTKnwf/QKNQzcczARgxk+YP/L1+BRu2JkYWTkjN42Ug2tbtPwE+2lNyd6rRHzM
ONSySYe4Vof+yfDvNYlwGfF1qEaTDaeg1bxUKVAS2oUfgVFxiXUNvXrGXAEI058Cmj/BQl1VTeRC
mJyH/UNjgX5+afMDrWcQpghNQW7L+HNu4J7pG9gc08YERUp1dNi8uoa4bsI2X4shliFOk/x5TAK5
m4X86/oA2UCAc6uAo5Bq0+5M5jwqhDFDsTHxpCz54vXwCvPRf6bv9kHH31PVNp9TjnQWmKnRHUuk
LepNhK/I4n7pIfb5zNYE173t7QMFk4UnIStH15DvkRIIfjP2kaZA3uFhE1VjkO55m10wArvfPAy0
UdH70sfdRcLvDDnuLWodzgHShzc5uifRN01lZnpHndoUirLgopLsU8/AKZ1AWxzxaw1TLcljUQrQ
dGma/NSzu7fwmsHN/wzLr8rNyZ7psVRhfJwTbOTQjwXkLrt4645pYt/rfmqbIk0c7KLC4J5qjNcz
CwQsGeBBueKiwBZv0M9GKNG449dc8+ZPHTtAh4ty7V70gv/ijfGlhYFGAWiF7+doRk22wA4RGQmi
6Lc7nTn5U/dt87RBad7gX87aBmnZ1OSTAh/9h4CWbbcYeWYLfsekmmGno6jZ1923dMMJbSAtkc2B
DmzdJ61l1WT6T9OuRwAyw7+4WfDxag7HPdLzfT/E+2Ehwzsg9HXn2gxzLV0iKpEb3CJhtDw75tKd
hlUlzBPcu5LAKId5Wn/gEcfTGMU/gfHi0w0cOEPKeoTkjcOhhtRzH05Z82/w9j4AhIBnEy6wdCX7
xxspNQCDYg4BKCzb+m4VgKpgQjvQGaSwjwa6XbEC2lQC76jxwy3C9w2Eyt8fKZsFkD14p9P80A3T
N5CYpqK9T8uILWsFx2+9YwMFDGy79bfGcVjgtHlnU3xK5uHepuq1X706bj7VryECezCgFv+Q3r2Q
GljNKgwpGxvVh8kFtoRqXN6NFOFd2MfxOYhDbOtfcIp+Mli/RR+Ru6mb8JLOW/Oabst5SVlekNaf
7DYgUgHEFVRBSAXg0F7NggDzAune0PU8rRCHYlt/EN6kf+F2PQOk6oHzRQBbY5NfE5iI3eyAqn0b
pqMi6q/Z6t0wmgMdTbrfatyfYX62/bYVSorfwI8/hsj9hyO+K9Bh6ecRozwZFBRWxdMV7EdaMqrc
6xBCFSY4JsAam2rcXoronQCOAkVR7o6sM8uRAAsW+bSgw/T2Rcvxss7tUjqOnA1Y9C8IBFDjydqz
7MSZNVC1xCPxsB4P+oKmsDlnOOwLXgNs6uprk0VdmbJ2h1CQrVyp/k30oCvJ3AklLYEEd4jPeML1
uUb3zGag1VNYP1ohC+vofuPoVMZ7v2xL4exAUKFr+0Hg9XnJx+0MT7DuMmaSP6NQnAEvdx+NBYzY
sHAt89yl7/OEZUM6cu26ZdrPW3YUa/57sz1/Ae14qDV71pDi7YjeLr4L/zTp8hJ6/1+OKteJLa8G
WZ81GBpYEgPGSAA//zfU9HWe6GUBpJkHqtmxpd5ryaMimv+LTZqXNcF7Rb8+l9Ec3Jc4vI2bDfY+
X2Dzn9C+ajvUYmu4FME81Zc40P0tRWZBOeto+Ia1wKsM/X3hfJck1pd5S1Gx+0XNhWJNV4ogfkow
G3bwPNQVsghAHHZDVo16uk4pkgVZt+CAswQnxDyyna7DI4c9VFqP260b8NpxqSK0CqNJS/prSUd1
HbStd+1od7Vz+z4Fdg5P/uktyYh64Q2JKl2jgZGyMbd+EpcgVg+gC51MOzxQrxB2zdK89WH6XKPU
dCNActRRBhxMj2j3cTyoej4PqZO4z4HcdTiZAvOaJreGJryic8D3Q4qIgnxsXRHz6IVoBHfkJt/2
iQACooe0EqiLQzK7KrQhMhwoCjGwGsme4OeXyzTv48g8wdz8hB4VKAvz/4ao/Rch/Lfow+4V92V/
koof1DiVAkNSxwwEs40+syYM/gOu1qFtyLoKzZ/4lxnyq0YZVEyaxqepSYLdXFOzm1dUDJ042J68
EsbVIWr1aemoL9S2wjpApSfX3to0PUZmvGbJnJQMGPuyBLQgsIspJBXDQTUtLxcqnibMEN5wikPY
2gXNMWRrfWUA/4504CI4wG92Buj0c2hDfjYAcbAMXfSh0MEXTdRekjHZdr3e4GiqwUMsSDhDe/GV
9NEbFyDU8Frf1iQrUaTRoSk73qoCzPFyb+iy7kCmiWryqqwzWFY3TTOXFoVNM1qUVKat/0iIhCuv
VlchtF1XUNUtR5oLnHLWTZ/G9T1wMRvrt8Ab8w4K9apac4O/cfoP7eVdy40+mcUK+cxgH4hSjjXt
HwEfzxGlk3uwmX7kV+jI6rtXY1Kh0pyBB7ENh5QbomITfjrUD6pAy57cV65f0jn4invfV66ViOzo
1iOYgrFYdfym6ukCeHLD8WkOLF9woI4p+0Pg8JrWcL2j12yARZfMyMnpHt3J9MhNW5ELhj7J/VWN
36rabT/DbfCHZZJ3gLM4CwwwXLECC2v0HR5TM5TZ8gV+I8eoA1ZqI+TqLFlQdSo65t2HaBWy8sgd
ZyLZzRoZEzPn70OIveNa1+86uiKXN1u+RVYv6PWi7pMlMRrWtd2vpiuDBXM6cyhf0fbt6ok6ULyY
zdSkfelaZhCQsb6tHXSYkeGVquXerQgbUTTfBfl68+iB0PqGu7Hv7A7pfmA9+PaVoWw78/6LLtPD
amliiIhwFuRJoJ6R+UIOhEjy7Bckr2ziCTl6+TG2IBNiMiJGD2CZKVqzZqdugqFaUm/PIlinw+hi
/PrDu1fUeV70KKIKiVNOMv1cZ/OPIABwRz1jkIpk72YE/+jjh/dzK/yrmJPuICQiXeZ8Yudmc7sJ
o4afQaR51eBCQwDiuh/TF2Wm8zqGrwsY3wJXDvw7Ae8VdFsz+IBjJn+i8qmr82eVhbfOANeG+265
oSFSK8wiZ1OXNso7GF1vR2qjpcwUHYp1qmGlGAKi2poNSALE9wWok+itxuxW6Zb83HDENyMFbQeI
UZRdTJ/Q3SOkZkyOCXoYnDfGYGrV02s0RP/JGYnLgUOF0g/gRJJ8X5uxjss825pTFDLIJVOj5/1q
TXMYUSTGhUhtuJ+yLj7mk6OnAXlxBein2hceRT00Q7LvXpZWkTLTbfgBAvaCCaR94uhuTtsXXJkI
+UszLBLprqPhvgNcko59gZFabH9PggN6ETxu/FD7BepXyEz4xrj8uaoN4eOBE6qUcTZX3Ti1fLdw
yg4iX22hV5W1VeZpXbQQO7+SVtwauAuhaQiXsnVx+FJb5X9PCfr3WdXBJSPyE4itKlGikl2DkMlL
JJoG3JNFcM7W3LvYtaVL6j8hiZ8pihM7/MQ3u8tb1ChsaKrWrhIfAQytMB8trjYbtlWQwjLcSHZE
pXnd9IMSMGeSMPBAcizqeQA+at1N1f3dz07dtQkAaEi0S4s7jB1AiJ5BcLAVbdD+SnAvBTCd7Dd3
y30Hn0SzOA3/Uv5loj8m0aCVRYeUhQjDz3T5YvGzQzm1snSv/faaKaADbRud5YR4xZzOomj0+pQl
AsXqWXTpvolgnd1CzmlkJX26lAII112M4XdGtX0iru3K/33kzn/nW1+u8Vz2E/rTbZxwIhn7Utd9
g6N83SmYYq+k+VJ2/MGTI8JHD5TXuP3RuUoa/qpz3ZQqt6fNj7CSSanN9z1eA+iHAX0efQzlriAo
AgJ1a0xOeTfqwxDhGONRB3a2z39JYu+TVhXR8XPv3G8Zx8CxoaSZVHcWy//koffW1tk5riESjbfo
zBTeh/V1dJkikByjvqkNVOP/oFapMqCVOXuJNQPdZFpZDQEjZQqDBURkaBytuYgKKTLz6Qebl4nF
xHYh6+HTBpgzrRnBlCBNL4ItT84MxyzpvyyLXtXSYrhID+QysAzcVIfEsnGe8Ietzu9sIs7LBjAx
1RBr9c2AghP5TC0Lceq0/AiCYamyaUTDrcf0KaUyrAKMSGK6BGGrpCD99j10zVTOE5/2EUQK75tt
JCQ105ifZj0iCzh3NjuJSUc/MEcOJYVP4IzIaUie1v+xET3rE3iqpR5fmsla+atFtsAPZzaOu3ZM
nqcYIo+DoBoLSZLPuBfpq6/T4amdASnu2wSttYsirNoxXJ4HtjRXbhLykq/h/AuDBAwzXS7/rtdW
ZcXmbHcF2BDs6y0DZeG16YZCdSM+l4bhK8jHumJpE11mgRgi8CV1/D6vbDzQFWL3kaRdlXqoR5EA
uoEk8cnBB6z7jhMMTkZ1ChRHh/NwGNsIgaV93tiDEat9NlEP91Qsuz2NRHLr1RD95OGDtw2sgoVz
jMomnZAl7sTVRXT9Amjb7Xzd7HvQQzJQR+2QtD3q9oq3pa7LMEa/A+qDl21dzH6h0ViNCJIG4s3R
MmFmo8bEKuZ0u+3g/YJQQe3ZPcoM/ZawkazoAAcz5WuPYm/G3LAE2o/m9lr3yY+cLZ9QDCBDa673
sbB6r+M1/qvi8ZQGT0Hunnxcg89Iafu7ZR5VRPrCnHwbiPuxyhDGuqxJD06h6M9j9SBYk3vdA3Js
8VdXLGsf/DfAieY2tBoPubr6mk9r9+yDrEoxNw6Q1EFts697g8I6+JhVxm05OyJEoSGfh2gL/j9k
he9Cq5GCFzVgHTRFoLBM0In00l1a6i9BmPEdmKH8ZeRzyUZcXRFpKjHax7aawflCu/Udh7rfofeH
PiaE0AAXQdmCq/yNaUc4WrnVoo+blyrs2ug1g53NTkybhENHezSCr0Dn4MoH0jA5Aa7PKkgdKEr/
LKXvzdivhZ8UPjTOY7ABoZhbsHGZ+Nfoebn5mdLlaNUIlHuYWgA3/7+sZuXcN/GvlbkVqhAF7oDF
XyssYlPJ5DF7QC3NtvJzkpKhBLmGfjjI+rNdQISlEzBduTT2DGkawXS2z37oaTXVwDRo6hSjLl2X
ytcgyjbovSXxz5PDDgcbAMPXfkIw6YyKmW+J3wmPHqdAzvbgi8SEwxfvlKwM0esltfO2V6HoD/0Q
xReqVlFlsw9+bBv7xrX0O43ykxaWXYE+4JrXEUn+eMGzC4xlB1xofngCuJeA3+zFlTjOnswjrW4E
HI2vF3F2r8ix+iBIfqtLgLPrdTVq/G69n48IUZKwT0PMHG7l6cI3g9NmIO34pKJUFmtdm+92abo3
lhjz04WaNWWsjN+QD8mB14d2q9eSqzp9d2Fij8JM4gi4qi1TvtwHTH68UsSbXDQ2/slRP54WHMuX
AdlE11zEEBsxVnf7aJbuqUMa2nczQ6s1dYb/DUQWHEWoLDi9wEW4fhe4w3tbu/vQhLq07SbXqp9d
fWviIdxLAv/ooct6GDLMuMYgF0Gj1d+owDcPXStS6E2F5jr9XClGwsicipPtANDIpFavk9JQsCTQ
u8Sppm+eyubEFrmAokJ/U7hkU7cBwMnR9H6DLmy1URFGGMBUFJgFfczqdVadWBv3P6C/Qx70MuX4
zOx7JgJBVEqrJ7jCThdKouYj7o1Ny4wTgUKsuUGYFTxqPz+C60wxVjrwxf5NzaDeKWSWT+PoLUyV
nyBaw/dNA7Krt6h/2XKx/uLjNP4XqIVCbsd6eYx0aGCVirVTkKBZfwpM4GN2E+FUO0obQMqD+a9h
3jzX/RZUAHFd1U4QzDGZtPcwjtYi6iVEIm5tX9eeoZVcOtkeW0PR73Pb1a8QKMPALcDWDlpkh2F/
YYguC9Ki24B5eYTNnCKzRGoneI9vbHYZniDnv8iS+qchTyELA0aCnKxJnIJm2vZiiWB24Aazh6ub
uWR2IigIm6Zs1hrP3c9tqUnqXpWo10+ihXzFT+ou6OySvyyxE0ZhiYjbop8kYkRjBvMtLmN2a7Lk
pUnnH3ELl4MGatuyTzBQuo1ZfmwMze4B0LLpQIKwuzVbvj7J1m+/F2lA+Xab/JWvbQeqMMqfkw46
ipRuSznPkPlMSRvso26Sz2ocE0BhE9+tQQL8L13Gq0RfUYyR5JVoxxpKua55ibKeQYKkmuNWI/Ij
EUa+1jVxBwsXrH1LBzAI25g+034Wl54teWV1vVTtHMGJOIbmzfjmOtMM68qtDNmeWXemPTi2Iocf
/k0LZX9z5oAKeq3XYpqX/O9aI8NV8nD6gE1ZX45a519cMPZf1/frq4t8fZuZ0xa2jglC32Doqwqs
9vwI7P9RDGVZ/zrhI4syG1T/LbdVfBIQdFVDHmpC2GU8Yyjvs8Us/Y50ffqnNW7cPRqaqp50xsua
ju4aUS0BeW9ASFmvbh6jzbtZTvi1QCV72I0mp5yS8H1jK2b72knEU2FcQkOocKG0Qk+rsiexjfFx
DCNb8mhd/htiGu89xldPywiMDkcgPkLacHWUgxA3s7qkHITEvHTYAyClEO71EN3e0Lw24kiAQk0F
pJnpnVOcXrMMl327wBegGjxKOYEUsNPajIM6r8mC8zqeI4r2f1y+F8SARkUS4kRTMTjPFSj4aSOJ
KXMOeZ7jZNqBSdiKaGDsnPRq2SMLFEOR+Wau8Vq3UL4atoKsW+KKWBX8rFXuK7BmoN7m12jiAPLR
whKsnpIL96qzN+ojfmNdu737hM0wvbZ9s0MYykOHN8hX+BZDt7kO9NKCaagQUg0YkwCbF7Qn+xGR
Rxe62uZlEFEE02wUdmuQhcDTBn3ENIpaCuoYv0gGaB50MikhhuPlYGC1LGBUVCibBw9yD4onEQzf
UZsgV9mn8sspKMF3KWxfti0GkDLL4LtlNgRgJzN/QJk77ckw/OetGXSBILJlRTmVj1/hmpCSgZ4t
4ySCRoWt/c9Z6OHFM6P/ovmHUgZyQq7CUyC+RpvsxgiaKO+69j+6jLIcyeqfvE70XIxJrl9TSAMf
a8p2Be3X5LmtX2bBLfDYSL3lvIbkEOxw8NGCVMZXs5D8HawetLUqkJW3ENEkSc2CAvel+AdTzhm1
O2Xbm4BiE0Y70n2rCKIEmrbBX2C/zR3UD4DhbRygshoJ5oRw2Pa1byAu6VcoTWfUmrAmfu4kBx0Q
+ulfYMPwg0tr9lz32dVLg6IiGbcLg7rgGMzIQSDjBCVPAFKnsAOOENDgAoBKO3avBE94hi4jLKKO
LC+UZNudE1i+msgFD6nXinNgkqoMCYcrQBaZqvcWlZCsXWWhWEtAvC1YuKuLca2QCT1Q++pcVJIo
0HcvUARDJtTikSGtK5HOGu2mGFrxi+XIrrfISn2p0f4W09LTuRwiA1QUK6QpAAWat1AAEy1GO7PX
jIA4mydvPhAslnzEYukOCG8CP4vIb2AJiBzfCj+4I5Ts8xl5QcOXiVF6Jn6R6BlncxjCrcO1oPOP
SZrkm9SogmvtD2RsaNXjB5bcuPmC+g7yfkR7I6eJABZCl9Dcg46RiksAMk0q8LJyj5UsM/YT2iV+
RTMy3uGoKQF9to+C00mElGQuf4XPMXkdJyEqm0Kex/uxvweL/p3NkNr6DWVdyglSaled78Z6dKBS
EMvbbjR9G+MHtTkFDyJ/VglkWtDAo5dq2T7qbfuTz8mZ2nF6Qp/SXpkiya8VQb3l2i3iHwReLoYi
jC8n71L/1k6UQEm80BDMOxDQl3aA5glCAXLt+7oHUB7N7VGIZXweV4hZCpZvEmKDhIu1mAGHoWKe
w1/xkjRfTd3iDcDM4C/xDnDdgjaq6UW9zzKIjGJstekch4A0AfVa/hMRwBbTFZl8ysZsOiETN8CW
S6PmiBThaD7mBGi8Q7tXWCnRISVNggE22pcwWe0g1fJBvNuaLICkTeD2wxjJh92c+k2A493TvJku
iGbIKom4DahZQ5oVy4CyyzmdvVMFmIkICroA/xWDAnne39q6n0GdTyBRMgDX7z14HAeChqbr2Vg5
hMDPFkw0Wyer1scQ7GnOh0MkFuCaECyAZGkt7T8M579g7DZhGjNn7hdksYB1xhbt94bhbFzeoczK
bvT0KNNuapAH17ArFnv+yWZnXpxUFA+PXrMgo0Qfki0UqHXSZlAk1yarlnCKEcmczB81Hv2CgRhT
xLpffgJM7qDuMhAaR9BoloN2gF8xr/IWCbgQZhlEus5MDmBBKg7ayrcsXG4hI/XFWBFVLqu3C9IX
5A+1sRrZDiP+kQIonNsQ5ukcbSea1Q4ytkH9Ma02427x2YPDD9vjFLC5gilaux8HqLM64D7vPYth
v8vYVtYJkkIdqdmNLkSc4NK0XrzAj/aND/dmgxq7mdN6t6UNekOY3WJ7K0HcO0chfVGUkELOUfgR
5yrGAAWRLzzT9dWofHzzmsnvccU0UiGDVTzFjILqnaEgQl7jkDwoKLgWNhsPfkeQKN3kVHtIPHBj
IHOHvbY0Njsg+cHvFn5nyEmXuAS9CW4ZZ3yHNS5vUb4ML3py7Y+o5ct+hrjmmg9S3CxqizPoe6DO
4dSTIkLHhrsDrDrPAlEBIMiqoWPpLbepK1sf8neNwuqHUkCwfZTU15Urv291kn33grW/YmiO/9kh
WwsOBc4u2aIBDVQs93mPmaOi5zJ5jvyc/k4mRP+4uOswHONF3kLfMjbHrE2bD8HlRoDUAhcmFgpd
z+ZhB9YhOgERrn8Fedu/8ihzBzW14ueWdLIcxnT7y3U0QtQQL5eW2PQ4Dw+xVbxxD2h5DQpDACQG
Ah+cMNJ+SchV31nWm+uq6HSG/4M6i2FDFRDhNiQO+TKISotLzHHAyXsZ1A7t3/LPNq692Ni0X3bt
eeW6CSKgmLF8h4JF4Eyf86artqhFw22gyfsrp4jh/wgp5gJyIIYKd9of2ufiexLdHQWgO86WLYUE
JfEFUfp86UzbnWqRJjOkfdinuGWzAPZt+dr8yfS4HpocB1k+Z+MeEN1yzgAn7XCcgqGuMVAwY+wF
9kWQNXaJi04I41x/o5Rv/uVQNX4gzixqDkTm7BxkHBdUrsE0PGaScgj6JH/nrQV/v1CSH6PUxQjQ
xJ8Il6sMxKB1BzTpsAQLMWzjps2iaTUJBmuSdEQ7xE7Ed1OI22pbKjQi6RvVLTg8jJrxyNI/c5jH
n4omy9EZGsEnXDTvVIxo/93MAFN2AGf0iKxEofiKF2pi9/KQemPDr76D3GF18LJjmy4GrN6Ddd6i
f6jPOOjhCAUO8yYgfvyPZAjUEQtterCNFoNGWgusbeq2BUmd2dp8wykmPkbjmu1DSKHBx+TDkbZc
7Ri2EIrtPHFnjQ2KKsjI7jQ9eiwAK/7MJr1+1XlYf/CGDQwoLRg7l2b6e4q3dM8aKNRChyh7Fnh6
R+YwsJLwgQdPbrr9v3EFv+r1lh+WSLY3m66R3WGWBcniQFPfU4NYkwbQ9xHY+XfY0EjuUhxkwFdC
FJR13QxFHYi8qTayymPYBgRPCFkK9H+6huWRDv6PvfPYrhvJtu2v3FHtgi4QCLjusfSiN+pgiA4e
AQQ8/uh9x/uxN8HMqqQoXXHka91G9XKISeIcuIi991pziQvbj/mZYyXyxq27/J79i7+uTV9v/snM
OtDKjKODLgz0QVHZ7Ws6o75B18yLslASIV1lIDWxhm4LvxehVhfO264m9Z6uirEv46g5bJBpb6pG
kLLdzS+a8f6ZG5C+xxIyMM7pSpfdoG/ZjFVlkV93zEEJ5WMagUsQV/yqaGXF4Jexj1iF7IZOTKfL
D6bMkCd6WOroLBuO8mgqD9LWTii1I4Yvvjcmd7NXMbvkLmRixbbogp3Eqd8m3WMSZOOuyBO9nQwj
vk5aRMnbymPSPtrIGVO77k6KGrG9j4hs05c8IE0bJVfFaNy7OTvJVufiyAvM+EglurmBijPi2Cjk
RYRV6KjUUm08sx13aTrFF/+0256aXHrJQTNb2dqujWBXOZ6/swmgXXJF0yy1blifmMa3i82hDRNE
XNqZqTZgoT9FUZhscivDLWHDiSIDreQO8zyhv/F2KLeULoTOV5O96aZCVKt/SifxMSraAbaYrtqx
dlkXNhPLE+HE/mlshP0dqv/qJkIos/lngvhmVObg7lN2P/s0jhGDNBTG/2yb2PVjO48PRiR5JDSi
PzbcKdtaMh32CYXMvsNZ9Af65k//8A+22H97kj+al0+TJ+xL6rX9rXV5sThftfrlpT39Xn38P/8X
+pcXgvl//8sf/JN9ef29Mm5fdPve8bz8xh/OZYiRXzAFwyO0PdvCjbxEJ/1hXUZD92Wh/gMiIodD
iAWs96d12fK+WEhQgRg6kNxMOwAby3q9WJct+QVejcBHFzgQonHe/x3r8ls4319oAoff9wHO+3wA
cHhESH8wLrNSi8GR9AVHk2CTTBb8Z8ir8cGpFPu3bLa/VRMClnWubbGtYsA8PIe2vStpVn1XVnoU
h0zltoahmMimPGaY58z8q1u18rv0lTjufJO2v48+i6YFnbAZD+zk34d0N76mNAcZ206quAvCoaNJ
C9FN5R7DTWHZB9oKjDtGQr5C9DLt407CjzSl8R2jpx0iJVycrrBCHXYgyEH7icmBP2wyiNY37y7p
n/f2e4v3B/oZ5wkLOXkfMDakDYLO/sAfUFOa1xkjZMdzxI1tlqwfOaXB3ul0uJZRjl6upDd6EDll
zczR7Z6cKQiGVU4cA8P5KBqvYPIQ2pd6or812c5QNfa4dFIjPlU55oZtCtYRdS6zxnBFPiTSnEzO
n7D5f/k9PFp6WA3ANgTuBzCE3TeRB2bxFf5YfAmD6yW2s2mfowhZ5S4a6iBSz7oaJflV5BdGfexe
Mqqd2EI3BnVPhdyBEfRjmIc9qNtWgjA0T/p0EId+RDGTlT0TgDJODyNLJX8LD/l2DWBg+1ANlywL
x/oAd9E2AMAmiF5ZyAj+AM554kdRu57aXpxYma02v7/mHyBRy/EC6PVOwDXlqr6hBd7jgJCfJROo
0RemavfYvW/ifLa2TpW2BwTR5sfhQAu+gxmwZrzCvT8Wu99/ACgE77khf3wAz0XLQGQUMSH+h4tF
dvCo21G9JHO+CJNSB91u1zBOUmEpXuecvcA6bHqk+mhNtzVBCI+FFHio5sSZvg9WjV+ZlqJ/ko/i
q1N6KOO7Oa+/9WGfb+ds8hhamC3DhrkwkuPeFy4qZ8szblVi4COjbbDDXBTjx9X25UyuWYftVEd3
JW7yS2Oxi6263K8+ScMQP1I3+NrwRJAUO44LmQjk+YevjRNSUeW3T3av+3qlhDsdTYjU7zVNWcYB
ZqJ2CuDZKy5nga4xHMlxrFBWn+V+7l7FLh2C1dg1nLJsUBPy4TL1MSxW3Z1rmO1Z7EoW3tHxL8ib
dm5HxORn/NOiraqJMB46dVhWsT61HJVcj75/4XnS+4RnsnyFH1676Fy5gz0eQrEMej6+di3cEL12
HqvaY7TByAE7sBGvrAjVS5Wijf/kTvrV8TgkyifWE27nDxjyOgXvZE/1Y9cG470TRs52ypIM21xb
pIddEYjvdhZ4B70xHyMVoi+Vhc2l6MtKrwTlGE6oqD9RFWXmxsMRcdBYZRZttJQGlO3AOzRMn94Y
U7O2Y+ADYmCeRHOR+DV5X54QcBTwVl4DIN60ntseWzQSjk26IXrVl61Y06Lpbbo2+iiwk+6Vp9/6
6ri9jTpAB+4nJ+Pn28vy4QxJEwyy6cqPJKpCJnKkxfU0BDS5s0ibVD8OFIJUx8fMpzEV8W7+/flf
AD8fLrfPg8xSTk+GNIQPoJw4SbzWqcYnM9c+Mo923ojcgx2GIuqzl9ZP7wyeGV6SXOYAu4HzkdbL
Ul0YJMY/TUF/jzwCyETVNvmDVSIcnQOGDG40zAcZGHNE3L7HCFqnGaN2dxg/+SgfcGrLc/x2w4Ho
MPlAwFk4K+9wallQeIg2g0clR/Mhm+aiRX8s9blINQTasa+ynmTkyUNJNJg2OdORcY9+d7gXqZut
GZLWX0f0mfnGMruZu3QsXxw/RF/C0KJvUauH3UFfV7pZeVBXjuEt2BWK75hkTxGGLodE7PDJlXxL
uvzxUtoWLBoBQnsJ+XxbYN99KTOZ/Tpn0JxnAu+rm4/us9noeU35Fnzt0UCQoueX7HJy17e2FU/P
y6h9KJ+JlD7TX5EuVRGerCrJhrMZVO/Wwpjq02S0yu9DEk2vSFd4Kwhjxq4cz+JKNnlzlkWTvJ9H
u7+tVSi+8i7uBSaFgyyskwv828pYeZO/qKMUCeXMeqNFdReq8oD57vSQV4aQ28owrvJs9o6MWTjH
slLdiZV7GD6sPh0pupzUVauIMoHpNP2hTVD0+K5+/yyIn+9QxkI06CQnQJIb+mErxaCqGciv+K5F
bD7ITruMEGJJNIwZF6hxGoZN3ob5a7EIZ8dDLx4BgMxpfpQWOkJ97gv6JEMervMiv/MEfdSacu6y
yVq0bFVlN4jQIxfp+Rh10Qosgrp4+wb/qXT+wfLw7mL+VOpcd2XSJC/vK5233/ij1LGsL2CBeSps
5lOWLT2e9z8qHe8LnWsKFuAtzLsphP5d6Nj8iNXPIo9QOjQyl6zgPwsd+435ZPIaIw/ENUlA+TuF
zo8INpByNoAm8PcmS67wePH/+C5CDondf0LEAcms+JanQ3w0ywTYQdj1V4OR55tJz+O5VwJnsAzd
7N+dp1/UDz8uAMvhF3Y63QFWe17Kzoetq5zslvaURHpWuxa+j5l2BgrZq9aL9e5vHkqyuYeiB7/Y
BZ9qfljqCwMHTwMrjVlrml+PbcqcMEdfW9OO/ORb/XRSeYT5VvCwKEl92tA/nlQbDYZG2YOyxEFo
STcxMVZ4WAtkf7OjdjOHvHZ7v7B2UxQHLzz2k/3JRupDoilndsl55J7jVeJz41EO/7DINAnzD1Nn
xQrBTYofMBhiksdKLNUbf05ksLJYIXbs/uYjplb5gxNJJok9fZVbO5eYG43am5/doW7Ethx09fcS
vZbPR40dEJ2xJLC4rIk/fj4SbnNrdkFilCQUnVZwGo+Moi4+KY3eMr3/WpbeDsOCy80rKRdY9z/c
YHWXVkFtxdkqM8okRBs2Tg6N/hn3haOF+eBBx/hadAYjWFkWw7w3+woLzuAV8pmpkI4vAGXFF3Vd
9tkaqYQytn6U6HzTFal5lQIBISCUP52sB+rz3TxHzRkbP4an3tAaeq8z7Gh4Ge0+hdJRyaff39Q/
7l9ZZU08fRQEaDJ5vfwUtuAL9mQ8ZHAfuizbuRkd2JrHbTVMxbBFVzR8Av6zfnHAgKSKtzLZJg7k
w44tCtJu8PEZMyA299LJM1RN7oYdB4OO7JuPl1r5zh5pAV4Y+TCYWEr9cFP67b50y9NoOYnwKz65
2XkZvttGvp2FgHNAKQgHj03sh4uM98h0mPED1tJOclXxJtsW4fQyN5l/PMqeJk3d5Ovfn/llNX5/
Y9EYch0Qe5wCXt8wEH+8f+c+LtHBM7oJMl8d4sGhRZ83/SeRDL86CvU2BwrIeZJvlfC7XRX9fp/x
HU6EGs3q2maCSbp5435y/n51FFYBuUSQgBF0PiwC0yjdsC+XozDVObSc1t2owMs/gTD/4iiscT7r
Gq0KyXr34xkDvFkYTAd4FJP6e0E1+82qtXz+5LJ82EZxM3gkH3k+HQrUcqb59mJ8d8pGy22U1TtP
Ouh42Zvx4GQHLl646gXrmoMEx4zumgi/8EFEmSY2y77P2UYY4I1NPVQ5auHWVuLMQaWAft/MPHVm
Fw5wC8h4U7RmkKKW7n4b+eiqdJusxdgk/gouXe5cFD3unGPh5r59Qmw7vyu7eqroBjowTe3JRGnT
NyE4gYYpGZWmjttq5cWl/DrjpkYck6My2YRdnB5AnQiCfc10AYsQF4ShY+H02Ybd3vjYOlaWbnQ7
gFaZi8UCUTcVql6mhPbBOOkxvzMce/LWrfKM5iSPi26+7KD6mDehiiOx7zvdztshsPRTMBpGtNO6
mAHmtG5awG7IcT5miY77TTkRcb+qPVHUm1YJJD+6b6ZiV1eOH+0nOgR3JsaeYtPhdWp3oEucr2Wt
M3M7ad8n+Wmu+nmTlY6yNm3ehNMpIxAcAIMY1bRBz+Lh1Qmt+NoH/kKjz4kDa2egC/RXlpxQ9GEg
8eH+tB2O3VBpfDv4bAyWb6txrC1D+45Jb09fFPKiqXfRnCv7kD025ydrcO2jkDb4nYYR8hI6lm2r
RHa0RlB/YIoeWyKoIqap0Ro9JAZyZFPRRTuOLHm4eZ0zqIl6XEWcUry8VevjmlaTka3mdO4fxqnK
XvRA/3DrRYAqtopPf6N7zU2QS3lptRP9XP4YUoEMS16BWLUvxr2oxmraJlk432WoKsxTMq0ZVFhE
IAW7YBrL3SSLMjwUDS/hI0Ge3oD/3s7yc5TXNUbyTGTJxiGwmtmo1Rn3lg7UtDWqugCUiLLxwbf7
4jFM4n5BuHtJggIK3gz+JXdMzyw11w/m2Of+BsYeMlWNeUdsGrOon3sGRhkxM0l/kFiQqcB6oDVc
D1Rbh4rMPbAfllOCO6vxagDogmew7n0PjXRf53nNHqLQLdtGYsnWZTLaj4BnfGOLcW/hHBRG3O1i
pu45woAMv46XDunRYHTZYz2xagGxiHCAVK4knpqI3jZDyWoo3ntlwyKdKC/6jgU6kAdunUuNV8UQ
j/6YjQgdUPiBV2KuJTeRWbRnBbM777Cyo1IfpYiC+nMnD5AF1CaT9bXIBMY62Ej+uDbTHC6Sx2Qr
3PVTjJU8KisxrB1nwa2JuTLaM8f25bgvp272zrse3Yxr1BVCp2aKwhurhftyZEwVCfaFYC7WIcuu
10XTl/G6yRA7r5MhdpGCNAaqkqEhDS5D4K424ehZ/a4JmvLbFCTDhR3DdUKvHtI02vpD7bSrJgud
dAfsHXRZxcDeXddqwloQZxikcRnMbb4XcQaaI4mspl5ps/fsA7/s8B0Hk18dJlGTlScIWBge0ofB
b+f7MXIZ9PY2YuU58LqtXWr/uK4aymdB7wpFeteXZzlyXdBuUjFPHodCzufC75hY+KKWz8R9h9Ze
jlMS49kf4zsrVwo4YZhVz4ndeqeCfqTa2pXJOtyNQYrxIWiMNX3H6ti1ahcVpxeehinT/FWpSny4
Ossbkrzzuj5Ict3z2NIUyfExle5VYmOGN3wNUc01c3maVZCPV3Xo0f51y4rGW5Ljl1qbSRUcARlC
ReWyJ2QEGtvaPhRmFV5Jb+Yb94UdPQdRZ50ZTK5JmPYXxTQKtsbcCBl08z7Lg7nCml8N9XkftrN7
6LiVjNalMwQuvuYJPELhNvV37fiYHQqrgG+Igt5a932c31pjESgcjkrv56S05CovY7veJYHfdMzZ
C4x5duhi4pitr7QzEtyQhtMM63hmXVtFwik2THWsI57NwibM2cBAVOMb5kQEyPOLWmS7qtQu+JFi
GHI0N3D/YGNYUbJJ/bR1V3oUxivPQnM/Ec73HY2qoWHC1KTzegW94HU/YutlG1fRrvF8ZP6rYVxs
eHFmUA5WboSO0wxgHq7wkjjfAplZuBPj3ifnwutJD3QaoAxrYnmN86k36KCZg2GY65ljPslywL1S
SwXa1UDnhfU4KbS5HdJqENsWy/B9yuJUHsmIUf/aMVSNPVG5xles90GwQVOtrkI3EbihaANx4+Rd
cp21o38TjFX4WkDqabC918I8oZoafZSOE9ZkMtgjWFl9LA+dzC5uJ3ZwGGSjBvNpPJYY8twktJmj
GZGPHyvU+rQjwePE4KGuMdAhXHQrF6MCcxxxk4dx6695lfgPc1tXF3jcyxvogNIidSHGpCVMUYFt
UKXZg1Ny0SJIU9p0xgmnH4FOIvHZT8OEeGA5IWd26anhKG7qoCeyQXcZ7xdin4tellwJ16wzVk9g
WVyDGtdalTrM74oSto0LbXNVgEv3OWbAa0RYnWng0s6whaw6bl8bd5kHs6sVy2MVJMtV7cu6OJOz
VQLHQiRQwkxJtBwRvk8G/LzK9KJzO5IlMzh6W7leA6JvvSPFv3UEKVkR/Lm09HC88UpwownEqDd2
/uFiy6czgMA65C07NfZrF0ur2IzIRspiC8rWdYvN28buP82lf0g2wv/zGP3y//6fqnvMk7p7+a/n
7r/WqozU+0bT8tt/9pn8L+4yhKWZA4XhrTH0Z5+JDhTlNoM6dveC7qykqvtzom5/obygB+NbAf0m
Qbvg340mw/myVM00qHz20zTNg7/TaKKR+UPFRJFkBh7jFF/wJ9+Cc3/c/wuDCi7V1Y6X57ixIzVF
p4GYbBs01AyFsgdTxbpC0ZazK0WDcjQiJrqPuRXR+9pCwaToDB/ZKE9UuhnCDiBkNDu5uSp75apN
h0QtWGeBKq7YJzu4azGoqW3WTMmtwEATrBHgjdNWCTySGzuLw9cS55neTVaHy9Bj7rLqYq87Zfsf
qvVs2rN90PmUw3tPqqnfyrHFRpx6M364EVrebZ14gMXYC1jTne/pejqyJor+DW/DCFZWAgRbWApL
IHYyN1lXqQFcSsw6/CbbhOVliDvk8GlV6ApRPD5PFHrMv3DwFTHFbAm2KDCmBZEuOiZOszUhDew7
I3ssPOF9M90eadSIwq7CCOEHt3OCJLAmIGXaRRjLzjKMGMBfgtx6VW0bWgyqNbLcQCr3cAAVFa1U
ovLzWFn+skoL5ePug3y2nfHOT9tosFghEpWE49qZ/eo6od7RfKVkkhuXLbgPVTWbrwYYsOa6LJ1w
Nw9s9raD5stsLAwF7tYek86H2NXpfYI6+VsDvrxA2ld6527oAkLtUCVs6mY2gPx2+EdWOSq0Dnwl
gPdV4ubpdx1ofakQLTODSloXjmI+wLb1Zs8+KenldHsTS55cd8Ap4Fqy2rA5LSF57bTp1RBH6S3C
WPTdNL0cwde4l3NRDwksFbNvDqfO8KrDBlVRsmZKnKHnDqxu3kxlbpnbItCwHkWFYWLdVE2m1642
HM0qL8ZqD9NbTtBw2hkKAY6R9oR9A4gztNtGsYtdF/8lGA7T3yChKOujJhPGfZ17RvroT4C7tzGf
A/CbERClSou0tkg8zXrkEqi20g1qb4rMsrZntc3b2iKhi8ZmdzKlcQABN7EBkNYjQLgtvbxRHxgF
c92dhw3JAo7TowNbsW5FxrXCFcHM2gJhuZ4mo0mPdDZgRChqZF3QPx2JvSqNkpOksi3vkiCTprtx
cpHGwN7aaXgokhTqZ5z3bXKdG/GQnmYlgvwRFV9xjMBc9GeU1MHwVbdBOxzWwwhnsppLwGdwIezw
vhVBJl/53IaCC5L41qbhBnJ2zTRZZKspoVhehx6Md2RScO3iehqTLRrHhRpBKntyaLFpLNgjxFyb
AuNdfuZoBmmgsjUgIboxhn1kz7iSNgiVTQud6OS8ek7ZAmyE35ttTacw4Y5CKCaCLClytat7ogS2
mYPm82C0WyJ8A9RheJLYw2jYwL0J7z3squJMjBFvrpDKRDyrtBwrxMph154HVuKQkD2OZQyGy0yj
Lbw8/H+1masSUTT24UMFqh0YXLn8VCA5Tg7o5NUFDMMBdf5g6kadsZyD1x15WcSHTTMA+M9bLN5r
wX2EBDLue39fzhXcrrRxalQoHQHd1OdWgTXGjmNroxo54kMBXSOvJPohtnDMc7Gzgve7lVjoUTHi
36EX5zX+UTiWfc0eRKUPmfCITIBb8jplowX/A3LxHQUSR0e0zT8YcY81dTRD0+YRK7Rc+zIEGFkn
Jj/t4W9O3ENtxpWQdQBqx8/znTTGRZzeWv2KjbR3FuO5eq6gp9YHxZRVmvc3Rl9MIF7yYonag4HO
ecWA2am72FX6tTVnMzwAZKlfpxFsUSqoHVZZrWA8l1ZDGFPBDv/OB2gq2IE16jlUgtsndyoe0rI0
x2bVhZT1Kxv8mwPgZnoIBpPNFK52c1rz/OKlSMcoJSvSmaEcm3bn+4dYK+l2IOfGbUj7Iu12cxmO
t4MJQeWEXX52XbUqzvaDowc8vjrBw8aCYVAshNK+Z8aR2cZBJBTNtpVOLCNdF7ijTropMwUmBpz1
a5lys61js+hvCsu3X5JBZiZbtG667D2q+1U4miAHo7Azr+PYAdUdCqfeUQeHwYG0mvC0p1f4DCFt
yBfeBttaTQEKPDaEDbcJ8dooHIV5eyKUCw7dCpjw7GKqLBCnnbAw0U72tYpgIa17W7TBqhQ0l5cO
uD4BJZSodQfD/EILEkf2LVS1YOVhFuddhC2ZIeRo2+VxHSL2XuWjKa6Z3LYZiQ6lE+/mbhLHYYR3
e1W6QZOsO/DWDF6NYr6urKS58JkN36XGsre3A+0dIQdlAh7afXyflZbNy4xOyzfBu5zrPWr0rxRh
WKK9oKbvzPw1v56ZbADKqX3GFDrVD63tR6eMOKxyZ+dhdlZPdXlXtcVwV+aGuDfMEZxOKEVx3uEC
g0ulAovlpu5CD6l21EMHSnRBEV+nYLAWzdQaICx9qSw04kOdLnEkWCUhUsg1YF9YYcKrgej2lZgo
3ebCsVDXpRT5NROPZxGWyiTF2e0veq9srtnIl2zZDRfnC1aKtFil/uB/ZRPQasxcMR3qCHnctKp8
YpdWiJpCc70YDs9wSMp4VYyJvmxFCFG88/EUxO7oszDbdp1B2q+hNVaFwrstU4/cDMhM1p0cSv2U
l8ullBCAzl3pGtke+1lTrHuVjJeeLc1HAeH3Jk+CJKFFv7i4KrAq/dYPgMvsUV/iG8ptziztOrT7
IiOyA+aY/uYnZvA4A9W8hpviHFtgnW5VkEMAgpKnnh16hSZ6xySmiFGjXbOAjkm9c1H5g5hFUX5X
8x6uMYpGy0V2LetAaVMb684XTbGBYQQANbX65inxvAa0xqjQzpgQxSleUt+VBwgr6mnbujKnpYU4
GRUhITFrvMjEExgy7c9rAdxwy/0UvThA3aajfOrjB8gHRExhkBPo0tlJsRGcJp9OWusyqutI2Xhq
+gKfbKwNed4OI3wlL1JUQIFRM2KZ7REEttXjEV6bi9UYE8Q8KxCTujhS6AhoWsEF9NFm0GhkxhbK
gzAP0nNVtWLY5TWP7NpcltOVWSJ9AaBYDg8JEI7jLsWwutKBkUATgpbv7/VQy4p8eahiu4zOMmEu
UCJQ2iPYzpbmRH5qRKXKdpZUw6UMUFujX8rCc4CTcbMNyjmC2qloU7ALWbrZrLXRPb1e+1Wb8Vhs
TBN1HjcmGSRoA4ziho3fQNhAjfcS3cB0GlQLI7SdbMwdgO1KqsK4Rplf9zOA9AaHNTPNYooM8geH
8nuSd/VC2rUHCMWA8+nOEBH0rUKKdpuqFKaDGae0c1LOaLcZiS7aBnGJkqWIFuRT0zYBijRrnF7S
thvOipTiHAxPMl1ScDZPNpjBdjWpsb/3VMPyIQO7EFjIE2CBbJrZpyauGGs6Fl2KaL1xi3PdGMmT
LwvnwfLTEWATewYJettc9tmRmVawxZ24QYhbS3Gs2GteREWRzfjWaiYiHdMfPEt27V5ETew9iKnv
2XRh3n42YwmhqKbjdGOZsbqZm2iQm1DTlGXs0JjglEJdPWeJ1+VbNlEsQkGvMvpoeQTbJJ06zPOJ
n03f0sLLSYn0S0kbzEpcGCjQuy6jjmWNzA8TsAjlSXY2IghgSIPbMWa/huwSZGrBhh74knyqRkd1
GI9Uf9/WDTLgKbWqp6HVIX2fGig/bkyhyBVigbNWs9GBim1q+oCYMKoCaLYmz27lO6Zxp2QbupcN
DZ5HjdTl2zQP0bkP/3m+cNymgL86D3hECc/linZm0LFdd9ryAkJgqDY5dGSL1U3TQGIYH55ocrGg
H+ChPWocv8/2IfNxJJf2DDSX2Vd0gUrAccCPqhx40UAUTVKN5kssJmJbASESKABLcTxpjY73SpPh
fVmFkz2cQvAX+c61s+YqdafkiVYbRckU5sOtW+nubrTS+lH0jDeggEjeUZ0GOWB2bXbVqDyc10HJ
UrGy6z67S+eSgshIuXXIUY6DC1kG4mxiYvZQ4CVq1jaKDIcxhN8/ePaUodRSdR5tZiNKaHrjp7ur
63mEY1XZ8WPAoKRfcFAOVp8JARGdO9l+L/CPPBrA7x6bJmjvmfBgZsoNy6dhDGfyxMLvAXgn0+Ul
KTfVN8qbvF+X/tB9dbRs7oM0zYW5KQMejfuuT6KWZYDybUW6j9ZIxYrsJhsD98YslfEIVA2sgt8k
zv0MjgVAOSOpxRntzxBPZNxdMo4bklXJdgdYRFG8zsM43pG1Mj96Y5OHWyp6cLkxXaodN1Zx5JXl
2DKM7NMWzxrjcfrZkuSmoTH7e3BF6hu5eA60FHZ+6SoB3+vvfKvoQQzQMWLXPLLcIrEt3ZtW2Ho4
A7jtYi6DgewfdQWpPBuIHc7rQHxjtDUTw3pOrAlk+kxPKr2I58Tw1gK74PICK/pdXM7sB4vE5R/K
wY8oPUVunY1xOWEfClp1h3OV3Toy2CDaNqYdPTVZb+m9bOLsK5tiIRj3hZzjsEtIZAqzVs1XcqCa
WgVRC5wmd1vNHSKmRmwEr+1yrZOZB5de/oK0Up7VHbOoutuwBmkEb1h5FcwzNorbQswqPA3msrGh
2ANou7SW7Sr/04jCaxRtyl7KaDrDgmzV5oDDB43ZdmujIhB3CXiG86jyJ0FnFCRm8Yfk/T8NtX8I
Ok//c0Nt9YIR/Pmled9EW37jT1+KK+mieTYSoUVcjgMF8c6fvhR+RD4rQTlvdhXkjvzoX2008YXt
kPmmLiLnmqy7f7fRbPFFSJTQKD0dRtISZeS/PDN/CqT+cAv9OlPvTRz6l+7AcWyUWpbnutQF9Muw
uvzYRatxOtJVgAY7Wtlh7GT7yu8gI2O2KOOVoDHlXAoPRUY2nWFTPyj6ds+HWsErXgexdQoYe68M
xrnTbU9yCdOiNcBEGs7BumDEHTa0KgzjqIryTWA/y/YbOoBlo3zgx9EdldUNPO0dwPZdxIDa0rR9
4B6limbyDA4nIcnIWEVpu4/b+C7C8Dku0ZCqJrSgWIVkmhguiWWjfZIdpnZwoN2hWPlL0HoCL8Ip
IhSqZXptmw4+mJ4Akng/ILnPgvbYdfZ2BnqoyDYdf8ca9B8N5h8yJt9bWX5Utvx8Yj/IE3y6aW4R
NnrX1uqomjCuu+c4Xbd97eze3W+/EL3RUn0nHfn5SMvP3ykUQPtkMW0VvQvEuSEeeusTo8DSzv1w
AB9FCrtm1INowv0PB6hhUzUiHfSOqigxKUD9qznbZRZhTBL7PrZstQ4qBsp1dlbFx7YqdhngyDT9
ynR7rduCZmC20nl81BjOxu3vOrvZmNYtg1Wq53DVgByJ+P20Vevlb7X1dMJcdeWygHr2hTEt/o90
nWLkDicFg5WYE2DjnYy2Gsz4bGQH7FoR4kHEd45qZax/f4I/iN+WM8wJICWdZwR/mRDLCXp3hk3m
GGE19Ojb2PbEKtmPTykE4aC761R/kFkkhBXEjDAsZoxXclJyAXiHj/f7z/HL6/DuYyy6pXcfo0Co
4k4R1yENmLtCGZ1sdHdeT/0tPrmnFknhj6+FH7/xBwmUqmQfxNHIa8FGRI+fiokx5JbPvtHyYvzF
cXBmvEkpmRX/+JUAM5A6knFmG3EdV84SsLeCW7EiFGhvxHca/PfCeZfYdrvL2ThTBJk18x2W6fWM
HaUEwsEKF4aPYd98IqBeFIM/n4K/PtoHRZZsuhHWd6d36ILQz3ubjG19hqKERMlt1NR7ODJbo48u
/38u8l+H/fBCDoyRbMuei1y7OZw7Gi9I2ZuKXB0ACb8/1M8vjuUi/3WoD68o5gF4wzsOhT4Efgc4
meKTfOTPjvDhzRF32swCzREGAKneddN98mr69RNBHjdYYAul2YcHEzmzXxFypned9bWdnjqPuwNA
MPGqvz9Tv3wciOYOmM4Qnv1mpXr35GErQSffcJw6j6m69lV3a85Xvz+GlL+843BkeQ5KX4vO+I8P
A6RrRnEFd1yhM95ww66imMCzcChmc9PS0isX9j7d6Y44tMQ9boAGzREuBM++HSOS0CvvVTjJ12QA
xqsZAXTGeANQkmBUlPvk4PG/YhBFOERie+6cFONNmpkHMqeZh8SkjOOvRt4wLM+2eeUwZHmGA7cz
yYiDPH7Wek9m/WxIft+rjozKPLLisx7ena/I827ROwBOmreG/dzIG5KbZ33YOs0qlWBI5uCwBzdd
ejzdNU+NAcgmKZFWhbuhoE87V4fhOFLkocgCsaPnWwI0jhC5HuRmd9AO+6oyt6rJz0T5Yh4llnpM
tPfqyP6WqNwrIs4u2/9H3Zksx41kWfRXynqPNMxwLLoXgRg5RpAiJXED04h5HhzAH9V31I/1gaTK
FJEiWaJZL9qsLKsySwkgHIDD/b17z3V2rX4lYVZ1qfOVvJl1qADIIrPUR1gLyY39RXhOCW/Ltvsc
yOzaxL4WUYk0M3UjSgcG67Fms6TIhxqWtWIaO0tau6KcUwUSLwmudKrRPCLHrE2ukka/SKrP9CJI
yHZObfUJ/YzPt3H+CTK3tj7RlKNy0xUfcvtTMD105tuaHKGq+GBF2dEf0hXhaJS33HUiycylgl3I
eNO67mYc4JI18eU0iPNu0HcyvJMV1M6kOLPdHbiYldqx6Zziy3iUW30mvvG4KNFnyHTbgaaDY4Y3
3J411Xiv40uRjUCZCutiDIHvdsPWFP4t2ozUi1QHpp6WXBi6flmYJvl5gbwyenlbVnLfOc1uqG59
lDrueJ7pVOyqaNOhYkJFfJ6JYGWiWhP2XkWILufPQ8TdZqPjANk32GV0fr3G7syz8VHJ4vUINsxU
vKj6PPCHIkQhwCjX4mPrKhvMUoRtaIeqNQ9zxCVvGdjWQxx/MGDOanC0GXPQ6Ou+vTTV7yuC1MbU
2+2RyRHLWBK4GABcMDYZhC6QAm+yHrycXLMOccdmTeTEpu0+6uGG+i5itKui20r1SBV+NVWEqjfh
TcH+zzBMOlQZXKr+XRyYfP0QNQ28ZRT2EDet6iDf6jECig7EsK9fuugZoaezmU2BNJkfEjV+iMzp
OrcpdU7yppGCAvi0Vs1Pmh+cOVQlHBahbfepQ0cC8vLeIOfAd+568BgFjtKg+NiOXySkHJV4VTjR
+xrVqQ1rA7PELYXMDehuL3XrdXhEfAHXjGgzc2UgG500bUNm4uC0HgunnSltxqHcaTYraTe6omjh
aQmkKuIap3Eda8omDaeLMk32td6ew433Qr28HIL8oeRona5vRHFd6ApXgGgGakTQXiNWYRzkBr7M
yrb7baSE6zG+J4voEFbZvqNLqQNOp9Lgj0jZOmODC5RohRGRaekRCXkpxC3JThtfBYGpOru5CDla
YMxRE82LSZ3efAD3D/yJlISWYWRIgmETkd+Ib5r6j39vmPXeJjtK8PRPxErBy87GaGNWw4U7Otep
4rNEg8lIogZdGh7LrDm4DqitMQPTbNPtnUC0EKIl2lu7GXa9/tCTMh/ntxa5A9ycUl41RX6MsugQ
5tmDqJUThfWzofEvdGAXcSB3g3Kh2DpKUlIFpod4rp5yFyym63asN70lPd4x0qdIIYg8rSTPbA5l
9tNt3cBK8bvDQJ4bXeYtAScbvOJkY7kboR5ZaK7RQbJXmFaRQikS9CU6YhQCF4aoNnP7xE+c8xBz
MAb6nZK0F5n+lXYEQMxj6Hbn1KQ9QstWY3BhRcHJoZFqEOynBzd1Nxz6/rIUxHCM7gZi4mrU822d
ohLIDzlgDDD5O4PpTsbDFSXc+3qOcdVCcrD7a83JLqck2XeWDp062uhKeoiaW+Jy9s9/Bb+5yx8t
u9jUouvAxmmJWX2/+KQr49SEVD3qLWmEZyQ98O1iMtBLD2zmSqU8l+VsCSG8AqZcIfNEu+eCdgrP
kx7VK2ulWvRHJbxPoBY9f2l/+zwvrmzxeXaQP6QsyOqtDbLLqP1rFW6YHk8o1+5T7qXbZNuW3OTn
z/q3pcfirIuVuNHFbT02eGsUaoEgf9ou3pkkYT1/Fnde6/1t2DH5MDHrYjaEP157wCnFfKQn/Din
hBBs7y2F1TYt6U6tZ1D2Gur2hlrq9bwAiOkGjDpQgqk77yvxDs8khlBcmJUHW4huMnBU+D9W+G2P
jmQe1uEEss+8M2kK2WZLBWpcGxy1Uj+TmsNbg4LEvm9v0AO0wC6Rw3hJo9E72/R7tDoIgilLw7Gl
Q/itEWK+KylsmaxOgmbTlVDshMQWY+0aG1ye0R4RZm7nVmgSHEOlOc7vnK319zPxH3MOadckcjXu
hiStS7wKWzeQ96Gt0aqSp6bUH8j0g+h5awcTnYwaHs443TaKChK22+ejfz9K+13aBjcTWxNVB+Kq
o/FjN1Y68VcU+6uuE+sgq1DLg7kHARXxITFiXujQ8J6/c9oLd+7bFuuntSlTIKV2HM88llcqc2JY
35rKdi7jiElc9IzxdN+ddU1Bvtit7356/vSPvTJsjTUkj9+KUXjC8BbOj+9PZ6fiP1BJ5uyk2mAS
25aH8CrKLJDm3fdH9LcKjG+KjP8sWTbUZP5E5fzPf8bG2X0prj5kX5rloear+fNYFNJ+XN1s0Xz0
N5ucZup46r7U482Xhhy4f9fg5j/5n/6f//jy7ShvxvLLf//Xp6LLeZNvvgS0Lx4VE2dgxtP1x9t/
/TP/1z8hPf/t3/lRgUSth2FPxSVuYVlkp8SM+qMCCf8Go5dAREpd47v3898VSM3+A8MfXmkmYrg1
xrzl+eEY1ShOauZszbbpUGADNn6nArl4gCiN4iZUHRtFAK69vyEaQGxEw5j5J5viPE56I70zXFW2
njZ0keGZrRg+FoPj734ao+P3ie3n6txiY/rtrLN7FvAFfBYMPo8fW4esEpCv7omeLiCrMYtuqzGI
Xtid/vIkWCaxI/ItM8RiK18BO2fRJE4JzqB3aOWaN0lQ0Wt6/qcs9sDfforDxpBh4TR8OR//lA6t
dd0RTJJ1IeQ2oQfmyRQRCafIU/Zq7rywpV98j76fDjkoj4zusDFYfCiAcUlCop2TlmjVOWD0W2R9
1kXT0Zx9/nf9avScv05kLEpDNu0yWovOSaa1tg4dQcp8rSQvzJ6/evqQJhi0jU2T8ubiFtkB3fkw
tE+ZL9wb/hCOqUFO01mKRYOEsjhNPdMOwhe+6Qvbo/V9EHGTuryRNi3fxWlJxY3GMBUn1PhIlwgA
JtSoNen2hpaxnQo3uUW66G9owDtvseyRyQiR+WMUUIekZw/+dkDlee7UbnUmCRv312kOevqFG/DL
sRHWrPIFoUKjYPFg1XVX0U87FXNWj0H2BEotQG1eporoq25M7rFE9PHCIusXd13Q0+PRwgWJdXAx
MgSGh2Yo9dMQt9qZXpONgl4q/P0XEyc1L7+NfZCu+qK0Vyt1TxKyeqIZnXi6P7fQaliqzz+/30FJ
P62puMv0aTgFU6+DH3JJn0FnGNdERlwMU48lsLYsScNVpMUZYiCBuUa4+KlTLXa6dY9ib7azTH0B
vtXQuv2oqtVXSwCRWU9o9lEaOCaRJzLnluzqqXGyNSQV/8KmT+iuZTGgDMOWaN8kcoQGir/XP05Q
r2HChC1NVteNyjuHaJC7mmQNUmmGqv4a9k3bkYolVIrIisGKK6DlrCHhKA36tnWP/IS+4pu2RLUg
MlM74BYw2k2gdhSM1CiiiwnzbMIbXOUa++puuAgUSVAN+FgdkmiUfLC0GAUK67FY8wrH1nYgbIw7
X5o5rXXFNW5qozKGbZOXBk0Crc5OEEcnLDP8A/CXsqYrDNRTPthaiTItrXKV3V2Fynm2KIrMK0Z8
hbw/fkuuZ85uPgEr+yno9OErUiuTTJTWgWchLav32MyFt4yje9CHPHMP2pS5pscrFpzbVVFkh2IM
2zeqkeh0tPPWB07rSMWD0JgXq8YKKf36CeTpXY4ptFgHdpN8FQHitlWgaDrI/aqdigsdgG6D2Dhn
e9qGFm2ooKmVL/XA6nhdMyfsXTuJnTO/I9hxO6BZeMhxpwxwS4epWJuVgqmI3FDMeOggXIi9VnUM
sqC6KjLOQIK1k74hP9mFQC4UccdHJdhxdFIcBHaT90IB8gY/XxjripyA49Q31nmlusGH0HUyYgrj
MNd2dj0k7yBR5ISyJlZve0g+u4tINH2y0fuyJrQAiai/U1XCQog1dWWyDl3i8OJQNXssPbaibB1R
V9rasgPUOlpPE8dQIhBm2iTLj1nj05xoRqu4ogrdEgaSQASimBgiTJpiBwPJOCXBJ6vHsrQy89LB
nJfX4ydVzn6VrHEi9N6J/tYpOwwgUxgPJIdRvpq8opIGSc2F5l+RbKynl5WcWQwZzDW5FomQt6R1
tBdAbI2vKk/oeEwsTZ7rATAY0nwqbZV3OrLzJM8goKYjuWerrNOQkucT4KAdOz2fSq/0NWWLbQZf
umtKU/XQv5CF3WeIhryp7dSbSpv3o5VaU63QeqnPwecFPrMxQBWB2CZ0vkqS9ohN6QXhjNCyQNpV
loq9y46EWKeofOMNWe3Dp2jQzDsdw9qDhGJx6wANIE8HIYrt6QqpXLIa0zuT4JhTYkzRRyrSol+D
XmjqdQxx6FAMPM0EkoLbxKhIlypCAATPp1AGj99afox0yQ2ahJV9JI4ueM8VNG/z3mlxoOXQanos
uclaaIX74KYGUqyxr1FTlG6bUS5FiPnez+HPb0i+QHnYBm5Cmqmiqpcptoe57oWeOB+y+MvIbSDy
mWizN5oeF5/sRPHfi1xUFBmkHjyUjWbeU1srIzgWcX4N3xckn+omlGzZYSd4oE2+hF7DHT8KxdLJ
psqd6D3qyfBSb3TCfg1U2TZQhCm0twR51pJCckVQHNIgQkoIl7TuCrPv36jp/AwOanc/NLESeGMD
QIRSeAkCh8SzUSUh2JQY7Gwf0DPVsF1F7hcpHVpHsCXeMaOhJ92HlyoEdQhIimDnWjS9SXqhD5wR
k2qgxdvEirSvsu7Y8oZMywN+1SZw13zAonYV6ro8tvTAT+jpKYOStaVdwC+xypXVt4a6oapSIYlW
3IBCTpqjBSoAIp+os3diNYgyzTd1a1rHRmYK+p82QCKGzwpwZCyTQ4/rUVwOzOTlA90DPLWeqUe+
snVzBakuFODcdR1EqlYWXQi4h4S/Mx0jfSNtFxv3qnNwHN+i+BHER6iNftXW2NGZnA2MLUqP/f5M
cRG1XTZpEpPn3ea8uVapl6Re8L/9zfxWkF/pipIHwp2q+WMXIL8sdSp/Qk5RuukVRz8nLcv5SnKv
a27SIZ52kyEJ3zKjqmggOFalJ2dk3h7slHquQLMdEFEH9nu0PuOFWaqAsNXJ7nPUxLbyuU8U6i69
76L6H0YgyUWskv6L2O6o5mn/RQkt7Qvrb3NaDXnErcczHcpD5yM1WCs0E4aNUgmTJNQwzDdY9E1a
0hgk1TdouFBxl2MTRHv2t0G7QfINW7tEbU8mX1iPwyosM/xrwN6tYOuksfHZGmJtXCtOnQx72zIJ
+R2cONG9iWjaYW+kZUKZW9QOFtghcPatSGNtMxogqLFFVkq0gdOVGl6fmdXbOG4hhCOkzt76Kl7t
Ve/EXXvuY8nmFLSpwZyY85Nl2hWw7CoriRU3jdAHtDBguDXy3P4wEEhBFIouIUabSdPjdwokPrza
RqDkUauk3j3A++AT3845Bgbh8cpGjU2UUmZHGjo1xYG0VhGm/idjMBF9yFRFV+jXvDtazYdoy9ID
Vdeo+yH1YTepDURSEWFEZmyFPsZQY5QrK5LZbE6ebELL6ZdrFEN0vV3B4JKVhx4DJZWT+J2+xoOW
oAjIUnK54XXymbdJpqwuVR1z0bbRpOh3flPwpYKHMJJE4JNZeoE1og/PBj4FuOUJKhkOWVMYb6kw
ioMdIi9ct4pdv1NZKshVq+Ku9iwg4EQxBrCBvFzxa7oFhsn353rSKrTlWVZbpynTnAe9kn25ImBw
ZH0yEW0itASyNg23jDwwSyZVtqoqdKEIytgyrHBuKdfQGrQRmRxhuNwUm4WDIfuM4fR7U90GXatl
Hl8jdIEVICjs1Y6ZT6vGoCeDez3Q5LrGB/116Iyu2+t+Q1Nq0HSx00cSe46UxJHvsmUPKWkXQ6ns
pRZnt7ZidGJfj9JRyCkHOAfhC9EgeWJALcI7f/QTWl3W5Ga72tWCCXygMVFUb+sO6R0vhrku1Zav
WoN1P/rUC7IUo3Uofb0EieA26q4icRZBqVsZDhbYiTD3hLar6iTXY5xcFEOSn/UB2SiHYTLrznPd
LAs8GehGzuMQlF8aBjrhEoCqYBQH3+CB9C9rpnor1TyjIzy0K22aKzYrlc5jDdxp6CpAvKPwgARA
+2Cyr1FxuySr+lN6l0xu7BIBPCnMywCCQsryrLMHESpvBguf1DkJcn17KGM36ddTGsXvSO9z0sO3
df5v1aX+s6LT/zcgsz4rgZ6uPN3VXdB9GB/VneZ/40fdyTL+QBkxw5iwaOqz9O3PupMl/kBKDQnZ
YKdHbcplF/hD+Ubiyx+qsIy5uDTvnX5GlSmG+Qf/zgw3+3FQ+3cqT48rGbZpOZSbmFMwt85bTntR
WS/sluqPVPQN+yv1fZNaDdkTQfWmVYewfqHOMB/rr63gj3NBjTL4xQ7SnEWZlM1cZERVYmwc/FLY
QOzo2LNpZFttdrsuULrbJC6w8te81T/dkxcrXT/OzDmZIdjuAkZ7vIsX2CWyXifQg9oTYhKsoPSz
jRdO8suhNPh9CBrx5C5xx5nZtUZScBIAQ7cNoaS5318m00tlk/la/zaKP51mccfYcTVjSXLqRtZ9
dNWx/EKKXitvsHYm0QoBbbejVmiOBD3BuIEm9TaaxlM4dMH184O6YOf+GFW+Cagw5xKOsyhTyFST
oZDcT+mRJrBuvOKS1vau96ydxl+12pNbzdNXtce8tRYnGoJe9hEhzxkkr4N44el6XDT5+9XM//9P
RXjcaZFtKnRgaGQW68qyIHzjRnv+Ny/vMR4Wan4zqsuh9Ps3nqtpjhKTdG5sbL20tgr58VdlhBQ5
NIbit4pA9BMozYJXtU0Kmohcl4UT02iAnhB1i2Lb0tA669zRtnVeeJwM8befROEXhhR8YCQ3aPsW
tUy1UyjzxZwnIc7FR8/APnCvF91IOFcYkh5s9tSjdiXdm4+Gjot8pdu+UT60ASg6koZV0fYHyrL+
wFpAsvvm2+OXO9XPhuSU9FWFX0ZXVfPaSpWE/FYDw5pXY1FhIWs2muWNFMIacjQjNicrLATkJ+el
XZw6I24tzxzp6xAW1GOzdZRUF5cZa9LsECel5ZGpM16J0DmRPnIR6+iAKI1QkVkpSeV48LsHbStz
pzfXUnTjHfi4uffdV9BRB1Np0300/3VXJlHj7sN6KONbUsZKL8clBG9cVNVsfS1z997H1+ZfsxoJ
3F3ngo5bhaPVKxSJojn6JZ9M9Jmy1N5DnkWuG0KcIrfQt7R2lvEp94ImL9EdbjOgAsjJUKDSSSYl
yVhBA+HOComjxwa6a3AmsRiNQwWYrgbN0MD1S2En9I13Q6hBsCeFtz0MWZp1+2BSlMt0cuCEJEUr
PpsshbRrNw3Qxrht0JJb2/s44KmORt3Ggm5xGZkEGO4k9Y1xI1lBfiaFbDDEznFR2gTKyO91nRHO
iEKvnQz7oU0/GLFhdZs6I+V0S6OCNjT7cxr0ZV0RJC6bnE0ONt6jXrPjQhIximOVNzlOL8M5wZ8l
IZJ3pCBSqE1vyJzBvypDtyXlLzHKiJAYe+pphI7NVzxv2FfIY3O7VT1kGZFHFELfJGwlhtVoywlf
AlVwsQo17JGzVTD9xPeTCHmp9dX7yMzbjA2zHr7JyGbLCXhCdKL4QXQVmMAqV7ywAWqyMhydDZFf
AUEabZC+x+WVkjNiDGyQpCLKr4ldj5eVH/kEa5TNEVYsBRJ0VQErNafrr+VY5m9HZFlYicoguMY2
CFHbyROq2S5iTTYfTV96TqT0t0PfVp8ltq7yAHhroIJWKfi/UHKEbycyWbGkq6znZ1EaFTxTq9Or
tsT6i0JctBf4maLUI9qqP+mw4XH3sp24MgIQALgmo+621kkxWwe62tyJNHEPdWfX+MpSB5WupFnC
d0ElDDEaMzPxFDaVpxFsmUXpqS594kFnO/k0KQb4FR70a13BioEZxVH2hMHg0gAVYXT4gzTjs6OZ
7EkLKPyXiimmB72khoT/URfXsurzmMFsaVp1Tqo+EOCCf0ztIjrppDiaNwCweS99Ipe/Uqa1P7TT
6Eck5rFhxSujxddEkY13PFLp5zAICTWTwSjZYo5xWSG9cbUrdgUMUwzW7KZhDtFIYuI2eJU78lID
n7QvMexQkjAozr4bQYFeYrNvrXXEE3OT4S/vvYm8UOKDQoLD6pgcP68cBegzWGEl36280u29WcXZ
OV1eGO0Cfou1B1Y1IWspSspCmp4b2cZMnMkExCbxfXZ6hzQwalPga9o0AlmAiV88GNJymAU0qz8O
AIeHdSpE9UVVFbKD6TMi04IWM1xYHTU2gk6rlr1/KCNAA5GDrLypAsoD0nIjdVORi0gIW2/pZDvg
9h5OZVyi8kYfQnhwmJVzonCBCezMRyEB0cIiHxm6zaCaO3Oq6gkDlOLcu1PWsREnpe4WSpVK8bYx
1NDzo96ovEozrHQTFnE9XZYBRs9JoV6z0kYtxWSWN9dWAPRzY2mNM+xJcqhZL5aY5ukbdFW8V8ex
Iiu8Tgdjb+LV4Yap9L6pDEOl8ybmPp5mN3Rv8dWCtEkixcQioeaqTf1VxkyDNWXUFdluQ78jJnBi
I98aPm7tscAkyf4JjNsgugSzEzJK9olOycZ4rG0YP1R8snILj86RmyRCFrhPWiHfmISMrcYmTOWN
Tf8Ba7hv6cb5pDPOazsdMZ/RAEnFnqAcFmnGNFjHQZc1pT4H/AcSswRw2sTeFKNnwcVvMwsh2LnW
6Va9yuIC/l7lMKPGWl3escAMzA1JSf2VSjawTWRtnIoNUBmzXBfwIVVgEyq7zEQjbonqVUtksa3G
tn5hJYT9bYrASnMKT0TpbMoi1ts3dqKpEjepaby1hmpw9uYgB/dGsX0GjFDPCsqErpJd14elj5XW
79lN8ubghSdvw+8PXRQZyqYr2G2srE7LEb+6iM+YVtkxIo21D+aoF3u1DKZbzSlRGLm9b92mMYFn
0Lz1nEXjWNVrqyvh4rcDpnkOoad1TFm9l18hdzjpus5ialYZ33Py9LBltTsHHlJzlmpuaK7naYeQ
Pn4bcqzc0d+G/M7rEWfEu5YEtPFCQZiCnZrMcW3lx6ZBtbpBk2qiNk62tZ+Y3zu3/xcb1f5L3Xb1
l38QHNT8Y9vlnz+0qBL+H4gl6Oj/tKqdxRg/RBaz2uO//8sr6n/98xv46KqoP/+8c/32L/4AH7EF
tV2CenQbcyHP55+CCcIk/tBADgl8iq75fZ/zY99qstsFSGRQDIUaSzQA1/FDLwF8G7grlFK8WoQN
/aZj6/FaX6GOQYcDSvdi7yP5hMDjHIKbuYOzJ2wSJImY1N+Cqv519EWv17F9VW38SjnlsfUe51a4
GtNp+9NQv7gT/evYDOfPu5NGI5pIp399Q0DZtZuVYt0ggX/lwRcba6Mt2yrTe/+Up/FDSfwT4eV4
RF535Yt9FRROIhB8rhwdrw7VTj9XNPv39s5/DYvxeFhcazIJS06DG4iX/qaTSvEhhda5DvpM/16i
etKL9tQzs9ylcgZlmjiFNnbDeSETStWq/1tM4b+uf1lYKEHABbHwTxMsNyAhdHRa9cPzA/94g/bX
sRfaDyql8TRGkXtyeqS8CfBXz4Lb54lQfeG5eVyY+fMMS70jlc5hwqklToFTTpepLMt9bTUaIfZR
S2oeat5c6z4iUU52z/+kJ+7FMlWJXqzBhiITJyAEV1OQukQ2U6l43cEXry8aDrKCKFOc1MB+UNI+
ZSK03j5/7G9D8lf15a+hWry/Cd9LvABdf2rgSel4ACSACgFLtr0X011Rs2bGco39uYo3Sm6vjGCf
dp98/+C0W/5auJ98XF3PX8w3y92vLmbxvpP525jTvCXofLYlJRLw4FzJbmR8aZN3axkfiaankzat
ev3Qi3eOpFXCKwsA9MxXLzI3Wf/4r6q35j+ToWwPe2ebKdBui6+G775wpQutz1/Dtpg8VFFTBmBV
dGJ/dDCMj6Ng2cOIGMM5anZNjvQZkpVSi/VUbZUOBwNrDycFHpu7Z0lSvVAj+ubk/dWILeYZFK6x
UutjdlJRKbTSxd1brUTW4gxghMBH6wdJTlx58oOtVgykYl4UiF/ZqaJe8XxcdkPb7vnD4Ep83Vjh
gHv+XjpPvOXLMk82OknUKWV0okIJr6x2oMip7wQ8qsSIy1Wb0m+vC8oNZXmrKSnRaeBvTzgR73tR
XzToYyCzwhjL3hFndKOPymXnRu+GJrjDBf+l7rL1qA1nkkjKOhzPhaZcOl1NMyVsDq1v3Nmy/phk
Kugo8KW5NjxUfbYJ02rthuF5p4xe5Pv7WhC9N01XNkwY1gVnFHt2XeecK2HghQoeKEYsQoBFdPFV
03e7ydTQrzQPUV5dwq1QV4Ze7d2+3oVReopgMq3g3G2tNFqPaXovFRguQ0K7NMYdI6utng5nVlSe
OTpy2r46JwT9ytDyG2AHW2j3uTd2/pHs+VfOgos5XJNoSqw2qY46qWS0UsD9YEsKd12qZ5dqA0U8
nFCy+F38wj1/ahZcTuwDvWprJBN4hH8GJIm04+x1H+tlAgTZeGghCPg8mpIHYoJZq5fl++cf1Scu
W10svswiS4TNlv9YVXoJq8G/EiK6ef7YT7wFS5ldrzRZXDoIfGhTNA00DSs8AU+Nr+PKdn8vJuPP
yWiZ9Wbk0HHNYGyOo3RPnUnIj5ocn7/+p8ZmMSMja6U9WDnVUanAogNLv+li11w/f/CnBmc+6U+V
bcUahBIbQXPsXRwAipUgLWoSdZe0qv7K52YxPxJQ55aVrdXHVhnZ/CsDRd78xTwrrvMXk+9Szti5
8NLAn9RHyIb4UlFF7GWNyej50Xlq6Bev7yCGuBFm2hzTIZ1T5ilABl9ed+jFi8qmdoxU/LtHzQWB
7Y/T0VSBv7zm4Oay7u4IJW17mufH1NdMD3NWRDXYedW7arqLdzU2lLyYo6SPgGs+0fV1oZKqL6yF
fj3gprtYZ6V6PcZAqNtj1gBQrNHCNVr1Uh7lUwdfrLOMfGyqhAr3UXf9bdno8Fv8Zly/bsgXb6lv
DfChqWsfqR6H+942rDW8nZdSTOaGyd8fc8JbH7+mkKShXqKbOhIzjp50KrZ9mtxWSXyupdNXaUZn
eZv2Rwuh1wuduKcGa/HWNpTaJzWZB6tEgalQ+gQg+qqPFE6Hx7/GJRMgkWZLgl5dMtsTT7fCHbt/
/kY8sR4zl+LjVo9I/CmV8ti3Tv4hzyzl/URm0Qopk9hQFVeBZ9SjR9lIvxIOvFjgKvCDUYzcsGSo
rimHAsZ1xo5kbdu4SlWBmLFMQP/YGqbbdJQX9dh9TuzGXNm9Zr/yAVpMCG2SAQNU1PZYCvElGFSa
Bn37wrF/vRkjevbxgPsdyUiIDLmZTqLsMwvHaWc496hMNzby/4suCzss6WpzeP4ePPHwiMUUMbWS
QAKyw4/EtqBkghOtEWr3uqdHLOYIRzf9vCYB6jiOto9t14GLRkTWC0f/9QeRtMfHQ6UZSjWl3dge
LRHS+5is7NyUbbZuOk171QcdzNDjU3Sx1XBeZMMh1GaKn7a5cdCHvm7uX8Jk/MrAfDuI5ui0ow5f
rvkM0+SlzY42f/l+MRGJxbQgBly+UVRXkHRd84CgSTtvZfSJjjYr8aqcNvHQKwcodWRxNrrrNWiB
8UE77it/3WLqKByglYZdI7nOmhuCXM+73P36uod28bEvlNgkUqdtj4UDnU8lLqPpPz9/6FmS88th
W7zc0h+MzhdRfYyLoTto1WivYpDX7FcVHfE6Nt91SbbfGtH6W3J/6SlXILATJqszpZ06D3hgvnMn
P9k40u1uHTTRl1kkoDu4WcHuZlQ8xfczr8yAwxZ+QowFKrkN+BZ3l4bWm6r3M3pIYB6VTOiIRek5
hgJXDLM6uHOtzfZE/RCUOUhjKyIc3KZaVScxWvgN05Fept1FV4prkolk+yAs9Em8S4BDs/Pzwy14
Pf22GIf2nY874kyrLGDpmRw3o1A/0e2PyZrAIjAmDeB0Ccp1dsXtpO2+g0c9bKQu2tVUowSMhv7j
ECl0jTJgB88P/hOTkTP/85+WuA2piOMI++/YohpYj1ARCdPMXpjpnvgwL0OyoMMKs0/68kguXeaN
keusIjX/gr6KmgN+5hkXj9Bdi9l5TOQ4vbAwfWKWchYTel+HZN2rdnlkKg8PDfzaleJm1WHQ+xfO
8NSoLaZwvUvTxBYqkIHav1DAHsPJqbUXbsk8mf5iFlla6hJdFsC6zfJIKb7zQgg2HlE+CpUDZTwg
8UxeuDtP/YjFZD6AlShVR2uOTVldk3D/oObFm+efqqfuwGISH6IkE3QmqyPhBMZ7op6ym1yF+94Q
6rd+/hRPXf1irhunKkGUP5ZHNVQvZDl+jhPx9vlDP3X1i7muLkd4YwFrJKQx+jltTpwi8D4vLTbH
L9zjp06xmPI6Q08cdWztow58+KJsFIzmztwCHcXwqgo54qnHb3andM5YExlztEuNWCRzvItd+R27
+JulfXMpXpwcu4rQgNhHlArdqovryxKO9/Oj/8SNtRcrmGSUHU5Djh2nXm3tAOO+7riLxx2AAukT
ZmIf4f4fMld+CAz3dWuWpQ0d+Lpd1Y1qH53IVTzHD5JVLJvklRc+D9RPUzQM5ckfSe44VqGmrt1i
ML1RC1/IFn1qtBdLFmTfIAHTzD6SWkQCX9pe+aNSvHDl8y37xUz27YP/85UPVat3TWkfK7Uvr6RP
IyVw62iPjqv2DDxNqwp/2/r5+/vEK2Uv3lpgXLXT9IZ1FDTtPTcGey0w3F3ZPflzz5/iqcFavLWK
6ybY3DXrKFFPSbu6V3T3y6sOTTzNo5scRHLUy3rkJldwjQK1IdLI0qoXxuaJC18Gxwq7DZO477jw
0e9XmshvEYO97jNiLd/X0FUr3En1MQfLA8QRD1Jpvnt+VBakvn9XDtG6Ph4WG29RGFvCPg7xBUbK
nQpbOB22ev7GD/11AzEosoA57obsi258TI23qjmdG/bBQdE4/111FqHqmfwX5r0FJ+av65kfvp+e
aDMcyKqDcH0UKD9soGFiILkefNLo6gfVv6BRYXbXThUfkv4qz3E0+cyPlQnLimLz3MSoyL56fnCe
uqnzP//pWiQg/8m20+LI4mBbpJaBLif+wb343RneWswLOTj/kq1kcfSFdekUOL0RqL1w4U+00UxL
f3zloZ/YUo1EdhRdKz9ZYdwdcFp8oDgfkbNiUAOtrBFKUfkROc0bUyvvCRwRN/isgPpb6OYyrK+r
JAnwLWHtXGHrQZ6J3+u618zgVDT8uaYVzr4oyvd4qnpQzfoDzYZLowKP8rrhX8w3RKxwKX6dHxU1
/KrrYbVyRf+Sfn5+vn8xc1qLmWbKCrtSNS07kohzWYwtigg2dqDQsg96IF/35n4jAv78ANFBinoC
945OMHzouuCjLe9fNTbmYn08OXigKlJUQc25pA7Fx9j/X87OrDduJUm4v4gAmdxfi2Ttkkq75BdC
tmXuyTW5/fo5dQeYr6HveozxUzfcjVKRRWZGREac0/zpvl8Bxf92b642+f987rMhXdt0ncuL4szy
wASO8chsXH4jtJWhwjJLmELtmybwPXqohkSbb1E1lQ+rMrugx4m7na6Nm96UO9/TrB7PSCgYjMoo
HQ5kgvRCGE+2mMU2HqbPGZpPy3w7OLPKJmuBhL37u1v0ZWVLyjXGATty8wdj04l0R0bxd6u99WWR
ytZV0rCaFBfeop3jyhd7KP+wIP9mzbG+rDkIkclcYaZewFF9+o3/Zjh/WFp/98lfFhx9mmmUB7R7
SZjejKze6SI61P7yZn9ZcGy3g4+9TtmlUlMVGQlD44uikfoPP+X1lf+Xt/XaffWfT6QpNbtZDQjn
lYtwdQyIaiiO3UuoTyiEbXpI8jHS6w/zurVnn75r7CrLJ7M/XI9NCmMN09IOh5T5defFs7AvVTh6
fQBWU4qf9pH3NFjTpyKmNtC80thAjLwpTPEYI3vpqU7ylwbvDWYdE/vb//6zRuL+XVXJ+rIWTbom
csMqy8u86t8L5LU9Dcp/unX/fufML2EPp9EG7cB1cenGmrPyeVtn4u9+c/PLGpT5RYIlRhaXuE3O
tejvGvV366b5ZQEykwlT8Vpd101KPt616XQun//wLP3mhnxZFkoWGOYbUH3YziG2Lu1f7ufmlzWh
rkppTM5cXHAwiNCnreyAxc7d/t23/rIsMJUqKxJOPr1uUY2pN+pyr3/30V/WBVm3VcF8RnXR18IO
ElqRd1pZyPDvPv3LwpDatecws1xcVhriw74ubq1Y+H/54V+WhaYWDjRElV+WMnk1mAYO+hkZ9d99
8y9vZbxOnjmts7zQil9sk27jmW79dz/n/0dZsnT634hqL0bu94x1MQdT+bHY/9U3/9pLulJ1ShwD
Dq3VWq/wd79LBLN/WKuwGPz7CyS+vJxx0hSFcmR20YW2YyE+89rbzgtrrd16B0h1wF8P/Xy4rtEz
c/vp8OpQixULeLwEUaJFil1p98m4RqYydx2jMFP/0yye+ISSwrDJ3ACt2BvmN1mtwQM7asMc+8E0
zllCi73JQ1q/Mr68cVjbzYI++aHbdOuFBbyR9r5Wh1HfXpfq3p02DcRc/mXlsdAm/cD+0ZrpQTrf
5rp2gdff8D8KxtI7Wp8Gb/nuxT9179nAfmlZdyS7ZzYDc/V+dvPBddKQ1V/jx8KSdKWDXrcF8Elo
kS1cwk+tOzzaTOHMXEjWPOTVoeB6tPQTWiq/749e4ebg7/CRBrVgEBebEcxvdWCWJ+J72Abj+BUl
3Oq/b2MPu7MzmacifpkPTd8H1XjLteXxpxqbLTeE3WzUm2NcWmgOdCAuMNO79jjoWx+wEBd73eMW
10AGXN7VuEe6uX1FxBawywn7UEzJWZHWGBUGc+G88h0S6itJWaHtfOt6sXGkzexRdYIMElWtpLE/
jTCuw/S/Ec7Z5QApTWB4UkFVfYmM0YjmVdD1pvbXW2jMekBSpvSt6oD7gvkd3nOJ6WhaTlLvQ/SF
td+ERXO4XqNQb17h3FAEgAOhh+1fFhX+SZL+IwpPJ457GXzMLz3Oyo0R29+S3vnD63B96P8lMPkn
hP6Pz05SAGM602wEmdOTi7OLEyg1gJvgpwRbNIC4He0//K3fBHDiyx7g1Z3TjfSEXIo0OTMS8Wwl
zv+JnPU/Wbf4sge0BZIJqfri4qBmPmCVYUxldqe//OJf9oAGl7uTXFNdTmzeqmm+QU/zh1rmF0zm
//vmX7aAlkNrwFtmdrnCx9M5ZTZ3OvKCpcqOeP6vEU9f3F8J03hS8aXfGsPL/77K/u6n/7I/lPMg
oZzE+cUzy1+ceWmX2O+bp8rxil8Qnfxb5jL/1N/1u8v82s/cLbHlNCtj5Z7lt6fJt+172ccmg9gZ
5Q9A8DfSy7MgyVsVWDE8d95Jwz80Zo+FkRf/kLmJ8Yft5TcX/rXVmenesuzKSl70vG5umIdgrK/3
yrdMB3rNHHESqbz8v8kM/uf3/QrN9wrNgmedy4s9Tx9t6b2hj/v433/A32xk/3T2/se7Ww7mWnU0
sVyMBCJ85bvJBpKEj4jEzA560fl7zS+XUBii/rsUzPgSI7qzscTeXJQXtDWM7OkFp404y/73y/nN
8vCP5eQ/LsdzbVFB0ikvxVS/S9l8VLr4Axzydx/9ZXkw065Hpa3KS1ssL4YzfqPe+YeH6Xcf/WVt
WJAqDrkl8svg6i9xn7+2HUNof3dHvqwNdd53g14b5cUf9VcAKfgUhz8EcP+sjP+y8Btf3n4j9mpV
+qgyO1dUx5kxS2bBKuupXxjATfPrHKQmPU6Xa60VUTkt98AE/ZweQVj5qcqMXV2nAj2lBoNpaceI
+dksyhK/ZcB/MfZdxXC5NSbOtuAiwgmfLXi2uI3/cAH/pM7/cgFf+2m7fhkno/HhzGMHKeyC+We1
yTkrZ9QXotI98cxCQwX/offVBocLeDd9Mzmv4C+j3L5cIypY3lhjtv16EYhuq2M+4+vMix3/RlI9
OFVUuFVEtJZ2VnQNHUYvDq7RVmZ+q4oH1TMczRDdCjV9GH/q6m1Uf9gXfvNYfe3odSpXb+ycqyPw
zZad8aeXDFjHNXP+txv3Jf7t/LqbqI7ml9Jo0scla6Aic/b6bDmTt2ek2YEy7XdRYSCeMKYy2UlN
MH2dwnXaAeEGdK2AEehrJwPfHmIw87NevRQipV6h9VaykT2TpFk/dbdTl1H0rh1nAyFq3JkKfAgH
a+PtDAnpbGIZYTbDHvZyFDUD5c5gbIdmKk7TIJkBBbJw1LuGSKTPJfI7eg75hSzt2av9B73UQ3s2
7tIB4J05m3hk/yF1rwswghJ9vJtC1w9i6dYbKUdEz8xcMtPom0TyS402pDKfYeatWzDzRWSWWvYL
SWT+AWLb+RzrsflEXdvfrUC1mIb3iwizHUB8H5tEqwz1GndZEvGGuBsmQCXFZU8EGOP1c0wT/xZp
WXkwc80La9O89wz7e56aSwSvD0uAU3b7fEjnI312LuO2Ij8zTJTsirb9yDxGhJE5WTdYPD8tUyQv
6Zq++3VTvraVZZ8s0ce7ybL6ra03FWiCnMYPCcLpTurlsJuGGTinoxzmmlMb60LmHq2+N0N6K4hU
p1UL8L2+lFnX3OZaA2qsjNsXciLwhADSnA+rNaw7oO73bNfBoKXWfmlRRfHZcmPow7ItFmw2+cCp
9FT3wNYbzK+l6yZ3cdEjd2lGEHAKrqfK8m/T3FQ4WllGlspf94AJRdhdBYCF3vePGozF+7WxftE4
ZO1AA8s7PpZOj057ViUN1bgV6BIcE8WtGrPlsKxZDMwhd7Tv+eCL0JSqCZM+G/am0YLdX021zSpX
hH2SjvsEv/IhB6srw7mr0doPS3KAvebuHLOa3/XJNkO/tfwDhnN9h9tEh7RoVhuEwX6kd4590Twl
v6cyYQS/pyFoW6smP8ao4zf0dxOVucvyVMpyxYAK+o/Uz18scI2O12861lbaxxonUAO4KKcfyFqU
4SoH1KmJFdeGsnv22UPvYecln4MT18iZS/O7lVhgAszi6j8eVb71NbuLDKXruzoWXrhg5r2t4eYg
aNDN18ruTZCNWjx85KXpHiTIuqgHsQoFX7cRzKmx/6VbNk9orRdH9DzlR4aDAHoH2aVCnMdZMa5k
1S5iOzrYShhNLhmJLgBP241fbkY1D/u17JtDBxvvI7Y7+9hAs0wwMjToWnwY85NbH8CxkvAy+k4n
m7EZxJsNTN8X6aHrpjSsZmfat5m7Mirj+/dLmcqj9FfzvQc9dGOsyqsYavezo+LFJPQsk8OiLcN9
2jd+lLCb7HTQGG0Eeq56MUZpnm3N6nZ1NlpXFdXiblD3mZ924VWIV0xdbWkwgV2iKNdQOM2M2zT1
i3g/GtLBPK3PxWk17VWjSpobB08JeQdVo/Ajgfd0o2y7esGTk+8qJmqeB4CKPdNbMEc2furNET5t
UHt1mzFBs9YMUK2pIDdru2p9XHxenLmd1p+9vTKx4pXNguvEnvVlW+c1QwieVxk0v3oa24+w6h4h
LKIr+sDn4UeuucAXCCLUi4K/eyGOY56701g8cmXMdJsJU917a+9EoxDViiIAJ5Ky2knjdALx7BxX
CErTldHBWDW3rajG3TrUZmQ3iukqy8U4jXBTHvNMrJxZcDUSqMOm680GlY3HtA8WgHO19sOp7dGw
VHVHEbP2dDiDVq2FjjsnyJYnda9TIAzn3NHh69LVVoyTH2TSjKlhd3RlFG6N2HhYP3p647CPrLh+
JtQtbRvEtQnDUp4bZCs1WiaayiQP/LyZCs3d5z20PRfZT7g4fg0IwZ6sTTw6QoaCs7TvHvrZ3Trp
9sVM8MdsWCqskNkCZumaQWxNu0fykIxlNCNdhV6prAgdih2VRrpCQU2IX/tJMIs/YIdi6B96aN4P
zq3R1yKw+a/fgGWo10mt0zmhFXffulhVoyH2CjgJfnyfDtlI1aS7kn6b0guV8FMN6htTWXBidUC5
4KE3jdYiavLLAZ6nY3yYC6ahpXIpXkijvR28NiZUT6qjNc/yYKYzFQRDugHIRai0EIQ3fm86d4h+
+xlpeE14s3AuL2ORHFPQx7tCjFak+5V81tpO7lPLzm6bxah+5anDmN4833l9TNwC4eWOqzKDtJqn
zzheFrjynh8MjT9+r3LL267LqL1ag6EdJtWY76oyIGIKlYSzCXuAuXIHy6X+DUPXD71y79K8snAS
GeZ9WYOvtBbgjQADkX6VqJsEGwCwD7ApMAnBzdp5CPir4cmbVaiU/bFa+DhExRfyxFxuS8kZhpdq
a8gAZ3VDm9xw18OuQV1DWDmOpss7CucjM6oqKk1gq3B6UVmkKRxPk9iuLTSBfp0WzXSI7UC5bqAR
tW6Win9PzI9G5oGmqsBgND2Y2DLuiWd+6NLRN7ldO/z/fO2GyfnuUNEdG+IW8whaoQFhTvLb8rCk
HajV7npFsE23XWoAiU7G5l3XPbnzrMG97bQYwUrR6A+Qe4yIg7siKqwYvIOpF+YO45nk73cFT6jU
myfZ+Ka5rXujJM5SWraHAiXSsFWjfohXIJY4B5DGKVShIved7YKVuRsVjgYt2S3wLKOyLtjGiN0j
s8q0sDTxachmro4FBGySZ3eOIyHmYesWCi9gjOM6qoXtb0eZfI54zoPEzUoUKZ0csyCrNNDCSs+6
JxBBDYtVZYWp4cdonpxiB6lx2bEYUcOzIC12sufnv85mZoa2Hk1jdL2gmZgabboEk1rZmmd61x6s
rPQ2FmzoDZ51wPAMMNPpAGuFyBZbGc+zG4tJ36QuwKqNZ5FJ1CIZQlTnGBZ1gC2ZjedNw110aGSK
ebXmna4UQraKneRY1XBXrozNU6n5b+maOwcJNQqj1fSc6CPYJrp9DyMElXfHz5MQ1duvbhldKCT1
C9pqDGEEcpROC/pDutXWni0t1z6ogOpB19hyKwnnXpE35Vu788FKL9vU9tR7zxcERm3I20yzjb1X
t/Gzo6buvLJ9htf5Tl8ujywmE2jPeXxuVz394WVFcVjseT2INmm3pseqzRtbb2bXw9hs9X62M1G+
7CBeVwFD9lCLtNkUZ+i+9baVbhLN5siksN8NgW8aj+uqCBR9ZmOb3nXOdYWYrMmdgvqjNI85sYnc
DB0Qc8KH+dOvSuHirV7S6y0DGoBBDreVwQIByKmcXCIanxxK85ZATXZ52/aiB94+E/0mxqguqzd7
TzXMfaTr4Pp+ADgxts7YJadxbe6IGcVTPo4vKCnjABgUs61rooeLJqqHHCL5RtEvEuWT6d9haFef
ulVMx8TPfjk+6jxYU+J5daBzbhhtr/dgZYx96qwNnf25e1PWIFnaWKfyXqt0OcctKUUgy7S97tkt
uM5xAVDKOIPPdFUInlvXgNW78r0ACD0GTgEJWrdwVDsZdNQ0972tyvrbpU1w7QGy+WY5db5jyNnZ
rFVVhm6WLvvZq35Rwye/UX16Klh38d1p+nYeHD2MY/lZ2rjMaMOYQ25YeruYgjffIOJrxNjRdWos
2w44d9A6ps8ARNGBkHLKvWHiLB2t1OLUdrrKC9X6I43XZUEhlc/BomV+FhX2wDKa+gJtbqdbQwCp
KFs58B7AbDVvlR5751xCdvYJYhjNLX7U7bhiZKzbSBRJzROlr3RyjXCGjvEV8F13vjhNKbjS3Kua
KLnO9tbuAmU4Kz4tfXLuTbNbIkWBdjtLtx02qteqJ7+xKkYgKirrfO+fEH3GQxYnGOZF7m5nWDU7
SBHVAS6VT7yLLtnXfdrch6l5b53a/NbAXAxMd9UDtk+w8XE275mt6yE3T2pXQUU8T5mR7PNxlTdq
Nup9N6A9MGIodyM98UHuKP9Wjab13NVDc7aHbgx6WgE2/sAjlTBQASCW5U3HX04ykKZRXbPd5NrS
sUrVyW0BnYt9PvYCTh3cgwOB+8WbMD6VnqOfdb5CVPaZQ/s5EbGzdGkwy7K7NdJkIIPl7Ky1+iGy
5joNZYeRj2igeMwXvgGVc/fACE2a8dtp/ms/aOSx8yjfq36wTAx1iffSDu6Qb+bFYMbb1oebLp7W
u5LgIygb1/q1UlcA3Jd2ciaPjfuncdFF4ME2/pnEhbGvhdsFhXMVHMxuSmtCOm8z23nDcwfdW4c/
YfnaL8vU9S3gS3Mr5hjgHVNhKoTpLp78hF0vLZPqlFjKOS21boRN7eenqTTlnstbt1NSXQ+JBueo
S4O2lkYKpDb5aycZ+erIGEhvcuNuWnsfXSIkNxDY/S9aDD5swPw1EoQyjaA//ZziNIsqI20wDOOI
6Ht27KFpuFGq12/JhFfa4BmpLDos00vBCuWpfrkbFavb0sx1MOXJ8kAq5T8s4PuCNE/nSGmg9a4I
yYCpByeU5bByCrUKGEQuExiWV9/Ia05iC2R13Sz1g6Z7TmRqWXesPcx6vrHATvJI6VmFSPIWDUY3
mCT10PR1GsUMONDxM7q8CY75KM0W2DspJ+DMrmZiTVRwlWnK2w6GYW3HmMcKe0X7ks+YF5lZJENK
s19JsgzBOCCSTifPCJlSKreGL+Qul2rcAYU2ogmb6U4KJAHJODe3o+iyniW5+YVkOnsriyw5sVG6
z3U7FAeo8td0vbU2BliB3ZpcnedaR/a4qvqQCm+5rYFbB3CdrR3q2eU25lN3sz6ue2IDyFgebZDx
ipqxUUu9YdRogsUYc/PrVNv3o1h/Lq3phJrOEVvV+CvoZo5/Rln9qMpMu3fKUYuarnaevbWK9w3h
96ml+gtKimRiruJl480rUQfUwy0EZYJ6BFxPVVMmN2tpxfdjJ7twtJl/qAhPiPLLNLtRtWE+GGKI
txb9TYekXTvGAe3xmZlmsgoyjcNojV3ktNPbZDmM1fWSYlPnehxUuv1+YIMCIZmpE8hoYsLFdW+d
iRNW1UrvpteVPA+zDUjb8RdFkIkAcDFoOZCV1fNcSLkz4GchcRyzN1Fxm6RruxeqHxZsA/Utzixm
+xqnem8ceLuyqx660boT4+LvZpQ4oTdk+W3POB4a0UlcnLS91B7ma/QkM6q1OlV92Ca6yyGqq6Xb
ofVenNo1gtXN3jxVB0LPh1Af1k8ysLcyjd+Lvqx+eajgg065YebOeqhm3A9gpus0KJ35mx7X9sFj
DDwq2iULTFF5wcA+98RpdBIOFHK2fdYUUZ2CaJucMTsvuFK2HsKPbeIMbcTL/rGIq5pO0CDB7vcZ
u67YDGs5RcZAHovvPDtS6Lov6MKjVoLGMytcgIZiALBeEhVFKgVlUarSfupEJ461ZLWy5LRf5lY9
GOusbcvse6OTj3q0VO4Ka7mQHrl7Eu8xcK94IlXWr3ma3FnVyJPc9RPZmTO/Dr3u/ix6amC8c433
UHDyfBK5Jh5SC0uUY6rqBSeAdYmHTgds3s6bsenyKE06utwLwzlSODFuM5sEudbdmN4j/61X662Z
WqfY4hzfi8s6LGaRbIvaWU5xWmThBKbluaLccKMTmv7MQeiFCRbY/TgsPk6U/qao82fuWRaWVvOz
hAlHOclX0VQ5HEjXw8syeI8EZBdYAqTNhvjI/PJpqGR+oJkXCZE2QVGNbY80N2armSeqEIt5S64y
bHhZbirWl3jKZbROa3noet5PgK1ufqMyrT9rzPRQb5DzZQAl/w3s3TXI6ACO59kSxHMXtrW9BY16
9lWOl1Rq7jEfYwCdpr1sUGE4W8InPUpSaMS5r9IXmG+hnnvnoRRmNAzOG4KHZ9jB84vJ47rHWdyd
nSp1nij1Z1tNpsPOGTIIwain+DntMFbQi3uv+gl12wDT7041j6FeH1OnxAgsB0zNtekEJAPtJlkc
aPGTpP1kY1e0ZE+Nea+ZGi5Pz4tMmaEkBJByxOkDcYB8PsQck2wpYDWhnvrWvuoauCRdZW8tD+qr
21ZpVBIHhdAIXRQP1hIY7Vy9tqnvHJXgvFeldkidOL9dRb9sXDcnadCTo96ghO36lH3UmLaSabyz
ygvtfhVt/mzm3HV+af/kCdlGykc1Qsh653ow8Cfb5vVChRT2kgySaOCHPWDvzWqrD4jw71i3nLBl
87xpV+uk4vrswr48N0lLc4Ucuw25uHYXm8sHXp00qBqCFNvVx6CGEbvTrGIkAlh/oIimdmD5j26n
/KAZcneDtcYMOVfKwG10P4yufdPSa1uint2OM61+HHesVEmN+7msTsKM4RMk5stauWBbGn/TCvfc
TgwLiV6du65DOspjsumRQve1lSM1GfuoGI0fJltbO2O+5VCHgBFobizVt5FqikkMaszxvWX7JO1r
taBR7rJXx6V+nbcyvWtIKA7TUosTUDk7GBCgBRCMmURr0qO7iqPTc6YrjF1rwpym6uka7XPaCu/i
yf5qjde9YwsJN9AEeR52KAiwGgKk0dPDwnHUVnf8Q5bWc5QCjd24BU+zbk/9PQ2m+Q8DXiPGjWee
CLZALQNVaw/uxhD6fhqgZMGsIdbbO2N5XvXkozfjY1vWt23l5JtKm0/Zet+vTujq8y5LcRyM7kS3
h60lIcjabmtZYt+KtQJr7CNglte47432YExH0g/HhZV+qR7GNT56nlbs3dRvqEIo6iHFGrWmfxrY
4IbB2y70BidYs6KVZx51RHeXN+a506Q4upV65vD0AlvnZMTzfd/z60skvKEBVDeoynXaj+N0SWiF
ArKcqXCxM3kpCr/eTii7Hr3EoSKerW+JFA2q4w+U6h+rSV0fwOYUODYHI20xMTe6uNnWcztgv9V6
rJdx3EOhzDcZsMk2JUwDvO6XzYtS+VPJmVc3uM+lJcO2B9o8a/LdLdrPpC/ppGaziEHCXqcyzxkb
veZmxo0mkweOWIK1Wu9Fp1cHITok14LDtLVdElqC0pdZU7/y0dybDt2vjT+TAHUPlAuKXe5MXgie
Mt0k83gmpzuXkz6EcjX2M32wQVHEaeD2fnGTzrp266Z8fQORu5Xrp5ZOZpYePES2hGG6DnpKHxH3
DMMWhVC4HesAdrbF+ALa6NFWC3KWDFFr7Feh31FJmtJmjy2I7lhROdQgZQnyVg2vrdcvkZXG0A36
FJW6vnf19Y2pKh3dBGESMZ7az0nvByOibRzm803T0LxrzN87a9gTSAKgJpFfy/yH0/njcR1SRR2s
23uz3Mkme8/b7Ex+frIROwbxkDZPsWGeWvenbYvXWu+Opp6E3XxHaACWlWKI4xfZCfUKXcGU5slr
Jn1aA0f22at05I9+YrnwDdCcZvY2xYN7smZvPHoDNT+RtOZNJeoHarn2hpb1p4IK+6ab1mM/dAg2
NMagNQOTmHCn90ywurTmcINwhVO14WIt9bGvk3dqn/Um8z98iawVYXZK2zx+EKM66y0pdZcZxiHt
xBBM5k0Rd0k4Zgy3jErALqbdPumM7ro25YdWMavhr6+Vr4Myn5rdQmOLhGsVKM7SAtdqWp4zYR3X
NdkmySNQk5OhXYyJvHb2vrHc38Tm59SXV4W2QbSn1uFmdvHKWeX8mVi+2qXIgTeLpf0qTG2PJLY9
MKNyIOWRBzq9co5aVPl9AsGtHUdj8ewd4zE5hew1cbuQvrCSE2284QTyptqQpj83mr+wr3hmwpLp
zj69bG73rRfTz17jaIpTTvM+FeNzfH1VHb+sOURwSd+MxiJY0RBfc1pNgXaMs8+CAXatVbdLR4pe
tUQQpPvFE/X9T63Umr3GVGnrpCIsi+YeffYtZFvk3xljmmhn7MgcnXdK404oGuNXX/oPDu2DhgQO
l6TlgKPKaSMzrqtdG3/PxpmMR9WhNnc95cfidTEyL7DK6kb6Z/rH9UAfx6joeWe1q+vbXewHjSOu
sWw+FfGfLmCcubHREslKeuQWnZMf3dpqtKxrAxDp0XZOpdKDOiG5WhE+MqJTnUZu0biowNWzU6H0
E74wzM2FPu7zUn+8bmeinU/om+UdGp8HRmWi1ARRa6lXJD3uRrqD/xPS50532PBiEiHOxH8kaG/C
aVo+86Lf6JVNQdqDsd71DKwtoNC08uJ1yYPeknI3pnQ5lJxPuRNvR6/OoyXO9yDfsepUMr2xM5Hv
fDG8TH3nBosjbzjjLFmGOCYxR8AmMQE11ZnvdUkznGJvXTm1UEnnUYvO3yl1URtzUhSNVN4p47Rh
r5kbpx5l5DjpwtpTPWpz8aTbJvenvzURk2cxeH6ez6Bvhyevz6EZS7Uybbp+aw3/e5kV34Tff+eM
cY00D567IWcZssE4gZbXj2oV51z/aVidS5nUzvcWXdVnNWFLXxOQ/Jr0reeZYD2C1Xs0oOOF0uNQ
I9fM9mFpbTtshnpfZRD02fdGjp6pi8c5x0YaaqGf2dzZQVPqr82oDaGWU3Rol6oK7JXmtNZkg3KF
bB5USuKUDLFLLrl0r2SBDzEUqV3RYCODw1KwKi3W3ou1LshcaOu6ZRR7R40vdq31tzr09gj0NK2o
thy22VzMj+i1ipd0zCkMW2n/6LmU4tI0mW44+XMibfacR1eN7n1Tq/c2tRbiD88AeJDW62Wuh/iG
1MZ6rLRMf2InMB/cpCZIc+f7mMMCiD+dtxVCEaI4qfumr2O7c6tecq9Zy2N9Mh/aRk7RP6Gq3xaJ
GTLpo84NW+DZyCTdhP1SP5lLbUW2nT/UngKdApB2Q1Yiw9VQ/v3krN5JtJKVBBLVJrOyD0ZZ5a4i
SA6cdQJlYHCMRQeC2HGysHD0bCf7ta2eljbDf2mY433ZAe6uZxDivoLXl9YUvyHha4PW34yEBien
cbMAV4Ozr7W4CAtDxUwhNfN+nertavD0LmmOyKszkzdWbKxZqv82rbA3N/XAkYrP6G5oQ8uOdCdp
T0bRWAdtFiLKFEZxQAynshIY5XLh35aJL6gExoqhE0bnnlLDkmch1gw+CVRKt1jg3rt0ARQ6A3em
kUNptHM2yhhmHsqxOxoT5vu01a7dN/ovc+D3KqRtPlmmLENbGzh47NQazpX22s6cDUxD2ZFNcEg/
+fGj61iU7UYWzivDejVbXsF8CakvaM9QMygsgW8/8gDlRIe9Xe6VADBujNQMqC46wOU9bz3NKTdx
XOzukMQTTzJtMokILbb4sO+t7EkW/XKsba0Jy8meLpN7LTlYE4aKuJQEUlr2MinImOvS+/dimp6o
Lui4L1dss0YTq/06Zv7tvHrJWQxDtY3nkn6Caep2Y9au956YREvgBierMbP4Zh7m/ODMmfnR4iMM
19gX5ywXNOcPFidZjXXdFGycHui9naDgjG3Hqa/Jb9ZU1imz4owybOxt2smpfsbA4gtkjwYBIn0k
GD+0VY+/T21cHJz/ouzMduNGsjD9KoO+54BrRBCY7gvlrpRSuyzphpA3ksF9D/Lp50t3T09brrGn
gUKhVLKTSTKWE+ffwsA99E23HCZ38K+wkyagIRG6+DIxrW74w7W/Shp7eRZjj3tT3lfXs+jse1n1
+Zufud6lmUpOpwSGfPLV5H0GJBNwYKJiq0HyVtC72CvomOIkvszJNZ3PeGXi2D2Vqg0vAs8u6CAL
mqkpCtgrtzRmBwqWbOpUIp/Luo48hJx23jyqHSi096ktbOd25KUc3L7sjy3VzSOBnNl92Oj2azy6
s0Q5n3pru7D7M9gGH9+B4pL2UGecqbHWizUkt4am2XffSoqds9BuXZmIsMLVGJFlq/MoLNeVzkjP
041FJ78fIs5zLDPQq/VWD9ASLpyhkpfLmOmTqeXylRiynjnS4uY51sN7azecL6oy3GezzcpIzsku
jiP/G6N+uBoJs9jCX1T3y9h3K5LwYIv7+EPN9KOD4BW7/OS6bVW5JXCOI75TYbd7AULrI9OqMHLf
zTLhO0yJ6NZzl7ZXk2eS276MnSvZxda6SGW10X6/1bY+p4Hmvdo13CfcHE/Cf2uMeh98UeydjsZ1
Ogxnu4FicSwa1K77JoSpKffKav4W5XBDQQsBS+MyficAcTrYticfZZPrDosZf1q7bmfAa1h4AaTp
8dENEPbIAAhpA1aq+a4ZuY4uuxMhwbmAFuer9wCs9Q5QtHx3UzF9r8JRkega0WBzVXDbt5KFvjHx
dyP87D7tC7mWgwfsF0XTZZgw9fK2AslxPL0tfMrcmO3+Kvc7FDjzdMyF1x5y4UOdMJloPi0Vm0+Y
f05iGXfnzk2+t1wiDwhewp419KN9JrPNBMt9E5m5oqtkoRuoJoXSXSUncLHnrGbnDDOfUWJHD3mo
66elnWNkGnQ1qk3RFeKLH0+0liw+PZ5MfkmicoqncN9uXYLGr8qgt1ckGfZQz6DxRHS7322CA0+1
HIGZsnOcjF1LQmp8LE6a9tXq26a90JxQWBOTJfjmE9iHvI0+i9Yjdv8qJVmcvNfreIoJHKlBTW4r
aHnbgXjRh66roQikFmQBQlvo0JUs9Wfi9rYzxbL1Rr6ONcTVoUavuk4I8N0Qu8NRXVbesVRR8q6J
29raSf4prsiHLVkJrBWmYEG6bpyyeZOxqD5NPJONDAy7A/pijNWgAM0jtJqL1CqzXZN071PWxkCh
pKsqaXZop7vbrJm6FSW4uyfxqz7lvvCeZdZ3e5/EAVA4j9aUqan0O5JKW9M6W7uK+o0cc5geQT6t
iqWGrRYn4OEOxWxTzW9uMIvdbE/RFhRHcXRWciP17K1L7WSw8cGLl3A6xw5a4MVT2F93SyYATMCG
4ggLZmfyepIQ5fC1juDXTXkTktKpyXrM0bQsoUp2XmRodJElfE0461hc9J4X71zPZ1CmZbAWXfgc
pIqZwP6cvyZe295URn0Rvd1euVPMotCVNjuLmz+x5o+bRNDz7B9tTKAe/LmmVdBW3iEigoXwJpkd
Z3pkV6ULat6Xo7Wi0fO9KEhqhMlVXE2TbihvNZ6c09Q/TPAzwdWD6Tk4p9LYkw2+gUU4guSMRo1X
Vt314mbz2iEb4gt+RtlWkBDM4OyLm8BvXxn+8rDUs1lzYiv2pujs10xF4+WcEAsDczxFERPbT7q1
YHJm9T3lWL2aJ7fg+SXWzRSQjuSSIr6GoeZw8MvJYOYD8CAmjBZDS87Vccftayidrb+8DfG0QAgS
HtOiLTcyqapNr1rOa3UdniD9620vqaYt0O1VJEiWUbXajSFNqySxi71nj7AixNAdBdtQBdI2ucex
mvRVbXz3PiUw+GAqE+08K3qJot7dmSSzrkwyuO9R0/Jj089XmRyDQ4JMe+fbaXLI2qrd1dUY3xOe
5FNcTIF1SptxIuXCG7/0hZ4r7s1/CI3b4Dc8kiVjJ2m9k9ECjN+OX5Q3QCLmtH8b53quQZaVcxXE
Uq/mAESq8Rz/0ofsQx51N7TvWRUZXuHAOSIPwy8ZUR/HvPPFLT6dEPMz62WI5/yqb4AlXd8tNk1E
w8mSY39pI97b0fWbT4u2yGspynLVL/3y4sWJXCeF9FaeP3cPRRu2j81UtNup9fwDlpzuemJveE2n
cgvj7WJsq5HWCaG7KSwLyx7uaaTTBu88/2Kw2uYmMk62SV3hxhcA2nx2VbUEWyYsh457AwD0NQav
2xBpNG5rEsahER0AwteTmkkDWbrysl4wQEome3wc87nZWOOcPqYLpDEZu8MXRY+KptvSXhJgHGzk
HPFjnIJAUEMQg2f8Z/5qdxmw5+5xdv6SwKLkefbjTkRp/r7gi/c0+RlxrrUXXbXDmBxL6J8YTnjh
RizIHmYn698deBVvlt8pwczponUx2s8Dd7Xj6fr3UVy1DyQQNuQLtkO6aaqlWUemW8fGajZzWURH
Z8RqzO3d+QGh5IyHnO+t5ZyXd61TQ4XKajjxbqP0TRyqYI8dGrV36wyXEBfMPdk+1VqbuV+PbhNe
d4BSnzgqc8JMfK/4YpkEyV1Ucw6qtaS1Pbj9FWGh8w0n6CfyWmeiY8FtLpx4aK5iZ3qqF861brM0
q9FT72MauMcWP2xYMDSWAR4zoEhYkagN7/HQeQvIsVZRrGkFpPRXMWugbSHq6bvtLkA/WTHMLKpl
v+asWrLgc8bArc/+7MrI2xVVoA9+HdZI24AMows3jskeSjvXtNjA87/zvLL2cxBne+UJebKS8s2a
ZjigCx51exGm1VWRzvCiFEpHWXcaZLkuwV+DOy8T6a0TVSBc5M/czd1iHlOJSV0NWofkDsQ8KbJp
R3bzW26UXsHECvZBDXSSnb0jd7gmxsdcBckaUNRbk7Blj5iOjs0J/vLTbAXVrvXr/FDim7kaywUh
9xK8BlBXjmkxei+E+BWwd8ZkG5roWeTmc4p53zorCn8DIQIxIAm9xzbyovsqU3s7OE0LhAuR1m+W
KNJTo9ryPiDRyCKbZw15xVlSEqTiZMGjHtZ7DHZxIXLrZslJDC9873PNgrxid/+uCVXvg13c3Nle
15/cvupOAnXiMoh4E0nYiSpOwms7nz93jlOunXqk2dtpxd41lOy29O3yQnLEKQtPfQkbnNguegmb
Kll8QT6z3W0NwZ2YFQzLpg8ggXYhbDyUVi8jgX0rqn9Md+xIWmtIv+JBsATeuF2W3DYwIF51Wi3f
3bkqH10bIobsB+ceYkfGQjSU9NsteWHFo/4UWCQpSnh/C+WxNa8h3cPStNx9NFg16ducADdl4OZ3
fW7gEtGzbYD9Itl8Dl30sdB16k0NCWvvAMHC004xy678GHow2brwYNk+psrfzWhTgbis+pZk3+pg
Qjfdz1XEcE6c7gpfcEpKAgkigsaPeT4RwL0MEbB7HE8PA8S7HWQvdqyJ0OcQVuJjY1f5mqp+3teR
jlcOvfarJLXjFbQJOj4jBxwBnnLxw6Q2smhLxGEW0qL1Pqs+otEmHYs2YrZY4c1kKMSnWIe7ELLd
1waMleP4AtHJHbNNN6blcyP8Cv5hSy9kNdihXgeicXeoCGx1TFQGfEfup7zO5o4ACASXKWwbEdyl
smevxOOh5zTxvaONfxp8nWpCukb1XZYKitoAbycCEd1FxSJONkoc6qm0fJgKwsDQy9GV7PX8OYSZ
ekmsVAqkTftwDJDjRHrUTyPEKRpS43Ts2xoiBFndYuu2GGw5hANxIzCArTlsrzuYq7TiNXSDOJf3
0i6glFiEdmsDm49Kxd7VbvNC8zHZ0T3lQ2Mo5EsyfsVTpPgc2qY/cQaPngr6WruwWarLaskM+1nK
oaRmgLapmPeciNyV4xXtZUjI9HrgYPS8pAvxDd3Ysw85mGkmIr4UVdZdju2EGEBquBzGDcadyor4
VEZl+D6OdPVa0UUbWZh2n2RUM9VYGcIrQDgul2l090g2RopXQT0TckRLZjiUJosXTXtYNa9t4C8b
w1p4IXRqrmSKUJGKSCR7YrghXvigm56TwjRKgv5b71rneL+uql5oVxf3poP2UaVWdGywP9pID6x3
ceL0gZC16coMkCkxFUUzU5xj2PoxBAPLxb10kofEbqKdXWrwuMJ5hUhD4nbGZqi8NtrDmK125RQ5
h76WMLj82NMXVSz8By9WzdUMY46x32arhnlEb4eY9ckF0SJjnU6+ZcTFhIXwJya5PkU+5FMOycVz
T+Q2uQOTmOnfqC7ZhIM33bhNFL/F/H6l1cipWLN5VnWEjcecDpdOofSmwyJ4U4dxvcZ7Ml7lAV2N
GGc2HK1Yc+nXPwRQ29f4Z4IjxmnzuSMyg/OAnvYxxO2VY83DcXQW1OvplB3KUHXbdAnNdxlEzIWQ
HXTH9lOvKrZywNWJNA2rG9GkdHqJN8hxWJe7NKdVE8+fOoX0nf7wl8Uehs3oway0vXhOVvi2W3tf
NG+J2wBbQjDaQNwhEgFSyoRGhPwN+qRIPGRjvk4BiehxBvw5yDFZ6ylNdg0z8GTrBbXRYPcvQMb5
pspQhC4cVg/2rMRlXisNkyAq37Isfx0JHd4T+5NCb0bUEVXzq2VVC9IYP4Ab3pFjCJ/3PkPBgIQ+
ZyrPgQzIZq0IqxHxwHTwm3/l7f5XSWqPVcE/HyPRcPX6UtUz0qSk/8fuW3WOHes+/qHzdf79p7p/
/Ph1/K06p5X99MOmpAs13xFVMt9/64a8/8f/+qdr2PlP/v/+8l/5Z49zTf4ZBOayP39aTJzbT/Fn
Z5Pz/3fU9+17+V6gmv324xsdvv79b1Cr/p30LSWpaJ6raBjKkIhphY5y+tb1f/+bpYhFwybfDgKa
8NIhNe3fSd/h/xS+DHzbDskVVq5w0Mn9KzGNzwuJWSNl2KOPZgtMov/Prd/+U2HHU/vno/jXz/+j
HIrbKi377u9/c88yzv8rxAsCETrE/J7/JULXEx/NzspAhh0dFX/T4PK9DQPfeXDlPO2XRTRrVxn3
ZBVjfxiX2fUQtLnhfVgLcR3Yub7y4EmvsVCEkN3bWAhJP9gRnNp0GJr11jrEVWEnEj4nFtAwpURp
8B8P+i++/Q+XnA/fXjmuBBKXHrHCnuDu/kO26+RWEIYRsrrcEuqWZTc9huScaDqEc7ru8V9Axwrp
btZWStO4TC5nvSCVqp0gwLc+DXZaJeV2tNPtgrpvYwh9vGj6Irvsynqihh3eaITfB0B4LxIK8EUP
Bv8W5dJe4wykaVIZHQLJzQaqQTIecRuc1xSx/boIEcn0ZVKd7LFI9xXYw1ZLa9xmg+KsZip9xLzD
/EEI/MHb+/w6hQMR0eW/BCl9H6WbZV4WMbRGB58w/rXoMHzq82VeVyo127qOtrlsoRgPRcsJc3wG
IcouZ6f+8vv38rMo/PwtXI/xDC9UhqFLUf7zawnA4RH4kgCu2sI8Uph2hJ8MTXzEPYMDROplL3R/
qaAoVz7//tI/6+rPl2Y4KymUR3SGC53550tXSd1no1EA1aNHZ7qF5G5P+XdLqmfOuMuBL/Df2c3/
uKQK4G76rgigm5zn6n8OQjgn0dBjX7JRtEZWrkBm37T3nYJ08ft7+/Wx4mAm6HRAj3K88GMUQFmP
cRksAjqwPvt6L2RJUAadPbUa118b2WYXXavQqY46+IO3xQ9J9s8zDXSCxcD1Au7T+6h4jhhUcV3j
zpFFfQVzuqk3SqCqVl0sIUe1uMfAVzAICzpneS4j/ScPrr+6+ZD796hwA/HLU+6sWGTR2KIkCaIX
aInvphEv2iOkoKHugnizLUvx+PsH/rMA+sebRXjJmi08X8rg42xKrWmyyyHtN/XUBYc0jbtz06X+
g5nW2bjg50ernJDF3KEFTWf5oz/vYJDIloRZbIj8SpBY0ruYZ5J/y8xP/2Ai8hevkWsJn51FkP7C
JP15rEoxnenvaDqROhyHRj41TvCNAzXKSxsVPunPm8ae8/1C0rLbd59+/zx/TIUPt+q6foglqi/Z
Cz86vRJPpyQjrN30nvu1zaor27Rv0u7fvPhselNsqzqOECAJjszygS7226TDGQiYMio1wY78YzR8
KgOUl6+//25/8RZ++mpnxfp/bCV9R9MpivlqMggv3TK8Df3+M6/mv1+hwTqk7RLryfLEUv3zdQQm
/oZI+hYgxTzIvtupynvO6ehCRx82naW3iZ1cA3rRDsri+WIy5Jr//lZ/HdZ8BfYGJO6UJa78YO2Q
6r7X1WAYBKqpNhTQ4RqKZPOHOz0v8r+8a84qIU6grs2A+/lG7QqMiN4aV9HyKZ7lY5/3z/R+tq3p
Nr+/oV8XfcXeHyqfKesG8uOir/0cl99gaDfeUrd7WDQvKSHYyI+xlhqDnkR5Ban599f8q9vzzpWd
E3jCdz6mV4Wt4whOK+3Gr4fHGO/lC5G0n3tfXo6J9/X31/qraet6UkhHBlzJlx+mbWOJxYX7327y
WefrwsJCOlAVUq25MiusAqZdjSoUEFu9ACiu7Kb+kx3aX1QWPGNlc7e+8mkAf5gfwxRZEFualhOv
fx1SXRxpXtNIjwDR5+EbJwvvynF0ujaAktSt9+kIx+0Pz+HXalW5/o/132YfsMMPu3sWxlXjJmW7
ocH24nn2/ey417PTP9ZO/Uxpd8veBX0s+O4n0GhM9f6H6/+6CXF9X7FIUdwoRvXPY3osdAHUELeb
sRvRRI/WVZjZ1S6LsDPrEe11PoZ0EOa2okGtYsI+olfnnZuHrgXxma53OcMq9KW+IFAY8qYd2uu2
Arv5/Rf9dXCGCryUujTgSzreh0UGaagE2MNQrJ78p3Tw1CWys51U83SxjNafrKl+XTrZSsT5GCF9
xuhHC85ucsXQa6SnYUDsSpalD4FXed9H60/l7Q/zvZ/XFCY5F7MFhjwBzLmfnz9IrpOZzMcbpHEP
Vl6/LF5Gu77syPCgpE2jCQpVO5fbpigvTYxXYhDa0x6+8HoguB1el1ddoOtR6zKTb71Q476fcA2p
y8Ld98E58ShJ7loMQyDzFeoCp90W1tK8Hr3Bh01mvsR9+Qdv+4/vStpsBWz+1DTnkvnjanzmJQig
jWUzcICC4UMMronR/qgFAhVAyp/W5Y+r/z+vp4Dk7YCDpH3+/X9sdEnRa2zv2mXTcjA4VtoO7ro4
En8YgR+X5PNVfMdRyobsca5Zf75K7qOYTs+SDDda8vVSJ58Xk8I+q6860PCwp3f5+yH/cWpyQY9z
oJAUNR5nnw9VuKknoGYnwysRMP6lbjJ3kwzNO4ruL06O/LEgJPxCAxb+4bo/nK7+c0yeL0xN7J2L
RD9kdfz5TgOtet0rnAzyhmjEml3IrbxHOLAAH1PnXbpjjeWPRsn0PRHqATHZjVDlVUQFtFQFbR7U
J2OINPb3z+PjpORrcVBgjZK+HfjiY+CAKeO+K5kLG/r2dK1NjCQhisMV8uv6D8fwH+5YHx4B6sEf
ByDS3ZGL//wIMiiePR42hjUwJhZjKeNV7NVrUuIXSIo43CzStddicd4DYPS5mzvYM7W18isflRit
3XxKP//+9v9iOMAskOevo6izPvqsoYNJuFZmNrrD5bijFll5ABhoIJZ315tf9ADzOU7zZPv76/6y
VUvbYZPkJBiwBJ8PDT8/C3o2rOdGT5u5y77nYskwRpOYxK5DU6YbV2G8gg1AdRTQgbejzshza4qm
//r7ryF8LvPzK6FQcJTveIHNgvnxlQzo4LGuscYN+mrva1Aj9hrTm8l2h10k+2/ZNIjHkdomviCi
NL5vdT3v8xxPDtwk7izVHrJcqissWqq9aUE5fRnHQHdW1R4b36BSsJbqTlotYozlTGrxF+cQlsuE
DiovX4OiwUvUW+y3vl7cHbLqcDcksI2Gtmy2DfRHzGbPWHZdrFEYFqdqKncNDiIrd26KFbC7ezC+
/oy0SF6SVua9d71j7vui4ksO/jrUbrUtXfe5gaJE9N+CmBMV5d4VXXBCnYS+AErHDULYZZeEBaZi
jQN1YWzzaA2lx1znWePjgqFpRwi7VUczOdkTniE62NUSb7s/TMa/GBW8Cconzjy0/H5ZJDApm3Uw
hNMmLr3HIIYn28rPlazf8I3E4mmKOeN0WH14m3i2/tCN+XWDYVf2gZe5ritC/0PltjRa+Vnewikv
huCrynEMcJ2o3BeL/Yy3gPlDMe7+uvJwPWULx3Fs6bL4/zwDinQpFbqscVPLOHoeHPB5mGMBjqp2
9CUdXYGuzTTQ/XPL3Ispmj7llqcfk7yVx1hW4vuIHHtd4Id27LHKLy+sPPWGVdtUYPnReTXL7Nnc
24Ra0K1vUvQ/fJAd4A6B075z8rsh3f1+Ov26mvhMXNeHkUZDQIgPkzoPZuCpaWI2tTESgbrFui5M
1Y2qDWNHJNFBjRjT9K7M3T8NHV7RL3OZfUWxe/ENkNR/nMuJE/UocGlDRIku022mwc+dQKF1qRRi
0LoW9WuVZh1OZ7GRhxbVe3EhCqu4iYKi/GpUmn6KS9FzlkzTQ9kF5naJgogOUjb4Rzy05hclEu/g
1uP3HBX8SSeqO7qZk58UgpP5oonKACusRIX7fijMuEV0UN2aJngtHQdAMHf2rlv5xxqb1TXs+qcl
LN5RO8TMu746eIi/PrWykG8zjrWruqry6xJV4SGPWrmvwXNQGuIQQcUS3iNwIowHozG1ipoBDTfk
U++Akw0Im9LuI+BpVa1Hy9ugjWr3ZTDUr0mPiYaOREn6yiAJxoN6dpGyzbwkRTU90bdBvwqvtN1E
GC6s6kZjNRVW9Bc2tWfzIIqira5SrIJujDXzcwSOd4z0tIzQe8fl3coG650623nsJi94D0wzNCsr
zNi1nQ7qDLhl/Qr7VpNXPxmkrEO+VV60HOzeSm/ySM13EDwq9Gmg51bnSvrkWjvrxJXyPXEHZCSW
N9oheqVgCTY11D8PR5qyObUx3eRt1pTRKpm1uQ7qM4k6sWHQ6TrJUe9Ylgs/DS74vhRT90gKIoy0
Kbbr1wUVxbZrsFyDoGmFJwSC9XU3YL2RtWn5prwmOcL37bd5Fct1GEMaUyhELkYhe5DNKsOvoqaj
/EotE0CyadMJvxSI/5iOSezn4gESAOErZM7ovQsT4KsdjwPZnsjx5ox8buQxySkvjL6cfTfdSQ30
HpU44ylbn436C4ba7KGnrZ3rJLJxp7KqLFmDVIrqwuuUdemQgPjN9HPdUUjYcQLlo2KiqZ421y4N
ZuWvhNs2u34kPPMwtxyKt5XApmqF1D+jdvdydGSJUs3eDkn70FmCRbMe010mIu+g8HLZ+SodTvYs
0stEx2qft91yb1uYIqzSMRwh8U35fEmobHwnBUXLEqBGzjxg30WnD46GgklmYrnr69Z+bkOvPKYC
qlFFmNG2a22n2NhpOVyaNsOdshThc6bDEfMKJd/SQTT7pfRNs/IXVJomm4tP6VAubK/lfB1Zo1m5
rtUrSEWhezkFEbyYRW7QDA3rxQiLSeakkCZMfelXMnxGXocNAYHG961FfYE9mGqu2zmPtrjXrOpx
ljyR3jnB6YWnQT/sOhLzxjTddFlljjzBvlIQqfEQEGGf7rq0gIHQ1tjQX/heYF3289ScAqHbB6bJ
6yBRigpV52uLM8Wub115CCEFnvF2a78E5JgssDge06yXGxNH4YtxtLk3ibt8ARTF/jKe1LZm0bxH
EtZdD3aN9i7P1GkucnEtZTReQ9KXn112gS9Ayrw6DMZe6iBzdz/eKTFmYpPj0werz+Cyx1ENsRbG
nGYve3xXuqLl6DenY38d+RNoFSRh59EBIbifS9XvHUHOaZrazVHV8XxjZcUm9DpzOxSuua8woDpG
RhPYTGN/C1lp3liusjAkRRFj7EChmINzlxX6fRImhBAZaWtlW723z6FWiKJjM6pbbN1SoW9Tjqi3
ZZwRxUyvERaRu1jLTV8t3vXUS/jNpVNRLOosQOgmnCwtLoLBuxZpMHYwfKYnUnk3olqWh3TSzklq
xi+XaOmbwqkQ+Dt4a/S2HiFE512w70vgrnEYIw4kqVshNWGvfc0lf7fsVP3qDq0+dl4ivk7mzO9r
puroyTrdFWoiFqcsEFqn2BPFq4kH8YLqiu/o4C9yCqoBnxQInE3eHepExTck0Lfbsg6aS5924inN
cnVnYT4Bw35o7gfEEG9Li1ZQzP58h9buoZwq6xv0OZ+1Jw1W9NCck3fmtOcafww9L8OtjLrEOVix
M8zXdZlqrBE6SLOm1JCZa61bB/1Dqe5pptSXS5G5W+yj+MvgdPJplKNJN8YOkb6XQzyaPXFX8R2u
UybcIu5CJedkEwIoWJHOmi6tNmvlITmcyHdFeCViuU0yg6tbA7xrVhkGNwfkfvXZoKS8qzMB0Qlj
DkJUdfuUG5xJk7YVNxXUoW/ascynPAktLt2N03ZEzPzJs3xMGokNTrZTN1Yvmu64XInRgjORmGDe
dmGLwnVKehS80v6K04ZER9xv+yxYkIQ1TYYSLYAjY/SnECfJXRpJLTA7UVgyWOl0S3N8fCMkOnvP
7CJ9rGoTb4vSC+A04ADQb13jduiAW2t5tfyxbNbQGlWNnnsp9kG8sN7YOeoXL78DH62+Q6nBCSeQ
JX6K4TA9CePNt7UFoT6Aho5aOIA85+rau3QS3WzhcsOyEGAyZGCgBsdigePJ+xS6cHICzzxFUVgv
W+NYyQlHMO+bbWPaIEd5g3as/WrVOXXikI/Bk5lYU0BnIbrWjqGqyWoln5bFBbisAvtU1zo7hBqb
PhiP5pFzEAqBOsuPbKn567DYaP9IWb3Ax7VgMStW+G8+2Nl45LzTrTxjOauwg9TX6jsRjDiPIi29
sgyTdYxt70DXUXkbATWk2iHlBeauJ2rQwJT3s527O9uZ+nUCAvlm9FKkz7JbXufUT2yMsiJIiTiw
Ulz4Iy+oq5idGMpczsa9jCn79xCF4N6Ls6sKpl+3+WThMCKDngMMtBF2Oa/zWIJ9j3DPlSzBEXgm
ytxOuNvUZz+/FvZmnOzGpA4O1dghljVpgfTIpJfwz8015Up3y0Kaw/GSzwUOOUei7MOj8AROOnqE
2B8jyI4HfTT9crSHAp8B0ahHTTUdFHa3kwMltZWPznZMEDadA7TnlNBFjnlYqLnyU4n+aYIOthos
6bAhu98jxtQ+CMoFb8si2KhabgprEDB2z/5IET5gYTW9CD1Y+7wzZ0OKmgsGWfLME8o+F02Ci3Jp
y22mZHxqwobqWoUHaElmo9CE3fSEbh+Gc9OobRLzScCMvOzymBWojeZnG3/YY4VvPQ4JFcpZdA3O
ZFfrocMBIjbwdaRRZ5qOtyPvZFx53VRt6mqf1mZe+7F+ZDLn+L0up6wu1Sq0MTTpZu+2F5PNzHf8
OxU5hl6iseEFwkva9mlS3mTkut66S90V27at8eBCInxEDTPctRrh1yIc+4T7+g1722DOT4YKFrnd
rmgpRwlQ7japhHMfstDdBUSvrFVeBFe6S5v7yYvDK3wgvkRjOcM2pIG1FoNQV+b8C7vtIRTCKs8v
nCp2MOby/Ysk7dSmM1m7Z/XH3W5szGUymYB+WDw88TnHkdl1OYK2nbv2Tv8eF++I84Ot3WcTNhWx
voS0REXmRXCR/NynTo70lTsEOGx0Ne8wjho0pMXJBKVzsnzGJkHYF9bglvuoi8w26TDfIqDG569P
XzxhlRsyaedTEmE6FlAMHuwp856sqEJnX2K2NKZOevD6zL6Nh6jZja7NIacaMkusHSK3CgwRQsPy
6cxXuDqgKG79+UlMqIh0WOl7Hy9ebAZw11lJTJz1hV2VhOjFZebB6pWQ7CuLUb9wcLuQoWyOYCTp
OaZuxtaxTX0mz7A4GjeP0s62ISTdTex1MYYhYYgWxvKWb0JDY14XyN/PItdopE5venE7R4nH0EFV
8aZlHj+M1jmGA1OmaovUT8VrWhbjXVdzzl1pe5lOTR9Np7FyzRaqHj5N8RyxTFXtUjwO2Jhf5d6Z
sjVg4keP0rHoGdHDhF+zHnyIYlHAq7cL39x3tQ7ezVh8t3QToGryZo+XbrdrN7UluVdqqjtYKXOd
Y9McqCtaUdYl1sR662Slvsdge7hwEPu+JoUoPxUobS/AhNNddd7znaSkfMF/CaJaO7Pw9rJSUMqp
BDEy5hDW1fGNLZDNVqTH7LvKLenkBvXG5FZzMgUWEv+buvNIslxJs/Neeo42OAAH4IOe4GoZOiIj
J7BQCS0cGthRr4Mb43cfaUb2K7LL2owTTisrX0bcC7j/4pzvIPoM5g4IKYMYfweCOsHX5D7O3TJv
ilnXYKkMnBttl4WbMbG9/QDaZOPOef0183itzciT29A3vK2kamS3382ERmpSX+9lEbU7eoT6/JeY
pnMasSHnaiYxNKzMj2qq3LXb+OIYph1+/zmGC8mcGycvLIx2KaGyJSiVYMWt21FS1GFug0oTjh8m
CrltDrFyW43uUav5ympPvC618e2VafQ6EJHxia3J3C5IYb96o0DeYZILtnK68hG5YHRsZRWfYXtx
tjvSXMf1bAfSGbE1jKUSTwpd4oQaT+KGv/1IrcugBz6I3yHvx68IzrxXoIkaY9BnwGm70aam67ra
2Os605vS8vojiREkdUoVHsVi57vI6Oo1vntzHfn4KakzoT5E5QgMBmr5VDf0L0aLvluxPl/FS4NO
hKHrXnZqGgIqBo99CO4n7lcddc/WvEAXciF1jWhCY73JxnzXMBK5KJMJbWPLo3DHbgfkg/I2sns+
RbvC9DH1DaBToAJVYg9vjpWNB2gU2lqFLZj0vmzkhglbeTIKxX3XIAyOnxfpxEfDFADkppiCMcx9
1jc192kw+A3VXYm9Kk+fozEJD6EARlEykmACMT9B3HaP8xA1eGxVNN9myP0htMWwRQKcwD4ClJ6Z
HElQEAps+uZSr/jQqh2TgWqlqN03aTpmoLx9L6yhMffcUXhdvXOTddd+ol3k2iHTHFNOxKYebl/4
rvAiXufcZRiFYO8+Int0xWQE8Sv8Ifyd4Vl5CM7crh2Jc00VALjqsCxYjgzH+DU16aF1459SFIji
nVsTN1YgmdLFJfGHrFCqBbVrupp0VpTSY6iX56HkL9txCl9xEuYhEgAsTZZX9CqrltT6dTVGmjHI
vPDGqnRTx7eYVXPZMt+P2DneboQU95CesvHspwwYgT1LMIhYuPJwfp4bG1ill2Ub03C9i7Chc8mk
PttlBgAy4VGQsZg3/myyOkmg6UAL5gTMH8PMRyOdFIpHrKPenXYweF74Ej66KH3lg3qdZbYfwWPP
k3sa+0JfNDeyswHXWes1Hro2RDFnK0qUZVYw7oCFrgCwTvc23s+jsCiCFgTSmIoNIpgdaYA8sPP5
3l+a6cFJYAYF9VAaj47MdKCj1Lr6dPQ/iXLlyhTl28KOsgqcDD58GzE8Ua0BAt4B94P3v9+lk3K+
eJ9UkN6O/ZmH5eRK2yKdk2HRKqK3LEvVodtz78PcvTFGBvttEPazv1jOCiN3fZWI+mBnNG9JYSVr
T80Zei+xnMiPyjc13+Y+Afm0ShRmfBfgEZWQPa5yEdHPJ7b6bbXLS46lFpQu5EqUhAxa5vSb4QSi
apW8gK/pEWNig/Ly7rsP0y2nHY+cQ3PNeNO6l9aAMzJV5iX2HP8BU4B/TWJRYeLo0z3auOIaGeKQ
0SVfb1NvPBxwRLgf8uQVBnPF9Z3Jaxd31iWvo/xq6ga9pI624Ah++ZGIVvC/JERRS15cBOq8XKO7
d2Xq/PLENO1F364GFuXXgdIAYWE3farRqB+rdGJrAHVuEy5iAQJRsj9wbaZlcvLqrdtrvJiWVVwN
nYaXLs7Vp1c1AiBcUgHw4ANgmpYjKGhWkS6BZbQxCI6XjiEPTAZ/Cq0vuXhcULlwazxjvW0T6uVQ
EEdRtMbUE394zEROmnfiweM7OEWjLk+lac830I/X/ih3Jjqki1PWEnNH/EM6R3eeV49XyZ38PaWp
8VQ3dvYnrIv5POVR/d4WdvbYdSb2GM9kouVpFvbzKMUODAUa8AzbW8awZoM9joeniuTabrTPq2g1
vyKIYM/iBh2bCMh5acGYP/DtYpLt+iTehyGFD3zr9Ow1Ub5hVV+fyioN8w39zgTcbXZPoZfgsNCd
s+rlNJIlAnhiDYemv3TllLBBa/oD5uucuWOKdKsFqj03booscOiuKnNtmI9zfN+HRvFUNEOzb2Ab
j2s/wz2x0RAAWEHQH02PCcCPcKuVYNCeYVj5wCzDoAJFpdoMxcTX1FMypCer43ixfC//VA331OKh
9A8mKdUz4Bi50nZRAx8qnNdytqM3g9IGT5va+JmG5sJwzlj7WoPTAeBnYbk1buQxz36FFc4YDcL7
E2f8IxM92B20xKz8KU2eMqaPFGpyq129m2wwfCxADxGsgluSOogvYDJC8Jj0Kv8NDI8Lqpo8lhDG
HztDVWbGNRPuwg6AFzsbxtr7mGXDakrKcm34kC7QOILczrrXxNcHXt3+q+kZ1jT5CMUtdvuViRS4
hruPLRXako4Tecz41W/QGnluhFHtYk9VG8J/u3U+ZKT/MsVeSy7ZHzPkiu5kYW2dRcqfeRJqJfvJ
XvcUeu4QU5iMajglZVWfbwLQA/N6A3O8JdfNMlSAigYAErGCgRPz9462RmLBR8ekjxFs+9SbAMUZ
Xw2XOuKgwFAlnjMM+Buzt7FqDSCqqHIjGqPWz0OqM5OMjE67PEyT/6AZa53/arjnuIRfHZek49nR
sHZw5ATmXMV7P80l1+7on5LWPVqODyjAtraz3zGz0mjbd5B6+ifhiGI3YH/aMqzOb+Zu2Mb2kKu9
M/bTxrK7+j1tKu+jTJPsVyO69pW5mpsFYzLDr06tuDoVw9R+h2wJTiVLtcNkMCaGfpOf9eLW9yrK
0l05R/fw6FNCOOb49T/f9Vi3Zc5/XJ3eJGT8CpiP2O3/XWQ0sozKYtPSG+GkDqQVaMRSqJcyYyad
13dlKHCc8FO9sHP54XqiaLGwOCPVww/54d7K6THy3Z2nafVzM38RY3pjWC0RFKUyZr4m1T/5mf8P
G3jJOY+QxHZZ+LLw/o87N4cJUzjaGerNKnVe5gT+UUwuDU1ATSS9g1CrvZ04Vl99xzYvEvY595QW
rXOpQeIFi4Xok+Ko+SfKgH/cm0mgVHxLvqIdFH9PXrPNUkd4ZMFCM/JuUZqwj4KKc7uOAOmsnTC7
Mc6Mf5av+Zdr4W9fIQIXPBK3LaSLDOI/fhweVEMLWqreLCRYHVUFLGcmSTVdh7H3XKf2B8r4lxk9
8cpv0oEW4eY/ZmEQwEwt7/OlzlEtyg9GD9mFRaR/HROnOnga1/9isG0rFqtCPmvellSNYJkwiWnN
suNPg/g2YKJN8E9ScwyYkfUVNvoK2pCIkVpsQMmrXbEg25Os58lgAXlrzLgGvDyDW6jAyQEUq2i7
XfeZcUx8AKo7vDc3i14TFv3OSFtsqErg90mKdx/rAbSsVLhfC+9OwKtXnZwlmn/+85fiH+R/HkZV
ZP2OQtvg/qNyV80VitERuWhtgE4YG5j8plJXJvHZLq9cpkHa9eLn3jcSjpvsG1wYDONUjv+1RFkp
PYQVFmgkRD6scDz/b1/twJ/USW/i6J9t98ENI59dhT3e//X7/r92MV2Sr6Zqqz/d321M/7uL6f8n
r9MtTPf/bnUKkv/273nV9G2b8Pz8L8PT7W/9IMH4t3+xrX/1kODe9KGcRXgU0KX8D7uTZWOE8m2m
P2izUCLcvDxl1XTxv/2LdPkji1EyJYNEMSxRMPxPt5MU/4qAAOkChg5x0zGp/5Lbyf/bLp3Zv2Ts
xr/C8wO1+B8U6AMDtCwJuVahVWTOJmE2uhWT9nZ5v3j76Dbnon/YSb8XuK0N/yBz1hujThgpIVWi
sEy8XemUvzGwuIFQCyZULBisLIyD4uZfWRR9a5pEFQBieSijHr+pX+VPniEwSpD5hfGmOeqMKC8f
uELQmg3LMd7qIG97Yw2RsT36ZbNzi4WZuU8qQbyQ5BHC5OH/5a7UmBDoEwLrV4Q4AflMakJ9kNmA
qGPux362eJgWHIdDUb8TmUESTxqvB3Qm6zBq7wiMepUZ4KQmjM2zsAARaGOm/iNGmYKq2/q6rneu
TcMCWr3lMs4xyysVbSu+oSDS0XjCbP89xqW/qbzyOcq5a4p8vFgmMkwksXrnRGxPStFUxxK5C+ky
vb0tSYrCql9UJ54R2JImOReFzo09+7Bkb+FihVIT96cJkim0QQ8zmu+UUH/HEAJrYxMdpmKLXrvR
6avwOdAZqy3POWkMp8SoWWnHYAYt5U+HgWjKlT8sZ2gD/Z+u9/edSpbHknGxA5IahASJdgyKzinw
InBKFknAYj6mRQjWj/8+U0BoOpT1/g866gIo5w0j17NPCVRcTi86c77BYTasadqKhITGPS51WO/D
RX1QDdyVbcSMGbkBeScGE4Al03dols2NMeFGgvRFRMoNY96J5h6KM6EZXvUb6cl+ImaBx8CG4jXr
iiVDm3ogpDy6yaU/2Dk8y9AgeIOMsHFNkLQMoiqvV7pLTkkjfitwZxzPybpCoBWIRVl8g+QtGbEB
rjvt7lPgBr+FmZOdEul8HwPrOkXsrtOABnEk4GfYmZ37kQpu5h78rzDOUS7Ayuh1lrFdnfgesZWe
4RastHDPcSWPUVm8uQZ8xPqd76LhAlr2rOZeANKgoZUEFhSkE81UQgA39gMKyruiBCMtGrHsQ7vQ
GP3z8o4+prfJ0mjw5fnKVbyeTvvaTblk7uxV5jFPRn0C1du8DD3hBZApQl6tXdZBf+HTPzWQhtfe
IlZAK9KA5dAO4zafYI3FXzv+vi2R67TgG75SgzA5w8Yk2EZ9u3HMvt46JivVINY3PzX79rMwJ5uZ
nnZ0oBrtbSpBSEBhTuubnVqaUJ0AkKeCXpx3orWH5MI21n3Imf8Qa3NbqWYzeKeOMNeWmDAYamVu
EH3gW8PahFNH90bUIerA4sWpGFYUVdT86uoovS9qIAs+zKHjCPNjFQ7IEEa7n3bZ0qNK7nvyAdis
T/c83FC5KLkXuGfM7Yyq3ag2/WWFRF1Ttu+7tD/mvrLhfM3hzsGrzdzFH26ZapTyDAkhry3g9fJx
3MXRBMnJjCBPDGl3tL0Pz9XeaRhu7NkEu401NxPssL7jmcIotmXLW657QoWwTy/GQ2Lh8OsGRrV+
bJUr9g7hBqv9CyTKd3Iub62CvyPEB+g+UQdZ6cMd8yGHVgDaU/gQQPYIiZskocMgPThg0ylCjwP7
Hc6POuqQZjxwIyGveMONRyvmuIhTGd5X7F1QmZJraFYrP3ENtEvqD0IHHkgEngNIS9m49mW5gUg5
Py6mN8p9C8iXf3eQZ4bRib2CQNsE5nTDpQ19fzcUbnVOJVETMd3hatDFNe0GDK2q1VdUxlT03uCv
DOFngH5BP09GPR4b5dUb3dj1zrZbcV4wquxM7hv6Y7RH9M8d0qQeHWUQ5w4WPlsBj5g9VrJlVUGU
bgbiqML2g9wKXPKkf8birlDF+zz3h3gBR8c9ETXecSKzJi2xtSvkaL3HFUbcHoKElLSFYmLqPTBR
7N32E1FgMIcIe1RyDmGl9Y51hXFyj4fqKIGG6oHJbVE9IFrQEJONhhKYpKJaRGPQD6RbdP07+U53
3fA2OvGTzBXb+fnB6Zvuq5qtnAgTQwYhv+Ck8nuUe2zdJnIimFNxOK3m3vk20/qQis8h9S+ztdBH
xd0y8Z4l8YMX2+adqir7XC8EHpt5Bf/ItmAjzlMxsrKu8sPsjuq5jvzvqmAZ1JnyJayncScBj/HD
jsXAVMuadrPULHfJVgvSYUSFZ8Z/eML8PelfmbWWuk6uhmHCfJ1GfBcdi2WQt5Px5kCSXqPADe9E
PjhBBAmEyGvSjG0tTnNJSjtEAwLe2zHak0mYXCw95xmDD1ns4plcQW/UPhMBP/ow3Ey8un7CXaVT
r9uRopiYQQgU/TLZIjuqMtSXxTbFry619wia7M8YRdEqalP3s8kwe7V9zJOjRmoGVtTepu0suTfc
ntM5M4mSqhtj3usy188wqdSVBJj6rm1TTos4YxGvXJdQtrrQPHO3/w320E/VjAXIZBfYoSqIjUSV
eU9b88sy2vlQuJAAOA+AXkrrvepbZ11FE8iTOOblzBu2mA0RtiQkAoM3lq9lgXHMydSwU4/74gwU
Jfk9cvRvK9t/qkIICKHffbIB7wjXI/aryLM5sAZ0wewn9NarcDgabG4/hwHqDA/Wb5b5IXoXANEU
UtI86CTPgftL/zEueu+a4+9dQexx9/izr6Efvxeh1R0m0DGlLPZkiDe8ED1ETGD4q5FB7vNIaNYB
BRJ767kkQwub0FsBYGiVcznzpcf6AvQL9FeeEACy9CMb1dhUG6PmSqu9xtgm89gFPEHRTYS3nMHr
NLtxYT/du/VdqkrYbFlkrjgmRjRRtwVEmkii3PCdoU7O35CRBih4eIZYPXvzR4Ls771UCYrp2p+O
rFuQS8H3JjYzVsSCsW/c90rmjEb8B3RS8bZpCxIxJYAMyi4Su/Iy2SEQLF4LYQ0ria4nGMbC3+Cv
CtEI1sVOYelOzCMlHgiViPA5faN2sf+7GKzPAujfLx7iIM+ST7oqfut4eMohibExhBM/3DOI3kyx
G0IuB/HJlygD4TjxWgicGrE5Py9LJt/6Sa6II6Pvy6v0y9eRS35jX2KUj4d7shnICqwIZsokgQsw
fj/ThY3n0grcRqNJpB9MJeSZcXTfNUP25jEUfLGLSty5NfsXmnkm47WJ2CyJKkDwSp5hpXbrRJo6
qAYPFvYwo2u0RgveOsOEUsQGQsFw+s5CHxi7bxAi5CBVifMRtmHxFdlT0FkACqWqt142XomgQoPP
7OsWbJcAsfV5SGVdP3rkojnZjHMuOri9HVMNOJvW9YmTdI4WZNlkmt5GWe8axCejJynupmhnuoPN
mwk63p/JZYp6tZvjatgXYfyaunIzL5rGXPcPJDlStxUwxhJ1FLO59sMxXI8QzXZMIh/92t1k5PW0
o7HR5ZdJEAszbyK/cHjzwzS/C8P/3VfhIc7ZPkGSfhnIBvMJTA1TtjQlb2s5+lcbE+BqaY1LOcBC
9DtGCRhgKuAhZfUE/YDrQhAOtoiAINdHwI7FzzCCQGVEOh01yYjnOutNkKsuojADbEE7ziQp+c46
BRvNhCGnaIrQe8Re3F4wY6MkMt07LzLfjZb7d4IFtMKfw7fFWcePlOT7KnLeGHxrLAacYhA0uUuT
6pgJDOSLNoNSzvdsyHH25geEZ5vSLBV1fButs3TOL17n2/uhTsT9Tf61L706u5+WeAve72qM8owU
QrwLGH6/O+lco2lijzdOjPULmGMIXMddLuzoscCF+jHOTb5dUF6yRet/7BgpXTnBlW7jqF+LpseD
E3rjHapVDDNkTKzUIu07IF1XViskXXRwpOpUfJBbWG8poOKfNIETznGDSWFpr1NJeiIMABkMwxtc
nfJFoRUbHeInmfgJpq+EJgI9g+ImMwFPKKunKxFA3y472Y1tN921XLhJbTMhpjEbCEKQ7g8LHeqt
oVIrs5bbUdveZa5yn3y1WsuTtEL7yMT4J+xbb02Gm3UBxfTSWs0pwXGxSvr2M03n7lj0ub0RkFl2
CcRKC/HIh0r9GoXUCOFmVTlNSH6ST0bp7BYfGAvbkxyaZEvK4iZjWrih9LRWQ5bHd1PrbUevcI2A
a6/Yz42zZ/V9gfA7Ps1z83BTgwZeqR8qCWQoin+xv7q4TTcFYZR8ypiNXRQlm9FQe5DiR643kgbN
PjmScEnq9EC9wHGUnGJUHGR4du4a4K4bTGl+Brwl90qXy84ZBMdf6tvkYBNZBKjV/SjJDHhvHAFj
MlsvbBjSQXl08OhJ9IxFVr4WRWch/e2YRLPAlvGq7Bu1b7h/wO/zUsNrHYLeZ3w2Ri/I7YzjhGzb
IlrIZd27MUmS2blD/TEQ2xL28seX2Uc3whutJ/umcbXMrZSU0W3NUQSTBPRuxcWWFNPZdAmf01l+
b3BOhqHpQfqz98L4IGkROuGwlaPj7hOrPsKjvpelm39000BenZXmB98ZqWYN3r8oAqUtb6TCZARl
LRHI4gOALu7aIIvbjofL00BLawH027a++qQ52KTXnPCIpldnyaeNIpJzhTDTP41W86Qy2hoZtiq4
WVH8MQQ/NvjuPmPPQKtD/rJO2aX55HPZzLslsYabwakvJF8Na36fo53o19650fWQPuyZbqCJSGjq
Tkvk0lpR45drQJZ6xeaT7pmljR/4ZkGxXDgvGB7yF68VLeWXZRw65PdvTu6VZ8OTet1AYEKAUnQP
XY9wZO0sS7hxhhhAWJLToeZCwgovrPg+qSNWECKp1mNMyYEPdzhXXPM/aiZUCTVKiscnmc+FdF+0
V9Z728qLT4KbmmeURhbhcUn50xS2e2R6Wm69yQFpZ4XFqrCLeK3Cvljb5Nxw5tgZypcSeEmeqvfa
LvoPdjU4DRL5k1q9ech8mLFL5emtkSLyMREobOPCNxAumNW+hZe/8yZunYrkD0TSJMFDNMUdVyzL
ZxbXxg6jN4PhuR7h/5PF8MhXM6zJWEDPEibxCpH6NKyA/d+yjAbvyekhtaauEz+wYbAfOxvGIRHn
U7HvholWqp9Kvhky46Qj+3s0pDWMHINVT2mOJOsS0zEZZAXkc4b8DZXaiqWNCPTUUoBU7BiNmDzv
Ei0Q2BgX9HpimDfTWHIJcwvGpeFll5T991yIboWwoD2mjGNj/sli+KUHvoZuUvPBAXh3mE35lOR6
l/Q8LdHQDWgQYZ1RznO0lpODbKW07qzG48IeRlA8SKKJODDnjrZZL+On42lYqJbEhCbMeO81IiUL
YPkF6xtOca+vJnAswLRII0jWhPdddeJbhwQeAonm+nelg8SEJM2SHn9q86cJFmOdGctKFTp6ylub
AMcZQyFGiPBdGDc9mREyQ7DorW89vd7VsVEgjK5mZoQtI5gpHL3r7GDVgNTwbiV+SLmNEm1Ng3NR
hteRSWnYRJlVqfVO5Ee7JxJt4ISq+dyc5N0pULIRKv8ZSkLyLD6eE/UmEV/Oknx0df4UhxC9xuas
wlAwOBqKtR6QR0TufDRKNHVmC4kVibdA7MGi5TjDJt5jXjbf/MywydtGgkvSiuFMBz2C1A9Gf/QD
aITJWrQCrOjM5KIbTH/vwut5s3sR78ukII0oRcyAnN8/EQ6T3GUR0rMkje03PzfvGl1jmW7rkINZ
30K2/JZoxC7C3mhgNGwBRlvnkZwDnsJlvkrMI/R0ZfxQVbo4mosdgmkjJI4wAu5EqcgQq8buhylN
uF7EtBwBqP8Fd2zQ4I0nN7WNnaktcUd+9dWnDCVtb2vfohWgEIeAZ6o/FWUaIWHUCexRkfU1KpYI
bC2y4+YII35GjkBmtsahETS+f02n2YFCGSWMuQSeHNabWQkayQnF0Fix0CklXpWk88czayZQq+S7
Mhkk3J3fGcPTGok7+RTKTngNaiIkRBidW+QJ294IowO7+3Fb04e8u2lLnr29gCSNm1MBthRJkLx3
TXHNYi9/rmVLv8RGI+jq0T+4MqfwnDwbY4a2T5YTcn1OrXnsunm6JHky31VEMSmaUGtn1WhzWd8z
/HSafW8sHTvICukcgoG1KIYPlNHf4cxkLk6ocEsMl6Z+FzmhNLVyeZumAoVdLJhLtGHr7tIBnUae
wVK3nfg3tMOVFT4bIoFodYxGTFesyFru4kU8EEh6wDaybKtsgsyoldrhwa2o9PSDSjrG0t0d9LsL
6qu7UVEJE9yycXRHScSoRbFw5tyq+41b9K880vSOsXz4S44YKvMXjdlRjRThuAY5boiw9JPqDzOM
NSGgTyVpw9StOvqG3YwKDEZiGTuKvX5jBSNH+Jsw1bEbHDyBtR2UJC/HMZUfM/fylQBbAjXYS97s
yJBc7elTlCkw3TF7LEmxxBWPIdFtrOzaWdrMV2neeuQcRBgG4veaccpYO4+GT8pscazQQpgGH6TK
1R+NJZXZCAkZyO3MHjPVErcnD2Q8bX09XN1OuGtpesXRRpq3+PLsxw3hV6iiSfmdn4gh6jZzNP9y
GoARdBZ/RNNuq9wMd0nt5ed8xoJljP5uZBy9T9JSn6a6NDYDmWezN/eXmeDyvd3HnCl9VJ4y5b2j
7Qy/LaacY7i8CGbbz5Gbk6qeANI+jUX7SWsugjxlTtCS2xmkcyK2WpIGTP1bQqZOnPsmVPxxkyRx
vbYJTZnPbW8iMw7ttP6iDUYabntdcmdC0FRBMwu7vXSzWW3boZn7IPcycPUD+GlIx/UQF5+437N2
VRVpRfpj1dtEKcCVdPnHSXphII2JEedVsuxCLEd0BSNexdWi8/rb7ZRzrdLIyI6hn6b9JvQT/x15
VotGloHm16QQjq+11SSfXVpOR6uFhjIYggiEqbfo6clkRp82F/itpt8I1lCXmOoNS2EvApqMGBG9
/SgrCKlZT/SW2TJrMx3nbNKaPJUeAGpnss0dJguTd7VT1yhqCxDpWXzCC6A6JPoy3hiY2dZDOPTE
wzlsb8osFdu+mr17JWjzfIxsJ7xO6a52yQ0nUBtHX+pHgZE4D/1inNj1/65jyYrXX474GQict73d
7H13Dq8SMcXMwuafPkmLN2hyw53XOtgKDYpxuy+9bU0uTODOpd6p2WLtcxPYLJj32KDU/mqu8Q+Y
7fh7VPKhE0MKmx3ZfDSP0aMy2ECx4SJRlGPIKJcM20ZKMYI+ZxuyJbOowDhdx3S3SGL8vPLYZE5+
HDI6PREJklDTYQ3kat6IME93EyiETV4w4U67EClMqh+FBu6UxQ8Cc87XMLTTRzsb6TVZuP+CdJFD
MC9ptXEB2cH77BY/GIiBeSj6+Z7EpZvk/FasZO517ppx41Qjb/FY5SO1nLWzkyU+kBz3Qn/zwkNq
rRrYspVtvsfk1nt+xIJ6OTSlemAPb/9h6IW4w5DCXJuaNwgwNRIsojhJmpPNsz/jprVN8zsiljLI
UaaiU7HTPeBAfqsQ/Tuatms6kaCwcBtro7fvbsA5x01cZqAmA+iQUJQimHmie5ydv5m6lxsxlQC3
7axfV1QjQWsRG+72ONFJc5D7vqnWFfmFq9hZXALjqsfG6A7o69kVKZpmjnsbd3uBvRrp7KZYPMLD
xwW3mMamd98VY78qEApsXSRx70zBM3DOTbZ1Js/9pYwKNVBkhn/6LEdl3hbGL7OZye6yuM7nQHgJ
vFDd579Yu5EtREFLi1xe2in5s9TNioXdl6grQsCg273DgPzNaL4Ha19++zzdXOs4gm7Je+4htxK2
J1lZ6T1hYJjtF612tP7PSjD9dxpKnyrxv7n+8k1Sh6tCLJscr8glteV8Yvo+bRqzbZ4cN7Mut2+w
86J4JeHMI9LIH03sQzxtixOMf8neb0F4kUGMgwHdE8/JclekmDLrtm3X3uAmmyUaEOESU1cV2deA
RcydyuNI+nUOhyeyiTjLYwgxRJ7mW100rz7boQ26MZuSGXuTrUJ2s9q495yqgHpMMvmdNRVItsJk
LwtSPyPHntHN++PvdjS9J2F35uuY4tCKOu2tLRqER8ICkc1mmXMbnacbx4rjM6vG+BE6QIM+K/Ef
kPj0ZwJZvXWFilRXldqWEwEPeWIaTHtQpjyDotXrQodqjeTeOPidSp9AGbRbnjvsmnY6TyswRvO2
8AoSdXuw5eboZqfI1d2awvaL29Lagcflfm9YZgZ+zfgDkcyu08mT7RvuySb71HCb7FzHgw7GOqae
zdvXaLlN38iGbl39Y4nuIPKFu75IalKR/EtnIk0hmgW9dbe2amNdhU0ApOgDLYu9aaDuFGkkrhbY
9S982zfpr02mG7pUkpDpBbsafw0PY3n1cT0SssyFX6M/doroMeQHP0ZEHs7ZbYfVtrm1Ntkd016W
zgnlEm7SIl0xpHnrNOTF3CTLzyFHsJoM54hkEAoQXH1j6spn2sJ2hTj/mWyrJKhldV+Kttr4+CqD
SLVy5dFNBf3Mtiomf9xpJq44O2S2W+B4TilluWJCeiRj+nJ7iwCtsuzCB5fAhaA2SnPXMPPNXOPb
wC7ArwYEveoR0qUpcH4LjfDCHB0pse3o6eJo9rjuPL52ff/TjeStVCU9epvTElQVWlx40vQd5sbK
7fY+XqbV1MRHFY6bDgvy0Ip4jaGoWAHGetZxsSKT6qQ1UHyK+HF5ADXtXrn0kSVajY0ZpV4Dqj7r
9ubuFJynYdOmQVdEB4tcsbXn8pRlHfuIxmDKbdjtoRtyerP+QQ1udsTSdk6A30faTS5AHUy2okVW
BrVm6jGOxS0oz3kZWJaQVWOkdyEi3rWHR5JmKsMJMJPYfewmZsqK9mhK5veClUXEG3rgE7rzR0es
PL9ksmvaq8RCZa5uqz+s3OF+bENnh9ew/55TguTaKeoeM7XU1KyDnDdpNTExtYhzQXEJrXvEaxzg
lv4tGQieRDswsO7cbVs6eEidE4Nte0VCMXH3VeM8+VWcsr2e6r3TVQCso7I8+XGfXnUiOiqkNlst
hglYdsYPaWpmv51Yon1diHtdqubUz9xXsZzytUry5b8zd2bJcStZtp1KTQBpaBxwx2/0wQgygiJD
IvUDoygKfd9jRm8cb2JvgbfslUipSMv6KrP8ye4GiMb9+Dl7r81DhLu+khkMQaBEYudGzmM/L3Wx
l/gLR7YMLBzmjWlmpnuRJ2AHDRM+qqwwd2TallCcdRarx7poJq4qYGcl8RDXTLsuQ1ZZkDvYhqeE
9T/Y+UH1E6YAd2RcNkO5jZrki8Tog+WRBtsyMMd7q+QTDxn3IpteecUD9mJEBWR2Rsm1rRJzWRgP
SUE/WZV3mk0XJSQGw9Jqzmd0fxugamYfbXqT7mppbps8WTgdHuNB9TjLSVEx3f4bn+tVrzd3k2qR
2xXmfiZStAow8NgRiJGtI76jrIzXhdlsh16fP3+GwQn0/iYeN3Fq0UlgH8PjhAGpzZEOmPvCzbCx
GD+wLS9NvpRIMRz0dd5PgiYsw16XBg3T2boSNOV26kOOlUQLKmu2X9Be0K4C2MfMn1N6+wwIvWSL
42vaT7kwTib2dt4ZAAmXXA7xotWacE3ahL6kUXruOCxv4WwPN0Hjrc2+aHfo2UjLG1lWPV2/TL1G
1OeQnX0tbJZGS0BDIVRwMlviOAqX1AK0N0StNC0pFRjXdzFtxWujN79LiUdRy414z7ch4mPop+XZ
QsywJOLdIzutpfLP2c30uv4xOLa2ZWk8TVlorjSGouzb4kI6NItXGCQP7BaIBLJ8IjvPc7dBFT8i
WiPRrQwS2KzFtJK1/qIykgtDSXJZONQth8cQB5vRksvSSefbRJbjpk+Y69FLL0fAzXmxqCI52+Ae
LY4oeZ6RV1ktTM4XmaIBYfXFCoIoc3Vo+jHL4trOjR2xCytoVNwOFf7k3LIG27KV1uju/BBzBzx5
ZODDtPLDtps4dmKwcSwvBtYX1A/uaOyt0GQy3a8gVHKCUrApk46jYxWDuJ7XxehlLN1NIHDpdcQA
VF44LSfdupY9LhKPgqiugztUKPaWGB0cqVrYXTuO2Ng6nf3chH6vGbfwoNgBOkXiu3rACoE3Y6Ar
6+G+sQ3GNZFNyVqF7pknoZ0KDgqPllFz0G68Sm1bkaG4EXVoogtl6WJfZijfglWu9eKXxbGOEWI6
qF3X6fVSG4kLiiMd8X5A538grmQeAF+YhB9qLNtr02Bbi6yRDNKEKD9XS+7c3kvxcdnYJhzFWQmc
E69uqFHFEDhoJXBykPlE3lKPnLMzhCeJaXTSwq/4s7dD7W9V5ZxDIb+Y4Sx4p+m31Ls6XPmGe+eb
xND4TeesjYgk4tAO8K2IEp2TzvNCxh/ov6ShkMUamqy+GXkAwcIILATrloouUAraCP9x4GMwyNzW
vQFoCpejtG50Bn00qeVtXuO1GetNWrQ0ZAx2PVfnIfYRxOI1JagLksPWaULLMg/EwjDdYKs6vsjV
ROiMc++C8ENyj/i16nz9MoS4MnDHogxd8eN8znbuqS92EvOl606xwT+d38Yq9a+oJJGeudbcw9JZ
l/CO+i+B9JDrkVw4VtOKiEFzz6E0WXWlSNdybmwSsaOg/1MQYYy/sWuZACcxTjhTWEQLPtUMJ2ZO
LmRcOPMSazXkjpn+XgZ+hQEHapMMwdQOdfQNbVywSpzmG/IxjgQW+ao5MaK3IwCyTDF1iCS5AHnz
otflaupN2P2aGtdWXdLknywiXF14ccqJ4CPVhb5NDfse/f1ZZxkamv424oVbBl51VRAprg/Excf5
Ze5/bmpp5HuhMBZYvZ5sdIvpgNuSp1PnIWLnAZKhHLSbKjZZFBxaDC2TPAboeBkjyTiTIAra7Ys8
8TfCn064Q0hymUfD3WStcsP6Ymgj/Avc1MDf72GpF1vdzu/IAp2YEkt3LTWb8B6rpMXFkb1iD6dh
liLvvinqJiBPym21hc/LQsrT+IMk9GhVyBF8ut1iNwrorEUN7kdJvZqVU7z2azSIvSQ3j3rSOchW
h11GPXE08D1sE/P1k+r8TSFKc5Nj1MRDOdxlI6e3RqfTrIZhLT38cm0AQaMz6dQXms8MvBNYb9se
xZNBcjBJYARwTrOZIRyuqEvKQ1Hk2hY8cXPkjsjZfZY++m1gLuVUqGMWUvGVRf9QOFa/i4RekJtW
52i9e2SCUzVtmdZhx6rLl45hwiIr/H4NjiI8a11tLmzW5zXz93Xtes/YVKjpAvyNyLZ2Wuf2G6Kd
qVxxXixo0GAs1PvvDF5rsLY926fUrBWoIHeVZbq/6yeH3vzU++eWfuwqQr29gumEOC4X+g1iugo8
TjHc11QtV/zWJbRCezURQ3KKRwVkki6Sd540AVEV4/mqMit940jioKn0h+VI6xhMieWeqyCsbssc
BxkoHgb8pSd++JXe43c3p2sX1ARp4G0Srl3l2XvhFJRGbptsIwOoMfmh0S3eCPNA3kF/XaDStBYD
+hacO6NsVsopqyWdr/E2rePmZ5/aBefnyFP3dmeeKSMneJ1kVOcUjA1DUt1nNvIwBtUAjhxhW7IC
h66vNIbCjCuYgYJbjUl5J3FnMeKt/ZUXZlB+L8AwacsEUfAvsyOVXWfkmSwI/ELDVxDEEiyDYDBA
otQ59VFRXyNe7sJNM86qj4SXFB9ibvnn2Myn2wJEtLtQwqEYg0jkBvjVAvgNGf4ydjMzpJAJp1RX
8xKNdpUQs8Iq5IbvucL0AwDHHputTXbNokolmg0RUrWJIKp3tuOv2kmdzSzZBJLzSthO7m3rGPUK
4at+EBXzsbUIs86Cu9cbLqdJ9CAa/b2VS+K0Z5n3Re4mp6CnHEKMf+yFWwCgMttNlLRPeSlOQuOE
EwmmxKkyy6s0TrXd4DGmTnOYjSAD4JkI/sng9h9B1BjXRkP6q5bnuKSMs0XW2K4jVc8i5DpTtN5l
9xBQ03puu7aw7NdNd9B5OmFUPuWu/y2qGGEHAT6qVBw9x90PbbLWTfp61IbrIhqAkxmY6DeEpGB2
QnXlX5V+i/1xILe6o0N0mGr8rlED0ZkqSK0B4lgHP7L5TRS888yow1U5boqcEDEs/3JjBDgjHDLJ
1y4zwCv4bPaXMmAAusgDz3iqZdSiayi87ishd/K6h1n/1MQR56OxcZ1VZeHBqyy9xTXj9gGSkco7
GknRPFCAYbgsW1rAoJJ2mg/MI+bksojSHCMnh4YX+BTxmgb3l9wSA0fg8RSY+ktu48MuyK2JuiNm
7g0v6U1ZdMu6r1DxiSNwxTtIaz8Usy5qCsG5EZ6U2ASEWW8GkqkujslsmOBVSBVRWC/NEi4ECa/R
NgK7UXQDmzYie8dcteTeqieIegwGrMaqZiin9VRpVfo4NFR2gR8Ki/lyJzjkJXurzwBFmBk5n5lx
avuq7VcuHcij09N6XnC49x+DaX5L8Xp8BZyDP5Akyj0dk5waFNanx54o++YE2ci8pMAj0S+GiH3K
NjjIAHtY1BnexgJW9kib9YvOLOhKEn1FX6zTfgIm1FA+4wG9pAWvCdHe6ZVZqGgHa8IlwMiaHoKQ
3J+UmfELCor8WqRjdB8il2UsoWn7zCy5H4Xx1Nnmc+FS/aowi06mlz22ECOvOa6M33TT9HZIqKtb
4lfrbY2K5YfDGWHfFmV50vVCnFHXE1XqRNGx5uaeWJWZXVRJQgebJxlXWb+XURz/aCoXRTDKDBem
Fc+ALp81Vi2hmlNwk2pjuvbTajU6PiC1ynB3eePq36JB/oiCrjl0Pf1mJ0HVTZovyA17nOki4jZt
/LjfxWViffczUi9lmAd3fK/kG6QZJ0tH36OOPsZp/yuz+/3U+M1h1OHW8wFEADzbAsyjLYaXPkMB
FiZkEAlz3OReW63sdvw5pzuu67DIb922QNIfN1BcYP3fym6kt6grY0OuFkbcDAzSXZTzD+4RHSwT
Pa9Xpoy/IdW0ofjGxH1CY1rVDWlkUIh4MyYEyByl+bxo8tOkqiej2BK0aN4UPYUribo/cl9jkNAL
deUE9UudkN+5owEFsU1r5R0nMHNtOH63IZeYcFQS8KKOEWOvhXw2gIYJsxov5IvNkU0hobm2vTc1
ld/QDxIHi5MP0gK+fTDgjzJAkMnw2CVL2MzupBGzFdQJ2V9173wPWtc9Qigd6Yxm2QXWmMDajmlg
6nioWYz0REqf9TvsXnLHGpedmX6ldUoTeMp0c0NnDylWO6IcsYggXWWWNm36miwDkr8SuWtym/bL
YNVkjzK03VldZzNQxz7by0k+cvZgYtw4e8NqD00JrIOJqWh3jm6TAwmYdCsbLd6HHGTpfhjefkxF
tGyNttuUbnQgGkPdmHmj6E8U6TLu5bbOQEkVOm0dO8bL68BvPJNCYyAzkdqWL2JiBDV592ZCyZEp
t7lSAbJKygXswhOph71EdK1TcD2hAUQJadLrlXTVqftgr5TopdZ2FbAL+sa3znNIfjRd1Lw9XUbW
bd3/Ts+Ewsip9LuU4f3S1yAN145Tf0lq98q18Kpm4XCdy+A5nIp2yTAyOjIMdZdQuCyADEWMUT7j
vGPJytmpsCPxC1nEshviZ3J5vxIh82NofTKG+7Ld12Bhdo0mWvAJtrHJcVg7hhq/DqTFosCmIS3d
SxuaGTAV/bFzJ7YtagMyLmbxcOnunSy7yRJx57pGjZ6pzlbsgDjaMQHRW7cvOMp8KACevu7K/IvJ
Nn0Laq7epprw1hiNsdjD7ZoREqlDliNwNjMrblEb2MuIDiKq2XkCO9KN1aPRBY8R3zBCWPdlIu7L
15cjy+wvFqqNGVM5rfOASs006UC5EZ3GBTxpQIMjKBedJGlN5/gaVg6JSoBroK42ezSc4Y5am2XH
mdRXnFjwOYuSdl6ulbuyD8EYOXGG1jDER6Jp9s6uIvsYwIQm9RF7AYrbpuUsCQbiGf2M3IWxePTT
miNTHl/rWqjftC2krKAUHvfFHLcpe8/G1bFY5DYVDbIQjuVNy3qDBHewyIH0J2xVLYm2A/5i8BNG
ce7N0jrVCqW95Y+M7rVmaL8iG+93VVcMRMkZFRM17XnqMC9mpWEtealPRV1S64xRSl9prrX8dNi6
k9UfnToab14dbP+W0+9UvGR3TfXy0lw/FR9a+f5bw9/8e//bcssszHf/vZlvmVf/9/+8/MfP9j/u
WujS/+XmM+b/3z92PsPS/4VVTjq8VFj6lPj/dj7gJv9iQZqzIHSF42OO9/hPO5+l/uUY5pxOZknL
tuyZmP6fdj7L+hdaMwuMLjEShsTI8+/Y+V4h3v9l853dhJwruTohLXd2Hb7D8lIHOP6kaf45QtF+
nruvy85G5WMzlb7xsNHuBqRGeL0aRmaczmhCF02yY3tueJWSYOWBuUIQE1ecSuCvzUS8xCWfUnJc
NfXmMyb7Owz06wVj0hYC9D4RBrrxDo0MJYzQrqbyzyGelVvL15vlYMbtJqlMn/NT+lAOwroXHC3I
E/SdnMAbR/skyuktmX++hjlAjjvGv3h8r/b33/j/DS2XRsgEMSLKsZM3SfMp7YxyL8IY8CRco3rF
VDT49tu7df7nofweNGe8pULPP8sDMl1MnNT18z14a8kOaDqWsDDyc4AVyzk1vczAhDvmzYj5byvY
GI9TUfgIKVMECvRu2C4BBhJ+Q/smDjfpkKlbs+mh8/bs0GsTBdg/SwFfJl6Hv1zjW7f66yUSVqNM
qROOZJMS//YSU8+qRzREyblBqsyhidFX4NY1TCeT8minl9LY981g31hdwKzhkxs0/9Pfvsyce6U0
HcG3JgE9v/11fKCRRRhfduaofcOcJrinzCKNlXida2hf4ZXjJEwMpnIABSyMal+XlrtykzC6isfA
WP27l8OPqZl/CgGBDCz5Lk+hq2vEuKmvnUbNKdcEFCGqHkLd/WmYo34aixwVTD6QLe4r9zoIQU7p
ZoF6ry+b6ooBuPsJ4uAdloGnM1+QTfQMixHLi/nuBWKcTFRfM5F0LGp1K73Afa5gzGx0JH6bpq5/
JR0UJd9S415OA8Pknq4bgMtfrujzfsFLib7RAUFEMy9aD3XlHVDvsyaEobqIFl1o238KDn8lHLx5
qkDfeaASBAIfnSveLVE6fvWkIVnnRCYrSk/mOTutDH4KHTnWquy976xwzdmncT+iG2Cq72V0uIC7
JjhO/eA6Y9/jsEWC7sIPDeNc6YCee1/GsIaYwChiPW8/efLzjfzjkoUiN8AmbOWPmLmc4iwI0sCm
tYjsSOq1BQlSxNuQr2BTqdo+NP0w7pU/2o90FetN7PePZE3BkqlAxQ2OrjbxOAbHT67rj4VrvpW2
UgZjRYere/d5sq4VTobI5dRjjP2a59LboqJsL/XczA0T37yFNL2KKpTGOT2GK+mWY8nortGuDch6
V8qHfGxNCFTwatbPLZ87Ip0kW39ynW9DiuYXVenE7jhcowWv4DUw5LcFFrW91jMRMk9xBCeSUTVa
uXCMi8fQBWvFlXX0dnOw6FXyhOYoXhGeO25pyHwW2sc++8eDJFWGb4VXEHj6u3dPA1hU0aMzT5i4
wbQH3fTTtcucctRPb7y6+ez33nLq//nDHQXmh4kau8scdfp7sgy1HrsateLJyr1IX9QwmzWmRszk
UZH1yj70iVvt+6oAKUSM42fv7R87DPdd8dvsLkiihPPuzw1JZZ+SjE9tgG5500PvhMzjqBt4QOnG
a7orCWT7qFJYFcMAIjDmKHBrEw/BxD3Vnoe8uFeE3N+ivvzszvzlSRi6Tmgj0lLwBvq7tavKsUrr
fe2cwqRvLqFRz0M4Qhpr0YOXsrz68vE7+JcnwZpDShVLDkvP+/wn3N6aSIfYPrkTZxVQQfqiQyB/
l+Ld6hepRTJwBQQpUcq9QhsuP9vL/lxCdAl7BQeCdEyLr/btmzBF0i3sJg/Pokiox7rC6p8nAeMZ
CDu41IA2/NOktPqSuxCg4hyABwt0MR5pMWb+dcxUnPlENzYX/fNt/s8qzDKEM+eHmQ5RXnOC7pv3
1NYiOxzaRp3KWXDiDPlEzoFZPxoGXPhMVTQSWtfc4SdrDgk8sCss2vHq4ydkzNv5u1WWfQxSxrzQ
zkvG24vQKoSHTqHsU6zZ7Z4Man+XqSR7hnVZI93gJDWa4qSPVfC1m1R2bY7qvnZL3BsxJDa/6rpP
qp8/KzS+WAP+hk2ELNbK10iZ39YtizMALWrHOWm8wpcqyvGVu1bEgAXID/ZhR/4SAiJBwEh3AZFz
1wLLQpAR0B4fTKdYG2jFf/SMQZ6HKQa08PEd+8s7PS+sADzQQNlEYby9YYWwUs23pDoJUKZcTgWR
p27T/jkKzHwfQwl7bvwcn9K8pA8DnJ7PHtn8SN49MpvafQ7iYJURM/Xk9/WtGXLhhrS5T/iUxi+1
PzIciWIGh2N8gAHSHFI/nTZYGb0dlsGEiAFRfHaE+EsZRJFIPLErzNcktHf8m7YtgK+y751du71q
QLZea8bQbLvJk+dEm6YHNaDxL6sAFzft3WFjhrexE7cHK2dku0oqcKK1WT+1cMIQh2XhT7pt7cnR
mHiXHgqRMJYoGz9+dn/Zujkjkj4DEpCO9fviP8HfpIGLjM71vA3Q2JG3LeeFgygc6vnXXLrW/rSS
+XPV5RM3wZIQxeRYCDXfPq/UTDkWYm86YXcsHkc3QSlYzJ98yF18FAShfHK0Mv7c+q15TeE8anLA
5U9++4uNNObd3+5PnDbZ+uPAra6SDATX65KfaxkK8BDBAtZbvGZClavBGDELBcMnH8s7INi8F7Pq
z1mFvKqmzonv7ZV45aB8DcfxiTRR/9io2t0UAKv4OnymqpWth9eImoDwxml8bLBropXCKr7qQDcC
JO5Q00fdgwr908dvwh9nLIuDP4N6zp3wtvXXhL/fFhl6fn7BEVQ/IU0Pt8YAC4dstWBtxrnzaOQF
phVUIIBNAAx//Mt/Wd/mzZf0SH6V1PD3y74xT/By0YiTqgt5KTpkhHmToRatIrd/7sxyjg7q5NnK
mGX4XkJTGCkUxOe6l0uIcMVqzPp+NwRjvlO+xNP48QX+ucDxyliOZVgOS5zxPkcampgLkmVe9C2K
hBY31zLDmfudj7xClhM2J0lICMwDXvjVOCXOj49//7X78HZ9s+Z7Y0lC0xyLxs7bd0Z3ktgZjZCm
QO5q3+oxBVSr0M+iTAONPNf2EpvdtV9pAfQIuJlfOwROOCwMt7+4efVZiuW8on90Pe/qyVaVaRdD
mseH6zz4QXhluNGvT/7mP4tG/ma+FloyVK1/vBQK/XulfIWOohpDfammpt14jBT3GcqiY+sn/jGK
Qetmel48DnFh7/ypK/eyy+J9EGhJuwR52PzMs7BeG6hhPnlp/3Z5vKo6BQullP4eZFdH1oTuMrJO
fCTNpeqJuhlFMsNnK8rU9cc343UZfnvDWZ5nvBtnVYfV+t0ND6KmF1ONpRJ6tL917La4GHBj9r2m
yduaqJnZTd+oWz9GbLfkiIhGpMbbuOAMm58hRxjpQosSWS9iP/k6CnHnUdgwXA/qcpG2wj5o86kj
y+v+2esNeTuIslgKavnNGA/35dCStGDlUtD3NdqdF5WHXjfQr7WgCMJZlJkSLT7SGRrn4hG2c3Mp
p3E6ENaA2Y5h45dgcvNHL8Ctghkc1yxQ6RFZURyauyrHPeVCyH7++Lb9+d3S/qSXKW12GV28L+5T
dLGVGNjcRNg7Rxuo8C4QAwNxYRqQseLuJsgDYzMRdrcQRH1/8or87ec5ZppU2qZDYTTvgr+tqL6L
dkUw6T9j29eudPSQK/wu9oHKudoVfd4hugmSEpyWfC5iyzx//Ne/xse9fWlcwp3BvWEpVjo5ZW9/
f+w8twNGnZypVXkrOjLK1qXLsXQBeLx/JgSkeHwttIcR0xsGz9nYxPyJdj9aDHI+HHlbOH65RdNl
96smKbBCFO0cxwEfqVqM5shjFN48zhd1Xu4JmkR6Wurh1m9D/isEabPTho92WlA3MUPXhvHbhCIG
HFGbEGYEcDMYUbrNBFstnQeuecBPs+lRJGVTU6FombspbeXpJJu0WXOBMUHGAQvbczy29gF7ZfoQ
6F15aRikXTlaPx4YfvOWMfNC8IZWC1ZOwT//47v7t4er5hxHYIfM9d43BTsbJG5f2fFZo2fdoq7S
JaEoFmptOzRI/pnGH5muQo50I7ajEcTWx7//l/4VnDxgfnT0GaGZ709yGqAcM1OdOI02QoFFWNTd
19a1goNK6+E5ZTlYOrUCWmBpfrzjyAaUSNbdkSd+UWGA1cP2bdJhFDO2wKkRFBt+BdmHYeN2StNk
p48BGSyfXPVfKj+6hDQ9gFr85YQ32a7d22ZtnMq26FH9thoKCN6xI45RLgmRzgBxu8I2TyZZey8F
RLf54bWtYf1qeqe/MvNWX0HjxEgFn/S+M+rm8slF/nkCtBhaKPIA+HxcrvbthzOpyaCzzUXWpd4x
g7XmZCYZZxthJO3WTwowcK7r3Sdz92Yy2v4eNvsKyEy9tLvwxdYFsrZPrulvN07YglqZMx238N1i
wm9OQisN81RPNu2J2mgugyGRd4S5RA8whYfRywnuM+FGkDeRf8fJzUdAKtB2znS705rWOkZ5wweE
1/hZEL7wP7ltr5MnS5iSK3233hDCYplwkAxGCL2BfmZKznbkfXP7YjhArhyWGH+SnaxBDZKu/aWo
Coq7yVGoPKfmpNFT/fie/Xm2sRzKNuYaYi6537clfadXXuz2xsktek40WVg8dngWQP8Gegwtzazu
LJ+b+fGv/qWJwc8qYdARdwj1fH+kcjm0JZWGZ97PXP+H2UKYsFtC3qgsa2SaE1LRKbMPlVvIW8uc
8lmrw5P6+Crme/1+7VfzxARNkRDOa5Pj972nzxmgoQk6+1ifjyIWDdIiDOR42DlhYKkim3aEB4Lk
g3aU9ck9+PNl5fPWaTiSMMAGZJtvPyCnScopYTRCc9GBMZcETnNRidJvJIj8JTGuTPg+/nvNP75Z
IWwYy3BKGQ9RKr17+YLYhB2h2ujWDpMKYamPiqrGLbRR6OPXr6c8hmfF0muN5jqRTbVMSrs5V1mr
rWUBJHHKXEBkldQ3cY2EQgwJd0xO+fVrR5S6ajj0Ht+bH06QsRlx0frX7z/+K9T7qpIvXEpmfzSH
qfT+qPMk7PgCOVB7IkyjOLqVWR5sUYKoqsXd2CDyBCIeH/O0w3wypFP83MblBWAjh2gAoDNEvLH3
Tgjdpg41aFoYn0CM9s4ZRUd6nUcZIWAYcek5xtN3fWgJ36j4IJjNlPcqsPqX2DXG8+vumkdOvkfP
M30ZqPF+uolXbiC+lMMqHuzhO6Bl81vcym4f5x6VYxgOO11VXKEqrR1hwdrOiGOY9ZgBVmnfZ7N8
1j15RDEtbdJcVs1oq3XnaNicg9BN4YmW2Ua5Y/gk1SD4SMcE14UK4nD72pHNIr0/KyReHICLrxqH
sCMDhGrd2W17lwqKmsk+mWKKNt2MFMuGTHtKbfoZtY+aHGirfVBNY7TbuNIDZyWD8Aa7Cw50V8su
LGf53m8KM772hy6fRSP6AVgVB/Q2mp5hJxqPYepJmC/sma5HIZSVNoSNj5//+++GIYqQENU45UmY
3O9nUrbbI5I2Kv1UZjZFDsEot6+RTpGwyT/souGTAvmva5Wy4EfzgxA+nfl9/G2ZcON+8JF7G0Rh
mfCBagtPQ6s5ARJJw18kbf5DLyePMEukQ9H8n2dtU28//qP/chEoDgzEDbNqYcZYv70I2Vb4jQZz
OlFJBwfwJvm1MSnxHIeCNEWvz4/FkNxMxIetetumP02OwifX8NrdeLtecg3kWziCUz4L5lzu/XYj
ZG9gpM6EfkLLRMgcozLKxnl797O5uvIAp13aBHfzJhvREZIYaNwNWZm/5GRFTCuyhYpHz597q2hG
m0tstfVe64R5CxwFINTc0fLDLgdz4dSXlJDFfZGMol/Yo5+EG6kMOnt5E/JpKkkf7HWQDrrp07KV
2/p+jeFIzZ/JEzfYoCh03jUTkqwrY79l+PRaSUB3pLsC5GsbTLa8HWlxHqpMs2EOlk9RK5MvfEnq
VtCdPrQaqzchGmIb6uZ4rDLzzg8dASQZmWHupsMaXhMOolr0L1XdWzd5Yz9UVkeVPkz9vq1TeSb5
qP7KibpbOjGOhX/GEMNgWSdYMmpcIbSPKO3CEghbIAQb5jCSpIAEpAkgW/I1Ynkz5okFUxRalK/T
OVaN+KYzu3UJ8/TQNVF51dYKRGzc2GsgjdlDmfrU58yp16PBhA/kYXyLHNPnxSdMeYqd9GcDiO3L
63lI41HtHRkaV2T2lPejW7S/JvSAKN+Y16Sd6V8T4dMC3DOnTT1o+VfZadqPIgVPuAjmGZLFv6eJ
Zc6LK67sDr1oZm2jQJYQetSwpY3Dq0KjRt12+MOwCgt5W7p1cEgLRrlT7F0JX37TQ+2WOYPY+roP
kUXDtfOcO5E6vm5W3cTYFC2XInQij64qiKVbm6nNgE1+E8tGXo1mgFkb687W9LrhMPVmss/mY13U
drgsGMO+ZDKIb8I5dzfNPNZ2JHOH0irr/RAK7ZvK+hdYAy4iOQIlF2TL4vzxFLJPK31K49a9ok2j
bVqCSIBmG8FJYSU5pkgcoQG14bgj2uhsEB26corpGMYauk8Utvl+Tje+pKXVfUlfZ7HIhb7iNC4P
iaqNYVkFkpLo9X8kiK3H7VzZdxW4zhnXv64QtmYL0Yf+oYJw+k9Fi1zYJBOCLkbVTCyeGV8w/nB7
n7KRnWM/1LckbvLJlbYcbumQtLA5535SOE8pXnsgJQGLqOnmh2aV3EgwF8YPNMXimgYt7FtsnPBX
3QzWAdvtbuyN5QSJGzxw/t0iEpdoRnngmTZLIhe9JWWww85tp4B9knoFL8Tf2mJs7otpgCJQkk0S
2rUC1JAMy6YAORKjlYYmJtL48Fqz+ph5Z7fgxJkcrtA9JV1xbYxxu58EGcw4jZK17IW4Cc0wX470
Nn70eYlrmvHuHsRRtwqHLFx1GWqMMcQWKDu/2Zoyx6nVMO1eWyk5ZNhkv3Qg5Y6ZWw47ZMCk8WqD
vvF4k9GO+Li1ChEYjy6chRDtLhLANi2mYtW0bYQhRodiaUnajaRRAqd0Wm+JTFV8q8tw+CV7ba8V
wtvrsasOgVN4G1E6AhJx+tWopclS6j2lfkKOz0Dkdt8GD15NdCKmyHTrZwmzk5IkrwJ99+51VURa
21zYhjaMKrkwEpxX/YCHi4/xaWJxvil11lJEMt9RxpgQ6rK8e0YcEe9Z+/N91Og8Xg3Uu4UPynrq
7b6+cDhuLmLuF/zTmhrKhJcQvMi0T/F4PUH4pUMWxSMqWMa0ZifV1igDnMfYnjbg9fwjaUECCh00
lzJJSd/DNbOBQkBOUqtDX++DcTMnXZ00lOR7jETFDdEv6UEz0KItVKZhKldiYtNlFg6jw0qjjV+p
8puKdO/GwwBMH1eyvISRjXmqGb8Q51ji6nVgyQclC2GD6xogPO/1euodFFKWzS5TV1H5GJD7U8Fh
4WV/vXvQBJ3z1FbEak8kWZYh5J8U0Mk2JWADrXkA+dzokmeokfaDZdf9z5SwzutBg9TtpLl2h492
vKp7095UQ23tdVn3e0MQlSq9pl6DvCg2eSsBLIzE8aReVCy7piqXTpQ0l9eZEkYJDtZTQOv2dSkj
hrW5FFiKcd2FibkLUpREZoSJpWwHWObM/L46Kau6a+X3ZqhfTwO77JR58FQKDbgjjBKc2Hl8tDTS
rQg0zLdxOcbHWhE2HfojvzaORvFVaC2jHcCQYNYUUW9121RHIqIf0kYUL0XjMe+WhQn5DG7kY+6E
XwAZowHpESpgEDgoJBo7B8TUpkomwAok0u4FWVw7FSOvNUEDksnXL/OwaO5GnNkrtwLfaBqpuk6D
9Ow4fUTcZ2PfqvlM6raSJ/c69KoBMBQA2jJQLiy3IJTvSEqggJ/cNUfX6SV05XTdjUn+zxSCyEQW
/1AT2PcY/YY8qm3SYVPMLB+yayBjPOQ+xCi4AfqRrniyamO33nZ6jsiljHz2Ni14UKo4OpqNgxxn
0UHv/XaR9rl+nyKk26qmHJ8z6r4VpyGC6COUxdCcVFNfYESiDWzdMlwVnoFqaqi/iRwXHzMbfTxY
nmEuXa2kW48w+IrsiZbptCSBaAQFNXplfF3hPUhn+nflivjGAGG/8LK43BP01/8/6s4sR3LszNJb
qQ0wQfKSvCTQ6AebBzczN5/dXwifgvM8XXJHtY7eWH/0ENCZWa0Sqp66BT1IESFFuhmH/57/nO9s
q17XVkM24PJX6mRQ/HtIkFjXomIuTqUV3ZuJ7hyKsePBZvb+BmyDf5cCkTiasi0uaT6i+lPoB7R+
vuszHv+PnIvSi6qnAPfgaPRvBm2/Dz/bk59xj87o6FqJJPuefPr8Gnqpl3lDiVIDHHlV2JB8XHBB
Z4MmZpf9MqECa6wkjB9IGLmVGsvWG8andNS0w1TmzTq3zfpc8Gje/jiNpJ6T3NcrFzwZH+S+qxg1
Vyahtj0oBefZ70hbz4j9U//zhqziad+gw+9LIea1OmvvEhh1zF0+dR5vswKcFQmf4QIejHvZZGgL
qkLcdbOFJ/d0Fnh2seYc18NtxUC/6VyXrVmMUAQDk5LG+1EMzrGjFHLLGGQ8Uji4z5M5Q8SRzmXj
GMmZaBO7tGVQMrFWs71zCBznjdCrxo9Pi91V0Xk0LLxUN19LxgoOEXXNu7sqBu65FrUHgHs/8SvD
UKE7zXNkPvXlq1fPUozyp5g7wHG7u7jhVydfZ1KWY/MSNAFXoOeSiYJkbx04NYWHaO7T8UzVAg1O
Oj6uBmpQ2moN5VeF2VHp0FQflgXGfG5OmGEj0/DQ4oF+CEpXu7hF5GwqMcFqpBQw3wPH5ulrarIj
rASJANJP74zWrZVwMF2PldK6Mz2kLU30ibobcoB7vqgIP/T8dYvIlv09O+fmS++0/qVF+b0h0ZvR
e1OxUXF1Ncn9z3ooNaX5lTc+TB+m3gJMhWiugmwTJHCTzQog/nQf40l460050BXSwwxdOoEZ7fPW
3ES5Pd3U/OO88uQhwt5DCN+Hwi1O1YT/w61L/S0a8kCA3QyHo5rMx8YFhjal5e0Y248SbPPjSJ/Y
nuco0ZWOvGpkUDTmBDl3WYHWT+fIwmTQWI8EnFdc6yDXmVcCbelkJAFKyhdWmd+lEMXKO9vXE6gk
pKOrprbh9Dj2ayjL4cZIXEJxgmZ1Ms7OcSrCgwUwiCEiil5cGb5jsGVyC33W36MsxNI0K3cVKNzW
STvSTxLSDwBKjyqC2BL1p3LLXC2swJnGVYvD8INoExzVMG39MzErijKJfFtfXHs+yUX++eJTESYu
2dpiVDuZieAld0r7HIRh+Sv3SmfYaGMUPleZZ8XPKSw03gCoDcDG6K17cfuw0W6SYSISr2Izq24A
8WlvYdTLVQkLAMKXGrdpk1IupVG7EcjgkrniMA5ZdzDdQZ0Hx4g3sGEraif07ypqOA7FcZRe09zl
5c17IHnniQiPKKEJLFs6EQ+ztdPZ5s3oZsQ6h9KT7/DZZLNMnSZsDkmeW09p0MIzjLxOXfqm8bpb
vw/CylugNFbJ1sLz+GSMac7/n6tQ2iRW94Utpmg7SMSvtOJw0VOqtax6H5QuC2p5nXSRUyw6L1N+
zw8UajYuqH3Hv5Ab7C4/e5cfXaTS6BVnk1PsK4dzrDkCBeWtrnF/m1nPrWNmwNgXP38s1g3oFUXV
FnsdrxvXS2jgFP+ZPcp5UR1nnFJ+/mgDbveazjucAIXKXXlW1tOmCd0qdER7m0xcGrVOxRwvTQwJ
DtJ1lkUVKcV6+OR5Ti/KfJTjNczf6M+n5iArGQrcAm5c0QJ6GxyLNXBON9xrl4xpvfBU5PzqooH2
k59ZMs3nAwFVQPFROIV9dBzKvtNK4T3Os6h4aucDb5ANLHTZqbIajVyeddZocE73IqpwFp2a+3G7
eUPQJhaPHVU6tP8OWem1a2aURK6Qs66WnzYXzZLto7B9a+N4Abdh6JM7mx+pRdnwf6gFMEN4Slp8
asO8q5vKEWZZ4CXuAWOOsdEhHpyrqSqIIcmc7YmhhbPOzk+OpwjSKN2Nm4auo92Yhb+6nix3V+EH
5nVwO1SZBnOhzvdZ6Pk7ng4SOEHNoBB1vKT4EReMu8FOA4NzIO0e36Qhs5Xm0qENscQ8cc9KOHUe
Dbyx1Rp3Rdu1j3ztfH5MmwkQKcj8bUIV9yIws2tm+dO0FJPQD8BZN0NnV6cMkPAZTAD/IUjff5QQ
g77nPUSefmHCjFphwxUg55PgizLq6TS6Fd4nD6jMRx7pfDgNPbGIl/OHI935EsubHspGLMDlCko6
xogo1/yJpoPdPBrKYMEgE2eX8UbndJLSm6jb9h1tDITU+GqnGP7y0kp0EsW5xdkeElD2IRm87/tc
FOtoyJ61NOS4CrItI/luZGvLiB363xJjz/nPXNSTjviRqGBdkFuh5ESnjZcJ4R7yDC9bnoNcHzCC
zY1KODVkA7rjzxUcJ0j/QcLSS44RQKSfF8XvN6rwh3hZYcbZV7NiEUKC3yO4jwc1FI+hFn1gZrUv
lCS1YIEaa1y5JkfyoTe7G1BMBNGwVVy7sa4/PQscRxNWieDRwAdmVZ72TcC6TJfpwHZ6ESiW/YOV
lGeKz9u15oAgWExxJD7tyNR3rgKCqnnzxoAGC/VhyC5B19IZE8fOh8fmxqD0gn7aWWFKBFaT6Xpw
VXKZIEsFC9Jqbz8CDVwAbhaIpyQWpkqOT7+NAJLWCZp0UvGIjAViGsrQIiEq+QbfyCXDKlgO/6zM
yTLkXylVirc/l3sVeP61YLYIGHe5u5M0AaTYGuJKMdEDeAjsqUC/4BQaFbhPTAg8RWaTeTVoPI1E
hAhXUVE/1w152un34wjYycKGI4HEBRZDLoY2Ip4IR+3RmbdLWz02a0qfCn3TAiFAAcnra2SNDPC2
NtQUHKQpy8yJYzdY6pby07oOKLhQfsWwoyfIfG2I83th+mb2pvymXzLXhpefp5uFwWpn2pCY64jq
3oaRb/OjEv4ckVA66DaNZGrcUupiP9azcf3neMf7CLEQcwiHUqx0V7dIBKHVJvZvCj1xrwPmpMfp
50Fc6/zQuR8e47bQI0oo2dp3GISA+iqYACyIzsq02pVSCb80VYeqqPoPG77uGpi4fqvrdQj0VEte
7Wis9xEk6Nqx7TPimHaXs9Nf/ih9pcBa0EJulQuutew02GX9mlo1tThYV5bUl6i7n/2X59vt0ckG
DjUqA6FvW/vWyelB+9n3z9LWjyCJnaR4Tq1QHUCeFBzEIEXUpR9Aq5klooYK1rukifNzitXu2nt9
sGWv0Z87DGRbV84P1lLa78KU6VGfX3xhEHbnkCqBBQ7s4RcLXh1ZhAZhvVakOYXO2NhTf7lKByZo
BUXtVq/SYpe1Y8imUnifchrRbAj/9LnsPsZM7/Zgos+GmAxIQ222ZLvpMxUZ7kZr8OfImOzEwq6Y
ynsXSseCVVZ4tsnbvlqq4RL5ccc2VsKDv21Bddg8pMYVCpmgmNRLuy/6TgPr0I0xP02n4uGzs1ln
JD82mp/3vKS9CdbNNAsBEjhuBCsk5XuY18SFF/lgY20JzSsKriWP8C3qkUS80Me7n2uJeBdhXQ8s
pCj6/CA6r97maLB7wjfuzq3sck+gNd571bAuCd9Sw0VXfJ+U72MEjZWBhqGMTp8bvZ12idWbH01p
tY+E08tXt5TWXvc9k0K2LDwZnA4WBkXSD4npqQefvM3Z8xgMHAB0WzturUPW92BjLPcsOVTfeIVm
fnE9RcSFkdJ/rvh/sYD4vyji2DPwe9NmYpNX/JsiXrWxS8dRiylBtukD4vmXO1GH0UCPZVNmg1It
dHc7ZHV2F4X9c9/3mCVIuAPCo1Lj+7dLvsK6uU3B+v4LG89/3OSyQnZ1og3zGlf+fUXTqbpjjk+m
i871ukww3CU/qz2KYMxszgTHx67LQzrjS8iT/yraM29q/7oXwTmkAxShqhWD5t/zCn5K58Eg4ZL0
AXQIqkJU+frzREal0tdGlFQnPdSfhjylQKBoS3EryiL8TmiNYsuaRZv//Kv6+4JsjprpLrrTnJ74
j66bCMBtT1u2eyHQZjOEluwt9PnICL2ZrYvFw/vnL/wvhZAfiox///fSx38OH/9/VTc6+4n+eUQZ
Ez+NyO//tnlvij8nlH9sSL8TyuYfJAJRK1zI/OStfnLIvwtHNfsP2yD6RIrRkx7xp9nv+o+IsmH/
MeeZPQ9bON+v7vBb/4goe38Q18MNSqwZpzBJZflfiijLHxvPn65tLmvi09xRvGbJL3B//XXnlyb0
TXbI/DNPYWm0fTWdReaJ71YjLdmnTb9A0sRHhilpi9/VfM0hq1V9uNM8KnTNTNHjWI3GOmRw8ggG
rgYt7BaeS3eowTHuOPnMUijb69ocmflHL9qVKZ3UBW6wmVenr1ocCsvceqzrlkMkjsvUDOEcurLa
dY3nHIsmvg+1aTsotBGsB/4lKlSNzuQQrqQqc/SDU6lRiO0ayECYwToe9JrGwSCilYQ6uLu6AMle
jv51HMdnP++hBsol2NtNFhLOdGBKPPN6yJcG7R6jwV48SyYOTpNjvmSqCbewHkrkQitaTQ1NULDv
+4Wvs8LsY/sytKbYp0LPFtLJfmUpqDG/Gppb3YmnXxDC30x3TFcmGBMa35N4b0aiWWf8pfR1ddYx
d4fk6uiewZlEoLV5Tf8YyYxIaOcr42D7gT6tDTa+d1bA6aUK7GtJuQND5JvHavaL7hlQpU2ssmFF
WY9+pcsAqauCuX3jmqo0+Fut6VS1kzh5qG8F2lXsbILMd38B17fXYSiIftrtHKLxiNS+Fm5D3zS7
6OY2SEz5nFY+Ul8XTeNtgax/FtwVAC7Z0WGekwLchTtUtw1VC6eolr88Xt4Wu+Jkgh3YDuN+JNSz
VWPuAChpWi/kLYdmMEB7zV0Q0k0fxUtshM5SdLHRr+h+8l7M2HLVB3Qbf0XDuX4pM9FAnyS9ZzxU
eqCfEQeudNDPhGkjQlRP04QZnSXXog0U5fGIq8hQU43yJ3Iy9qnKDspMnUvv8W3gpyjXAaPtxa/L
s2Xq1FpU7PfPKYeGhVZl42EK5BPQRhOorGmREjSsXV+UdIFN/rgJcvMtw75TODq15WqKnintDVZT
QUNUzLxS6vaW9lax8k3cEh6457F24OBP5ho/1EIwgOiwSbIuP/uDhTNJn23cC0q3gMyNL7KKTwBf
1oEbHfPOhNTqOuuAo2WXwRSMAphNubZDvl2F7CNL6CoTq0GCbJwvpUwuoqcwOEPeY4BTWfMggc/Z
uplulW5SMtLD6gP+DeKlFXd9cV/Z9bbsx2VgfiYCzt448nnqLzrMtbsu6S5+7y+QYLc8jrpNDXxX
981jWltswfxTgP5EGSI26pEtb2yu25yYsDe5uwhW6C5lyp7qim9V845uVOZ7vqpNn6pjWsKBdiRN
qIltLDs1GjBnxT6O0Ht6y55u7ZC/N4wThSk2kOtKpuU9t82NEd+OZL9c5L7EfQz1nBO2vR1dOr47
by8yADyommMLXsllN5ZIQHHTkfliFUa/YFftpDLAsItIPQ41WD8jaxdZjO42O7ulX69pYUct9KNl
0mSUHHrNGzB14yaMx36pkugXnLnbNGaEJUgIIUqvXspq+NJ8z19X3I170+qY0LJVh2Ejr5r3NEK5
0dS0a4XxMeYck08pZ/HVEAE6HePcT68Fp+9VooFupzi4oOyp2kp9pNUZRwocWzphWDUE+wasidjQ
CzkXSAH1bzJYeVQZcsx8hNUpFlLzNkFFSXuYrDSQoiNNMtjhv6nG+chHPiojdJNrNlHGhlwBXWxa
545FMZ7k/MIxrvkSU32na7p/V2ec15Ex5s7SHk6+n3rs03rd60+2PyYzQZuod1mw4ZJdug+C0njy
DJP6IDAtLwQl+6VJddcaTL93l8fw+xa0xLNFZNlqiWgT0JaIC86c1nXZGAuXlf4CO+GJyZRmmTpf
2pH7kmpIAyqN1X7wetoaev2mjuLoEIrSIzHtwuphJX/jEz+kt5T6NBoEmjJ7MNKBlWm/CimzAS7W
pjeVD2+Ldh2e/Wxq0QFXhd6igdKKkbwDzlvaYXAvI1osZKF/uxEhRsc/5E2xo6V1C1+Ot4pwFDJd
Va61pPqEAnByk+4zoxV56Tew6pIiudaG8VlpdQowEAJbZ0S7TBnacpD4JpxkDTqURbhKDPxbFiBN
CZfWh5a61ELAz3AdXAqWkQNEZ6JK+bmAull++oaebNI2P1BKEH9RjMcZAaa9R4X1gJFrI6HoZ7a1
LBEiQY5iXPKzMzLCparQW+N6lMs+D+lDGJecw+lmJqVjPRnqaZpeG1ssK9ZkIZ8262UEIiyDsnj2
+uEmRXlctFa8bju1s7XXSMu3glIuiBPTM+eSbay9OnVD0nI4SUs9sHNjCVRXjOHAoaaOpDsts52e
X+sUVRNnLsVb3A4UZVuyv8VqdhFBd4xKWLs0hnxIGbIGcZuTOekYZQhj5xappvTkVdajX7EUt7RD
33eHhIuY0DKZiviYO96SIzy1h4H+5tfh2cnKvTVOy0yeJtk9R6N2MDXxoHmWAVBIO0sv/576+4qa
3Y3BIRe5mWqyfrR+OT7Ltdje+ua7hQbqxhoH4gBYrLLvLWG/jM2vTKY76lZODt5Dr0aXF3SXFamx
KynhofYmuo07cpddeOthScW5l3LohVc8xuailw0F5m54CsVxEH68ztJPcgL7oGQ52pSruATQORoT
H/mw8dRb5LpLwde+CJUt1qNpnDy/36JhQtXXm33qYobxaZM2RjhOoCKbZ0IIRzE+U/66BTe74Zi4
1EwqJnAN0uhlAriOgv6ur7xdP6lrj7V9OXn5uvO9L27aVdiILRotkpX0x71dCUjTg/bllOU+pGaI
D2zJpbEc03BfZCOvQneb16DNKR/WnQdbq9/rkJUcu5OJx0agRxU3YH329Y5CsPbOpJx1RurnWrWf
d9Eyg51nVSujEtGy0CFox8nJbWSOOJ+9Js03TF2qC5sXkxQiy/adldg0fE8QQgekuxymabod2ngf
yN6FkarTmxLW3rZOBV8vpU9sx1Y2KFmztG7wvd2Muscaxgiunewei4Eavmx4BS29yiDQ70Sf0ThG
qzM/qDce2ozoKWhkk8+kyMiiZidurQUU3RWwPYQY3154fXKuKx021CCvTp+BJeuGeC06+1TKCpNm
RFNuSKFl6Su+ieauYtDAk35LRG05qblYZdjXE2snT4dgNzRbQ9krh+XXIJp7RYwTIDCrsciF6d0Q
t1tZ2Ft2eP9eEKHzhz638jXeBO/oaVx+Tq/r4D41+2EU0ctcZjGpM8fR+6JQKxs9AYL4FYH8SFbn
RraI1ri0cs/yVlbdHFqCjYQQrmwf7kCc7ZRJg67u3rZdttG8G3PQVuGkb83IRzIrVqnVwEhzHyxh
9ZtJb7/mB/omszLeBwXgFZvNDvaEKjf3OsT5eTbdJJDPFkhyj8j+69qlHcPJ0J3ajRypO4b3pVvp
Jo/sbosjKJ2bMqpo13dhuIZYZqxHFKGFXs5NLdla88zPoP7Iw5END4R1LiWLDYXZPeUiezVG981E
Kz3YiLGuZ/IIQEUPzPhZ5DihaR02JMNinvDO4LlATQOwN9vkzRGBcUewfm8pXWSTexbAGplOlpL2
LpxCa8wRmwY7u8pOGbV7VnD2o7e8YCCxLikQtj7X9nZTvTa9yZuZNbcJgJfdpAjSTULZX+uz3wio
rtQLkOQIcwD1F5Vebwp2pq1v4hWR6Xvl4JRT49qN+EJs7UEO0x7v/rJ0oi3nz50S3SowPS4eqL5Z
aYKD02hiKnhrxNa6Sm1qW2cECYaOBYy0O1m9xZk7AnmmgWey7oSbibVdaS7LF3fjs+KuKAvuI9vY
x7oL2VTecMDb+HZA4rqjpCVNnqqextsRFpvyzvZY0cCTfngGpPIZV2rdjpb8MILPVHfU1sEaSgbz
0BnPojDfbUrPOqxbUZ2EG+LVvLXBP8caLGZlEb4r6Md8A3vqv7os75dJ7saUCM6ek6nmIBnBIyEz
Xt/XlKI+heA75l8LRopfKB5tI4qgawdhv+0CXpgNghXNZGJFrmHiMUFfiJV8aLZ4GXg+QwD3CfBq
8yXp9GvaPG/NUXxkCiSeiqp7g2bCohgmGr6aZ1jkd4Nt1c+xnnzF87vUT240MJGmMVDgFl1t2K1r
WPXgvPSvhlLOGqL50slJO7D0iv36q7KG5cgl5Cn3ZMKTwr22btIE5m5TsG7Siy1v/nUfaDcBr9Lb
GIQdThktoSm3is+lRwno2Ngm02lae8Bm07jzDLo6svrMSVfb9BCF992Q2PdpazYbz83Dl9aRyRt6
P/v/fEpnW0xz46SM9W2pTeCaMU8MPcY3h/DEqZ9oOwVtVBRLwyzJ7DQ+jr02nbQbEnXpQKsWkKeF
JqOsWMG2tn5R6VVCco3zAc4rS9LArjWKV4BhcUMVuE9ZoHb4SwKjDuEMdpiXoXpCP70pmHOHapsn
Wld4OyoxOuC8bRLYTyjMTr10WTHVW60cNQrmgtnzDv4kwCkB2ylm7pgYwW/LoacJh7CzXIadH529
SAwcvqkhausO2brp83xBb4NxcE18Lss2ZU3MiiqBiw0XyljxYRk9oSAZFOse+QOJg8HiueM5GvG9
mRxFLdb5u0m4fcMg59Mbn04NpnvKXxRr8sAaUaZTcqHk08v9YPDwZkhtdxT4lNYZt3NK+VIMun0i
9eguYDEElNHKGq9T6iGz8SZohKPljGQFYE+9CriiEziaGEZVIc8YyLRl5Hi0naT8Jugn5qm+hqbQ
BRM/fOcm5RUJKR3d9dBoQ3xxDc12NnXSTNODbeHUoNPQ1jhBwmpbUB4Y7bOK49rK0vzxqcqLUGzo
jX0C9j3OY2cwguXUy+YYTDovMKpb5zIxz5Oa8enyWqa2XBZxiSdG2vTB7+Ipwb6xsI3KKE9aL/LA
WFEwOai9n9POehMPSldMu8bUQ5imyo7ztVSyPqdjWw2sq6Wj7mOgCsY3B7hQfkc5hPp+aOi0Dm3f
US8ZdSA3bWtNO91wso4ZTEFurF24klPh4FG2iEMueRIYR5+gHU+mSFXjln6Z1N/a7WzSHKy5TK7i
acLzrMzdUwwcAZBna3b2qlesEBb4gujK072AJVpsEehcQq9oTk7T04PiUb9ZQ9ZN7I8CnkJAeQ1U
yoOvcjvf6BMFPLUtQn8pKgVBNSOTD8O/tWODPh1dXkrl2uXK8QztDpqf+M5Bjn+Y4JCuo6Ga76Jl
Qkk92idbwHtbWreaQwlY7rU0DByAGLvNaT/oo24uO4/KRF4mo4mdqszbLRjf6i6M4vLQ02l6jX3f
D1duNVF77aig3jiRMvdUdBPFq8LoJYKlcOxVOl6pgKjXlg62HsZyi4zlsP/YyCQwvlsH+4jdJ959
2druXRXhrDHbzr4ijNNKmeSDcagJrdbESGzvuaUu4VrhC5yP3UBflqnd4MrBPzEibIz43Zwsgx7N
eilGEIls75bzE5tALY73tHtSCBbKwqLAJZHWRkndfabbof2l1y7X+sBWBltXmNNqhyuemm5tUyWj
ecysgPOCcRPpFH2A1mKGyIyS9hRy1inXhy7ihQ1s6x6PkPficXw+xEYR3PsQkRkPh3kVhnvZ2NsM
4+csMr2Xpht5e2eRH3ur0VfBe56n4ZYKs2kdEzH8BDNmsZPqjewJ86uNzEg96CIuaSGfhFF/G0F+
4TrC5dGW8S8tducaDewzxdZsG14xfM7OxnEjKmB1RNKc5wtDe1Bi9qoyg+042ZxXUTS0UdGuCai2
LV3n2VAl00xAWH0sRW8g/Rgc3ybLJMOGrRTdorLJE6zyNhwe0VxpYTYHvd8ZHivnpLAYkq2LcBIe
V6mwtqUu2ImLrks3nWqaHTKc2NtAx29rqO0c1vAHiuktrO+GOohp9hP6DcrnKKW6l72IDhV34UE4
k9hEeAspxwoKxmfqN79JUTHiKMPH4pgCjwwC17rHlsQBwZqahQl74EHpIQdfJOhmE3S2OqVdYHFs
Le+mxBrPhl353FzCpdib8xWfd3sVPGEYO2q8dupBkENdgH0vdylEpgUdSNoyCO2GeDOSJN+Fro6J
MNBf3LrfpNCWl7h9ubqHHKaI7aOotmcqFU56yuvUjrfcVinw2uSlGrHU46IZ2Koq76iy4AsX47YB
r6Ex2sgm3WfeuOuwZ7KzZuyg5hmMMx4Dt/GpiKP3p7QKk4szL0mtIDgbRd2fKP4jvFCPNoefRHw5
Was9x4EIs41O7OuJPTgTvrGmP8Cv2ugFcOwRn0f9oShDOWWjEr8GBgf6ASy9P1Yksl6IqIzfqSXS
VwNIyAHA0Yquinpd5z4OCxQZWe/6kEKafZtqDU1QlEmqLddnFu574okvVFfHX6K1w0uSTOLTmpwq
5qFMhaVMrBSrgDBencIrz6LRRYDNo9Heg7qSFMdoCphE0j0YEyvIhat5/WU0g+k6yNZHdtdb5yOu
reSAJ7ne8Ie2nT3oO11ZzldppPImZEIy1oOZ9O91ayFPDG11EXmazVtVfRtNmuTMJact7EPMCPlV
KfShzj/STUMDHpkXcvsqfBnrzNgOYYarVu9yygAuAa9ACqMoNMRNFMwt7h5rVrFpeJhW+kQkP2Va
gyTNLUk7wyacqlNPcQXac4XPq6fTKvXipSsCZ4151Vj2+I9QLjznaZjUWuViV5pa+NVKCN1WQcxB
gc73u67dAfGzVslkWyulyRvpodgHtncP1IfDbNv0u2acl7wBnB0EUYnpcJEW/iNJ1XjrWE58U5Ao
XIAdctYY9aZb2RSvKqq/416t8IdxVqngIVl5fuiQ4nFVq2KVGMGhb7MnLSW14FfinWJVhKWQ9Al4
VoxOBLPd3N+DpkeIGZxHw+HCr3tfXro8RmnRsnqDprWG/cxI52q0jyRdfXFK+77HOgGUfIIJ1Uj/
w3TzI8uI1WC3NIYUGpAEFEwC6vTdcRl7ZU+XLNshEtVy7fZfsT1wuPDMHabfbDm2/dUPHIj8OZ9L
n2Zy3bn9swqSmvvYPiPaxE+Mn8mWXFBPvYC29SPS9yqgvoP+pjtXkN6khCDAeLSBnFlgOSrGXSF6
ez8zONnCQzMZ8Um8jmReGa0hUUe4vm9T+8V2i22DGzhA2l2P8+FGOOPVSLx20wdsikfs6+2kIFe6
CakSvW4leaFkNgi7zL+WeRFgvqWKqOnBVrEsMFOyA145CHXExt1psBE89A3H63IPiphSUHTDQSbG
XRq265Y97JrEiKL0gp60PnijzGREZSuZmLr2mSDyQq+8ilZfk12aZQ+3mosjHB4+0ypoeEynkjvQ
UFif210KRXIZg129YojXmWzVmZVCy7POiTcpRKebrE7Ke8/XT57XGHsaQh8auOhgcb6UkoeqrI4u
/Nq4jJ+8H6lvaO+Z4AlxFVl6LQ2pqBDle4nD+tz0rvYWA9m6OLh10Cjqbsdzl5aUNE2hKuQxwwc/
zNBBvnZMmgY6WS187rSQ7eIK8CHYcfzi7HWCc1aHjxYiPm0SGfq9yWTf7SXVeVOTXFkR7uZCcMqP
4SK7irfTwPglsl3S1OtG6y653a5LFb/Q0y2vI2w5UY/5NW4q+x20Kw1LwEsnNk1ctopd+9Fr8afB
erMeFCeBZZr2NAtTwVk7Rb4hEIjgxpZl27dpS6+lOJiIeMteH87US3dPnpeEF19rNrbZRndGPiG5
tS7NqCUlOUY/TovQc9+rirXisipG8zQMBqpO05PqKSwEMQM4iP42TpWxo2x24UYerupu2A5i9pV0
4qHjUbJSgaoPXZ61HyoeJcMoaHm7y+9EFCz1fLpxDedOa4wPE8R7yiPRRQTkGz2IFtOUd5/kbG2C
aFi0g0kZpXYMEmtv5sznXvFWjpSC5/1xIF/DIF63K9zUybqZkBPLMkVa58HupSpBI9c/RZ+vypSf
huLHLyiNsAgAxYnogulxNcYgt5D4nS2npXHnhHq46U2oOYiPfWiKxy7zDh1CHlb5uaPuRxbkRlCh
2TypMW6eMQ2vaQuwVnRZYIsiO0fnCYYdWVevMQ3DFrXz1JkT6MDlp7qNVFVAFx/7Il0fXmQjn2Ek
3HOcTR/5cejdsweSPe5+IKKLu4bod0DDWxzcCJui1PIYIyDdDp0ebboRX2D0Rck5TX1xgy4De3Mj
83ypOBC+Rr2pPupa2Zc+GtovWGids8a9o3B9wfBfYq/1fDqTJAvqQkMkxRBneVeSgS1jsKu8p4Aj
iHZkQ65dxOjmr6RB7XcKG6MX+icGhz80309uqdfakrmtbtZwGSoKIrQ0W5n52DLC5GnTsU0xtrY5
oDrjhLvM7LaVW4b6yXCcZFrVkoWUhXv/U4aMGOgx2TfDaMAeMe6XrZzrANzUCIJjQDiCNZn/rY8k
NZiDorYYtuZc9R22Du1w3TAOJ98SI+JmE9caC0RFa2vRjv8Nq8g/pdD/xQfyn1Lt/x/k1ZsC2sI/
N4Pcvxf/xsn9f/27hjXito7yz6j8/osrZP7f/3aFyD8sgDkwmRzATHPGHbbKb1eIw+8AWMP6YQgo
5JCt/48p5A84GsKYTSGWjZl9/q1/mEI0/Q8w27i2+NeMDMXrjnPlf/6Pv6DFm7/997/g0P8G9hFY
Vch/21hmDdckU/M3M1hqEThGbmbAtZbe0JaYjCfYJYMldvjq6lPimzw40N6JynEd+nuZAcdeiCkU
hz6EsouFQmaPugqqW5s7iVhQME5vY8WqICDO8kAzFXfBnz7w29+mlT//U/9v9s4kSW7l3NJbKdO4
IIOjx+BNAtEg+0xmsklOYGzRNw7A0S2i9vHWoY3VB0pPzAwxMkwaltVAd3B1SQQAhzf/f853/qBl
EYCckctYgn/+i4c+t2r07e7zYDc5etcBHjUhPzMGHBbxB1IuSD/yhurBwphFlFQbxXeF58if2KbM
G5NT0qXZGdMHDdT5XTGxcyI0yxNXE16IlPrSMD4PZVM9MVB0dAcUAFjpU+caQJrQmO4Jn24je/yh
p0ODTWaa9rYyh68ZMfU3Why51JoGaxXEEi7CiXNfDIq+m06FsyK5jcrNxouX7qedRx6OzppMCliN
LD+dVv/9I331ul8+qNdMGGR0hgtfn2YqzAOoYL8AHN++vEuruPuvv4j/TWKUV7jrcyLdjDSE2wTL
b5C3tbXDNzZvhGAz8uvV/FsKsv83p4UVI316Vvjb/yl+dP9r/7f/buu//ffL2WD9Y3+fDDTnr0TJ
Qbbz+KbXz5e39Q+JmPtXoj8dhGAYwqjArkjIfyjEHOOvEIJZEGyPqcBGt/nPycAR/F8WxBnoGQDf
PPvfC7F4PRMwRAQEKKYWw3NNUF/GKht9MVayukoE+HkrSN20I5mU0onVxk+RRxbtMFAD81vYgoZa
KKg3GrGmiOGxixUGNjVgUaIdWdKc5DHWyRnGAQfL2O2vda3PH1Ddn5GJmn/6tTwXZJE+fGLjmGAx
ek2UwTE1EZyL7kMEh4nkobr1nhqzdij3QXSl0OdfGAboOQqEijLa0JbTpnczcdGnadftmJrLfYaz
LCR23YTbU5C04fuK/hRyZYXCZ9Z+5FPW3+qy7G8zSSujmTEt0HXIlofEYZfH7th+bLwoJj/GXzOh
6MgTH6QZ0fcu5ovcsI340WMIepdIW2Ubw9Hye2FEnGEKnLcBeMfis58T/XtmjjwKJVnfJ/+DSLRi
YMEFH0MU+7FY4Kgg+ItpP/jK766TvB6uB0EAbpiMOjGDzep4rL3RvEhxsUBKb5PxXdO4dRnEVOKC
hf9gV0BGE4hHGuMhxTsPWdG2y+1smfLML2a8vlTf/vrFqH75scjOXcG7fT0CKT92XgcrCGl9rD32
yGXYcBOj1hcejtCWhFha2w01HlBu/cYzo5iksfinFdU90gZUUm2QFe0NgXoxQrGYkge1F33+QAG7
/8DpoSFkjBpKR2euS94NTTc9TINS8BcWOqLTPMxNYLso9fljU/Z5yXKHSl3EEbxnkae934+i3TBg
ku9w/BFoZciXKCqPFTv3uUdu1k1T87CMfb+LOAFJ0GTwJLejmzzhYIo+KVNkATm95bueAOQvSuc2
yKLNjO2CryCsphgA71R62nNiqDachdd974pGw+1e0EdWGJBAhix4Zk3b1e5H323u6M9TY/J7kT68
mL/+sMj+wuT/fe29+P5ff/n764D0B9OKhZYP7YgxhTiuhUNI9tJoAopo3QgDCSgKaBEFcU4B5Wd0
LqNBlxOesLfjKOTvXaWsd9lIyGagafSpO6pyVjvcp26G849aI6q+IZ6o9XimvIN36necBPsE4zJq
xRufuG6QFQvqjh2MmvlGRXXYJFU7blpyohFpWBHSLJpOHJqHa2RMOUnJ5Orxh8jMDuRMzCIVLAIN
CJ77UAz10u/zfLV8dmuIBS528iucPHvsHQet4xTNLSZlmn1YK2COcFPzTJ9z1Obrta0vGgtznBfN
REwmpr4zdaoWeWdAMiCj6sZVRFDtjQLp1gJCAsLCmFzW4wjUL536It8uhSWvk5L/IFBOahK349xp
WDC3sB1VEsr8wYC1Qb10SfZ6M8f7itzgj85c2t0eh17y2HpTW4BT0a70OlYlnevmLpvc7NmRxXRt
lWbxzlh8Dq9n3v0fvsSV2c/GEP0x4Suvv0RAL7mji56GRMHgwgCjX+dEH91KByf2MpoOKMui+1oj
aDhDsROrDPl41JH1gTfBNPw18+n1pct48aJyzIygMxr65lozPWeggq9aYls7bygurF7Jg23DntWJ
wyx8DUcmtowbDe3Qzm8YKmOnV2cQb8Y69xz9LJTTCFhRC+jswI/U02JC1OQVSBf9MTV3CaqmA8JA
MBOpq+hWjsvebMxfrh/qcath0tXi4n1cRyj6UNtsHHPQDzSySNyLcQlqqesESR7F12QkTwTaVeY3
tgcykJ19jufsGn/47fxy31v5jjrq79ePdFYWdaPEF9h4rezaqbIZLRrxOVUY5eIRk1RPmTSji6IX
pdYD9m/v8qb5mZQZls0cdSZb/1G52YrRM/hnWep3Vi5ktnemJt5ltZHezrokvpXU1mQ7jqww0A1G
uUMkp3ZzunS3ZuVIYq7mZmfzHD8WNj0OqKYUi2uBtClt9Oaqbuf5u6EPBB+sBKWrrtXu8KPfLU4L
40GnKPdEXCGVH+Aq7V3Jd/08CrFkAf2x6QbfCAt9qSYyGNFBUMaabkuMlNe5TqQNk9WmbmNxpTnz
om20ETzLSjPE1EvNet952RK2OTOVRfjSJ6P3ksciygTdSWGAJDeSYQiwC5rvrJxsOre1gU8us4MF
KMVbV/YUaAt/K+bO2Ua/1o0BDPFy5rP805ru8omhjMQZwu7n6LSmMqvCiUX12hzT6MlQaJWLCiRM
WxUoHMAP0JynjDmxjF4BVJB7gV0FCPJCDLVSNUVE/cvcY9pOZEK5jAiSbVtgD26aud++PYWY6285
+mLW2A17TfnCwvVrVL7YT3bxMJsqQew1DmX+UUqaPqugwowtsa8yx9kzmswDxkVaXokTB62UzxLO
9qXvjdnBWFLyhEFdUifNkqCCC4vqY5BXi/A2VYc1QXiJ9V7OZP2h4tK25Hy279YCOc3ojf2cD3V2
25dOcihdVYatJrVzL+NfZipOVSyMhuDagBh/MRpf3KCW4s4tJVSkUeTGfd0IstvrZfwIr8G/bjkW
70QtiaOytmaxGTBj7xxn4McrW9/Eyvmus6yd+9bFv8xT61GP3GrmKBDqRJy9/tYbr4yIoi9FIMjt
vbfcagDHS41UrOhC4F9h2qJL771Pjs5KKaxLWNf+GdvSeo1Xb56kFp1QCAszA9PNMZwSOXg/SUoe
QQPy1E4tJ8SoKPYlnaQz07L5h9tdz7icAlaDDQeX17c7dTOuex0YCfiM4h5dn/+BG2P/7bqMIbxT
n9OFHXfQ006/74yq+1y7ZvyBslvcbiPaLZvBtrUrw7TQjLh+Ib7CuQx9Am0hyxfW4GwwfvWbBVTQ
IaOtXW3qgfLCoWTOpBXBjqjFr9DgTfGJYs3r9gsMpx4WNJLISzdGC7SzzOxMdoH92hfGzgxyIrUj
A4CgA6TfM1/fNYe4QU8rUhRGdj3bapppeBsOUXGJt7xXM8IjkrlG3DCFd7FkcUYDfbTu6sFyyy3x
1fzndtbelNQq7S06sflRUh1G7DsL7SuBEd2j0JorXbX1U9lWHYHIzUAjeC699ou0Fu8D+wZ7P2hx
TVp2kbPZtpFsUyT3BB0/Qmzh5CBgxBW0djPGO5T6zfex1bTvul+mzzEZrZ8K1GhXpma4X8eeELlN
Q4zudS4NpHparZwrV9m1hBSSXwhE3VDbMZ8it/WeS2MoPjWTqMjTrt9zShvEgajm+mCJjCvp0Q7K
u/EPJ97/L2v8xWVvd7qscbFWNW6+FHAdqx/dy7rG+uf+Udew3b+yLaICobNgmow+Zsp/FDbWGgUm
Nt+nUkZFk8jHf1Y2NFusxUwP/itVD51uEB/3/9Q5beOvPtVSVgD+yrUwafxbVc7XHwzKZ8vlVyAt
ef2htKkqIlafIgTiejfRE940fZ4GqZ2ae1pH5mf289p7pMrTpzTHQICRaNyXjXAC9CFIqosZIzyn
4N2gR+ID2wN5ZpVc7//FXPn7lx1tcxMt0wcaFnlYoBW4MtgYXecT0LCMrfGNUUEv0Vvf3snY1dee
VPHYm8v7AQLG3tBjlBBzhGrVWop4q+uFsY8MJNhIS8TBrb0VTGmY71689/u/T98vS4lH3NLfv3R9
ti+WOZ2vMen9HKh6xApntoozsdbg63Pz5JuOV/3KsSb0dQvHLuQJbCl62dXnnLmvdxO/r360nkFo
BeuPeC3UJfw1B+zOlqkKbY60DbiJfRl2NXiHZAT314hxuHIkZ9O3b30dJb/Xs9/XXjcAL+68rsx0
Ab+chwtWSMhrzpA+xHEN6tTugMmMvv4uNVNylXsXyeLb13y9hv6+5tHUTv9bR8BsZGEDsXHPdpZt
q4cxoo70729f4Wgz+fsS63HhxW2BY9aoaY95SCkouVoamYC6qpjrnXRE7xch24AIFfjxrKOmKyt4
Igi3KVnf5ohEfVubgNdU042fd18r4IZ7oF9sMDQcW2//wqND1+9fuK76L34hMNG66mDHhUaekYPQ
pRkK1rrbUzTwiUPTq8vRLvLL2EfpBXkpeVq1FrtYSH+HIC/m441RU7WFi4llomg0CtLfcalcmbKZ
L3SQQkEuEVyV09yfSS879d6OduZlN6aUqewqXKKpDDLfhrs3ZcOhatzHt5/KUenzf54Ku7zXT0Ul
hJlY2ViHmKOKy8SlAJdU9NZtDHZXA7ySjdGmqJs6v96ChmwvVCvLy2GVvcKIEA8oJedd0ib2XZ1L
ynjJkH/sK6Ia4iZRoZvNfTAYogro8csDFVFtN03o++2EHorolNjlBdoGGka7MoqM/dAv1ZU1KHkx
0bvfNja33HZiurJiyApdXtO0jVkmKHvfGLHyYO615rmdELf8r18mruvXjyKbKZpRUK/DKlp0ACap
u52dBfRaM7tnNrMn5j3nOLlKtgSd+PPE43azbp8WUgealpRsJdUtSeAfx6h9tnpIBKOJMAKV/Xzm
RYvX5/bfL/poxm20SLkWsXJhnjpYqxwbwSodOWF90ONk+FEOHs4ZDwMiZRgMbhatI+EfwLgjxZbO
ZOshPJHzodGnfs7RFIy6tQFSbfOwMedej0sO9c7v0jKcZ9tF0W9dVl5c7CTAemQQ9YgYJs+DooOu
OlhYLt8e/kcnnN9P5Wg2Hiq6oqUu6jD24zSsDMSmOXzFoI2j99IczW1alXLHbl3bEF/l7RbI74gq
FnVmNfjzXgKG+Osxh0ffggGmFaE3Dm4ATw6UWw3Cl9yTAiSRE+/evtE/zyTs8l9fJ5o9vqzBw32G
1fvQAS9lsfflVhfy6e0rvO4O/n6SR9NrW/hkxzR+Hubg3nEuE+OVwSrmDQp1IYF77TJjFh/fvtip
7+hfahZVlSylXOIQg5e5n8kAfChIsmLhYdbJhYMdyjOTC81qflI8brcArqozX9IR7/yfd3rcJXLd
2Ztn2WsHcpiqy67RzECvveV5dm3zZpVf72z8pQumTLs9RA1CKh7zUBL+ZDj2V71nR7bpefDxloKL
f1vNEQW81p5VmNowUjWrikOTEhGqWMtvvua6V34Ci9YcfIVsmS5QyVZNVnJqt6k1gyAyx2a+k73j
94e3H695crY4XnmmDMON61Wh5+jzd7orVYza00WWbWP42FNPrMjB6pzC3agWaVcR61627YEOqE1j
+UUfeL0z7XKnaZ0LSFSI50cGX9pHTlAMXn4zFRT6iQKd9W8opqIvsoyE2uqJmT3nc6eeiSOKtxyI
a9rgjt5CPk1okdk2axVUKbeSWDgSPz841ErvdU+16Oz8SMiAFinaNGC4N50a5luTXiI03wJvdzF3
IL7aVGjkZxNE4GErzJtp67ADBp0DY2Gbmqa614A4tujxIOfGtodT0QQldwU5kIrA5JTElFedoX2c
rTb/iQwNZHvv0926Bi4ZP0NCcK9SlU0gqPxK7GyH0Psgs0uor43ZwsdSSNqdwE9c6eySpor35lSv
ROmkdp5gGNCzm6t6+Yk3U/uGBMnfGcBa7FDOlfkgvSWuOdZq1nWbOf7T3JFFtQPSmjZcdK6ibTyU
hoVUVLWfbD8aNRB53N6mkz40A0CLrX0942oxNbhnnVEnoTKLS0RCcJMqFIsYdh3pgtUyVPYl003E
02mZ3+WwMy7IpekPNpbuftO3Nm8eVm4DSo5MK9TjjjWmiFbJzNhWhg8Vr02xNSx5JagKDZjLxwbf
LWUtJ79ziNDVLpPexsfg2MXPMWv8K8TCZFotTVft2IPVO4Gdpwu0tMVvJKueFk1kQzAIRDt5T6W3
8JYF6rF3VVmR0Wo32PVh3sP20QAP5ZsWGBQNHNNHIeeivv80lmkVbeYF6O/OQt5MNIkRa2XoT4n5
KZudITS9vH2fYTb/InLH+VZaWtatSvW5ei+xW3zzbdxOe9dyJnzgyMDiB9ovlYTKpdVJkGce+3kj
N+p3VlmWyLxI+w2WAspumINFbwJT9BDBi7yyLuTQGRe5Fmtqn47tsivLjjJQOdXpdWfPPpJTbchb
KtjpEG0db+TJTImuHqye755qny7HwEs741FZGuiItEcNtBGYnbdjY0Mg8RPcmK3vX9ltrbYE7UU7
IaCwAjpFaehlHE6RO2fLsz/bUgaJvzhVYERT/0jWAgYo25pxsuqq6YPRs5KDNY10Hq3E7x9iwbim
5+kx2Is+/mknVUPWiz1OdhCT7btrayxZuPoXCf1AlPupk00G6EQ4j30yqU+trjUrJq9mHDJ04q09
mWyGHMwXD1Bc4eR1peN/rfnWJPKg1n2MVFP91MzO+ebFg+i3yTzYP+RsOmkgpGrRd0s1vM+0jkYC
UYP+137oenp4nVn9qGMre58CFsw2MSI7hSh6WiWZpkXnTwpVfYEIom4VtJ2P86TU3tBa9eS0KYSG
LorNi96ro2YX2VpEryMxbuHl7mIQlRS4lUp/YoJodpgjaTYmdnMZF/P01IsyhsublfILsnmcX0mp
tzI0aojkZD6axbaABfw8dGoiDiTGh1/qyYWEZ4PSKROyARpI30FHfTSFvVW4cPSVWL7SoWh6DH3Z
jMsPIt11hDizw0kdl+8ienfMmn3zrGP1KC/1BkVvqszlQqoEFJ9JB/6D1WW8eOXP3rWQxBjv8lbu
AZmhN1QAFm+F5PPlRcrQluPkbEa7Rj3s50S7o8RftlABCNCp+hlfLSj2ckN2gP/DBoYXYUcf9W9Q
6GWz4bwOXbfyJ/VVciIgk6Zh8gQih3EnABhR3Mx+jQW+cFpkFTnGl01LiAKLJeD/zQjr/ln3+/LL
UIzMtkVnmHQzS5nivqI/o7bdMEQRczhzZoDcsoUpkiT2tU8/LTmzMTuxYTruU8sRF7YiTyDkZhH1
QgS/KCJn3tSLGW3fXmXXPeYfzhurcuflgRRLeFdCkKhhoc8tTvTZDONsnsO3//Zfxfk//fVHG/50
MWp/cY0qnEhV24kq1w9sJ6yNsrHqWnndPRZ2Me4Xw6o3lB0sRC+mc6latoZ+nZJ+IeyIjqzCLkoC
xSZhFdwTDZR+aAZXHDSjx9VedGmY2TTxeIUrMz9fLqXldbdo4Kz/cIvuHp0U8NkNUdovRZhhjr/W
F7vb2JmWbjOU83uwQmIH1HD92vzuQrINPZCyNF2LZjDO7J3/XFVz3KMzgss2rsxXK7k9ZzqgcCu6
mcYm+0T3Z9nM2EGA42MJ0CDIHbKFzIIzL/DEjto9OhvMNP+GRFkpUaFIrDNz7G0w1vC1E3dsrpVZ
OjYIJVhFm0GW4/vetrov4HMk9Ug10xh2CMTEmuXTydq4y1TuYLmm6KNRFPIvokF+4OTfEnjl2MO8
m7oifkJhDFVXT4ra3znJ4DxrPWDLAgQyazDCRyYQqxrOvNlTz/XoTFKhgqiZXJMwwaLCridZC0VN
0e/UNHb2ZpIRXWvHaGJrU+lR9T3B0RGf+fZOfd5Hp5WlraveMTk/+JVTPjsxXvlZa7HONFlzRnxw
4mh3HJfdTilada/L2LmRJ5NpJekwiIlgz36fTLT7b4+SEzdyHFAau0uqxbLJw3Qwreu4m4ZtW7L9
xiXonJkKTx2SvaOJqqrodhXmVKBoQ1LSElocFKlJ3XuuxcpmZh2f7Gy+ryq6pA3e7IvRW3DJxUb0
4+27/JW594fJzDuazFwCKvyBChVfGU79Jprng+FXyb3I+/RBxn2PLTNp31eiUpQ2TPsmk6X9sMhc
BjOWUvgqRXnmcHTiszyWv1ZtnDIw+zykR7gq6PEZljogxbrAVijKGv+zPw//WU1q1XC+XCOohrl5
Bts0VJ45BjQYaQebNfatNqrfvf1sT42go2kGbkftTq25FhkznIhxXrHZyYdtjjH9zCA9sdJ5R196
M/vwoihyU1WcDNDBwGK6vBeXb9/AqQ/t6FvGN04twHWqUIIiC1wfi3xb+lddgamVRPbxzGdwYrry
jo7E1TB6leR0HyYTxAi9x/lTxNpN3MzLdYl9PhhXraCjbLY4AxqXt2/OPDHc1g7ZyxFQTRCgkq4C
nhvp8kNOaD3jABd0t9EKa/mUIrXDpKtnMYdeNDIDsLo1m8LNS9znkdTy675ouxl8fJr/rEhy/FBb
HIQ3eIuxzWX1kEs2dOuBmvychK5EwYxv2oS/EOk83jflNHzCy7aCjlqMQoZBrwJUPJFDGzNiu3nQ
846zmatJnxOEN7c45WDhbkqr7fFr993wkEYq/1DNJV0ni7y3cwKWE0/mWBHg9yPdrCLPQkJbCdrL
l2bfdP2C8J0EPkxo2SeZYHd5+z38uW3jOOuPeNE9cMRoNrXXpGFuLD9Ms39YFgy+SENuC41mceeN
xWfixvIzr/3UnOscTXjgH+cM42AeIum7Fp5SD3pdIn5IvGjjGmmzV13i7wEAfIkWV/vk27m+gc8z
3b99uycmBWf99y9uNxdRQcJWlocWMPwA6HMJiWNJL4yySM80ZE5d4mhqa2m5eBNgsZBWnLqAFgcL
kcCAK661nFnlT42Qo6lt8SoAG0rDrmmW5iYeJel2oNGvm1Y0F5NEXyCFpX37zx7Z0SRXIaDh5O4R
bYSkHaOn7lz4qO8CWBbu7u1LnJjpjtXXiVtNCxrhPCwpON0TWYpxpDJziNf5coh6kMpvX8c6NdqP
5jq/lzbhNGyPRORUV1kzm0EHDH4rasvaV5qp3Shsmpedru4EH/497NJy5wJg/6AqQ3ypx7JgFyl+
VBwxgLrATvJ6/SkmljDEVq9FOPET2QGRyD8uKXkyqDGwgJYQBkdNm+Dix/lea/tDUpdUpJrS3g34
Uqh7DPndLOxvGSVYTrhpz+kD/sxQx+ZGd+G0KKyd2wkx9EPF691FectynI35VQ4QLug6w9kuTvTZ
7VO5x3R9Tp926nP9pUJ/8b2Q6w7empy3UPPwkxKuUOO+7yG2gwZztmsW/CFpCQNAcxjtB5Qxz3G3
WlLLQj9z3jsx1u31Vb74BfXglP5iijgkITL+bLhL9bgYsggM8DvBAHIQPVFtDT/eHiFHmcH/LILb
R/OhixUL+1+OWL539RvXwRVuRtUSIl8FvDcZyaF3OoNTY2ds0bWWaJepCaKzAe6aOlFAdx+Ml+YH
XZmTNWzDIbRGePhdaS2fHVota4sw29rooLccw0sIe3V95jM69aiO5lZ/8EHKpyrGoz11O9OoMNIP
1Xy7lPbHPs3Th4UUjDOv5eTIWKe/F+9lnuM8KxsoPEbJWRwPZXfQi37+6g7zcJXCbL0cnLy7Sook
eRyxbABjzbqtTNNzd3ti83UsMs5yP4Xf2XO3mMO3M2Z5PKqxfmZXdKoTYx/NsbJrfcI8aVnEgkSL
xYBZiV6xBaTPKuzjIL9qtMnYGeWSAbyRJGvgPjpzxFqf4R9OBfbRlKuLBfhjwzZGt0lpq9UEOjLP
iLitiJl4e6CfmHLto80lRacMTLuWhC4m/U9mZEw3ehd9IzMLQim1k3P1JnFqUB5Nud5KdrUdNwnh
bPrkPkzzgzku5dXY9v3WqCPjgDpe348FrKQlm9KHyiB2O3VStnxOk9HGoLa/IUl1BgeGPX22SQHq
XCf6z561dbQPNePY7HErJ2GBA/EhwmIQiMUoaJnY4sPbz/rE6/y1Gr34VFI4B6oZVBrCn/UPpMsM
QYJD7c5Sln1mZTuxsFlH01Y3FvrkmimX6LLu0kVkGy5a7u8Nu/QPVpMaATAjtaNn1Jy54qmbOpps
tJKwswa7W8jr6wNnAgnNkMUO4jTlmZ3UCfENBt7Xc4w59fFgFT4VKldLnijBEhJI8Pl90bYNBDLN
3BLmODxyXXlBkz0JjSlBXxl7y751UXpPloDh7RJQTThBsbUqRwUUEfotPvdzx6cTH5J1tN0j5rAf
aQ6lHJ9sqrmjnQdz5s772qHL46aIyd8eRKeuczQfQVdH/xkzf7diJswPJxMZar7YJ5TTggRf05m9
5an3ejT3+CUglEbaKdVbRX7egD0HhrO2a0eCVN++lRMz9y/D8ovvoaYb2MPDgSE8jNFu6X3rppfV
vHv7bz91A0cTjnAGSGSlX4Wtkzobi8CAHbZs1B8zXfv/6BK/REcvbiCXeOgU6JMwq2J6Sgjeb7tm
ufMcfzyzvJ64iWOpduzPymuJbQvbxCfRAi9i4Nftcj8M5bm3cGJA/TqYv7gJWKvLarEtw1hGOP4i
vQErQnSVo3fNBilof/H2wzqxAJhHEwU/vZ1UbmYhOstHpyNNKuvAi9dasR0aKCiO5Z0ZV6ce2vrv
X9zR4rCwjDPHCKuiHwBhC4OpK6HV6Il/5hKnBATm0efex0bVe82QhVmGjm/UYKnqU6rhbqyMwzh2
Pd5KWjYG5YVdmgsY+8IyLluQLruCXLIzH6k49fKOZgOPjGpyRDlGJzUEog0GHWxJwhbicyTrptkY
c9ZeDKC5fBQG6gsYY/HZVl1TB4OyzG/9rGEdyfFjWjlnDqRxBccIL8ZTemZ5+DVS/7CHOU6HqTWg
qZ5Cs2sqMtCyRX+cLUXvPpv2Bt6hXT9RbkV6iKjXqcGTmzOo2V5Xez9W5OiRFr9FujXfpgWvcYT4
RLfXlR9VLLxDbxsAg8to2qG9XAifHDFWxVm9UdDf27G7lgOoqJrwhY2y4DbTLbwe5tj56EA6AElo
5nsVt1e8QQn3RgP0i6X3doJXKdpzc8SJFXnVa78cjEUjM9ieDBT6/8ZFBriONNsM3a3eclhcjJ/a
Avgoblv/zJiw9BPz6i+T0Yvxj1KTgMspycJx8XUEz6r2rlJZAmImzHBatpOuSBkHH+0HsPLLG5HW
kNETjfoeuOQ03XJ8RJKC25BtZspKKzbuRAIk1DPym6E6+pc03wDY2wBW2zheeWE82wDz3kjww2yS
1VDD2+1zryPQg3MBLCUwSiQWYDRMWLXvYetCSSOv97EwxXSvpGN/TyRm+m2nE6sS9F3q3Iy0oVeX
bqeSIDON6K70NbveDpo/vgMH6wzbuHFqRcr3N7qkVR2Uc2TcVrh60X6UOT0IYykvXdNoyFheehlv
bBOxkjvrKNSh5vrTmk4EgmwGTReqZaIrCLVmKbb+LHAiRR0kEIBuXvnDoZCznVxbc4lLN7vnFi/J
F6/3EFJqsvXpR+i2js1YW6IvulDTh1rHr+wk46WNN3bfCf+uiQeoNwtouI3VJoq869nR6CwQcH5d
Q+LTcW4lFtEpfkc/nvtLv2MkFddRFkc2fl8VqS0iGfCVkrhxw22Jl7WjDKmenZK2sTMrS3yye2lc
FkklMfR6HaEUZUWpAts44Md8HFsRwACQoalxOymUKjfwWLqSe7LtTRFUpKOaGMmr6UetN/3wDuWk
fJe52UCr3POLaBW5+N9k1BVQqmy/CGPMZjXJKg7wPyrFJeHOZtyOt72vFd+rprU/FTOn0A3YLjeC
42FlHyAg6PD9jCT/OKaJDVuMNMBoq5bRe9/X/YTZe4mbr5ma+VSWvCDwoSWc+0KQ4QgpnW46hmNb
GnskOmoN3zNA6s504YsNA3L8NAuIlpepGLz3jRGlPzWkT+kB7FqZb92yi8KprzI76NqKtrw1I8PY
WKMJvqDxbKLRIK8o61Dk8/jEiaNCw6RSTJucSMhpXarSmg75SBCFaZIGvGsIXbMIR3DTm9FJYfvR
KdEfxjiB4lw7vYcJ0k/ex3ix0htPYDoK9GbSzYthWXSxyee4INqzBDRwITut+pr2liODSfX+59H1
95FH3TtogJ/ee/4859DNCIsZSOMygzgFnZyBYiUcQBTd9Vg0c76nqiWf5yGNv3T6ku5BzWRrFSvB
sYmt3L8kZRleivTWwIWRNujliFWTcAAqHWDfCUAO2d7R+fLaNaZRtWtaN7O39dXPEvVeizpgEHwV
7mVmiGkCRV3pHTxwPbvDea0+RUoOV7Qc2wjXUWtnkBpi/xFnK24yMqSZme3Mb7N3VJrrA6nh9jey
lLEiJzkmRxWVUDL6XKbvVRW532tlkwQhsnLikfik3cBtAqCM1otOwb73myVm1o6am3gEO7g3taJ7
iO0KNKpH3cMOltyPmK68Vil4YCM1+xrCFloKeNBPmpwQg1G9Kd8jidYsGGmJ99UTNSfN3LEIcAZV
hT6nw1Z2t3iriL8m8bnYZlAdD4jlMNtrUA+WPSGc9m1RTsRGAFEkGTD3FwBndjNouEuKDjmZIvB7
N5sacUOFiWtgVxOQvrf0qHnCMoPce9BdvOIrazzxy/77MAibEHXhklye+jhxRzHSBLGsrtgslgFI
18gYDX4/UCc3+/FmsDrY3fx9XmBMEB7aqMuMS6WWxtpx68gGm6QtvkPFH8H5j0LtiQGxn32rJVZ5
zPuZJySHwbswLfRRQMJt7oDhOxAUnccwYcVi3+lQM8D+tv14UYJ6IOzHT+0HvnqJhDDxJVRNRvK8
nWOPdPulUu0hpor/Fdv5DZ7PD7HupO1WwHq5mgwt/lHy5xkJiHk2DkzfO6t0zW9REmOVGAh7ABrh
GPZFjLze3ZsJ8xS5OSkd2Arf7EMzdXm6r/W16jkRkAxalwV1kzRqiNjq9PQNIJ3PIPcyXIlzKYTc
UJ3RP0XzaBRhX0Z3MjXduxJ67FNa022EqJrAUTcah6GYEecChbADojzIyrom0BkhEkHq0f2kF7Cc
yMIUz27tK+z2HVIjtFTyroPxfzOl83sEi6tsws+qJy1fNMzFTtIRTgrKMugQdtVovvPyc+EX/Lg6
zbHIZ5HVXlJhLJdAMGS3c1NrI2Bvj5R7o8/VOxRp47skI/kirq1uPng9TsCdk9ttHxQyHWf2noU/
b1jSddpTdayH1Qp7H/zi/3J3ZktSI1ubfaGjMsnlkku3EYqInAdIkoQbGZmA5sFds56+l6i/T0NW
AUZftfVN2bGqA8qMkFzue+9vrfoZdOb4gICpumndssfpaiewqWri5nDdLTzNe58b58xuugW4SdFM
4PbUnA5YzYfMPbUE0l6wN4Yf2BiAP6qYN24Zs+tiJg6Bkq/bvG6BDjyMQ+KNvorPoeJQ7KOjO1zR
1/YQ3qLPoHpu7RhYu8pGQ/Rz9kB9/4dcJo7rBbXjWOfVe+Z1+NFSq27f//rg8ZMd2OvIcR6zSg6k
/E95wGLlZM6LnFAth6xd52CpJc0t3jRjMYS/qVf85PxBDO+HLR9L51yn2wV5H7X3BYPAXznn+ueq
zF5+/Sv9rCr5LQT03RZvsmWXwkELT2qkKla7rh01VVqAtna6ZwD3NKDRgcHU68xZxrgh8MVmfv7N
xX+yvxSvTtY2U6K+RRXvNDrTQ+I59n7Bt4w4B2uZSOwxEqOXHayEe1uwKp+XerIvJz0Fh1YWdeR2
pYXrYfz06x/nJ1/vt7Dgdx/FDF65asfJP9kT1mvAooDe17oDfJ82qMSDch/b2YCUzPF/c8WfHLq+
lam+uyKvzb4A7klQwsqLR0FOKHKrmT0HCxYg+XX+v7uPvpVSv7uO00y2K8SkTl6PyCQtRXnN3nKM
WpEV97/+8H5yq347V353ibWM28K0SKfXdaH6Evqg3YB4m3j93XTNz67w6jDe5ZXjWpsb1Q+sd33u
und56dQMsSz2bwoLP/s6ttv0u99BVzWIEQ8xucq0QC3dVZfN3DhHUqHNyRmC3+ECflLA+Da78911
YuPKrk1n64Qy7IlD7LnlTMwaV+lnnTXLeeH36jdTMd/Ktf9yaP5WdfjuUr7BLcVQfnoWDyQ2dVMm
dyo04y2dJsL1cNPP3I1obJAaQ26ie7lROg4iTefI5eXxGJbh12oCLtZgGL8aUSU+5tXkkvFxp0hw
MjoECdMLsrGWKEFHfGAm2j+IMvPv3H5ugZjTa/WpSzOxVqvzycoxSi4SrQxdyKN2QPs44GVvk9XJ
Tq5qi+tY+fRQh2W6GqHPHFJlV+fVptyeyoy3ai1RqU14aQpG1SM1MCrBSbRnnrD7H8bmT/F9P+tE
ffv3331oOilzRuhK66T9ujuH9J4fGhBQESHGLsJhkRPbXwjaFoV10WW9/SYFChKVAdbxXz9Mr3A8
/20aflutv/sJCpFoYeIqPo2Q9N0ocNbyli6hC4eLNMVJOb4WUdCXUGW07LpPoxiryJ/94RQ07cgJ
Yinwb+SbMTunPv2bH+sny7X9urORJl0vrSk9M6V2TnXGO4lZThH9+pf+yfP9mno0FI4VzjFPn0dK
YN+UKYZ0d+mPHIJ/N+bw7cX5L4/Dt6TSd58rRgKMHOlanBnXDSO+1OXYJhTYQ1clL7FhPrfJ14ls
rV4PTR0nHwafieN8xickBCbuUnCwiwOTgGHqSWJ2YXwdJ0N23KQRQK+RL8iyvC/65sV44e+ExD9r
eYltIfnux8bEk9RDSb9njdf+MDG2t8cROx3/jmGvvbpDsPgyB9q9KhesRWFGawZKvOS9HYR3rhOi
3GTsb9/HMnwrU8/biS50foMD+cmyKbZ//91PFwAUk2vIhxqj374P/YFhC2qlexGu5NuMkr8pYf9k
2XwNVykSG3Y4SJhTGi53oRTNqQiB+wLBiUHCF6c1IdXw63vxZ7/SqzdBFYyDYxoRn/C0AzpjLmzP
WXE6wnwhd0jY4++P7o8AF78E9f6I9B2/mH4wX0BDtFAvh/rzpz5r6tfS6P8H4b7ONpT+c97FTZaA
8MzYPX1BD98vGwnv2x/5G3XhyL8IpXBiBZbqUlnY6GR/ky4E/wHqDjhfBc6CKJf4L+jCcf+iI0PM
2YHctLE12e79D+dC/gXDSYB0gM7lBMrmT72C9/4K5uu/WlVAcLCJgg4DZJStqlKvx38V+QuZDzFx
rzxr59NiIw0my9jY4fkKxzG4aRVgR0YosiK9HnpF39DdZg7P82Qm8WVav/ZhZ/vmQQ3YPLZ9cDLd
hpDoErCP7EmwagGsCy7aHkFEuJNCiLLhTxQg4R0aRlh4KtvKjgVFvfxMLZLyVAsV3r+WdTexu04a
q9mZzB44mveUaXeNP5D/oSfH0jejbmM/5TqS0kzZIPodusK9ll5qfVytjCF6PcBL23nQw64Zd0s+
MkLgIhWuBMZWxsNb/r5KxhTbp4JwEnhu1Z5JAnQVXYGJ8yhEsxy720TphsT43BOhzxVZqz5LtXt0
R79B0mBnNBUsXfgLbRdZPoWqEDcylZCq+qRMbtGMhp9SQm9PpAGDz21MiG7fLR5OqtR0bDeWYXD8
JwxvU/U+cXTvkcuY0MghMAirC6xWJV5OHm4VwYKSwbks66V565Jp76O1XSeBLoowAPQFJrYP9pjC
WMy9IXhsms513npNOqzXIHyGq9CPoQm6vVVyBsUyu14gcdbdbdfFdnku8oGQTssG/1L4tJ7pH0zz
U53EwXDUYZBSB6CzGD82KVGJ44SFCpxGnBqK+DhD3IPOOv0Mir/BYkqh7SX1gcXtbfzej1Pl9R/s
rLe8Awig/jQE2AcgitbBSxc3jYnyKZs61GkFugibWWuSAYEHY5TCC20KoEsTh2sA7kfSkbDgCplR
EbLJ9m2zY5VLLdXhxzp5nT8zKKuH7gwXjEXh3YKJP5OOuHQ2iifUx+4r5aR3fbZZLdLOQaNU0s9q
d2UeZG+HqakzPqBCH6lAz1T2VwMV3V+F+140NAdBzNsERxXKwTeDHDd7Z74xJLK05Ow+0lmwdrHA
nwiEs5qf5hoU737WQ/0iehKPGEWIkO1Wwrb3uvQZLp8dJ6uOwgXbQZNiXIs9tnjzJRVV/BJPVX2r
XOk8Z/aal0fiMDP+b6VRlTOJ7BX8M5s+QmQUmuKeLUgl20TqQDCGVFqYmlk/SQsG5Oh6AzFfbUBp
gjqjC2eDpA4JtjG0S1oyy5sLAeCm22W2aLJ9QsBuoqo2LfZOUNxdn+A2xS/Uz6Q6tWD76ksvGJKW
W7dqu7d1wrhMpGLmkbBYCoi1uSfexEtbXBHJ7eMIIov9WetRrMck8wEYdmMePOVe4t/3fh8+NWoz
5IwtxeLzpnQJAmDyrG512dhoD9nEoISHCdruwz5Ivohuoc7jkcFAVVFOwOw7HVBL89yteoMQrHw3
pQnbMVek6/Au5xDxgboW309Y5jjIQdoFduQvE0vfnKEOJ66GqpqRtkCzSDmJvg6DHEo5XL/kEHPM
eFyXyU1v6akZGre+PxRvzIzEOHJt6vtRTFDiTIpUTyfYw9gpwAfO5cHLJ7PsB91IAuEEcHigNDqS
XZ0hINuFcZWQtB5gle2scHBbpjOcqoporaY2caAkpbHQbKh+9HNWE1myGQFblWN23VkQyHaN44cE
rVf6GlFg3Ng/LsDIP3BQaT5UUgsYWwTuENppkUwRghpww+UQLCAZh6QngKM6Dr1dPT13QW8u2zlZ
y10SemjRi6WdEYv60kW40s8YNuOqDKlfyXQ6ZIumGoy4S9hgPLZ0q+uu/YRnc3Dr/eIH+YQorm2x
ZmCHODdoIlfGx1Tyhlbc2ENRXYdjLTRrspZ8BcGyuXiqRHfVNafvurnsMVfjAVvyZCDQq5g+w6eT
V0dQnz3xpbiqceBqbooB53m973Wo3nSxFa/Unv0Ue1rP+47bes4+ZLRchr3pwC5EIY/ag5R+j6E7
dpuLuBJOd6DKS7k+kW0MuK1d6UbxzoBatEAQCnY9jomEh7SkpF0mDaTKJhfVY9YhYaZbaHtETfkH
3Y3Zbh9F1oTW3tCEDZG2I7BDM0m1OWXsKcGqEMNP9PM1PWgHVeLOwePweQ4zmzCs7eQf6ML4dn0u
yUhN02PsVzzQOz81zuepr+obUNoZsilnVXhEcQdhxhHF1xx7/Y03+947yPvrh3IQ5iUltZxjl2z8
z043WFQqG9t+nJucIqnbmearTDzMcqtiJttZ1490QgYcwo5udikRA/LsOjdNpHWZFcQwG+fN0q/O
e8gitAxRehThbuJPP2EagpYN82h9U2TW+rWw+vEC+B5ZNJPJ/jSVW5MuHVV4K0WVLfiGbcdDWIg/
kxpz2qAJSkeca9BCpwPNCQrQwFHRI8XDRLC8zkb/oUgsgjiFidUIXVn2xFo3SVokGTtleJTx+Ou0
1OkLA3IFiF7durSlSgyIkP1Xp9zTT3Xdm67v24Q+bcB4BInCugod3vFj5n4qQrvHxciZ3BkuJ5FU
893KvCiFUeFPQ3CVhM5YXPkJNA/eLPMa1w9+SXEhmgL4mpEqFOXjobCoW+zwBdrO+WIxz3dvMKE6
e8gsuD1sMJ013RW3vQ4aHZSX2NkgI6s1d14UUpDps8M4qb5qNnw0M4FZxcpUhkMWLVMBQ4I/ibi6
XFL3OSmtfNq79kJDj6VIxn2khyyOo3Xu7ficQsSQvvfX3mLi1urq/KFfxs3KG+c2eYpsSjYXIKu8
s6+8hQ8m7MXC177iq/lIu6tzDwCqQ3nW0DtXzVZDHyU8ZAaddX00dDTsL2Sv+OGtwBX4q/3cmtZo
DD2JNxioggyuQmAQy9c+nO3ipmOBMEem9ANzTce5MdeIzwCtQ3igswIaKCATGMFosstjShheIa7J
sdFIcAjJFUPFZfLcGIsZgbSfbb4mgAs95lI61FR9UIiezTEd3HlHGdKVn4e5H8qLBNJLcac8nKl7
tIGBRROUnP9F3C6j3tsL9+5ZqS30e7jAsBlxmyJ6d9EkOo90D2maQgNnK8yN7M3vgjFHv1573pTp
XS60Vh8g0TpPc8z466kKhvirTYjLR1+a+wurBD7CHZme7QzOvCx1l7EaIGLpUfVndYlZ85zPvBj2
iz2SJ/BNrvtbxkMwFaUMZHyx2EZf0xhWH1W92Apy6ULDxzHMuJ/cYAyXw1RntdivyonXPUjpxIvW
VWUBH9rY3LRBZ6EoGhy7pRHrJcmVxS9WkuNxEYIHbLVn6NhKP7MmUB0GxRBwq0OglPvEncbgtlcD
j7kTlC5yLbYdmt3akLi834UegJIG9lftYq+LnDADKICRRrsHfxBaQPcBUhz5mKPwtS8IlU5sEKTZ
lIQ8b3Hoseq1vDffyTAL+Z803R4ayW4aN4+iLGemSXZ7gCGzf2hVlqMeWtKvtfBzCEHjVvgjCb5c
9m28NSjZUvdRUysGXBrT0RHvtD+FDJlUfnDhEEFg4Vd2+t5yWrURtZOCIIpr8mpfe5tiY9Q0vu7c
wSTDeU0efmZ7uwzNJU0SFHhLCsd7v1IBrM/CqWkVPd98lTsQ8EV9DaMFTgDETC0uixC/CB+esdLD
OKgRc1LjYMW2bL6FnUrpVB1o7QSQJPjL8AsOGjtoD2WkQ1G41MM+mbpFUf9KCbbBG5teGKcgVr92
afMF8VwJbCeudf7clq1cTKQTi8MFRI7Nee47HcEr3agxIHaQ9L4poI72w6x3q6cYwDly7Ag9sOAQ
Pqg81LNrxYdlceF1F0Wt1G3Amh9frChSzY0y1Zy/VzAfBtSLBroPjiY2//KBrSdwCeZ12go91rdT
8x+VE/7/1IA4W3jt5wWE62b9VD1nevjyQwlh+0N/lxCk/Re4cuHafiBcTuxbofzvEoJr/yUcwR7P
lxtUGGHQf0sIlmP/BcAy2ECaPuxGuc2k/W9WpvD/QiThCNuBlhlw1vkjI9CPxU/+Glcp29v4sgIL
0T+oxrYipkMti3OMjeyG+9K7qoYgv9d+x4Hmu4/m7u9y5/dMyR+LW39fy1FsoNGYyADYxY91u4J9
xIjfYKL9Pm7QGBOMGLtnl3d/ExNtDApOJL++5I+V42+XDBhzh8AuAZaK11OoXhFUjDnqiTGeqQfo
xjRDjbz6j/o3f1/FA4buUY9hKOt19bzkiEckfmFCLCH6fK48iKKYOrzhmAqOwcA6aiRlv/7N/uWL
C0Lb5r0spFTcDj9+mGlZtgqk0cRWi1RCIpcq3pcpAjHwlAzJ/fpi//LNcTEF1ozmiIth5MeL5bGr
HdqGGB+7GpFoHXqfZTPpM2bh2oshA2fzm++N+/u73AjzeYg3iHKK0OM24fl5VfnnhsSYXDSs6FN6
aXfL85zG7eUweI9d7oVXFfJ3YmqHX/+Wr2+W7aJU5bii5Jqe/WokNe3juWE8YGaTwpsWcTkWwLIp
f3Oz/PMqSBZsBbhbbjTx1/SBUaOLW7EAkHBsxxvEINm17tTzr3+V13eHi/5JBb7vUiBWFAm3z/e7
EjmSr2BtTctMheeYd+FULHcFsGUEzdDR//hSG/Fd4gCFiv6P36eTSZ7mk8fhgPczm9yqmbxd5i7T
E1ySYf3Nd7Tdaf+nkbLdGEEAbnpDnVN5ZYX88RebsgYwS1evO3zM8RkHovh9SjLlvdF5cl05CxsU
n/bJbx621/f/t6uGoI6p5qJuktt//+7j5KWsdRuknL8dvyc1vc6X9GjrK5dhn/2yMNfzm/v/X24S
DO6CwXvbAbP8Oho25wHFkYraThbDNgwzNz5j3Gj+zWP971fxMM+xPop/PNaZJ605q9qVQktLwSt3
kmgO3fjPP7wQPr3DWwybOnfjjx9ejBQ+Xe2OGWjOjaem8KybWGcKq7DSX9Oh1ne/viH/uXYEoSPw
6fFqpQr/msywmM6vCIBQTHDXMz7lkdnVUO+afnhqK+c2D/Bn9uZ3jIN/eeJCseGwpWPbvAhePXG+
tAX0dOpzQU+T2sAzPzacGs9iixLWr3/Bf3xt2xqFW8z3VIBc7DV3R/utNZTuIne0KLrraU1wt7K7
/NNbMIDZj7QQcZnDXxRuP8V39/xqaTuXDunsYskozlkV021t3ztv//CX2VYp293uct7QtFJ+vEyu
8akGfeHuFh9DMft/1EIGUP8fXoVGjaAS52wvaF/Zrx5gLGi9KiQ3OcN+HNBH6todJ4/o11f5xz3A
E4uezPa2lZAy76urLLSJxoAj9E5B7rowOIjvAiXnbdg1P/76Uv+4B75dKiT8w4ZKiNcjAwgYs4XQ
NlYPL6UuuFSDLc8XyLh/xlZiwQ09xYYF9wDKVmS6r16KhlNJ04sVmmTrxw5r+tKrs0xWnbUXapnW
/XYWXvawCWn7W3IuBtxOeTD/8e9L5ZUniwSIzVeoXn20PK8u45BK7fJ5ZGBpAWhqn6CPIQ369Qf7
z+9ws19tqwcbVa7z6jkG7gghDr3OrpyxCzMcqnbrsCJLdlvx8OtL/fM79LkAGj7hOuxyXnfZ/dXx
NMc1iB/j2t4q8KJnTcEp84+vIkPJIUNxFdb6Vw/YUic+gi4iMvk2iNoUNAnqYUp/87GFzusPDoEx
5H/Jb2TzMlGB8+OD7GV5vo6KAj5FRkYVSt5fHbWoVH8mNQQ8GX86oPGd0uxPoz5rY1/ttGH+4kSE
Jq3f+qZTNFJm6jMH5BFb31DQIYxEXBX2VQY1Bdrp6NL4YoLYfInjssn3DMd01W7JOtu8TdxuVMeY
t7E5rLmeYU86iVMY4k3xSrG5S10KohddSB2HkiqYfXjGU5MWMrxhkU6W4FyLPMzu83QGYDZ1QeJT
NaE3M957qMNGikd5KA8rCh7nXilqiBjD8mHcMUYETkLn3qJOi5ub9HLIu/bRSxv75MJxqfYU3Lr2
lmEIS31IcSYzDwcNYN1JfJ7efhx9DIH20vQhEOjQqe/W0GMwC9/JWtxbQPtQ+3TWPF+x314AL2DH
mBme3OicjJ5O1UwMCssg79TCa9Shh9rlvWm6OU6PadcHktqYZ8n7ovIoZxUi1vc58UV6JdnKmui1
3URfCab5lj8KWu84eJ2on0QSJ/ZF03uF+w7zYLpRIWeTlZ/KVPrpoYVw4e7WxGUMybEhgEZ9Hej+
zMhRUf13GkSEUAS3ru0U0GEz9I0jmDnZOzul2nwehK0FgmDJiWobYZrsTi2p/y5IRYkQfg3K6Xw0
yv1KaXO2GT9v1xCYjGoM3xokaBMBpU6JVMRDep8MBabqSqUwNP2mKGv2ofzt9yhr6WlZFXT5nVt5
5bpP6RVNO0pRZX9TbLOuF3UrSnI8g+s/LCDylvMOlBqFFktWU1gdDGp5GkCLXZKvAMHYpdZzQDMW
eOzq2nN3A1GvMpdTZnnuobXy0XzOqmU9N+4SxHu3ZQB7R6+ag5lkrW7opGS+wEdR0bR52/YUf58X
47Wuu2esNyC95blt73ZnBa1IAKK0V21iSNDjEjUecEGEk4qEZlj1Mz1Cu7+SgS67LwMV/7YGCNmH
a3KUi+vc2BWhcCjIWAYPo/EdfcYP0b1ALa69Uxyq7C6obP3V6vzO2cCCPdJxHINwgtlgV80dRnSn
p17WERh5WRlG5lsdjBVa5+G8+uOzPZGPYlAepnAkENDTBiu8yqfVnfeIA3KTeztjr4CxCKNY87kZ
cWACUch0cj+Xrsp2Duiw8Hru07Y7pUnVfA54qMZT2vMMv1SdS74usHR92a8AQq9KCrblERXoNu2f
Fo59WHh4pqhMvfGmn8jBX840wMs3AWQPeTRVLsQhtTSjlY6bEp9aU0OOIw7jABduXIztgYKvpDbn
FhUUEFSeNCglqeHdjBx+ALsUrmxJmti/xRXsPC60M8eT4q+UB9lZ3Padwj54COQ8Nme9yKh79649
NHvGLXW8D/IxKXZxp4ovjExtIUAmYUnr0B13zrxhqqcPXiF1d55y4gnPMstU7mXbVYm8G8Jk8t83
DRzTN5Md1u25H5TBehLNRCN4FUnpHcO6D99rr8+ubbjDCUOQefOFMdsuuU5bRvUZt5R1dijitmkx
BMmgfKtNUHJ0silv8gUN0yc5hhBIq6JJH5qJ6AAlQxXmm/OwvinmegIA4gTZcqaShsELp5OC4QbC
EOHZVKSAxOsuhSAS8jTSA7YYjrKWsrrvBoBU+2IurZtiKfRbFn5AqaUbWMnJFSOrRl13vYEr0xYP
LQAUh+lr1IenZI5RIa5BkLe3JOLslO8PWsmxywzwrsy1AiaxvRyzZ1/PJjhKByD0vplzEz9BZ184
ujc6da7csLfMjTOFtKNZL+iGOF5ORw0+U/2hT0gVHephDT/4JS/OvQiCyf+qsUkyrwBHrL9UXWrI
swE+FHRngsq6IqRBBAQ1R+lfrJMDBTGZbLKpvMTpsdvAf2l1iqFfjiCVnTVK4x5Yc9u5FkGgkFYe
wQXAqhcpT4tzNPhgIBEN9dxfIMikYTb7rVcdgqVz83Nt23G1S8oyF+/63pgtvyeT8MLmVb4wDFFx
/J0pCrFH8ZdQH92aws2hEK16ZlnT9rXfqIR8qCdJz4xBax9bwHjFPlWNVB/HvBzD/WxVdnEBzodW
Ad9kQ70jHShKwEzjN5mSoWkiatVZvveQQa1Y1mTytNBinCB4TxTiY2ecMhqu2HT21jTB+UyYJFr2
q9OyKWxD33xpLBObg8yWctpzQ/ns8UOXhs/YmY0akzL00EyFlxx73gEf0U5Ob3OHvuO+spjt2Zcl
QkDsCMrZkYMcp11ZkvOKRD6G+UVZQAOOltCi6h820uRHReJPRKOeCxlRasy/ikoY/A2hMynme6vl
OWh1h8VVuszzg9cdWNvB9mGNtUkNR2FLr/Ug0OuUZzZwKkkCbuS8iji23g9iKlHr2mMYsyKP/vug
r9P6PKvwjh661KkMvZMJhLpqsuWeqt9S7/2uZXjJCKsNYCnk5WVfelZAsKSTj2oda5pMpCvpgySl
nUfuOCBgqYqYbpxqm/4+xbys+HlSWtRekXsYyoA5Fbu8LsJlr8q1ynbdxCzyzvb85knw6uORr1eX
QQxsFoKqo3Y/p8owAWYRE2TGaqy7YhfwJsDzWI0o8gykrzoyAV2NfQYR/NNiZJPQ12mchzEgx0yH
ROgLAzUWKQiNy/KAT1IdVDJ26sbtGF44UluYAzZIaNgokiQxHHXU1qT0NIDEo1hIbd4l5N6SW2yt
OML6JKh6d2dy2AmXmpaMe7BY37O9susmvS6KjURI8CKf3xKCHb19E0gvv5HQXsZTIXvAy6stuXeq
dPGdy7gvwuKyZS/RPzCjJiqeNNqL2QW506RVeE86CVC+8eLZXo+VlQXyvNFr09OddJfMe9mwEASK
KqFVEoWGF6m/GxVVoGLfWq5sP7JtEU1k1q6jfagnWrXSqlAC8ELsTqOf+N5ZlliMZbSw63HLczgE
P1APHY3aph7nPY2i9UlbSzJcGIa2ey5maKNPjVrug4EAcJQNoUO7EqJBcTSxTxRtDZKsiSj8GALX
swEXmxLH5uPXfAQHvhnvou/crjsNsi/vbashTekbb33fpF7SsAeHax4lxsg3pprGCwYOXAZkWaGu
kthFg5ksxu9pN2HL28VNZ8xh6lEvPQ2JcJ8WzrbcbiIcnKMd9zVCaUZh++OYLX1y4P/HUIuS/c7V
if+ZWr8P4ofOW0dH1NV3qbQxZ3v85C0LIK/GHUPbFuRhuujc8nXMj9cslMhHagrJoXOy/CkmwUZL
2oqZzYKfOzvMOWSISCsnHz4ZXuoTczgW47ajqHomF8t4eq/zQK4sw2JC1uS0/kOXr2WJmNhhMk8w
peZD268ye8/G1YyHRQRmPCNPB2+8XHX94DGFYxECszyau/Tv7nw78W10x+UMhj9L8ychMuwF0O5n
wtQBLAsfYe/C1WnO7PQwB2+cCXxsJCu6rDTBkyrfpakev5S9wEeeLC2PYa7zzkRDTkh1l7iqf6TF
n740BV6J3RowRBpxZpsAQC7te58gzpmMY/ZSduFwWuIs0HT7xCq6q0UZnlXPYB7mfYOrYlflFEHp
Z2Jt2vkchz5NVq8u11pCFAZCXvqHGdvnHdNrVfsuzIxm2DNVHbfSsBQq0iFqzgq3o3U09Dj9o12s
Vb1XtTcNO/zwYhMEad56xZKv90OdJz0ZSiWvmFJKkos0r6132k+U/a4NBEOYxhTj7aqlezeTWnP3
CDutN1kOS4wZS7JNYToMV9oeJZFNj+EKVrW2ecZf0dyNgNBnttgFAVFIcGRY5UD7lq+/Jq/N6yCO
T0LibjjPfQ4a99Q8pi+JruuvuArhLFRWx9sTtLkwTAnN9acZleKWFZRm7giHj4sTww/y4CTt1FKv
HmucqVmmuX2avLtUrDbhB2tZK3Nf2Fay8iOmxbAc6crbxTsXkwFI9VYswDOY3Teiv01ryLsMZ7V2
B6afDRD/RdmxeqyYMXk3KR6vQ1nW3ngcCC520dR73lPS5eOD5CjIICGnUFrwa42tWg+bjYkEeRAc
F8vZsqubGlytK8cQntaMm87Gy4bIV+Ag+mK01ckd1Mv106y74TMDCOmIZYO3Dvep5bLHtBih5MST
0KJmyWDcz4/T9FiFQdDv47rygbQb1BGHtRLuY5O59uOYs3qz2JZ2dQpVOZzlNQTDA/B6+6aWLuyc
ytrY+oqd+mfg1g0RviAtnloPp13U93V5LFqZuXsfRfWTNw9WeycKf0L36/qu1z4PGQe5h7KiSfaR
zxY8eGFNGkcVwIeYUM3gv0tbExZRM1rCZ+wNmEMUu9U4HhO5rvIStav3IH0xzCd64OzFWKd1H5IJ
2TQgtbICFfmqYHJGjJ19oiCrX0ANSdY2n/nUncKC4nFQLiCbUGxiQ970Mtn64y0nhbGbvTNvWuGV
afabUFydeX1YV2v4mPhht4VLbecpWDz/ul74S/Y663lVZJM/Pk6ZsTseDluTQOPulzvKpx7v2qEV
zS5U1NB2lIdbZn1MnpQn3bUASf1yrF+qcFxZ+ejSflM/4ZcdEPteuDXQtMOS4nzfswGtnB3Mg+ET
YRiTXQH/h8sC9kSZE+1PoqxsNYY3poPSyWs6mG9qp6vwkzQajp9Z9fxm7TOHxEK9QWWn0bKyE2U/
l191CFTLbTj5Z0pNSAbHkcLzzrNsR980WYZyLYO3oa4QiyVPtUG5EGV+i1dCeZV4sBq0K6yhbHYh
nPnb3q3MzWWGlxlcBfnhR7Z8CxvQlHfonplVHn49KabpjNz4Dh7TtASqgnBQG9fFvKiGWYodVcmR
Oo9yipIxt6ZvI+5LlsNmDkmLIWMPE+Z08m2ubMjKj3pimdl1i2Sbvdpr+c5Cx3ILfmL+Ykg18pST
Iu4vpnYcP3NfJu4Bi63Kvq5LUUOaYG9sXcRO1ju7oV9T+tOjQZ1LHK2vTwFmZkzzTjC4R069tv2x
AoRYkFzNC4zXdr8+zzpj3Rmq1LkrmdBq0Ies5oMrfcOmacxMYHbuWixWfG0twSyqtymObp4vPSz5
aWrZkgw3dhssIiIGJJyoWTmpvlA4yKuPdu6Pzj4xTtefuoRAGGPAmGj6h4JtnObFNwnfeiqlnaVv
aSoqme/iFp17uks9u+zelG7phXtcNzRcdDFlDLDF/vR1mgtr2S/1XLBOM54LbazgvIKmPLsq1iD+
4gGg+crmdvjQjmEq3o8xoohtWDEfj4D4mS52/EYwK9fBRnibpkmrT8T7e+R8Pc1qqgA6f98n/Rui
7IHhENE7SIK4NVzgFZGbWzXHIi+N4tYTZ3zOH7vKudK1ua0b+ZXzbhGlrfpclwIffBh0hypIwpOv
potu23LCIzgF1dzvC2cS8iUJ5JJe/qflUYqLOiRMbyynjkaoZndANNzu4DEbz0uyldQMsZH0HyhL
MLy9EP7g5+4m7/Y/QTPHxnD844BeJzOzuzmB4N7kwy3Tvc5bTmYO5IAhZXu6kNW8a8MGXQkbreLd
ryu2/6ikEuWgIwJu0UGo7G2pk+87L3U4etyZvsUBJGdMghLl/2LvPJbrVtI7/i6zNqaQGmHhDXAC
kyiKFJU2KEWERm7kN/Bz+cX8A++1RwekeUpee6pu1ZQoVRPoRvfX3z+FUx35GMxo0x82h7kYgruA
IQHvO+hStk3bCZnAgjdAYGipxI4CDwm7m6c/hLwZBUhEB/IGFoFRs2neKwdyIYxWLehtt73iElTe
QGyxzozyRLP4HRtmGN/ngk5xDtBobvXUKu5a2+yUhoedlkeHVnLqBNGAs/XeVRIjps72bkdX505B
irH26HHg/dIdi9LnzyfQWMU/xgp42ltn8IFYVENDaR5QKGOx1bl+qOkK4nij/Q1X/D/z6h+vE68u
2/xr+ePn76yrf5GuNPFPjN/WHGIHJZbj+avv4l+sq5Va5aC9Ale3wJPANQF4yqrtkn//hxD/RK4F
6OPZkJw5AfhXf7OuCC+2Td3iTy2IFfz7PyJdrev9XwsVwRaoD0l/iC081iqkk9MP3IhdpdSMA2Rj
mp8dAysWv67MfbYU2lGUpHa/vhw3Ms6/xuM3F1BlAfGg1ZyOJ01vwdeB8XDViJF2RUsRkn6HgNQ3
y0PnDN0R9ngVuJZodwndSKQdjR1knU2igyrnq26c7idRy6s0742d1ptyn6E8OAc5n258T78nfB+m
DCMusCqx2SfIFluWMstrzqH2S1ONyRWQjR8iWGjOmMU/nwHYw9yrdCYaWHMrIaVJaujLWoZzuDXH
cZqco5nhcIespfriTv45PscpbWV9MlShAOngqSBjgKmnM5AiUC9as2pDRGIm9pqLHSYSySp97PkN
nWACxahoz8z7Cw/pOLxH2zBIigGQPh00z/JC5TaiJQIDNdKtaXPUSspd288YaVXar9eX2UaO+NdD
skRMPiwX7sCTq9tvjIFOtbGF4oA0sqXETUilcnhMDElDqtJL9SmDBZmgXTG0B4T3hr+LltYhi94T
P1y9Qp6CkT8oCZ0JghqdGoMtur99nYU8wzLtosx23ufGYH1P8Bz70qSiHLmSLd5DVlSAG68/zEvv
jgViIdxAfmXr61L97VnatDG4O9f4Nw26d1Nytz0WaiJPIpYVvWP6ra+P98ICYW1ATYA5AJ6/RWmd
plXRMhLmg6GUfRyHvrzRNDLRVObK26bQoofVDOYMK+KJJXC6EcHsoH2mM2WwMLao+uCksUJN3kDO
HhGcidnIsMrL22NrN9le5xS9NGgBHMieTQlcncwD5STi50rYZ9bq808fLgsVj65bNnpbZ0Mz0ISn
KisWdbhMvXkF4dY4zqk3PTgU2Gcym09h96dl6mHVJKCEuChot37JZt86WmtbNcvU8q5tuXon4Wp3
php5cRS4vSyhdY+xNkWcEmgTGxf2tRUbpFqiZnwoafqc2ceej7IWPVBOoWesO8xmmdpiyLKixb6g
p6V5KHHBZpPXXKzdX1+ez6fHE8zLysXkgu2JzQlSJnkEm69D+8tfumjWByG+bwmLDl+KPx6KQEGT
Qm6lJltbBxGRQdXH7rQMhZ4211oVuZcgW/q+bVTzR9XvuhKge1KiOcLR+W9rhUrPdfIUXLFwnDOC
HXHcukCveo6p+/wro9jgzkNJChGDMmKzD8Nm1My8ZRhK8GkPZk9mXxZ536bBogdSpS2dsGjalQk4
i8Ci59iTwBx0ZuScWfnPNhlok2yyNseQTV9g62gau06rkYJTh9oQ0dGkFxDWZSmu84kus8Iecmeh
ljrzIaxH28kew6Dwon2L/z0Rek93UndsB5qILFFaeWi3OQcDwm/M0O4AR2n2YYWnd94uJ1HzzPS+
9OKhUFJOQOy1cErYrFpjLiyhQXAME2grgW5EfphliRlgHWretFpshKNvmreZ05rX/VBN+ILRpPWw
kj+zpl968awx2Eu8dC52m2uW0UdaJyv0r7JAMaSl1U2RYfWZKJWEcUziKjhMe+YEo3W3ffMuHxAl
LhUH7gBwSU/f/CKcDsZLLZ92hCtCRVHbo3fp7xBV1slOGio9Vr3el4Hqp/jSsXLrE5J4/7pq4h5A
0C4scBcCqsF8lwwYyfbKGvNUzUmvtAwsck+/gIMeB9P5p1U04lPTA41cxnacvEnAsRXehKatjlj4
ySupYjTm7WyUH3oaqJDlhZdMx4S9GvGNLcSbUraV2rtlZ17VVhu/ywAkXDB2Jy1D20u8PKDjEDFB
c5XdT1gEvq3xH/yKdtimEjCACwEYWwDBlPTd+24Rpbm3unKN5Ky6Kg8HfTJRoCFB/IDyqWv3VS1j
GhlVOhwAOzBYdNoaFzi4Do24sPta+x6lk/hAlQw1kfKl+UT2jrqTvRJYUbqpe+E2uv1uyfQx2w8j
vnWKHU3cpFORf65oW5mBhzr0W5S33qPd+uR0rt3P3WhZk4YQM+rs3dTTKt2NY6R/H63G/AzpRMvv
GjOxXNJUFVrrsaJ3FI7lhCi9iJYVSi4IuA5QIOpwhzy4OHg0C2PcV01mNHu0qQhBy3pM3pCUbD62
Re3OgZYOiJMqPzfSkNBMOSMhGlURzrnw3oCsTKARg0xIeM9jL73oh3p1jBUyBcGF+zGTAe/2j6NZ
U5DTsdWAuLrU/ozLA9aKQ63PoD+KZjyypqH9gowyUWFKIhVXhsnP9ohIq+iwuDaZWCmy3QQiSFPf
YiDAfR0eSWaHbjOOehCXC0k2yuq68ZB1CigHzj5582Zt0S7SDIKEw4YKkZ7rSBC1l3EA7pza76Og
GCuL/2/r5Ue/xldh1/qt9jkvcRVGSx+PXmCB+o8hBg/WTVf0uGtiUzp9bOvR9ul8+00f0KwcP4+Y
jSKyw+n5q1ujwQrGsgPXEqSzo0Hvam8JeiTjpG5it3kLbcB3iB1LKOCzfsqPSe80uGhHPU7DQ1ep
Hq16HF048zI7hz4bFfFUonG7EBME4w6TiBiWxtDRwowiUnf3fZKOb9Ixl7/gBTZgUcaQf1zNBu6c
Re8LSlIKlxAWXHxr5mWPXT/rejzE0ZrJg49u/ramq/8I9w5wevbM+jIpLJDjGD/VoBhGfzj4kKAy
MAnX+ZboYnlP515Qere9UsEsyvSHiyEN4Bptx88ShaTaJfAhu4PVWimOi6lInVAnX8gMlNdMl328
oLz35kmU+zTzCApCFKD/4pWvVI2uXg1o59H4NcsEPK61Bq3bI/Sc/d3ikvi4h2FGsAE2K9p10uE2
uxvtKCbFtNQXaowErXpgDiVfeSJS+8YRcsA9e4VYUdWj1A8RnMN16GNd63bF3OHnUOI4Ee/BaOjy
qa6ev2WWwEas1Zr0rtM85PNdr3ACwWIQ3a/jVc4n8ynYOZPEaOyw60AEnzeNjY104//oDVQ2uwje
2vuyk/O7YqRIOQ61EyfhWBcXNZSN+/V7to/OXAK0sTMh5bdr/6Na+IhgIqbYahAEPgJ0s6/RNK8L
/yfU52ThQqYDhU8GsFRCG9heQUQidccRADxUxPM9pF0/DEEKK0NjiZrqRqKRn7mJEwAGc7p13uED
wG7gTKVUyOWT6tHsFlmsim3xQ3RL96Xj/llxs1Ciu8RSjMioGG4BhCXoFGiGZswyMln19w7i1DqM
Idj0hxHpLGC85w5xOBKXNVwmeNi+xb3DxkukzrADE26C/t0R6/ZsJGN2TNzI6gigja2P5th67+uZ
MLqjmM3+C6m3TX5pdWMj98ao2Z/mpALpSVZe4h4x/9qpT/rmTTe3sMPKRcmfiZv4b1bb8S8JOUPf
nYxm7U6oCneE2nBH8prNArxsGLX5mnoveatDh5N73YFEjngoFj8WoQHi4h1mfullm8Rhovz6bdY1
Vh8MZQxRA56b/sboPWxaEq7M8jA4QlkhdjaT94vpHMv7sZPC2EWwhbqdLOx5ZlHF5o8siuFTtQSC
78jOcB+VpuVflsTVIQABH8lwysceCiUdJ6xOuwS/h67Ixk9UmTLiBMGbdkGPBh+qdovqIhqAG7Hw
mIc85E/pGBKhPN0Qzz4WoVFHmA57fpbv4aLC/EbFHZm7tIZzHmJEzW24GIrYvfSKqsW1NNMkxgf6
rBFpXsGMGhtYeyst06owbtEgomHBXd5kzqj0PS0pJMaNm6DFHdwFpYtqSk0DdK3k20bCfgW5SnM6
mnMUPc7cRFQ4kRiYBWg+8o8cWoQOOyOB2zVtB0zP62j55kjoYXtW6PwAPb3hbRQtxzfM2zoGS6lQ
fTeVDreyx1iu5adO1QVDIRsrlF3hNLu5xE+kiBQ22W4h3W+eGyFbxrwQ65fIHtnWjaRdILSB391U
ToLpu4KbuuLsefuhsbEb38E5lDJIE7Rdoa/NfJTxgLt1h+j2k+UsBLVZNpBnYM9QTYshKlRoJrXU
6FksbKe9lpefdcfECVcSDf7d8OMkuVlGt/4yGH1T7IgVtu/thUfA4sTCHxaf2YnA9gFnAFx7fzpa
CYlYp4BCGTxEv+LBgxfbeWZPmE1RRR9bavYEIrBVi90I/+cGOMj6YeH3ts/LpfpS4JqDE8cEU2iR
VnuXS818o62cN466/LMLtfLOS7WEC1Ma4XCUTjoEkaGUhyJrOVh0i8Ro+HuXKc4XYJEV9gONVWLk
gTlT/7OqcZ0QIrHB8uzx2nSbNKYvqXCJhmWsPqNsLgSREAX2y5EF+Glbpa1wVxTjx3ExqGl5cfqb
anLNOTQyr/84UCR9nXpfGZcJ/sLvI6gEWCKbrZeGWHPM+8jOu+amEW72yRYR9yKsCdTBbOTAOywl
3irxwA2D4POUDwtSALwZFOCA08CpCzaE/B3yh/z5V9QXBUWRYcEgzIam4NaUDcbDUs2YLjSwcD82
lYP3CtDufJtVje8ErZxUHPYsIZ8G5+S395M9lhglRJX7vgEiLANzArEALk5wXgqVESv/kJURBAX6
UNHXHlfEH2pU8r3jGzq+Q0Zv1gGmV+qxSNYrZKRa8YlF675P6rG+4pyLIdAU7qTtjMkryh3lIJwf
IDsHBnxepc3OHT3AR90Exz9EWV1H+8zIYxH4SZ4mV3ruVbisk9Jx1DLNWsktpvlJm10ORAdQ3grJ
u5YuJ4qZ3JiJbuFMARXiG1eRuoea3ab+HiA3+9Z4kxJ4zczWykgXNCdSYrSubYzD8n2b5/490nY0
S7YyYYGZulAPkH2KLPT9ZHzE7yG76PUBppOys+LzXGEShEDF/1EX+vzecLsZIwk88ieMrlNJ+VW7
C67Rmh59jvJhzZfTu7yBYAOv+SL1x/KdSgmo3+Vu4aecVIn1toGtZYSRh9tFoGNGlu+8IR4fU3KP
qmBKZuq0LuvJQzApBBrME3ztDkSdEs1pzPKSuEG2JEvT5A9b6hR8SzfX7yB/mHAlEedcrZpIPXD7
wYNIZ4nUP04uSavhUIxRs5cIrv1diT/7XaZFLR4Iyq1/IJJKuHrAr0/DKFULosoY0xPUAc6FU+Xq
OEnP3NucJDIcjNm5QGlmrBTzfribYLSz0Q4K2UI1KVvudFPNbzVnHIaQQAVfe2cLAwFPBO6MLeqw
GD/huYBlJBo8d4g1ThfYcUOneirwzQlSrM7UToAJjohFxmmvsF+Y9g5kyTp0+6b/3LYutqr6oPNO
kU40Pxts0XawbvARrzO5lDvPLVIN836DfEcH6o27i7GexJFJljOWjSamAsFMjPHXgWIoCtpIotb2
LXZm6MEGnOC8TVxynOGUHdxhmtgHqAgDvBpICdCMdsJRaVkv+9qs6+9s2CsiwOEWi44FyivsqxlH
1t3YNN0bF18U7BP8lmNUwkySFuc9VTl/O4haATAZadbw04ltYiDiQhgl1XDBFE7t0l5M1djmmFNZ
URqIwcUzaHCgmGReMd54LVKXYKLWv5QGAQPBwEX5EuctFhwRqvZ9P0wkyIBDfBwMvGyo6IvSorpv
pi+RaRYBym3M+gmqzpF4ZrV5UKLpWi5wHNX7GqXTu8jVILp1BES8nx1Hw0W/8owqJCttifZ4IHMD
EgV7TqhRF1Shng3TvT3j+RssqW3cxdUifnZGR1nfREkWtFZR/PKtDop+Ahv6NlNL/VmUGWySxEVU
c+QxO9jOTVUX73pVWJ/6dk7JwcCrDgdM3+hKRBa+QUGlE6dGwpbey33CmZvsYCvozS7Csu8jxGt7
ujbbCfxHZZN1a8BSykPdovEW5qQFXywtyR8YvxuJgy+fa0d7Rc1rcL4VBfz71sS/dCLpLtCmuf2g
zaZPtDmN9Ld5a8wSrL8ddnkPG4+oGCWugNhWknU2JDx46Sc3Pj5oxi6p0IZQuLAhkxJQle+lSBxv
V3ST/N7kBrqArOxuuroahwDnMwerlKzOP8OsmoipiLSfaGSx8p81EckrC3dSNxyLAbpNReX6ZoEj
QlZHlI3GnjppvahIz8YjDB3v0Wxc9dl3iQy60OcyvURuMf3w/dnCm35ue2enPC2N8eYzaCkgC46/
2b2lM2EVMn6H6sjCEs4jNG7IjVHu3VUPbCKXcLkqo5oMbQkfPOR3iq0DJyIUP7qDWnbAxsO7SPAK
QFUgbPl14SsWu1nri5tci3nbSTKkt6Y92L8yfHd/Kngl1x6qt+GC4o0b3ASj/QNiPPFoljH7BVZa
UURCQpm9JWpr8dEiKzJoSvJoLlssPB3E0I79q5Eqw3DJ7ab481wKm0YXSkkbgkSrX9GbwCerrWJo
SD1EZkHTJpvhyEKk5sro6OKwUsOmsErxKD5ysub5rhuxocN1yEuhUrutdj3ZacdTxUnG3oPtU42/
EMclJVz9vTOTrNkJmD230pLLl6nruhuVztqXZiq0L7kOTrrGjpqc6rNfWldx09Ce9zk5O7jlddtc
SUJVoLTnc/21LbvIXb//2QzrrorzsK+L2Lu1jVJ/KNPMJWbRG2vaDEWr/4BTZxNU66/X5MpKovtc
qQovL4MIlkC2RvYoutH+pPiIp8uia+yfczou943tmXHo5zY+XK2KHax4MkNgACcij/5Lww2EXOtZ
u5ZswvyxrLxHS1+jClPbNqqdVeERw20CQ8sAiA7dy2jPg7wcrcG78UuZ8saHJLm0WohoIbZs0CG7
sre+uQ79/MAkJ6HER8IVA2TwliQUWZK7U7ZVhHqvyiGFNfCZ3R0SEMM/oLqj6FVZRus4950i7DME
TrsWec8tbfZEA0IrZnFsukV9iFzVrgkSjQp1WWNkM+dOaR+Khg5NCA0a+RKqM6jkFHsZtkx6/65Y
Yi3Z4b8jP9Fb5maajp1vXbZ8zJwxFXSfvd6j44ATqiglETpxvwyEglxDdVik446fet3bMavEt9Sg
IRzUBHhxGJZ99tFMutIH/LZb6HtFlI9BHM+r/A/vUHk0aPT9oj/v3SyU9irgsy6+ccRNN8oonARJ
Rk0zoNRHkbDus0js6K2LfQwpvtxBOyn8gG0pcsMUr627ps2pbOLM9Jor+ifZNReKGapfz4UybJTt
LDe4sJEGAKUNehoaIfLQ/BpHrBwbVd+QDxPPVh7GXrPhdrkqaDsL06jGImsGC6EBfz1nNhFHDTqe
Ub5rJm8mGcXisqgyt7zEy1BQAblOJfYJHssSbTAWo0gZp0//JorS0MtOY3LpIt7VQ7Pco5zrbv+t
jOS8OMUItJqXRHuSi+Niik2P5PA6+PKsZUwchuPwwQGN63AjNjCcw5lnlQ0Fsivy+jjD/w2XThdX
kH/9MHLhInuVhYhuiMszMMELzXqsTFYyxGruYOhb9k4XaTQAEwcnbsel4oQteU0dxalXxumHqWvl
bkbXh6GfTPapA2E97u1iRyv5nNnJM6wLqMvE/JBZWCNdtvgg3guyaAuvAhxo46Atx4kjja8FFWNx
BoB9Bt8xFIQodO9477hC33To87EZzE7w3cnSkxdNnkd7YennciSfjwL0AAZjGzBNecMb/Gk2ksTG
pa1kWentkViz9H7CPO0MxvH8tTnAXABc2CDArNmSWjpjnLx4QStT12znQ1LIY2JLYASULvvXV+lz
OMUxbVBiuFW4KcPHOQU2oqwhmN5iKK1NdNRKta0dutRz9gVsydBfeurVHFXxmYDdZ8OueAoOJHwa
gnnbRpfMMqIRgnleWOtOfLUsalyD47Jrwy1oseISvO/d1j0DYj37IhnUomeN29M6d/YGw7KKMakN
zgea3tzr+oGafcwa59iK8lsTGfNO8amGkST06vWX/PyDXEfmv9VEBoB5S0nQtWjtNGZrIWOOGDXl
Yw5Cgjz42qh16wbzPLpmTkYqYN3215VCGB42uJnuFg1S9Zlf5qXX4PkQ6ii38CHaYllCFSA4La9B
d2V9LxVhuOZAmw0fy5/9MA43hWapUC2ZhHrdDZcDvo0Xvq1I+krWO92Q1jjv1+bOrdzmDiqMeRnF
uPxUVnmO/ffsV/XA/KEX2Hh0gLNu2Y5p0+LbaA5VqFxNHmahWddTHpU3gzHON6ozMb2t+i6AJ3tm
C33hO2dgqAZo0sEZt9YFRj7qkdchP3XNCaK9PyW7GaO/i9en4qVRsIqBcOBhwMhDnn586KhUTUIy
ItfC9N6UlftpyrT63f9hEMi3PAVELQwfTgcZemgGeo/XuGdJ+2I0mvxuWCrv3BJ/Yc/C38SG64fO
Fz+hzbP01tQORRmVTFVv3+KeSO/XdPwbyn0tUKASAWEc+gHFXvKu180sXFQPgd4UmblLMowFC2Gm
156atMdKDN7X11+C8dKrxhEFzxIcxHQ8FU7fgjlMqRlxLwuJPPulp3Hzua+be2dcqmuLkJCrXK0O
hwIaeeCObv/G80jbMdx+vHXiGXdDm8gX08jGj6//Xi8tcIi2+La4eNQZ+sZ6rCUqzabtj96+NooD
pro02Aa8g/BtlFcL8ieyAYuDMfs/Xh/3hdmy1yWxcjRpuXrrz3/jZHEZwp7JYFFIhzJ4IBbjbRPR
/h2x6tq9PtSGSww1hBVhkOoOGxFnGgC807FoNGPhSDpO2MgCbLfO9d2aD7pH3mDtuxkB7BCn/i1K
efdW+EsR5P6inSnGzHWVn1In8AgT1CIrdRBS+OacIxONqr8DoRhsM0KDKs19DqkhcHUUZTnTfmnM
k39Fe2n6Wmud+cXyp19t5xiQG+heNaaWvCXJlAQmTDXu4JwuEzKUxlkFCNxialjyYE/1RFDPnAna
KSkOrSidzxFQX1gwAr4r9lne6hCynTj6urNeGz0FiGH3P0Wcevd4jZPd04nyfnEj7aMB1vNmsrhn
vT6Pz2h8HlCEwVHN8cWq2RaVSBG7WqexExaM/G30olUWFJv3VJv6fTP75z6NF75Yov0cqh+ygTk4
NxtKCfCLYtcswhwC4T0Mnv7tjHjqzFO98CG4vE/MpoRHVbfdFzhh0szwQYJLJvZBL62GHStO33qy
Ns4EOT1lQ23WIOeJxeTBk4JIvVmDUydsdhiE1C0KjtCwipz70NxfGwMRsEkXgx2OeCbTyOVbSc36
iKvzByONbiiPomtzaM5sPs/fsGuw5VCRPPHQtn5Edd7gCzuQIW5rRna0FbeR1TLhzKf3fN1QWkKc
YfWwDVDVnn7+vhnPucU3FMb5lH4sES7thpZs9BKa7i1BPVXw+jp9PqOMhy0kG80qPdq6Odqa1LmU
MJ5NkM0B/xF1ABGIDkmlznnZvTiU60MEx6WHpbp5NMzr8ryZagyF+769FGsZvRC6fClSLzuzTl+Y
q/UmBZ1+JYBxp9u8RQmy5uasmIEorQPeIPYRu3DtzCgvzpWPaxPsMqRHzuaBPCPR5TTyQBFAJ9Mk
2uuSvlTYTSjGIkcOZwqgF1/gb+OtP//tGHInrCC8tuGp2n55aBwP6ZuhZ4dkKs4RFF8ayuKs46C1
BLqWzXbSEqg84n7MMqxbL7DxAQ0VAS7XWh/bZ4rHl4bioMNekVsiTeL1Lf/2VLE51hNG6TnQbWdf
Dp1EeToVxm2ld9ru9cVuPJ8xOPBcZTzh0t5CDn46ViFKEOwObkOJQe63xqngANqZd1djjJMdcOxw
Qmyn+0dpLsDtqp0P6z3jzkkwVclE3WCA1EQeJlIrYph2dbNDTWGc+SSfL971l2RRGZDofGFZp7+k
3lE31j2brDPJejcZUXSIaXUfXn8Xz1+7Z1JIO/gVUlSjXzodBfAAWurg5iFGCcUxIabhsmmcZWdL
0ZwZ6tn11UPtgnsrBTU1LyTz06GqtHdy5Ac5OPFSyh3QjvuBGCAfQL7DQErPXSMOB28+V8W+MNs2
WCHnIr5gNAY240Y+vCebYprY8NHBv3qNXWes7mIwomtefHXP5Ksrlvpyi2H8cI04vTomCbHJtQsd
Nsyw5H6cDHmnA/K8x4JkOTPVzycBmqdDrYVVAbXC9s3EfjfVegcBojW9/oEQ2upNj6VCSKLvOTLw
85fhczFjTcFwZhK20rAGLzO6CMQy5JrvfzEx1cUJxbWmXdvNWC7NyXzmY3u+jH2IyyxlotKR4G2L
9Qzzn6Kp6ahVBPc9eqM133vt4rRnNuF1nZ6WCRR2Fm7UussiQ597urhqEYnKkxMEX9q+V8tUQKXr
6b7CcSPGEs4caOYweuOltopDfaK6z8zhC89JS2h1haWPxgV4/flv+5dU+JmZ2EWElNH+3q/6bC+T
KX74088VAygaENRdwsJ7cV1Jv43CHtnCjegy2u/WcE80wztY38UnsYqTXx/ppefBNnU1l8ZRkpVy
OtKMR3w6klkRSqKJD1FdDN9c3a/fvz6K8cLSp2FHwNmqc8Eic3OXW6oaQU7ek/Ostf0+MztQHNkR
MuXOUbZLpR/vHZXPO4SVgF753O8nZ/zeCeURrdzkBL1j+AI9tAsNOPT/h0XFslovYJiRcnk4fQeQ
aiKKLgWQnCbqrYK9FZYSdGVREzAfXzNXcScqD7WD+UwPDfzM+M/mgPfCqmFXRsvJTGx2LjbHlhhT
KwqybJCPiebLN66KijOjPL/mU1pTH9GFWFnqFJynj4kLQq44kInaglEx0xhKkmM2RvAFyxyEwZHS
u/Azor1iA6rcvkhIhTISzHBgBe61tO/2rZa7jwlY0O5pefy/uvQf6/f0v9v6/+d/4M3S/TxRl/IP
/rL0tzDgp6hFPGrSjUA8bf23uNS0/+n4ArQS20Y2Q7rE/6MttQwSA6H/I7fSDVaU4B/9rS01jVWt
uhrtUuFB9uBX+4NUwNO7tmuu0I1je2stSIALjYPTxeRpc2W0trMi63bgTdZFUeVXNWAkGG5g5+rQ
pGf2kNOv5O8Rac3S6wTMQEl2OmJdJB4sPDcOpetdW3p1LCDK/Pb27/46R35PDni6p//rePnvMfiC
dWxGQc02xwuWIt0Q+bhI1rvsEsZIbu6cX9FVepEGb6fgJ08a9M73NrgCNr48M/a6y2zGpl6iNmP2
KJCfbsi/7flzTgHeQpAhsOA72xBKKKj39TVNUIBKbWfrtwXeFsX860/HXcXJLCId71buNVuj+LTH
J4hqAS4zRjEyqo5aSzkee9eOBUoU7wmyf2fm4ug5X14feV0iJw+MZADjZ3qObHsOVtqnE9p5WhXP
MyyPyiaXfBpaEsLceg+F631lEcNMbs25nfbZqmVINnhzbWgYa0/jdMh0EF4R0+AKFVRtNU3Dlbtu
eEmv3Q26+9iC0t2rgub+60/6wrCUDCiBPQAdNFqbYfVpaDBsw9uswkQbixXD/CajXu2jCageBpvl
X9mjq31/fdRnHwyHGf0UG6UjntTPJhYvEdIm5xhhq0b/AofFLv845/hZnCn4T2tNPpr10GSzIexx
bWVuJYhOnOM6i8NaGGFBSgrYASezVYp7Pc7xmRd5WkasQyGlhhCgUxo57ImbJePEA4EKuOeGpQun
frmdoERizvWn720dBMzB8jiX2QZOF0lN46LCVwEyd5se0s6NQvIth/3rg7z4JFxWUDEDpYjtSysm
WLP9AHmtJQX5oA1TTbRY/RX+VPLX4fq/xn2/NJINjwQxnosifBuHEmd+Bgl4ZhkkOj6nc7hqlPj4
zjzQ89VGB1vg4E2RwTpYD57fS1b4vlzLanxPYjN574r2AUnYmSE2Fcxf02/zFXG9Y2rQ+Z2OoY1G
X+sTMzMoow1JPDNxwmmqi6GtHhbayXE54us0G/1AkKJPGjaOoaFZ9vq92Q6GGdJl7PaQzM+Zeb/w
7HxkvN61YCc0Z/N7TWmtFn1lnkN7RNnXFdF4KCovuv/jNYOPCusSiAYN97bPVWiGhY6a9tkCbdjE
UVNpOSSY9sz6f34KQqanTuB4x6qFdIPNdtXRRO/IfydidBq/ISebDnGXvdf9XMCSFhpmkdVPCN7O
Z0EaYwDBDmmp2fRosIQub5q4SS/sbBKXjY2plNtbv7oeTHlc/bsQFuk/Xn8rz48RsBoMNbhbk5TM
rnC6KBw3tnNcOngr80M+/XCjW7oc72br8fVhNh3qp8UHt4Hm6doJp3262XsMfxl8OVkr8dC56uth
PIxNMd3iVJVpUKYUkXGtAl4JZnMaHbpaLXF/Zk/RHMdHWEhkAOv5uWbL85OF0nDto1H0eSZNpNOH
J1XV1HFE5AylTQ7jOr6b/OGr7C56cdkh8bso4QueqZJe2FAs7vqsQW5zvPbNi3C0ouRUWZ3JbHdf
jQhykrS8iqruj0TntOwogvicAJlXFNbfFkSZoZlGXzCx9Rxrb/3Einb9aKozo2xPr+0o67f9W9m1
yArvN/LoQlnh65pYsUsC5+IAKVgNyom2P3Nabt/edrz157+Nh54gjQd8Y0PRvrGN66X5YPzpPvE0
BP1cbKmp9oGcT4dwIOS2nc8Qfn7jYOJbeCkg7TlS0Ya48TQ/3JjpZ4FbrBEym7VnShJbsxJzNCHi
8QYLYueYR/X0ecAi9xYKkPoKFEhE7dIEE2mZ0PTSYIG0fM5eYrsB8LiQHck6Wr8DOCybx6VbYJSK
8MMwVgk29aJFWt2zL+liD0o27DO/OrNmNk43fz86hQi7pK+buLucvmE8vSyhY3IX2i4ugXZdRO+w
oiuBAYi+W9Ihe4iUD+VWRjacPVKYLc08TDK5kwacFT27XUqsUdx3GKo077smOiPAf2GNER4Ex459
j+by1lVELDZ3Ixj85BaM6jsJnPJQ+YqjMIom58xpcW6s9fv6bT03nkU3IWNbnJt0NWb9gVf0YUqr
M4+0TuLvl4WnSf7tkTZvXIeVmBDhLMMx9glbLesrmUbh6NhvZz+9n03k9h3GhW5b5bvXN/7t4f40
8tPNeXWcoaV6+oCE6XZwa1qWuaNh2d468pr+7bnN7vnXxLFi0onjMrQ+5tYjhcNR72K4B2j3E6Tl
RXExc+0LRKWHpBWTZx4/Elt94UflFVqKY+4nZzamDReBRb0aFOmOTscYPAISx+mDxtpqKerZSEDi
+Ifb2beY+j3oKGcCPAffGm33Xu9N/BuswGyjy9df8rNVtBl7syt21eDrUg0tot3vI2gLIcXB5Hln
1uoTaehkFW2G2SxWPMOrZqSNEDbjvHfd/sLV0q8dLZbAMesrp4gRSM+XTd5fWuSkoNssk52hhuPr
D7uumGe/Bf1h/E1Wf4ztBUO6iKxSxVR3MrtrkuEq1bQ9MPODBTETdfUfb5A89boPwIpgMZMEczqx
yBlnaU2iDbHfDdgyjtNU7hzWlPNfzJ3ZbtxIt6VfpXHu+YPzAPTpCyZzUGqeLNk3hOySgvMQHILk
0/dH+69zrHS11e6rBgoFFEo2lUwyIvbea33L2a3c5N9/un+8yXTG+XQBvSsKqfeXIwtj7DrBd9mq
4JA06TFxxlvCyY+V3d4aWXDZwD8gkNy7gBdvhg3WcXxAH63Rpyej9Wn2mEPwb/Kx4ZG8/y3y1FOD
6g2ExUllDw99Z7JGLVrnXWt5a8tPlTWo5r6wrbrdTcXYOHe/vw2/LBsUwnTuWTBo53BTT46lFWKt
pe85FOaLuuAuY3h1kz/soKzFNhsQ3BEaGrQDTz5jnaVlbU66JC+lwFyJw6lJbvw+uHP1+plw5Q8O
fv/4kX66nPn+lhLFYC2JyCRoy3TAJdoep3G4//1tW9/Ak3fj3Uc6uW3YKBKaDYtcd1YndJWMVAUv
LeZtZE344ANBx1lv0bvrURjDEmO9XbVvwIfef6YYSiRm7EQjQqbVN1M3A0Z1YIfJt2FxZ7zmheZr
RNxrebwN+ri+ryk9HdxYNOzDZiEqmrS+LnPczfc0CV8QE/OEr8oprhDPVN6RLOmMOJB+dhZA8950
VShDeyZ5xDu3gMjmXzqs7rgegOBdq5pqIiSzqE7CGeIEl+/84ZDLVpLwNZfNK4oD8zrWR5k/Bsay
QmqNYblQU3DnZZm/RQrqPQIlLG+VmSj/IsXG7h9mFWifSWHu6n2nuvpW6njkDKNjSuou4/RJV+bI
kWTx52tbL8uzCcbfVm/N+C1lY30WhWguzdrwrjIP0qWW983BzvM3x+kW+6zLpwAsymgQbi9AoLcR
6ZbJBveXnm/nQgh3P5uUiAzhNXL5YiBxvO1B/lLkvtyRQmQeK7rNajs6Oq75mKSPZ4JGzD7sELPG
gHsgePvNIo8jxuebvM92hdkn5woe8bE18nFX5Pg1TKxbT7qWY9dzZkO/0I3Kvg2m0oqg4N27ed1f
tcBYztSSQK3KCfXoBkywLY7bM6MLvE1s1slWqSrpD8CgavW1c4qZXIehVrtxwI9fWql3LcfevOnj
vBm2pVNau4FvNDJmcp3uRVyZuHymTtGSSnFZTwhby7PRr5ZzI2/AD7dmyY0rt0C6BsISZDuFmO+T
G1XOR2Vn/WapwBb7ersnsMR7Xk2fb5B/Seke5aXRCWj4JDkn+tzelBMwdp5M7CLF9Oa7hDSQMIV1
SwcYHodtuW+c+WjqSgsXwkewzs5YjNxKhDn0+oiZn7v1Fq/BhW4LC/Kbmd8Ynqbf8n311xPucuMy
aJevDmSMUOdLE2EqCu6zXblM7jhRW0H1ZhGEzWnWv6nXvlKtkUqQJStJxjYxyej2E+PSr56Vup+z
wqoujE4127haf8E0b3DRug2CLm8xNq7QzszGfGsswos2OWlehMWk2wY+7uAFoVbkj9kkCsi69Zk/
ajMdW/suTl6DeY0P1vHxPE9OfT3XfMcsTFDzZ+thsSTmimVujpDrR6IINO1QkiV3lOuGry2xf97w
ow7IYfM6DTpsg3VNssiQgN6bdGOXGeM1w0xz07mzcVAltX2hoFi126XQHwqrHQnmzpgWOGJte0HO
aK0p/VJ1HF46pxzIjGq/WYRabNu0aC7xgC5Hjk75dcEb9hfR2eSYWm5iH2P5ZUHgT2POABvTVyJ4
9gDlqLi8LvrlsXSesWor3L6PNY9HdWtCNKq3vhqqXVWkwwHUBIx5La/ye6UxsAl1sjfuB/3NXlYX
jw8ZJgkiv0g+L6b5gtqAc6yhY9/WOvSmZg7mmdbWeZd1xWNHDFhkkE6xpUee5Meepa0d4QANWrsb
NNf8Bu7Y3aVtF5yVGCy9rQAepOfGpWzsrSCdjzgb8r8D5xU9xXlX4OpJxE7NQOD7jhcot7eJ75Id
MBZOL3CjLyNmW0b4fl9/Erj6IxftRGjMfUjsgdymJfigoPD582rZ20lyID1riwsR3Iwdoqn94gzm
bs5wC7JBFEu6A8W7GbPhafKwfmUpl8sinHj9XwOsqJoi5cAcdNvbzdadhkMDIhtEhOHUKHyhuIxx
xEYQjnWt0I40rvXUKgNsGmhJ1jFSFAp9POqzOFLski2kL28usHs7bcBeFt6nvplGUF8sC8J1shAy
wdTsDJpsXw1dKQ4B5rXGc3HEvLZc6gBp2l2aWQqE00LhNIqh+4YZ4psvnFvie8GDZ67AWUiS/XVj
9/F21DJDEo/i30P8I8bAsZPrbFgwsvlqWXaDjNu7Ke8Xvm+rwU8+m/qNaRRI/mY7/7oggz0b5/gv
vzNw3YnR/UTcT3FYrOTSruIL6EKfcG4+r2b1xgfHJHz/xrWqaet11kGQ2nMDFae9azUPE3MAym2u
NFgzop1anicxwHVzWkOWRzlP9i0A9TY0AF5jUgxaGxA2+8NSxE895Bv89wOUkbJq1XQkLqvaB6PY
xxOvdwwO/80mHUffZsSCJtBwqvkGk8G010jzuBBuEbv7hWy7cygNiRbN/uJvgOzYl4VtHnnlxIXv
11okJbO8jn53go9Y9TirFsP41g3Tkz5ObnNkoGBvMXbE3wK8fm24prfsF8e5Kch8pGIv80jlzVVq
1fOeY21EOF5EvRD5+XwEeInnr9n2uHVxO9kIjxJMot10SFFeriEWsUP7b8DihfhKf8oKoONQFipp
33XCsl6l0XLEaRRxQJ631aV7aenJJS2SfRd328VTm0UAsbtKyW/uaOk1eLyhntRnRUG4w0bRdyH3
w23vJG7iY5FI5YQ65DveGz979kUyF8cumbBU2w4sg6SccH/PASCjduQVdeLWlGfSOcuEJT8FU+4c
SemwwkGv8OP5VVUE55Nwlk1LhwIncYbluO90mPQznRz6pKuReDkkSiwP/jjUfMCm7R8XCdcqxNqG
Sqfz3YoUGW85xGLwIo4+3wTOP4LYl7Hb1EbzzEr1QhO6oWne210UTMF8K0xNHfAhtlcFyhSPJCSY
FJsunq0rjYCIGsoRjnCWGFRmkZxJMcFMVzcIzGIQSJNWX07erEe1Y2WPGrC3lVhDnE+x0v8JElAY
nHUSCg/4swmTkSIQV9nS+l9a2ag9UN4lYEtxJhGZna86xnWVMURjGrTOpnDqp6AiajVznzuvcSMo
E56CGjVd9KZ2hmjwfsKc/yUlNH1f2EuLaEQzPO6eUts+VeqqdMv5JoG+DIAneLKyvr1sPO0wVRj5
oylxyj0xj+aGnxLXxlTXa2ARwQ34ukMDbMyCaXdpdnpVPnZOxrSjVY0ezW2QXfbEMoSZEOJZmDUH
lDj1WUPL9tAQIpXhJlk+QxS6AvDmZwdXWIfEB9FoibRggD/WNz10kAtUY9m3crYqTLOB8mkZASCw
47031uc4k9u7OhHpGqHSRX1i54dygFNTIbjqAYIYtBrFdlnKz+Dsz1SFk2rb5rdl7D9UTdVdB7H3
RDQSztiKlAOn6egMTg4Db5qTmp2P5bNYuCvnRTfm+4b9YcOaFl91ue0d7GW8Dsrk3id6MipnnE38
0KiHDaGHd5YxjmmY8y6FNUdg3PSFfZe1ZhGCR9eP9lxjcDeT7pnstjtRGLdWPD1ps7VXxMmKQwEr
IS76rUMcRsrfKNyXXC3WuI2lZZUhgRzZjZWy2fTxmVzs8QYTeodcx9FQJeV+Jb+qpGqfeqwidw0H
3+u2q/qNAqzwAD7wfNbGUka1au4IuhgjxE97K++9qAYM+LYk+n6I5fSMnxErsJfSrG0L+1PiAMkn
0/XFG9LXslymi8ScRENItxMfJS6cNDMVtmU+RF2Z+i7J00+WRZyazPFkq0lDlDwWIhxUcS6c2rnG
QmjuHScfQhsg76ab0yuh6xe9NLfBYrCxeZ26b8HlRVk6TTm0Iy8iAuJljZdwx8Z7k55Ls6BvxHU5
+Ec3zbeN7+4oTjcus2x7qLU92d7etmit+kIZVnUYaxhwrp90Byyw2EN8n9wcDchECMQQwlIDbAEb
eZ24NxhMwjE320uvcAtGOTlB085UQgzPqW+RXbNxm4x+x3OLpDiSCmS8dyeXuD+jf5syfPChPsNu
BX9CsExu9TPmYoqSb4MAnqEccNh2m6gvUCqCyEnFV9ecxnBYeSR10t3BBP9SIYvcjrpYyotWShWy
hqA3M+MkP5OA2S6JbyHyoe+n60BWIAGdZqp3GYg7GCz6mKNi0wUDMvqFYRAn47Yx3F1rMwayU9ZT
b5ISzPMSV28mVvkzOTUBHPA2I8ZZeEm/XTkx2M4ljSkMQVszJ7FkWvpsa6Td12pm4NnH6VMexATE
Kk5Uc9qyiOfJ2OwKOdgH0xM5cNc8HeEETJ8qGwqYXWtXYsrfsJ3L28xdw3MsFRTXaco2eehZRpNN
OijOoUZPGwa0VluLiBenellUELRHquZYnI+L2VQXU2XOC959qE7lIQdqcwfNHYkGJSaplwQ4ghMD
DVXmh0ANwKksr61akETsmf1lXhI3k2/iKeiJwCNLjdU6yN07ubpDd0xcRiNKZz04myarMI9NAy3o
xjbcKt7AnOrUYbRLH/hLhkw8wVG9BdJgzU8pUQwY4h3FL5BpAVlEggFs0/se8sIqIN4QCHD8ZNbl
mO51O1Ht3kiMjKSUwWteIHZgvc7ynFw66NXFI1BJDK5qmudH+vu5tW+bOXgVJtjEaLS95mLMrOTG
64r+PnDF8HkwnbjaimVOwKdloyIYF+PBFyV8Ue6zRPqfknIZSUCpi8n6mqZNcEPZAX6sbDLLuuZA
4qlPyWBW2xibF8TYlOiWT1heqvg6acbOxz01eelFNnSuuKqhRjoRy1PDkgRlnS2pv2jqxDhMUt1B
l1rOtKrFpmvLV9nn0yZxqr4jZ4RCK2T2La1jSRJN8ERc3DCc044mwBauU7DPcwekBOex/jAtaR/R
4IFP1Tgi37J5xy5PY3A12726ZAb/ogxikAhtjeIKlSqZHkBOQ1a2/JuSQj6mhkouGjljJ2AywzI4
2GSykIE0PaYjeMRx38QPWnCfpvKYujWFOOYelgKCvzfsJDs2PlgLVzXBp5n9ih3xnthFKz6idwa/
FtfiyG46RsKmitX3hn5LwNcSTYJcmm0pLa88wDpEpClSRcGmdQD1QLaxBQ961JmpfxHPi9/uqt6A
4GEBKuJGXxVpfG6lzrbR53NLPhFgOcM5WaSR7vAn11cilVZxKyVC0ENWbtSwARkpnKseetdtUzmk
EN1wwfpZQcNagYZrHDGIicWg1Lpc4K/5kYbvzJ7O526IsXU6dOgy2e6SzP5KwwP06jjb4AhlddF0
6UXS6v1lT1Xn+sRscZdc1UPZimW60aZehXkKGHJa9NeOqcEQps4CfMKyfPlQUAs4cLqw9bEFyHMd
avEdevT2kzLbx+bct1x54Q11wW7Z8LeDLcyot7XeJqqwx4K4qasuEqW+zU3jym0zUbGcExO8a2KV
GLtCz+Pr1CUj1EyHJKJiz8KBwx6BxSYUKpe0UcSly0Znka2IOMvgPJKAFPaGsVVj5bK6r9kLY7rR
FadD7hDhnkbYMKI8w+PYFttUwhtjrJYGLHACH9qmcpPbWS8tbWfLOukvS0c7JqYJ6nGevsFtJc3L
1MD1CWWRbM4DSXHjVe5LBcWuPBBuR24c/XgCYVCzyp02FcnW5J2LgO6i8QUX112JvI1p6Figbjq8
Ptx6g8VgaD37gaya83wQCbFuVfN5yvUzT8aAcdIVeLCtBU/8lTbj826H5KFFZEYSrgdYx7b2pdc9
9S1V2KEs+4R0JHBHkce48sog+AybglNvoR5VD5xJxV0fNDuncG2xjZPYOTOxYW4WpVvXRLZ2cge+
pwUv25bgp2y3Bs5oQytPDT9WUeeRgy76h4n0QPfrYOjxRZb7EGGW1NlY7MwbcyFUwSYbkfWOzHmv
irWzwdHIwuyMXZ3Io6rHq1ECnYyr4EiwWnM16Pa2qnUjmge/yyMIn0AVo0FzDKjatbISSK+ak194
loWHphcaj9RSOZdNKwfGDWPzYsSk/YBnQR7igX2hnwCiZW0mTBp8j2K6BiHIquinC3WYV78VRVJk
t5W/6PdBzFyINOCFiEu90J7qPEsuJo0Az+u8gjiJ3n+Kzwa/lSb4MHNotdCLMUsdR6fTL7AV0RGN
SZ2sOC0kPGWFWIhs5YC7y+leEJhGFOlDkgfqbAGfRqSllVUXXWLW2sbPC/KchYuRhYRgorn3izl7
89FoxAPHp1nbBppaYKZNk/2m53Optl1OfUikXBZB4mvOAoINv0HyVA/kOcR/FbrMtf3oa+XtUnhg
XmCjG1EOzYbqobOndakpEc0uaEkSotsCZxbfYP7o54GRiUO8kOMHfqGvCVMDy2ed+TisoO6Sy+Hv
sg63WLWjd42D+67pPTCUHJoWcHptuNIM9f6zSi2Qit8AinVQpo3OY40P9UGgAjJ2SbzwVzC3zTVt
2C9uzFQ7aRoaA0B6kxvOUPYjPfEbq1uqQ15a1vkMcusa49YQGZjYI/ZQlR1FXxQPALg8UN+OAcWl
1Effpj4rM2drtgTJuYep0AmCyoEimUurvSiSLTeabscFWb2TcgrACi3B7H82VeDx+65oAjdjo5s6
tR8AoVqSBIobtjZJwMRAdx3DVfAQTx9MfU6nTuuFGOq5uEZ1H9HlyYDRnAgKtEfGF0wV+o2XkZOA
WeQpT9wnilZFNjiFgTPa9QeTjNPRzPfrOujFEXjrEKDW3+unKXyCIFxoBWo3LKvFXpcivyrnuvlA
93A6uFyv4qBvI3jFc/jXyWRP9BqegYLbmNjuxqoIjCPOFtq2vyPqcTzrR736YJh4Ohf+fsV1dulh
g0NidzLhIm9ytiCzsQGU16B3g87euMlHqTmnM6f1IgxGA0w9TNFM4+TmcbIkqpNcaLo4Z7SdqboA
m1qhx572548hnIWAuajtWNap3bcpTGAWqxDDpocstHhPyLK8yoeqvSPm94OR+j98KgfBAjNQw0B6
eapXyyYNZ2QByc8eqQ45enDO7ogG4u394Ev6RbvADSRFCcnJd18UyrD3T5/uZbNAYs7T9xxcV/HO
lY8x8EI2h0rSL093vnPmgiz847vJIsdHROqEK+D0A8IgFEKPqYuKLqkiiNH60xSbCu9OUUdxnWkf
3NB/eMcQRGJ2AJq3vmcnnzKhSSuLmcckgOhFu5YozsE2tr//UP98EXfFGLCGOL+EeOicF0DOy41H
XkDYt7kTWYk9f/CN/cOzEegeUg9EfECbTt0bAxPWTlncusq/Lse7Sv1lJ3ey+PT7z/L9xfl5uMpz
wWVYBXGj4Ds9Ha7qcAPzJpvajVkwKsvyT12qXtj90O0URyvLbhD17Cy9AHIHV9+T/iHP3AvTg9Gu
/JU9mIUk0M6boA5uPNX9+fPDi4hglPG5h9TwZG1J+rJrB04N9J8M0OoVLftxbqoziUpnY6EzOvz+
dpxKmNYBMzgBGBsGgnm+2/dviaE8qzYb3hK/y/aBmDeF719lMqAWnQ9q7ndzIr/2efH8+8v++l1j
a0PNu9odVi/0+mv9tDWk7P5t7klefJy/7BzR1Ccbp3Pv4v4j0M0/Xsp2VmqVS6zm6foGqTs3yUDm
UrSFocLr6E0MSZn9wT60vmnvnys2BJShbHTA+vn23n+kinFX0DWso1abRYxpo36lFpJ/pCQsIhDH
nJA/eGN+kf/iotUtsINodhykO6fcMV+5ltQ8dvaBSMlwnox9T+jYWgIxKtcfOyP/3NXdQTDXgM25
s3K6dlZ/RxBM+8Gv8sunX62ha5omRw30zqd3edSMbs5X1YeTruSl21rpG0aFoSUp04pD9ZFp5pfn
dr0eMDKiXejFcL54f7cd5ly6XKmZ6GFv+vMlbCPUfk/9H6qiuMGcUla/KxJOKzilrVUuDQSXumFD
O7yCLN16JBjMd42jPXAITcmPHaPfvxm/HGdOrmi+/2AgQP3SZIi3cYu/ZIGrAPC8bjGE0PpdVn64
S6736aenFpE68T9sWLi8/HV9X7/Xn15EpEptL3x24KYejoYbX1ldGTXUqLRHanEgznonGm2XNPaP
B+aP7JUPdck//3P9M9/qZpapSPrv9r///q/9a331Ur52pz/07s90/+v7/xavdfTSv7z7j23Vp/18
O7zK+e61A5r6t71w/cn/2//5P16//y0Pc/P6n//xrR5oHfG3kVpR/eySZBn96ate//5//7n1A/zn
f9zX5UuRvv7yJ34YK9eQTbS7nJbXbEYdM+zfxkpb/9caTkvLUYcetKrG/stYaeCexDhGq4Sj1A/3
5N/GSg3PJcd9fDws7mzbSLH+xFl5cgKgUPFgVXCqCcBC4lc7eSrdGisyC5AJGH6WX1NlITIY9DL5
8VD8H21BJ2v1j8tw7uVgCEWOnen902imWRfHi20SD551F5rfiTOJXi6iAd5sE2/27n/6Bm5+POc/
eytN+/3zTyUKNI51C0KAieIKd9X7K1K8LiqWWhK2AZnHdA+7eZngr1coaxhOzlpP/a63AyNjRX+U
I1ZHxBAtQi/2kTL3Qd1izC7d/nYN9faPtjHZAdk4BHb4+9xPMIhsIPAiASIOR4s1cqbTTPVOlPqB
IONdsxNLjyNmg+hZiOYtpCIMstGGUe6JLc/ANkMJt40REergkQxCKA8qwnMkC7P6ZhjEemNT1K1A
ET8O2zSA565b02hGRVDP3rJRPmgy67OsSuC+UZuSOeFtJl3XONw4HcTcNsQA6kk6MUHqlwFDv0Iw
kyWi04qfnVn1yyevJWAKC3zHOnzoZcrPgUTqdEH3unWhk/fj4tHXpjldgyMfVTVPeuR42sQwTye8
UcRhXXv5tISOMxUOkHNy0M+KBR1/pEvLhZKZTIWn6O+mpTM5Ib9LYGIMs604C+2EUUKUI1ViDGX7
hSZvfZnqybEcRg3ELUMJmwSktJblOZj0NZKjaN0zTGbIdbJmMeomKkFliS+d0MuOfh5BM2DjJN7V
tznr5YNR9pV5pmVuypxrWkg0n1uL7kzlGCpguFD65oNtdA3ZPhXk2m1GLlf2Vy0yl3Vap/mz555r
a1fVRj/WxE2QfFNEz1qv9L9tzsw8ZgbJGFllled9axlatLCP0vciUGL0v+agBvNdk85kIMBUmHNJ
P2VxE21D3JFRXqGb91bIfB7H0KansbxrFrDqTEIqTeYhHY2mQl8kWq2gxVQNw30jpO5eFs1axs3Z
zAVzBEs6Qj9dWec1MFP8pk6qMcMucqj34bLQdCdqvCMYBLeQGjlQlMQQ1ru0C2L33O1F615PImkG
QDxl1dTnWlYHTDNTx+l7aGzMxIjkYhRubyc1uA3hWSIdgWEw42uY9RZt4dU7Iadu+UwpS2uUQAob
H1yZg6BGnEdX5rIt+dpu0L+awZUUPRElGmyN8l5LrXS4cjg5Gw/oDFx4/KZfaWdrnu9hhjIbOm5D
OpfR50QfjTbxWwg146JCqOCX6eWYzsLlps9Oc9ZOHh6xy1HYCghxIfWADd5TqV7sfX9p0FqXFLFH
RlPLfDUvNh1WBjOuETE1GIcmdAQh9UW0tK3KjH0qO8LQGgMB8eeg7Tp1K0Y9LqxoYSI33oN4t2GH
6hqBMQMSsSL/UjtZ2Z+TuJT7j5kATcHqsxhxj5XI0lv0MTNRPzmtSiC/LRjkcULUSCrNMIl6vLdL
W5PN/Rz0FhA+1qxaxhupTFEMt7GGDmA4h3kyS//r0re9s5xVZhLLB3IVbW2+b8ltX4c0pLBFbi0b
V4XZ6AnUYORrJU1UB8wrt17mZqiOPKZHRDHRh3RJd2gUY+eapTS45jCajgikefgIUNJKxrSbjknj
ROPVWgNuZBvLvdf1nn6N50fLjotGpM7W6no/jqTvxIgLelG0kaTjBydX0wkhdVk4DMQRWuvskZB5
RTggE7ePaDvBWgm9Btxj83UgEYNzDdfbNmc/muOl14hUW5oqsA+1lYmR6kV2E8kjC0GdMvsstBF1
5/k4o+UpboPKlyq+FGMZJxpT38JLhg+quPfbJbsKeQommzhUEipmPGnvdxWXA3hP+ZlQRTmCeKdy
qOewcJf06ff71z9eB77N6sDEknZay7LvkyoCD4PhKmFpSL2a8T6rqd5+f5n32/K/N0kQodgC2C0B
X77/OF6W+q0Xcxmt1QL3bCmn81Zvz8h6kRcEMIzm7vfXW/++/z6UrrdvNfGt3RPKYCjHJ9cjjUaQ
10QykEUiLtalakAi5SAjqDxjHQIJHevYrL/kcaM++Obe9/a+X5ozAasIdQxfnXvyzdXkT7lxzjPW
O3GxzVRe7HqCmna6LtUHJ/1fvzw+pGWvJk7I4tCp3t9VNmunHFHKhUYv4+s5MfOLeEC4+af3cv0g
OB5wXZH5umI5fj7gD/NcdB4S+dBWC9IW6Hd8mBj1pm2TmcHJn11uzpLDiIjpx9f4R0f8y/QbwZX1
W396gH935r9GJH7fy9fX/vKlOf3J/w+P+nTBfvoWfjnqX74MMu1fqven/e9/6MdpX7P/hVl6rZTp
WWPNxpLx93Gf+d2/dBcUjo+9iwqX9+2/zvum9y8wU9ShtGro96y0lL/P+4b9r3XFodluMiKHsWD+
vx/3HQpqTvo8ls6KZORovC4IP1WFpsu5dhzSL6nPrKbwpphZ6vSHMMYfF8HV5dOCIoL4NBfeLktP
6JP4ovw8OVRzH4SIeLUjk5iP7IDv37R/f5zVNI6XjGbpaVMNuWAATzb4bMxFjsmHEEjwVSRS/9EL
vV6GNcvCWUPlxVAnOOndLey9CB+dZzTYpb+t9HJ4qOdkjP/ojf73ZQKYLLZBV4u3+uTLQYzl+631
vCRlhtwrtp6ET+REPOASCRLaBLHnNQfyjMoPGPDvl+UfF8bWTmo0sKYAY8r7C+c8gANCsmerJEGR
Y2nPrI4UKxCa7bB189KMGk4uV7OWth+QWN93e/6+Mo8I5GUKYWrZd88jlGXNlMby3JqY/h+n0lar
zZJ0yV09mBo1CcdohEJT7BU7nJ89FnC/4ejy00v8D9Xi+73hx28BSpevmYcWAu3Jb+HOaVMsjfk8
ZIm9dVvx0DYY3PO8/Ai/+OuFAnA/CP6pfyBNnw7slKYls5dYzwQntzsoXO2Wao9IFjyQZ7//SPR6
uHX/vdfyoZjGcFoBEgHtHvzqyYZXuZqmiIC6WmaLOBnEHglFMAyYJkS9Wt6nUmFHkAykiTGax/jo
0STuaaKu/m0yYRcLse/IVt31KkGQDnjga+zFDf5M6VovZCNmBFuyw0FaJZonjtxlyustPnb0uOO8
mD7GzdR3GLeCbDm3WjxIWKXHgOJgKZMev0FnfMMvZZMePi4EZNlxZpmhZeSiR5/JKQ4gJsbIvUZT
vTuPLWO59J1luEgXZBi7ksl+ChRhaF78EirNZach6r71Ay15stx8wVhvTXp9MAn5aEMb2BniScMa
r5vWHVqEHaRLhotLJYmzxbDv3bEqKeRMuyfukTxIqm615MFGp+75yyDWz9kWelaMxIya8mEelR6E
lEJ4YihTNeqEVHRnFIhgTxbNrSeiDXDShs5SpwdUsrYXqiGeJ4xH0zw+eHq+WOdL5UI5Zwg4fkm0
KvlL6hWpRYhuzFwPaUW78YshfZQtg+vGd8voaP3VODAv30yT9PE9GS6ZFxVFqkbj99j2aP30e9vP
aD1ETKYt7ZaYqo7EGyOe6GOTyOZJPAI3sUMIoco2pUY+XuGFVtz3hradm0aOMG4ahavkSlsIGZWf
mwaYkHVrLnbjlwciacruLtOlMXTUf4UWu/eqDup+2lNgSHgv1pD36XlpyLzVd4adjSa6cmKwGgem
rKWJ2h7DkgZG7z+UhWjpHG60hcmaviOuky+fsDUnmSSJmHldWHbkmsJrn+JxtAYbCYw3NIKKk/M/
1gIERQFeEZNC9aGYSPjB46SX8m2hp9KSzqi7BDuPUy+b+GK0KPDnG9j2GZkOudVYMtu72eygrHFK
Xauqxy6R5ClGTgwewgnrtrGaCMumQChVpqJpzygDyT8demjiVwkeYv2cLo2r7zsrlW9qroF4Opb0
L4PERZRRG6X/ZMkRE35vu8VrVtSmeIO2CJa/mwuOblRTjXdtilG77n1EYfuJVS/5NPsJGk5ErLq5
9+RULjcxJP5btgVHXE+N0JbQAIH0ear7zNuPEharCnsbWGQSmmqqnxK0GcM+WahgLno3TtxDSu7L
iDJ1AmCUVQJNnQFn+9nNmdeEJQkn6dZYXOgdvYGWZK+pyWu+iiSf+h3i7QnFGzIEftSe9An0Jc4R
8UwQ2SjJ/0LZ80g7abQejGWMUWv10Bd3/sxA5Tmbc8ciSa7Uk78CoqhcDD0wCvywKGdMgaEz0Ksh
0NIIkJxPvO7BJaFuAGTDmOzo/nIMiCyyaH31KvbDtpNj9pgvqSwGgEmJpx6Y2FcO6iCivgbWGuIr
LrROLHyXibAZ02Soff2mqLY+hno/rPB733aOmxORTqcJGbCDVARV4WjrpDx3aBdnJCwXirzPZNMY
srg13GS6GSRBVPjxO5LO+6JJyc2EDopm0EmNt6Hlhu46mFv+pupGu9hYjUeAEoNkl3AnNSaXJSsL
YeLGkKf7Bn9Fiul+Ik3GnNz4lmTX6VM3tTNWoMrhdUkxBercIpdtCMUd+lK6SeNDLDznsQbhTwiU
KMmYDWr8DySZuQSomFrsuAT8DQTLx45MLkXtpZ+7WZH6IDGk3BC44lhMN7U83eRdrKlNWtHRCP3K
Ka+VhQAOG9T/Zu88dmRHsi37K403Z4JaDN6g3ek6PLS4ERMi1KWWZkYa+fW9/GZWdWU2XqFqWEAn
cCcZiu5Omh07Z++1c++5oeXwRuQGtmmvNJJX0y7aT4UP6VET0Uh7LbOL78xdJovU4Vy8oXk3kWAh
pokt6MWIwJU0cTea4fza8vENce8VhHuR/WuQmWi1eKiiJkc+7A7NaZlT6a9hKYkX7KLZ6xx69UcG
uBml0tD0H7JuDU0499QeOmwL+S7z7QlbgbXUh9JwTbUNdR2OceEs+YcX1N7d2M8V+iHlvBe1oWlw
hL9CLGWfP1hlJd4ymnlPoHCnT1aooti0Ko/CmG2OEPkiuAQBdiNS82k2kRMaBB//1KkmHX3hz2Bl
6yfQMMyoEGXmVdQYq1nS6lpsF6PGKIcBST+1orlGI4m8KJwSy9jyopOMxywq8WnwcNSrjmBROjRN
Da+kVjbRkU3h9MwS03K6NpmXnzgn+/PtjDrgp0LlfSWMcXog+budYp+NtaEpq+zqzKOTXLfFYvcx
4qpkWTfRQpfXMfqgjpHAI4tY2CWjFcgs/emQyUx3mwwOrCtLmX7ORUAYtoR3c5GgG6yFtCRAwQ6z
115XIgnGlblM3ccwecJYZdbI58IQpX73w6G34tanzNg65O+NmGKDBiORmUKWThdkVzu+G/p7FuKd
2JTkw1xlJTijdZ2Lptj2RlL+4JFprN2EmTVD+y5qeqEVMXzrADnwvSNyvfz/oytjsMPXf/8XwLV/
KBH/n6PrldLf9UerhvQfB1W/fuj3o6v/G8Z0xs4mspowABJH8Uokq/zv//J+Q0zggUKL6GUEMDv4
StMOMuNL5m/IfTjPcuBFakT9/PeDqxv9hkaH38XEh2Mr46V/5+CK8utP9SwZVSg60DFx1KOWRd/z
l3p27rwsdUDEI2CUkv6bnjeyTptVRITSZ9/RI9bdhBq7qK27OUq6tdcbzgYbWR1nFnG/Y7nUG0Fx
tcqJXNkhKQif6XJ/0IKVu8WaACN2KTbDVL7ntf/eBclzO7ivUJ/XGXUoqqL8J8fQR8I1ycHNSG2z
sk6ySJHqKBu8jF50DOb0PjDCL9cFWSBcKga9YEroMuJo/ZC1yLYr49QAilv1WfLRY2Z/lRZVk16y
/EFP+bzuUrrJS2oGZ6ISnJVPVHtMixS9Yg3eq5EtieOdYJdqxLINU8skc7R2b8zEjPaJP+mraEC7
kmaiYElrdmTRPoVN8pbWozwyD7jLiLrEB8tVriMS4HaFN5eobyNqtDzg2VTWWxDZd6RbavBG/WfA
/OYYyYo6VbQbiPEn7MDDKkkddHht/eExM9zlMiKgc0j7bWFHGGCEv2zNxSFlsCUbuUfyvqZjq9Yt
gwdeUvg+Sf+SZH8R//uZPGpdpydayG/ILNK1ZhH+aM1C13EyBN6ewclwygpQTpXZ2qiug6fGJNe+
Mer5TO6usUZ1gqzcYelGNzqsqK0OdWhcTTlS46of+uupna1YhkW6zud5ijEw32cu4yixRAKPg8+y
l9vnygPLvFw6Z0NOcGmv8QJ73fBMZFiANXKmNu+RxePNe3IKcA3EI+NIV96zr9pHk+yedehRKlXZ
+Nx1Um5Laz57k7BwFGl1TdRyT7LiHK55p4nYzrBK4sDY5xdbkJvUeCat8UWCZQBM3T8ICx8kFpGz
dLGfEdLaYtrEeZ9387bD0eZdrqAIq/ekI683sa68XrqrwqrzdX859o1JhZfR/sA87KMrL3j3unbb
uear8h2CiW1jZdVZHbMSnCpZLpeASrlqIutjGDHNkbx6gzPkaWErhCZHYakNXHDeS8XCvZWJr0kB
C/uNHG28lRS168Fm2lc7anjEJLgPnSwgZdn9SpHZovGfXnzhuuuiNY1DBgx1VYWF2EQD2c5O+thl
OnnwjH7c5ylZRA6waECyfjzjr7VFuEcfh0I+6XwiXAMb/3SdW9u8lSj6caeuGOCJg9lYpCznw6sI
Knc1oVgG/RBgoFAcsQeJjXpUej9K5wBEAPg0XraOJOLdyP31YkrUUL5JCdO0CvccH0LKnrj1jX7e
Mml6Q7z8GY790+gQzq6JosLhbpKxxTXho1qinaVaf50FXGc1VtcdQWXrxeWNJkMONb8VHUa7W650
lnZHktQWErn9KC68lpmGznBRWfkba0LGdsnnmmnbjC2/xMgxVNvcLa04ENOD4xWveY63c8GDgkTF
2cGKqnCcYEYgpbs6sDbaO1e0WE+9cCFwEuBPjH443IacHb1hQcSNhUkuYUrd1zl7L1f5ltEU3iVk
CrxrpXs/B8J7DJomjMtLWLlaKmtcLaz+MdiNEzqjgyjgCVmGzxS2yjCJlsQxkeJ3R2DjyW6wPTH8
sdbNO61pfd+n1SFxOnsNz3uIMZWmaOFpBky2vKbn8IG3odwZksPKGsrGF45PhyWDf3nwRPQ8nJl+
4vZLEyCsanlSTfCBNfWqQsADADb1qWx6Z5sk/Ut1AXI2E03HC+K97s2PJeVTrgK/X4uqgDhPfHM1
SL2CiTGfisDw4mmiMSATrofACKTvefBdDgqhQEUmWuiMZ23rr3Y29KrIq5UD0eSAiTUgH5kk9l8b
8r/VVv8XlDP/Wuf9P0hfQzvsItf4p533//2h/tdZifc/FS9//7k/pDbeb6aHmBU2EZUCLUXaxX9U
MHyFtq0PuPLvZcofFYztAT6nWYYw5xdl3Ka4+RvDnC/xa5A0o8LjCkGX/k1k9EdTEX3S/yiB+SvG
D1YwTxBSQuhM/FrCBv/c6zTU0k4Gto8YYdbRwZC4mWm3sh8vsbnY1sbLinJD4u9DZGHYWHxciDhs
WJ/Lretl5dZbrHmvU//QLKZkxo/T/9+///7jBjYXOeb/zLw/o8z60y1z+fbf7xb3N9JRmOOGgIQd
F/LPP0xq7N8QFNmhScAIs5hL6fq3gpfbxeQ/n6BApKcmXLW/3y4WtTCYfPOCDEZ1H1Im/+X2+Ge3
CyK9PxW8JFGSkMFc1vTJiqCd+9dmcWgZMlWl2JL3aXr7tihEE1fazOUPZ+LKMEEaAz7nnN0HGkWk
rSk2yrTvT1FkqGjn+dRd947u7OBcFzIoDiZL6Pgz6+1WnIIpGTdRHXTqIAjQEQe7UE6zRQpS6YMb
gvaCmWZmybbzqkY9B6WB9Us7HPr3/TKQdE+EdRb96IP8crJN5ryZHsLe8sqvcNK00NnUAqxnyK1q
8VXgE76pHTF0FKvVlH9pYV/OmP4wRIdidif3JgN/vVmyEgunMgs3uMuzRWcr3YCqiYWXWcmjGdDD
2qlWaby7xqOcok/Ua+cxSChihhJwgHE1OLmTrB2jIsGVmGIZ7molLQ6XppSdOIctRT8T3zcVdVZ6
0G7imGvbL7MVG9ITLfIXF0vNcekjNrSOWo63tFjCGs+8CoH1dM5obZqU/AojQ4b+7GLMpxZ2DO1u
K0q+9MQO1B+DkGiPZ9cojGXni4ziN9fj9LyUw3LxyHNIaw6lbp2b1giSK7QQgdi2paEPFWDddtVg
rDoI2yf0PusH61EIN8Jem+FdW4eKcJLD0hpRSzSYa907tdtGayvXbVisrTbTH5zzc71t6fWbOz27
Tnq7GCS7EB4ciQ9b0C5Ae7UEdwN0qrRep0NV0YOe7Ve7V/N7KcLhbiJXfMXWfp7oKcWidIxwhVTA
v4+M8WlppH2Yc8v5JuEjW3AeL8SZrDrtZ9m20UzGP12NPGLtZqIsdp47a3VGmF+AXZDR+CP3w7DD
Py9wzmfVUL1BAOjnXdKjlIkRbQH2meXUJ/f0O8MbLYkhc2JrTMvgO1deZX3T3Pf1QznLfjrMg4iG
60rXYERWJFo6JNybVgnfY+csgdM71F8Wye97ATO8W1aBXeCnhOud259I/YKefvNsTsWGZPM6e+nQ
1QSvgTmb+W09eIn6ZnJZSJ9KgDiI1TiMuJl3IoyStvVXsg/dNsZukJ7VYtNb35oDD+VmbuyIpJ5W
iPYjSiaVHrxR98FDRyc6fwKrLcxplVNPkGARLhe7qLR7KW4FuN7qmk5wgIAmM83K2uM4wXl32VGc
FbWaFY24BWAahCjIMqcO7INPsXrCyYAq0UNbaE+iuQ77qF73wjkDQ1yaVamK+UEuafCGAzA9JYVl
02z3xrey8cUaZUj5UU8zHNC+pC6USHbW1rJMa64s2i5l1uwNhmG7ggFLtUa6TVNzLlXbgOajrEuI
KwZgHFaaDlJTPpIE2AarYoZ2kpVKPc9KDURouGBAKPJIXWc+m0TTz6Jw02uNO5so+/C+LZcUXE3A
+96mveCaSavjiMjzMDAAvqk77TyGlX1BmcC02ZmshMcp9FC4qaTAx40UaJta2n8yKXPvom4Wx8qQ
8gpczbiexeDHsFyBRsA+1WvmoCNqQrcbN2PvRCNnOhbT7bQM5q63J7wwwglPsKxUtqKf2Owwt457
JGTtq910pH7ZubsJR7fbBlnIQAPogrHqHPLbQBtMa9lxYDdtAWesyo2zGsWtJTPeLwWimF4no9V+
QVOXlL5PU5nKl/awfgy8TsVRIdVJDzraVKQ1QBCqTYgY83nWhv7wRmA1ntcP91LofG8Q2re+4IrX
xmjrre2WAAzIkDwRUCWPoLHg6RE8tjbaKYgT0x+2gVbJIa/7B0waWKd80iem0E+hEHGoR2lWXKPT
bK8KjtH3udHlhzH359d6MKm+4Qobj33WfZADAUwPLeCPNAzUXS8HyGlpS7AwrVfekWlno7Q5mU1h
b8LajNaJUY8Hv6je02UEG2PxzZdb3jqDv+BbQpu5iS/yWDP/2IIZn9cYr8uNwbR6n9n+dFA6sM86
M9wfdmH7JzccIboNeXeUSXUa7UHEi09XiC3L27SDavau4GDfe+N0VswvQEd6CMPaLNk5hmfvddcO
7zhth40lnP7gdxRiwq7VPlrkR8BHuPFy277vp3GLwzG7woLV7C1/dk4uRIXXyvQ5cJmo47ZuaeTk
geEdXkdWZN52TVU8Tr7tvtp5rhkOhn2K3tdrDm0gnVsrI9zYSJPQPIR0szihplPz7FbeXWsU7IiG
ad8bYFxjQ2T91je7OcZSXt2NgfkwDl6wZ0Tvvw0MFuiiTs42N8FcwFsNQfo1zks0B17M2QySlqc/
jUqxtOTOYPP7sP8na2z1F0fv7MLbYtr6YJa+ubLDC9+IakjdS57cTTbRQmHpCtcDKKJNn6Q9N1Bn
nPETQAwcaOys0gHEYWZddnHkBA0m+CKphm2zgJnuU7+/sjE+/5yW1BFXysyKnKS8xHBUzkkyoOHO
87idp87KpNpNGbw+bAh+yLaT/kApNVjpLfNpxSwS3WXiGxtC6wpUpqvoj8HlWA1JxUEyzIIgUcvK
+X3myQc+MAHFGGULUx8QqzIrHUszU9eMf0T9DRaZoartK0StK6hn8k0Kqz30S29eRmp4ki/ZfOBD
3qq+ntdBNBX7AjntbSiQIhJnVQGva6pwZ+SLg96Kg0WJfXNIt00z4fJVYd3eS4NPoSkT6wyvhRyr
X4Pgrtbz1pNi2ZeLquLJGUkzCjpoHUFJJ2kEELmWoTMcrFyNB8OY86sFPtNzoxgT0boJ2s/JTiis
PFAVa5DXuA6bJtg6ffXUeH7EaNQIjk4O2m7wyuJsoP187/raeTJUNxkbKT21HfB4H6tfc+2uW0Ie
/Wh+EbjTCVQq662eFu+7mGdsr3Zu7NIleJ/ob8RmGlh3AFeiY4gg/h6aA8sGv5DbplCBOkRFDtMU
u2tDeWa7K1H6D50Iw9j7NXb3ZiP8tHUusNDTu+u9+keSzPKhoa5h1pUVwZ2gl4EfnUXLhNuJrV8l
1ZZJgCdPXSuGCODGYD9MdMl6Np2Krs3iNM5ZQRB60zp6oJMV3nZUv1s/Y9ZhwZ+87QsDRJkeadHE
ddLRiHQaVTA88es3jQ0XppFv75fW687OTHMSE1C+q7Kg2rfZaOOIGEL1GOa+vspTXISZsdgeg0Jv
PISFggrl9QyJluXDiDIQrSR+rLzGbX7IYIai9Uvo4JQtPcbFbvW0anLLm/ckXYSIgqvIufOX0Pyh
fsklBNNa8EDp6L9MYe9+LrUpntgZx2Yt9QI7bVblddbQRE60Yx3Q8FqPGY2cs2dM6XN9kWaUpDEA
AVStfhoZ6e4DhmJs5VgeN81s2Oc5rcQ587V5rq06OZb8ioi04c68WurFf2ws2Z/c2aHFEQHAcmNr
oY7pvDl7goOfnt1fo5jFMeTDaE32DryLR8d40TpcU2sk4i31xxyrlt2607eum/CeK30ZDEKFi5YG
j7MeupwkorBHunxGijzMoA5Qib30pWHZQAWtEQK39sOF8bLpTArtfpt3Z9TwYJtd0nNEnKVK0HzP
OcG42AMgNIzHS4tLr9WgDe9sjUzONmkNum9dV522ji7N4mYbkKVBJKUdluk+9MZqQ9T6AnADTqEW
ebIfrPoQOgDXRs4F60L0L7yubpNO9K2HjicqM9gAV9Rr3aF2pv7KmLCHT8ojWKnU53nxojvRu8UJ
wTtjvjqyyI9GpeQrL4AMAm8BICQ1hWWksdcVpwz3BWPUqtvLLK8PhIr4B8+rX0mqvVP22MeVy6Yf
zONrYlOhdzzVsS4rICVeGh18ZWdfPKDOQ8rSjVVlsl/lpLMnq4/KYzRZyS4Pev/MYkpfG3jGsjUc
M38Xfl+ddDI672bnBvJ6Mlv9qYUPL88djDnjqKQn6zASkiViq/KH4poq3n+jNWIux2m0amPtFpXs
byypiuqlzmf9nVouW1+uzbDa15Y/9oeMLLEHkPmBvQf8F7yR4V03G8eFubh161yZB5NxN15CHPiH
qUt5P4y85Qi71BbWAnMCYYx1oTBMCju/7femE2JgCMm0Yv6RZtzCQU1ldlBo6d2jzVBa3Mzh3Ot3
F1EIhhOlks/cHxzm9X07ARhx2HpWYRfU4ZVqEGC9BxKt/TnJwqC+M4KRty5MU6YVpXJYzj0G/scF
SJexQvNAH7cFHR7Eru6cHn0HfIq7KkksUoUn0aV3llcFydkdByi88DyzBUNqPnkbgxf1Pfpe016H
HP1gNpdIarZqXESC9bgK3RivB5+2EWTuFVMcy19ZcPM5rAoAw/vewjbCcHhWe6NQz14uqmPiutHG
mVUCxjMyb7qspXu7JPC4oPt8movM3tToIKRfKv/FkMWywSXT7BJa59j/AfJSnBOh0mM9gy5W6+oD
6RfG58Zxqr1rVvYp1E206U3/RzV4I3e+GdTHbBDGMZ1svfFKmIClUQJru/il06ZvP0a7rhGTUhZ8
1vmI7YghV7Sp5xqnNRKeYW94g/xiJtMeUQ8lHx0dFNZAr3OiuDQXdztbXdOt6Kz087qRS7ZsUpdD
YGE63c4wlxkFiioxS8J/3ZFzL0H8MYaarXTcoRexb2ezwYzbLtY2SOVz0M7zFq6btSGUdjiNLTwX
uTT2FRQc+5yWRVAwLxjCHxGs181im/LDoR18gpmSbbXNeLwuQ/vL6CRDJ3o09wQkW+7K7IFFJXOA
6s1it1kpT2Hi1BlTf9xnnN954C9p4LwpC6YVeNZ3zjxwstZOcprAocYcr8sD6j8hNwjRoysp5yJO
UJE8tHNaPsk0LQ+N4A2Ja2qaA8DMGZyKbR3mGeNxpXRyyi7Tf9u2yr20CjBX+Gg23ZjLs4m7O9nT
A+9eC7KUStJFx0ZFN6aoGnmUhuF5FJJeqo+GhzYFEVwWebvSGlxEYeQRR/J3Yee/1cv+1xrV/3kd
RybT/7Tj+D79pefID/zec3S83/BZElvHXNwNTPrBf+tQOzZRmjYyTQ9V1MVk/n9bjkb0m4OfHtU4
YI2/DNkNROWoVjG2ofZEWYrb/99pOuJs/YtE1UevfaF44B5GvI0t9SIr/QeFeJ1Agl/syyasQ0J9
EnyQy5WwTXObENf4nDUmoDFewwRg0R2ol6FtZE0tbvNI+XET2vVJQK549GUeXgg/w7Fn+2CE3VlX
IrJYQP10WqeL0OC9x14eU0ruA72zOfYjovam/jT408nza/vbjjh6XqIdluSeR3jDxXXrth1D0IH4
00zdPbvSnLkSzarTu8eKv95hY2P3vXEGTSZO1/QHvFMgoismt0bZRVs2mBN8pJrF3fhp2NGLasst
6rENJT4Pm0WuoAbEqjrX2GgoasdumjB4FWAScX6RrCDwJhGi+9j37/PsrEi+9vbKLgguc33+fm89
pHW5jZz2WrqGuyUrDkxWtUs7uCF62XdJv5cFYMJh3rfM+Gh4lsAZJyEQBWQ3EI6ZmwrQ6wzqVO6f
XaN8SoyNEPUK/2N0QynxAjFs3Tt6PVX5pi1d6M/dW+JftgvJqJZJ+LcpEFOZqQ9alUJ9P3s4BevO
Wtaqr5wDFS3FVoJmIgo3wZRitatLh85KVt43Q3bC2vg5mHgaS3omG0MJvLA9/jImY5+OdLNYel9Z
5x8z07jr6kevyGKv3o6lOkeS0riapvfBm9SOznt6H1rDdV+KYydfmvKYzAzpCoHQk2kJoFiEXZO0
fnBHNes5HE92JO8bGyzdlMwrh0IcxZR/uzTz9xBEReyI5hCNetx7rf5Ip3lfoqWOg6Q8ToqtF23x
V56rz9T1bhafe2kILzZK0oKK3EgINJ1IEoACWrjNofaSrUPja8Wi62xbVxXwosDVB16xGQqQ6BBf
TSJDmqG4KUykJlTo1bESy5XdBO6umSYEyE5yP/jVVmDTrFBwrZIkL/dmJ64BqwA/rfrPRFmfsJhj
HDsHp1RHPKag8iIKwsGy6B7LjhIvLW5VWX6L3LuzhuWnPSUKUqfUG+bC3+7gbCOm3uyFEYKEaF41
In8KXflUFpDkOjS/Bt9RA5wOJEIH2+6rmJhchpTZoV36Y+Y3H0IBPQsWaLOjO3wgJ/wxRk6JmqSw
boYpZx49PEatEzvovy0DL6+V2esikV+phEsK5dYxfVTjurnt0xyBGfTaYmUqa1+k9idhHfaRKjmM
G41xkHx2H6xjdYQo825PzmagbABrulrmA8w9bIq3S3ryUg5KQsRNHsLn3CdltBoi68ufvSO0vF2n
jmrcYq8F1eVdMHB2yMMPlj8Hr0hwRDPs0ItSbEG7pZc16+HNcrhnppAclppnYarGWDvmVVO9OOKh
1UE8oOgvwP/aOdd+EYyW/fvk7gQHgaB7QfX3lVUVrZ2Wfgvf5K+Wrl+7KYPxSLVB9zYhEiR/Ymha
PMFlstjU+CX4b8qf1lMZmFEnm+9DaHHzcaTZ3/E2Ian89IrRjXJE5+Ul7rUx8tA9RPTnszezaPwJ
Gj1dgObORCLR3AS0//tXas7a2me5m+RHlNUchrBt1l2wT2Yb1YmSTlKelmpmCC4QbNqxabo2+twx
y7gomTofQ1eHN2bEZCUmYHS8k9hOjTVmw+4AwrZBd7BgU1vLAk3CKpRFmO2y3nVeqrLS9gr5Yzfs
RO/4QLRTM6cZVCzORhTjyOpcLL1EnITiJ1obQ+H6m6qpekG0glOMVMGzQfCEYgwDeNm1qIttpVdd
36UgjEn+hTHtOlV7y4k62CRiCHdZ5aavNaVaMlc88PgGTCtDF+O7Y3NOBnFgHB97syx/VItXvYvF
um6K6gatu3GGuec8EqwHfJ2jMIdFf35wLDpKhGjK15YhWayT5NmJUIHlk/qKXJeTV6drDjIjj44s
V7Ro6AnrfWMPR6POomO/0J8SHL/Lk/Sms5uPK6L01jVkK1+xiI5iT9LKJi1H3vj29sJNGCPQpg6f
u2HBOQVJxUo779PlaE1g2BJaRIFRI2jWBSQ++ZjnOd6DMXlFPL5BrxZcTSP/Q4nvxa32AX3T1eRn
+xoP8jTQdwPxEWuKOxzNJXgj/OwOYLfKmORmol1yNHAuJ8O0c9TovQV0F1HsgDrQni+3C0/RgSr6
2c/a9TCOCwkCR7F04OYRGemRR9Lus3s/T87hxeU7Vg+JiVSrw2HymM5ZfaVn7axtkxNRqu8YU9UH
t6pO9QB+OHc1nUUPUjBk+x2fJk0gzNQ04L+TqvoZloW1ckCb7sGrdTH+9GrvpPBaBRj6ofL0Snfz
hunRF3OkahMmWX1LRsnWGuufgzKu3FTuEl+QomJeh9mr485im7Y4DER3K8HPOE6Gmh/IXl7sVHrT
VD49/TB6zgwoud1y71ek3FBfjOD5azYdf6Q9X+7Qd+9hnf+EunwbOHUFSQwxFPL4nWDksrG0cTV6
6joYLoPKMpq9lfLb/DFy9Xsy3SQlM0MPBvBuqgEa0gKOlisaS7FqxnikXGIrDcev1pPPWE/yNb7t
+SC1lW2M2pbbTDu0yRtmjHP/JANOm9m4XNMl3/vQ9K58h1Zhbt9Kj9hVuMLjytD1LY6XErFS8bhk
780oN5ylt+MyHVCiQMw01SrpumOii9d6MdezE9K0bdhe0P4eLFmcQpy1G/zxXEt+L7yG9XjnB6zL
IKz3ImyRxnV+dDLK7Ce20k3lGh/V0O5D2vp2B0tVV3FHYImMejqMPTcAB9NyV+bzcweWb4bknJrW
Pg3q1zQZzoCC933CA4KwZjaa7+LS7qxr8rapxVz+at6WL44n977Hs5jA2KwEj6GZolTydHNwPL1z
CNudhd5OWQSpigN4fiuSqyzn3ur7lTFfRhcsxhHMy+4KuAf1zdPoEmpm+js5vfSO2JuzXz2rzmQX
vEF0FO1qSbcXk7rNvEYb0dqpxdoLCPPp38fa+IzKjK0f7u9ofhN3dbKB47vA1z0t4yqJdio3ni4N
tE1aBPauKcP6uZuiF2syqweeSQjKAbtcm47n1jN3GJ9++sjZGD7fQ0KeWH2JNmGr1GA3ma9kop8v
w20Iut2L0YdAlhJrE85Ts/NaN6GGbuIU9gJKeqI/ymSFK6cuHF7ym59CST6J/K4GI1yMNONEjmGh
zZf0duraFy/Mr1WBns2T7o5bLVilmY0oPVGnkXGmMNt3eAGnTobXUWkZhz7vBoINhn1JHC2sYdPD
3DCzgm2qQWzrQiw/pnxs2GnfOgAkcdpb6Saaxo0KdsQE5zg0rl1pNCi3nXCf2H3yVEzJPspBnekf
S+3fVZbQsdG6sBQ+RuabdLFAts9yMyfBXdDBMDGBkDAcRXHuoimQpRLbwqfxkk1YFTxmQgX3zwxD
pvWvI8vdpdEiYlKAe2qienhCIsmEwPTd5bNj0N+wes0j1IwRRirsj20o7Sm2bKM800Ss4r5zHwns
SFdW59229ayJqxHLzzznd6pphXsqOyMsE5tB3dK3flpmprUFGt+lP1QczrEXoXkkmJYoyhgk4ZVT
BVscSduhmWK0mBvPBcpp1IFxt8w+lPYaWShqucfapsKif9jLiWQZELIg6at1klsvmKlOF8Wiw7Rs
gB1aXSKX6iC6CnV2VeQRsSbFtdGEL6rWn50o6AnfRXQhkzy/bC4/em3FGQ7VREEyCdmeIOD4j57V
GPvFh/cu3OpgpANzWOIViuWMNw60yQj/b0hs0OzNZvTMB+zON/VETl3SxAu0txWzN4wlJi2pjrQJ
RkO88JSUsckLbjtGqhn94miWnyPo7z2nh2wtZLfu/XQv0NN2bjutRxoOK2w37SrF8bi3Qv3kXMbM
bR3SWpHlY8Qmm+GHAa57oPn7RCF4VG3dbhPhkmvTz8d8YvZsvfShwpSXefYN44NPLzeOE+tX0tQf
URNkgNqT3TLnG+ndsa08evzQ4KppUzpkfA2D69IQxQc1JuqIJvcFZQPeEnW9dNYlI9f6OQ35d6rN
rUqLZxWpK5VBGW2s/AcqnLM7o9OE1DfzsUDmlhVy7fYtCbb5wJnApbxtC5/91dzIyrbWBYe7TVU1
2JtU9MxAXF45brh36wB3YKW2zG1vlpwdmXbtvIJBJOPUQSfbOW8N8Ic4iPLrShrv/ZJvwPw8ZT0B
WEV9UXtYX0pGOBz74CjGm96e16gP9v3Qm2uAJPHUuUS4ZcSiu822GCrGyDbVaRd0d1V/GXMHDEPy
6We6DLxEwshYIhZGOjbrqhmxYkVq3PT/h73zWI4b2db1u9w5biSQCTctlGEVi6ToRDNBUBQF7z2e
/n7Q7htHLHGLoR6fiD3YEd3NLACZK5f5zWi80EJDc3mS3+GQ1avCDE0PPhpwgDHfMmZaQxzcWnkB
sc+h+JB2n53rY0OWqF6UnRNHXEY6gTndOrP8xtDwjvJeVzSS7X6kt7Btu26Lpk8CxoRZahHcDB1d
NN+4GeJg0xv2xgSaUXTye97UZyCLbi2/fCxJ3GmokypRI4FIqJxzUMDbuk3v/eKYN9k1GlTVjW/a
66jvz2pFIxhSahl+A8q6i4YHGsQ2M4iKsc1soZ2eOEjaQJEsgPVUN0wyOiqFL3iBha9BGImesJ2G
b8xr54tYxT7w+SLX9+wordi0cccHJiHBmnyQe1jh4PoiZIUa3Si/CCbSxyRh71WgdbxURN1DlkNe
gxIt9gBTp3WNSMPan2cUckhxFcQxsH1FsSWfD6mo2cCREehrC0nK3TzDujQRehhc8c1X4YT+jAj0
PUxl16vMajwDkJXu6t5/1owwX1SUNQq6wPiWjmn10ACP3IV11m9xyYl2uV86K6WcZq9Ac3yhhNWv
wTIN9BEt88yv+pB3n4GtDUNH3sswNwdPC9F3XGn0RG/QgI+xABJIuzNLscw7n6vsgLKlu0IURmH+
GUBK6tIe5Sg/MScuDZzxjlwtSbWzF2M4KMAzX77tLsIy1K9yyx8OjI6ibCuGZPoOUd6GiFSNeyJQ
sQ+acMLGLdAOM0r1Vt0qACp1QMMgwpFLuEgjhvaIZwXMMDMxxsemtMdgNfcFFwA/88Yax+GHTz61
jlDn3eWy989ENIxXo59N3zEloOgV2bSZihzJ+CYPHNezY6qggicrjkkchBu9KGe0GIPRs+uAMTD7
4YWplLVIaCffCOQHhjj40Mw9EHjhtOOam2p8A65aPrZ9b7qekVgShEAL6aPL1RG9HlGuClxvznoH
rrCoILxnlOpNXGeEzH4xEs0XGfQqu3O4DzMM0IEyA3oxL7IcuXERaCU6kZ2giWRDZ1yYwyYULKg0
tzRhfMzGZ/PSMlr722hk8Z3IEt6XJQ10QQUSgJAn/Lt+CItzEFLySA8/WWe6OAfZAAR6tgTTG03x
ZxgYtde2KsVzYIbdU/jTd6pu2/najioKEmfI0m9BxFR6NTbYYRlkt2d21aLLGU/yrFIjRWxmRub3
hb4xMceTQ+hBtU72lRnV53XSJAdTK+JjTHr02CbDtAeVaDIfigL8vnzX0rzCMPyDZNXV7LQVsLui
NknXi0o+UD8VuBdwyQDn3kdRvmn9GVEwixENeyCv3ZuxK14MFIyq2j8MSR3swDD0IA90uyXhaJxs
30KFzuBddHQACrtwHC/NzOm8jBLCiN9z+0NThYzihbm7cyKsISjk+ztLGwz0j5izrWzqehxvW9uk
9kCf2G014aFqUzK+k7aE8WL7NwXejzvBW5nMqV+XnIFd4iOctO4SGNvrYECvWWOdbe2U+jprwrRh
djO8YFv30Peu/kUToyIPyM9TOVyUGiLoRpK26wTE/DXgLftCU/YNJgfbzMmvpxFb4VbObXdWVBW+
Z4ArbHyr2ipb12mDnWReAgbTl5M6hO0+gwmrPGlMpY0zTx2dV7DG0k2bEFJTZ6535ai+mf5CYdRp
vl4EZu6O0G4y60iGDEQSeT3uDWnkySrq2wol+6IC+Nhio1Pj/QU/Ni+/o4RGzxMwX8AXhVfsdTnQ
Q0GqbRjUUiQjXf8UlhnOEkAmcEqbQWGuNGTP/XWkCwWIKq/vAaaW08rm7x78APfDSLPT42yr/iw2
gj3O9Db6aaK7GIzS2Ui9N+6kmpfUY3b6/aB08KUS6U+sAhSmonECTHT0VbNFedU8GqWPmcfc6+5W
DlSInK1Zp6mCLhpNGbC3lIE5vnHwocWutvvum1510boBXYt8AmRiNIY2rtVvtVDuumo4MtAZbow2
o7pHE2x8ZfYC1T8lD6FgTsyZ+toJvZhLfE95Vb0x9Qu3Mxq+OL33AerTkRlejJh2ww9taJcYRojr
b9ktPiVT8cV0zJLkJwvqazAGxnNADeauqq7Koc+MitMWB+dSJ2LHSd1f4eLzVXXVPVBFGosts8xe
b71cM6x1hfkOYuh8sG7GNGiRDSt0yHO2vIViMkPaeHJ9rTimkk4bgEUGsRCYpBE9I4IXng1p/WRl
8Rd9bO/wHvhBGPFQtIawFFOHaxg/QIFCNJ5ujUK9UDSPtMD4VyYfoxKdCX3qDMjqxewlqDgCao2m
csqw7sHEWIFdCgOksp8AAtzSSdJ3fo3hn5vKLxDXkR0bih3CgEiXFRrUd/NrU6UhpFTVXtNn+hLl
4zaitxqLOznr9rEwk28j8Q8xRPq9mqkq5sRada1pNNMbUwOZDNgUyBrJSc9JcjS4Uzb9unAatqHh
G8/+VCCiRR8MH4TevsdSZANiyEs6cTfRn1/cxa/GhswBk9bXVBmXQhUljp15t14c+5QZQ+oyRfFq
sldKovJadumVwORhE1Y+IDq5Hmzov3Bzd7PIy5u+E84GzOAREeQHYFevTWu9tPE9jF2EGYtNNEMO
Su2HImUCweiQnhNEeg9u7rTWzZfZRQwQrss9MhYgC7MBNT5IUlPv0UVEcxcPsl0HZaxsB5zt4FIG
xZeeLl/flIDnyg2PihdXSqk9bbJWbKmbv46Tzb2egS3zqxgcQg5SEw4fDVd1gzkTphk51LCuu/Jd
UJUU0Edcz3aQ8HGFSg3Y91P6FjZ9TS/SvulFFZ8l5GlH+g1nhRNEF4lOkofi7VZquf8FPSVkLdz6
TeLuCYqnyL/QIL4ZyfpXVk+t7A/mLWIsh6mkuQ2XyN20QqdKHs6Y6ajHruipCsqvqRVuqYsq2IHZ
24CEJxCgEtYFqDRxFcW5di8NJ98PSCVmO2lpT3QOzjsIRivdGb46BtY89jieib65rqbie9l1kTf7
Aylakf1ogpj2lvgx5vqDUwE+KmQD1w9RDAxuzWhXO/A66KjcDxFdcxFU14EokwPt5/lCi/xqmw0B
BIA0Q0/fsrs1kN5jMY3PVpru3UDnzdENWw1ZcUc3Xls1mTj4VtTu6hGqXTM1DI8YZuxNfF0K1cBE
NXyzuEATRK6xw1rPjbPDsEqshV7x5nyvWARfeM8mvZzxcTKTYJ337jEB3XyBe2vM6N8Zrsdu0YkQ
VLGhO21x6VIbKoNpNXYtzjhydrhz52NZpdfIxTibMTDubAMnGT2OjefODAdURIR1KfMgiFauO8VX
Voz6Qy8BIzKkr72x/e7UjbmftaS5neY+eeIiH8+LIvw2a370pObAufRBUeQd2yXQLMoT7I3FDL8z
KBFCsQ9+hYU2HlORp2OQspIImG4ip5mOKL5AWJfGWqUFsmwg1uZygwL3y1jRsKPtodGSYjDmyumi
NfXVMA5vmBmC2UoeQ+YwQPbBCY3J2UwXh4iGXKFRiE0YduaFYXFOgR1tGpV8N2LQ8FBGddK8FXSL
bSqT+6purX2q48yk06jWE7lBE4iPZJBTU8f58h68OWDasG3oR7c/wCI9okITHhFbXE/A8LC65FIh
w1jJYI53RgTUSMUH/I/3jW7S1SZEA/peRUhxPMOArnEzBwTq5879PMjX3o5Q94wPemyfxWmycxEk
tZOGlkpzFi5CKIlfHSN8f0AH6b4HjY5hjkGodoU/rxlpTKswDwpPRC5BLeYh6V0V5bHq5j08zZSs
tTPPdPeYKxP76TJNDomvIcZYKtMDNHs3+dmDJscfTLF43PnKMnIAsWrJEMJHlwZT16XjWmY1qf4g
bgHJ34+1Jr0yD/eqmvcTKAg/1y/M2trFDLFWTP3OIzUcuBhBpSOsi4/dUlgCc1jHoMRmm+lGnEDE
jBavR90IVsZsPkD6ZucMcPic0dQPjEMwCcsAgGFSXWnVE9ggtYZaoi4SnmSLpxks4wXd4ZjkbfJr
ET81w4+qYdiBphPM3RlgCN5Hby2IqYVhWNtoVmZSZ4CV0/BV0r3HIjQ74EMJ8zG4lP18V0TRSyHq
J4E5rAdEcdOBfB6Cy6rHoQqtlAk77VBtQfs7SH1wVnRtZchOW/mkZ6QNOLIXLGs2OqIX0CuQzzrE
ETCVAG1W00caXpy3gcJuoCU6zA6thqQAmQ6OeqVysTH17bBQI+P5zM2SBRZTCBA/0DAo+y/RJ9HX
qakz6YrGwyil2oWZcu7thP7yMOshdCO7ucKP4bVj2tE32m4ZcfZamIAfxWW+CvV83ZTzsxkX13F8
HJJxk8UYiGISTgGTFncowcxHHLQJ4Lp1h+CPl0ywgsNZ1OtEx9yZF82+M3vxwxKvcV8P31rmh1sT
r2Ut+SIszV41he9eIi12DSLRS2x5FZf0gYYy+5oYEOgBuJBx97caucbZLPBhcruXmv2Fbq07fJU0
ZOMKgZWptaCvBmdzi7qoKHb0VBlqhIoJOVf7SBwX+o3AyhIeLK5BdXxfzaDYAWH/gOyeNzzxSlVQ
GzBUejTwkBsAeO0aI7ieM4aNI2DEKphvfFIQJfChyBiRBNkPvIU9OtrRykJmY2d2pK1cNVcVQd4u
8x28j3XVGasCiTAvj/3zYMjQ0kKpyp6tbm0n2RnSw3u35K5OAPu8cqEEXu9CTMi1ZldEdNebosAI
08CkgOqE5CDLrzhaybor5htqIVDNDOV85IzXbQ2dpUih1hso69ABpt3VlWc++FZd/07if5aF2kVe
UtvHdvo9aIYLK60flOtz9CRKSyGkGcgR7OREJyAXjVwHU3XMSQoz2LndXvcZpCCgSv3eRV8zZIIk
AjDrCK2DGycpXweZ3jQDp0xYYq+sluZjdI6D4zrWg8fEZoJf6uWPDEtOSgyA9Vwhni6iZVQ20fQ3
A2zi+ugiC/VvXWIVFwYO1dhPqXMRdN06lWAZ+nDj5sP0bImsfojmtt8NqM56Nk2hRUz6rJ20p1El
G+SRaNGZwxocyODVMTq9dnJQ2XeIxJdt3nvuFHI7jnchQjyOGG4LvdjURvuDXifzTOFzsPzpHnPk
CExe/mWiWB1qGtRwTpJeoxxyqnOnbc+NsvuSz08BvpjlorBV6is9ta9p2+0wY4F6Fm0WZIzBXvRl
vRt1mncFsuKI+DhbmQ77tCUmyalZYzt52aKtlPWYg2VOe9kAoysKGGW2umI8sC9jfQvv7FWriPtB
3V7kvTjWxHgXN7OuuYbLT54JpCMPuiuZV+tefs06HHQZ/LnqNreLQzuJQxguqYBCq487mwpQrJ2c
G9HRHrUqY66s9+eNPYD+mXa6xGpVb46AgLfcsmskdJo9wpTg086Ek5FEsvciZ9dO4evUTKu2gBoG
tj3l9QliXBrYdw29/KTw012nzC0yRR4zxBsDlG44Vd4iCx3GoHtNvGS5IMMfMiDKBrLwRivZU+Ov
6szCJhhIU9AG+9qaLho94mQZw6pKggeh9YdEp7WSXZNuDtuYKfGIsBk2Yi9mjcadgmsIUlD0wab0
Ge3OCzKR2qLWGRsY5ygn7ktrbgFzSrq4GSIJ/MzMqLN10QjMT/roLJ9BAoxq5TTzTvebQwbXw5/R
uEqzFzNVD709XdFzS1HZeuis/Lyvq7Pc5fIyq/BaaxDYYv6DeBzENPr0cTm9GT6lkz+pHyAQsaHn
RZnljXCT29k8uHm7nlLjNsr7y4GhCYG9pqIqm83oRli/JgmwiGLHqDGkOteoox129sT9uMFT5VKm
1XzfkJ4SIEMarrRTANYezAkNrQ6u4KzPrw2JU1Qnt2463zr4pUadw5w8cy9izC6PlYBHBCRpvir6
8Xw0ZlId//svqLoPNBv1Re/lF33DBahmIMNGnxSJXfGblnDp9rOf5GwNVIXNqynxrWqn8i75ntt1
+lCNA43UCLTvcezLngwwnFpjM+C0nm4++SWL/Oevv8RekHewzU3UjReSzwKp+wUyF8FmsbJWz1fA
95oXN/X50sjjWbB/sjy5qTJN+07b3rlLu6K5dVpkJRhcNu0aknfy9vPH/C/u8v/oJmDJP+Eup6Jt
eVtvPy09fioiLf/FP2Rv8/8CoKS9huuLRcdVAMn8jzSAgtCNv4UUihMvDYW+7v/nems6oEyJMCi6
R4aCYWnyz/7RBlj+GRxv5Lm5iTDocv6O7f1e3GhZGG9jtvGyfXSeFJb6r1tIq+hLyWR0kGF3QzR5
dHnsrIXzn8hXn8r07JdX88HhWaQG/mfHLss51tJrRDEXmSM0et8vp0Z6In5XutAcGfwlE40qJCHr
/+gJ/HfFg/dH9J9lTEW/Gf1iaamTZcIUqTotbbkAKtfa2H0VUA3Q50PSQJ5PcZCAFmlyyNS1ARhu
cPpLROyN9SfPuqxy+rALqhW9Y3QmkHN4/7D1SDhCGsrFBrkuvsWpICVLdnPsxz+4G83vTdczFSxS
wjLVCOEt7Lexltf1Jq+T8otlJ8YzbThu5Qztl13sR/1b3UPK68y6v+uYUKEZ1CbHqNGgZ4ki1c91
hAgtsG3ov4Wu79CA4ZII+h4MTU1/26tIDxKukSwHxRm3r9CazXBjRTbrDxZg8sDonsGHDM9zPX1R
bulfWmWqe04aFlvXyYY7WzPyRewo5tJ3Mhy1bdyo/vP9/jeWoJWG2MKfYsn3l+CleX2p34WT5T/6
TzhB9kzZCxfDFgLrMakTGP4JJxJBNBvxd4w99MUogN34j9KItrj6mEhNuAiiETaY9f5POEFXAl01
ZIyoVBCXQIz4b3DcJ+dbl5jfGMtPWFyqLTQu3m95p6RRTneIVDxEzmF2SAGBUeWfnKwlKP1ysHT+
Pg+j+NEWwm8888kqConZsYlzrzerc+aC933XP3QmmFWXBnOtKGZ/+Qpf/vOnf3X1OX0slsL3yFW8
bxSyoWq+X3CU2UT/Goe/1rXEVTiV/s61B231l6vADrV5JkYafF2k5t6vEicBmOAY58VKhA3AqmZR
VJLqy59XWT7Bu5dnEBVxT0VgxrJN0CQnq2iJk+p13kA2HcnA6hqyXrBNVHSkTXU3xvFrN6b1J492
cs3o3G6uMti5NqmIkmp5wb9kKtMcBIBOtMZTSHSs9Q5oIBRUbWNqxnQshF1+skNOQi/rSfTEWUkK
UjRjOQy/rgfoTfiOVQGDkfajTaK2Zjna3UHSfrLSb1sDWQmac4j4YNFhiVNxHX/CMy6OR4YXiAcf
8HbBRqaEZ/vnj/bRKsZiuqCwVENL/+RcMY1HahXfei+swio5xBNQMjYjqsCfLPTb0TJINjjDwuJj
mcbpTqdx1QdoYrdemnaB1w0g/9y+MD3Hj+QWg3bjByKIn2UFH3wtiCR4F5gmSQ3pzvuvJWzfmosO
cEKLmOnGUkxJAMxo27wiU/i7F4kVJgcMCTbT0JeE7GT3465idUMlJRQ63K6LwpH7ZaTzySonb5HN
R4Rir5OWk5ov3Jh32w+ASlg4/cwAfPJv0IhWOz/oIRZEmzEXe5fu5ief7eR8LQvCnlkknsgbEag7
iYjmMpphAgFQCXkxuVCs3N61D2kJfKFC7OTsz2/xo+UwJLDYjRwuLHHfP1/VDIqpAkREg2qJCtXJ
cxDFITTPPsW40etUylz4z2ueHAEekSyK7aEbCMVJbBTfrylzK26wtUeidbC0fanc26Qym79+MIMX
aGMU4yyKWacfLtRRADEbpC5tmDh71C/VHgfAeBMiErMZB1l/8t0+eqglPJGESzbL6XcDRU7QzzSa
LFKPtp1dAnt0A+1fPBUEL8sWGFaw9RfBp1+iby7TaCp1ZHoQyk9pyWspcEqgWwXtBQ8Q3N+5+5J+
y+UeYyvyvRb51pPdaCskxzjS4Ed8ehqETtBoejn+3aXMKnwikgz+t2QDzskq7lSkvTlBY6rKyFq3
fUPrtmuK7Z+33UlsWlaxETIxqK7J4bGKeP/uWsuFOT+DGkfRmA4+/3eDyjcGdRK9p79fylxk4kjV
KBrE6VKGHtjzYMMNh0S7eHWNaHHC+nCNKX75+6V4c6iIcZooQU8OcDf3HTh0F/SnFdwB4h/P+8jo
QAIM3ebPK/2+w6l9dUmfxBDsvdNczRdIc3dBmHE/BjZikVanLSIS9r94IGK7yS1Cfcljvf9MoSzs
oW1S7O5jrbmYYe/ql5ge+8GlyN3PDOI/eibKSmiUbA0GmSehaIhzINO0wPFoaMSK09VfiCJw9n/9
5iBXWhLLKosi8tQjO9MgLdN6yLyhhp4OEPpJTSB9/8UiHCSyaHY6FfP79xb10Hl9nUW0Lk83i8DR
VYC81Sc+Lx8cIsf6ZZWTr2OUQRLlWZ0BA0ckE1V8uZpbLF5SY7Bv//xAvy+lSCIMVGOUw447LbrN
QRunasGumYMBspSrEI83w4wfUqf7zCr9g7UsnQBnUFRTdMmTuOomACwHBSPSMWN1ntg2asxDEL1Q
S6hPYsPvW05ZWLJKHFhdUpdTH9PBN7RiKliqIK5uzHrSENLV/84rfAncCGcDz9Ml/CfXlSe7IY9t
hkc5THTEYqESGF1RPKZB4rTnPbye0kO7N3U+2YHLYfmlHmFNipClRYLhvOkQKd7vwIHiCipmkDJg
kRK8JhM4LYE1njYGCbtEE/nPGwTxzN8XXPpPFs0hnXrkZMGCr6OHRQUmpWN+5NmydIOd5ZYAJFp3
cr5qA6P6nUU8RNC5bxtwmcwOn4ymbB5b3UFH3o+7wGAyjHD8ynLD7kp1bgYyx0rGdMecoNG2MN6s
c2R4g+c///rft5xJtbFYTi07QT8VI6/jJgh0yXU0zFmJ4u8MMIaiYPa/aamffuaJ/dFqFjX2YuhD
5nVqDEX3vhzrkjxviOF3brPENO5rlArB7Tuu+U/b57+27T7YCYDnBMbRLh1tstn3OwGZ6jjqMu4/
JUEGABqzYow3U+aK45iDgO8Rz7r+8+tc/uTJ5tMFi9HNx+WMKPh+SWjKc6gljEIbV2yjznqbIE17
6Datowo6JhCxT8LTR8/I6bWXvi7p2KlFXydUQ7eO6xD4L5OvAOmsMbqosGDxkpTJx58f74Pvx8uk
U4QyrWsTDd8/nkx7iKq1QmuRWgXuR9uUd9pUJftYRfITR62P1lquQ5RD6ZZQ479fyynNepiGNPdM
pxk3oVVo51kfxIc0a+bNnx/rg6+GXdZSCRsIBfzsqb3LZ0GCWI4PAnl2y3JdVYl9bziN2BQKyUJK
yBi2zhR8cof9/uVoJdsWjRMO4HL23j9fAeJqjnB09eiTNhfNDBfLFMjWuBE0Qzr/avu3D4kC8JK0
L4UxymsnYUozAMOEDilaBxJo5/SYIa26CNpEGg7iEKP/A+6sMtd/XvX3r4gosTCUaZjoGYtFtfbX
V9ugF1LYHasi0pnu0CNVXpVAvEtbaON/XmrpWbw/e8Qv6QpwGow59NMXKmPXhpQHBz02gFPB0FbZ
l8rFigq5rDn/ms5Jeps0CG2tIpQc/9Ec/q/B5vc9RLuB/QqR/meX6ORBU/xqVVQm8MZqxtEFWGuv
UnQukQgf4DqZqOn5JkT9v73HkfcVlmNy/gUlpnPyVRM0HfEJjLnt3Mzdj06QHl0Z/iPo/V8f7rds
gVWIoWB7QNML+zSszf1sTEgPUJ9nAPLtpK49Fw29T3bob3uFxhcHYXmDrqlzl77fK2071r1ukjti
JBFuloQM/bOWzxUO/7in/NcH+nApeirUipaLit5yOH+pYNO5q9vM7DIeaLDODAt6gxJTthGxNu7+
vC0/eHckWCa3kFKEF/MkjmU6rkeRgfnGCLgdBYccTL1fpzBQ/8U6eGsu25+e12kaMhhNF2f5TGHU
IEa1En6YPlsO8vCfnOjfNvrylWidkN0Rlcmy3r+6QBtBNAYmROHKgMHaYIWneU7p1l4ywr8cMUJs
ti2I+3/zfMS9ZfAJT++nyvQvnyyRsRlbWEZ6telWh9rXQDVAhov+1TJ4n1L04QfjLjvnl2WCeo5r
+6eSgSU7kzZv1IProx32ybb42fp5F654j1LoHCbbYVjy2/PYSVF0M98L24fAmTZWGNylYb0QS9J9
ISRGfDRv8LBaOVAFd+hcfWZi/NHO/OUX2Cexw03Hxu4snYKw0yCTOwA2Hjo1mzd/vzF/XebkokMO
dZwaDhcYm3G8AD5wL7Oi/6Ql9fGzLOHDxk6K7P/9ZzOQAtAGf8m1kKCqt3gNllBWNVd88tk+2v00
HxgB22x/+irv18lrSEVdZWCnElfWalCjftMog8mpJONTwJkq/6hjBfXJ3fbh4+mMHhDvR8/91PR5
6rDXEAXLqsVr2gvneH5Ig05+kr5+FBYlfpvUUAxXlDTeP52F3AUdS/I7RBNcxE8mNM3sljaLQh5m
+utn4jBjZeAuHXQKa/l+MRzIVT+YPJNWDpCgihBAFPaDxd+faNYhiaSIX2ARv1XwstQ7VRCwAHQv
2NBeBTtzrKNP8rnf3x2VuwXsYQFaoClxcppsJv6lgdsnO2HqVvHcTOs+hEII0zj7JEYtm/l96CCl
Mth9TBDpIqqTN5dOY69ZlJIeSGd/GxdatSuxMrsKLb3AVjdrDn8+wScQJSK9TfWO0atOBre0+E4a
E7GJgKahdaMH8D2Jr8o0NYuXlFK8prZy6/Y6hMv5kNutW0BFsFPjqw1L2N6TM2jl7Z9/zG/vGf08
8nQGmrRKGIacvOc6B49eAscCIltp28gW2U7QzLgOpf1ZRsk2OXnT2F4LReXI+Jt7VZ0mzT50I7+F
XuKlRa4RKadc690re1KqecxliY/qOnGGqkNgB4UsfwC+4MzzVd2HTrtDawWIBATq4K5KxiR6iVEL
ztdRFhQNhk2FeZlSad2YTBbNQwJvrFnV5aCPG9x+5KOKk9Y6H8EhFmgVQw7xDBAgwb3G/fRzOhIN
6L30M+me3Bit6lsIGWOBasEqs3LBp3FHoxsuo4J2343vjosbXguDxv+aidQ9azKMoxLoK0nkf1Mu
2lTZhlvKGcAtzvai7moUk4xjEPh2Kb/5xpTZiPxaJBnXU5hoduVBYdWh8+lOjbXlyq3tJjsvkoBN
0LW6FdcIFwVSXuAnCcEKAmYTosIsJ80+ZhBbgnTjunU2RnhPmvkceE48d/H30dT88YApeep7QIIn
vP6cIMNKZw4rZHDjfOzhCgDZHZF6EnMWP0h4jAo2YzT51o3dF667r/06RwyhG1C2rqCINntYcZbh
tVPh6iAIYTHy6ChNh2tMX2MAd1NnuZcJOkSuNzQ9Ohx+Aln/apjrVLvXgszAuRdXxP7OmQpprmGu
i0MfQCWGjjbP+Rs6idNbXCDudJTdAB7GCSPLPlS2TOcLSyVxvccGEuRwEBR+jUMnjeBHF3aHiYvh
gHC6HfjBd0VSBR1lDhIlgHOrHJLbMAZRsKYZGEYPmgoRkQ0IysWqV6qeXvNJMtMHquqH8TOnLfHX
fmXm/q3vp4510M3SsbcNLGLjKRv1KN7IPK+tl7EOBc5vPeJMYQxm3KiCTZLDG10lYT2iFYmgNThw
rW6sqzwxqmGDwaPgeYbc/VEDHX+rARoN+K9ZWXAmkcZOSQh/AtYTyAYI2wjtqqEghayPgNh4JwEw
614KpDRbG1Nv1m9V5IsnRG8ae5Va/Dao/eXChq2ivELgOR+OiJ4gGU07T8wo8PZVi5Rx1MEv8gd0
jPWM5GWFPW8ETN3A+ElvChPNZgBhsLVpMuIuHAZFgAIMTucohoGpx4xglK96n2WwDVzY3ZgGBNqi
TTMCvcXEKr5q2lh/RfI+idZFP0HsGjC0uMMxwKn3puiQuggNG+xXiDuVArqcYyyBRm9lbvNSGG+4
frXxGqa63e8gpyms2fR5hMowJO2THWdSXQSTw8LTbGF8DBDEwsw1ANW/qZNCvysHhdNVgRfGcLBL
k5oLa2uoVI4/iWmrhjx4HbCU0zZGZsjcy3Wrfbbn2GzvI5LhzqsDbaDiTZDz2tIAxn4tL8R0YSfo
jXr4T40hvde5dTGo7Cs7uYQp4TdbnGfNCZSnAwS61/rMh8juO9LDaMVpDnGFXaGHWJq8m5F+DR/m
yMr5GCgsThgK58zX41ZX9wR+nCfc0b8hdhsgzxvLiu+1vMwJN04l5rOBmPmjFqp9MvusHs9pGsRP
bt9E2TnmFV2y8pvKGtfk4L62Fl2SvQnD1+/DnkH1iglWO0AWMXoEhOEBIMQz+oX13Bd9JK5HdGeb
h6ycxI2otfYKfivNo0Fz1XxOHIIrMJsdsiFZiUq46dfJjF6OXt0iqJTg65Zpzo9+QiVyP7VjV+3w
6zKiI2x+8YRUgImK2wSWegcyKHiTg66XwN4bd9hnbmV26zaPS6DNZIzOVodDHh8xR0D5Qw3CfLBC
0VgrrVPGYywo2BHXcUKt4rCPTnSYAuGc69OUwTTrgMqho4OFysYZFuQ3lscDAH1/Cq1hNUBD+JL5
iDuuk6pBTAnvbeVsMgdZx28+4/zqoslQ51/JLuzlhlhiQ5iyUYTxGtxfrhEcq4fnWjTi2bF8lFqB
PCX6edpoljqbVLgIegemxEij01vD07tES3bEkh4rA6cpIRxNYL31daBFk+k1Eq/Dx1Qfk29lXxkP
yFM5CCPrWgYYAiYrsSHiDqg3Yzf0Ff0YGSBloaVNdgdLuHYfoHBGwc5OOa6rEXM5eNaFNG6kMcOI
NmIfGWrdd1EipCrKak8IbJrXdoUjMPx0GJXw4CENXQU5bikPVo5jyi5x4XYc7QDY2H3YIqK2GsqS
WzIJ+zRbJ4wJHTZiXKOQHNZ4sbU96sy7emKXP2EyEFpe3PbdQWnBOOwxBsaEwXUi0WyA5cDEREl5
Ss6wV5+LHzXT/omaqc9ehtC23wCGOvXrmAwoIbKjKhP+doExfYlnDUkClCvzK2EjlTVq0Klwr4lW
TbMwq9CyLTmjEkfHFiznqhtbMWIThzPAg1FZuP1qTifwXsS5elpHYnTq3TLn728SXZXhbVb6rdrr
hV6ypTOnUxmGHnaOyIKYCwSKm9Dp2CUzup8XNRJEyQHVYDfFzF25AOtmR01IglPP1A85Sstt4rnt
nLk9qugQIJ5bnI+bFzjVTXAT9WXWvMrRGTlCEXSayyoLnDeFzBSXPWxy8xAB24hWeaxPcNysHsox
DjMmgBXrp5ovuui8YS8vxqj6SmZUsY1LLe/tM5RFdXWnkkkg44gjxf9j70yWI0eOdvtEaMMcwDYH
ZDIHzvMGRrJIzFMACATw9P/JHq7UbXZlpr1WkkmsYpGZifBw//wc88VHGpU8aH7T425W3VTeSHfp
rIjxYqp2OUa8dB2wXvwyoamY72fl1MaGHz/vPpm2DgkY7NkdrwCQsVRoGsFFBFOPQtNVEs7B64m7
v7bpQk/OtvJKrjym8cec9aVgXwt82CuNQhxMf68srKUF4ui9nIk3b6wgs9qbfpYTj6AWuYm17t2B
DybLDexbv1dVYUw7K+2SKTJMvsPJtbNJRNwrS4v1X9a2WQ3VFdo/ZeZ2RAyF7bcqYRPzNumNwn5W
vmNcdxJWI7p3wHdfbWiq6dpN5oZuiyhcq39IbfIjyEwnOGyDIVrrVtR5HuzMwQ0/jME0+2eIasBI
Xb/FD8tWqzGC2HIGOqK4gBoYiuwazGySDVMamB9tMk+glxow5/yGqvnp97r9fyFcQrhc0P7/IdzT
d98MafP3BC5/4o8Ero1d2POIkBETIjRP5/qvBK4tCPTDZmBez62L/6Dh/VcC1w5+43CiTwramCvF
78GivwL9jgmB+bJMQvrtklz4r+xtfPk/bptgnpneMofx6AzQ/v3nhasXM0e3FrhZR6U2XU7FCt8i
Y+kUryaV33VbyXvLhTw0q/JUmvawHZrxYDrdO5/uq9hXe+QnEAOwl+y8QkW2ZOu3sTFVdEKnkCDC
zRiGdxnFXxG+xN1HE7frhIX7jnHP3LJ9Mvov1N6A0NzhWpnZ4yyy4QZeRiQGJ1+H4lfQsRJcQSuU
UxnF1XArs/JKDfk7z7hlU8Q20lh31M/1AC6UPrpcc3d9jid/k4rL8hDXo1WtYC3XKTgzx92kLgCm
Mtv5Rn/rF2Ja+zht1zWLu8C5wKraLut0BbyjxsopTPpvz1neZ6W3BfjRy3J+1Bnqp9P+FAFiXfPZ
/syL8oaJLiYD7s8Hpp4bT+Tv9EfGje8gNErrH2PJG9Cw46u8YJtmbhGh2bPREMIHO7lecpVBJ0Au
+56bXrcWQ8DynUd4qJ2YH5cz/0wFi51JdNIaj2BF+ZlY2yd/sZoswV4iW5/Q1sBsAOJBK728+pBW
hlJjoRI4+RwHAR0FotNbPUVEf1Nn052r7BsS4OuF+hHFzLlgg5uTun5bJOiqsNWHsEgEa/T12Wti
svyY48FNN+02KGwzoiuH4wQ9QZq3W4isOxVIFtiWOzcuz46srnEjHXqJ3V3QKpBjDqaeBQAjMZqI
I2M9uYb4MnR8awj/oEVAkLnji4PLQeoMc7czcExsIACzQLVUvXHks7IarcDkvtlwyS2vy1yvLadl
N1E6HKWZ8VBIdC11nKDKmcJ6xyDu2XCTo1s0D51cwEJ13WeGoXDt4f74QTlgr8b5orGkU0DdM8fP
WWBBFHDSJGL12bmy5+kwghvf4oOAzVxCacbn5q1zT6MSSdyd7/e3UsY/neWc/bEFH13LjUQxAta0
uMmyjlsjlCxbCRGFrA9GRuzRbenCcwZce85APXmDOKSo3FbDPF5bHt4hwyzlZlgs95Zb+4ebDUuE
WojcQJPz7+rS16Lhd2QH7JIWmathgnkQEOSrLMMn0yjPAnNzlHbmBcZi62u3rq4oEcfNPOZv02gh
N5Od2ppO+1xQia+QlVxz2iHhwl6zTcrs08nHs9UI1tLBqmwzqIdhfi6BobMJ6U5XQ55ANR4pB9jn
tgCk6IadfYZ/fe/POxdRBPSbENSzZlE3DcqvyeLoqWkBrqDFeRuIZEdILU9+mKjNMFX7qiv5gKfp
Bs8IfyzXX2FdnNQw9qs09syo7QFTyuogoKhDH+jgy9mflK87uyfn2Y1lDZDKYW088AA66ku+j0VN
+hBpeZPZZbdt+YCkwx1rilEYvucWq79dl38l00mNSB7oTt6mLvfKMge2xPW7Po1qrtzVmIvkwbFV
u3fYFz75BjY6L2yrrVymPrLNJL2y0pKuhFLvpd8iebNi6xUL5IM3zqc5YQcW0yDQ4zrxrlsuZ+tZ
e/VXg3JkNdbg6KfKya9cOg10oIoVtnUFSiVEqC6aG2fR54tzrrMCvQeOURyUVW95I7S3U2gc55Yl
1jL8tQj1mOfT82UyKasUuLk2vjNfhcB/zHiLU/OGTUcazPbBVfOxb7Ji5SPsYa06Xzdz4PCNgND0
A8Kp2ZumXd841dmenTUK9nGdgc6smmnfGOqWgvMaOR7PAjMp9+PEanqSTMfRCw59YdibNqz9/RKa
p7Gi4PAHe2VTCH3npFRWQXAZZtoBJqDarg7mhclnab0B1qRPtCzgXFQJq6kCOGXeay9yOhHNqn7w
RPlWyHt6Vvt6MmiS4DbioQ/sSSVgA4tyfoxLhJOS5zeOnuF59u3+bCT2oZ6W7TLWByA4xO9IorLI
hTITLKQ7RWNme5wPlVhP1tJ+mQWPT1jVxbnw0xujZZtdlUMPPzxNt2056MgUyc1UfdhFbW68ZmQh
u5ivMZWBKx/bX1ky9Dtppc7aHbw9cMh92hjRNJibhs31S69kNaT+YUqWtbCya4Bhz4uX+dtUVQeu
Y1fU6QyI8I8qg6UsroeARobvWQR6g5766F+kmrZfc6MiVLrmarQuVL2tTc6YbjxnQ/CElGA1jfHR
L6Zf4FLWSxKuC2+AnBmk5zYxv2VfPlkiXog/SC9KJW+mxiurCJkMnvcU0k+G7y+aB4hgNQv/fe9Y
q0534z5NYYM7cgRMPE73rjLfdLZEDZ2rdYinrjAN1hosHgAT/YmoN8riHIacQMB/3zIB9Xclesva
dT3AcnMIeKMHMXo1iWwmZ5B56SeYe7s2lldabi+BP1481rQ9oaZyXsHT2taDB9fHaxRUM01WpEnz
zyxPVOTS6+ELRcpIT4Mv6mIYDSnEzE8zdaqrZZ6KvZG640vm2vOzN+NHnMO6ujMLroCzgrju3XhJ
NHse4gckpq0yH4DJwUAs+kdu9RP0nJe69YarBj5ilNKPpUCiAQHrhad5IcCoknkAcR6/hz3OAtG2
LuvoU7VxO8A9YXPQoP1Wdfc99b5zioHysIjtsbk+ex95Hu5ULbyrioW8hy4ZXuzZ5ywT9zF3o2FS
zosLuRHwp3F2EnbvErurD5M11Guns8Cy9ZyWJbDuK5AFGCYh5BYgtJrkhsbFIQ1NvISwGSpr3eBk
Qf+F2IFnvG0qGp1QqUVzquBm5Rkt5pJ7bNadQCuuartcVx1771MfRnNs9VGpMmfdB+1+ZhO9Ct1m
NWLuWkGYWLWxnm4GLunpcPk8+smmrcSqYPPd7PxtngvOzOZkjrgqEqgIYJ1a+BFBCtPNdt7nhlAM
jYyqlFdTRrbKdZ/6kg1MC4bmkhtwW/OVn89gMZRYETjZlql1bQH9rOnKe6UBO0OuK9f+tvty19in
2gygJ86ggRWwmGTverdJnX2Vdntcen/T+oQDlKZeSvggiGojoDRU8YhXvT00HS6HoF9TdkWj7x+w
cwY7EE685LVRRBl8m03sLvdYSa+dRmEPAkO7S/TyhCbD5F8yQfvG7rTvRshLDK42Lp1ODnb/Zqz5
uT3zMxH+0TI5z/p5+VFqOmddk0feBOyq7vclzl8ns294U1PyZVg4F4DmHUqQBoB95e5xxZ2zUX7K
/p7Y70Pr+puijzet84B44E21yUuNg6gdgkiFEjxReaoS40p05jVSu41mxrAhVGJv9AT1oDWzSPed
swI28tMUwauHgu7ybCh88P5CfrtmfESSQWOjOfVgOyd73BkZlJUChmPW4nOdfqmp2mb+dFCuelu6
fWgmu6ZLqOYlCJHw5BTXBGXe1Wyf+uRkusBLl7tGh8eRECLTliigTS1TefLNjg+vIolr8SBrNLRF
l9oG7915ZMTiU+syayElwHbpxmvrT7uz935vgCY8D0sbQ5kk5BQGcK/amr9mNv2fuuCNTTXtnmZf
UFGF565rbhpH3inDQ1CVnH2fLyiCW09X20XeOz1sI7PSAFXLG5YhhpXR2WczmyGP0B+YDA6Tzrzg
0ER6hftFK6wzfvmSZeXZpVAFdHMUtnjO3PSprd1Lwz9LtjPIuhIucZmNtw19R8ha5UY1zsiRMO7n
0WHw9IUUawMRebVoBox1YKykDq/GOnwefIqXbhgPszQjbQPYGB3jTjnWU9e+Cu2ftB9+8U7KNtUA
dSJp6P77KUT5sky2Uzp91ukSboO2iOzSdc/13Do70lT7RdvXeW7eTv6yrXpArYwEgJKxyrWqxLef
0SeR4/ycwSDnRkFHhmOM5udaqfBNUyvlHGVmbZzKWqwX/UQkbtfCZucpmqFZcNV9nanLcuJNp611
Yo/HgjMQ5j1EV8URMGrvKl5gn/j+m1I3LGRez4k8O0bwENIDLCSTMpSuFo89zgyCSaPdPo3LZ+F/
5J7xvTjHzPBuTX/LomBzeezdzbO375fx3HTMz2kh/tJNdm5MD4qL58GznbcQMtcT/7o0Nq49lqyY
JRxsV4HDbX9Cq7nTido2LQZX8Y0Fa1/l9TGhL3edWN4qnWKkVIw9eoVCoTpwW1tW9pClmwI8bqER
nlngYzKxyhb/F9oxwtF9c2XQ+kSCI+CJTP25bI1dZqMP69K9lPK9CIwX2foXqJCOPDZstgGb5gif
vY+ymq6QJ157kpJ0MXjYOFzTV1lPUwpdebCO62lrAONfFxNEFS9tf/BAr1qAObxM5j0gNMQ5Fk/z
TKhhIwbYv9YUIGUXcBPL4DFu07e2uphu1HhKLPu67bpntbAaoZ16OtDYjNfAcJ5h4WPzKNSycZz8
c2jdh8YAzlEPxUdqU0s6QdPtqEyflJov/DZ0RhXMt9GQryru3qoCnj4FfLLuU8JSYsq/Ki6teHA0
LLimEdEyYm3NAv8zmZp7k7kLe5/BrcxznA9x0a7mpr+x4WNihrlmfFavgC4yl5XwDlHdeNs4hvGS
o9Nd4Y5+M3weA0YPU0oEeH5zlzFO0+tlB6O+jJjcQrdCX0LgX0/r0M9rfDkmNrI5i18sJrppx0Ya
92N9+dvGm4InccIBBpAf+xovjlpJw4txJ8cI3McCboeLmi2mgjdkclfmw1pP9n2NQDz1w22c9S3k
k2mLperbEdZtKZcoLhsLqyruCegxRRvJKa7PZMm4THSYxEXQGRutZqBcfhOukTqIh0y5oMMNbtiL
vppt8Ep5QrWiG307xEg5El/FJ9SqKJic1rCP7ljXUVu1QODhHMLvbq0rJvxUSl1XvseBRupoZD1X
tC/GZOvAzKOZvFJWiNfGCE4w36Kwtw++V/3Qkl85c/WexmawZ7cA5G6XTxB0bfWO4vc5zusrw/W5
uqMxhpdqkLZ1se05J0SR6V7X9pHSFB45zyqo1dm6aC+tYffkezzhhNU8jlYL2WUme0DZZ6Q0dtvK
ENw8rJjDD14wo9kgEkDOP6wSeJ0uVLkLuVvvkoEejE7HaZ2qNsUbnZeCsB96EILny7Ay+fTx9IiP
eRKf5569Adkt/jopDUldZz+PMchtbE+Wto601q9d3olBn34kvNXg1T+y6Sw29N+3F69XKesorcH1
gBbbeim09pgGu8bUuM+rxkW3AxmQIeW2dseVPSZ735qOiYROJKEQtpahIVrBsGi8+mhZznVOqVbZ
9QG30Tcd+23mIgvNnL2q0Ft1n6UfP+k+uFUMiliWjsbAPgg8K2xkrfsRtmSm+vc4zNZsM33izb2G
IHos5zcED7TD5zvEVjd6Ll4Z052wqu89ijafDd0qzA7kTe8CMgxOhltKGmCijOnkNvmtUxV0ksbb
RAGoye9zPAUrd1m2Fzo0XQX3SlASUzA2PUes4dIi8J0kKpPBisocI7CRUp7G3TXI9lXF0P0Mevim
tMM7Ppab1O8f3SQG0GMwWmAu7IwvExArPsbNMauz+0Lb4bXSuf/cjdLcwv/aEKfAwFtifTLkGzFg
ZsQGz93GOhk55g5gkh5AivCY9/mT6hPaWd2kD32aAQpvU5LXEC+KuoM6BcHDGpeHpRQkAUZWbrXx
MtTWTaIhktqNTXW5uAxeZfeaFMTCV7Z1b4Q9IiBZPtvQgYelowVRtpTvYxgVyl4VrFhQoaQ/fSGb
q9icwjNLZDOtnNwZI4zse5kVtwwxOBYDLrtjhLT62U2WJ5DgZDyKaj7Gi7hykvRMYwhTUZX6HAyO
mXBLzLMdTgN7b7d5MW69JLlKl5QLoiugIeuHPCtfAZb8j6kxZMP8O23ngrP4D+387HP+/nszn6//
s5nv/cYwwHIu8Xxy7/zXv5r54W/8jyYpKtZL+b9s71/NfAfShu8HBJ8vC2aXfv1fbB6L2QCYiIDU
sPfH//vfsDT+3sdHV2KzDUVkl/iiSyPfv2QM/y3Z2s8oYlLJDptWnGvh0OtxG6DwuhVWIh+E9PXt
v/1ebv8IpP075eLvSS0yuiaJRXaLCN/RUieq9vdv6HFEF75KueZq2NTScg30WcanqpGc/efv9M8h
hWBdnaVd8rR0Z1yfvYpLbvPffjiy4mUOg45Kup2xDGzLlt6I+dCGDjAzon+dqus1oHfbsraciGa+
UEZXZiFLK6qkz0mQ0dsYisxax1ae7BGdIB4S1tT/cnq8x+QDFp7UzGnFqfSd9hqEn40JnvW8DbGT
4mEcAs+ISmR14LBGv3ROLOKUF4twiPkgtdox3GKbspovDS2DKq6ZBGti0A95RWxTN4DSMoLVEaPT
vtxUBRR19MkBDbgeH557zU0fOWVDlW9vBwPG9jlvE/01sh52lNnSio8q1417DpZE3AI9i88tY5Iv
fAkqY1nWAo3ssXM2600swgXAM8d8P2D1xmPV3JS5GZ+bRRcOAnZAqsEqhYcPY9mPpUfLdLI4W09e
JaSzNnpgfRsrBSrNRV5TWO8vb++vJFFW+VYb6QAdaDKYwx71PEIk1jBkWL4jxlBZxyDtLmhjTzes
2KzcwlrgiyW233vzxmTqj5ttsYLa1buygeUJJDa7zEehR7bN9Nql+dSdvcSo68dgauaJLkTjeSok
LWUq81lMugDX0tqO7nHhZbETcqmZuDgPEbH5htaHr2EigeSMwdI7PGm7KXS2MCfl4h7yykixyg4w
S6v+LjOqTmCLYtAGvIL8QcVYoXLduR1Q3XhiuRVDZ9UF2MfcEdXNMorRvGeRqKtekjwkA7qd29Sm
00E4uf8oa6OhWxIOwTzf8QOwJ7eBdzl6NewUt5cX/U/agK2A18JWFAeLN3f3gkEMzqzMcG/iwTP6
COif+l3wJdF1zLyJOtXPVdRKG1UBryOmTCcbQ6JymSRK5HMqFptlILi3V4Wcg7Wmu5dEk6jk15K3
bFMN7ZiTVjJbJ3keZYWIYMXfZnKNIGSKiszQJso4ZUPcpDOqsCbZNWaDVSeobClWQkCOfj2RSSM5
EYS7OPSyvTOx07ThXIVZV1e0jwUQcF5Nh9DJpqbz5vyaLG9qD1Nfec21BSjdOZVKA33IZpU6FH/o
B4GAu0vKKeYMpCViVCd8aakdfJt8Kuxr3yhMylWdTr63BX0W2xuas4W5z+l7QzWlj9J+m03pFng2
xzk59kjKp3VvW/KzH8FVrQov01cZ9xXz0Bp0Ni91OB375SAZGAzIVLE5sDQaxOGCxTHWg+GD0fXQ
0YFsVJVCDRqIZDPEaWvteoLuNYNSXFEXUF+7t0HquSu4ZEW1iTOPciG1U49WCaGHZsUUry+iCgY6
S9m5V+8DICNmBOGIMSEmqdDcYqovwtsibMN+39JMeyysxE7OMR/kYOd19mg9JFA+yagYZenmz00T
a3/vDLpltOq4tdflb7o2jBLsb0jb++wHNSETUy9GhpSMOzKRCRuuEkhY0187eWq0J3IEZnoFhrzs
MCzE6a+aRV9MEYtXYa3CYHihx6bJ5SZOyaUbc3nIrFKlkQdeGBplUHfHYiEmQg08eWjsqtFTG5sD
gRSOlY36gXflJDZzCpj2iW49faaVNZQJ1Y6rQx7Wb7AGuHXuZBu6+UIv1nat+xg6MWJOI9BzA1WM
ZpH9ZtHXDXlfTjmf5j5BncbSObMmYvT0wpphCcbpV0KOt++CNVK1uOk/VeeBn0nWzgw0cvql7bSv
uqffj6T/xR2IOxC5/g/10fcwNHX2/fcSiT/yZ4kU/GazRsYyIFUBu3oBhdAfxDHb/I3MlAfYjnS7
hSOaAuXPvIMX/EbOgXC9zXIHx/wFx/Bn3MGDN0ahxb5twDYGm+zhf1Mjub9DMf6VrRegKyhVXCCY
7oV55lj/WPAosC7UIsjFxiGU/FOFQ/hWV262bJpk3MHdTb6LWnUXha4O3uKlpOTmjNZns+vp+1v4
m559iqyLScgAkhvnfpJvZwfZTs5xmnLfFJQTHjdoE9mLzaC9QUDJSljYNW8x9qGL8cyjqRzqUVhr
hil2t61EQXu88GI2C0YSO5Hlidg+OkPhT/R10uKR3xo5N1ku+ku7jTSwRriXMG17OWTxzZsYj6Zp
Bjvi6KyGrE5Icdt0mRUVqWtSGugYpnJclfkrTR+XPr+viID1cyfbLSFdB9qxMpyPMtMMRWvtc0uE
ly+Zx5CPPcTskNPVnJZbRVL2p2cL+kDcjmee6vS9KBd5F3sFj0lzsREhIlQpP6qiCcaX2cJBQM/K
DM+DXc3XHlJYfIi5Oz/PDEFT4oMtPdSwQKaUycB6m2sPkzYRbhVGyBiWVzgqLZ01ZlEfnP3Sx39j
kFUsqIMHkhV+Ga9SZUh8hPkgflGYcJYtQ0obg+mVd2YFiukE7Q7oxzw6xp8Une8z2XCeWyVr8wUL
dYJzCMBTSiPGnIyzlYZiAZolk6e5xWmMEm9aXlRWwvytxxQTKNlQDj86EyC2GA8mz4OZMyrkbA15
oqqAJrZgICFXrd9MwyHr8Y8xevVcc1uXKcN25idmC1q3FlfTXNNGTVSOK20kLEHjpgooyGRCek/B
N+9LioxdZ/Pj8PI6tEcgGjMZbaGyHObKxhEj45GhVxFnk7u27ErFm6EXuIgphFqJvXC0XilLKE40
BR6L3bbiWDdmsaVurZj3AgQPN4SikazBwmCHoeFIXylBwm0/+mL+dAyvfnVlzrS2DxBaI1diqG9h
UpTb0XXTbDPAn4kZDMa8leScLVhYaT6dpGlAWE+zvrsj6VG85IjGmJqVXvGLdhcDwzQT/lNV5X5K
HzY3W14qdha2Chftagqs8JW05eXYwFGp6JZdXvpGI5pYOeGI2UYTyX9x2VH39woE2Y8ZYGPaEcSv
mKo75AJutFmwy96ENpjomtJ0x57BxU0X20659mnnPcfMSHtM2znCpYQTiaQ4DqLnlt4jt4bZ5jgc
5h4ZgiGJJ6zTyhYpMz+XDkwFCnAgHzANJ9Q37IkVySR/n9UM70z8nZc4IBeyYYyF06Zt8aWfnaBQ
GEGcQlS7Yiny6tBUoga7mTSjZICH+irqy5xITmVrb9jRS8zyG7J7o7mfBLFn8hULrzn2GhtAnow5
+Ih8LIQKMmqfDYKZwN8Z7FcISoJQg+7EFwkY30rjR8F2A9qZpZlAFrD7eBfIoLEOVJ+lt9dSu9OD
bs3Ces8oCQjVG2VDe5EUMHvzculfJW8E92KQI3hUSUexYTvnVLZ+YM15sG59dD3klehFtTdZkXrx
XTLZLO7QakdBYA8ynE7jnDnWrlK1m15zH8l+Bl9DcE8LGGQ8esqE1zYrnH6n/MV8BjSB+j0s2vyr
6DFBRROXbXsjnMZJPl1Due+yWZJfahycXzJl9WXLCNudTtmoFkjvvmmSCiPO1bQ8R7bStwxvBzGs
eLEaQqQ0zBXiIRn4yYtgCQShDph2sb2Mel/qKi5nyifp4gDTwLC2CYIUxjteHhRrt7Fp1Dux7Sd3
LM9sIdq0NSOUbvkMFV0+oiwO8xIiYhDd28ADLu3UGRF73036NYnfEXq4KYxu1SAMKHZ2acaHobFq
qCbl3L90btl/OqwVxFvZdGxRDHFjwL+13KZe9yj95pX0RowLsY5HayvoEoMEW2BRyLG08ivDNMRP
25NRg8QdM8PPFU9x8nop9yGPPSREunHakHjq8cevArcT2yBUDg+ZtuU2maQ6zPj9+NOwl7UbvGYc
ABayL9v6lGbLkovV5ow7pW2o/pAu8bCgASd7daWadvjivjNal3Da8mhYcfzIUDxglhKQxBYEt92K
ug+FTeIfFmzQnx5mqON4YTjQwx+xUnm2Wo+Nbh6lGwznqe+rn7GbQ/KvaT3vB26hPD/5Fl8t62s/
mjsMGUBaNBwm+NSJt/sLJ9lU5hUhnzLR7zy+WTIQvEVfvcG1pkcjt4L7JfAHlDektRm06vGWNW+J
bwczzktBwhv8uTuC0eEF8nai4nXBajeTM5njzljPiJWaSHY+02wixRq1cUHRumEK7NcUvGpH09B7
gFWoqVyxvsXb1CuJAXS1wa3YNs2QYW2VCsL8cfpR9OMCWbnNTXqjRdgwFY3ZYl6rVrMCxONo+eHn
UfIYGwEO7zlXjDTj2sy7zVyn0wDdXuqbVKZzsvUKi4BUkoTkK01ZK5S7Vmx266xnJ2DtGWlKFGqK
Z/+P3cX/1cXUxVSl/6Euzj6/Zfbx97KYP/FHWWyI3wgACxiBJvh1ys9L2vePuviC22WdhWQG34H+
FM3F/1cYEwOmQ0ir0aRzSO/L5k/9WRi7v1GhXviGJnwRzyVa/N8Uxn9AcP9VGHuQSpCNmtSR0Ov4
p/4TvMZUzGUtZFnL3hFNJAxAdiBmAt/gU5ZprIPM3pqVPZHlXxlUp9RULIvehuTgvJWbdoMfBc4k
I+aFcRXFPIjUCu2FQ7G3xL25KZY21Ru2tMxTnaQMUP1GjPepXWFdnOueqGU4JosBgTWTOxU3GakZ
QH3xqjQKihMVKEq/OAmMb1Yc6d23Y8I2Igv1LFyUy3RgvUgDV+sEdTLPP56UolctmRDbCI/sITsv
pTMYL9WA7WXvtkn+GMRl9U3LT1yxr3VZTzHMbTW1+V47pZ6Rb3AE+3TJsg0A3/yBZ179OGXMMGni
B9PbUJQ2Es02YzqVj3zMmlio9yRz6SW5TFzGXZyBZWe3pL5Em/sm/Il7Rz1pYXjekbYUvrNJzsuq
WfyMZ3RjM2SQtBCy1WD2wYMgokc7odb0PFi6kfdzYTofdR+2Vz0DSxPRwdx8MCsxWAspSuOELKQd
L+NG+0WXY4b4oC9xtuEaYtzriMRltJE76ph0MkAjNtrjG+bB6Vh0skZbhyBxAYso2ttlatkdbKpl
ukjDxnyXt2LicO+tjZN70328DMExWcTw1hG8ZYNCBUSF+yDLUD0El9Ryx/CbLbXWs8+Eb6zrLsyE
s/bmcG5XUOnkjc/R6G241A9HIpXFK0BxWW6IUGHuUPxwD4Nb6XlFVrsizje3CTsLaWkFK9ttgdiq
qdc3JX+Fj+eod799HX6wKQlZJylyUlHg9Sdiq3Xp30yQU7JNbElgxUG4/FL4Ke7ATrvjrmqw3B2z
pB3anT1VydYPkm7ttJIFVLeir4aaN6u/6x5fWmoMU3xFOUG8IVZptRl8fGA4PJNxK2eqSOxErrb3
RKAdLM9lnvL+i/2zs7RjfTW3oOO3CL58BkWTN7+EmfIYHLfZjBfVquqXmZXCZm13BtseNj3Fp35I
pYwYyIvHatBBE7UsteOX0sb8ZoG/JXXB0Bismynba9qvGWmZquH1NmurufGwNLEBS6eyZ0a5BO8k
MEwGS8DaON1YWFDn2VIUwHUmaKeMhcXJprqxCza+RAwbQZasSU5O9MSCnL94K7pwodHN8cmmcmhR
AGW2SsPVnC8xauwRn++mQ4wKmqQS8aN2zOrHYvsFDZ5w5g5p3Gi8DgPgMzadmqpcdf2AJmwYPbsh
sjaFr41Nm3SVzgRiV6Y1WbwPu/6+kbN1lnUo3mJ7oOpENxLDrS2kMUZx3OofmXQmFpmlZNDr2ZVx
23fYi6mTLoBgN/HIcdV1xz3cIJ1F+sdiFdkaDOMjTx2XyL89TPx1FJnrxSv9MzQOTe6fa0y4bwvm
/us5LYW36txxv0CqQUTq+k1L8H1pHkN2j73t7PZtj+vVyn/8XsY3OUQEl+RcHM/sn+rSvA/tJP0I
Ypunz8pbvL4ho8wW9gYPgCAWwQ2nv1dDMWbR0ATteDuktnvdzTyn77ihMiwOaezOa1oLc7BVbh9H
w8KcdlUI2ZlsgJXAzbugl68VRs2D308zn52mnm7mkcxXhtBQbgPy4WToWXj7RKkwvCnNaJ+gDy8/
r1oz0VjlPr4a/cn8CiBFiO2k57C7z2y7kJs8NZdnjEvma8WeZLtCTB4Sp7foFQ580CjPb6ZpcOab
ykA3HpXT/7F3ZsttY9uW/Zf7jhPom4hb9wEESVEUZXWWJb8gLFlG3200G8Af1XfUj9UAnY1F60iV
9+1G1MnzImdaINFsrL3WnGPCKAtwyRaYJ1N2LWxp5oLedJd7nzB/4r8itTMi6oX04jK5Noh1RNs3
tQhp5tZBI5y3Qzpd4N6iXTC2oj7UbYmNOuIh+4ohJ+sDzGxWde4oan1P5wUnF8qvetgwEWo5MxVU
FTqkQ6fha8TLwE7FghgSFC0hqniJR0fdsV3qzU1FsmyADYZ439rLqkfhxeo1JXii7suEgj+I24Qw
O2ox/Y6ayybKinXrME2AXQlEcqXYetWQIQCMSraOdck7j+xiEW1ElY03pDnj/C/V4Rg8WsrQZexv
6+Mnp+tCjGvOmHiUum1Zf7LmWRDUmZemStxm1l4pXEg2qQNL2kTuerhspHvEd9qfgJV/VLd9ql/K
2068vHSHb/V/Ln/1uaonkWAG/6/XP7Y/f45equBb9+3VD2hwGbRe9y9iunlpaaH/13/+xDYt/+X/
67/8Ixzlbqpf/td/PFd92S2/LaLt8Gt9dWR9/PuK7FMffSu/v6rIjn/jZ0VmkKeiQtZjWvqHAevP
ggzL1pFvykMK74ul7K9yzKS3SUuRcecCzFCZuf5VjikUcS7UZcJbNDBo8Oy0f1SPHRFVf9djLjx/
kBwLA4NEerZU+kmjUuYEzNEsvWkaZy53IunQAqpTz0iOUG/lQGv+trElPh8SQdB61cd3LaksCvHG
VfyoSAeVUMHDjK5Ss5Nk2+mL1jKeNCdaKY5HJHKearwlW8xL2Jetqq0C8qLlg5pX1rQjDwwdF28l
1YVzmYR3Q8fyu9YbFye9psbFNzStEVafyJxJUjLVJg7JAVM7dCEM/Ybw2ptn0NlM6WTZahuDnPca
uTodF5SjiMF11Mh510y3EulEvmehNlYNTxdqT4tOpoX1MikIJ+nT5FaYkS22qtAntmJyoH8iW72i
ecgUItpGCUXdSh0KIgOTQiseAB45hh8N6OKRHGqKuyL8Nv2h9rqJHyFpLrFplbjfYTrE/pBE5bTq
2l63SVyk4l2R6yWaDWk6iGMnAbLc95gqMZJSQfmyw68xwmDeGjC9ptlz6hD8GIgajacvw46B8yBV
46uR6s3num+jVexGFciiOWSDTWCKTlanWafbXDU5H6zaNbIVIBz6VuSuljz2qN2erTAlCDifm7n9
kkgpvUddVerHdMwJxUojg03mhOl5V0yaKdeIj6wvJQahbywm3CfIb8jfyosEC7NqynGEwZMTTiet
NAjxk+KzBiUWols2sgvhaLyN8RLhZm4cpNwrV6cduG5mr/0kmcrjZOKupwWrkJbOfHTCgu0uLRX6
aKSpGQSGUZE1Whf6ZayNROZhGZC+E7nEgdkODWl4h6U7+9xdWr/JaAxbVCKKjWCZfgPls2XOpLE1
E/teesJsFooSUglC30p6axoiAPdhq8QvFEoKitgIextEDA0mK/nV2FdcyfTe9yIrkyjwpXspdD3J
fewxnghGLe3iQ2mk2ZNWl9oVOrG82Oajknx32w7+1uCB3lgPrT3cJYWj38gOXy1Ko6wQOgGBCU8A
Iac0NpG8xQzHwscJCEr+I8KvZBF0iXIW7EeC2B+roEubaDX3Fq+qiic8O+CCcJ8jplRU30Sht9uY
261budowfcqN2bDX0TwJ66B0LAeruOqHB+LZ7YOHXL/eqvMiQqfplFhrp1BgAhGRhwBYJlNyzoh0
/D7ZmJP8pu8s/T5ygEtuPaeG4F+SAEAyLWazrVGn3VPYxc5dPEOVWc3Y5q4JBRhIU8YhiHDBxW2y
7xylT9ZTr4xojXTcc6IHVkm223jpjonNIJO3/JmZZ0JuCzea76Rs2VNMte79UEE2X4I7mUFRKG7T
BgI8/22HLfpRHWI6omrj4fAQehzfk+no8CajNjCpaJp13zaVWGlx2uEMUuP6oirTprmpJAWCb9gp
k9/ULetHCzRE5bfNYDzG0P2/NAWxJTgGRlpWWWY7Fa9o1UbIrHPfWY0gAn6saYK3MJ0/R15ohpdp
nTLbEZ7IzwFRufV2nrh9kXU4wlzlSpJNK/JdmUtqXTf9qCujHNsLi7H/YG8cI6tM+m+lLG7UGI8E
Q95MfgvJB/3k5BZj+ciJZ5ySczwlgdv1xSHtzYhMzrhlyTPKZoKVnXUFNZcqyQb1aLEiFBQtAluL
1je/eqkzaIum7TXZm7ayFonJSGgGXjr5dKu0NkBoUKRnUI34PQi9xfB1FBYpNu3gonrxTUYAT56b
mh3uynh8bljnHyhlnSe1LLQbu4yJYmxzuqTeSD/3isxssxSYHkWEtWvxd9r4dZ8tVaK/rdity3O3
k1WPvK1lT7gUmtI3woGNZt5Y85nmDaG3tshPxpI0pqgi+Ug2fg+imL92TsEj4XixPq/6CMRSoNsz
6m9c0k6/HiembRu9NeMoCPO+aTBkeeGMg0jp9jM7EhrdlSrva4/tD6P01j03llNA+5WOr09YR/sH
hu0fFUGH5FnwqvvRva54jlXM3+XQ/7RSiUCC95pX+5dyelUoHf/7n4WSSRqUSkPIA3hMVYMH9s9C
CWWbx76IcS/8P2qRJcbuz4nuv1TdWMRhzFkd1aF79XelZP4LerC9/Lmq2dC3iKv6s0b8Q3VGeflv
UZ/HCJa/CyVA9It4DgO9sew6XXplr6VhYQyupCi1J2ssQ01/YLkf7QR1RtfJBzZftXXjhZ1UdsrQ
py/eNBkOe8hyVC5op4eS9r47Kx4GaayaiOiB20+Pv5zKj3Vyxw8I4guhHDFctkph+Eq7pkdOVZNT
/H2M4bch+AgB8FlFTjKrxvDT2b5/tBOUIBtGCNzA811Ds+HHLfP3X5VywzwKYfaA8JhORoHZzvl9
PWb19T8/CgNW1ULU6BmMo18fJY6nzIhRCcGqgtOTFWm7wwAyXL5/lOWz/n1pYa7zXZD+AU1YAJqu
Qzv11+/iqpUXOXrDQEljKDbUUr30eH2flbYV7bNY8da8Ll7MNpo++HqvpY1/HJj+KvNfmvBsEV4f
uGlgFsllgz3JKN9O2iR3AnDHRpuYdb3/HV/LNv84FD1hwKe8kPWjYOEXZePMSBJfDUMzS2MT33d0
MeK5+UZF80M1io9Ak799MeYFPNtEhthUHySivf5itMIYDalajDEv+tKZjbp2zfZlsrX5g6+13ACv
Lt0iZVqI1CDuNIOp9OsDpWqWQX6PE/owmhLoaVKgh5fmukFItlpeL3sP3fwHTPHf7n3mwUs73NWI
wGA9YD369X4JzSGhQk4SP5MCAwB9zP6H1mOT8d+/Zm8eh+QpGB1YvOjAvz7O4OkaHViOw1S3erBC
o/KjpE6f3j/Kb1tA3mZgLY3jP+hjjtjGX24NC/yW3unwJsy0o7FbA3lJvcHcJlF2VwvzkEdMEFPC
uwUR6o0443Y5Q5G7Ixb8MHk9LVNRXRr2/IHu961vr7l4DXT0zK7pnNxDQ2KVVexBw0lnq9xpFpCw
bODF/f63f+NOZShCrARnYVFcn1xLdU4LdzA5x4UUkve/BoATCQrR76vcoLv+wSX97THkXEMPZb1h
SAO59+RwzN9wSqX4rRWoBhvyqr5qg7tvXes8sqrogzX67YMxuPYcVNvHDsOv96lVORqFLweTZlGe
FbPaXWtJZdp+xnR1HepN89Gt9PvjqPMUMkLiRanRTzi5ZtAmUiE1HsfBk81lGrsPreaee5VEX4Rt
Sp23SveQ4JcdWz2YwxqXF7WwMzQN+halRX7Bp53K9D5WGLi8f6V/v5/QrkOkJUqExgn6sNdPEymT
jsNnpvUYLQnyUqrEWxXT7v2j/H4/cZQlidmhLkGMf3KBtTCJacsCB2ha1Z72I3IAdq1pHsptRJKE
98GXOgrJXi+AHA+kKpeX1YAT//pbGdCKGzKMEmSuoi3OB6piMHRznP0wxQIGsYwoekitiIRtKIyR
u24MXIBqjPAjEKGsPsDXvnWSaSMtBZcK6GdBGv16y3U9fdZiYSMUmde3Z3KY+/GMEhxb5fvn+aMD
nVQGVYpACmJajNU9zc8qyoS1pomPVoffKgN6bbycsWGAx6cpd3LP0LPXUbBxdktG21ogSgOmWocD
8F6OaZ+cLTvPaQcSlSZY2FQQZd7/lm/dTSQtgWEnBJnF6eTqVgTfTwkiBDrwyhxMrIebInK6wKuH
j9LYjGNYz6tbaXkLcM0AQnFMfnh97dTWUErkrykcSdk2Z7lG8x07kofLrwAYSa84cb073VyIY+hf
HWzL40Tbeya/yfsOisT9nBSIrVx8dSUNcV4l1TyNTEQGt3qivm/KZ1R2vXPpCcK9FtFHbIzAQyWU
7Syd6Xh09dRr59D98GuhD5LhCi7ZmF0rUsMp2oscLGM8Jrx4SoY2oiDCfg5LOnY16ejwEBERBtpk
kT4foia+jOsR4mSf8pnIqR8E4n29b7r1MNrdEEgxGnQYPAVNM92/75ESeV1QYh6190blzVHgakXH
xA1CbrZlIIoEqyvKiv6dMRnDSk1AsAadSltsi09cNOc859ZXCiKjuMASIvRtYTvMiIymsJzJN41B
5rY/5k4Mexs6ZqwweI0SXYYH0dZOlF/HyjAJb09sFyK4R3r8ZK8hLokzJEtMAwcPwqKnjXgomdq5
kxu4Cpa/HUqX7pvZGN1VXeTJNZpnwKZIWaohSAXqj1WTmJgwslybbzMPp+lWTWvVWSEwz74OXVF8
F0KpB3ifmVYH7QRglP5niGB8dsLHpEg13v59hfav52mjI8R8zt1pOQDFtQsD2w4S4LlJYEpviM/t
0EgeQUurYj+XFFHxauomQMIDdaB4UKXJlCzFFPmIAcRlOuVy2uAWDJ6lcIJjszkPJQQE03dCxbyK
vKQEGFsIcC15SZkV9DWevSBlrk5fZRFLpmXHwNfAvP2tyTCX+/Rg6DXCv9TitQdiqN5j2JzuTQuu
4QawRoEucQzNs6hJROhHBvjEHN6RbHjEs0JT/Rra9yK/tFG0p3E/3sSiTECMa5PL2K3xriELIo1E
ZTBn6AfNaKQVJfU6r3yHfvJ4SJ1KgX0OUEHQqUw9N2o5cA5ecls4UnyJepBFq7Lr6msa68D4GMKJ
i7Y1vSSgHtKcuxIgj3oji1S0fgGK09vWpjbni/GDjvM9wx7kXlrUqbeZO9rM3SCa0JQbc3rI56ZZ
KaW7LweQBcku5VWV7NjRwMspyMimn3lsTgKrVa8YbKVP8ti8hKZII5NsI5qaGZFalzEeIjqsx7Yn
Tn+HQMhjO5SJFK1Ra5J0wMAfxi/WlNM8zeJ29AgbWJqq47HBmuopI3t0JTReq2MTlvWBhmw21KW1
8vRO7UFHzQ59FvCviW8fm7kJCpbF9Zly6vpjwxcfDs3f+tgIBv1IU1hvQXQSs0GruDm2jYdjC5n0
wPYTezkay/WxyZz+0XBems8tHKEL+9iSRjJi1kF4bFe3pSHhgB/b2OGxpW0f29vF0unWUDx+yX+2
v5dOeHJsihMQk+LjXXrloDBpm2fHFrp5bKd3S2e9OTbZh1nY+tZGBuztK1FZxjkJfTV6WAfbzEbY
LRtokRfG1+HY0W+O3X3DG7Fkh7aaPi9JO8O2mGIE0uw6ynVN7yulf54xLeAsMTloBV3MDVWAQzgj
jRW0ZzzQE2ONnqmDm7aAVAFSNZdQ18yH3OuJee8A/MCn7oGeRAx+DD9exhmZBwfbl4Ve4xSmjxgx
ZzFajODHSUgWhmO2Urqq6LZVnFk3EdF89goXGyQ/e66RJaC3rozVcJyzlMeZS2dr5MGtXAbS5lb/
OZpRUBxoGzysKpreIU8rXwLh/qTMGAhXEc/ZnN1LYF1udkbRTxG7bmCQ1IwNBCamrntx0tASj0Vc
W4y5tQEMEqJxVNTtpqeW76/GIdJ3Clber4TpEkY3hlbJKMJqsuw8BiJasuIsypsyqdQEUTMmA2Vc
CYMMFytgIyIhrRFuqWbNz9rw//f9/uO4N/33I9ItMqD/879ffh2qHv/GX6I18l8Zgdpsc20doypF
85+iNcanaMaoR7ib6eTpf7X+NB3HBv+5yqBUXcJkqAD/0Kw5/2I+yp/yPw/Yhk7Q0Emn793OH8f4
pcfAXmH5TTZoTToajETUkyIs7caoRx90UIQU3/BBlihaXXd4SXE22oGaFOaVpTEnhCKi4sdvC+Dx
GMzT9MlyezYYWdfKMni/MHxdmP78TOjnUPI5/N+2T2o1wOONqo/5YZ6m+rbIFeuxZpjpBbYZZl+B
kcvPyFO9B8vq6W+/f+jXu8o/Dk0tyrmgyUgy7OsyMZe6Eg5OemAJVDaRV1oXxEcsYv9EveomLX76
54dbXnjU3/h1sei+PpxRjBjj8vTgmnnq+DEQ5+cUtjtUiQqqlVM4398/3vLx/66Cf369X4+33A2/
dEOMVLERNqcHTZ9Jj8rUemezlQOVzI/vH+n1FuaPI+mcQAxM9LxP+y4xU5hqmpfRXdkdUiUrdmk8
DR/0qt66UdgfLuLOYyrdSQ9JaVOvt1vING5fgT9OtR+CoueCqX++08OueeoZ7wcit/UPvh2N/9/P
I2nLx/aV5bon57HNMGCgwDyA3YIAD54IhVYmoxt3ttybcuyH/ZgjSCkyW7kJ06px/P/G2cUszy1q
UvzrJ0+I54gps1SOn1XqGq0d+2/ZiH/+LGgL01Ynx5rmqn3S78gst0u7Kj4kbmI99xhNtxodpesx
y+KDXovug5bYyW7/eMtoJp0FDFxk4dH7fH1z6qNL1qUVHdJRVHsx1spDlejJVaUa4bWrK+MjgoF2
i1oMa2aPm3NDAmOO+VWW0+b90/vGY8LjuPzDY0n7/+TyDuXAqhlGhw4R7KqrczMI0Rb5qLWGD87x
G0diC+649FIImWXNef2de6GQRRNCsNa76IEpf7oT3mxvJHj8s/e/0/GJO3n2MXJb+AYplJgHnJze
AqVB6KTGRaIm2l3Hqfzq1Jn7hFxr7s8x2tugsAHQrnpmt99CuBzjakpr+UGY6htPDoMrvu1iXuTN
d3JqR4vOZ21rFzoVHMUzkrFVHffmocYPuC7UeUZTGRX37H2KXZGb7f79s/DG+o74SCX9Cvkqr9bl
evyyABZznDqDYVxUJOxiPPa6DUJNJ0izSWxCrYw+aJi9ddIZ9xkMUgm+ZQjCy//X4/WeGfPi1S8o
XRtCZ3BAsNN3vAVx0zj9A1TC8ULAAv2SKK52poSl8UUsjer3v/VbJ/3XT3Fyl7HQQ0ao9QsxdvUn
zIPRpYebZaWkun3NUFi9LtNp2JL7Um87w4s/uPPeeBWYwIQtm8xJVhH9ZJW2yyxO4PxcdGMxn2ed
bp1pFLEfBRG98SSRK8y4i8B4XqinE8JOilCta1g2odqtQ2vQtx1OJnDMZfdR1NNbh6LXajAjBN6x
uAZeXVQnmmHeDdqFV86pvRriyRG+E8fdRjEGFz9rHIkDWmG5S/RJD0qzzS6sVEFkWhZWc+fIqrq0
aGhcjpjdiBCyaHZ8cMGXZ/nkWTdNenp0al3DwPjw+hO6eAEU0xovNDKvLqRoTRRAXn5FQ8/esoMZ
b2ZHRC9h5dQf3fDLb359ZI25NPMWFZ+yw9Th9ZG9uCOERrH3QMCyT2EOlGJR869tNutb1cqhS5EM
hYrJUVZpmUzXfIZiV9rolx1blKD2VFd+UCW88RCiBMQUwsSOzEJyyl9/JmPsZQVAZj+Qx7NBC9sf
CEvybpOi1gO62dGNcJz+zNOmIZjRTBNKbA337z+Bb7zctGVmYDKEBeRBA/31Z0hpBHg0GfZYM9pD
pc3OhR6F4aUFMgpuqlPeKGZtbkfCw85HE/Mu2rryCuPrR6NS7feb93gmiNrgZDDiO3ka0340Bq03
92HRpt9Dm6zSyBp3GhzOoB8mGGBTMXbQwERzZiAC/1EboYFr1etRFxnzLlZtcCKDKS5dOZkfPVlv
3D36YmxfXryUjadPFizqghNo7C09gYvt0QYP+glUlt6P/aEpvoXqnK8pssrAHIdwPbHiEikeVvuQ
eIHGr4xhkWj8tZe7+nnn/groWWzzpzf0ghxyaB0zp7Sdk/MVmd2oELixN/qEtCfDKfB2JK0I6o7a
I6rr/GaCbLXq+xaG34h+yq28XThU03UsIuApH3yc5XAnzxcfhxk3S51H/XkyGqhlmyaxY+wj9HNb
4YTEO4lRA689im49V119B3uluhlxcwdmXV7CFzT/8eKyMIuWAbG3rIALCurVO62zTIfO9V4dOmcD
rrPDy4O/L+gaI3sEAg99VmsfM1yAH7xIjovHb1+eY7pMNNVlv/r6yAk0ODV3tH0KqeLMVLpkO0RQ
Dx38gNe58LSvGsEvLx5mQIGnIwl3o5fvnNQ1fZ3TExSgCj5YW35faC2KCA/djkWmoXm6tICrGUPi
UPdJVc3fVKFxq84TKnwbon27MjC44GGhxDuDEdQH798Lv79XkUkz1WBGRnHBm+/12VBiaWL9Tfcu
HtIb8kmwbOd69vT+QRbj3MkNx1HQwDA6J4PVO62YLLAvOszS/Yzt+XKy22EnCmUxc4JMMjrH3OTc
DltmgBiEMsbLpB8beMwZfgR5b8yPVWcC2CtdwtPe/2RvnHpeNcx/KZx56Z8KFXL6m1AkSGKgvjob
K624LGgwQ5/RUd+WDrzbRYrHQ/vBUr6c1tc34eKgZVfLwcF2GSenPesMNy4L5RxTiZsDdnGJSqol
7Kx13Fd1EuQyjLjhZDR+tOs7butOD+0uFc4yiKY1dHL/d4spciZ8QjhWdWE0CqQlmXTkrGr3bZWB
FLc1QBjzeB0Njb2XEv6wpUztRmE7ASdSZFeigRqZW2F3y/D8E5Li+XrWLHEommFAOR49C7W/6/GU
nU/kLGHhbryVQLaztvnxg1rh91rcURcRzaLNUCnYljvvl1qcnDocdr1zDoeb5yNn5hPMcWhshdUQ
j0jGVfSBIun3W3k5IJgtFk52XfbJleN2KXSoXkRkeNE66t1mk2VNuXr/tnzjW/FUqjrGUmygKIBf
fys1SSFZpdZ5gWP7anDMIsSpHKWrSdPyCR9nrNy+f8DfX+h4KDSPSFqykViPl3//y2ks0elQdYhz
gj6SwGtHkByxZm+ATegffDVKlZN7nx4VJS/tQq4bX/BU4dGUeT8yz1rrM/zfDUlo+O3aSC2/qKWN
C889OvLssJi/6DUrF2yVxbPnSGMod/Zi5dMZxsA1Bo92psps1s/ao+9vHgksWfeLHRCcXFIEaQl/
AbzkGO6YeVXf4VcWL4s/vbmdTJ0QL7OvScBpm9y4lyIn4cLovOe2Ab4cOFpcf9NG01kMt3YnYV4x
Tl9jGsqfmc06YKPCuJfgW7T0suZy9ex5O/Dseq/D7BRjAc/enMHsVm2eP3eRPl8UWiNbWNKGmP2k
atWQFy4KJh+XZ3blqKTm+nZt9M88/OJHA2Jmn1UOcLCkktliru3zHy3Aqy6Ijcl+qYgFvGGHqv5o
y1G/NhLC9xgoC8JpsFpoT2Wn5VGgZPOMA5f21be0skEXD4oafjULbRk7lzlUqRBnyr7MzOy6z3N4
dI5jKnc0AfR4CxGXrIA0KdtxP6dmJVcCYQdJBPq4cAlCr/dHJUw5eRVYP+hm1S7tvZJQuUZ5EWx+
PncVQZp+PNoed3CN03HtMPfQttidUntD4NwXve/LIfC0DiV2GjNsWTdmGIMUNZBYEZi58Op1WyQI
JvrQ+oGxRZyrQ24/iDLrZGDwosQXUwDV9qsW0i1DZ8DTeP6jWvgKTuh9pRDmHPR0e9tVBy1lXuWA
kAOc1YindQvDPubeySNNqORVGLSGK88YDQPjw80SK0FlJEW1smBZfSoEWHAfoUxC3IyS6FeMUZV4
K9JBniNxgEBNwCA6TFtPbGwTxL+ZK0yRgL9DG/nSKs6yGiRhmLpOkBg29ri+jcttrGBNsFI9wQZZ
Itb2WyMZB99Dmno/WDWZrqNqwd33LNF2a0OY085ojeKRskqvfdaf8Km34uXCEHCJfzqZsl2vO+Ke
pRHPSTSNxh3K3PghhkIh1lk7Gt8J8jsKDBrzBraYDki/q5Ie++Y0TpxJdV76VYAluUcn61aqpvLo
Muzq1n0WNykDs1zucxfjxXZgRIxHoRua7CwaBDjbJPYqUCNZ6qS+whANmD6eBsdXieh4ZtTWYkxG
d6v7GsSkbSIxTfu1MxeRn4uIlKqommt14aqQ+tpyC/V7k1C9ZBulDgW6B/y13MpqRO2HYQPqYyiI
+uU15jGVrx0XfU9eFMA+GrIzSi5D5ZHQFGXDk50OjuqTRByT5WmhVtAmI1c3JApEFybpp0yHbQJr
K6sLH0OvyEiQLKP8E6NuN8YYXjA7JFLSvDCATTYB0vyoIRDQMiC2THZFgJSauOt5UooC8Fsp9hVR
gcT3cpGHdeKq5P9CqYLzlEHHCSIB0DKQDUbNMx1Sx2NIJkuHGzGSN9aok/nQhMlAyiQnMqIt4Ib3
ZZ0lctXgqTT9Tqq1C7kyYbkJZd9kAGcMCqh8dpHpJ7Wr4o1Ohj6j1oK77OOrQYrJC9N7JrtTM9f5
HLrO2qudwr3IMEbjiG4qib8h1yj555SVxwxr9ylqzJhCiNb48+xk+nmhNu6dkZqZ52vckSoygkwp
tlo462ItGnuAV0AKqkOwZd3ewtF0RJAL2gR+p7mpQbOsZJ3Omx6yIQ4Zymz86v3npM+sbKVJTCf0
vMmL9HutnC5ngKCfiYph8YkGvTiL0mp22dVJ5YeTmBZjXNPGJg68WrlOw5HtlT1RaK/SieXXz/R2
OPSTQlRHU1fVtW20JKo5BPt8UbVBPlq60A+cKQvcXuymn7kAw00UOuotviXFYC4L/Y5UsVKt1piv
zRS6TOqRuwT2EoiTRwT9Ro8S59ZjT+tA6mKWsGqxnF3gR54fvZ4CDNce2ZtgvTziDTML7pLvilqN
Aqzije0PxMQWwWTyZllJGRrfLVcmB+iNOHMnvmF9ZhEFe4skqf7SJrP+NKgV8DEMvbD2Y6X47AB3
vjJT4d2TLyovI4NAWT/CoWUT5KICAk8hHMNPKoYuJLyssepNl0j1GvglsAR8wFyZRaxhr0RtelyN
iCRdn7JcuapcHbhZ1+XyLPGM9Asjdu2Fhmx4lTNMm3xbHe2bKmRBWzXz7DBdo9K+yFOuXGCKOXG2
FPc1ACs58660wUZGwayqzQ+pUiOesfbCjpQ6mpV17eY2iTddC5Rr4KasgronqPe8tSzsA2S1WOsh
GZx8p9IPemhSL0Oi0sZ9t5sszRb7iajXO8zS1lppeiPe5nAE0MPMXgrgsyzzz5kGUNOPm9D+pCpN
nq/6YqEZpKPaaSu7cNyeUM8i5abvJ42UMIu2PfIJyBVywpS5sqxYQJJWSLT1zVFWLyODm3JlVbx3
V9Nsin7lCMsbdqj8y/M5pZyAgkPomGS08mLZQ3+m8cYhKEVVy/58JKKFSILEqJqVqVUumZsVqhIV
ISBKnaw2vppKkTUBJdFcrRoCujOSDezhMRN2spMwHge/MQiZXo1Ajm7KvICsPWER/+4yLZugsI9e
v3FzZMO+MDWUyaVR9Dfsuec04OALp7K3imfcdqQmm44Y2oOcrMnYRblnn5VNjquH+aoJJhYT6DNc
oeiym+36WSYCA95Q9tm1WTjKE15XchrcuSQfrlVqYGtdT3zESjNz8h2muGlYcLz01rC78bJglWem
RdXOS6HvyAQUYQTJY25y9VxlTzKfQxWR8EFAf2ZbNYy9fhfKmqQl8rRDwgIsNE8HjfWHynBiW3EF
R2VQVwaErIV5AL9HYjUEtAoIAjXROqs7VYdQzq2JsixFN0cijOOtYzij93aFHNUfmqSmlcZQap3b
lnhoGw2Ld+TgNd0Ix46/JKqwv9uhTOCRDxQ/iHcS/bvZO/LaYlgIxFcnKsY3LWFfD6GDpCIrgEL4
Yipw7RolZ3AVulTTQAckr3N3nmrVH5yFqN+4hvWAdyYmn8x2b+c5mm4nGq93hhab1g5cvMdblBve
8ckPq5O1242DtYoQbO2h3YkEBBcdf3PKphdLyK4OusGw7kbiHe5QVUGZo5nJ+jfrYFF8B2DUp5jp
jdx4Rd+FN40liAmCRNEtdZYVNitoWS0JBq1bE8TopJ62Wcrrg2LFDXD/tFzePZUYrh05xV8LhXzF
Ds7xwdWtdl1reRdvqehZU6QkAhhNn6qTPYjOFXmXl6mrjD/5CghVjEE8qu64Tll+D1Y/DHezpRbN
LlXNtj5r5FRcE0HgbFlkYKjAmTUJ6ghtGgGhHpulb1Zm+AJ8uripEQyu8c+Bru9QxchAlfgrVwbL
Jwha6ML2ykynZvZT4lu9zVwgGN2YuYRRreOPmCl0e++H1jY1YISwJYQDYSCXb/KKTjt4malHG/io
kb0q3Y6IH7WfYSlOc2jdlvmQfwaoQ7Z3xisfRpTSgnSIUwDIZus0xd4NowmaT5dM2ormqPWd8KT0
W5eM0FBsh2sSoF0GMJaydK68FmHfpps6Gj8Dckr22ZNb9YHXmUsSREJTQLHn4k5FMEmZNlCxr62B
dvRaJWn6Cyhb7cD4eP4KEza7N7sSPRV5y2JV63K68QrhDqtqaPutPRK26Wv13FD+TMO0BXddhGfG
0N4NFSlYhiJIqUoyiq2tAVlsTRxnYxxGTs5176RJegbT0b3gfUuMup+oDiV23AIRMc7SoRiR71tD
dVPPYrgrzUi1cW6rcxugP+2eCrMaHqe8nG4Kbqo8KL2OWF5l7DEmIoHt7DOW15DSb9Igfs1p3uwZ
w6Ck82g3c/WnGk5wit7tu8g7bofYbEfSSPgy67pth0cDFLKCTTPSv49TlHFHj0a9qZsp5AQbXXhL
nktFeGc7ZZdMpPMf5LqrMoA1acI+sYZ4rSRaqq8irSoJWk7HUQaAwEd5JsgmWsJzmpZs0gb7Koi2
Jht8JR8bmone2NmBUY94WBWcxwQgxup0YarYwKCOAebchIA00QOjBQwABkcvtLRQCfPutYGQd8r4
YAu8qltHquEP5MX6ziIFk84X69HjMpS4jLtpSnZcBczmHlrydazr470neLRbIr8/uRHwRcJczFhe
oGPPb8OIHfCZc4SpGN5gH5BkLoiV0G3JDmomk01JHz3FAu3fyqwr3Q68GEGH3x6RLd5Cb3Flmfa+
vTBdcO5jjGoidjUBmxz5Yz4CYGDDKPkKQQh84WZhxJQLLWZauDHtkBOzAs95yTFbwDKNHXoP0LgZ
19Ttgp4Zjhia2o5B0swLnQa90oTFu2HgvZELvyZzSuWuSV0I1LC/AdxM0Lr4Tf+XvTPbrRvJ1vSr
HPQ9C5yHWw57krZkDWnLviHsTJvzPPOFGv0c58X6ozJRpU1tiPC5a6ArUZmyJe0gY1gRsdY/aHBk
OYQuIjgWCH5sypQUcRwjXoRyslfRHCHT8pP2KqVTax0n5qwAkMkdaZHb0UOVY3aTh1p/BiEdD55e
jKgVtqBJv6lynTceuRcEfERLKO6DOrAKp65MJH5iENV386vwz9hF3CmLRQ+orZVKgaixyAQNRWw+
16/iQVKIjtBrwub/I+X+l0nu6d/FlUWr5B8NkrvvGRokzz/r+mfzX9+7pq2/p3z1s/2v73n7vf6z
jaqOP/+qv+f//b+/R83P5i2abvnUv8F0hvEvDXG1BXVj6hIMHPBSf2PpFOtflJehrlIdAksHo/Xf
WLpFGw6pALLY/B78QNIf/wbTCar1L5B5QIhI1gBz+R0o3WVeGE4g1X2SmRZwoFfi6KpQFEfT2KKi
iV6OFjbPicL5EaEkLC1F1d+lSl/bM76g3pse/PR37vdteUpVLjJyCxORQh7JaFgUNIv482X2D4yw
jzexFTuoLLvV4np7mxo/aut2jh9VyJB9/dDIj1Ube2jW20guuFL8XOVPapSgAPa105C8QsUnwwdP
rnYcR+GhHWT/mBrjEQv5o9495E2/67kmgARHBfNWtp4ryeR+gmsNixr4iEcQd6Yu30MjoYBbeTFa
YD5Lkfvhx6/7igH6Twb8/euusqtKXRW6JvO6xpN5ju7QD7Aze3aFHYv7ntv5Q/q5Bu3uyLa1ka2+
LDe8b3n5/ps064AYvOiPtOzrXAQUjBr9+iWQYq/Ko1+LA5va/Np42cts6/smVziDQtPHLKPC46BW
5+0qb9e6lZ3Y6U7b+4fiqNvZbiOX/G4OX84mZTWHp6IYdHGZTeEx8tJ70qy7YQOBc7UJSqmqyHpU
YMVf9qOEpKzUykLsjMafsxl5OqaSMOSK4nMWf/24A2UW9ptSzT8d+Kat1WxJtdqo+pi2grsc+cC/
zH31R30Yb4r98JLfBT+Dk3yPs6B6kz+ElLxt5XlEFefLx0+xKv2/PoUFxYm7ANxIEwjA5RsjQduh
gpwmDmUURXLNz31oz4bdT16pQ5GxSYGgBPlxo1emzkWbq9maSbUutnJCmwo60FGHx9zcYDJTZE6R
zLuPG3tHsl0UDRaIM2V7gMTWmsnVmAKqYKSeHIghKmeslAqUZfq7ZAp1Ny8U5dBNTbvL5zLD27Fs
XAXzn+/opneHplKqmzJrunvUDuR7ASOTn3gHq7836wiPFC6QXiBYLiXrNbZQ0gSJ+BcJ3PMQba2p
cbgWgkw3ijAhfeMLFC+DWtsIGZf1Jth1ZJMhnGlgTvgHhv/lwItSZqUoieuUFzSOLWZQ76jhRIeP
e3+JAm9CIrw93kmzZKT9l53RXC2odBr6GHO16aCbk5Q43JY71OT0XHuGHVXej8Vk3HAhmERkRWBs
OeKs+48fP8KqMM++x+6K6JKKxIXGU2AwcBEcpUWDSOa6eZDN0vQ0CSZPUQ/lAe6xaOsqJ7o5KL+F
IHycqLLqmziMyh1GQmj7Ca1/6js92ZA9WIUZalNYIVCYB3IDSkFb9z3ZPFgwTUC+DPK2LURzdROX
VXVUa/OnEhnDoSVnuLEZr7Ai5tIo+zCUfUqM1GLX8JVCKeJWyEMancbsqcw6THjxxPvDkOPkECoK
nD45nGYXJrCpu5C+YQhGpDUnx5x7vI4xlM83+mEFflqeids7c1FdHCCQEVhFn14WURqv5moXSobm
RNmU3HBxRSYswWJK9M2/kiGFxIxBrhQAgGqtSt8ou77vFtC8CF1gckV0EMFdXs4ODdUujB6qcUf+
FcKcOuQSswIdRHJ6RhE+IkQkD7jXqum054gnvvhhXX03xKzQsc8eUFYLR+okG3N2WX1v1g3lWWjq
TBIgx8s/62qwGgwNUDW53wkRFKndrFvzI1mn6JBrTfZokFSpKDf0JYKtVGH+bDMuzW7K9Qa3vbqO
P5lZhrTEIBvCIuw5z39EsoLT1cZTrgL5sk3qi3MHQC2AyJK22pHBlbbGYMBtIwb4t2NaZy/SkOCV
mJHSgFCJOYWCno9pBKINDkA4VtNQeI3ZWg6q+52j+ijwzq32iRWX7McA89uNJ1xtsq9PaJgahiQc
ooHhLyfUNwejZFIaAyV28o7+hBCnmuuSJ1XN7Eh1KdtopA8nZLOVA36NPcNbZ14ccBMPyZpTVZqG
jc1oPaxLhzHrUYqBE4cewWqylRBFWyza9UOsGhXbX5h5iV8OrC2Ubz9+9StNGfDgCe5gTgGdcht5
++Ziq3VR1gbGATrtT7GGmDsoteHhgLXV0jrA0smoGagGR1tTNBBxWe3n5Ldwj9cS/zDV8Z8TkmL7
NpNClyx2YkdoXT4jtlh97xQYgzqKVqSbsfklTQETbrExN4aq2FjVr7Ddt+tneSTyFsCpUfAwAe1f
vv2gEMTwivcPfttiEJwq6oPVaUdoiEA70fnaE+SLmzRsrV0OCuAPBGA6SHSYjI0DFf4SiPkNGWyd
SlJvth7pz/yUzE22bwuq4xXbsSdBMTz+7pjx1AqXNJgpTJVFffLtmKVsX6bcRP6h6435NopwmsZj
Qjykvjhtrd1l/Fc9ZDI5ADosHApscy7bQrXZgmyJBm5Rqt2zWcfkpEPDKg9JVkkadII2+KaZWfMT
1Iuyg02aYAo7l/mupoBkOh+/+PowvEyhJXgCHIIug1LH6mkGDelmA4OyQ9vV1VMx+MmDCo/1gQwo
5mfp38lAbcKNpdV64a+cpYXwAqhUbzZFPNXaOW7/QOtMM4/9IDTVPq7CsYSWmVrJridxje9JHX/P
Flrjwcg0sdxntcQVsC7j+Xd3teVlEA+FJKKD3EU467JrW6Rq+yDhZRZJvl3WTQaFVL89xF2FvycF
6l1WGrHX4B3otfWcLjK63f7jHn2//HkGLJU4/XC2A/53+QxAAIzZbFgA1mj0u6hMSUaDbrjJ5ETZ
GLxlea9mEqc7oNyENjBMazx3LPbIas+icAhTH0is0ocuqYbGi3E4c0d07uwEX0Ry+0a50fISLt+1
bFpLAkWFpvh6uXkT3VMTRfQ4qYRDjsD8QRCj70WZyY5SYdwrJWWOrHqO5HsFsaAo6+K3IywgVw63
C2obHuTajxMSGcqPcxwcyyLQbn18nT7lzD2Mo8iDfjya6wMjM+qiqdVojgtbwExwhl340YeKCuux
E/V0N3Gqc3u8iF0EK5KNEHFlCnFEBYstSaDltbWiSIa0Mh7DSXCk9tF7bSN8MVj6dyI8+42Wrr6e
aUCJgvLJNWjZxd+MY0+uucWlhtfjVuJqKrbbohF9NRCZPSmZrz5p4rxB9Xn/coQ+sHDWIrrBZWi1
E6sx+ruUdIJjklrlzkiteteIHa6KYmZt3IHer4+lKdYgDgzkjNcYOAHThEFpmScUGQoAHHrBdT+a
00UPUck9s/apwJkztxIh3HjL9x0rc9EwGUYQcRptX3bsOKexRTgPjkpo4t5tUghO5X68gwrPyTEq
fRcfwWzr0PV+a2FBaHB6luEkCK6OhXFsphJ6DcGxQAZkpEUZu865nqfMruYhOxpZQGLDLIO6P5qy
L53SyRIqcn958LUYw60MwCtt6zJMkHTFso5zPmDhd5pohOgxx27FOlTISriD2mSHsOb4qYcV/kpE
EDL1tebKkHmPVhNPpwQnoZ0O5GkPYoOSdJ/6Dxi6ik4bSsVhwDj7hDX69JIZce01Od6NcGX1mwj3
8E9YviILkicJenl4tabcuo7tFGSfpNFXzshxpCdRiSQvHvrqhNp7CqW5NTYOEu/HnXAoa8y3Re2K
tXs57oMaFfUsi9Zh7HALku9mahKt9oI/doSd9e/GpoVCzrV6uQfo73C/Y1wYdVbDTosiIzxXnfWC
nIB4I5U6QqBl+oxA4RZ/9929cblvoKcH8BvSA2D/1YkzSuV2DlorOAax/1eJ/MhhEUNdirT9/Swi
f9QZvmWnyPOi06oYKEFO/kYXv7/78AhEfi5qqPpxhrrs4gL/vXaWBQKIiWcaUo3fha4KgFXMsqcP
SbyxA7yPV8Bf6Fz0GKELGeuVnOdzrpRBEB7NfOpOkhBV53mU+9t0mrZoA+931aVaAJSWN1tEPFc3
ByRjumkI8/A4mvopQGnHjiF7u6rapPuG3uT87vtPujjobqUO8cYVaZ2R5Ci4pKUIW1AWuLMtRttv
NwOciBWhx9yUbbUwnXyKzGMVIDJVWCjZMN9nYLmZ8GMp/3lm4c/3eSF8ifQeQNTvTmxg3wRu7mto
j8LruHwQDKk1Cs5WdMxlTIfTanQlMGNfu3RQznWoiD1YsH6jzWVhXoaqpU3sK4Hxozu43pb8OsZ1
l0TYUVfSyMPJOjxzZB025u77yQQ3W4LUC+8Rfc816bGzzE7IKTceh1zUvFTGfB7sMGIkCNVt5Dav
TKalB8mvkGRcvNMvO9GqlUEdUBE4pkXTn6hVP6eintwUvi8esC3XHLUv0ls0kXRgw+q0IYr2fpHy
opwNZa6C5Dtfrx1vDhalVHSJb5bxEaRx6o0Ihe0qX0PJuFCOc280G4SbRfni3fBxGiUrQvgl57ia
uzh2Dt00FjFYEyV0B90YMfPArGuCdnkANi7c+V3UnMSgjnfsVsASzTY8oGQL5qqrAWiI4AyRN4t+
iF09YYRZGIep1fAXrGbf85F3v5HmHmGtMu744TjYw8odz/6MzJZP/vW71rcP4H/bPz5eClcCLh1J
nKVOuSSm1mWCIJHCpsub+EjZE3CxqWOHJ1cTtn95sI+N+qYKG/E0jG3noomUeWM0iRuHxKudq4uc
1ihiwi3TV3GpEYZOMmFuHkcfJslIdtstZTQqQBVLn3G8wa2nmhjcEBf1g2YI7a2MCNaLhBD7XuzN
EDBs9bUbstlrQgSEGx3vVdDT2sEUFOtWUIPSNThfnwA0A2evNAqQggAeyCyH7wqfm4GH2jdYFt5+
3LnXJo2OwgDYWDJ+706/FY7HcRiOMcw0Nd61pZR7czUBFkkDxZUbv8L84VXd+d/V7U9/h5S3tdlr
IcAE/rGwplSNatflulSlWOg1ciPHSu80G+RnQZoXUXyrBpL48ftdWYRk39EPsMjyQo5bvv9mEQL7
7BC5qpk7AiC5yBfxAQzEdCcr47hPOIhvtHclhuKszuJb9JFZ9qvjp1XUKnUW5ir64cBmVIC5IWrx
G9NxWcqrSE0Ti6Yv4QXy7OpojWhS2QrBHAMi1PsDKZHQaSOgL03KfbsVc+tOkIfCZd34G+frq+9H
/h7CBIFGt1b92QZxX8ayGR9R+OzOkiQUn4fCqj/9/qhRi+IYz7wklimXozYFXUhyQyCUgUbG1kL0
McRB+1AwhORB95tyY+e7NkvgFZBHBvPAnX6124K1zeqhoz+R+PU0cNk7WQdxRGFMtc12qwR5bfQ4
ZFDw5EhF9WsVqBMEjQNwWfHRaKTsJhwAUrVaPh/wG3FqaTrr1fiCKmHh/Q86lSoYq5y61DvZaYt6
T+3nWnxE6zfcx7FRYQCWdlBeJuFsRKL28D9oTyf20Ryg4HX5ra1y1cr6MDlqACgX85P81o8ZugFp
yX2P+cbG0ruy28M+XKQsl02X8/HlpFHytDAj1L6O5DmxAQMtexgbjo0tSl/4laqFZ01SQY4VHYdB
FMKNw8aVoMZ5XOSGt6R8pfWZPPZzne1Xx+aJdwMGjLEFsrj49Ort4eOOvd7SImeL2hWH8tXqCKlc
o+YYpkepj30Pbkl9qCNq5ajLJRvL/dreK1O7VDmLc92hXHbZqThSjRJsFSaN2IY/EmWujpCBjF01
x9Ux0rvyiGuteR6K2QdMrjYvWo923Mfv+65MtsB42PhRn1oytOrrQ74J4qVCqsKXpvgoCprviDqu
I5zTfU/JrJm8cS95qYE6NXM/QDshLJxAV0KmgV8eLGxN9h8/DuIc78IvBFfqumgew3zX1gljVcAe
BuqvcIjiSsJlzgiLX1mrSvdGgUnHHljTpB7aMlH/SuvUr/bIcw23YzVoX5u2HEku69KTno/1uYVi
A72qG+UvoHj7kzb0yudJHRJcs6HRf4L1gkujmIQTahh9QMYi+Ypd1yNJje6+g59n7ihwZj/9KB9w
TypH7esYKA2WzVLscnHE1rCcH+VOSu/yFlStz6HiMVPV8pOA4isQzCFr0dfWRBRnKpWDqQuTIAlh
SwwSvupz3rq9ngNtwkbDHN0B8zNy8JRnU9sHmbnv4qrkzKMh0W8nMchoF8h1+mehzObnLIvYcTMk
Jn6Y5ZRCSEnDL6ow66GDKS1FZ33AnQfUOqV5+MGZ7GIoqN9CFS/PY7XYCCnxmL3gmjy+1HUw6nuK
jTzbhC4bOGU1bDzJ9K3v1VQ0n7NZ0AxX0rJesyPsi59aHhvyWxJkkjtj2/Q1E/PgqRvxZbGFVk8M
uxLb6AkORCnsKbaZIyBM+FYI2KNsZpY/hyjG8WahXozoj75UbZTjXDNRc70jwT78qEQz9ZCPgctJ
cjiWXHhcymHpb+M+GyPkSAdEb29M8jq5k3WcwZxoRB4Apls0fcGlO/lhhHLfejo7zVe1QH/QzVp9
+gprUDdOFLzVFN2JyLgr5yn8riWRbx1rwZCO+IQriItmfXc3twWMHQzk88xeBL78fa4V5p+QukaG
Ly0A+Ah6559hgNVPfjJQW6mBPUgeDMcZPlWX48YK5GiSXCGy5qdMjSiZIhuBwmvSGgurMOzzPzLg
vyCmNas9IElfPA51oh/xxyTDFOvi2dS08tEwa5LcPi7KBsreff9Q5jOUurqxkEpN5056Fn2iyaFO
u/h2Fmvxk86go/aDviSmToKQQMfSBzHcl5EYHDq9UibHz6bOdKVGPxeTPv6ZVwBkHVDjODgHQ9VW
biGL6cI/ysS/4HIkIJbmWTRduQvKF3ko+x8BWpsW0DsDn4emFsuvihYVPy01bZ/gMnXfZ1gDiDhD
HnRV5GR5kmCI7+M2mDSnmTTth4Z+juj4YyWWjgyeB0GxKQT6N2r1E/w0k1yiT/hycrDR35smnDIH
u2SsU+NkiD0BfNCLnBjxPiL5qNiKGZWZE2CjNezTGBTyDDhIPYpDgcUIydJk7w+j+YniEtLZOZZA
eL5zpQEqH6qfI2gvJ4x+4sFJI6nzHSHIezhQspp/Q/dP7m2ziLSO/C42r9DEU+UUsn0UVHirSWGC
JNhJquzKL8aUhaEdWiUrSYWOh0OgiCjHrssRFYElHXWKPUxzCgg+1tNPyIJi5hMHE66rowH/FmTG
n0UzZl8EKCvHrLBklMdCMJ127vcNHtmj8nlO8v6vgRQwOK4I8LojRYnfOE0imRFIbUEAUBam3dd6
EK3EUUB7fAtiJa8RCJghoOPF4P85xF37GVKWPjnIRMLRCJRU9h2eG4/UELCpSiJZnaoj+qbtZyDP
2R3ekGjSmlU9AurMWu0xFmeFSzdGP9xzsbD+FKpD+Rw15cCAdkzdXQf7/WdYz9pfos/lB252MH2q
4zrEL7jH8NVt6l5jqmNp/4kADtUHmuUMpwpBi+8D6bbZYer11EFw2bzt42T80ft5+MOYJAzAxB6M
ie3XotUjez9bj1MzWIrbFBSQbrgdKc9ph7HaYgZChnzQGxG7dYxW0O+fusShWJ8+wE5s/9TK+Aa/
4C/irKndrkxA8XCh6QL1mBh1KbqlAH0zA3U6LIa0JEDTfixrl7lQhJ/KUBV3cLWN/FDIcx+cGiE0
DJeKlfDQ4RMWe1E8149N1IWPltlbPwY68znImttMs75wdYxjV+/YbJyW4A4UNu9uRUWcJy9mAn8t
u76MbGKWhcFfgGewHsig8DMk3GbkFDs5gmIbRc9xqgRfE6kKP/PxtQECCqco7Mgn/zQHPWygSGCx
2KR0il8wYeQOzjNswAw85B9dk4Lgh5oy6lBcR6F00fDOA4ytOIvYYYO5MVuWoj2aE6KHuHPJt2mV
qMztUdAyO+9aAb3kwcJGCtoztrJBmMDwhpsBF8miODK0UJm9qc5LvF4Nzldz1vSGDQMfOfAO0FJh
J9aA5xYEH+vYolb+te+DZj8EQ2/aulRCLikCYbhhMsOoNpQSHkzeDWXp6kWL6EWqFO0dPDIAwlOu
F1+zqmruSw6IHZ4EFuRoPSTh7MiIQooQ6ANAoHLVSy94q5pnE5Hj4u975G8B7v9fM5taKiz/Tja8
g9Lb9X//nyZK36Lkl1/4R3JWNv/FvQDU0KtWA1VF7hD/SM4ayr8WaVMZzRpDIlOwfOvfdlOL/RTG
nCb4CA74CyDqH81ZAZcqQ6NGSU1QRzUPvMvvIOUvT/YL5gqkOu2T2+daSP3q8rSNZVmOaTbJt4pj
lOLMJOfqPVoCanEKZi1ud2+6ZjMP8wrxWvRraAoUHEfW1Y2pxGm9S1oUnKWEvQ6kCtaakMr9SFCf
Aliz858ft3eZPHhtD1EggzM8+TykrFbtiVGe1BO5bBuBlvyxBXr2XEV6vHE+53ZwcT7XDICsogGo
GOneJRtqLjfFN/cF/kpCA156uDne7+4P7m5n27ub827nuruzw5/PLv92Xcc+8JV7vtkd7SM/cz7z
x5Pr8r2De+J73okv+end8XjvHvjumV8+8qOOc+TTdnubj+Tjlx/ZFfz+8Xl3fzzyaTYfZ3vLt3fH
nfONH+ERbGf5G77mD55tOwfnQLv8LJ/4aX/Px9+4Lh/1jb85erbn8Ykv7tk+Hp/to+fwO57nOZ7j
OMuPefw+n7d8mHPLF2fehCd6XJrfH5zTZ++0/Kh3Otqec+e4fM1bH/YFL+/wdDvvcOs4u+N5tzwo
z7bnNx+d73zqgR893T0dDk9LN9FRy2+753NmL80+Ofz1xxND3hgxa5U2W+TuVTGWHs67+2/H3TMv
5TnfncPJedpoaYXIfjc31kusbWrqd8yNnfvw8uM+sO9t7+udI9ob7bwSAv6Tonvfzuri3FQNKgBL
OwzRy/HxkXF26G+G5HBzdm8cZyP9sCpdvW9wlRXAWq5CrJgudL89M1sYp4/HiDj38bJaX3sbueTg
HdHCw83uZpnQu/PrP/z3/tuOtXHPXD1/O+++ne8rm4Vz/vaNsbRv90ys4+P+uN/vvf3+1r5jhp2c
mwPT+evt7et0vLWduwPjzcpjWbjOw41jsz6904Nzc8PsOx02kiibE2GJxW+ChCr2UHfoL/fFfWbd
0GNbs1pbhfN1HFonS2cieY6ECd317T7wWJYs9/tlwdNtj/zvaO/5alnVgc0bnn4dSmewf7mHw+HX
YD88bU2R1zzmR5NyFYCz1lTibJmU98fn+53z63CM7N1+t3T6eUeMc5/OS5hkYBgIzyYGOssf3fvd
s/t8fDy7LwWxbW+/3PzY8QG8yv3e3j9/6uk+lyjyeNwz77wT87y0vbvvsX16YqhdV7bdBybEN8v+
w7sjkuxc++B6D8Sh03kJMB9P1Vdk7Ufvuc6wFsKoSMxUAvbZfiHm9jbP/XW/sx//jsy8HkH0xnFv
djyER9z9+AngdmwsltUehCjcQCGbrn4hvJ/phfMS185P7r3r3ByPROvDN1YLwZqIzy6x97yK8Lrb
0edsPYdlF3BfGJzdN/d4f0/AZt7cPwa2/YVZtGNM2CW8E6vwhah9sl9j2XF/vD8+/jwG9s/H5UN/
PN9/i+zn2f4R2EeCHXHo/pE//vzJbCTmH5y7J2Is/304PHlPh18OIf/wZD+zi4y2Hdh7luqX27u7
L3eng/fH8XT46+mBncJ5YDtwPO/Jtb/fshEdHm7cJ5ao7Z1Ot8Ts04Gud+nV127mzX/R3WyutMje
cjizL59vnIN3x1J//cHPT/z1EhSe3JuHlxcmovPXxoh8HL2Qibxc72aAI6fBFsMuecP/mbv7s8uW
x9K3Hff09ybnbMwDOJQfzgN0eC+bTXoDXwCapU2643zP+mepLa0uu3dls4rsH8teT7hkXRxtfpDo
sHtcdmUGmoHnq0d+4WjfcSDY8dXyu8fj/o7/Hp7oNPfkPLwebOjW3bJrsqLuWLnH1+PC4XRiQS5T
fbfMwfvdEk5D+8AUovuJ1juXeHyzDKN7eDlz0nEP9y6/8/EAqBcdgdUD51lTJomMFBtWpcby/Tfx
tp9nKxAp49qmLPTu1CLEAIir3cgVX47yP61ANSFLDAQV1P1lKwW1IZRisoZbYWwt+U4yXvmYfgvG
uXJh/gsbeNv3b6WhaYeaKoUqU+WCcNke1krkh9HWtDtksXaRCV8iTPstY81rrZDvB6RI1Q9o1eqt
pM6McHRawDBqKH8Royo7kkie3Y9H6H3fkW1ARsjgEsLxfH1srlErCVsDsZwxUUPDCa0Ra+ak1kgp
FRZZVhupt/D54zYvt8hlvCBILUr6IrhzjuurYxIu1VWZ4X6F8kAun9Cw0dyelN1ZpMy/8XpXmuLm
xz0HRM2yNa86US5RjMo6ROdwXiqR48nnXRl1SOXFWbpRNrnSk2QuqPTC+gJautwl3851rdSBW+RZ
bfcRpeCOJNpB5/p2qyIrcz/UACs+7sUr8+Nte2sp3gl6daH3tFfn0lweMskvBS/u9S1G3bUupLiN
vQq1S27Pqy70QYpOUQEcwUqrEAhSPMcTely4cSNPUW281LVOBGkBmp17uUnx5rITrarWTQCRFS7A
ckIqHChhqOuUmVRzcvXRVDcC1NWXMxXokKwz0AmrpdyrnW+2kYy5UNphBmrFshe1soH5KuoWH4/X
taagC6NBroMWgAhx+WqSoGkJmo0VUm9i6rZyqt818Qw1OwvqjQW2HOn+cxR6XWBgf//T1GqB9UAF
6oZqFSI9xX0YGsHeTKbqM+BN9RaZ3OpzbXYvH7/dtdn4tsl3HRkJ40CSj+qTmDlq7Ws7ajLBxnK+
2gqolQUGgZPZei5izEfKVgjBp0RW9ykpSmodZq5soKqutsJkX8Ac1PrWeA5UwPAZtowKnE+G7/cI
8S7qC30jZXFtqoMQXvwfcPNEE+dyPtSWEdVRpVe2UFuK7phWmpwwx/N/ZWUTPmMGVv5eDfmfaQFF
ZFF9WASvVi3GQpjWkU5inGoKeqJ99xXN1h+A8Qzv9ycDDB+0y5nrkH6WpfBm29cxYwkGbUFG+YLh
DFljumoqtRsLanX7Xd6HpI4FhAOo9bKRrCJuCLy8SzWqB5VSK0hGKvhAY2nhlWUZ7PMBqcBSRxzA
x9JRoaQj2BUZbHsW1XAjiryfMOhvqEDFQHgsj7V8/837WlHGxbJnl8FeIdWRiKBQeQyVLms2wuOK
+fb3K7/SarHS0RbE+2VLI7auoTSiXRFGYXISqf/sqqpUnou+Pge6MJ5q7Iw95OaQPKN9Z5zguzEG
rdRaR+QDq42j0PtIA59BYkVaZFHfmxwPE+cjoR8rqm3mQP0osHAMldsBINkgLgJw0Bz1x6Zrs3Fj
9N/3+cKkgNcIfgeC/Pp4NMnKmHUSOwXqmdS+C0D1s9Jt6Rdffb83raym2NSXsBkrgjbXOmT6glR2
qDUJ+0xFo876WsSUX3537fBei34JCWsAua84hDdzyTSGHN1WelSZzNoRrBElLuSvNnrvffChlUVo
2tQVCeH81T6bFxgXNgamegsr77Ewpwotzybei/hh/WijeosSca0fmbI6p2YQwO8igp8Uc5Rq7Eh6
PODG2FemcCMDzHNMGH9nucd7xh0DToEb77nV7uo9KbOjZ1WolZ1mqJjGmI0cMdiZz3En1DcdLC9H
TGJpI/xd69zltEktbAHsrAUgxtLMqrRG6A9Ov/bSCtg1eLLVx/sht8QSjV6h/fLxpHl/toDdi72I
sgBlKGasInunBEi4NgHMEb/JXb0CfKgsCpBCPv7+sZOjNCcYaJxwi+H4XEaghGJ7MugqmnJDl3oi
dkm7sdV+/zCNshGsA2ovWOS8o4LlU1MUqozVKzp3w15JVAr+sfEgVomGtK64+7j7rsSSi9aWWfRm
zQ0B6M1RJ1qJUepL1KUx3XR8GQLRxsxYzsqXBzNAlHAWl9mB1+AaBcg6jtIwRMcaun9zCk3UZos8
E09Fppleaej98ziAirAz0kjD7y8FfLqoVi2+HZx0Vy9pJKOJgy27/yy01lNaafI9cKcOQT2tOha1
PiOKH/raxhtfmZkWeRd2CDRHmDerDYs7id4q0sBRVEI6tlSs1C4X0fNIxAn341G8stZxfng9XQNS
ZXu8HEWzbCak3sAmCWHR3+hd1R0zpUX3DtbHofWNNrQpJm+5SV0ZUlIc5B04iJgasP/LVuuwkmc4
9sTrTpfRfY4i0x0QRT9phdLdjWqx2D0g2F1FwDY+fuF303bZdLEXAuyMBYL8DsHqDzgSgFGxg9gs
bVnMoU1LRr9BaXg3grTC9oqAx6tt0Dq21P6o1MPMnJ2jVirspotnlytueqDUnW8g06+9EdGF46dp
kMtZg/4SNVIjrWyRArfysYSiIMzfekHGW+bjnrv6Tjj+MGSvvJ9VEIvmuDQHscPYWEomtykn9UZM
u+xYjV2zEVuuNbUgmlFDWTZaY9VUO/h5UWQZTVVgN0h7CC7grq9hIU4bh8NrncdZaCFNwCCSjGWm
voliVWaG0SiXiLWqYuTVAmfdcAgr7+Ouu9LKss2wNdJ5i9rBZStNYIRWFUWEMG0e4ZYiIFkV2Rb/
+EqvcaBe8nmLwoO8rtjhelfKceOjqaz1HC4JVF4xmvGDXwXz149f6GpThAsEMghSnGEvX8iQswp3
dkRS1arzd23Sonmr9Iv/tbVRi7nWdeRD/93S8v03A5QXU+XPU4xItd5/No1c8XLZLzfm27vDxys8
GMY3CTa4M2vnN6kdq6wAog9DsBBvq3isnjJlKI5WgDW3XQxQID7uP0nmsS82taVFSZZxwQC+jyjH
5WsheBwDwKJFNbDowAoljjHP0XK3ejkFKOqHhxyjZm9C/GGfi5X8S5iEU4Pz4S5UhuTx48e51skM
JFxNXPYkIBWXTxOgH92ZPjPHsHqk8EoBQJ6Z//z9RgAno16GkBnzZjVn9ApZ3qbUsDOIajlypiFG
9rQRrVLfCFTXRnNREyPIL8qM1jJ530wZX01yEcHs0s7jfHTiUNFtcRB2ktYf8laYNlq71ncmSAnL
XIgzLPPL1rqxQWOvL7DZgAJ2k/SA7EqiqPv7nQcLyIITw74FH/CyFSM1aswuiIgYlte3BbA+b9SU
aCMde+Vd6DYuUUREBmrdcwkkzcSKwuWcaoQgBAGRSpEW/m6qaDGkJgNB2OBuA4n18l0QqhJaYZn7
SaRk52waZaRcctP7uMfeZzqWZsAHaQsgn5vb8rJvpkGmzwWK0kYBVc+PboXJVHZSlZ6KQbOQru9x
n9MeSxQZvSo0/Bvy3SfdKsuN/eXd+YqHWFiclAnItiDhcvkQcyUuGi0pBwG9lyWvHcMm/4Roitjf
at0wKA4sizQ61j3qbBsT88oy4DYAFgvhBMh466OdUISa2GWo3k8ZYjpOKOqTO5QR4vYB3MQGi6mN
Bq/NngUhxZBiWgRg9/Jd8RzBnlMkiqhhGNlDo9Q7I5u3VsL7rUdiSMmQMYMWqsNqJZBzDsbaYFj1
MAqc1DSKIyL5xlH1rS0+xfsepCk4OUj/0aK41tYgVupirdGDRaJFgjsVKQ6sItiRP6xG0f4Kh2zw
N9b50keX+wJwEtwcyDQSviCTXPZhmFTaGFR4m5QYhLmqVWmfq26Yf1Sdge6qlMs/SIOMN2WoFIes
lptvHy+a99MVbjYHA246nCSJapfNL7bpQT+A3xTxYnFT3YCYYXzTchJUlQV2vlO3TpXvJ83SIpdW
qmlkWRfV3bertIE+EMlSVdg5TLy9UnXdgaWSbwSDZVKsuhVmDuIei44de89q0shxCwquaAu7joV6
xtwtil4qpC5Uty599RMq3nhkJGZIzshAVX1rj7gyZzWkZ7jCqtTvuNVdvmQ9lzj4Ud5GKtyvdlqQ
TK1j+dL/5ew8euvWuTX8iwiol6mkvbdLnNiJ48SZCKnqnSrkr7+PcifH24aNfIMABzhxaEnk4ipv
ye+7abTfEiF4IfAxKqFUhnxLH4Wa4OlqNrBYZ5XA2ZU33RIXq3szRWMBx83aTJwpdz9VdkOpvKUr
kppWiuUCRj3T8DkfnfYtxuALb555LBhNTNMQcTlvfVg1Us56WAn2Q85xXWb5Y/XI51tjQ/tBpdXN
FDyYQ5b/81XGS2CMTucMvCZk6KcvAYGY2h3wpIpc5dRdLLPUxuBnMYvpjaj30rel8AKDalNOwnN6
ulDTtmUK8rTDM2FOPy+qtP2DMsP0WuJa659eP58vLYYDNwX7rnuLD9fTxSQc0FxAOI80nfWrnTn/
fm19AfmoW+9fX+qF4Ad5i2UYKKJueD7lM1PsdfyW5/JLP/1VSlN9RgJlOVX4hl0w0My/vL7eC4+G
9CWoY5eOwE5hf/potSMKRLg64nrnB4nIGWDCZmKizs/8+ydD8JTZ5f5odIvP9kbh4f0yybKLQuWM
GHdsM4R+F+2OS9Nq6QW+/mAvxFSMynkwohyWq3/HE//JQ8qt9Wp07dvIbBq0n7sc4y8xMPjDFGSy
fkk1LsZp4K55o3J6aV3ajSy5e8965yXGLFezxkaYddeWDg5C9c57SzFoHGF8fV47p3sXLLl4I7l7
4TMCUCAFgPdM2+6csr74i4PBBgQxtqlK0D2AVFQNXez7k/dGK+eFHYpYO8AB6I7w1gP76Y7R9jr7
y9pAppo0BKxZWyflLcHFPKYl9lyZeKPR8tKjUVbv4xP6xRSLT9cbcLgfUMBrGXE6Hjx5bSUNvm4f
4Vz8GzuekRV5DVkUswY0kXiXZ/ew48HryxT2ZQZcl/fOSPuoRHf4+PrO3Pf52a1IXggA3ELmllTq
bBWj6avGc4kmAy4bhyE1guscT9h/7oXxLKhq7UsZLmqGT18bTjQ0SlXPKrW7+TFI9Fpd4MiCmJRy
A2N4I0S+tCvoUO11DEkFspJPlzMQJx7ngrglpPy0SH3XdAPuU+RTEdy2t8ywX1qNHt8OoaJNTF33
dLUetQ3P7jncI85/V20x2ke4lP6lsW39tcb46o2ne+GT7Xowe1z2d92dsyhZ+Va/bpAConXpe+ay
uWEtOOaZiOu/vjde2OwssTfG6NGizH0WI7feMXNZcI63ZfGbBLfzOfEriOOQ1NLx0+uLvfAWeYmM
JgEphAjSni2Wbmh/IQsFqTDMd2duIxx+tqPjplEqaOTS+XfeYqG/EB25sXcTaPSmSbfPDrPuAmSD
NpyRyqVI40pkiWNhiTjNrjg46bhh8mSuyeuP+dI7Jal29xb03mfaX8N/boJclqJvdrESf6qvLKaJ
h7qxswiHobca7G+ttD/9f1byemBhoIKQsJtxAbwkVMv60Kpq6XH16fmUrz/YSy8T4SAa3uQm3Cln
D9bIMajzyWwjuWl50soVt0iEh8ngTsNBbKG68oci/fI/LOrtYYXjQLV0tujYhKtZBDB8J4RkowIo
yOdGeZ9zrx2PBqzY4zrlzhtrvlCeEfjJqsGnAls4l06YAt1NpT22EZWSCS+uvQr7rf6CclD5s8M0
9BsE2zFxhTFeWuvWvHEmn+fS+1SIEEpGvRuGnx1+lBn8DcWpNoIHad7NVqsiTFSz7yId5hsdQPRH
h2a6Ef30xs23n7+nF8W+XTkp5NE0FM6vo1Ziiy3pT+K9BXCIkUZ2KLE5vHv9gz6PAlSdu4QlsDL6
aOf36+K3aCpZOQ2bdM6/ZTpHoxTedtcenXTrvsnZzb6/vuLzF7rXubTUUGzAbvk87uQS/1ZjJINo
ZIGn7VC07m04a5zkRsYqR9QU3MhvM2OJ0j4t30ItvLT63yzedHeBinMNtUV0cKod0lCj7zHC8gUH
k959l68xLGV0Kgr8otak34y+uqBZbP5+/emfBwm06tjI3JL0GuiUngUJJhKkyQQJa6vsS/58r3pn
PVlIyhz/eSVapHSGGOX8bbA/XYnawQp1zS3ZpqHfJq0OcBoNK2b6R29xMVx+fbnnp9RmHwGY3eFu
BIb9xf8n+k2lqMpNTlwnVj384gJJoJhXiVmldOBk252yRg2P/er3GMvZzsPrqz8/LKy+yx6SfPtI
gp/lO3L2vGqeWB3kGEpgvbfLqrfWPx/JfZWAQT/THiCmZ7GAExKA0l7JEFcRXpXKeb8Em7j8Hx4F
8X9OPWjPv7ZHT14kWD8BKo0Xuer+FlB6qhhCG8tbWLAXTj7NbRSuLZzpSa7PsiiwGS7SDHMbZYbj
4gIH1RG71OwSvN92FQRS/HNKCuDM2IcdaL1SHZ2tN8G57ob9E0Gutw/1EtTvXfpehybbnNvXX+FL
exHkpfH/DUtw6U/3YlMWBvUWggC+v06XRjk4Mc2EJkEho77sp9G4Qm7evXPHsn+EB/eWaO8LMWYX
ud6LeJDcz7DBbl0tQD9IvtMtExbaJeFw6wQ1tqDG5o/3loVTX+Q6xXDvFJl6S57qeV5AhgWFlWHP
XynQswjTCd1bLu2XyNSd8cjHKP7awK0lfiZZPQF1rKqPmdjc/yHgsDD4Aj4yYee89y8LXKazhSJA
4SMQC37DS4x2868mUslv5K5nx52Th2sNqEIKAGI4md3TD5wueduEjioSY53cxAxQezG75R8FN9Fs
/btMQDxDVZWgfbaPWi4oA7Z8kZTMKPAUnpMl0+LQGaWIB7QQ3jNPRP3eFrfplm7HAfzsHRar/7id
n/0aZ8HN6Y1VktwWSTFiRbK5/ngiMVxPnd/YSRXqQ+fZiAI0NPxcwIyH1w/T2Y31d3UAfiBW8DIA
I3sW2Ec8RorSn4skyLL5yh08dTCyeTl2xfLWmOGlz/rfpfZz/Z87xNO2r1DJwToel58DjrmIpWzo
nb3+QGeB7+8DhX+NOcjmKHzODohA9Qs3oTJP0mL01ysDFGyKnEpfjZe2KkPjE/p16T9mc/uiIOmx
WoJjvtvM7Kf2P49mK2dAPzDMkhXByxsXeFOyd67eSFZfeDSffh6iu8iIoYJ3tsoMWSQVNJiSEP3k
5hppJbu6kHbjWxfQ9Sc4QH5PxH/9fZ4FnL+PxuhyR2qxNsXI00frUj/NC+UUSbMZZcoAuJ8LHft6
Ws0xqjasv2MZ5AvaNPPAtP31xZ9tGeb57H3QCoDtibVnV/K4SN9B6dOJ3UFmF8aYqtgD+PrGKmcR
HfVJQMMWaRRjWowKz+E+c11AYOksjEhRr1lipKq7D+WwhQfhbeIwKW7rpsUBwrZ09sZd9uz4sTSa
bTsezmKc4pyFurDsjLQqGzs2jS43by23X4aHQuLF5kRgXCb5xjTqpfU4F9z55HLA1c/OYK4dRGxE
b8UKdZKoRu4mQfahjt1Zj8nr3+6Fpejdh7TwAThxDs8erYfRNVZAauKUquOQDq1ONu5lQtowvvEB
zzKC/QOCgmDEzh9/F8J7ukfLyhtMxL54qsnortFm7dGH1Q1qJn72US7M+NN1LuMStfJ3q+2ub3zE
Z+dyX57RCEkdyB126tPlLRGG5MC5FbNJg5PQ0oocfGdRphU2+UFn3L3+Zp+fCtTfmEFzETPTBCfx
dL0eY+20TAlrVl05F1XdLoehyOUbL/X5Uz1Z5VwsuQptxOkrO42Z6PtxhoR8XG8g78w8vFsW230j
zry0HN3ZHZwNkYLne/pQbkvvtEBFLyGIGW157J1RFXmcu7WNUGSARrLVHpSsC+f4728T4BBtAFJ/
Gt9nbzOn1QiG3xKxHXTeY14xxuymf4QD8ZFQOwEUTUeHCRAn/unT1Z2qcxRbnVjxOI+hgTMzU4z+
jfnE840BAeL/5QGhg4KNeLpKiawAEmJhmVj4gUduUHQ4Lxfm5b++MFbZe0SMRGlMnbemps5e8z4Q
ZdI7FpkZlNdjYUxv7Yfn4QMpcABUQOGghT5zMqJVnyp7QNYPPy0syXKD62010dVMGda//kDPrrgd
0UROZVO8QBY6v+LGbmfZFnivDlDFfupqbu5dNxuOQ4nM3BR04iqjifrGfn/p+UBCYFBBe5b19///
n5Rh1LzgbOAtlkU+MDIGyj5ZLZJPwlzfOMkvLcWJ4n6hXqEvcrYtXIT0CqhfTHC0LT/0+e43uQTm
owPA8J8P087eA4NER31v653tc0MPhernoEr6VXencKr/jLb3FvTg+fdiP+yOhrurLHvkLN5Otoly
EMxWNqCvPs+d1okWTv4O3ut0Y+R9fdNqMb41G3t+uJ6uehYnUk91ULbSIrFxwLpAc0yekHa3Ll7f
i89zEYaadNC4NqGgM998ui3cDaHvQVCUiGAubptq1pHyN2Qcnd66NvMSgblixbjNyWX6/fWlX3pA
LjEqWxTc6YGcPeCmp16IbaMe8rwNxTWreldJ461O0our0NRmuk+3F8La2QOWM3Db1C0S31qWo913
FRgy862+7vMtT02DTupuP+0zizsrqnBPblpT5mVizDqdTx3eJdZRl2PVXAyNJeUbIXHf1v/p5vIY
LAch5a84dUA1+fShlqx1hkE7ZYKIn3PKqkHftS626uW496rCeXnLW+eFI0DXD/upvW9Oenz2rXLp
OGLx1zIJfLINKU1mVngeBhcUKvK4gCt/h8z/1Bxe3yIvvFbi8S6Fz0yRO/Ps40mxJ1+49yYZl8/R
bUt9maLk6WJXbWF0//piL7zU3b6AkRwHj6rq7KWGraH8MBvKZJIy66CfkfrFoA8CLy68cMovKqcr
mn8OyzQa0e3aLzhkwoKz2OL46zpN89wkLcPQmN5Seu+t0r7Qdrf8fP35XjgJDK445jSKGeeeI6jk
7DMFyJcG7VgSrMVc3LjW4a//ZRE60fQ5oIKdl8OGiZSf30kkK910PeStYSTtGuo3btBn+4L2CdcY
cz96NjvQ9en+3yjeGC6WXQK3fLirabsnxjSup1yZ3pfXH+hZgGS/u/tAjCwROs85uq0d23EHVw9J
2bn2fQoyK70stILkmmDZYmCjlQ0rovTO2g/Vt3KdQ/uNLcII9dmno34CKkmCvCNBYLg/fV7KuQrS
ZzUclItC8hgJjThofbvUesqq2GuwWtKRVzQaz134k1NZI9zYYAASm4zu0uEQFhgRm590YyOwW1Rg
MZzLtQ568ZD7LR2KL6mqyra88MUyYfvXlCINYlEYKdKlBQqYVXkwVrTp7ThX7TIYiVwY92JAGZaj
fY/4Zig6fJ7ydf/7uR7sx8HPG/nHlEa/ftGW9uz3Y4OB0S9kKncNyFnt3kxit/eJSlOWzRVeG8WV
4Zcevhd+uaivW95KBuTtjIuHf7Scop1jzI2XNYyYsAXjjVHvagmlndfBA+0dy7n24FIav8IJ7tPn
ioLQLnezrw5Tat4M3jpLLcq55ZfvtvSqH8tGxkxu2/WTqYQHXbKTWO4kDUNy1EiVDMfPm2OP5Yex
c4V9gc9RSoOQZ+ncx6FWs60Te1g3370YB51p+yCXchMyro06dPyLMcdLA49OoFbRRM6/5QcTmx3I
tE04hE2kVJ8aSYfxo/rYzdpsf9V961nFSaIU+GWYKGeXpB6RbX4PXrZL30uEiwE7z+ZUUKgsE7+q
B7Lkq4nPA6RWRKxb/an3ejCtYYZ0xGGbUFONZ9+ty7tp16FpELQVc/jFxaZ1+tbPY53PMU2mdv40
4aBVFNHSlvWYU8qmODnntiW3j16xyYoqItNIHkd1aQinjGp0ufUXb/Pr7HPhBssgjigIrEt9Wc/L
nN/5+dwvSwRtJnDu1tXv6jWSdYaRYLxPZcmxC3SOuy8jiuwGdVeLau2DVvaaYoe8uFrcBZOd1T8d
bmwLfwIhgmxK9DpiycDE33DnT52XG+5vS2snq6IW9ezciPNs8cscr69lNKdYzUM3yiQLO4RLsa1q
6/C+TFUDZn3uvUCfVOa27WPgVkaJPLCZ54q7BZHa9RuxcrGMSM5OpW8H5GDpCospVJMdWSU2Zllc
ZdKex6gItJX+nsbWctnKqTdBWxBKmcbXwFF6grPubHpc4qwUg3rs81CbV6vVO/qz045z9skOU9ne
w27d6sQNU7HG0CKwhg8MmbbJ0uHwcoNteArhn2a8fqgF6BGZdLPH4uM6+O+UKj3nQZbBrI9B2hGB
YmB3U24kUInMTFwMqmbyGrWDo9Rj6zQc1GNjKGQaIr8yNBCRthTtaFzbo9X0YbyPwEMjyaXIp+Vg
5HijB5G2KmYB17OAyRnG5tLM+pebC6ZYSZpPoIAis1NG5xyBCLUBjDlTaGVGaBK36yMIS1FmEazy
tH1nWZkApYrOD7DkSHVBVn13UTHuixgHY2189HLM4PGbWVWKXq2WQGTmiADrzj+bUmHiEgkrC8cZ
16pqmaYr36wHR76vOsOtx8tR1nk/n8YNavAULxQFvpf0tpe671q79JoZ7aJi992SROsSjDT2yn1k
o2HjxpYjRF/FxYwuunWp7Ybw9TmtcUSdP7aVPVQhPnShv5qfx7Sj9iG7wwy53GeSwr/ZpN62a/xd
9GQd+kw7Kw4QajYP06SQBULEdy3H26Yc1HAxoOdRlCAKZVehyetaa/graCxmHkdZKu+P7IvVvzaN
ajK++YU1dfeNDyMf1B9gJYCHEEm7X5hNG2lkLWQLePwWy3JteCgX3isK5PnBkN1Yn+o686zrKUCP
KiZ8GT982SBwVMyqvxxTXZ9WNzURiViHzNwlwbMbL7XyDyHMg6OFresH5mo9857GDyf3PijcpjrQ
bho3K2Lo3eUfvB4r2AqS6+CIr5ZN7/snz1TYX6VXYkXsIsQfnvi1GDmYeTWrGBxCbZ+AWxv19aRa
zEw91K+dGPlya/hqz1YgjEg0zdC/E24V1h+tqqiHdyY3cHo7OMWm3hHv+q/aMVX+kLXhkP70dRE0
d2UlAv9ODoZGijwtsKGaOlH4SW72uzlR6CsZLVsLaPQwiCb93YWTOd4CWy2a45YVW/iDLdux51IT
uMvd6Flt+ytMndKDWDjyHg6dXkb7d+EsdKcj0Y0Wu5o9Ymx3rt0wnhKtkt6nVulBX+WidKD2O1ta
Vw9pFuBWc+Gskzf5R8NF5t+82CgU0i3Wa1COf5ZArcbvpXKGdo1yaTqziNH3d6wf1rhtsw2Dvt08
ncDQWKY6Rgkpy7YoDPPChavR5TsqFb+0YZtiT7VD+9ufG8Oooy4YJtiyeWZJLASc0ugf/MJpCjKG
jo2eRyDDtGfFVadsF2SKOTeyJZAG23gKgmUXnWfuMdwUwl3tCKAMkkFBtxHPgR5M82MDLnSM4FAV
M6HRrMy4AgcCxtLsBIMkfAiAFRlV4QQPW8bg9CFdRfMra/syoFtZLxXd4N58MAUds9hmL9qxj/Nz
83OadfARgBc3dtgY+XbnYf1wkXG+0ndVbudtTPQZvgYmg18u2KV6nAD1fKxVV/7yClc2F3232Xf9
unp3EE8z+fdaeMwCc9zgOU7eVbsO+fyJTAF7SDd3w+Y0aMQtTgiapPJg+KmzxTaeP+6FngxgLcB9
m4fO9PlYSovLcVSGmdAbzY0ox6YIp/XAQY7AHeq6PJYeZu1UN9hx9k2tvxeC+/uyl9bgHPp8WoFg
S9kcRqTwj16gTOfoYNxwovhANaRXVW8AakuHHOXytjNiBNc7PCbJV04r19ujDRazjoeUOyZ2q4WP
UqgaZaAFVKuMFSY/1eVULL6KHKy16wNqcWGGgtC2LkmhxLRdZcheqKgsWx8z6lFuSNasgZngPBKm
kbkvFc+dhWVBiwK/g9FG54nE3qzNBGSX5R8Jd9aXye7aJbJUOH12Sj/77GZb+idnsnNnjsif8EaE
MI64gDNHMvzR4Dx0ZYhlZTCRrCIc03vv+hQTh7uu0+10spyp7C+3Do7OcbaltX2uYJoPiTP4oohK
d1oZA3VsTW8KG+eQqsDo4pKf+bB/BzrhquqWWKapZcXkKB2GippcBFyiarhEsFhEe7ydre/h6jbX
md3pLQHZXPAMxibtUyH0AKtcF+W3jk9TxMVai6MN89vlt22BFKGj3wL7ayorpthpjqVT85+0YcnB
sypo88guzexhrMoyvXCydLUin0wFCEYZhF0cmnX/oaq9ID/6VommTTghi360uwnHeCPEQDXq9NSp
OF9A9kbCNXOHo9/gIKjnpv+4+lPjfmqqrDTj1ROlxHjE76eoyodtu3H9rIdqndlhFrfZ6ptJx/fs
3w/asC66rGzcy86ut5QfEg7ZpT+bOrJhBi14u2CeG026cOpj2yzigwW0qvthdpWKREDMjAZvm7Mk
zwb+Wbvyw+qwhJi2XmKk6GYgxVv/OqxL3zmR4wZixhi0rX5X2t7W3x7CK1+buuc+wRK+sJN2CvEC
xl7U4FnMqY3JlhwUuVfgHlfpNroPlqsmTCBSeAAYjC/ZR+1nrRH1IO+vtyUluVzWlSRv0X1oITvv
ZFuM8FSI7GK+FbdqsKxvkxPm74p6d9+Qhp1JgmFYFjHWDQTGVZvO59Ey1DfRVfiYigVPkI/WLJEs
cMEbNV+rcVjojVWTnNv3HEscbMDDc/N5aWGI25y89l7PAmkXo7OK68505zDuUP4m4a+6KktwEg3s
Cz6Vuxz1nK8TW7UNPy7QTcpDuhUyjTJm1PlFsYrBO2KIu1bRAo3JP6YypR2sRdpgX9Ft5ldnFTsg
CjZneaQJOR1CewENmm55etLWYqBD5GZZcxLk0/2XvLTXqA/8qognPMZoabu1X6H8D0WyuRjhu97S
e7PqhPnRYl4OvsTSYhDULJwvr8BKCMOGrbxonWDsr8lVqNoqPkuJvF/Iv2OUszsl0+ZAh4fAkn9h
rN/8tkyd/cr7bv2F/Ev+fc2q+l3rgs072lTpt7qcq/s2FfWWGGyor7ONqe/JqOz2fqyEQcxsTG0f
/c2rSQqMNBSJS0JhnzxzM6tLu26me+bsbqZj6n2qNy1b++MIx04dYCD1SZ6WHneB4NaKgfGij5Vi
FFyQDLYUqEtte7dM5RGn0JCZwiMYfWM8Cn/0t89lGwbVpXQq0mG5GP4BTxDuoWgqWlseevTqit27
JX8sM5jzEaA1o7kvsXCdkqUZUvtEKO5uAFGkUHxt7UG7mUMP54wSrQCAFOEfY7S2P4YU4Z/Jcals
sbQaFHYks8vQMpi4zwDYYdPgmI11SF3Kc3Avu2DkZjbD93VdYbpkud1U0RRq+yfDEmogGWJfpPF7
+BykfvejaZWwr/Cuqk/YnmI/Qjt7HNDioAt8hLlS9XHppmBP8nwwH5YODxMuc51989p+fe9pJ/0e
SoVRhm3Nd6EI1+rUk/EAn5QurGK/YeiEf0Y5HFenmYpDaG5BGuVzoW7Wod6MY+2s2w8fSdIqcoWS
P0sbnQSUXlrbS9LN8k+1MS4GjZtMf58MZ4Eq3wf4DS3VZP9YV2f24fSo7ntP8NAHfw7KG6u0jD/W
3KzvF0Ef/GgPk/d9yeryPndRyYDSWE9Xs5eRIrkMU5ZIgfFZLmpAuCoZ1qL5g6WN+IE3aWkR35T6
VHQSWZapwzL5Q1kMDmPTZml/m/U0qnhV4e6NIZy6BrlZz9eiwVyEAkENfzL8rb4pHILvZq7wW6/O
5WMu3aCJFt7aT3+Q4/WGuQ25fss3j9Bg2cy4rgR5YF3nO23XmYAtGI6q8SLI8/l9OFKGR+VWSaoq
le9lQuAWt6bVbO2xNwqXjryJotFxmdQyR+VQuP6JyaX56MnK9dAnmcQHZ3Q57ha0S59GFTV8skFr
HyPH3/AYKUESBEybhAoPK26QPid56640M1/nuFoU9phvSMaeEmfVk1/yrqNQYtEUdzP+QtE84VwV
pYvjfEiHIH8AeVHfr9ZMH4jCb54iuw8HI0pRYPCixgu2j1Wdub+XLqxv1qmYsqstF7ZzwG1FVsdx
awIZV/M+UTFSTNPNwa/lcdvC8J47vSuSxS1aTLOMRV6OXe196xZb3Gyl0O7RDPL8Cz5wer7yszH8
mIep2uA+VnAM6LHgmabyYTgE5uZXF4PptGWcOb3zKxjsDRBQm9bXDhbpD8469zIe3clrkTxSYo0U
X+bUMIpcj8uS669ptqntHdHCbY6hVVmHxgnkGg9AJkhn+4ziLuXheTsqVF8puu17t7KzT9UI0Tcq
5OBaUSbIARKrUsafuiiba+h+ewine+Udx6Xo/RgWjbz1pcLMi09o8gL06sUaWtYHdN3sLcZly2uj
JRDecMhI291Y1I5x6S4rjxlCgkALsll9P+I8Oz+Z8KWfjd6ZvjjA6b8xJlDXGTZUG5bqdfglWJfu
F53A+nbE5OVH6Wr7suMxx5gpOeXvxpQItQww/+Dg1jC9xA2pDlh3Vuwokcr1kBo21uamk+J4RQ6/
0gex3OljjbgHxb4FKoLo6Q+3C1XqGiHkW5rXvRLut0VN7o3vleP3uqicL7bPCC2acKf6UU0oT0Vb
Tf8znprOawh7ZW1F4zwF35kwkyTPeZi90+6wjbjFmd0NZh5GAbVqm9/1eJn9APw0m4lK/bqD1jUI
D++0rngUQLMeg8Jz+L2tHkoIwI3u5PRlii3NMm6UQNBKKf510Q2ntBHrTRrsxiAeo1gZDbnlZ/GU
d8F8IGtSbexMuvwKTD+9tWZvXaKG+kjHTbZnbQMWyxd43Sxo4faejzWfDWH/KhjV+N1alHPv6dAh
dgvd3nWtDL64mW2qy7DKqvtelt1PCcT6BvmITh0Lrwg3nJoN+6ux0UiNLG5gyP/FYH6sl5YrIM2R
ziTEev7d1hr+l9nuKeVAETsP+bJwdaydgvXjjdVWX2FhbF/XE0Uyua/dzYndmuJrEXRI01EzpBSk
gYOY00TW8q7BC2+Keqcelogj7v0QYq2zQz6siB+VVMRxnVXVh9amnqAPxEz5VA9p+W7UCCWcUhGa
l8FU+b+zxmmvwK+TxdQLKYYpg+2ezrI/JMCQ0zXeAhHkSYDZE2Z0NMSQy4Q3f1MwbPq51jL0jlJ2
1tH1FjL6Vpa6iK1xnB6NYQ1vPcB9YO1bJEl2U7R6jEP0H68ZZXZuxOCt+JQ1lezjXrZWjSjrQu4V
IBxlR9LOmk9zKPw1btbe1rismds7J8hUyFUoi48BSrx+1PSy8I92MJtHvnGvydygOjfWJB4BF0F3
h/RuTYlbu9M7XLv69aJiSnTvi3XMr1CO5HLMSavziFgkLsLc2JaTkfU4UY1uAEvdzQgyDs2yq9Ss
9YdJ1kN4wAurulatGvEzHF2czEKhpg/F6nGrtX7GGLPGv/qi8BkUHTTIw69u2uvvQ7gZQ8I3rN7N
m7TMJFwnNnddpc0XKar+R9jUThZ7ZCg/GTKom9LHASqhZm7fy02J+tZAikFmH8OeJnCCO6LEmQcP
7fHRtBW2ZkQAZ36PS1XmJUEbDOpHpYUx4dsmOQUiwKwrMkjVqQyx7LRPOwAAinMxhj89txjbwzBO
en1c09n8FDA4vFALJmpxo5f5a9es4U8cp+r8GJht+4B4uvNl7kQ5xqstmkej4NbFW0zpz1qUIcJL
XtgdzdFjl4bevNYHMc1hcNjmtC8uRnrdU2S1jqnfZXVIzqIpiz95zkR70dwslAFsGth1UvQVTojI
lXbbIQjKrqLNYTefqg3hBOTTdSuibcy3R+mUpKG4yLf+oan5ZfA+G1h6CwZ/SgytthuS54FaVtVq
iBs6ejjSNXnT0FPrh+9CLV6Q/az13lJQxjDcBaUIgoOFXA/JxjqoNdaF29KZ8mdpxEJtGh871Y99
3DHT/mMp30D6l+9QWBduuPbfhnRG6TT158GO6TFT1ijfnun0CK/rrybHEjUynbZNdwhxPbrEY583
cau1ezuXK75thljbZJMrpVCmge3F+TYiJJ+Psl+PlkWOAQImAwbc9M1YMaDZ2o/lOFsGf33p3pt2
Sd6mSm00R03X14mxoPTumhrUQLSpuafjVjX+e2TpbD+SvTf/ghC/zRHNEAOHMD5znzSjyGlY9WF2
uyiEcSIaJZVxWkDtrom7odBJHzoMRraO5dzUaTp9ZKjSUNurrjX38F1/x2ZyJkyj4caPF2TTkUjN
5d7STvihbza5nYDrl7dTm5lW4qIRcSdDBBzR9JaovrfeiplfYeYzmYAxWaY4ziEto4cmLzMwHmW2
4HLWtYW+qZyKUs3lGsRwT2J4e+i1QLxT1Hqtr4sxMC/Gvsd2r2f+f5+zqyTImjrI6VU4XUYwLjhQ
BViZLNqAe1GIem52mjM70AnixD2jzBQrRhwWmyCNvTndvjttLY1TTpV6SU/V/oBvpvcnt0NnJm5l
UsUTG8iP3LrWxrHSWaWTMbWW+9UVjYhM8/84O6/duJVsDT9RASyymG7J7laOlmXLN4Rky8ws5vT0
5+M+N1ZbkODBDOZmYw9FdoW1/rTSpSMbQxUuJEzqlowirRF8L2RjzR6iC2udgHnRw+bXExlqdghP
OzVU+5N3BUnUfo2QyBkQ/kAh5NlOK6gfE+oYpTkxDzZcog79qEy5mwqpiheRpCugpPLzhwiGvt6X
rvCXUNAf3PpzRuWEu6hNAsPoVnDmpcjPIsvE19vP0DKBTTJDtXOpXNtwgOMr+SVXTQMwK7sN7axW
X/xW0ldLTJf3UD4SCKORA4XQwGTHPvfgpBa3r2+HlJJ3RyZ3flbmCTXGGIux2Y1TMr6Y0WIU1HtT
fZnlZSHPzD4SD+2qrDu0v2sZ2H3kg7AaVdvuS9i+q1XbAGBJbPdf/yMZAn/061dzaOcbUUX9o4h0
U+z9tslebSvnOq3HeX2ZFtHeWAzHfG2Y5tnRHFjRTc0gPI6gSJuPY6HI7B1Bn05dU5s/t9GG33hV
1hi86Drshrlqf7iVAJhf15HErcFjSJ8BDfiDvLbM3nPPqRsYtO6eVnWtQyu2l++IpMWPCmaCi8xP
ZiYIDlJkVySWwifFfTN+qRcvWdD7r4w+qE23fW0NMluo1p1XQZCjEdKMetemOWUgve3cfRVzSWWd
9INxVWTbSTMnSXRXcX324dTL8QJyBPctQmZXBFHaSedqtlflQM2Uxd0sF+pdHlndmLNwiDYcue88
d+Swal3HuG+8Kmsuusg1GUprMtJ2F7sFMCUx2p55OjSKqCybhBV718tq+c0X2g4rSs08rIFTH+WU
AJbmA91WYCtgj5hoEvuUS1CCa5cRRLi5lvou35IGDn5lLpcce1ZF+0F5Hzie0L8jwZjgsJoTRi56
o6Xvs9lnwDx8edodfFUR+mLOqbxrKUGM0EHlc9tR/rccB14C+YR9ZMAZPxstRXY8kwAflfUY5Jx1
2JMYa7ucKRyBr56dZSoo5aDKkEWyfB+HTDzEMmuZiLm07XOVR6C1I8Pk8mCYx/rWIZ70Z8vNcwPS
LG/J7NXmbYMWPgKyK3PGb2wM8ZxVsv0WgfwZJ5m1DLelIbvyInL6dQ0atpdzwIwI/5eJLfR4yxve
l11HLc+IVj9FzdOJNERim7wwhpURskzXpaEVbZ5DE9V5cmvihh32bT+2+zjqoPhnpHx838WkqGgL
w7nLZZ43fOqYWkGjBn0xcojpfdVxFIdLNrNiPW24v3vLWO7VMozdRe05XDkLnhvJFF17fgYHd1XY
IUI+cYi+Tc5ShTx+u+bIxKxrbVH+6RjcjhgaJqMC667fs3mUT0teeDIYzVxcYHrXr447ATwT9Ezg
agYF/G0o3JGRlEYJh2/HbnNWdoL/57IdG0papo7aIeNtbQZbg1WBfm18Aig8nqtKdbRZBMcbP8FO
gMUrDrUxzKEPzculLY2vhVCNuRfMLEzDKS28DUeOIOPdBPx3R5acvs8na3mZMVg88UJMaaHZKKq9
izvECVUzdv3JRH76OYCPMQWaJfSFaqkqdrEVCSPU3iqsk0X21pNhV+kjKtXkxwA2+0Scp0xO4KnL
xyZL7dd21ckcUPQYYP5wcy+1btTV7HvN1O7t0Zc/EY7Xa2BGGSEATKNQ+ZmRF9O3ivFd9rmZVFG7
61GDsJAxdv5mP84N6GEDT5yOxUKJh/Km2Tu5SOp916bqoiNtArpprtRrZJUgAVJ70S5pJ2c6uOmK
mjAdbEPQMWjRxVexnZW8M8yACJmuaywHPQxWEZb8dueV1MwzjjBkvub11G9TlSlqRdRFdrgAV1t7
u7LnLKyNwjIu1qhoo4BgIvtJmDOMUBV7Zn/IaGDv3VzIOvRtIZaztE3MB+SwJAMYMqE2cDUZLrqX
oDPxVgcEcRTVN0Vl1QWH+1R9ES30GLc0Ez+CVdbundE5Y3yYRF/+cGuqozCtAKuDQsQ295lZ1A99
M9u/8FyAz1T5oN2g7SvMF98VSYbyyloWc73MW5WKwMoj0KYxtt0btLp1vvO4h1eodq/hUBL2gL1u
JB3iEDPApTiJisbNLkyOD5DnpOnlnlmVzJbN4wW4x55EutfokhRwngmsXPfOGprLgHpY5mv+iK/L
KYOSPAtmxzJDYudU5toHXJFwHAM3zWtHiK7awfjIc2cqo5wMS985d3JPzAD60/wl4VM+1uuKyXjO
/FSHIufsC8fETIgcrnRTH4CE4tsu2fI5ismRj8JIhm/4Pdh+1RAhQFnKeu52ifI6FcaiRoqhIs88
6zL23zM6AQ5I5VYQXabFYZtTZrE5K7OtA5kCMRBugjiS3MSOJjZ1mp7ZQKW0Toqe3DduAzfaq5km
IlD54h+qsRfZpb1MkRN4szGnQTySTBQWFYDqqbc49mttN8m3iiMl4SO4w5mWlEQ7Dw2Uul/zYrhc
lKHTS6oz53KqDbc6sUfGT4e2XSKqoXIArZFylO2uHBkpHoo1ZvEktq2fxmXgRRorje9Kmq5vMz0B
Fh+hCThYvTr6mntxveCmXF03BPiHBoDqbS/qmjLlUIKp52FRL+2AfdZqr+Uw6Z+CwerpxWw69inu
6+GnMxb23jCTobkGuofz6jFFLhxKjfPbH8v01wK3+lqAvj6q2kE6EdUk+oRWHlO99Q2l+S4da3XT
I/dAIQYHS47SuMxQDqPKw8UkhpzQzal9djPNITgkoOXcJL3bhlm+zXvPJpel33t1pYIq6dSjj/To
OSnk/Gg0rjcEpVnNzxUh0XKXJaO4o55YUag0/PGuV35Vamgf81kbfsBZLTM8UOhOUI6plqJlibcB
y5NTrfRua9cHKQEwQA0kyANz1W7rBXKY1bMte/XVMtzhTgka1KDzxu6nacQV9QhNUL2LoDXPmASt
KOmiwbpIKUkdBoqPnUazQm41YZ8WwbRjjciCrV/WJ9yFTLNWk90TL72sFjlPTerslLDddBfxAWWI
LNdlr0asgzA1rRTZMplh8Oc1gq1gO5MxrfADq6BlrNRl5QF3wsjl9SMBU8WvfB5bjQp/LW6qgspz
v4xxDa0Fvcvw82xU82HOoLUbhqE34eLmijeLcInu14gLBm7cm3/UuZE/0xDg405LsT6YcjFwrYhm
elDxkt2byygBjeQEC8f1oesQvQbMdOH1+mbso+a6VKb1ta3o9O+AnSwVNiivfiw4655ivZRfOien
xEYBnqEJSyPrMbEXjQN/Sa1rAc2dnOoqbp6TUW8KRHqQPJiIcetPBqPKRTAOPveFWIYMOgky8cFx
ELVkCTGXwcQc6tcRw8UPhxaUEdWpxf60KBKoJuC4/L12prQPm26Nv8peIiaqYXS2qRoJdIWtJ75z
WhI/HQyDKe9ma5rvSoaT1UCXKntGUUcTsvTjrxllcRkk3baKu06l+nRlmPh3DSHMgvaLOQ0FwIAR
wB0kfgDoBBS1OnlylfR15YatMlvu4Yl/6dAkakgY75EAjheGWIpTVUYIh7p47u/iLkJikW1C+0Cp
KVnQow3iO715cWPZQN18+Uzc1G0f3xJoQ3huxCzxM1P2YMDtJlFiw9k2AZG5HrydC6j2CKhYPxnx
ZNp71yjAZcc2lddoJisnxFcCcEW/5sBKZ9JdQs5ZxBuUXtXdMjAiZicaix886aGSd2wBXB4xij0G
bFv1vLOSxTidBPQ7Z3g8P3u1HT3YVDF8J0cML9JaYflJ8EwZMyPthUZdTMmjjFI7OieSdbqpGhJj
DmwFDjakedyV2mYWMgzs2MRU7lYL3lTWDlfFottLoThbAreP+3zXF6pZA+Es0Q1+i/F+NL3+ZVS9
ak8lmSEXVQEVT+WmI2hJZT+D400cf24bn2oLhz1YbKpPjKlB2TMrUV/wqh3SBtdMknDBcvWasn54
Ahnuh84ond+1SgpnL9qxet6OB7o0OA+yvKkkztxoLok1hC99arxJ4ndIrLjihhIe8AwYxXXRYi5A
HuNE16tbMNFvBYhDi5Csetz5kY5rSiKVnq92BYJdR+jUATBQfxwaseTXua+5PMumnEyWT2ud5zac
E5k3hi7ooZz83ujn7OekV/dHgh4cQWZiGd+6taEpsgtSd9ScoLaJTQOPYTwYEWW5M1rfWIXZJVL8
n3PEvPjQqmqqPTelPndXzyQRsiqM08ys0TPNKyQnB3bWJPvMo2QPRkEnGmTQdYiN/Mk8Q5STeHuS
7pjN5FTCeq4Qw3FaWVzDWTUap0nXsCUA/v3bzqyt2xoEutpFkzU9NSa3JotPTS9mxbihIMsz52Ls
0H4Fla/Tx2mBLgOTmuwrPNgTKxxxZbIfEPa1ZEPVim7ezWExnFYa5/xwLVqNfBYPuT/HCNk2AaK2
mTh0MjZjyoEbVU8tJtLvk9Xp68pIZ+s0K2rjUIm5Vyccrk0eur3uE4VqAkiQcUDgCcV4nlfwn3Jj
EtHUeYGLo3Q8nX27hG8oU6fjBDIBexmUgtGBrHzo7dHK2U/8CFGLjqm3HYiP0bvKp5SJZp0FPH6F
qQz0oJpzx2W2TIs+F1gCtIJ7I+n3Y+0W1oFJQUDa2WC133VmTq9TxR1EIheM8y7rl+aL60tRXCL0
TS8yTosydKetq4Jj5o9ALpPGgUvt9Z0cUnGBaxEa212n7FklanqF4+Opbd7l/g7cqvBuWlUCCDPh
cKUfIP8W1rXy7PYbPrjavkhsnX5FdND3FFxjPSCZSQWakRkrSx62NQqs0xhIrbvETttdjQjNh9AD
7lpPmZBYp8kNXOtsPqCwWF8ovEb08LOrou6xj3OsIPuWCC73TEDlP5PyPX2fY2seTuDkPb3z6YrR
WAyCdEj6a8Dt2F3Fk08kGrFdnuNfJ0PuJ6jBEo/iWusvHTQ+wiojNV4E8ohqt6a5He0Rh/hIo2hN
y53q0AjBdG8bQA0LYYVm5Y1N6HGnOFTYLkozmD7/odeNd7cO1mRAVq68Jg7l5gSl7XS1jt0K/LZy
MuwgRob7GNH0AD8k8wZM08sfU+IRrN2gdUvqDypAisy8XMCKO5sjp5U5Tb+HMEQiGev7Hl2KSHIo
BsGygb8lxjGvVzc6bcCWU0KKKHBDbZhQhlBwlXMgdqwmm4koNe8Acp9zN1km1JxCRk5mXLvSLlft
aEJaWSL+QvE4jfuEBNVzwmQkCItRCUFz3LF8p9kgVaHJyiUK8oXjHR4RwOeMVHCaaQQnLtquNZPP
dm7m+IcrYjRJWx3zeVdao/qVrBVnoEiZRhMIqwSj9TM0wMHAYX3fFk3xFWGiVe/p6ufHMU7K5ExQ
eMNtpLV158YmCVuzrFmRvVP1EtZQyquJ4ua5yUbvC3HBPuIjphVF+8JfsXSultlft15q/ki06dq7
LJuNs9WOdX3T+rq9m5bKNtBueCjY9Vbal5GVt6EyBlRhVOQC53XldN+qpKDPzYgF5ZBHxBntQMbV
HccBHBIeMyS5VlUIgfhNDLccU+sYWlmOxrHOSDSamv/uAdX7Y6AN3V9xNMIToyOKvuPEKE4XklXn
HYIH6EFkPs3Tgj+u2zUI3ppz5qYYv+O58qwTQ4DxhcAEkqvEcJggyeEivL2cLNpPgsf7X2VsdhMF
dR4/krE73i1JO3LD1E783PTL8jt2kdkd8tbPX3wu6XbvsLFgIprMa4igyVx0oQslZ8iKh+xWiWDf
4GKg8KP1zn+C0VfPunbTKZBEwz/C4oLRTF2/XGk9+c9kv6DmgTG2G1iANUOybAnvV5GV60tKb8Vb
yQJN21C6owqzNLP7jc6zx9BI3eJHSrYrg3vkit1egdTBeqabp6MbfcSilV5LxCeGwY8fQ9udd9Ni
9oHhmpPNPlAiQWWUxe3eq31k19wtjFTyYrXGIYRsc83kMWPZuYZjXNpxxbCBVE6FPqF+zL81mlOZ
Ig7p0WDWHP0IHsufyE2zW3ytPTrD1CzFHkV4dNtzPiUhZb6kTUv18MVEK/61hrt5sB14BMXteFnq
wrrPCktVd002DUTt+Om4nJreOH/pkq4jBnVtLWKA6qKPThZtZfdDbXUgT9OCaWUxVtBGahdCU1fT
y709XZJw9qnStItz1zjtzuzZNfu4T2fOR39qq7NKzeaAHXdSng+2anM+2FbPP06w8/ys07UWIVlr
mkSDTC7Zi6cRTpwQkTFGVyM9DoIuJtXfz+jmXhWtAT+13MJcqhisPVIJcrIFBQzyht4oXqZ2jh4i
Kv1fhEJtMOsyT4qDgBpwjxXHesIPgtKjxB701KQzF3nbS/+kKaYclhWHUHk6o++8p1epGWycmR3y
eRtz0CTXRoZdgRMxyE2zKFCYAJLsogibDHWk696CTVNt2rgCLrIW+d0uZcSkB3kwcD0hrrEezaVJ
X2YPZW9YFC5VLu6/tgkbw4tuq0yhM6Lyp8iFdk3yg7ZK54soTYQ8A6Eht52Q/Ro2XjRMAfY31Ey1
a+iH3E2XH97gyC8OhJaxl9FqiF3i+5ATzIaK0zBvS0rTQljVnfR6757pjfrJEJ2NYEnr2Aw5D4EP
mQ5XXWJJExW+5tZ6Jk8ewSdy3PKsxXg17iW5733I32M8RHiez9d10mhEAFB/dXkaP5mgaShqm7lM
YWJZYoFplWJBKThuuksEbogDkMB/i6olUTsUSSs0vOvVJyjs+TcttHWaew/2jeIYSX4wWOSk7eO2
d6/7zBYzR3UhbbC/LPve1nn64Ee5fwttCOIyRdEqNoBr1oHnCKwtc6oo9xdOtmeKBloNE5Vl0GvM
DgHGqujFSYAqDp3fZGq3oIXw0Xn1y7lanZKsC2O7YTKjKdK9GhNg2QJFh7WXpefebH2nzaEyrGed
7uI2jIYRbI/8JvOyG1f1Nc45xQICLlMmENGWHLy2ppwhvLn9PWH4u0ybsjd3Y2vAl6cergK+NAsy
tPsmLoJxXcR3DIj8xvNCJLqXrvLBml2iWhp0lybQGCVaMOXaxHiTV/5dn0erHdCsJxQNkZRsCMMU
X6fUWr9G6ThIBOEbzkwY3PCsss5qwnUChwlXJlBEW67gAuEGZnRbLnUskM/SVgeL5cor7GLttefH
CI5dWVLZx8rtGRbl19PMSQ89b3YLVO8651N0QCiq4tNCdv6dqBJSNHwfxv7CGifYDOjwbhdx7HdY
LLjrz8xM+SLoemYp91Ur6EV7aPc9zWqVYUPMtL4zF4ksAM1Yh4kmMuC78MgN+2ZOlnrXGrNUobdi
gQ5nYxieR2sS034aWpkd/MTP2VOJ71BpIUBdkc/FcbaTQILprzkGmNkPq5BjWGoM8BRmS47kwm/M
9Jz8Mb+8msbUu7XTvGh21rgW2LQ0GrsbLD+Q2gM+BT5GY5W/ZF7J7rAkazTvlhnI6hAnFMY7yVds
dyuHOLVFBkvFhy1qIUGFzOg+bVxqiYbRFwKh50gRsrBXX4tqZqB6iu/jXvcLCS/bGIArBiL039HM
KkhI3TlXjQ3vHFrrUiMt9uqMLEYVSZS3nFyBgEi5lpFE8jKDpKLEm5Bl7wr8Q790VC9fdSGzG4Uq
3dgEg2DHoLEujaiuf3vRSPMHrgtWCHpIxZXZEDa9Wxg/qPimPqRFqShBx9a7kbXVyJNIeeuPWEzG
FRbT0bjATGb9mmxpbeBMgTyTWULxGcBwssKPGtUN5gJLouG3hgSanQEHISIgdpQ7Z8ZdwtCDPNTK
4AcbDcN+GLoWWrkZHOjd3Oj8s0XE/XQy8Xt/WbnB51MFmnGWgZ7c9dYIhkTG2XCJIIJbUqM+uaY6
4LoojE6PwdoBYpx4adMCYJm4Cb6ASRaUIHo00UtVuXfnlBoxLNdNfNMUKImDka/8DYX6eLM1ekhx
jAI/mBC6u8UnGf3MaxDkcLRmOgw1ewUyEUaqPPnJwmaO62Rx0WcVwBVlRrDunjQ89bMAbCMZ1qyT
h0RVPZ2v4TdP5Aw5BSBbVfyMZdOigohyICXc3EWNJr2qH6RGAcAhi/5C2WQeB2nHUPIdu3j54S/O
OlLHW2hBJqBaGxUOZSM6aVXcqxQvQwgL5bzYXuvecQd11kFHMTw3S7fdG33cUuK3tVWH2+m8HMwM
cGefzT0wtu2tCCMTr7zZNKjLLpmb+YrKpeqc0xhGe9knSnoN0XKNuOpGbs3TXGvrzAMTMQOPgHla
eD3X8qbDDPirjYz1xsEt2gcTworhtF/B327xnkVkmwpX820SZes9U7x693LtnaJ+pC8Qj8IHGIUG
qg30+U5GldtPtXwqqlUZ1IC0Rz/9OBtFQPuFRjGSmKZO6gbV+DeXqaE+lItf2RwSFtAYOtsYEB4B
ULp8RV06Mm/Dx7p0sGq8PIEeFmbRfuy43rIE/gw3YHgA0Z/ENRiEnIFCHpm7C7nYfoPwB0JYmT/E
oKNgyJvhxM2n+VaIgrBXEcX8dP2wK/JBnnz8+GPD9/Z4ZrVix/eIsYUFe+u1xsPa9shWygDrFe1Q
gZR5ODVQCVq4O+sbOAo/WG0VX7RzgSz444cfTxVjwBxPNw0D1tFytvyUt09nTphjQ91VQR5x5e5b
GbGRSsYC7nO6ihRZEyhajDMb/jylo8Ijus8r1CYUMQDejdN//+QvOvaeH/9FRxErCJ6jpi35OWKt
OIehMHdZ7JshpdJjQynMwQMX3uJG2xf9ZJPv5S0nVQUCYE4x0vAFyAE9if/JlzqOAPjvz/K3GC6y
Way/ksWamRN6ULTEVRkDt+KdixF2FKCReacdvfv4KxxnQ2xP2xI+3C3dFE3MUUxKPamKMe8oQZAD
ey8qdS3kcdilKAtne35h0K/5SYjOe8uQyD3p2NsalPZR9AUCyU7nHTw8dkDz1kFmQpkr0eL2xnyG
es4/qSu829py/m38wzbi0EFp7GwrkOfLoxXoaRyI6F+g+wjCw3IF/JvWX0vFXXAGEgS1/fGn/ftF
3z7vaH0tjsCYUtcYDytjoqOdlquF516gx7DQijf9rvGa5t63i/jw8ZP/Xtk8mfAZm1Bjl3lU21/2
RyRSt9hapoqVzYQk4zxG28rFW+t/zGr573syJJBlgyMDEOftU3h0avkNO9qaZH9ub9I3r5TnkPLT
Fxe99Sfr5u99Qfo2xwfsMYQgv+bbx3nKj/xSsFLbntusBxoOQRy/Ya6Rpx9/vr/3hCJnw2UaOXQP
+b7b5/3j82Hlats55W6IGrM5o4LBi4V9OA0ReOJKboFzPxm7/u4TLYKYcMBjTThOL5R02E05sOfr
REw/owWgy++zDUlsk/yWtEbvk5yR91YIoxM8jBAe8U/H6eITEyEUzC2ncTvQr/hr3dW72u3G6n9Y
iowgIhNeKsWvdvQtU8TkVBR8y7VxG7TOvY/maG4+ecp734+4col4iikoaOLf/mKTi043T3hKj0LA
wVror6dZYrb7GYwVBh8s7OMl8t5i9A0f9QBlGafZ0Q5zdGvHi7ctETn6d1NFMEg4x7Er9kNBUfPJ
SXIcUrTtNN9yDb6iIjXieEyJ9oeCGhjncSvj8jmF0EMfmiNdWetLr6u2kcSiHx8/fsV3ji8uBkLI
JGclg9/Mt990jbzVshGJBmQK4OiUbnTSLeCtVpkdmiLyQCEsdaIsBI+fvO47vyYhsLDNZDJxuKij
QmU0U514DTu9iwbvycR4nXEXy/GUYWXDIcYfvf/4Vd/ZDVtBxmgWS3IlHR8t3eT3aOwKuCzkoTub
ZMvDIKzPppK/8yu6JolujiSliOjno9ciribOqm3PRWYuZ1TveZedWF0njYOsDNTIaWYsNxL9b/LJ
gfbuk7kIsLAxLJC89Lc/ZYTuf+6ZBhZk3kAfjRkm2kUdewOQpJMvnO2IXSesnNEnD35nm/A8g+qC
sGv0bdsf9sdJ2mJ5d3GY8mHzej7vKmPckwQr7nwQlE9OtHfekfg/iwEmbJVtXPjbRzWFYa6TXeLO
x/u3Ey3SstluMd6mEEh3NTLl77n0P8srfucF/S0bnvlBNgiKcfSbYpgmg3lkk6SSAB2jRY6EtSU6
iQ1cCv+8SH00Hz5TNhh7Qwjm2xfMMJ2DJ/GCEYFAO79HxzQ19md5b39vhW3igsGQVZvEN+c4EtAY
PaZ4NMyBEQQI3ORTjp4vycZPSrF3nrJl4/EfTk8i9I+OzwG/SlnZPmS0i0a0lpWNWidx/nlbU0Wz
5UwyFE2D9LO3X2w2knGmfEdkgWikvGkJ19E73Yr+s/31zutwMEvS7A0uOVbC2wfBKKm4Aj8N1olk
0rQ02xDB4ieJw3+fiv+NFCUvixHxlD9Hb2NSsExzBcjJ6+bnHJ7psk879B/1jOt/j8O6Xp7+dckR
xsuwRiTq9jZa5ejcSJF1gx9QMVtWTcuWePWhXuZ59/FT3nkx1+NcVAaXm0Of9/brTeS3xm3e0Ir7
DZRhkbiXDJPpDp47JGE9x58N53n/ebQADDKlvjtOxR9NY3BdcB0kCKKD/2OcKOxqFOO0yYxM3w1z
a/38+BXfWSC8ImPMuGXI/P+r9SYfH9cKH3JJqhTnroZd0P367+udTB6AMdvaTl3/KOTb7xw87pgO
gqEwoltvxvDUZfnyyfTKv+sCoCibq8TlrsQSf7R3IychbmqLz7QYbYdSm1QWXDPTFyT7/ok/eXhw
83iGwuv68uTjz/jOL0e5RV6gzaxCCZbydqWMqZE2DQNLAu2o+DsWIPs71jzVHQpNbEfg5EiKDh8/
8u9rhcEUfMqNyeH2PL60k8ms/Ikp2kFkVeuJjSrrRyFgJC+FSXt+G+HglYFuEvDcjx/8zpLxiPX0
2IAe++84a5a5lxSw5A0GI2lV15mtyqCr6+mf61hezyf30sRwReT30f2l6xkvv4fwyy+86gRfY0TI
m6hctkJRlPYnC/S9pcPVDBq4fVFEc29/v8FiJBY6VfpSb05PyPZCW1ekglT6yM2uyCNcrmxAuxOL
4vrh3z+ny2dk2ojH8rG3pfVHJeKmYNexY6P+R8x0K8l82msyFT/pUd9boK5JT0wNadOqHtXMZD7V
FonzKJOd3A06BAs/rJlUT/S3zSk+ke70f3grWmmCbml7OKrfvtVKnIrGIsjqVLpOd7jcaweZFyFZ
n6zGd1+MLn8rPvhf76jXJ5kKWSgJDSS4RHgImAwMYdJpfy5O89I2uvsV589nSNg7D92GpND38DG5
wo8uhtVEplyv+GwWJrbBUWHhWtDBa3Jt4rLcffwp/67kWBx0qDZ9KreCdXS2lFOOy5ZYHSxRPeai
MF3npviO98ttZhziy2R+1tX9NxflLR68jUyhs/L4rlQPR7/eXPpJ7EBNBD7brtynY29cTTMJYn7a
V6eRB3Uk06Y7SVBGMgNQQE8F8eJCCJZk5H2ydN85b3yCTzjSLYez/bi8TCaUmUyH0mhr2njPIF0k
fDFJ8R9/5fff+Y/HbD/DH/swc/piNCKm30TrOjtBO2zhWoyKVHZYWn5/Y5eJODMm+DWvILG2LqCi
CS73mMqTGZ/MqXpvffGL//9gBU6Go92qCZOLXMUrx2jHQ4Va9dVqmxxJmBGfjx092scv/94nBvzm
LuHm3Ia6vX135azMpiCWMXBtqyF3DQeRu5TTJ2/13kJ2GSQuCce3+C23t/7jC6MMVsU80CcQodc8
RVkMj9iY8TODtz8rBd59IXquLaEcba9x9AFJR0YgICk4WoaI76IWRSBETfJJwfHuUzCVcPCAfXB+
v30hfE1RbTI2lTHBceodiClSw45OCwf0x7/Pe1+O8T1crQDvgA9HZXxLce9hauVBojcOAmX6ztWj
e1fjGP7yvzyK4Gd/K6yZAf72ncpu7npf8CPVc1/feFGfwHB6yHhRE03Z1//hYUy7AoKjxJbHXThx
Ngnp0BS8IwTMYRh6Bl+iEN+NfVEePn7Ue78VJRoXIHHM3PBH74WGSTldCXRjWXZ5R5SFd+14o/fJ
WbX9vxwfnIQkuxs8xA1xnMVcFaOzpCvrrurQTQYDWtEzDsfpMQGhOtQDbp+PX+u9lQHYh0QRtRIc
1tH1Z/WYxksH6ow8rSrMVuxxbcaQMOr65JMf6+93Ay1RLAouPpCM43eblPSLDk315qZuT5KoudNe
e45Uzjk12nT85MXeeZpH7jLjE5j5ssnN3q7DabAE08ah1+1JOOdx6YsHRjth3ZHDektEX/RJvfn3
+gBZlwzOoY4wcboe7eXUcBDsC42pHY79qZbrAuZmTvcf/1zvPoUph2xjoAw4z7dvJcTozCvpTCja
SGBVY9xeI+H8bKbSO99uq4UgWmgOAJ23f/7HQQtcjzvKQ1dfjct4K2W0SSZw/Z6rcnK+mU1U/P7n
12IJAjKZpNXD8By9luUUbRontAQkjFGsl+avtHL/cUY1wAL9gOJY4kDn8jguKU1B2ES1jrR32iJF
tyM7BnRZVSFSDAxqBr/ZJ7v571+Lc91m/CY9JSXmMSHYjDUOnNFHz1c0w6W7ZtGVMUzW9M+nO5YK
w2VyucvpbnpHp7tXovdBAJKTjNHrfZmXr+smNWud7LMxWH+9kGNJOnDXoEU2mV5+tKlI+m3FYGBE
lM2SPpVa1Pu8T/4Zn+cptKaUE9uwBF7o7fJDCIra2yVuuMWG2wR55RGFMy1Tbl2NQ41sL+t8RHT4
5Nn8JF02n/Jk773ndmzQkXOCwDi+/QsKOp3N8It6qS3QyqStlVyq1C7/9f7nOtlmbHExczNzNL59
jEE8/KA2GA9bmLfzrem1QmR8+vHe2mrtN1cKiOc2LmTjwv3tv28f0qZV1/ad82PAI1xrceekp6Xh
HrQ0AybeUOBg+mJewydr8i90YXsqZiNgXbUFBh39hmgJSeudnR/zcO4n3mU57k0dhYWT7db1+8cv
ePwosGMD9oEhOSCuOKCPDo+UXIkVaSiuYGeOr0k7icJhKscLQd763nDwqYHsJfuPH3q8Qv57KBw/
nKZJiXEM7WWkDtmTnpOA/I78Dn9AsV+9xdt9/JTj2/n/n+JR81rWNljvaL9BQsfEAfNqCTanCVGJ
2KBYUpRCfOWfCSbeedg2LAQfGow3IzKOTv1Wa8aU2ZsaMYl41lR791xo3JhzH/0fe+e1m8e5pelb
2fB5uSuHQe8NTIU/iTmJ0kmBIqnKOdcdzHX1jfVTtL1NFm39LQJzMMBAgAGZYn0VvrjWu573Jzs+
z/WmqVXH13TfN+aKpqhNHChiyPwtcJWf3bItrRD5wRuDuBozyWpe7DopRHkPnZFJRtsOZI1Jts3G
5sff6H1PIDtLFQTzFNEm4iNvxxcVB3Os6RQn+lFZcoptQgiL6c/OvGR+3rSyGsUcSGACjBweAYL6
NtysL2Iiffnxk7zvAIQjQLNizrFkm4zVVxlToZWDGZQapkX6kzTCc0gp0F24EsYxq6SXrvt6WmKD
QWOECMiWkF9aO9QNMBLUqSeLRRYdigx7RoFibaM5qYWsOkN8W2xavet2wF9lZ4xieQ8lNz0yN777
dpyR8TyRUG+ZSw3n6omzCsJ6Fhr3VkQFQAVm0Rn15Nhu6i8bQeHBOyVjo4vrRsC+gBEOviRTlVme
UinaIcerztr+1NdbFDEqByFSKDSE/8lqrujSdLRCfRxszPBClMuleQs3hRJSNQ6PnPFWT/RbU+xy
sWolh42d4dsur/hGlORsbm09o/i74QHdLhWkn5skXloh9fPyMFhgrpUIc1GAkcpDKm1CGQIbFdEn
ijgfS9it5Xu/NUN2YTHf47iqrd4b3Jye/JmAjL7X6l08VtMJFLnuTOsCbRtyYKaya9QoxKR+a0gw
UaFQugv2GtwWh096bKCvBuHL7eikApYhyIb4XTzSzGUQeqAiimlM7UZN0k8jOINNRG3bEUPuF13Y
qzH40hYyOZmOQ/KevfHb76iqGejnie8YxvVNR3EP6CxlO/vJDmTxTivqr100fO0k7HNU/zrXuvuR
DPTErq9qkz1c+mNximWuXN0QC7nJgm4tXrlrtRAlFlTlmiDyRam2lOcM/mtyyBuynBewM/Nkk0Rz
Jl/BhIse5wga9RG10l+8/MXGVkSqhGAC+N7bF+LXs9yB/+xtpGEwfPWicNEPl24Vxqn74+H6F2Po
TVPLrbw6Y1XSJIfT0u3CVhf2CR3ihM1o9/MjlVYsxihKtmUtfNtKTVmrn6eMoW4Owo1sjcKmlGFN
feBZOFZJpABJQuirfmThspCCXqMfFXH8laro5kzoBf3qx638VedA6sGQID5C7nY16yC4CMo+o6o6
iaR4i2VraFARIgVeoAbtiVhCdZC7sjwofdzf/nzTrFGoytB6vB8olFbn0pBRWqgQnDsdJW14wBdB
2FPqrV1kUOVAp+n6BXP/MW3g+26CcJ7zFnIlNtNMCW8/oDCQ2hHqGH6HqVancZIXu9BqjmVb3r9a
kwwgn040RQ5463h9KFa9LpbZZFOWdyXq2kOvmjf+rB96CC4wW9udodY/J2th8iEiKUMLIMwqI9Fd
LYvUHw0cu/OJylNgBfdWCRh8V0pKpDsgZssQZmMTkIQB0Rnf/fhzLj3l7TRjSqxb6BlIvyCpWTWN
eIZisoSmTR1BtjL6sVeUYeXhdUSxQ1sfizws13vfnkoqBE0y4tVVz52k2VcDGR5OM4A7kMcs/pwG
gb9BZx1T3GiUO1jEx/z/3s9lSzoQiRKyUnrOOloe4jVIYTR8RYBGgpOIheAmamNtSvhaR+ayv2yK
MztFoLAMWbHfdlJAbTN+jUBmIAcOMguImIieb0V5tpHiWdJ/bteGy4zJWo2ggi675OpXK7YwUjtt
alRgaCPsDqGGb1UmGKf9ZCdZlOo0weyJSpGT5duHsnwEZzMMKkB5mdl40xDGuZvqofZEbZgJC62M
j/kMv3uPqybX7zGlANDE0cCh1LN0JTV5jg2pdbMq7Y883Ltp5UWGj8SB3RV5a321LoTzFIogkWCJ
TlW3h1WSOdQG5Uf6xftWiGuQhSfRyZIKu/3tK4Qq2sdGRZWylTSaV4X9DLFJn7c//lDr0cXehVHF
uKKXyyYk0retUJkl4fmE0qXzffFqtHpMk4JuPylGb2NANF71xbH00LsmeWMcXBbZ9qLaXp/5UslQ
RqWhkCJqaskd4ZdrjlW0woUEWencMtuFVze13o8fdPn8r6cRgmIy27RFdkijiC3fPmg6Dl0vJhhB
tZvI7pzBK7bKqeweC22sM5lMGm/bWa057BY7vUppp3S/3uUu3hv20+Hi4ccP83Ie+dHTKG+fZtSb
kMo/WpG3CApsvDw86QzMi4v/iaN5pN7sT7V9AJ9vT59/3Pb68PnuCZeO+2rzxfE5VevFUkvYqc7g
IIK3H41T4/Cz6+r6TS4D/lU7Y5rDg8hpR730txVl9XcImg/+kX6xXr3XrayWF8rx41RYnmbe4A3i
AA50cqc8MpbfnZPWrSxj4tWzKFEtqfHyvU4r71vi3Dxr24e762POmS/mvj/qFqtpFyFzOkkRzVQe
slMH/oB9B2zzfHaMW/id+yM9YenLP2puNeVaOFYyfdDc4HwD+mo/5vbhu3N9ZMMh/cWE8Xrorg/n
WZM3BijQ5akgYDkEixw8gxzT1d2H7ZfGvYUVdOyDHZku1gVQramUVri02bsc7Bhgkfd5th9vz0L7
onEfOBPYwDaPLCzHvt9aXK8A6ZDT5ftNzrd5I25xxPKaTXgW7X073Xb2ke+3rPU/+H7yahZJVGoo
KS9cHjJ0Mv6oNsRPBzjbkde5XptX3X8t2VEFrIhCMpf2omi3e59SiKLuDn1iHHumY31lNWmYRtyY
+TLQTO2+83cRrORSxuwsT0CRHEs4v8TZfvQCV5NHbAqyBnDstxeYnuPT4BobPOCc28iN3O8U3TMR
i/b3Y0/5sv/8UcOr+WQIMrwEKhpWruVDc1ecVQflm39BuBHsdvkw3eSH6Fy50G6O9Jhjr3c1wQTt
GOnF0mMU+gzkBfpnv2OX5/i24ZRe7gWu6ZjOMcn2u2DLugOtZppJzpO0WQYGCchNtJPcm8yZ7Wff
Lnm9xUa2j67jfzUBkBBExL9Uy6HjfjtjN4mZ5eLSZTEh9iTGh+Ja7BxUx/qUOVj4XTYXEK239VY9
sfZH3vJfzauv2169ZXgyU0qChL2KO3j6XboJN8NmcpNNs5d3x2Jmf/VJySeQtEBUR1J8dSCIAVXH
U102dg39XZSovgVPpU7PXV678Xz540dbTwRs+4l7EuxQFET+iBbevlW9jWQ/TNXZEZRW2cBHgqos
1REea9N8ZM5RV5MbTaHsJNFPDZJpwMV621Rqyvoo9zhn+VSpfyqsPEcPrKRH5tD121taUclgcRpY
qmXXcRUVl2r8IMEdtVTlngOdNA51nzaOOMnZeVxm2S2lTNLFT79FIjgcq9i0kwTVl/7zajdRAEqo
mxKvRgwnSw8uK3Oq2maX4OrTY31xmcJezzQ8IGc4AjcI8TXKr1bjADeeerYMYXKMvM8tB/ZFcwv8
DYZSrRVKcpNKfQvwNTPKwSay3Qg2bMTsIo0n/05r87YAIND3/b7KdPkSNUmFx1AdlaZdivgm/fi9
vNt8k3MlN6ZLhJrQhZG7evtiVEw08tYwMLGU+h7PESENJmZDmLWhOzb4vIKB1vox3uBw2j/UZB4f
g8YKTFciOzhv4lLRj1W4r/eXyy0p9A/SW6Be8TF6e0sCkKYIl/jRwWIhATSsyDZmFNkXAv/ACIay
Nw9TKbPsRv14ZGv7frApfDTkacSDidArq9UJkqswTFSHOHVrfq0Qb9y2wIfOIW4eU4n+RUtLJY1O
Gp6oAlqetw8ZNIvlnSXP4PRiHSkFtU5uMcXQQslTPf/4I78f14QwiXmBDaBWQ1yn5ANDHLMClJVj
gMLx2nrE4KkKjqRP3h1y+GxUVSpIMkkgswQsT/xqiAUkJ5R47nrHF0LfHnEUteMsUGw6VHaIurnw
jNRPPVmM1VOy+emzlk3SkRns/dDjHtDdLNVKyMzWkbZp7oegqBhdJixn3QsKX7hWExFNoNXCwtmD
Lwbl8tNvd5nHKPBB6iMRqX/73JkWZkqR+hTaNwUEnElNNllmKLufbwVx85IsQHNApezbVoKhJzc1
xT2YF/w8ISFBGcZM+6ffnyoqPIhEZI1c5cs3fvUNk0lJjBZhiBMNZX6aqo3kRgL0mQF6qJt1o7/5
2adaNBsoKsmA0HPUVZ+RJ7FJ8aKFDz9HwSEuhHnv48ly5JDwfkIxZY2aTR6KlNs70SFVv6T0JrNx
8IfNXVGEf5MCad+JpiZ4ZqYNkGHHpt/7QvO7JOs/Hsf/FTwXF79N+82//pO/PxbAnhbZ2Oqv/zqN
Hmu+/ff2P5df+/c/e/tL/zrvn+u2q5//cfpQNv/YdPnTQxsV+fp33lyCln6/E/ehfXjzFy9vo3a6
7J7r6eq56dL2pTnuefmX/9Mf/uP55So3U/n8z18eiy5vl6sF3NYvv/9o//TPX9iVvPrqy/V//+HZ
Q8bv8d/oW8SU9dvF/v0bzw9Nu/zyryTEl0WIpZnI3TJkh+flJ5L0KyolNpN8BkoJiHz98o+8qNvw
n78Ikv4rc43Itoh431LsRmyK0fXyM9nkZ6iAKByhmpTsifbLH8/+5nv9+f3+kXfZRRHhWfbPX5Ye
+OdiTkhbWf4sfA3UYSRkVnuikpwpqTNsd3BJki4p9f3aSCB1wN/LR8YCQa91W0wjqG4YCqwKRPtW
Y7wBVjTVAXgwgGemLXQDFpoQhcBe4W2A4YJPXlhLcSmr1E4/E/s09Eoy8NdG5ucPZavkZwVJDkQn
YbanWye7XgU7FcskWtJQfrYEXd2V5fg5KjDQbbpGuIg6uXWJ2MoXSeqrX5QpMK8LszgLJWgs2qjh
Za/1z1ONKG3IA+UxEiTJMf3gHg+cNLb1EpiKruI0bLcRNBpgtljpOX6v9+dN1l70ctXi+uAnoDc1
45uphc02osyMOKZAkGqMD2k/KQ7kkr7A0TCznLqrcWzGz/tpMjPdXqZDGPh1qbjTFFXXdYUnhluy
fkMGxsuvQRLQBs+LsxHEavzZNyHMXjdRtFZcAOBKAKT3moyZkEiekQVCKl6jWlBCydwVWVT4uqt0
Gj52B9ES8D3Y9COeeMPBwHhuuJ/kdEmYACDvbWtAcAFiVLEu+kTqHtMx4CQudBnh81TMlYdmrKTR
C8RO3ZPohSasgh7T0ba0UGv9Sb+cM7946jBUv5LwgzShQEegknqp6VsnHibtaztXOjNTmWmWbYUy
71waCis4wHo27nG0AvM2YnGHzdsgjgfww3qwwePM31FJ1Nw2xQCXcYCXp8PfaypA7JVIIk/F1AFh
odWa+HFJYvRZLpq4PeCHOQGOTXu6W1BRxXUoSpQXNso+IIN12nWahz2eGlFTYwmFm9caAcU2g2Sw
gfwbHoyuFDiUTDHirWSu8zsNV8J2wzO0N7GoLV4L1tSIdiR2+ndzNGGMg0BMaa0dktHBpRNQpo/C
lxDHbOi+reKvpdrKJIYLMdVQPmP+ALTUkiL8SSnDEJ57v0FgXUep/GSWiTBvLaOxPreKAbY2ka0F
oBKHluD0lkmiuwhr6zAPkc+BCeowiN4+0hqK8paeWyhy8YiVcHquisCLXGIgsDSMwQBGWg+FtPzr
tnqaE53zVm9A7/Eo5qt0dwBjDaWzxpVl09fW1AaX+ORABfjKpDSVzXNSQ753xTYcvqipIC/0IWE8
EFFJZk/RQ4t6nAberBMKqVR5uYAZxKHSphqfJ7zeH3RYdvdTHQKVTxVpbDeT1PNyMsRneJYmTYBx
k5+IA3D0aPSx8zKCS0WLzUf6RKTuSyjzvNy0T5hFDGRATBjj9K3GhEX1WjnB6DBW8zryks5kNqH7
ZF+gPwvXcmwkpjtQ0XWO5zUaTVBnqYn56DjLW4viuBgUaDBcgiABYB1FeoYtUFqLRMtVpb2L2SHf
NnkuG/u2SFoNYA64QbvhGNTb46BF2F4OmGkUo9g857qEfcMURZ2X51Y37dqs14HBFapWeYrYy/EF
3OThyVCownVCcEMtqf4cR85QEIQLqG7RvTjiiHWvxJbyNOKp/SilbXpV++zF3GLAUZm1voe2XIqG
L9lJnwXqptKUUMDyygjZc2SxV1Foe+GXw6xTENqRj5W0LIJd3QX11SK/i6mnt5hGIF8G3xPgxpEX
Zzh5H+a6ApDf+XGfeHWbKqEnZmPRnWPZi8mhhaucYfe5z7beVKIu3NRhVBewrqpQdEK/N+SDVcxa
ua8ULFi8PowUaQc4o6jgKsbyfcdBXHEG2eq3wahO+P1VlGdgJqmKwcmEEhr4oQVQ1ptzsPAw0MRK
uJGh6T+CsMRclXRmaNo6malPCeZrvlcEynAPrk9Od1JS9yaYRkQ3TiQLUBaGLGvMz02iTRkO9XA1
tY7SE7xiQ+KO4Mv7O8pJUxm2njS1pykY9OArDlFa+2zWUp59h2Q4j98KX44zF3ezxdM2BZ5ZX1nx
qJqXTaFRKOpg3ZZOkx1CRdA83BbF4dpCbBCdTXkkoQYGUTtDfMgamd2t5oc5tuUmGvcEx/GmAEHR
1VM8nPOekUEQySsifHV0qOm2wvX9XRgJSfeJgILKI434MoNjxYrSV77DP8XNvFUoyaPQsu0FvCIK
Q5uQJIOQo9o4nvI8cjIBm/tqgWf6zEgUVTS3Ay5JANPnRMzMO2Oa4obJOYirq7JSB8U1J1medzmI
KHXrN4qReqjHe6aS1oeDqlacYg9BJJX6ToMzYVwIbZxWmj3IWDY6LLTdfSaFCS4FUPSVrd/FieQE
frSY1FVIJhy9iLscfnU+VOoVUYJC3eVAhgCmp5klFXhrgXN5AhlVWZ9BmQOuzWsL4263LPCae5z7
Vm5vyk7v5VNiDWN2qmmlVLljpuIkxpjE4uKkbPigW78vMzyBExnyIdKePtzKsQaeNiDdOHsJ5sHn
wzApuheaaRSeMv8Ow3MLNhr3qiTItMshEZWTMWR+/TTM1dC7TRIqMm8I26erxMIJ7oAnnP5YSliP
uEJhxR3EhRQn6nZuwu6imxT5myYNQfe9RuIWPlC5nnWnapdWwUmhx4a8B5qexQQuRasNnYFpVESN
g9+2vqWrjHHvlbVaT5oTqsGsHvDcfBq1DI+msUxAkkfZGcbsbBfYpWSyW08ljgeZNeMDh/Sjc+IM
ejzn7yh2AMmmtj/G7Dh8Ldhp6ngTy3r+ZUgqrN79DN9CvAMibM7C9Iw9w/gdznjq4SWCUyS9s9mo
uTgvhFQqcjCVP6+TDClUV8k4zfYac65Qql7fD9Ve1fV0O4qA4jCc0Fyjncp93xfzXZ7EIXkb4oEu
uV0kHA0YzklrKd0LwAuf5ggftljFYxQdWYNL2v3MNEU7Lw1jp5TKcCJJDR7VjfFUTkm/C1t8ug3M
5pwESOGm6qpgE7fj09wJ7VaX8VGm0CtEGlt0n/F+zHFjTAYnNkIsK3U1vs+H0P8yJovPJ8+KI0Fv
5hYfOZWtmvJTmUVOnthkCoRgwfQb1QZz5J2aBrJHPKKd3CbrZDp0iQ6cQlUMYn3VSje4EgqPlq9/
o5s0FyPlTI7SGrgZ1Gp3CtgU+19ZkBcb1bT2QoU6qqlIE5eZrzxUeqVtJa0VHgNVPTHRjLuVgGtR
NivCua/L8C6qKjkgN6yve73DXxONJVZpgVjHW7MJv3c5tY/s5oDmibkau4EVaRjd1oIjq+ldUqc+
9btYSgzNIF6VPpYeS03lvqoDLDHCPLsu/XE6BbdXnbbUfe3zVGPzk4m6G0+BuAlFa2A6ZfvUQos9
TFgzsLKptWLrGMSeSK18PbZW4ElFCJQU1C1RkxIP3IbDNlzs4J7BW1Od3bVAl3PRiYRRPh1rrfye
F5N/6U+NYZfUCkDLVi5A/d5SlSiiqxSEHejx7+qkZbsBOLm9eH5yZUxazLqAkBmJ013qU9S1CS31
q8YWF32pPu5zgErs30UAjUCYGdQuRp76Q2f5xoVCjHZvWI12qrNwbktpuDPGOvuCJTnrR9IphxQv
daaqqniqLHjKStMWB3lO0z2Y/WsL8aED14EdYIvFmD1nQ+7FSmYZTgNcb3Con7q1oqolV1CGxbOE
fU3sKbFef5cbOdoXKpQludPgjprBgHkCLOplkldgGmPx2LnghJKEYRe3z3Nmdi5oScGr4NKyhEj3
caIZnHFSzRWSRNtrLV6jdqsMoie3U/cdv5M++C3g8H/j1F8+59dt/fzccuz/f+Csb3AI/48/jtPv
jvr/9X9a2Pjl28P+8iu/nfVV41f4GJTnEO8he0Jt/B9nfUX+dQmZW0S2ZOpCX6Cmv5/1JfVXiskW
toaI8IaJn1Px70d95Vc0ppz14B69KKdIDv9xa/+Tk/6LBPDPsz6QNQKXL0dwIlEEvxRu/HUEM06n
UWx1imyCRCqMQ5/V2oVcUlmEvakc1Ica+11Q9WmOAT0YZSUUDRZAXEmaukaYXsd4Qd1XIQuRg0Ve
wCSEjalcYyqWxl+UwerDQzgqYeQyenAMW075lJWFpW7u2ypOo0MNyTawwyyW1G2MBcgXQyvB1hfk
Dhw5SaQSGz7M4tjySdkTwObka5IlEsMoaepgG6fSfM0ur5rcqEbi6SR5AoNfN0sDFsk4RJcUA7QX
fpCGgq3pgYb3scZ85nARvNpYuDEbJAJdf5KtNtAOmJsZMNuZMjX8FNg83IJJHti2xkJERGGyiAn2
SR4E+7poLd/tVWrJN2MmBlCVxMoSzyk7EOptplGiukn8HOvJOZCJw+lGnbMASwJI2sWDhLq68xiM
D1iMwRQXRSZCwqG09ViP4dK3bd0Q6ZhF5srcgKLloRUvdbInuaSOboUtGF6FU5cE8zV+dEFz0yfU
zc57jN7DxvwmY/4zdp/ypRq9u+yNJqRehvkhjK2zbhD1ZriSKSGfseZuwgJa/9iPGkwe7DHUrJqv
Zj3G08PpeShM/JIGc5XFDDUaLKdhaZFYQWrLAH+dNZ2nSxxewZZUSvmpxMyy/RR1afJVEir2c/Zo
hJV5MUwhNhM4ucPRF606768DDCtFT42NriDuIkv5FeYWSnLKTNokWyPtqaxQ0rgW8GeEkc/ZnsgN
UzrLp40jVqG5SkRMfD+3VIoRgUkGXMOKAX+K3aTJ3b7JO/wVu8W7GKumgvLnOtbkwVODejQ2+hSo
9KqgF5UDIGuxOKUiINK9hd15Y7ErX0xakvYi6Ht+U1Loc1isGKrbCBCwt20wmxfYX4yS2wxkCGyd
S53wheLzCG/kcmd1ZsspTInGe8OIBxGmOAVm9FsdUvpGF8d43OO458tOpHcwCk2zqaBLx/0kw55r
tYA3E2EnO6YmFtCDRtLwqyy0xDggRzb4Pil9V32ySF6yeTYzWQ9syQ/K+lKyauPKksoh2o29iH1M
NftYYtu4BtTSLUJnMdvKYTTgyEtfLzdJKhTdPkj9UN77FuEK5GDNrMWnnBcaalyjyFf1e0TgcEQc
TvOx7MWtaob3fdIb7fmUQuXYtjH2ZURzAjTiHL/xGN1EMAoMfGXGpPDP57EflFONwd+fhVUW+E6R
c/p7lKiDHh1iK/oFAmkyh8Defa8DtssOkNKXMxyGqjOhkjDkkHrJvKzmCqeZFNa9YKtFI3wKLQOb
mqFQcLmJko4CiwpbYuRtWiJeyoGWSp4ogFtmHcU5yzbEJAs8A0DldWfiiWyNFqZanRQNM2c0LbwM
RiXZ0ioGyo01Ewnp1JCCFLXKsFzUO04KGzHror2hVoWK+4ep5248dOwzqBIov2n4I1pe5A8g/GbR
ihNHwGD4YHaSErjUfPeXOjG8qzCOINYxm0Y6zgQNcHi1SDBECQwtUb1MW9hNRmEGt3HRTw8Nm8iE
qH0WzPaAm/S4qVSfsYBPUkro2spwExQm89s4SxVberES8RAURAmTGt/cq6Fmjc7AwfuAetOMnEoS
8K7tJ41oVDuNVef4TWjKXmH5cm+nUNlxw9VD8YABbknHEZXsu4Ft2qe6rVVw52kV7jFdw87jc2JV
w7WuLfPIJFn9M3XnhnaIlIa4XAAY/CbieHpWSmI1enqP6NLh8NbN7ijF05k+miwGcifCLgcn2Jhb
bOxiDiy9Xl/ONUbVeEa15FqXRHa0YSULMYxlzrvIEyPRPGXOGVCB3Pe5q6aW9EUX2pF5ApurS7aN
geBNU+CrsROAADHPJ6IjVPelqc+ujxB8YGJq2Fht4ZSWCK8a0zGFT1BnjV56yHVVVjpTH6zPJdVJ
WCi1TF62IQscQaTWDNkTE7nGfKMasDRdYo5ha0+Crl9GOMKiW2D/leB0L2ozfi5NLH7GqYJToT7F
UWHrcovQaLDMzHAs+OVPslgLuacZYZMfyhSvS5tEAKtfmtdYqautYaWYuirSE3GRud7KtdUZbJtL
8isQoiK/3ShjWusc6nP/U5nMORksNoaRmycUdVdk0hLE8SW2Ox4WV76y+FkrHQd+CmIwAaH6sEnT
6oIhwLOCRZhaSiCFfp9FPo9NGr34PBPQY3c9hgVzDeebxIvlwOo+6d2ccB7SokpLvueI7c09fQOr
qYxUA8qqMe2Xm5zqRMOSIMxzB3pFegfCdEIT1YVdcEMhsVCeiVGrVt/iRox5u3KBhMhNfC0WCePN
dWI6cYeaKXIzKmHETQlKTvYasxwzp4lLQYRXxzTtAJWJdSx3jVgAOODXrVdgB4bRCFW+FwkvDyef
QojwZ/RbyXe03goTDvxJikNmO90ZfWtdTbEw00cII94MYm+ckQvkrImxZHXPkV2e8bQbDYVIq0xk
Za4H67vQ4APvJkmXn1niEF1DWWgvZMtHwpAH1vzZwoPjK7faf4mFej6NkgBTCfiV5SV69/pG6Uti
QXjBJd0mw8wYDF9k1WSTCZImdi5HPXcdFpbOyTDCQooCFSuiLFDU2cooBdl7zQqQAqWEOkIPo+/5
xG+GsXUIVwU7VtR2cGa9TzZ6VAXZNtTV9pDzKOQHk6S+EjSEz06kiMWJlcCxIuqhFXeNOdRnfeBz
Hu3mMr4y47J5GppGu0oSP1NdCZ5D4E1mjHUkdWXs/dpQ8LcpMhjsPvIh33LsGYw92SYNywDsFuCL
EaLIN6KSFrfY1pUHoQ5qYsvNUD61c6hxVgzH+p4dWiezoQyVRybYkaVY1cLErsaknWyMj+rz0AD0
7lhzX6FvwaMK2pXFcRLSUzfsSBtFmTNITXIyKaXMhtMsxUcdj18sWDH1sFClWATQzWkimJtVen4z
i4GSf8LzMjZI4ZvsefK8aBUbdLLebKmvnwQbDzL9iyhB0sfiptDzk5ABuuQZ6pjJXugwC8laSS29
mcLh3MVMCc1IY7RQqEgr9186mcBCrEgVl83CiUkPU9XEEdnANDYDKetc/CdxS+qIEjzVnQmeJlaz
iBAEMYWULMDkU6qQN4FqE2Iwb5f2B68ZCctgpapUrejgEOUTisVu07RYMapOsYdACC3mOKWSdkUw
jNkGRYt+PvpKKLutPColh+iRfFVYZMJpZxS1tBXYDUZb3ZrZm5N60hs3CDtxN+b+jKNhk5legYOY
SdZfGK4GX22C7aSxWRSYsVXemN3KMw7mmERozwWPJF4PY9NB5KrG/K5QpTm1SISokUWRWcw5AkTF
LF5RRCwZNzXmiREOgUlz4uNNKThZ25aXQitZGY831J+tCqWDQlbNDLDPwSuHGTkyCsDdtj6U0Xha
DXKJezNWkmwAp4Qh39qs2bO2SczKukSqZJ4HdU4ficJuvPL1hYRaKOUCVqb+V7RFtpESUtAiQwpG
mhZPdSBr7BYqNUPqmzUWKOm+nO7MII3KT1j7SqGXcd7HrzDTFyvoogweyL5OdI8pLdiamH66xZE9
0V1cfzoSelkdtL/JMv7/GZzE+I/O4P+7DpZEe/4m4b78ym9ncEFTfgUNS6Uv9ecqYqCFz/dbwl0w
lF/B02Jqwv9kEL2o5P7IuMtk4xGeiOTcgfOCuufX/si4a9qvL4pPFEZwPV9O7z9xDl+y3H+ewgXO
3mDg0SCuZF9qxeG3YPR6Qdp9nq3pm9/dvXoRv5/4X+fy/+bK63rRVAvEFmfm1AOMYscRp1DS6x+7
9CI9eSWYieaJVZpdsjdZxoWoCBeppAgfvPZaR9gZ2FImfuKJgzKfFpo8Oj4nDPdjd75IqV7dOQZn
+ChFSwCix3FMw5Sx9j525UVS8erKBezfEY/lxJvHvD+QpFpMeCbr+mNXXz7yq6vLFE0PuVGkXjnU
hkO6ZHZ1Qf38sYuvIkDGhLuyqo+J12UJnkx5+8Bh1fzge1kJxWaTaCeZndRTGgoygvkkwq76Y/fN
cH/9UjS2YGYrtikmqVureUijD46c1Zjks5Ul8AdKKoJGPmu0vHtU4ogM84due13I6Zu9YcaERzwS
QHu0RzeEaj946dXANKqhGnSWRrysu/EToRfp1DeFI/X7fzOhrBW+Wmuo5CN5LaH8WJW4mAfax8a8
th6Vuu6PRizzIYEz6yWaDdxnjimw/+62VwMz6okTqoWReFFZnXO8JbtVjsfMGf7m4uqqqyDkquIw
amOv6RD4aJ36pAA2+Fg/WY15JJFF2Uhl6tVsIB45DQf7JpaPFRH8zZ2vsWlqio04xd+pBwS7dNgB
fuymV8Pdh4RBPpHLDg3EyBpsGJ7L0sfmkjVoISdgXhk5PTAY420dkPXPes6qH7vz1adE39SWnIhT
rzeC5RgV+c5gdtURnfzfvO41BYQCOFL9AwuPaaVMVsRgULse05D/3cVXw37OsnkIGuhYRhDh963p
MI/R1Xzw1lcrsi53XTYXXL2MT5rupiiPaKj/7q5Xox7kVx7PAtrsSO5PMx99Up2XP+UU8e9t1Vpi
qyswgS2K8z1TVfZFkmUPYaEpXz/UU9TlgV4txpVuEvUdlNhbiMdfa11syLY39c95H/1576vlmHRq
VEXQjDyfkBdeuepukoRx+7F7X43PtJg6KRB5MXgRF65Pvduu19sPrj/qakUmgyO2eZyh0KopuFJJ
cvZPH7rvNUg/b+dYSEMzwhFbdLOx/BpKJEk+du3V8JGAEFSzUsXegiWBQ9jsMiM7Vtr4N71cWY0e
7FlblCfceDIEB4SEsZ3GyeXHbnw1gnqTlLysceMxlxWV/LbJsouPXXq1auZwoC0z59K10aJuU4yD
uORMPnbx1QBKgO2pdcPFszC2Nc2t1Q/e9WrojI2KVpI1h0D+4IQyE6xu4HD7sbteDZ0mLupJJPvh
SeRGnQbouIf48fZjF1+NnHQRQiQd+jw9TtV060vWpH0xiqEoP7Z7U1bLm2EULfHSFNLg3Dqm8Dms
lY99zXUB3WQI/03dmTS5bXSJ9q+86H06MGdi0b0ASZCsUVUqjRuEJZUwzzN+fR/q8+dWwVbXMyLe
4oW1sV0Fgckcbmbeew4lElzTHUoxX3VhpXt5uzxtapY1pbSyo6Qf5BKRgzh+EaK/Ceyq3hYsr7l0
pSZ7kJXkMQ7m5Dwm2vTOskPjFZz6L4b9mmQdFHUcm25PxpQe3aJXY9+jje22lXMtQ3UNrnasOCcR
fnxuwrMqtm2o1uXXrRllaC54bjBqO3LD91Ofbut+6xLyosvYUuopJ9MFV5yZ56qNwc+6Ft4ILW6S
aqoCoIWTDl8Un9jQRtvG/Lq8H0k9r93Z0QEldHFQogUokDfbgpQflRE/xRGF4Jwq1nl4FaN8rg5R
pG0L2dbls0LDdB+a3AOE5Mx5DRm9HBfo5ba+vQazaCS6V4A+6SZhxQl49GB0pbGtwX8wHn5qk67h
rBp5XnSYwt9ZlFMv6LlC2zSZrGFNmYr1sc8vPSUzyoMKu/cklqttY2eth8X4nhsGSSYHSR54Yh8N
bne2vfZqtextg/h+ppuMScclD1nwvZO+hpT4xTxFMtGLWFbnYBK2NO2dq5q7hhxfb0iO8sZ+aLx8
epJcasaFER2MGeQAZToJRq542BbL/qjy/amv2MPQD5Pi6RQA3WXp+Fwv4jWE6q/aZbVcJkEToKJg
KmyEsjyQ54d0aV8rqf/Fw9ckOCtU44CvLjo4tZHsAcZxS5fX0bbhubbjGU3Yh9rMqytuw5bqjVN9
3NQR14zVJldLh6Q0Opi40r2E1K6HYVRq49NXwazgxiZJo5JZZV48cpW8UG0Lk7VVLBuWI5Lqmicn
KGHm5pSR5LStRVZDs5kDboRdnpwLyjwi88sE1n/js1cjEyfmnInLupaO4K/IXyl2Pfns2158NTCr
Gk8j5S0Mnd6dvIEUeMqHNs7h2iqWjdrMQcODpb3sbuL5mA/bwh5tNSalQS3ksPTRAXTrTZVlt8uw
6WCJmseX85TWqGVS5Nhzp0limdduWuDVmm5XWGPf4tQjelDT2dG7azOI9lu+QMDzL9/YBeqoomhg
LAKQzMdbc45fQUf+/eQEreLlk7PZ1MbLZTsouSR5jMz2HYWJ6aa5Cdr6y4dPXHmmcuIrLDPrbaNu
qzrYNH1wabd6smVKcpNYyKz5KaTE6p9phP59GkNS7svn6pklSHNlGAIh+Qpk0lsWc1voqtbc0Y50
Warf6HZTFfTHAJYAyVFkeW/rIqthmIcZuS7TpVOXojksqAH2qhebNk9kL79sFpNa/7msCx4eFtXv
UlX6TWQv1Ldueve18TJznWZIXB7f1+RODdFEuqUwt7372ghVkYxAFhHxq5029YclKHvHN2VvT9tG
0I+M65/iklDTUpGEF+VpljxcXM1UxWyKMkmJe9ns6KSibGgZP3mun6JsLtDFpttOwNXagVzWziCb
8TI486O05vt5qjYtN4BFX772nJh2DIyb2apQp5RcwaNmQlfZ1ldWI5Q87qR1TGbZuTOq2ZfhQlKZ
TEj93dgZV4tlo4HssEnuIxa0lmtKYb8ltWE9bnv71Sjtq6UC8q4xb+lPkPmhu26766YU6mWj94ie
RzL+Cb5J/onMgAx0N9e2tcmaECDJwhMTaf2HbASWHN8uIt4U1f+FSE8ZaMdRJtNWqto3mRK670Sz
3LZsru0Lcl50g0J7eRjcbrjpNa24qbnv2RZGrCFP0J3DNEe15cdJE+6bwSrO81i/pkH9xcIsV2sn
SUMkDjadc8k7yo/kBoIN6cJ5Y7OvhqiUVTfpXcxMGIzUMslwPkROMm1smfUYFWqZR7dx/NRt+1MT
Lro/sc3fNqHL1QDVkEyRMFk7vuqr/M61w2WfQRXa+O6rEVqAJ56DIHT8KB00z6ZS8igi/bXufpm5
/5oAhMrz5SgtWOhwfyeOnydl8lUu0/Imac3FoxIi8akYd7ZNwet0ICelWpC6cNuXQaNfs3pruFTC
YNu4Wnvfyzkis20u+RSuUzzUVm2e0wwn16Y50lkFu5TWYFFdKsfv+ql/sEU9ndB8T2+2PX21psbE
fKDwC8cfe+XskqFTH3Or7ze2+2rUYriMSOnNHL+Yge8ISoTfDHXXPWx79/WozXOXmkl6T5kapVdQ
2nCLxFpsC2Sc1agVhTCpOKZlcvKuMcU79XKrdbbY+PLrYdsGlpgFj8cKUPq1UPo+V+Tkb2ua1bCV
+kz4FNNpIBA81GLKb6pBjdt2dmtHW2ZycpiEfKuwBuIrs7WnU0BJ1bZXX2cI2RqYuSJkPqMOu36y
y8L4HpWx3Ph09XLGiQdgO1NIw0xdn+8DTZannqhvW59ZZwm5GlAA6vnoMwowCgX3WHqdxdm2Sq0z
hXITjGI0BrYf9n10pEaaonKlpZuOK0EpvWwZi3w9yrBZYbskNfx2MLtDa+UbO+SFH/Vz2gBJ+1bU
R4J3t3FCd9qYX/eOvS1pDdXOy6c7VEm1iczpM/ZgnAjH1G4x5nRbjG2vhiqV0xTn9BqDKW77+8gO
w/1CQci2FXad15NbpiIZaXT8Ziwea2FbVxSq/zOhwZ8beHu1wPYptXjGODi+1pXf0rZyz2aXlNv2
Y+u0HvC6WaQtyvb7zHb2oZn26LbFtlxYcpRffqdmX8eweCbHnwst+lxbpLwnsoo3XcmR+/zy6amV
NGaWm45PLZM45oElr8Rs9ttuW5S1WlaLSLjIG1qWprqfd4EC+JDJKd82VNcJPgHVD5leuLYPgUXb
5cXs7BTqz23TzDrDZwiqKjENhqqV5uJtQKLpXq+U+5rC/TLi/ybmuzDefp4JlOytaTDpkg1X29dJ
EU87GC//TD/xZ4e3VmPVyNwuB2Xh+HVsOJ6Wp7EvqMl4pcdf5sK/e/fVsqoSIy5z23D8ntpXb2rr
9jq1p+F80YluCybXSZVUC+dLUDGVoYmeP1I62Dy4uQud6X8PDH7xCdapRDFEC27m+QSNWxZ3uAuL
HYdYdP5aVtMrf8cvvuFLucHP3/Clup1O49i+WU3O2Y1E+JFlfPz6v3+CXz19NXKLIS50/ti+Q3kf
Op9YHttO33i0vMbB5jKBkTRYtr8sKjlOjZX7LjSubSuJuVpjjZAXZ9mzfRXGkk1gII/kBWTbzpfN
S4v9dPSW2WnPBpOuE1nCOViANA4kcxu7be2+Grd2pIm6sygimp1ohOI1U56e1u7Gp6/Gra2pyGkX
duCiDfNTGVNyBC/rNbL2r/rMatxGCJqkjDOJD4m5koxCdZJKbbsIwy33st31LhjjMCHq07q8+jZV
rXM9hsX8tKnd1xlGnZ0Gg05Bm9+ZhnEwxOieGvSB2yLWdY7RAN+g5KbNgQ40zLg9Etk8V2FpbMsA
VOs8o0k6zQjAwvGxy8P6U4uUwKcssXGuWacaTaJKi0IxXknH6D4orY1vlqwcXpnvL3PK38z361wj
Ml1h3116ZWumIGMybuB2rlu697kZm/sgbRev56ryD5jMC4Ls61VLap2CNHBDkRgylb7JdfC+tZrq
DsRjsm2rv85CYtO2KAoYOULL4DoaCYwBHSrKtjB2nYkElNSZtIogeSYh4R2regMjf7HebhsEqwFs
02FmCzi532rjcM2tIuSlptuWHgg76OUAhgTbpPDtHN8hQ0bfFbB96x1zkPnPrMR/RiXrlCSdS/cs
ZOrx69xY3vcqsL43rtp4hrNOSUKUOg4DJez+OEzT24Fy+nsqUv+ZyfZ/3n213uZGaaQSMJTfGjp8
VzHrO5ln5bYVcZ2WhDRQRAJ1je92YxmcA6WXb/EdK7GtW64zkwTVXZVm5K5vNz01txTA+WIm3tnU
Lf/i6IbKq6yqdP22Tcy7PMu1G7dN5cdtT1+tuFZqqyKKlOurloI60Uv3HUSKcdvZ3A8b00/RwgWj
oPTedH1QHsm5miGmh9U0bJts1ulJRVAuvRKO6wcXCwKGhvxrFJrl87aWWQ3YmboAF84S7e6I+T0J
YfBCEpI3Hzc9fp2i5MgodWM5u74Ab9nt7SXD/ecG7rztAG2dpGRrWGcjVaJn5ErmFniq62laY27r
8utMJRuMXmcUReBntj4da21EM2An3X5b26x2tmVsu6VF3bBvpp2gkF8Tp6rL3I0tb7+ciSHQxhnV
ysHlODq7HrsIygR1jtuGq7YKkPOMsrIwbQI/qoiNkXmYd13RWxtzDrTVeI2jwM1VNAR+XUJ2EqZI
fs+LvPuyreFXEXJjtnPYGwVkoZF0QmdIDN8euH/c9vTVAisntww4sBAwAnP9nYPeYF+NUftt29NX
43WpUlhXXS78IJ+nQ6/04Dh2/1Dn/e8VCtbcy06TF1CdWjcL/BCGy040c/pGmqn5dcu7U/jx8unz
VKbT5ZLNz8zMuAWTXj+xRc92256+Wl0BnOVI6GfhD/UwfTQmQGqB1JZNB0Vync5kyQT8R18FfrEs
hj9WyV0c5OVx26uvxmqQw6EFQR74EnjNQZ8nFCBLFG2axbD4vGx2gPJFJdJB+NYAf5Wc/+Q4GlBs
t737aqgagYl7fbGF3xVZuJzrrKrfmgFw+41vvxqsYd5xUxqawtehKpHwMUJ/2Rl9rG0aUNJdDdcE
KSqsK94/B1+45wg5+GBacbxpnpTr/KbU7oupjZhq+rmpryM4yGcL1NOmqYal4uU3yzptyFnZzMJz
n50Nioffpw7Mnle+2stC9Nc9G9v4l4+vKnZqczkKX0W9HSK2mrQjVW69nwLAQW1UOvIP5cc/3K/9
RTBNCpuCk4XxHDbr6MHcNigwKtttU8M63SkuHS2Lw4UpGRXslWaBvWnYo28K/xDAvGymmFwqV+Rh
eGxHewSfbNrOu5KDkWZTYC/XWU+RixpgUlp97Ho98GEgjSf4SRtnB7Uav50wrDKXZXss0zDb9zNQ
Sm8p4+X7pulhLfixejsCole1R+lOzb6L7HafR2mybXJY64STCExabOTiaPVEl1GZjcc6wWG87d1X
a22ADiEQph0c7bkYIvb5wnm2hibcdGAk17lPUPpV1KZdeEoNoRX7quBa3EmbaWOvvwBjfz7EHNq6
LAMFJkNWluYNxtDfdFUabuuV6xSoBbpsbGlGc2r7zhIAmcIKmEgEk2tT46+ToOCfmTmehfo0pnaz
qxTfKqjpZVvHWSdB1bZytCAN7VOVQP0gf6B6SM1u3HR8LNe+qTLtMc/FkzjFdfVhHu3iGdxU+2lb
w6wGbKOGZMzjHNq5aWWfbT2pvlVd8VryJiKgv5/111lQaa8Zs2X01TmaOzO8tjktCvSj7EzTLm5m
I+qx24B8TzS06qW0btNxFOqIEm4OnkcD5wwXdEXSXBwDbVn1OGDEIrpbYV2MfjuBJkv60oEf+6Uu
xhk6paFNM2r4GWPfFQRZjAM7cwlczU/iwUy/CLhi1IUtljPqn+TlVyYCyBi0rDPNTXZVIK/Pb2Uk
k+LKDlUVfuqLvu5jPF/t1LzVajif1S6duw47AB8iCL8IY9TDAKKiUSbfxCi6cdlNbj+F74I5GmEE
W5aApFlhPgzuS1TK003eTagJd62Omg0wZJ4Gj9UASOK25N52EfuEnNHkUdZ9qg9AeUNtkvu5mu3m
fdY0WXSk5qCozq7qFWzObsiHcj9oWZbz+aN+qc9LA9Xd0yGM1h9hjqEjUqXu1vFubCynuylddECQ
6EZIl99yCxfBnYzsWvuYd9lgaJhw8pjdVwnKRgJQNqIw5MN2CsjlGVZvXdf7tlaW/mXJNDuC6Kjq
JK52szkFWu6Rs2xIrMMGoSJQeonTAET/GJR3+B06+6EJ7ZYnKGisBnYSG33cfAhJHrDvkxbe/h3Q
tSE7uexNKj5QYJWz37U6+85FqTh7SKa8Go09C3y5HCN7ttvbtjezOvNiQZ7B28W1jS7bdVgoIWra
0xJWpwgIsfiUm93cAmUjq1DikpnyYio5A5nscfQ6VY2g4MhnNJtxR0nebJrXc5LhFZUX38aCiaCQ
dnKEKpWFiJ+WVthchhR47eMdQlSr+n0w23F818eGit7VgY2CAjIAvJt4B2wbFQni0NCMzkDwbedz
3BpZ8r3TpFgSn0TyBVbl4Ah+bedEQzKdkolPpR/nPGgz4SUQDEDA6YXk7z0ULmlyjImx7NV3rQ0j
EyJuUgfUJtaqL8RHsXS9neyaaDGXrzr8E/HN0mSW76mi6OpdlFRufjCrEfDddTGnlwEm6w7zCvXk
pTvto6Ic3OnaiktTb/xEk05XHIQbdaa2s3szCoq9VHE+PhucN/SPKg/nuN13ZRc4u7QPPzlTU8pD
0naq9rRGo5sjjIq7r3pLG32rk9aoQhov1+erAp+EvKGIvTUeVc19pw6/u80ecseJrzApaW9cw82s
b+U4lCkYXT6QsbTJ3rRmCfYH5vKTlWKs+BY6jmkdQ+lGcrlAK6M6uJ2ysktvxi6dLVCSkxW4afix
xz9fprfWErlGfAVxZoqz3Zi6TfQB5B4hzKFJJhlHeyNAlXOVJeE81HtSIVGOgHSdnfGDI7R2eZ5E
M1TvoLUKxEhdxCGy5vWm1S0PkR6wHO8zVga92IH9TIExMnuIqcacwTVj5Q/c4zfGSWoDhKsjpY5O
i10I6lD9neKwakbgADUFR+rcAU9RXmfNChCu7JOk/gTEj+wFfyKYy9wdBKEUSVWLwgcr0SKsWqPZ
L/ISwKDm7D42RjE6SMUEcFLPBadu8W7jMFrfs64xy4cYOHf9cQJZqeeeNVlVfxdo2HV/H8MhyUC1
zRCUj1lgDw0EqrqCFOVpyM1i3R9DR5ImkM6NmRo36aBrgw5YsqhNyNYqgDS9ywzR6h+nfpy1g7RS
x/reCzZh2bktQ7fMfJly0O+jmGubu3rAtVJ6aTwNi29zESLfRpAZtC98rf0IendSdpx7LA2j+wZN
Hobbw1CSk8LvyGIavyRm2YT05mTS9MYTYTEZ/TGtq07UUH8qJ7x3IlPUe6OzF+2sxVbHeiGdAUGT
qMfg25xmQ/SQymzs70tkIMaRtgmtr5mycoDYibLhH7PQY4nxMgW2efCiFjXMWdXWAvbTcdWoIWNg
KWXgd9ZQGONO9lkfvrNcvexOWgNX9GObjVYhdrUdR+l4yLqphoVajZM2PPQ188xtm0TZBZ6jxTpg
WvLJ9mEGITL32rLUH2Rkdb2HySfGdVJZ45R9EEHvLOUDsT34/D0oUSeprmdZLfIAc7SarrnpE7bm
IQlp+yPp2silvICzsUx5uVbO+RcEVVZsewBORw4no7qxKnxfEdSeFDpDGN0DRW+YsoNgsn4HPpYV
+X4Zkk4fPWpvoIyDhOUZH1rkfe19nuK9L44R2NxUHQt9aJR20ENdxNdGWWjtfD+qAULvzm1nI1xu
zWXhu/JqHZkVCQTdrAXavgQHj86ocPhyi11dXTbXXodapHqo4JMy7KjMnI36sIA7VoCjGzss1H1W
j+GnQJSolLypgSb6rPPZF0TfppEM36xxdElKm1q9GL0MdHJ3sgw1mrtQaMFYe7AER/Wo9Tqpq6Hb
xgMKvmxmS/89DpZhrv2KmyP3HTOghpV3ABgqfM1w+t45Nk41pAmYVjyXX+Z6geEfGAjerpJaLuNT
kS3tcGtpcwkVFWx6bJvEFguTAERixuMSvZvGlg5yMc1IvdmhREROuZsnI5/eM6sn4nMvZ2ngIjRy
8hRCvFvRc+ICZH5qVG+W4dEqzUjpuzpzavfG1moVOru+B+Td7mK9KuHQF1OsuXt30Itq8BDtyvRx
FHJgSras2iremM7o9GDXpw5ZnpZqA25BGdu4vIyuC4t2B/gaeRVUWJMsD0JSDDFpFJaUFUmkiohG
ipKl3AP6b3efxTQO4XOVwGOtSAfOxx56N7fxySc3xemQ4BTOEvODPrgJZPm6KdnAeIHqF1F6UwTn
ST+0S1Ehw+M7MGfbGzJrTq5tPJDOI5ezpvsWiGqddXwThl5zCOvUccHxF9qq6ELAT6srZUFsfp8t
vV18lUZcGej4CnPCGJ65je58jW3Ix5NnxE4Wfwjhczdwj5Ug9vGmyg7qMz6CJECLYpJV/h4Haww6
Px60CL1d7XQdXSuYYxke7Zg4Fno+2M6EeXCwhU5dBwwYPHYd1OQQF2JWBeco6sHlE8BO+g0xh6Xe
mxlzo18t+gX1VSwg4lANmuhUptoYEf5YbW4Gn/LFLdsHXsVmkgv6LG+vR61sjTdObikBIntykJLl
RV/uhJt2erZLYO8Fj2VgTc1Zn7LM8BeL74eAeyjdd52EbEzJYxvOn4JFNmnvzZEw887TsQ9Yt2Jh
TDxoc0LymVfV7pKWXhw6NmhfmWSdy8efyzCxWTWGIi8ISazYSg+m24byuU0hmFVepdkuP58nXLCe
AC27UEXBzcurKVGl/THUmU++LiUN9pA2nT3cg/w1h7uJxJboilQoSbkd2+dRXXVF23Tf9WophgNe
DQnAeej1qDwFg5n0H9MK7MZbk6TE6HEYhYnCoaRQeX6fxm1an7iPjUbdU5ojy/eNxp3pNyw1eqEf
zGaYsFgYXBKOT9Dj8ZV5QzhW9nmukzGWJwjMGYWncSR6mM5BBUBY79PEZn3Fu/V+ZBKhfTiRi23a
YBIB3wLjua6vpwUw+O8ayXsPM1st+wb7UUN5c9drb1DVUXRixk3svovjOBnyHTukxr4VKe7HTwZ0
qeQ+5RDC8BEkpNrvYVszJnepHbjoqybdNamh1C18jKVwHzBANhObp1Fo9qmAFlyeuYRW3VOZGV30
BSK04uMz1afzvYQKnDPasrkrbkPkkb1nhKCCP5oTYaRXVY7UzkkVVvVNo+FKOQ59nKZPmMuiPPWG
FEX8KYPbjiyQmO59TzZWdd8Hw5AekVoKUQPoL5R4ilBUGs8pMqP+yMpXX1jGxqxj5TMkvVJPjHav
dUOi3eCaCtz3RVVkyMJwFlZ7Pe5V9W7CD5WdaWVg6167yI6igt4hJHsQ7dhx9NwjNEkOA3aYFDT+
0MlHEbaTcdUMoSVPyTJmGaUIk5vdmdmSAjTPF2afp8mdJxvhA6oXVpswaOHuJ21/rWlj5DzC2suH
dBcUMuvCg9JVbz1yDGe3fjJhmkl2I+Y5XOwLmuNj1eZKHrSqHcJ2T4myNR4ANUTFDcGnHK6kCnXn
gJIEKUtiMkKv8qVwgoONHZHNroz1+iZAlHKBkfZlnF7HuTXi5+SbTLszzPte7Q32u9ndQPJVe+6j
hTtWJ8rKPPR63tA5ySKMnbvJxgh+k2tciextRyQVL0v5F2q+UC3addA4afk1dHLVfuylXuv3ekYU
zQaOEiXnPqzatDk0bdcMN85oONXZCuqOOV/vB+0cW40+3VBBCoECHUxnuZ/TMq4mX8XLUDyljGKw
Dsmi18cGD+hy7wytVRFaKfRlAydGhpvfZmlhLHeDQ0MX2a4Xk2YkZxvniVj2pPPF6P8CMSMVOGSG
I8xXjp4vdxN/c/QsV6fydo5aokys8DyxIkJvycuaLBjujT9vO0RZHe3VRsC4GpronE1afc31unaX
FuW2AgC5LpIy8q6XxEnL2S6jFguaXj/NqgoeNr37ukhK2ktTF6D6z7UT61dGlCUfLhHzKxddPzKy
/qbp11VS4ag3Ib7g9JyVWVQlB8u5OF910OVnm1wkStcALob7zjEE3X7OyWPUYGo/x27KXguDkH0X
05E6DkwJvZCyWJXb4LezGlj34MspP9xbfa74ASwSYXA06tKtvCStDIlTgxzXW+HKor0Kh1iP6NYt
d2I4CbPXSK7O3/ct5/Lff0rXIFka8WwyjWdXsn3wh8btplMb6OP3Uuv0dJ8CUXntguYX/dhZ3Q1M
dWqKATvFeYB7J66yuHTFRTeka+UejynHMAg7F8vec5ogVI+B0eX8jBQ5XdgciS3ajI7AHFv0qp1o
/CnD4ntyc9Owb5whEOmuKqiY69F6pMLtORBosqK9i43MISCDdo87CFpy21bNPQmDY38HIgC/KaGR
qq8u+WWl2CPoZVd9iBPR40LJpjKROHqjeWTGZN4xjik6ruk4hI0+PuXI2nXhZc6QY6QKsgAgF7tZ
9u/zsTYRQezGegnbaKehtC73xgh16IA7GkX8laXQqt7lygnhgaVjOxbx/seQ+H/Brf//1hh/SUb+
tUUOt0Lf/V78LIy//MK/+PWu8ZtuoEbHQ8o1lf6DUf8vfL1SvxFcs+Eh1sdUrS4H4n/Q61HCkw5L
Li4mG921zUt60x/wesP5jb3x5R9H6SjlHeOfOOTMHylq6ylH4StbjZIwKAh1O9s4sQKOVxBWrT3U
u5SYXNT5CVxnc2VQQfitKaJK7Th3VMTWtuPMXmzmevcuZlf/ngjqQ2TZCeG6W5EHxAa9TX1JT092
CTqch67Ih2zn5nIYsSsI/UGliuzcSMvcT5NeRZ+5FXcelXA5K2dXhb6YQ0KOAtFDVertMrYIOjtd
yPAmx/911Q5T+BhWkmgZIUyne+ioifMSrVNeWMRIf0gaqq4oowrf18oI5pNZ2A6KKIezLM6L68ZH
8TE/Oo09x2+QXccGp411xglII93qIJY5KbB8cZa07zPW+V1sKVZtjjQebLw8b6yiHK9MN2tPYBOb
nWZxngrGpSCzYso+D8RbVzYCwBvGYHxyOMvZZdUodhEBebnTY6dEEtAW/lzVqIcAwx9TwvLbNsqn
6/CCN+t04wjA3HrAJRXd1jIHWKJ3BgGMaS79keoz4zSOMeFMWu2Z1t5zUh1ymDkFuxSw22m2L3v5
zImdT1ksylMahtbNJKf6OseB9dBJ+22NNu9EUXS/s3oNJbkzN7tGMZFxjnZbOOb0FXyW5WXGPN9Z
KVMIod18yFJhPVVKFvfsIVFMjQoWmOkIl7rPof4AI9C+qvG9pZ4+Qh2dSxE2hMeyOONkn57KfNDv
VREa7zRlcxex4D9CErI8cKdlp56TZu3BEqx1e6Qu7SNkBQO11sDhUd2yk9uLKVqOpmBXNQnEt5FG
BFEn3SnHCI1uutLOVcLpKeZt6zoCkvtBmo6J4E/7IEJtuJ711Lod8yH8EAx9sUfawuqXDrW5a6p6
3oUd8rkBTMSJWmLTm9JI7aLc+ZCUsYM4iAIcyalFQqdE7+jVk+RmUmC4g+mWC5l6wh5NVLu1CsY9
LtA0Q7lTWt+6CPcPBhcsuWIsKWdgIab4nxs16nEtZKwA1q7NPrVQ6/U9IhVOB/N2H9ejZpzCbMKM
EiZ5/2bkvPuRvXtR+YutB7xvkOnWbolq876fp7A5hEC3ynOXGVIBZU0QjVbZPF4XUa7fhnJc3pPk
ItUdpp2hOhFf6zdZY2tPsesgpY8LNR44QS2Qs0rN0h+xMtdy8GYDWqUv6kTvdqIdDMFv1uEV1htE
4Xlkl1djNU1+EXKsvTd1S2Bsk+iADEPCCPkx7MZau52F3X2g5La6jY2WvXc6l329Y9VSR6mc7nhJ
XMlP1QKkEVFcciv6EQ+lNhbX2aBZ7r4UJGJ7Fl+Rpwqrjvx8odB4LOaIEk+cRe803SxuL5aqDvOi
9mjZpcGkVPeIKdkTcehWuOPZsQf7bAaV/p3MyOCBMDxvuCzqjCdyXTqcjVlngOqi8lgeAltw4wE4
oLnn0hKoVBnoAPMd8u7SowA9+rUXMjs7auGbazuRvYmSbr7qs2QZ0HVczjWntpVsFU27vGfnKR5K
x5C+gJ6CDigKW1Jq+vJcoZuxvT4ZRe5xVCo1T+EgH5mHQ/1zpxBM7mp3LK7meVxIcVBN5nUxd2bw
25T1hs413xi1rAOUvRie9qnTsJ/EF+zua1aXwsviITq1Qxxdm6VpvIEgS5+DW5ftMIKaOruowbgh
+UDTd9xaJYeiUmqEcJ7LcyDwAnntmGZ3dqBz7zDUMwKfXHfOLXasfR7a5cGdqCb1jLrPH9jRdTjH
tE6cdUF0h7NRxdecQbc3yM+bD3U3DTPjEdvbRWn9yFHMOxnL+C1ck+lTBRz+ixpGVMW0vXEagml8
/udRCrMMf9bSWvJkvpbV3MRh1P3X8bm8+z1/btc/dImG/vyp9r9+/O/wubwIZV/8y4Gou5sf+udm
fnxu+6z7t1fm8pP/t//z/1x8ON38NFfP//kfX0uO5y9PC+PyRYhxqa/4X2KS5yxeaKN/Per87T//
4/Lzfyh1lPyNeOTiqHX+tNf+odRR7m+GQbY94YpBAtBPMYmu+KVLbizhCreMRDJ/xiS6/ZtS8hJE
uLpLBqP6JyHJJfD4n4DEttHj4vpxDcMEjeZq6xSK3og5BjA1LJ0iOqtI7eOiuQrr5ZUch5dX7X/8
NbqjuQiEkAit6ZnzUrvcoM7tsRfimmNmP0PgY37jPuwNfoVX0k1+lEj85UPZGn+TjemQDcXL/Q/b
fkcPuI87qkbehTqwCmb5j7Hg4lgCgthxh3CYUq6jrFnnPih6kwziM3PU20LGt9USnafm0XKilEKh
9ovmuk9dK97/1D/e/Otlfi7b+VFo8Zd3pFL5v6k7k+W4sa07v4rDc1SgbwaeAIlEZrInJVHSBCGq
JPR9jzfyc/jF/EF1o4oJpolf5YkdN+5EKvHwHJxm77XXWpu+fiy+tGZQSIPiy6M1Nh6IdmTjm+TQ
mt0ElpToEZ4KTyEpdSURMAbCYwm1nApaCa4Vj/dqbF2L8nhMBFLvUktlqiJFZ2PcsPHRfmlZ1r8j
e0wCLtJFnVDhfB2JNektrFeNpxhqx4tLqtbV+z7GjLyL5ZOgFp+Jam0TOM2Z4/EmoABkK5XhjUp2
qKHUOaLQfQnr6uuQ509zkB+KYgaOF33ZfX85Fx7gm98UQo4lctIMUV+hKYJmKAai6cYLZJUW5NnU
uDRjJY7jXUqIIw6qLvHi1zl9bAdx9/7gHO23g8MAB6JVaWSyBkNEAEE98WGAUSPywNA4R8IGFWZ9
TLWls5a87Gdd0SVlLZ/XIRmo1NMbLxPNq25qDnTO9aRC36DzSAsq9Hodf42jyKoicnJMcc3E01sp
IyYPG6+26h8UrcqbJokit1DSfKdlRuolJshINKXYGkQB8WJcP76/mL/AifWvIJmEPrQT00nluPhe
gxdA8UZK/Ft7iWol1wk9pd06K/sXc5jgXGRFLZyCdpieozKiRaHgS1+CROP1TDvzWtSSMnT0LI1+
9GWalK5lFCZhozIeZyrkB0njR+11TWi+jrV/41fWbUnYf6PlhkUn2/44xzP5kirZYlTHxKyl5CHC
vetKofOUIBB3Q2Dc9UmxH+PZ/1gUJEVtHFxbNCA98GtcC2Ldu1OCIN6XxuCD2oqqM5pxCDJLdVr1
izsTEMhVoxiUKYnBH2oi2kYMr4dEoBeMQVw5iZI9yCIVIyNwQmCPZwg8yV60gtwN1PFFzaiJSXq0
M31RoFXsAVs02VVoxnmtWVukSWU5OevPoalc3KohSTrvxfnnKDLEFX3W1F5a+TikUTd1iKFCh6vh
0eDWyofosQ2tyKtGc4TjV4adZ+S1eiReFn90kfap65ThbqAiZhfsbOrdGfW5rKA7JcUsZ+qDm6aH
MlQHXMhMWXiGpjHZZQ1Rpq6k4GsQ56TBcXfgEQFGUiqIFKL58/1td+mAaQa5v6pyBoAIzqc5QWfS
5iatuUAa4WMaRO1NMDcfYFb9eH+ghZP4Zj15ukEb+D9mm+cDDZJp1QActVeKaXKAESl0jjmmwmR3
IrdWiiDHpdvQF2LcLQu6S3PUZUWVONgKrO/VHEVICFJJA3eviYrkR9WYNyENQ6mw5VuOAevnniVU
AVMUCzcLSXkzEp0vNXJUv/Tm3LjXuiq0S2xMA8IMdVbvI7/887cXVZfJcijkiqZkrbW3BME+zsVi
7YltpLoY65wkmkpHMFV2JCE3UHGclr6n7w96YTkZ1KDhoYQMlK95/iWFookpyAx0sMfOZAez4Vod
wsmWVTLJ90e6dC3r9GNcrkUNp/G1Wl+Df2hVSUUvY6P8EUzJN4U007M0us5bGOhpw3gcuvZnJTbg
KVny/f3hL05UAUhRLUM25PWW1SsasdUW+wZdkZ1p2o2OpJai38YsL2waXVZVMDpMadmmyzP7CrW2
8P5qfT+vvWKW+708559oMrUrJhrM6qn0ocTFxHl/Yr80l6vDSCqo8Wbrmmnoax8jSQIVGsnjPLm1
tGc9SB2ZUlYYWdy+U/o4TfTIFhSKTvpAA2VTruMvZlO6Q6sXe00fZhikpb7hMnP5Y0MfE5cO4G+j
V70TSrCbkI/ti/vWQIpamdO30vpO89bUxvhOcFWxu9csmcoLfJONqO/iZ7BgpcnYZ4EJyOefwfCV
WKNNc+VpQ/zYWoOHDuta1vNbCDEvsHiC34yeuCt0BekFEQd3Es1Fz8ebdDAjSdMqDyYRIGjxXMVb
Bi+XpqRwK7B/dUuW1gFaoMcdXcWGygvqUN2rLSxdGenXfpCmz4EYXG2a/b7JQH5N6p8R12aFAa27
xzqfGLEofTf2hf6urEENsrz/1milPLq1kcewYkxtB3H6oBHK0azgS08fxVQvD1asjR4K5G99Jt8E
lZDx3yvQL41o4zm6dLZVCaBaAxgnCVwFzhNsIzHvu8rDifeTkY43g1LdanG4UcnbGma1qRJMyHS9
6ytPbypxJ8DdAnFL8FQbwo1bZAkP10f69YRW24ley1Y0j0womufvkdK7WS/cpZ3+Ca+frevjQrSs
/3rnDE2zLOnXSX51Yw2GKIdq2lQe/D66YKvXSUfb8TqRbhtTuxHN9Eiv9AN0vsIztODx/ctrnXUs
W0znfcWKUqVesPYxG8YI7Ktki2VyLrq5bvYvDf2+Pv/fjbK6lAsgMKjWSHMms3fACtwp2LKguRAR
maIiaaAQi4OkuNobo+VXflMppVd3401fDF+scX6UmvjeCH3I7Rm0ASvYilAu3rKmSrUHEp2l0fH4
/NrJ9U7GKdMoPX8eaeKdj4E7T485Ye1xNLj8/Ch2MCqUDjENtI++pH54f2F/qdrXG5X3nHlLFDP/
KhW92jw0wfVHecz4fqX0tajgSoYJvUKTwZGC7CN11S9qGf1s5TR3Wwq2dlZkGzfvr6rT6lcgV7ZU
Rdf5NfS1OWMRsb2SMi+9Qqt9b67TH9EsPfb5aND1XTCwE58mRzPSh2qolVOWJYPX9ujWKP24I3nq
DjAleWgmP/SkKj8F0OecounT/WiZO6XUxx1t6Cmzq5OzFLacupgxne2DfdsLTxhzNFdSMHyaICzb
+ahdjaOVeG3bFLtKihPPUPyFxN6Lu3YQjmmVz5+7KCKnC+g4mQuQ5un28gimPu2odYF0ynDhjDIZ
7UlJngaYqnRGV+/L2jjGtMs4hZY27DRDlZxwyG5yPGCuVZHqgTxHbtcGH8Y+7R3Ux6exhlNiRoqX
ICtwoKnETjbrvZ0JibhTwRZUqHCNSz/TdN8L1ZMeTfJ+EgL96M/KHbwkDT5slLuQaPMv0mzJtlj4
V1VWD14zgz43pnndF1q6n0RBd/Sy82HVAHyreFOdknpB7ev8Z6YZLzDEbpV8OtJGJN0FjTXYUlFr
V50kCcciUH//5TepOJiSIUsiD/LqrPtxruB7PZVeO+SxMw+wksIgfMAn556KwiP/auOuvvAumyRc
tE4g2FhyhfMziEiStjdhVXp5Z01OmZqB04Wi60vJyZx7lCHtltbqDaTFrWnKpowKhr58SwX1fEi1
xgs+afSCILOSd5U2JS7AV/xU5AZUzTz61lX8pd4nllta2kOWZT9KunPwq8FIk0vV9sswPUpWLO+o
n013WpvnL6ogK/tOwtY0NtNoq9vipZvCVGSuCW4piaO6uiAnM8Nv0wpKrymza9MoT90otKc5C+9M
pYT3ahqC7cdzvIMj+LMXzCcVc/qNu+LCA25q9IRXaKfCjbVuN6UOFW0jOqPgtYEPmLbws1rNCWdK
YO/fi8smW91J6A+W+9BiykDG5x9IacqyG4qx8OQk+6rH2p6EYyPCXoOFyx7gwiPZMFVJl9cRLmhF
1cV1X3jJAG12qBsqxvmntKAgGcWRvUQ/eqA8GI225VN76anTlydH1CjhK28enQQtnjKKhRc30Skx
tR+wbj9oTXY/hfm9BjPcyeN+Q7R7ISAyie5MbUknwIyWQ/jqnUlMerbA+mG2i8xw8uenSstcI0qs
vepvGcRcWloKCeDBS7XjDbrRTVRGaRBTerh83gtxl1D2zpxE0a9Ko7hCIQcRVn+KQ3GD5XZpYale
6Cb8DoOAaLVrtEEPC0GVSq+XbJBet5R9+ocWUbcrK8nVJjklLEueN7bqhb0KSKnBDsF/C+R5OTSv
l7ZvMpqeh4w6W8lRFZprSSJdUxvtRcEkCk7ypCMOyV4ivT0AL+3yJLmSJr2nwjuzLIZVuYCq2T4Y
ptkJakVDUWMomitgqRHU8XcVHZw9CI0bCEPjUC3XHKmpn4xEe4FH/QUdhbKDnP0RO1VKm5J1OxuJ
4DVoomyzCL/RMCGzQY0DsEbzCpymtzs1CXexRX/BGrmcbRi1vM8SOhj2UfX0/vLIy720OspLIk9R
iawOzcvq3tJSVS+t0S+8sckIpgxBtWFdqfuyEe16LrSTOnXGvvTF07REB6EgV1/p1LFPmnR+EkN1
12Kd6RpFdtTmgm6iRqGyGJXqxJH6RTeRYMRBZO0LPdxCyi48TDB+ZIipwBAKJavzD9sGiwKmLnkl
9DFwRn4fOCCztBuaMbg2S75qV5nmxkG9kDRK1FmoCVm6jsvguh1Umo6aXM9a4dWD2u7puWk4cgoC
UfIuA4GU4j6ig7VjaYKP2AMJjiqRWcRxLtqWr3zUTO1lHNpPXe9TYRfnhxjew2ms0soVIeVtBAsX
XqUlSFAUHfxEsWhYfL5GZdMGldGpuSdaALVt/EHJ/daOiqJ2KjEYlz/m14QDKaUIOrDozQ6DPEgb
79LbCwe5FbEKFC2dUtX6Rh3jqpRguuaeMCVXSDFuRTF0kmZy21Da5ZN1PUSEsGazlWa+zR9woTFF
QwXkVC3ekOVGenX2tXqMNL+PCi/tygi+ueWV4ZzYU2s6YvBS++ETu9Qete4m3bJTevMWr4ZepS5V
A2sUPjVPZDsdEn+E/0P9oOw3vvDGMGtI3OxlegdUCYfA6m/yFKp829CtcQtvenOJLrORVGC45RMq
+vL3rxYyEDO9U2IWkmZa9RHGRHEF3yZz37+MLn8v2YTgZ1Dt5p04H0aezQ6KX1xQp0j2cqs+hbp6
q0fhS2+h2aOXq01R66qqq4Pcmf9qcB582TAk4s61l2uZ9i3JQMDgpXDKO+Wh82NEfS26lvJb1VbH
AGGdY9Yf8qk4bkz8TQFnWd9XY68mHgtCFCKWLrwg6vZoXtxaXyq1JH2Tvsv7/kOlxp9HVBFjU15b
krYRz725SpfhVcmgbgnCStXjfN3xCx5nZKy515sv4STbdRZcDdUdOuODoVobgy1zOXtxVoOtwJ9Z
CAQSaCP3srx2evr06X23GzQZ1Pr3uNVUYldDrbatL1I8JDXMvQYecjFk0MSQJ/WPMqD8+1/w8qQ0
yeJZkFQwn/MVVNSurHSJA9K16EpLXc+XUtFIKjtPtzJUq3+ziEwQYMmULWMNCWZUJDVq2rmHNqfb
RzLysLpPy71fZ/KuG5V0Y4denN+r8VY7xBgS7PkyPloUlPeGNNw0dXWszNYR5fbwL5aSe0ZVNCLi
N3WUeAIdTmM/93CF7u3SVG+tpnDqNBsID7eK6W9i0mWHUFcAvBZJctffrYHw6lvw/L1oUhuquZkb
1fptZ0Gkq+ZjnMJHEJSP70/w7atM5R48UJeWWpFMX+TzzaLWoiCiwubjdZFTIK7dNX740laZKwUQ
I9XsugqryA7Syc1b4ynt643k6sKrcfYLrM5Fp5bqII6c9yqCdoMKSKVCkZrD4/sTvfBqsGXI4ICs
KR6sbVjTilYZ0cjiNpIUnojNKzuge8zG1oRw9fZGASREfScSCUq/aFivX6emnbm2E2JYxCBfo0j0
H9UY12wiAidtcrehIdnDVI6DOynT96mkl1IP5LdLZDx/q1F8SoTqp1mUFbIQuYeCGddHevMgA6nK
J9w5dMi59WGSm6uqUG7iUX6Y8rKA1qiPx14Ke9pIoC0O+4pexv0oOsT4Asr68iP4VHONyNHyWuDu
fVDn6pWf5e1CeemgQLRJQRtUn31OsdyCHKwkkdf0mfmz6MXggGGHdl300aHPhfu+U7KrhJF2hT5b
jjWIJ8w+TWTUypWP2mvfN1Z3P+eCO/RWcuhraNNYPuRuks1/lm2i3la++jkA39qN1HwrDZ2qkbW9
Z6rCRyVO02s+0lct1cenluzYKaxgtmWlnA+waTWEzb5x0MsitxFqV8ehFzAwFdrCkav4qpvHQ0EL
U9vKBNKVtKsekLKZHgoz/05F/e7BkkvtRIdjoWpkTbrU7oJQiyA+il/KpvswYHEEK1W+M3zpiPJz
Kqntydq+btCGQ+cxvoSM60SaDHvSUFoAP2G6mRJx2IXJ7D+EGAw4eRTXJ4rlJjxyUTiFtajb2gIe
DmGS/BBmpTrp8lTeijWhZ9f69tRBFLbiVnORlsTXJlJeWheoR3SLGoKjVjwOeXAtCQq1nywdULJJ
vZsr0pMyBd+wy1vaBj9FkjKcIsnIkCbDaIc2+j1X0xLFXf1Cmj0zbWungJ/Td3mG26uksYvw9jDA
LYDgPWa8gQliG/gAB0vCh0OOpUOPwMCSFQtTgElxgzjWdpSNlYOg53cg73y7we9DL8IbBKI0Utip
VKlqjEHcXUHOwavZVPALjds5d2K5GNysDk9DHTUfIRQT0My4y1hGJntSFug7Y1aLk9o14yEDSwyc
uKrdOCg+FybuuoESJ85gDsOD2fYwYGWlOwqNf1Pqk/g8CIF2CuQgua/9UhFowBsbdkMTXmFS/Wvd
FNSdr6rDVy2vYy9n4RtXhAWg7PtcF6tDP0rCja5WCZ5cQ40AFio3/i9otowg3PfK3DzgoiN7xozK
nXwscdBFjw54bm5rc1leZZQqjoI4uhqGvV5c0J/HkotPhtgepGwovmmdXhz9WHskj04+UdsUIdHD
gDxWvd5+C5UyczHoVnw7n5rhhxaGC81fpZ/1yZKrwdzR0SlGTNF9iCYJAysZEDgLndYf3VIYnEyx
2n0atvpplLUv6KGlq0rE6qErcb4YDGO+gxRYOzSB33c132RWOjLkqunqndSRsdnF5KdOPlu9l0oV
ovVYGIZrOQi+teKgu37L+5opkNcRQgXzXVtCL/MCc4JeSNpza2T4fpRK3eEAIE1N4CgZppDiXAB7
mkE9O6XcQFEKgkpeONoIqcp6NHDSiIvyThDy/sbIrP7USJyZvYR7hpvpQvMUTYJ0VNNCTewhU6Pv
Y+HfGaHZOCjLdbfAtMDpcVh4EHpqxjZGMqGDaVJ+7cfDsR+aWyUMBsev8j81ZJqaU4ZR4C7679oR
IixkFrWWfpQaDc53kdTDrZZrj4mSOU1LBm2BwlwlSTjYWYk+BdsTR0zUu6SL76EqPgySug/98rms
4z/rqRRswxKutDS9NQPxYETDCaOOyTZQlewMIwydrpaehXkGlhGhYHRmDJKcpqcJmo03N8WVqaf4
FEwgMVGduzjzpDvyj8/wEZqdnuvtHib4M6YarVsR+DhToNybDWnIiHjcG8P2HszuzwxZDfT2adjB
1z5KoTo4PDmf5JQ/tlrjJwN1TgqVra36K7+MPmJRuxuU576dYWLW3XOjZ89o5pdoWCBJFsvHwWqf
ElO5ETLMEJK2uDYjzDgEFdJT9di36gs2Vugo9MH154midHQIWBlpsh6E1ueIfbIW8QR6Ujct8r1p
dshYAuTEOeJvCym3BBa1Q6GOfWIdXvu55vht9iPuWUDrU1hYGGZYH/M82oN1H2ku+9OPAw+7rZsg
Da9CrXNHs/uBjcdHnCd24SANpzmRF7CUKB49lBgrT4YkXPH6OxJJ6RRpHuD5rRJ8kcYWgyk/fO5L
/UZJcDxgY1aY6OT3sjIfLKzndmOQ5o+CxElP5uyT0k/2MJmehHKAWrGj9y1WI6PwHWfents1uFWl
bKdG0hdBbR5Uei8duWfszjS/cqa+Jv3kGEbitqOUv1gAfkGYXYl1bXqB9aj7NKiQRvNbhq1Pm+k3
9S/jg57tONTCYUrVU+tr0kHhD0bFL+5jdCU7vETGnSHWyOl7NyIg2eVWG+/USW8d1Zw9tWoek3z8
MUxohSpq9+0pbbC7Gb1Q76Pm8xTShuBBy1SM6R/8whhDF44kPv5RMp9AMH++H4ZdSqsXYrsCixzB
naau+AP+6GMdMIGUxXJ9jVIHPiA8P/OLPNxNsngHG/dToA6Hzoy2cuoLiSU1d+BejBog/K7TlCof
e4FtVHhNUztWaB7SVnAS4QmLxFvL1++VUjj6IhXVBhlIov+QIu001cZDKxlXc/NNTIVdu8UIeBv8
wtLV2W6AQkt6sUrVBhUhVmB2uRf4vTPInT1nGMLBBn1/1d8GpRKTRuUIl0+ERLiKsZNE9i2/T3M2
fuv4kWwLwuKni70EDkh9uCuqLUD07cRE2DO4cclAXVQTlr9/BdKoYoihyIKeDJp+NKXeIdi+mRH6
vj+xC6kgyZKI5I4KpKKsEdAQ/56c0mnh0br5FFial4UCbMh6L1byRpZ7aecuiRnBj7SUgdbmlGqh
D3FrMJaRFQQA/l6fvsn5J/xgZkfJG4pCiDQnoOXS3Kp7LgDdCqZ4PfSaiFlktZ9H9FbzpnS6wnbL
6610efrL44Duk25CDXVQ49Sr5kY+c3l9/57z+sw0AuZg2RAWyMCsD1Ld7BeVW1fltzjBbfgBX9ox
QAioZiXSJ0j55ztmnLVkLHNgJyEn1VSkB1IUpzC7DVv8C7eAhuOWrMGK5DuuSzCBXEj6THnfozOj
rVvPcjpQclIOGJ25iWD8Nj9eAfPWkOVATTdBv1cHXNQ7A+/ClnMwNSdd7E9Z0QuH2kxe5roEQmR5
8dxRPgZVeNKNLR7ohTVlUCrXpor6x1hbzSZhiqNaVvD55oyKQEvXwtjA6a/uJHXjJL69YkS0Rwte
J0MJQONy/vkmbEOwQqgKL8Te46rUsnmfZXJP8WGIDgm+jLu5mUfXnFt9o2x0IbN/NbIkrusK+BtJ
tNrkXDbmcake+qbq/fY1s2BAfEaLexpp1vnkglmv0jni/GlTe5XrB1O5VUgnNF3ZGOjC7oRcBLNG
ohCmvrFJzXTs+2j4VHhmUn+Wq0fs5v8sBNOtmuDKaPSN031pe1hkGCjWeZDN9enGXmGskbeyckXm
LP2va1xFg3Fr9S58oCU/RDBvqCol19VbUEcp5mYhRw5Kwtd6oSZq6gZd8OIQlAQA61FngWidf6Ax
zWexFBlijKYbPcuwnWnND+9vgq0xlrvy1ZOG4UOuhxYXVJxpDmVHu022ig4XPoiFGwEAIGQG3rQV
sgnrZSiBM3KvtcRPZhH92Zcqtp/Tv3id+fmLHpBEFc7warmwWc5GUWccXKk+9Vn80it5aMMad99f
ssvz+Wec1ZIZatBXWgm2B1VHsOek3w2m+aEC0X9/nMuf5p9xlmP16tMIA66tRsV8kPg9iIbyIGTh
Vqng4hga8qJFT4X76mrNukmvdctf3ifDdztfPlT1VohxeQgqkwCIBpfNCostzckcoSUAALfCKW7z
677fai554UEHaoTUgYxQYy6ry1LsLdiJFnBvMac/Vb+7mbLwpWqy69naKudfnA1CfpWwVpHe1Okk
+j/qfP7cG4lP7HBmSv1vc1WgxMCOUXT8dUkoFhHt6w8vWUVi9Ymee/CQbi0BIy+8s/YqJsFibG4A
1ZfmswR/SOowYDbWLtD60Ka0pxEZqxUf5uYx8LdumEvHRUUeYqjod6lQrz5OIdWFHmg9H2fKrpes
svATIMZog/tyaZjFogT+C7ZqyroQn0IgMQOfR0bBeVItRiBKsh6l3ihD/WoeuIpaeS4NonOqJxJc
+vOPM4OFm37KBgCEvsOvzZbDvSwZ+E5UO6PU9kIMA80ydthdHjXgHCmQvaH5kuiRneuSHVW5k3zP
5iWGmG0VS0QMw7ykKHfEw6d8UJ/yYnYxeDjUSmdLym2vaRsP5IXn+GwGq3e/CRuYAJaSe2mrgC6/
tKrsxWJxI6u1q8q19/4tdnE0DSqbqEAxphJ0vl6B1YmRUbKZsdLDBONOmPCICit7LH5G1laR8NIm
INL4e7DV1ZyNyPfMiMHEEKwWR9YQzw9Df/43U1IoRBIYwqJcZft5mLSNObKAozbZHBhnFEMPzxNI
xA69MjZStMtz+me01fPZYz8TlwWjzQUmJsrkacKnUN4INy8PAo8DowxeT3G1cH5vVGlWQmMxhckV
8gfRKnZJXW1M5dI9TcT+9yjLXnn1oqX9LDaGLlOWi31btK7mdrRNoF5pq+nh1nRWW7yEHN1PCgP1
SrEzs++p/EWrttq6XtzZMJUUE40Q4P8qOeCtM/usk5Y4oPGE4aeiV14hGDvgLuxhrI2k6+La/TPa
WksDdyHqmoHRArVxx8DazehBsZ1mi/82+ZT3x1peU2gi1BXXm0GvxFIR9YnNIMoOUoQ9Foob1+jF
D/RqiNVOwG/RFHvcfT38cnegymbR7ULlX+03BLsEnzxucPzP9xv1nMinupGTp97QjRflRuGWIlnx
lgjy4sfhgTN5evB2WKf5AX7nOa6chLiU3Ojg6k7419BSzlazD+/fPW9HAluTyH4XXp78BoLK5dIS
44hQB4+pvaJUx6ahQlJ1dzGJ9/tDLatz/tIxFHIxqOLKL6Xu+er1chlK9L3OPV8w9mY1fYL+4IVS
eCskoZcp15Rr87jdGPTtxmBQMDZdFCHqwpU5HzSZrVTP8ploIZld0XjGhPw2w3P5/am9PbqMovEe
6QCVi9zyfBRLwqfTyPheA51GkJRQAMzcRHyOehlUQd/4ZhfnRNoMIooi+A1zvUJUpgUV56nFBhVj
Zy8VqBcOo/v+pC4MI4HkcWDBDgFoVpOiCpkmYTxlBFqyQ8R9zcztqss3LqLlx6y2hYRGnN2ObAgW
2fJrvLrExRmGb5SYmRc0YqLvzFJsP5gxtqG/vxMk9GSGZUC212Hbn48T5H0atRY+FlmhPqmL5+yg
3SNu+e0AeKHXK2ghyOPhp6zuCGlOsGQ1lAwGKdZruMiGS7OKjef1wn7TJBMDG2it8MHXNEl8lfpy
bOfMk63J1eQCI1jrGrdyV8aDJVfzl/d3wtZwqzmRWg8+ddvMq4ZpT0nizpRle6kC0GhkR6veL/9i
OBxH8O8BrIYkcv6l8rAQ5R6jSK8qcUU3Lc/XaP+RK5hBmXZMbfD94S7cS1BeuAF1lBHk+6uNMVlN
ONRilnnDjIW8FHzT5sqF3ucYOJJO06GbjANOcBujXrh4z0aVzyfZ6VjxTUWe0WWEbgDRDMttdKcm
8pJM/+sg/5a75X/BN+om+s63Kn62a+Oo175R/z+5SxFtvNoJi3vVf6ykFnus//Hfr7/9t8f/9T87
iln5a4+pX//qL5MpDU8oGYKlwXNFiiMtdbi/PKb4G5IwgCGLMEABr+Pz/sf3UpDFP0wD+pQFPZ9I
jvvmb5MpOmT+wYbl9oH3xNnlDv8dm6lfccA/dydHn1BkeQFI70VYD+vMXl6A4rjx611uJKFwC+lv
KPC9yBuUB2BXtDGHGoAELsti31F7q8fVlQYxw5VUq7T9Aatjq1O1iGdP6IuxtHGtsBq842ly7/Q4
QqcnqsLlgCFSKNI7vhqwtaRomRq7hpCutLU6lO/z2hDyXReCmtiqNOGfJNEj4s8ASyXFyapOeWyT
uKx3dFOHEtSkVqMTo3XNQQ0GBbMFpfzcQPv4HgiR8bKUWP/89Vl/a///1zb3Xfkjf2rrHz/am2/l
+hj8v+iftnTT/j8bqD1FefCtLLr69f6Wl3/z1/7mef9jsQNis8KANX6lHH/tb+qEf5C1cSmSYeMa
sYD5/9nf0h/4vFIpgVS+OAzwT//e3tIfnAjecFBs7McXBOh3dvcvoeI/u5t0Z0GQdM4eqAg/b92k
GSm2Ok01SF+V+8n3UGl3Wd3jGQk1z44lWf8k61P2rTUMWiKx1SbTHv1eau0sqXsbflGLkZfh59SO
zCk4akMduk1izaUz4n9Yg04bJpu8l4w95fa7US612MYvJ96JaSwLdl0KAd1uZCG/q9N6vi9LtJx2
2lnpQ9NFwkdZytKniDAgsmcpMSFRWPMdmtQWvWsq6anj+7NHj5xEtGPMTJ/TDh/WnRb0gUIYBeMw
oRtHYkNiiEeQGal00gQKa99X4kaI9SseOF9J8v0llNPwXrdgWZ8/NmnvGy3MGZD/WTvovlhc1bUW
HWHG1E6Gt5bdZ1O2rzXDcrqG+ls6xDh7jl/ULIUfEgzfxlYIDkT1+W2tKle636bX4Zz+wLTbcsF+
Hmi8pr3QV6O21b6cb+A4xjsjjmj/oaZ139hWQkMfX503yqFL3v1mXij/gE65aMkszuelSzq92jCj
9vJBeLE6CDRGqtyApuWOFAof4jy5Df2kun91iO7/+vmvXebOn+5lX/5CT+j5Cja4IKrno0I6o0ME
Pck8QelNR45jZR8l0CGtrEfJOouS9/545+HXX+MtknYOFMVRrJTOx6uzXhmhO1DYVuXpXugD8VrW
6KtGJyxUZ/5c3xho3jeWdvmh66V9PegqcSowC9fr0aQe1VKtR0BiOk3i41Qwx8b+/fmt/Jv/M0Ec
Awhnl6YxbwI+kX40Jl44fMaJVlAKrQlk5dQowWm2Ymk3BUGwm1Qr2JPN3Sb0pUFa2sffDboY0BVU
kO0uy4obnElhR1XdVh3o0udG1EziSlGATHL1uesgoKMTdAavM5912uFctfU8H2UrHg41/NH31+I8
G/prKaibqJJsovZ8U6Mrg2Kk/won1fRxTGQHBnuaWmwBGZd2FLUAeUkf2MFrRKae/EatuwZGyOTD
no2D1pn1cvLSLOkdbTRKbrR4K5+8OLWFsLlERxgvrbYxPd6KpFWY2jBg0TbC1dgVYtxtbCbtPJxf
VpDqAMonAiP+94bB1A5Fgj02cvPQOAbdo4n6qRZ3cWS5dNO6SmuMhrLHIT8IwnNXTTsV2+QWDxlL
+CnSLLq29kLWwBr5OGWtjcXsfk7dUfpzkGlwiFIyThP8tJ1uivfiUO5qw/MVHWzdpVMgXNI/1U51
J7+2g+Zb5s/HQTgRLHmq+rWt3NA6+ulNqWm2luk0u5S8wn9QAmqk/XRd563d0j8so26azCWWy9jy
t4OrFdE+aPEtr+nX9f5eW8n2l6XibSRVhX9EMQWkaXWxWLSzm6MEp5VIoJF1oC+Oepr2kJN+u3Fp
TE6FL9y+ULj88UnEqtwcukOLgM/VtP/N3JktyW2kWfqFBm3Yl1vEhsgkk4tIkdQNTKIkOHbAsePp
5wNbbZWBQAeMmpupKpWVFWXycIf7v57/nFxe1SGLX+K+rSnpTCoSug7KalH9ex2jFQC1b3o2I7fZ
u7ybPxtWqYVsgDiDaZDbn21nZj/FmpSXCcw1NTFxWPzyd+ez8Xf+xi796mQfxi/oITS6j9abfbE/
fviHT+qnYsqH0eJN0vS/Rp//H8aUSxj2v4eUB+g34tfh5PK3/0PJa9v/Bc8FphKufx73P2y8wFz+
C5Yzl5Ff6iL/zbn7P6mStpD4gniAo5doEgQKj/kfjQDFsv/LgkDJIykHgcQsyk+lSsud+I87I7P/
QYVFKwL8A2x9a6YFeEyNhEL6/KwJq0Gs1C0BErfSzcLPeoEW4mcRJeVO2WQ1NkQtEJDPkiQyymvB
RPwjwH1V2opHK8rDKHOfHP9d5H/88ubllw/pziO+NXf3a6y8kzf1ZmUziP6U+l9/+xT5b0J/JxL4
QSP8+uzW21iZiQlu85pRfPepOX34+vbT++T4fj58U/29razAg/d7Wfb66rxqU2YT3CHu07Pna8dP
4shmUATccbErkuC7ZaxVfSnUhaYmJZ8lhesekK2To684i7OtV74D/D808qPHbIfzi4YMqZr3sACD
t25Qmk1n3zCfUnBiXdUdXz2kjbBy50uu61Dm9D/HPJ/fvfMOlxfpe/+PS+irA55Uqw8zdp77v4nD
p9Z/0f29470NHJdkEgwTI7kgZiiEUja5XaOKoH7KPae9IPI8nJQ0FEc7Nkh5IsXZCcRvw5j/XooY
f8kPqYZSQV4tpUD2nHl1e0Gft/wUWe5TMY9JwIxL+jR4Aw413cXsrgwJcCNt4V7gQeN8MCerVCqd
kD5IbSsP6kZrzjNjH74Fb/8xh63+KUfh6/L4VvyYYn71+n4sSFC8GJMlCF2HTaGS1LrU0WCr8445
G8QyTtRI7ENppc6xq4b6mKZ1eGkT4Z1EWzvPliWroNEG95B6UX2O0nb4vapUWR1aiDQOYVW4xyyO
4cfu4nFGliJMPioohfmNlXtvnTCChyGPyyCSlXupxr49xU3vXJE0zZ+VJK1PVPKNI9QD9ZnpLvcw
Oao42amh8b/y7FT1+R4y+zZyxGRDWMwQIcU0yHJgJVjZuLLNIRjviP+NSqhnL1tU3sphbzL/bhUo
46FVBYcNtgDUz9rMKZYRpupcnyc71w8DPARnqcDM/fh7rp+HTswOZnHhcSGhwDHd3tlZKqmOvol5
bltP/gonJepOtTX80tmOFvz0UnCoUmXEK+NmrdWx6WmYOyINzfMUOQXtdyVdgtoOeKnZffz5pRZ8
JHB2AjNgU7e7KvMJIB6Y+vOMysTJQV0FST8kg5GQ26MXvftMHjgp3CpdUeZxQSjfLpXoxVyFsWBa
lNrRaUbM+9hmyl6zcm1aEAKgA8Fj5yosRa6VaQmp8CCp4XUB843630WlzYKJZjP+Ows9zNrcONUv
XgPC/Pj4IJdL9vq1Q2JELZe8jzF92h9rLAjUh2qNknB4Iecl3bD7TH7NrHRIz4Uax19ay5HfIJgz
UTPVGn3PP6yNG8aGUIy8kwIfXWF1dWPAIouqN5ssQIt7YZ9H59UKxqZ00DWWqfpR771I2wlg1icN
7om+MwPWBjwVFlX22+8JyFLmbaHYl75GsBarG32tbCb/G7g50YGfyxOqEnsj6+tLZDJTg9PgXxgW
nuTq81rkZszpuWWQFxN8bKpVvq1LEe9wz6zf+o9VaCgxu2IDordXrwIQfzTxAMugbpv8WctDRiIy
ixm1ZlR2gpqNDdEN5vLwIPDA6+Ah6i1tGl02ZEtvPg5U7eG0nfvT49u5sSEQCbAXQAgN/mCNhU5K
dINmUVTBUOgQJ3rNnJGdeqaA9K3GDu2MIdwvh0+3cHsM/TAkvu5Ad24ZjqmOyt6golKDvpd4do08
PiBCnP1U2xb3woMjTgfpBayYwvXqFs4do9HCsqdARTIHvRg4y1VolnZC6fuvxLOmfEhCAyE6mIHb
uw7ftEolqZmYdZ2UczvEMmAy9o/HH2ljEUZEcBcL7QvJzvLIX0XRiNg0uadQnapKbT4lQwkKO4lF
9/fjZe5sBacFWAl4NOkeud3qxEp3HGtTy4ZA4U6+c7o6fKOrsn5bTe58aKZx+v54vVV4vHwhpJuY
8FmkXUD+rR+TlVVRN5VjYBdm9MFOW+XE8LX0E4DsRzSG0mOLFNLJTRhWbY243Pl0G3cRABMcbPgF
8sf1SEyKvXSE3g9BY8XKiaFQhXFOoY5wDtj958db3fiCMNrguCFWhu5irQ5QT2qeFb02BOjBMQ0/
ZZ5+8JCH31NJ3doTpWzKZQ5dRCRTbm8K4hoGxWtvCsbJLH7nRJ0mcAuIkC4li/0kZw5vjOtIc5Ah
B7yqBlPI7XJN3LWxY2RKgN6y4Z4FquXue1WJyl+LSFFeEIXPm29J7rmfhtB1P9IINBjqEOqAelWX
ecmOdV6VnZffQ2sLuguAXD9gl8tnePVQotFOzGRQ1SDiHHpkR8feA7iOUgY86cKUx7qdLCRPdILe
I+Zd1c6psPvqYCZ65VzgiIJJM7McZYTEdIZLFAkt5Vctiqf3jEHQAXl8K+4eAD+XSh1Zx1Icvju+
0XaSLjfmCb5qzfmzCBV1OAi9aw9C6tbzoEfJ2UN3823nDM5JV6dhxxrfOeplfeZfuDF8PSrht8fl
tF1lmXk9BZOBXpdeeOZBG/r4YuS5/BoyZf6mYO/Xx5u+u6IsCom5gYKkiqyet7ozcwemUy+UKVg0
s38Dx551TEk2JS0rrWjmHS+6uRp8Z/TlPbrq65GPakhH2dvWFBR93F+dxGkgdWlqGOOEru5cv63j
dIHdEWnx9BiWvD1Onn04dC2PjwlbZK5JuTDTU9wFXhkPJ5Tlx9PoOJG5E279CG1uIszlRPEO+G96
gRBn3a4rNAOsWjNOwVy20q9nwbi33hrheyN2B1gA1SLIpv6M7mH6RY2G6p052qeoMNKDISQYHCah
32qkLdlByaJW38lZ7rwKv44wkObxMuB1N/kMAkDJBjVRg8lcmFCLZvpE90UZfKVt5bOhZnuZy9Zn
YIyMBjPR2lK3uD2OkC6lqw65GsCkkh1SJOvf1kZTfq7MOjp10jAvJdqFO6M4m4tiCCluQnVHvHG7
KKrdvWIJfQ7qbMhsv0iAylu9Xv+ix1J8FIYqhL+AtH8O+/3D4lG8oOS/xPgUaVeVr7GmF2C3sRrE
g1eZB/R7G+WUhb37p83H/fL46W5sckEoQpsElR+RwsphK1CQZ6njTIFIVYVb1MI3Y8V29zIIWG74
HYhfVV3zs4Hc4seIGGmhQe5lr0csbRDamSHtOVCpi1a+1EzYptWB1sTp8fbunPSPhbDGy0Ey8bL6
hq4QMMNQUQ7yRO2OJFRpgCh4t/Nct1ZhbgdoJLkoEfAqmFPr0Bm1ttSCdpZlf7TCoVCP9PnzPcjx
usq7eEMaQZTTVKgyyYtW9qiwM08JU0VjZEuFn2WWU1cf0XGNGNyOluPTqAN/gp/SdI/D3Mb0WaQO
h4kipMOY9ZCpjq9WVhoHsRtb8l+cAxG6A9kdkRZP5vbFMJlfVDGc7kGSuRWCmklqNWfbFDArPf6s
Gy6ASuJ/Flp9VnLVjFFjFrKKsYj8uagVhtXh+/yoydqYd7Z1l+5j4uh5gx9zSdsob91uq67broRJ
A+ujKM4hEobyxU5a/dqMY/5LbjXOu1jq8kgz3tjj6t8IJ0xLR1yNqdNlQGy10QkOqilzsAVT7hWf
LKBk6kHW3vgRvwA2LGO68k2khNMTc34QqQDWTnY2v3G3Se+W+RAAwDSEV9/U0RFR9exGDeycjrdf
qE0DMVPXVHuzDhsLcbPJP8nFTRcit9tTLqYMZda0dQI1ssxjllXjsZna/OddFxnK0lXlDS1dn9tV
GqMbWoh5nQD9T5vaPYhsD4KZOP+OIULgq5nh8/rpy4o4HyhZLiwIrnVtWE9LUdUic4JSGZyjjJzm
ZEyT+kQKGO7kPxuO2cNLYuqWmJkK5u3uiIxcLWs1kzJ02/6Wp1HxHo4spYcePa8KX5aO7HZiv3U/
aDFJ4C2WyUXqpUz7rta0SllNUPibQa7PtXNuplmffFHnkFdpon6eh6L6GNVR97fZGkPu23OsfSj7
DC6hx8es/aBLXQVNZNOUG4kTwFyuk12K8Fauzokd9G3nQTA1Eo2cW62tPyhqZNovmiqZqHKtqk0u
cedJ6aejbn1vI0DOZz0FpckLKnp4y2JoreCkQeO+wYOU1zjRJ+m3mRTuqU+M9lfYV2R3QGdRj49R
bybZQS3m8JcSjsUvmhLnL6oYm/qrMafSCLxUG9/ltjNUB7dBr/jYU9iyLyKqwuqsZIlhHGArNIdn
kdZw6M6mhOvI6ycngb431/6Usm//JgCtyzdCR8DvkA16+mutiHyBMwGtO8VZU360ut50/KRRVGSf
m8bpT6Xemt97D/nAA/R9be7XhcaRDJPife3QSh8PljnCDAThjuKeIVD2hoPSJ8Du8tQI39Ef6suP
ieFa4dExem/2kWEvrbOR1A0gUpJAzc8X9fPTXJjjbxoaye078GTybT9YUK7ZwpK/AZRx+MXUun5v
wlJ1r1MeD9MR6efp17avuk8VMgKJbzSz9smIE+WvSermd7dpzRrSPmP4YHtZpfMxk8rw5xAs/TFM
yewIw0fL+ACGDwqqftLDDzJWkZKbkNx+3zaVBh1TEYXfRdHCOdgnYfXSqoy8Beyp/1x2nRW+s7sI
72HZiVrD6CTzl67QUBXIqWeNB2kMijwNVpH/Nqi0JC5G42afx8HS0lNYD92fptpPUdDxz0ClWmuE
drBC1fruRhoUdkZdFcWzyFu1ODjziAwcXIq0RGwT3dlFEDkJz00eufU5LshKP6gzlF9+XtTawtw6
NijjZYYaXpU8mXqmitSBoS+jT5sDfL16sDB0q5dR98rwUOp5YxyjelBTGLRS43tpgfjzU00bHIjW
ZZ8/uUqV/T7mCEoTQs7XyUHL0i80XZa+pdfSOEuE3f9gPKv8wzTaXDuXssvUgxOqSnEqJ1f5ilKV
3RyhJ5cfKsIIoogO7fCUexadXLUd0HRUjAFsnzrSZxuyMTeZr2n1v/9Pn47D2CS1gftsln804+ee
H01xle1EBRt+Ggg4A7oOmSgYvOXPX5UKEqPyagXQVGAOhhS+VLMaJpRxFF9lNMKRElmyCKRiANoJ
+zbcS/03HBigMIrIy8wHTASrUDo3FDj41EoPWswkEEzHPeZZJnbM3GJO10YOG8f+SA9p46w2OU5d
i8h2rgeINfaIRRIf4PldtctnX8WDZoeO0ZY/hDMxRfDYwm55F9wzfTE4lRcvenu+ZofuCqGCDoFX
wgxzEVvTBYT5/NGqXIRvG/vb4/Xutwq2blFohouX8uTas4RVWCiaGKxgDnPAVaJX1JhplqHqnpV0
tmxfaSwIQJnHJ/x9vPT9VUIMZyH6oIZIv2zts2k6aTEsecm1mqIEUBrSBH/AI6YmELwPbo0ikVN0
p07HtjILLqDLe7z+GpWCV12Uh3Hiy5j+0kS/Pet2EjbEZ0l+BZQsoqC3XVFDxVnAC2BExNmndmHC
9aUSN0ZAH6BSzr0pjRz7r7afTbUo0p0juY+5aeVR0wItQAjMNbj9RakS18aYxem1lg19aK+R3jMa
atZTL2P398fbv79prLWMc9BmQ6vGXcLiVy+5iqy6KBEJvRau0Z2EEacnV9O7t8IcvLPlwrX2eL37
m0bOAmSAI6dybTqrp9v3senC7eIGboz6Eogg17etOX9rJJN2QYlI8+E2bHZe8saBLgVCBt3YI3CM
1aIGVMFAqwwvwHJnLzjyBj5Yez5Fnaru7O/eNC0gQsJP2iZMlKwbJzISttNajReUVqWfFbNLn9pk
2uuab3w1pnB4NZRr6WSv4y8tnEkWqg5QjpoouJAQpSsxwOU3qAOvlCHSx19tpbKxVEqI5Omn0Rvk
qVCNv70myTgbw0jWRm2YOUhKXy7mj3qGUT+PqPZ8KOtisK9DmzYQD2phGF4SRlnfoXvjvI+R8DZ8
dxhpLSahVD6Fk9NER60x8uxtoptwOoZGPHcoD1nth0SFpfXFKSbzWxtO3uc5IhQ6P97Oxn0ACEC2
R+vOZWpwlZqgpEVoabVhMKr6iGqrFtbihPyE4/hTZCEZ+C+WWyAOOC1EtNeZkNKgVTOD/AmqumMu
wi2KXIHKuZafzCwvlZ9OI4HjLA1JNFz1xa7efqp60qTiCC0MWgSVD3nU2986O5c7WKONe84qJq4C
7iQHX3W7CpRTGsipKQxKe1GIV1Ij6T6rIxSKOwtt+IeFAoDuKn5iMYi3C6WO2de2WYXB7MTOfCRc
1on+IK+TTZdbvgzhEK2gwHkTT3O+VxTYuihLOYD0lWvP3O/t4hn1YqVv9DBQlTb+RETU6l/TxCg+
o+xpVp9+/posKh9M5S6QmB8431emOGrcaPDgmwwU2SI6Xide4pd1rcLR7cU7L2DDgHDxqe/S5yXK
uIPdjHORMpumBFHm5UeUI9qjGunDuZXTHxPPY8cqblh9mhXgPqmkLZQ7qztpqW07ermmBLTGxTtd
reURanUou9Os8IuqV65Sy+2dm7N8nNv4DZwKJX3c+6L4uHZtbS/aEd+tBHqV29AI56oID2kNc++p
sxskb+x8sD3fiIvhd0UP3YveNJO5E15s7Zw+H50i/gK5tdo5LKp2bqG2G1C4zLVAlCHAsD6yhuFs
ZP0Ew50XRc3BDSf5y+PrtPVCnUXv7kc1CezM7d3lKYq+a3IlyOrZfs6TWUEOddB39re1CphzOrNL
uErJ9HaVRqlmS7olXzadBKTR9OGMI0p7jbOz0NaNReWAAI3WNw2K1Xbs3jNTKxRsx6GalHhtdfDi
/k8zouYqo3wPfLv18nkWTLmA2wTztFqu9eIkq5hdBRHTmEfTKGEFcVrbn5L+XzwOeuhL7xVYGldl
dUVciwa3jnZw0KWoxh0gee4+qCI3QTLmXQ4i1azYXlJ73s8bAewpgy/Evswt3hmBkqsP3ZIXdGHb
BpRlM+ZcZvtz1lOfodhanB7fyI0z5SzxtwxSMWKxjmutjKL6kkwGGdTIvh5qCdSnrkHxsdljN9i4
ljRZMKNImS9FzpXhppUPG2hWe0GVWPFLphfiqbP75PLzGyIEIzoCusjdX13+CGjAUBLJB1Gajc9u
A812VGvRX15kFcfHS/3QX1xZs2XeioECTBrsE6sd6VkltSFLvCBBTeRqUl85j5OeLMm3HR3U0MyO
WRsWhyzqQOk1PcojUDh+kcYcXcJMcXfqnxtuGfVwIgBgcXjmddrGsGiaS9Rlg7KpUhqFyE9cmLzt
nyLqaIdYibJFiISID4dW75zF1j1aNNMckM7k9mubGgMfc7qctem1yOTNYI/AodzCBJVrK+O4J1Wz
uRw5KmYHA36XjMdGXHWFYREtKl51FfaIagVXYng/VJMV7URvG2YOIj+iev7b5KEsP+ZVEDCEsze4
PZ95doBSa+OITisjS34I+MJvMnWPoXCjqExkSmcQkLLOv9exsK3A51xYrRegP9fOft7qUIV3SE7P
DG6pUjnbZRglz5T5m/SSR01fnuCeiFGDyMcp23lQP5Lt9S2n1W0hW8k01l2JOxnMxkxcMwyaBO7+
g0cRpn6S0NGKd7KUlFtFlrghpPFKPx6VDKVDmCjHv+zJ7r6Kyi1bRokzO0IPMU40/IIGj4WKpOgT
s6IG8ibhUIenxy9z64st0cWP0vzSmbz9YkUYR6M6ixA5dSn/qjwj/qamafkNvFw2HZHatPSd+3//
9kjF6JQTFSPgd4eHcnjnltByF1DAjN682fTat9AKocsFXZGh/FPFMj0CyjF/mZvG+znGySUXhM2W
FtlCib7kuSt/1VnL1HiYusRVhvQOY2QzApuOAPx2/NO9EV8WgmwQe0cqswb/CpC/SCa7TlDDd35R
RFZcu9Ycd17c/fNmFbwEgDWKLdy52+/XZJG007JhFaiPz9rcm8zVF+IMLnHcud6bGyIFYvgJOCLA
x9ulxITWBDhlJ8hCQDQe8wFBpfc/x9L3z/chjKBw+IMrYOWVANmqczPZTiAcWRwbT6sPsleNq6PI
n4+SODtSaYqRTJzfAWB1Aw3LsRoo9WMqDm6hTqfKE+MBKhft8PiZbX6mhUcBb477W/u/ApI0nJHq
BLMYv2iAhQBiDw2cx9Ww49ruH/SCsIIUiZiZbuyde7FAGc726ADsKttrrBXuWUWV/IDeFBIR4KR/
2oCwJ5IjALDoTIHmv70VoYBJD3SRGxSlrT6Vapj6MEc38Jk3/UGzkTp4fJIb++O2Q2QOw9lCcra6
H0VaCAKHFvPhJOr7jlb3B/K2unkT5r31XQ3LRN/JxDa+HTMQP/RZ+UYAzG93GA2tTDulcgOhQIEQ
l0Pp08F3jhM6STu2cWspPhzBAaGmdgfnctqyBT9muMFczO6TsNrmSAtoPMIC1e8stfGaqRrykJcQ
aAkBb3eVerVhtzidwEDxym8l0/ejhCjm57/Wq1V++O9XAYGhJeB4p8YNeBqALz19ouc39Z8mN26D
Mbf/YUdi/jb6q9wYu9u6HVx6KuIOpp2g53ZXA+HbRDeXb1XODBMXpfdhskeIOEeEWEwzUX++xgJ9
PwVTuMiIeu5Ki4rbO9T4Sjdw+jA6OaiAnW0AeXS5xr1pkuWL3EYXC98i9T58NVXgNVdyZyUNAUHB
WUqoF1sITI6pyY1EYiw9zIOhBtApAwJkUuFoJVL/8/Gn3IjhWR94AlUQwHX0W27Pti3nVEAj4QaD
k5hVEGtR+pdXz6jppLHrZIdct5vy/YSc1HBxpe7UBEBG80tu681TRYmMbvMgUCR+/LM2wglsAQhP
5lzAVK3TskJOSSdHA1YvaaFbBl5Ae5vI0Pm962qoAWk7e43vGn33t1ajuraz+tYrosvFoAslNiYJ
V/ctX6DRtUfAa0ulOY4ZSgOMESvXx3vcMgtcLmbkmeMBH7KKWUTkmGOs0HZw0np6kV3BQH8/uUd3
rL4/XmkjoF6Gs/FUPyaWyBdWH5knNVPgcQMgD/27oQCscdDoczCEX2T2N7NoktKPvWi4qirJtqcN
dHuhLtyxGxvnyoik6y49PRKKuyjNiA0GbCYvKDyRvnRp1fv9VPw0NB8xdJgkodwDyg5ufHWjpW2m
+iA1LwiLJEaQjuoIKOzJRSPp8bEup7Z6ugswnRELugxLuen2VEUeLbiKKAwYMijDY9YoRn2Ehyj9
NUOOK34akqx+a2itule837CH+qJ2wLz6UsFce+dJ0nkvyoz7maXam5bTfhodEb01I9keism1L483
unl/Frwh0D5Olb7z7U6dUidGTDWqJKbRf0vdsHprNxBIhAa9AzHA52vFxKiMu3qXJk3y86C1e5dn
a9O0D7g/0APARLM67dFs57mJ6WJ10kq/jUnZeBfbyRPPRybcNE78H3N6erzxjSdKCA5dAg13/Ora
8VD2GIzcw9G5rdMd5Cxi3yi96pzIqfwXS7EWpZvFDBMl3x6xYU2o8lmoOSGg533OYs/8q8E4W77I
YRLdubkb5hWs6n8WWx7qKweuqsNYWBNZjN1BGodQk0y/dXPWXEfgYwUc95H2HrCHi5oeCOExeHyq
W2aAdGNp7C9yR2trpNN7NL1JcQNFH8qX2EyHN0wK6Dsh89a3I4daDA3saHzD1R5T4omqmzCvkwXL
uRGjZz/Z5knUVbhznFsbolJKCxmg6P3UjCmieVYzoq6wS+prGs7x0S2M8l+sAgRzya6XRu4dKKBN
mLErUjsQWS4uc5qXxzmuq517uDFyA6EibUFSF3UB3a8uIgXssZrt3A7KOquYtdOaj5OheD4PnJqe
mdqHKpzEpdLH+NhUoeorjLq9ATxG09LslKOqDJrvOLV8ydG7hGwrsXa+7JbdpU5I35fMC+6R1S8M
+yVUFIy9eoneHdQyR/zueFILoUIDZO1RY28av9fLrR4Ls5R5rEaRHVR9r/0etqbxJ0+1z89dKQf7
kEszDaBiLj8xKGBWT4BnevPkhXO9BwvZutFMF2HMliYxUdHtjS6hFrMru7cDBQGvr57Q4gP4rehd
ahVi5xZs3Wi4vhjlowpHCLw6Yr68sAsXVtVBVYwDqJIZbVkwj48NwZZJp9C/SDhQgL/zY8Coh9jF
zARCTM5VNK5+NABrUeYoi/e12Yudfs3GxTG4AAuBmUMFfl0gZuitaisk8gjr5+4ZsVfvJOdceeEE
xsNoWQX41eZfGHZa3wahNSUdamTq7VfTU8RWXJQIA6PNQj8tKv04DIoV6J0V75AIbpwnMwgAZ5be
CY93fVPF3EOnIfhqcYXMrWbGx74qowtCo+mBIb72+Pj7bVzIm/WWP3/lRjK1m5M+SZwgsmPEuGJd
f3Fg+yNDqJMdn7G5FN0Mg44eZ7m++9WIAjJ4WzvIqyT3IyCv74ZaGT6Xdrizqa1DxNkv07mgxInO
bzflGUZTA+yKrkMZ934YD/VJNm77PA9uckiAX+8EV8urXUWRBvAVpi6hf1jGSW/X6+NcMWajja6G
dJzs2oZ98TkpNK08pKUx/Obao5edqAhBk0WbX39u0z65Pv6OG6+d0gboDHpTBLTrnlErRhX/60bX
rmq0k1WR/OGD6p3XvhF0YLqYRoYgZMGCrG6LpWdxVtdGRJDRVm/gCenf2u7svHWkbb+Jwrb0jpxQ
i4R260UfH+9wTSi0FIiXZgnxOhEBJbnlq7+6qi35fI74gLgKp/RqIgFw13SDctd80zUDEGOthnvu
MFaLhrfVNyJ8srKeTmev5FV51MPOvMjRNufzwvcw+7WbON1lUFw3PVpuhfDMrC1IZWcw670Rgq2D
sxYSOGCQ/LXuZ3egyI3K8gBGUMYV8B9Bzh92QrzP4rlF2xSwkps2aBBPuXt6fG5bzw4nQKdpAXbd
dRNDpwwztx2VQM2RBfe6Wb+EOUKtaTkOO5dw6x0A31mYGIii7nMMHp2KDEB8LTqRepcaxMd8AOmc
tb/ZoaH/5vaG9m1UTBAosTDdN6lGBrQzP7u1XVjIEAhYuGzvOl1G5rXSjDuB0ucYnzxXhqfJib43
k5h3rMyGKwI1QCoDweMyYbh69UmaRKo5xQBrvKqzffScGZOKOwWFaZEDjvR724NaMAZqnuy8ww0D
R72HBIrqBt2atcHRB+qiRt8ogUH9unub925S+xLRj+ZY8mcfG1N09Y5n2jhYuG0XwBJ9fdASq1rH
KGJULJJUCcBIf87qtvisZvnnvHX7nS+4da6cJgEgWCKoAJY/f/XOM8fqFE0vwyDL5Ch8VUEQaGaW
86kenF76PdCCAtREme/l5Fs7ZJqRNIDPSedh5TYmVWu7NhtoPmetcI9ppRSqzyxfYvjOKH+OVfdH
PwWsIF9vkTvELKzOE+nhDFdCu1mOlR5BAIswt+9OvdsGZWLJEmYv1/5LOFn0S6FEzbRzhTYs0jKK
y0Evimh3xfNU6QXP1Q0BaOjKZ83LmeeJnGbK/IYwY3zTMclbBqablPJazygB/vrYLG3YioUBh+o9
vTje0Gr70ByV2iQTcU3y3un/ZJ6iFU8Iotr9cdYHBh8q10lQ3XJS+Lg6kP8VEt1N9S8K+wvcHyCq
rdKoWz9igHD1lFbAmZQRXcvM7RLfzTpGhZwo33lAGzPhLnT02H8CZm72Op0tCzdLZ8VBc7W2leit
VxmReoa+RBTU0AzzWjplxQBipzRwIwhbzZsvXh4lSL3rUeac6z6XycVhXvLJgqm4ex4UZXoZO/o7
O9nZ1kPgy2DacLj3WYqVD5XqyUgBTT10FiR8afSb0vfSPISphC/p8U3YMmZcQlrPi8zGHYw6T0M4
tFIAiqKwSYysurR80xWzcY2MKvo95v1M58dLbkRLeETA4jq5JzWhlYkhxoHvAKqPqzlp+bmpnPI8
D7Z+eryKvhiMVVxIoIJ6gQfgaymD31qy1J3jsXQtIhbZivzPOkq1+LmxtCn2pT6nox8beuQ9Ta1X
jJdOdWblWnaDxXQL4K3kGulGlnypTVMk/iQNOTyHRd+9iCFGUL01+so6LDzRE4Mcdjc96YlTyY8x
2br9l0IU1vpDXo1ENYxA7PG0bIw3MOHJowGlSzf47vkOpjamAFzjq+Ih4nhFyNgZKSMAdfHrafKi
t12ioiuC2HekHrq54YRzy2z0s2Eo2UvlpYy+PT7trW9KrYi3DDUqadpyqV+5DVtTGnUw7PiqOYhR
x7VdHUQGnO/xKhtPg7gGfDKYdXpZ68JFXetuL203vuaOlTyphMPv03auLk5caN8eL7W5IeAN/Ace
3rtoas4TGcuZI9ajaLyMAC8OGuOHO8e24W2XfzbPnHEZIsTVHc3UOlWpWsbXtgPXrTiyzvxBAiYo
K+bFKlNv30aaqC7/Zm8cIjxa5J/rXDCDur6oWx6gHmlR7nuTqSRIv7vZzhlueDmwnctsAawTjDQs
f/7qUoSD26BjmSXXNBKkROyRImXs6EaFfkERjhcvdOPqhap//xnWleTnAdHkO2zQWgYdgLasDE1U
z9VopvC1mJMkLUMJ91DndfVSSDUMirYVweNz3bClbBWuIYZEKI6sGydwPkQVlVRxza02Oc/AggNz
roxjPInpizome8QJG+tRz4RyGJABjd21hQPV5TCEUEfXPG2qUyYSyx+SGPGxKh4DtS7+hWeCV5hx
XqSpgQmt23qOMUD0G1bRdeoleJA2q84TpvzM+OjecMrGS2cpPKAJhA3uulU0iOlOBlGn0bWxYw+g
nK0/I7GnXSv4xK6Pv9rmUpRruaoLEGUdhMCmqmWlTnbYD0ybzkmTPYd15D4peTfsjNxsPHc4N6kJ
LryDNGVXF3IutXzou1RcZziAi+e+CQ3pVySExrGqZyaMJ5Ek4Vcrb2fx5fEuN1B4dNnAldGUJea7
u5yalda6RXf6Ws5wPV0AkTDIObpe+WcjWv05HQk8z91ch8aRpvkEETDYN/uMSrzIDnbSddNBMSrz
S98sM9h11zlvOpv/42RbSfwSqZYpfn38k7c+DBB7hNx5VAtq7NZ8pMwmgWrpvWCoregQMbgXUAXK
nsh89qgFt2rUFDjgyVpa+PfTQ4oJHIKmrrfAmPWXWNYmgXA5nHo9KtH3EQJG/WY81WEcH2uJLmLd
xnvkyBvmEvYTuuaEfniEtblqGneQiSqXvmvV/12WY/8ER4Z5DCEzPUxmPHx0rfyvMKn7nbux4evI
9qhPgBkl5Vu3lWcBAX880vBN+7ANoAax3zvjsMc6soWUIGLxeGfQnd+PTI1T1RkjkmhgsMy0YMhe
McPjFLcdasC5Ib8Bg0m+tLnSf7Hanr/BTERBrinKsjwrs0jti9POntiJRjeMKEU7RtA1+HQ4/yVV
euWkMi1rBJ17sLJSpm9jJ5r/tr1ohhJp+r+cnceO3Ejarq+IAL3ZMi1LJVPy0oZotXrog95e/f9E
nY2KyZNEaaahXjSgSIb9zGtiv5rD6vv9Xb2xysDQmGhWGBWWG7zg6ERIv9DrGhv6Lp79P0dL3seN
/baO7G+NZvxTCuAq98fcuHck8RQ/aaR/Iaytwox2hBTQZBMA5Mgof7RhMR9UFyHBaHIo0y7Vb1wJ
zZ27buP0cnRJLDi4kpK3mlfbKOKO0BeyhZf+oNLUHVqEpxDUWZrj/a+Tf9Mq0CcUlGBumtu0ClZf
ZzeWjVC0SWM7MYfkoHQ6skutnVaTX9ecNr+0O2s4lrFW/4qapQ0PXtEor4fDEYczuywp7bP1ZVU2
uTIkNQUFrVL0wncy1X7XOlYIMcju6j0Lla3JRdpKNhmpOd8EwlY7AWk1KZaMSZ+DRCmjr40Vp4fE
GOq/+bA/hpKXxx/nY0gw45mKIbwmbYpNVa/8MKp0PM9aNv7FSaSgA1kO8SM4jqvXsUAbQk/DHs5M
MSlBpcfq49JwObhz2eH41pqX+/tmcxKJudmbEua6Dtcqw6CYltfh1VAzRPAQeFb7k952xX+GhsP4
X5xB6cBIwVDa6657Z4lQa7XtbLgettVGfjclRfoOUzArO+rzXFFgSXUt9hGfSPZa0lsfShgOOJlL
XrYjXy6hZ0z2GKNacl0w1TxJH4l3oizUg1Ga9en1c0oFj7ayA8jrBpOlTIk9uzG8p7qMlnNPn/XQ
mpF61Xp3rwK89VXgg6mQgAsFrbQ69l08qBUAdeealWP+oVC1iLM3O4dhqeo9BsfWFUPgRFtQtltv
Iu3R8US2qDQGK7N3PtQoJgR9aKpPQPMRDdC6sX1LmtUGEEvHHyOtmb38euvVAEtpSeFjGcStYqHI
zJRlLCwSwzgM1UCvMWk+L5RN/lPzKPxfjaZ1e4zG3PhGtJDv4fm2ptp71q2gsM8vWG8geni0HTzn
6uCh9h43t+lcuS2uAGDId2KRzaFcZJ4IRoDbrZtcTlnHiUXD91r2Q3huUmM51kOSPait/hcYbbiU
1O8ZiDVdX9mGPpNbKQzVeu7yWNkGSjGA3A5xjVndkDV7G3ZjEzF5EkwDDuy2ORJZqeiTxXWvEv3b
gv2yli81KMaGSlQZ/ZitjNerEWgqkUSUD7PeJv/dP50bgR6gBJ5kblnJfFodmTnC1ssoAQ7hA+gc
mrbLjwP6+af7o2wsIb1C+pQgLKA7rdtthosMoh4D1+4n1zmPNeZFrtCnS9pk9s6l+hyart5+wna0
waAPbEhPxIXbl1bvedehV7Phao1JZmA2RW/jF6Jho/dNq/IQL4i+z5v/IqWzHpfJTN5pVWhUXxcT
MZ6TOVTO+G5Er2g6j10951+VcXCaIOtmR0PQqYyKt4UWF5/Kir6LDyFoeWcPba8c5rHJlseh0tRP
NIC75qQgHd5fljmcf3tphc5GEra6cdbHuT72YELFYZy7OAnKHAsBWXbWkHKCYhw/zHgHNl7ufdec
cZ6eEObz2oNuJKZ2FUmbf9KWFs+KFtL4cNRbr/xfa/Y5IOeqrbpDWggdjTs76f5RyloPUUnr2Upu
3cYfbVwbJ7+yM1MEeTfUA30Gs0rA/Hm4Zah92gFAUmmTnbSishbfrVzzXerNafYNjTxD3dkbG9E2
3D6SbU4BG3B9vOdmWNJenjmqWsoBl7QqUKTrViEsbCF1Yb++Ysh4EuiEqNGtSkhCCBpaI/RUa1Sd
pxJ/j4euAng1qN7O2dra9dyBUKjoLqFuIP/7H3FSN6DwgtJsFMSWmZVnpxdRdNAyzMHOepKKPQTi
RkjPyyftG6Bt0WxdH+UasAO5s3LtAQadeR6jz9Y8tX6KfPMxxbb7SOV43Dlum9/I3yrFZME2rU92
bTc4wqiw78UwtgGLF75DQ8t+D9G5O92/RLYuS/jnCOSiCUWjbvXgtc5kzmPb0JcAsDLQEdIjihZW
k9io9jSpezTyuTQPSa6aD9CtEGNLY8eor/d/xdYHgzuSLVcoxzfvPtT0AqIE1cIqHqMvoGXFwVwa
92uh6HsW3c+P6PoqY5dSOwcxCzZ59cVF0jhGh7r2tSEQnD/1nih/0g91Kr/KEzM+5/mCNXmvhyJ/
syRK+hh1NND8tM/s7xl6/O+KvPK6wMgtnIoRTbPp3logmqAgKWb6lES2Jw74dTmJr8R986XOReYe
xrZTUR/rMqU4CHoj/4DdSL8SqgrlDBlbe8DnKI/9EYGTN00UJn/BNpNi8560qgCWud7HEzU5RbN1
BdWb4kuWGd6lmm0kmNXJ2FnLjcdPanAwDlLbPMGr9KIbUt1DsIETk3U56vYFd29ZJTsXzlYliVIz
rUYaM9wG6x5FWVWm1xQmy5iY02NdGshiWFLL29OY4lSY5q8KLv5psrPv4xAnCBZp/93ftRuXLD+B
KhKg3Q21GK2nkCk8hWOKGsBVMbN89MukWk4AhbSzloloBzSwcUy49ijw89ibEn398u5rFzsb8xbl
kQx4uy/CIT+YnpJceoW39/63ba4iMTDX3nOdbHVK6mUyUqs3lKuF4c8Vda/5OnqNtQN03BqFxFoC
uqSq6roolIgal5gxVK5tZM7YtACM1zswvPe/ZXOvSJAcQqqU1G9ywtJVEneaKeCrYeMEHpTYq5gM
8/1gU/m2vGn5Hz1r1fbNwbMfjcJa4iMIMPvp/s/YeEoQVHERw+NGp4axekombyxwF0oo62dTfJ1h
mR6GvklPhKYoP3tTf6FtuCf3tzWoxCoBPwBbDhvj5Zap6UwVeKPT5Y4jtNdVJXwwtFa8zVHxxDxB
1B/1vu52KgwbjwqqMWxQLgJp6rG6Apq2TuxpQtgkipPqq4Y46SnqakCKi5EcJ6Up3kwQ1Q/xxMup
ib9hYEi8CaZYJDi3VRsVjSqpzca5pMn5VnSVOGpe9R/W3ehbQrp99VGhrgG4Axw6TLyb9leqdVql
6214jRdH/+wYcyzprvPO2b/JTCULQgq4SKAz/8ij9EfcM+t1V3d0Na5e1bpPzdBU73tPb4993jvv
6sJwIOFVgBLBL7060WBoSCVSy5FyMjH9y6GxSwtT/Bz66zTEveovdlz/bMNlmX1HWOEeRf72tErp
cJJvWlK0a2lLvBwuml1zgWSLGwz+5QOiBKWSo8SZLtH7wZlq+6hVFEIPi6iyGb5hha94ro+CmNqy
0nQHz7Ix7STI2NDL0yOFel7+mDTtbDVKxcC3C6RlM4D7xSliNr6lde9+d9W6N89RazgjTSWLZOL+
nbExPBVl+cAQHvGarq7hfomNYaTDfyVsMQ5lR2HJ7xa79UWWDI+tANVZ5bnzoPfFt9ePDNFZZpa8
5TfNCg/HJIoszcgDEDZolFT5G1WY9eSbhRgv2hK5b5qm7o9Aq8Pg/tDazbOA3hPYRgJuWkSEK6sd
gEIZHiCeNV7TxRkesqYzs+MsQv2oD/FymbRWeazS3vjhzf1A1yhpz6lqhH5tt4vsYTY+anjxv30o
9lR/bm5TKUTFg88fIIdsQ0YEfxzC0oAYHaf6cO1Hxf7qCiSwRLU4FzgIy+fGi40vvZmPX+5Px02Y
QfENY3oKCoxIBW61ByrANZHV6v21yitVPSFvmV9bJ07ej16pNGfIiuaeZd3GArgob8Gr53+8Vutd
j567nkbVcPUEea+lJ/NJpQx+uv9hm6OAHUIMg8fiBirWtY0pwrAdrk3TW7/Q+6/eU14w/mIUcjRe
IfACskfycs1qM3dFk1C0aEbXQqx5KrHk8fY6BVvfQsPekT7hyEesYW/tbJnVPIzD1eyU+VA1c3wc
nXhX40VetS+SF/YCsBwpGUF3j7L1y4+paioVNloDV3N03Euvl1FzFKGtfUij2kqOFeB4z6cAYr1b
krL8gM9n6R5Rv8JWYa5yd+/pu9masDfAkaBiTkBDR0FeX3+eBwcOv6PVixQnyHTfEFRdECBXy9i3
vVJXaHxP8+9X7ho5JuU1nOOged402bqqjIcWANhVITz90Jtd+66ownFn12x+GWRZmDC86zxIL78M
C0rLQm91IYRBtrc0sW9M+6T+SPtWv2hJ7O1R+W9uevrhHDX6agRpRE2rUx5NaHCz6vN1yc305AFn
e3REk36ajLjyJy1yLrpW1teoS6LXdhDlyPQS+D9vDLXkl59qJzSDQIGo2NjX1dksjOTJnOkl2J7S
7V0s8u96sX/lWLxnrJ4Exa6TQ9eAq9lVynIF2myemtCbH7vGjj+NjVnssR1vAwkGQ/UOnhHBLxHM
6rae6BAiO4c1zpgr9Tdj1OM3xKNuci7GZvD8wUSDzO9aq/t3jDzznTt40/s0pSK4E0Pc3A20aaTa
F3cDdC5aNi8n2I26asD2ZLnqtS4+QNboziDB0Ip+7cHQkDUiw9d1/oS58nKYoehKK3XYsmywMPWj
GuWLg6dF017uvfU9fw60eh0yTS+UOjeWq1Yo5pu0GepTkeWvRl0xa3+M8ow7/eNuwV+U+DCdlytk
49aPxbA8VWb6b6gvwxH9+Wkn0rp52uVw+GdJzo9klcqP/mO4ZkHqMUYm4ooe1nIqMUwJEtOcLmO6
1L6QGkBjQVH4L5bsj0FXMynErFmLOSxX15q0C8pDxUNUj/rO/rs9dBoFEs6dLAizCVdXS4a1jmkv
nAM8rucPsT7Xp85JcWWG6rAz1O3WIGBHogMqJjIyN2LoipLGXWsOxlUoWXw0YxA8Zt/uUd9uP0iO
Io80FWc4xqsbS1YswRyi1Y9TdX3Q53w8jMZUfUp6qu/3V+j2HQCwwsaAQQB09CaVTU09D7NENa4z
1GnfxdX5NC+te+qKIjmOoHG/3R/vdhtKC0wCb8mZgNGkv9yGHbs7h+yOT4mXDxfMxOqfZZmi3RtV
UXJKc2y4faCs6k4hZmtGZZ8ARUBWj/rSy2FLKMIOOhHmFSBnfASpNxxyjWZ5qRjqzp7fmlFqMRJO
wbQCwXo5lCCTq1Vsyq51ntVB3PXZl6i2l8cF95L/vJmS7c69KA/RyzcHrBlBE68BL8+N3LKFeG5S
xbA/RyzR/kEb3qkfIHtDSDCqokQRGY8C65I3Bd58VPoDYerlv/dXdWN6ZT+XKIlwgkh39RKF+tjm
VSIQ4Apx0+09B+PHLNROrpu+WieNnging01LdHjb2J3nmC5VBC1+KY34AinOPi7Mzen+B20sItQY
DgUAVWrpa9woFFCrGLhGiVZqh9achZRGZfVHiKPVBV8NHE3vD7i6WOjE8rChXUKMCfKHAsjLXeOA
AhB0mPKAyor7aIXIVXdmvJffbYwCBZqXBQQJAON1tp83PRambZ7D18nEOywom+NSunskz9UZl9+i
Y51HGUeH53nTnHPMOssqoJ+BqYnez/tMOyFq8csZtKXyzRntGT8CCbEzg6tj8DwqgBiSOmrI9HFX
EW3fdRosiyYPRisRn/GlaR+GENNWdIfT0vPLrJY04j4BNY7kjvEhc+mn/c1vgBXN3pQchjX0UjHM
eeJRzQPUm92PlkHAhcuV49dRmB7sZGneKopX+/acFt9zs6m+3N9EWxNPrkM7j2SafFP+9z/e+Cqn
9TuUTRnQZkbhch6NH6Fj1z7xWXfQFV28hRzGrffqUQ0o9cgH0KdHhWe1dZexmVpvrstggWz2FHWq
fqntqf3aqpP7Nq2y/xIwGN/vj7mxkdlfdOwdmly31RutFHm3NIMIvLI23telUvuxoubX+6NsbCng
BzzAOrUaEPerOg1KTQDkakUEKO+6P906TbPTWI9ZdSWyQe2q0CNR4moUpbaflR7yJlUbNsnT/V8h
5++P+11ubHBslPaJ9GljrVtbY+d6vWblZSCLCd9Dc/h3FrPlK0mvf74/0tasPoMOiRC5yNevZKxV
C26FRRnUYdidvTyyzosxZZf7o2x+D3fc81NBaVnO+h+7NG6TuDGbRQRtSupJC7LxSyN0yFSUV8Kd
nqcOZw9KChB9pBv2y6FayypTgQta4DiT/nU0chihvcLZfYsYsIyA9XKwgyiN0+pIIdIqXn80KM1Q
yQCf61CuX91J6MSApE26Klj6TDm2/TAHeDL2p7E0iyP63UQ8U2fsxDobqwgIyTFUquhSx381v2Na
Rnh5DWUwRqpxNsK+9L1p3LNj3FhFWDH0QGQfH/zc6tMMhPnJ9UMRxFpu+llSVZfK0FGhU5ThdH/D
rHlqchkZi4KISVItl/PlMmY5tXtV4bS3ddxMF6MJ69bHCKf4kI9Y0J0rgOePkd0M83FADyd71GHs
KadmduoRl15P7IkFbk0x2jyYxkOP02/kHacijvpFm/n4YRL/1vrYQYbHL3QnZ9schvcThBWFtxtd
035qs5p4pwyyum2eojFzAgxoleP96V1VZp5nl78eRKLsg9yQ7esk15vJq0VgDV5m+IJipn00ij7V
zl0Ujw/mHKM0nQ5Keil1JCB3VnfjIz2TdIB6OBQkNuzLxfXwd4uUdmkCWh/GZ8UqxwfN6/Wdqdza
Q+gvE5BL8QnKpKth6DSM5CVFE0SKqX7xlCZ8XzWqc1EarT1UmakcKpzzDsOwdGfMG72Dnk31Z0sp
sp0UcuPg0KOFME3PUiMdWd1JydQ3ehdHTQAKRLwbbEt8o0xUo6IYDTs37dbUgjkhWwVJwD/yp/xx
06ZVskxaatdBT0/rNAjIc+yhV7ZgJViJYFzqQEE6IfJb3QTQnUOFTDkLVEeg3pqz0/ia0Rs4ozyf
6plSfPsh0sPxlb7CzyMT6UhsAiTgG7B8LgiF0hpiIPXK6KPRwfuGntrvEKlvZpHvAzzEA0Ixlrhy
tWCh13TC1bIUDpnT+wLaoy/meu+s325QOQzdAtivBgnqeoMWeZQQoYZJEA01Z3wuICH4VlN41bsh
K8bwix53i/owjnprnAd1SACzF5ZQTnQAlsz1EeRI9eD+1bCWa3meYdkWlYRcEpR1bBdWotWduE0D
Uc3GxLulEj7OZlTQG53YcCe1COegasrF8WM39f41iH5DH36Ymr4J40Q2sros89UGP05/so32hzZD
TjpjJhd/bpsqEwgiZckeU+XmkDGZqECAQYcwSoixWjOzH0SMj1MWoAIzvUltkQRTmeNOmRfeznO7
ORTBBWhqJERu7i/Fo0lceEsWwEbKrksb6/5UZs41WfIv91djayRpRU/yC1D1hm8bFSUQtqhLOWiF
7XdG0wV5OBkIK+TK6f5Qa1Ov54WH7koaJwtR3Jovr44BxeIIA7EsINbUf5cmfTKoa4b3RYHRNWN5
nBc/a9bgZ5qqWfpgw7p1fS3q1R+Q3Jr8UDe9adDbzpT+rVUN1lOXd5ZycvLEKQ+T7opfahiamj+0
k/G1dPFi9fW8AG06Rsa89zWbE/dcmQdddHv36zVIfhruaeCMGJSBIU79Wm3qw0BjZSfi27osSOER
64bwzVlehSo4XMYC3HIamAkGwEs/J49At6Lz/eXZGoUnG5yb9CijZPRydQDkdl7uOGlgp557TGNk
j8pkto+vH4WTz9sM0OXWvQDv2oVifp8EVjFbR+zmjDO8w1fascidxg0O9kOCXSVr5+W3JPBV4hIv
y2DM9OjD5KLKbdl98fpLnFGIIwGUg9JfN5lnxR6F0UeMos7NCR5SdkYn3tiJMjY2Gn0QKmBStJ2I
dXXtNIpXUv3LuAtEPTsnJ8palBcn1xW+XWHes7MNbiI3pk6ySSSxlRhq/b5nRYwEY7ekAfCQ+doP
roBEksPK87AJ/jZpMaLgamr8o+bpXmYld9iLpFQOTeJtPV97N2ppbezYsqCSBqXXGMfGiGoF5pO2
GNcJ/9q3WjyNXwVQt/+hXuz8rlXr9/29uTW+lGy2SMxheK9PgB1amRCNlwWDKMr5TNTnNrCH894N
bC/LIswD6+apBX7Xn7ixMDswFjcrdwIsuZ7rWUB8FtACgoK3oXOORKiB+0oWxOpQXIyp5SI2gW59
7LRUfIqzNNEfarPdKzFvbDODUi3pB5Eku2y1zRBEH1G/tbAlHS1jPoSuqC0/ofoN9hYaw+sfOJJI
LhpZUiJvX8d3hgMawxIiKOtR1X0NZ+yPtVtHvydjtvdCuo0ZfTGY/vI2yMywtqwmJGPvs+KN4qbR
EZ1+1W/TL0qqfi9Dq9w5RKtSr7x/kAeg1YISLlfq+hD1STfWXmVmgYVi9OBneTp+bgVqwzhQJ6or
lZSK6e393bvmMD8PSnPfko1+igNrpGvZIuc54HQfFG69PKHzHiE9Ns1XtO4wkbbFeB6wTT5Oqa1h
q1kOB/APzYn4sfnVzmKP/rI16TyM4NJxUQMStapzsXuSqdVdAgsr5YPVoX+YPLd67KM4PYbkTcDF
M1yO70/CxiMmL0rCakq2qNyuHjF0nDJhK2UW4Im+PHUlALBaVdxf90fZWl46MVAIpUCKvY7ekejB
Ub0jkFliVzkLnKnPKBLUnxrQBx8zbNJ3Hs2ts8kZ4VhyXjjqq+fM7gjPW09hLg3qzcMylScr6rGo
sYs9cf7toYjLqYPy6KybFDhqThhnFFlgN7rlW/X0qzK15TB71p7ByuZSQXsBJEiH9eYKSNtEUXJA
+0Hcp+JRdZTxIaS2tlNu3XjOpKIoUbRkld0IK3tq0/bOSKKFqf0yvBdhG03+5CVLfUpQ5W9wYY4M
/eiFU+08iLiM/3d/q6y1veSpRLeDmwBBJGKrddawmK3jtAuhfCZcxBxBjqvXSEFrIFCWJhu/G1ri
5N9EXWLr7FJUH/1EmVGf9zvPKb/MSWqbx7RKm/awWKkpTgInTfvsVZ625zu2sSD8Ug9yAG/ALf8J
nLEw4oaz07ZkNVmeFG8obuwcna1B2Me0hellMsxqKw+hSfUXdHWQ0L6/kNhkvrXM1U49ZOOAytyS
TQx+nVrp6jFDQUgMUhY0sMbG+aiFc/K+tabkn7ly8y81sfqeXcDWgFIriXrBc8dy9Z45IBqVuBii
QCnL+tglaGl2UzS/dZXlh0Hz+3R/Vz2HlqsggUid3ihIV5nhrypPVYhdx1gOcdAVdflk2Ets+lD5
YutIz1t80sZwKN+6oWrDFaTjeR37ZaC8b47zgz0vunU2+sxNj0K23P5J08IowAWk8Xy0u2IwfHXO
ovDQpWIyD/2ka2CJNSOOTraXGBlVbdegDgPHR/FFkWrKoWyiDAFdKcFzztWiPHtOqjQPdegand9M
eWoci9Rp6FqDv3TOjTaVyevvSAriBBS8f+SX6xkpdWG60FjRkJnN+TS6GChBtjGOYdfOO0NtLTZd
VWJxjrUsUL2MJ3L+00h5FX7A5M1BKHTxuevK/CfcRfWQZIr+N7uLWiZCIGhG8bCvtnMIr8IsIkxd
R613jlFpvIs0k3wTJ7aHZVH2pA+3zigNT2r9XF7Slerl9y1FpvaAd/CQVdX2mBhWdKww59m5mTde
GnDSSFHJDvVtd1pFhzyqPVu5anqnQu2qtTdt0bQfEQTJPt0/Llsf9OdQckH/qFlCEEOd2UVGqcWu
7mAqWXFxSsSo/mIUmAYUBYBMIKL0chTbXqZ4kIyZKG8aP6MufqGLt+cBuvGg0TQEdIj0m2Qyry7Q
PImnHB+HKAgdA0OQTFNO0MGTM7Ra/aGwm/gSubl6jHLuvPvft7XtvWdUnglnA23Ql9/Xq50O74gT
1k9zcmg58pdyyDXfy/jccSisw/3xNiJISpeYRUotEYLp1a73oIWRhzpIlpmz8mS2mnvOKP+d5wiH
OTRUcoiz8x4gcHNQafZAV4h/rWtUHc3WPLXcOBg1PTxl4zIc+ia2AiRpnONQWt3Vo6a6E7VuHAXk
nTDDRA8Ojqon9+8f+9Np7TpUlBa9G1do76rM7kh2nf6rMnjG+f6kbg4Fjwp0Ls88R/zlUBg22oOb
8/6KJHHPvR3mfqEU0Tu3Hn7/xUjkeEDIeYCtNaEpFV5hFRWKbK5V1/1BSzBQoMFWFj8KbDH3sMdr
4KqMsyD4EOBx9niDb/QDpiiuuiyOg7br+0fTVbKzg9294btuZH9qR9T8TlaxLMXBDFvzp1ka9WO9
FMVee/b/80Nk84vDQmtxtW2jqnbqMkeNPNFq4xhrdXbB+Ks/j3qFlengKeSA9cBUaKV7QDWLWyns
m9P9yd84q/J24I2CPUcSpr9cZlg9YrQm9NjbrEdKLXV+F4beIumUWRRWbOcvNrBB04/KLkB+Knsv
h8vL0dTDUlrJy/resZz6BHpiF//qwEfvCVNu3ObsJvpcVJEpWK+bGlO54PJSVso1KcbxADOveZgz
VQ3uz+DWQZHgRanOCi54/QjORW33Vg75d6qSdjha4LWucwatyx+6xPhxf7DN5SIPQn9Hip2t213x
qNplqcM4jKFvWQfRlaxcqNEFSUvtOC7kBTsrtjUiFAQEtyh0mTdGWpXpTLwtcNhhIqCT75pFD4wh
jcJ3uWLP3dHKC0fdudC3Fo7CCC18CQq9gaDWlUKilvdRkCYpx7AwPUgC9t4oWzc4YRlxBZWH2zp2
CLeI1h6heCOUHiCGjXnwpYGwdkZlvnvT0YXAd9yIrcv9NdzYMLLVjL4mjD/ITquo0BspLsVCZVta
qfYQx2VyyozR8UNgAzuLt/bxkZedLYELshUFq9mWq/vHg4Hq9zJ76ZAEQxwV6kUvwq4+FiIPl0M/
6o3yNRyt2j4bhV4kV2FbSn0IRQsyRl9CoDFqqrqfVDemjxplRnnN+mL4khdtap9TK7TUncBha2b+
/LWrG7FR5jTv2gJtEYAjR3MeEK8bO93HUvOV3vb/b2LAi+motePWtE788jalf0ePmvrPMnxWp6U8
lILWsaG09fuyr8xj23X9zsrLlV0lY5IkRQQJtppsf5X8Ib3c1GVDzOAIL33qRm32bUWLDz1O2gfX
zpUjGhjmD5ZHPQ69Vzzd33gbRxlUjhRmoNYon8GXm2EoY7sb0ygObF0Y4hg1OY1T1+oK/RJNGHP4
s+r0eznQRhhKegAIikCXrGSdxxcIkgHExE3BU/TkjdaX7dkax8xflFxjE1Fi1bAABCoYv5J687zE
BGdESfRcKJKvPneKqjTTwWAGShXa70tHrWj4xdpBTxtnZ2G3ZhbSDZqHEoxHW+TlzDqzDVavkL2Q
NJQhfW1ol8LO9ItdUbmM1HrZOSlbswqXgqwI+AGklNWAaV+kBgjBNIijIfo2tlkF4KpOT42lzc5D
0vZe6XNlemeyd6XYGfz5b1/tY9xKCbTJ+QC7rktVVq+FdLVrZraP0x7iqGLWxxweR/xgIHrSnKK0
HOh3DlF8NDpSXrogsar7jeGK90rcjl+iRgEWm0V6K95DOW2sQxVp4YNj9F32FIZJ9+Q1bvMWTV78
UKvKrZZz41ql2DkRGw8NdFNoTNyQ2CiuN+fUxLWJFGkc1FU6vcdkVIv8Hguq8/2DtzWMR8+E/ISG
0U2VCdpThgJhHgdiUOZHt0dUSZjOngjoxu2JdCySGWxBtJTX8aTdWktvj3YRVBasl6MBAwVdbKUC
IWdSFv55/5v0jS3oosEFwIfmKQiq1TM2YPJUZbJZEhqtG53DtpoGH4SW/ikpzLE/2HElIp9t2umX
WZ+r1Eef04Nh3U5z/rPQrXQ58x1JfpzTuf9toPm2HMxJb/KrUzr8BVOhoEDfe27YXsolmp5GqBnj
e1ONo/FTZ9tRdjAFfh6Hvg4j5QFF25oXa+jzN2bUiyeYTUu9s5AbUwyTDxEdoHcUWdb7BSGUond6
oyBaFsVyCOthvBiRGVdBn/LnThi0pmrLGwyPVMA/MH7go66HW3LRDbj7McXJoLkHdK5y7dAXalP4
wsqj/hDrXfGzwzyxelShjquXKlLS0bcjhwITuNLW9ZWh0Xrq8wa6jONSVPXx/j7YmhIYceD6iekR
wljdskLVimUawNuL1GX91ao/K9Pc+laev1Lr8nk6II0C+4RHBuJ7NVRnlnGMo0seIJSqnRFD6/4N
i1Acen0R/3v9V6EeDddDdlfpD7280CPZ3a6QgAnUrnTPc2bYxw6dk4Odic/3R9o6RrxPAOQozyKp
uyqWjGHWZ0tb5AHVmJ95kbgnD/VJX0U05cn0xuGAlUt2HLUq3UklNi6lZ/cf6SALCG4djISdFamF
xWyWZVedjHl23s6Av17fv5WqMFRlEPpCNWR1S+StmYu2adke2LVdl0ypTvGE35fSa3vK7jI6XL1K
DEU9kpcJiNI6pEs6NSw0NeWD3Ch+iItRHBqbjCzpZ40HSIkPUPzLL/eXb2P7eyAg2CHAEW7xzmEn
DVAGqDPJ3LSAodrwTaph2FY6yQ6IZGOjSJ4hBkrEGLc6O12iew23cRaMkzIsgacj1/sQc5lWh9qY
YHcsaTlN7wagpvanKHL1cO862ohyZDeGS5kH5hb20M1NoUalCoFHNZN/Q4WaPV7ScfpZs/O89lvH
Lj4j1kWlFum/1P6ozBVEm4aI1/Z7y0ze6x0e3pcBRYY3YLwwlq3GKDL9PIRee7q/LhubgaSHxiQv
IszgdVEpccyhTzO6aRUh2aXQJ9sv1Wy5lpaxHPKC+D5MpmGH7L25RIA0ySapL9FleHlruFU5qqEz
ZEHv5MYPzSvzL3MpRvJyM76kbZc9Fswvz5tqBfc/d6uYRITBKeY5JmNeD031aBaYQWaB7swxNt4F
VGwfpsqSHnKk2OsjL02eIyhSVuIwDJlmYHPnGlC0h1r5eP/HbJ0JKAASOk5wSKPy5TR0wiB3dqwc
9Um7dn3ye/17Epm1tG5Ru2lnpTfuMVgykGSoxcrwR/6aP1JcsuwiLiseIKB/DjSHFiFG9OWOr/8m
4l2qEZK+dqNDFBGvUDjsGSXXnCdAtIYfq7M4RbyLOx+0dcwIRiloQ8OWJdGXH4T7YFYrnQ2DzQqz
S1sUTnIwptj5NmVjbNAv6MWX134cLFxwROCpCOaIbF6OiCgwpH0vLQI9R7zdd03cDZFerDrLLxes
4O+PtlGUIBKm+0lh2eY6WxNThEkZUAm5R9zBRVW8L1O0pEVhZV8xFSeTMYvWrQ8dBMHqySvHOPLD
0AM+PjeWMl9sHuKZ+nA0hCcx2ml8smtzFKda6F3oY0NRm69eEBSLkWaSUQfktnV2p7fomghkPgPo
5M0p8SbrATkVbJFdPXvfed2yM57FdL98yGAJ050EowN16MbMAzxdRd2lTIMQ6eADYUdzSF1sHYQx
ONedtZDv73osog8KpBSjoHms3meUw/BL07o84FKZ22PcDwiy21KW2kdFQv1ckrb/CPO2Li+L0yT9
YYauMflwVNMIrnRdZX7dFbH9BlT69JBPkfcbEFPTIwQ7qfAYonGMjlBd7fE4pCOv8c7v129/Pw2R
Z31NYKI0U19uXWdBA9epAVAljtZ8CCm3/RpD4jqonvpiH5rQMv8jcfRgQRUeN1DmmOmnIsuK+dEW
ORrJMXyaZCfouT3ByNSwvwHGUHi70SpnPnuc5uRTrZXVZy1RbN8YPe80FMP/EfYly3Hj2rZfxAj2
zZRkZqqX3KixJgzbsgiQAAGiB7/+Ld3Ze+fGO5MaVFXYqRS5m7VXkz1LG17//1/C//LXfSH3KLiY
sf7Tc54mqffMUQblHPYRAtfyB7scIDR1NUCd8lj+m2rmP5srXl1MxSAEtP8LV2YpUeKTtQL3hxr6
3RNwskOaRoj3yxbRoNFewe58+S/zz3/WeXCaYciOWCIMrLip/9+/aagBBDRsq7uWa7qfjlazL5/p
5r800q9X7D8fKZxMsdRiyoF+7v+9fNWcTqlbWXetZ1WQcw0Vy/ywxaY6dVlMSM89ws0HT0LzKzNe
6BOpgm5G2Ca42PM2cR8IYdnyL1la/WZCNT/KiRH+UO0aWWoq426/g6rE6MFvIQqcmRWZQenJZ32Z
4gSzs302wT1pv7G6pwdyxoewTgzpwzblCo73TfdbpSx5K/eKP3F02RkwXj69tfNMjr5mGKtG0A6T
zwPOZnHcDiceMj6b3zEGxu+6I4S/VebcAmlE5bahWKHrGPCjENbDcQ+egSCM6ZevV5j0AbBodd5N
ReJwdE1cn+BUxn6mG1/fmiUXb1k4FnUhOdMvpAWufcrocRw9U94jDchO6/oPFjFEXFtgQ0nfdoz4
XlbIdP3hp80gQATayLW8eF/jdNIlNsrfMy2AEca4V9+TVLR/qO/26kQxh/tLjmS2FTYKq1F3a4JT
6R2HXGoebRXYemt5EtNbkMaL4o9jHU16mCv54y8q2gq3rZ3loKtnxzYNtIvsnud1go6nlMye2Dbt
P3iVTLODWiR06ccR9m67SvLdF/dLIXCbRRRwSHOU5ibZmLpGpjaIqR95S2w9gIe1Bcy7RfWBy8JW
32KBj5c1Hrse7FdWzlUA4uSuWOvYB5ly+4aDMSYVDjrDs01hwX0VGP6HHixLv42LiXno4bDYIDgI
nHuJLDzi9wEEovmz3WRRDtA7LkdvN87eRZw9xN189jha7G37HcbGGQMjjJPXvZrkDomZYr8MHF3Z
kLcaM3lEs+vAcQNx74TwEb73YPNkR88PBqoOU1sHzhUU8x/TDPu1IctA9gAdf47zCJ5ax0bAveFl
iiR7wBhjfoFEZLYTkXpVJ8dmr3qFrDvb17D7Z0Pbwep3UNWhP/GOV6MDveJb1N1GexpNfZdstgXV
rsHhkYtszQZsIuuwTLK2g+sI/ZZoBdvfCn7KtofM396uS8sEwjaFepn3ld0uVbFdko3LP7GoeXfJ
15jJUSM3gw0dTIi/USPqpU+23IUBj/+6ICYRji69OqrmX+aK6e1AUt6NWAINJ6hqkA22paxgo0nR
Z+7IvucQl6yyvCHAq0WfSq9vLV0imLvNPH3LjpS+dWihDLbqdP4h1mn5mVb78U6SRR9DRUkWhyWf
5r9IQiJJT3PH6LBCZTn3CWLI4jitzdZeycyElyLfi6dOssL2VMzrS1iP6rmbS+uHY4/1g+Vglo6E
tv6vKJOY99YJ4JeqbQWBgssWkP5rucDAu+E0HYlw0fadOFyCf2+709JaNSFpQiyPMGidM/xktNmX
0WpR7WMRNY1/IdvDq6w7WpFR4P7HrhKzl3ccJ7PHYyLdyKFQh5MJQidjD9pheQzwKHZiFDju8Z7D
u2/gTPvvSVErPUbj88dyLhj+UW1q5PJo+RAOX5GBd3Z7o6tin4jNLSAb3mSG326cG4OncNue9ohU
+6GK1L6Smel52MPMjx75J3hBnAoGztDVtv9ZK4Re9ROKGR81EmqnsyF1/VKni//Udcteis2u4WRq
Z6qh0zV5qmRSzxfwySEEittu55EwVVlQtAAEjhj4uwxTzjzp3s9Jfin1yudzIXBE6t2s1X1Y83RF
peP+ecpzgF9bibm5F81S/KUpnckpKhhGndc1toB2cH35VRzbQsYWUBniWmEC96wTMtmB07p6Bb6n
zGlJZiV66DKPzwR33i8ZW2iP/siS+Irg7U0N3ZzwK1ViqR78vmYwm4Av6zrWeGa6Pkvk9gSN2/IG
ggU4YE4bF/quS837PE87wpM2kf5GXoR5ZeBawMJA5+s7q2K9n2bY+tV95w18HxuKv2tYKP3SWEBt
VvXLROWnp6AQjaqqF35yLjTNsLcpe8whB/iWQZUQBhMIMQhdI8ULlNzAIFNqW/k8mbQ2YKS57ffx
RTDB65gl6nTMG6IT8wZJg2XGTToi6c2ooW1IeJFQ6WA0RWRthbSnDRHVK7w14YeCFIOsP1QO40yA
tvD4rbfjaE5t4htwcJoE9AXwVGGiWsI/8FqkUzVdtJBfir+mpPhS8gDEf6jWNU+GTeYZPy0+yV8A
D4gdZq8eBD0rRPGhedfdQ30EuWEToXHpdy7shmxLFr8Vwcm7aiW66ctZgdyEFrk+xlzF51Ksx7Ng
O55VGIXVn+2EOe4kDozTqB1rfhOWFZ6vTM3tfi4DYuv6TloTQauEHWifLLxkd8Xuyms6W/J7FigL
SEckZB3i4vZnXRZkPS8OIhcHmF/cwIrn2HH+KfV1kDr7jfDBBfEYEn+Chds7RZm36XzaVOM/pTsK
WGpD2AM0mWuUwVSL7h4ih2keo43NJcs3vQ/FVNXbAM9P86/aJlb1h0wJOS/RNBxv2dx9QsStECGL
apL0h0C3HDhogARhrhRRoLhB809La3dgtiACWLRgZewz0ArMkM1qZn3mt+6RzASmKWmswhAZwq36
stiXN8cs+Sdk7t04NbyNQLWT+ttcpALvf5WUGy5OrMKAAVdTEJTQWNcdv+e+tJt+PNrc6iFiZP4+
JZDDnTVq/7Wtw9SNgU8YjiU6UQ6sMNoWdGoK51tI9dB163pSr3kp8gMknHn9qeLRsdMmQIDtkSbV
Pkr4DbixCROeSZGboK9WqNX+FVuyPa3JhkCdipfcD3PbynXwS+fCGNevqoUrRvwWZkHrqyVf6D2s
qhBfoRHXBz5HpdzTigSJeIkCIv8zqkT61CIRPmAoyOJJWC67B6zwyzfEW2D3VeXe8HGrIqhuMfmi
S6DfRFTkY2bylNKUmV7OKdoOEttIA0McltK7JJml6I0STA4eYgv0RxckXlFU+3/bYZYn2KVh+89K
gsxYpJIc+dVhtvDRZXa+6HqrOrwvJvwUdRS3JBbmZ5pytEFY7uP+sO16n3qRo8IOyJPgvudliuaf
rCtsUtoGvINa+foXaxe8Yemhiptp4a3BTwDos58UivKQMS+Rn5cQJ/o5F/U9djka+gYGtnIsl8Km
p2MVeT4EsqMuqiJU1QiSDmhEDO4MOV6Rrn0ECQjJHM1EprVPfJw2PH4kudMwpeC93LXDf6SuexQM
dzv0mQapwpPvvL84g5sh7mcMg9eC1IB/Mq8shTIfQyzolBxBpUzneFamaNcP5N+GCVbJJPvBuZyf
k8p2b41O0eRnhppuF8Q8XTwhkzorpGTCmqjOMwWEWiYCKTahTvDAbwlOKPUm3lyXOgnkbrVXyH0l
2xULtPjJlWUF9o+MFr1UOTiNnVXZdk73pAShuwJHY8RVA+aHqd+mx7L9ilQmJS7F4CJVsLrEhsUQ
1hlz4s8EpxoDD7IENtAB8jLbJ3W1/rH5dqirrSTJd85TmBRpENWfsy+CyFApGKj1Sw36eA92RH61
8STgfgcHWESPBW9/dFTu6bCa1r3rNJvvCLJk4rCqgu1X2JOzZYCkAp0kwbKzYjzk5YMqpw23wZZk
Nz4mmb9w0O50z1pvf8ImpcKnTiuGoK9Yp++rXJYbX09+HbYGZqWD2WV43UHaMz3JdO0RBFyEMBCr
nOlhAzNJJI77lZwyi0F86DZsNiMe1WwbcEpSf8laOrgVdbRZenSZJL3PEhBBbrEcNKzPYZuGVcrl
/PtOqdA9rH/yv5CdVxhBug1m1c0u+ckvGx6yEkEtvofhx/40g9IoejgPTH8Km5mXQ3IVxoDhY8P3
9LUJKB64Gl1cDYDzNqyqn3C0BPtm3+kPvRzdIwQL6P9HHZU/a4xJZb/s3fzX7MX0G2fPjA9Vu6du
qKdS4q+FjfCDwB3pQ5UVJmyS1t85DANVvyVqfZhligNs3KrwG4FCcIbvMuigh1JI7ceIyetPWWXq
9cthLDl7zCNvyZHZT7j28RUaUtt+FWkeTb9ievnNmcOPl+vogC5DB/Aw4R7jz3nC6F+saOGTSUY0
DgIMj2jJpVqxTbjd9wspUYSnUOEDe5/BtIVhx+AaENNUmHswGqpyWDfJ/iI8Sv0t5w5dg5UweOt3
og86miUp30qL3WwoQ+PfsNCikKFggSfZojzfrTMv6RAz6siIMU9+fT8cliLmYPG9CvUue8T3YLes
8qN4h1AUk09CnQnjWnVMQb/kxBudqP+oLAeVY+FYnXqQU5JHTOwV1le7s+nidp753loT8Gtm1U5P
CJrXEC+AZ2nQFUP8xSlM6HrTqDQZ0OCXmwlhKKg2ao1/Ej/TW5EHvXzbMlCBRMLrFwKh+HqWPnYQ
IwjZFbcwQKdybDWfL+2kzDpi7pQgsGTRyQt3sGfog4rFjDl7EhtoJ7nF5szLHK81D2xIp/oLMOYz
2jiSWdQ/hOa2a+/jQbEDAvtjp6+m/X4kZTB9DWrQOqJGTw9hL+hnXZtyGSudsO8uT+k2fj3UtwJZ
Khjc9zrdB+gKckQ6LA2ANm3AnvOYHn+0sbZq0N6HdAAlJEH7S1b7sU4HNGldcoiqx5Ibrral27Me
o5V6ntvYhqFZ4EDRJ0olvxmaxp8p1OJ9LeYDrsuss6j9laiwEdeYurIyZC3Kn0y6YWFSv0bWVBSx
OkE1Z/T9+GNJBf0Nmsz+Df5L/F3VR9Zcgst2M3Qwg597XUeJjsE3KwZy8Abln4MO3HNsOFiOV1L+
tlaZh4Li7+0pEkE+glw5w9Z9+Ak+AkuBVoNeXQ3pHvwTw3/7zmjSJZeaZ/HXxHn3fXJm6cYpAfEK
b8Ku0JlLAPj9/0iEegJaw7VbpoMMCbMF6GDtUeWj9xt9XjH7Xjredu/+qEvU8W5bKtQ72NT3Uk7d
P3j+7GuPYVCpU6emkp3hi9AuQ9ESFNQ4ef6KqTG78/BPt30pqwxp7E2m9Vmke/s7TEt8L31ubqrs
y6MO0a3xA+Uaz0prKvyFHbcbqiQYg3OfAQL4MLFqH21z7McA81j6B/NRV/axTbYbiDJMA5TCgnEA
PGCfrok8gCPpPT38Zen8Asg+XdA96kM1HRbagl8WbObhSiFjLIEovkqyE9FM34O3EuNATUsFGtMO
CGpLZvz2l90q1ut8Y2hnRfTtbSJ9+myJso+QfGMYOkpO7jA0Y12LhM0bWBLaIZDa5QDs6JEUmAvB
9GM9kfDfP/Eqn7+lyA252vJcfPeH1gnCLBA7009ZG8ToJ9LI/mid32AQ0bZ0ICTi7bCQVAAuc3k8
tSVhfw6Xde9pYtSC3L0uw0F2Pzrbuzbmcy9bgOSDtbL4WaROvC+mCwg5Va33AJ+1TK+xN1qPidUr
OiDdLs0GAmB57qsWtqtzKbFv1G4nD2nSsX3AREeSM4SJuHZAB1l9X0idbSPLLbx0CwBcsS+zGoYn
SxPER80cYvpm1xzo9V2rX9YlTN99KKZpxJEh/6fx0zysXQ49YZOx9lugJuAz8uVLjZw37xMoWbxf
FyxlvZ4Aavel6ubfBnaO88DFLtFhZtLuJ4mt/V9e+JaMsBEXaCvGFUdfyQKyUAFi8cNUcPTUHQCN
PmdfCrsbc+zuMWELJ+ADmu5J1sqiQCfpAWCjUYUZE6Ct2+moRIKHARfvrE/5kd8IK+oSH3iq3+Dl
AjVbyxz/lpQZuUc8SKiB6AXx2kSryyGtafjpl3zG9zXH+iZRImluQD9uMxyW7Bxgcjs39Q1yzMOn
hDcbYh/An/uUZQQsM5cp7Kw56CiYVwyzH7LyVvXRrPkdJrNoL/xL6td3FBjPEDYZHhXG2Petqy18
anCMf+4QF0ewkOtFwA/Stu/IrWM/HbIV0CoCbFLBg2yxi62HcE9dJxaCTVvk2ankB68hqWrSHzgI
Jup6M9it+27K6wdWTcUNjIa7vG/dbN/DXPE/mODyz4JH3AIIcoQRTicLGPnIqVkJJrYjU5dpo+kt
NKRSgVg9iTC2fpa/aWFjixNaN2uYOHS1PpljVi8OWFuO4X1e5QmzAKDFxh4UhtGc7J8s3VONG9DE
/zo1o3wyYLbt6FuR4M07An/Sa0Y+wdDBjp3v1v08Mh0eY0n8LzwfxfcaIXR/CFDOtQ8a7FBYY077
O4dfxP08izm/HKubf0dMjO2glog7YNdgGeuPNRevs3fbr2PN0je3ZfKHglfQW8K1qi8e/MFH6PWb
35TOk4QtYlyXcQcCt41HkoULeGlgFWLIzP8dYIH/0jAxemNb4GGA1REWV0yq+QePwPlHOEnVeOYs
XhLbFiuM89Js/VmXE+zz1nwCqaRE/0/7DtbMXR8569RQpSGES6eAsGBsEeYFh+v829J04oetiLjN
dtqsV4anKRlXeIOUg0czCb0hRYoUlBw5iX305fxzSvY44w6XL6++IwnKZvCIcBBCVf+2pImAU3Hy
eTuoheMmYVSWgLbXVJ5w8/E3svahAeuhMS/ZnJMdRW0umssGC+m2x3MJyjN+OlgNRJveoRChvNFJ
TLi8ysx9gkqIqpJGgvxIHJdEcsb39XXtw2P+M8omYF8w2HKuCxl81UeBO2IvuzW0PUYP975DNbD1
kL20wOIWzLI9w1Vg63dJSwSbGFSYnoOATXEysXiwijln/zQABuDZWQoyptLFdi7BLcyG0iB0fYxE
QY4LmQhK454wrMSHhKtKXwEojKMAejqDSsLYk113RFYTz2uBniu6bpiXXd34HPZu+IiLW0aOAPN7
tvOuHhDWlL5MQdWfGueLH9vsMGOYFc+nBdNXASesRInypJMOeX1se80NzMr7QBv67GzhimcEuZTf
d1DJ5HZuJY7er7hZ6392zxPUeN1aJKNeNHpddUEegLxf885in9m5usso+BxXMOBz/BSdmN4tasc1
JsPAz4sEh2JgtREfJZ0W+KZPrFXwb60BPSPqrsPqLJx93rUnQFlRs8nFNcbed8ZAC44UePdJdv+1
sWFB/FbFVT5FmjUbnA5U4TH8L/zeyyx/Wl1I6WmHQIv2rdDxc+F1cStIE39WMltfOZ7SCk7Hu3+K
oVC/xbLXLxsO7UDQaI11cysW+8xAtxZ3DXJzFDYi5rFW7jmGZ8ezBZCQcxV2CRRSuj9IoKsqu2Ki
LdwKEKaKVQFoP43CpGAzNTmvARYoPZ9wFdgaTDlLxOSeghi8nojKJuxcWUFvJPL/8K83xKj1SRuy
dFSor89LshZPLZBTjBug4vzzMAF6tatO3hQ+S9Zv8PCPuAvpDPJEbOsfjSlKnFewIhcDGAfLjQGm
JUei5RcOiCrzAGNZJqDCyv1+WiZ8HFw1Qn0DacRWnlMCgdAHy6BW7kscvw1c5yaHSabDQAlHLmz0
KA6goRl4uE01nR6qUKZhcJF3Pza/h/0qh1VvvDgOl9cvcCGVV7nHEneqch7ciRXb/Lol4MkCvlCA
dBCjSOohhe3rMpJIDnOb1vMynUJxNN24bXVreqpl40cBKkaLscRs36HYiAsO83EHFbvx+CLWTvkf
ACKEHpaOpe0HSVmFq2BLVHqjbXZUfYPuSQYtC4xnpp3YipcJY/oFhyGEIWiLxWGv5c7HnfM9Aj+F
dONUZFuKBZDOKdy4ugiCxxlxsSF7QhqOA3UTPe41j1ML8H+rvlwdZVnw9FTzJby4xppu9EVjoGCu
ccrqS5Avjkf8+vZ8MDUubqNxrbxF0+ZvTvniqlvY/ndFByNXDszc9dz6yJdzve/dI3earyNeFkAI
S97sBGtGvXYnkUEt2lNbYUCkANjl+as9Ztezp6K5X7Ao/J1YifC63RW/hCFRjAvLtq0PcGcRQ8eg
VYHr3JF9VluJyaYHHGbqS9bI3DzFitrjDaBH0PcHIPD6VGKMIf3E/PwPKr45XjKc7vgtR+QRVgJL
Gv4i4EGan7MdVhgjQMFyvwa1eJnPrlFEPJRRTqGf/dFs1x5wusImWiIpHO8FhmCg0TTe8KLU2RvK
FjaaTkKFQHvqla17RtGDH0LKaPWUdDA+Kfqki8GcIB5lPzFVTfV1GrhQjyL/IoitbRXzkafi+BAU
UOBv+yXevBg8aAavfIrDHaFpdipQ8pYTnaH3G5xBZDqq7saz897OFrspnh+cUjMPEzcK62CD/1NM
5Q3cqGpz230N3c/IDWnD34UlVuMNRvHpV6yP+L401eEB3qsWpU2ki4JXLyuK+yaEmt5g2+XrAHnE
AiDdewLn0Akdv/4r6kp2F0D5fB5Yq3EfIdXcuRNuE90LiV0CLuB+5H+LWOrwnU21tifh17VDRrLD
iKp3XHIHngmaX7yMu7+HwWySXZKF4qiXIE1FnFHn9s9QJCpFLvQE2waDW+iZHZn/kPMCHGSdYvAY
Xrrs0+EPd3eA4Pb1XADENM8NQQ26xGPD8ojvJ3sUKdRng4RCARMubHiKIYO9iLnLk41eWekQsAe7
HnuXIVVRfaCxtH7A5WnLnpJpb4uBtLJLnkoMcBJmDYd1D93kW5wo8f77b5mwyt8Dq27KtwyGIM1J
B13i0iJi7m+W2Hpzj3cgMwO2TAmfToMXYiwFVPK9c7pK/2a4c6uxpYDmrwvPmLwGrAt3AfDv0UQM
9AgadQvN4kpVRpKxqqnXl9yCTtRDuRLznwzwkO756lOAOymg9GGPImz3W6PRCxj2WD16tYGgHuBd
w3sGJ2jWgyiR3qaZWwA60ULFIZdlZ7AawSD1pgPw9nHIiBszuOnanLC4TsV53ic4Ac6oF+5u63Y8
RzhxH2E0GH3Ej+VLPIFeRWGLE2ywySgQKb3iY9pp6U7gBNRhmIRx7/l6uHLoIIw+ejxwpr6aWbOY
s16PGltEh7z6U765zQyqRHbtqJFQGE8THObykZhyj69ry/MUx8rS1j8rLbPmpsNtFUsifA2HItnw
wZF8Z57VHiYoXBBTLQYHkWkYNLKdj5Ey5xB+a6Ix4ebL1zuO4SjpcoKqJsePVR/Q05BEefHQ+a36
jj8cDVLgh3vRxutsPIztYG+Bu/4HNin9ABOkOV7hyEdey+mrHSFZvE3vUhJSf5adx2RRecybuNgl
GPNIPXN5s8wGfXElyVGPYIAcuH6bppBxAIy6FzfIMCp/lFhvwb5bDAzueoCV64a1YbLHi4jpznsE
L7YTzgsbLr+is9N0Tl1aymccIjR+MW7h8y2ADLAANDUGGDPuW/WJBQIiInhnGqfsmWXuBTA8mc9H
mOA2CqVEvY8S2T/geVetCQ+bbZL7CvSK9hpwQi37RKY0u62AfTxbN1UASwkIYbih6gQVTHUboLly
LZGQ1IB5OLBYwBpf51wCocv4RM6mmWveLxTb5I08KngCIxUw+w5kFisGZwreeqbbgKRyNel3Umbi
GIU/6DTw+pAaUXmipOOygb/zS3KOybfAeWrpm4Jt7EoJqtPHboWG8swdb9P7FH53qOAOkAFumriT
YOqBNKCoThghYOrDJl+bCx7GAzHsSkPaQxYGkDcD8zd5KCbQz79VX44cr6shhOAY7HCtPcllwt5b
gnld/ZA1Td1oHQyGPxYztTuOBaijDPM58BuAsyke9D3FEnYpFSDLhyPPFjomIL4WJ1P5zlxtc6nt
uQM/kPywKiiME1DFbeeQwElcMhfFlUca808OP+pbhYhrNebUHLgqgucxFiSrtrumWIS8RpfjYBoG
CoiEGo1DoaKFQ3p9Qfkb8K6pHujeTgSxMJX95IepKQwCmC2v5axgyuQgBfmQMtOPHsevN2jbw//g
JikOAcbE4gyoOMkRMwR44CeC29qI6Lay2cdcLskELyGMxAEmyDh6gV1QnLcN1oE/4V0DynqDLMJ/
i9XhuNlQBP0p8bQFCwQlDz74Emcbj9ct/w7+hRDpwFfA3/8E82y5QHG68kHhjt2M+dbU7ryXONND
VhYSu4u+OZYV8d9p6py8n2Er7mBXDIjmDpxX6s71IvZ3o8CNAkZlKZDFLt1gnwFrzwkVcUYcu84P
CPSZO9QrtgnuHlXVkTuoitV8ISq64iwAEgMlcCvutro7sg00m62YEGC3rkge96YFu6dWAAX1npZN
X0GVxvuQFP6e4mbfXahHMRkyjZPhUPGQR4RrKWxzNtHUnrd1lxcDstU8FAiqInc5jmZ8nCwUw1ct
DLLAwo3bGkdELVs5iDxmx2jmStgBNwZ0bLR5WuCuXdpkiFUz3wfEDcFIffMtkL1uJQ8GFE4wiYit
8IPR7DjVNDPFJXab+rVsan5wUC2DC0PxuTMYAvPzgT3qhZC9foj43NvQTa3F9j1T8eoDy3/DBGH9
XlZMvs9TxsG8cEd5PH0xb9r7rHAAXcFd0jCxAegtEefXiqP3cJB9p2slSV+YlmlAIAmi6WZdd8fl
CMn2L6N4sc8sTGY7Iwexqi54GU17yknj2BnOESBJGRGjvORJvYZLDUaBHjSdm+oMQZCefjqLZXlU
ZfnVEDaTvuIPy9SdwcCa/UbmbFddhEiyfBTEH+Qs21p357ggzOS7nRx9LpcSry4Vavq1tp0GghHK
4h3nHvC4FtiG/TARgOEpzL56VzMkJP2OBQ+3YgwteOVRmF40MDcyTETtnx6xv3ykuA09ABFcQaup
TfMEawAFckNbueWM63rAm5STKe3TQlDwjYRNN5gFzjWQcZ5uz0SE7nmJtfwEa7hk92VMKcjLHMqH
3AnGh0YQYGxVSiU0bTs+2Q9T7YJcgbqFbMPggFz/tM3X0QKTtv1W+z3+ycDF4TCbbLGztonYP3Cg
W+gdQhHR8Ke61uVtEY3Wbx58yeY8IZervCiC+nKTJ4B4L/OhCzvuunDgzOSeQ4I6YbFZACmFa0sb
8wPWvHhEk6SW7xxatj8ezOtvSQcn52GbYTKDNxJp0ldLgF3ASHaHlBF5TGn5xc4qkFoKTux2maRz
3w/jOPZpJWEKY3Ch78a8jbgdzQkzgOsIRVaAlFhvQebwUV+ByGT9mLg9fYLECGiZILuCryj2XXLm
WAf/CdcGHKdig2O0mvHo/V23oOa+yMORA8V0Yb8G6Q9fAgYJ2WtEhPBzQUxGxjqY8hf2C1AGAKJF
/mKF8ejg1qEnIYgWV+0e2hABf2SZa3KyAGGX+1Us9IX4la3jLv4PZWe2GzeureEXOgIkUiKl26pS
TZ4dJ3FyIziT5lnU9PTnqz7AQccxYjQ2sG8a3XRJFLnWv/4hcOww16arn3UbVYqXJpmiSFJyh6Pt
DO6Es1BpfxuiCeIOZHxvhVI1jd/6wVpxU2hTMxxhChGZoD2PNHV/Io1np0Xu3dnUw9OPghxid2Mk
47ntZPcoiIvKSmoYXp1K94mb4S0b4LmHO59smk+TwOl6300dCbqcSbkM+f+CuQktXMVcx2E/9205
TOhR0/XZSbKoOuDwi/cZtD13CCM2KrAvTPuPWRHb+qZVUQxXIR6cOJyTAQzdDix1XizTABYlui2Y
4XSXChVTTG9LFByEkRjhOeBqbEcwkhjAVKeqIBJmN1Z+PO/gviUJNJMGGGts4oH03MYHHXRqbX1a
qpJOisf1xbZ8gnVNg4yMyT7j3908JoyJ4FrakCA4oQn6jHnLu9UUujumDNdf1j4FPtNgxyN1XJxT
aKRJ+zSOaTCe5mR2fqo+UVHYgX8/ZGsPyYirMkFZ0Wh1GU+WJkSWrZCUzIm7Y57oPbXQaVSIpCH6
iRch3JyLic79qkSZHYKotPWZ43PMd5TbUnBFNC0dsbfacIjo55N9TNnoHzxe/C+b59VS3w46PRQQ
lYuXvsMpf0PJwUx6k+pKHBkLxGeU8ZY5ISoN8gsPZm22qpzp7wUQZPtYK9D0jah8QL4+8535inMz
m7Ze0Pihf9GObQYmCs7Rw7i1PNAYJaj94jwpzjCX8xlSptcjTNcgbXt2eJXfOBBMS75AUI4QwX50
rrqlu0kGXv9+Vcb+wPBsfAx8GXwVlWDqnfTcjjb4tM3mgaho/0q7wMo3A4PNZMcgyJH7PJgZboDC
FzDCZoBw06bdo55ce9qRmjMj6TRV428GiHMTxOV+EiGoe87Qz0kF/HEw+vQqJ9OkQy7nDDGDfHCt
Z13J2rpOJYXALmgZA29dO8euTiTCWh/gbIC8DW0UqN1U2N5NAQcseVxqvI0ycqzL3mxhpaQ3xTA7
1Z1cp44hX78kwUFaaXpx0u+dRxsdJuZ8VirmhzaoY8TDdjP8nOshm65mMOD6jpJkuXga+BH1cGXX
9oHRK+WIq4ZW3INM1UNo0Uk3nK5+9rnup9zdyEh43dMK/ks5lcdgwxThs/XZaVtrvF4Kh+ncirjE
uwX+KsY9aQKe+9Gqi1XuoHXNQMcqlf6lS5nQbkBaSnY9hW26yadssHhMTXCf0aABXzMYtY8QmoMv
EvZ3th+My74JgmKGyijl8t2MwcIdmLeMnmOYNGyqaIh/WU0XjI9Qxxm8uoxVu3s38RdYpIBF0/0q
zfgVQm3eQWmFubdpx1WVB3eADBXGQ2D1uDovfb+tZz3eryYTI4VsVH8ZKIRi9Ce19WVpLIrFwhOo
mgJZjtOTjw5k+K4AhaGSu9OAOKZem/nDSnCIfT8AGEGZEMZ122M6jVxQMYy4B6EX1wUH8YLPlVPY
L23Q6U8Spr659HntlzIusuCDiDLI42Its+B6spu4uJ9XeUGs/NRvDwLaLRxfyW21bQTD3oc1BVm6
7rq2Da6dRjNfcIcx/+ChM1W31mBEdqACikQocgYpJBUFowXOZUUdna2K0/k688Cjwsmo8XvAVTtu
+6RpOKr72q4Igm1p9SPH6cH+8X+7y+AklhuVNgb6RUUnfL8AINU7vL6qaEOlUZLd2qzFuIEW2+GO
SSQd2P18cTOg7xqpWpqV3OOOYuySULdGw1Z3Sw0UVgsjtzHPHesq00411YXym63NgXspYdEN7uqF
2TfAPhzKc8QnGGyXFAxzm7elX1O/NG21xQaZv9APGrv7tc6ZFMmFH22WsAuEJ7YOsPiXNJ+KaYMG
VIrQ6ES7N31X8x7dHvPmG3wtoFA3gWj6pwKMdt0vZJRcdmMAKIcyIyu2q+qrYu9CVVmgYtLdZDh5
wInivuYSHJX37DQATVsqXac85FbfdFfTmKdPTteU/Xbss8XamRmWLhNZCWfZBb++W0ngsPaEnZcy
rJo4bs6T02bJles3I5WqHOFo8mioP6t0Wm4rTBOw+GqLGnfVOaszms6+6im9g+WMHiQrnlE86yOO
oeaxlQn0obltmpfJ08UvZpH+E+k0QOJGRNDvCUC9EbaX3xUon++nqh66cGZSAcPTLOKxoBBm5s24
+9EduYSYaWKBRG00dcM2KgT0Z9v0436qehlcA1M6emf8pP/K19BylQIBMBp3JlIdaqrQL6U/jogl
lg463BJ7/q94DkQcZmmfz1uIcX1zDJJW/iot6K2hKiBV0EiSuYd1bps1inl0Pn8zSAA+zz13xGWm
rfq9u7a5fecsnPNbxhiiO8nUROshh7L+BZYUIgixlP6TQ/Jxd9dA0huArLQzgbP4UX1n/IVDuvdH
bOzG2fdekjTP9AGog2lZHffpWeolQNSAg31x5FIfoJ7q2A61p7syhNMKea5Hg3m1UlkuMO0wGDyX
TuA81ENfH6OqhtAk2ogftaRTRCFT2+7Z1yWnrOzq/stYWsLe6yTjfKdv55Dlj6RJytNCtS8OF8rH
OVF9t02wx5Gh7SXSP5YpBX6IGsptqHIqD2+oKK41upcGZlmmpvL7XPjm87JYrTlb2p5O+RCP7qM/
rP7iMlhO1x92MyHrcSvBKGDCS+xLBzvfu1o5uHYQzLMKVW7TBvvVePRfYLdzUu4da3ZSJAyTuU8s
q/qB4wf98GLb3dc6LbJ6D1ULvnI2jkD7ddXUHvV5ZX8mOq1PntDhTB/pUNDUzf4S7JaVexPWhLRR
13Tcwwul+jeiDqd5Z9WGg4yAbOhZtvShP5e0mLcZnMuPmAowbnPbpP2u4aoNGz8Pmista1K0/cgA
5vRrnl4BfbB/cLyd+62fCO8rweHZpyX1U73pGZgkm26B5oH2Ol3HjVskKTysy/Dw2id7Zg6dqKeu
1IMDUxzRNVSOSVoCBKVfcP8acNJ4ctcyZm4BT+K7NqidT3qcVnTU9qq6vRYQxbeRPcv2ICnTostc
P0i3I4OMsLUSqi8c7OvvKR9ich4qZGuAiUIUO2uSHLDGqt2Oi5mS9rosGWnA5G/hlsAohEBfCRqC
sOh9qw+bIJ5vcU6a1LeVJ4nPChWjfdVot0QllRkx7pM0MDJUk1zyY6Fnt+V5eZwRxVoMKH7GZE53
tDX4129mCsmezBNmIYD0Tf0V7y1EX7wKme6YjV4IR40dfLMbmFcbmONFervafdGGlvLhdlGRuC4P
1604m6t2jMy+QyzTH30L0J1R7gprthscMOYe7mu/I1GkDmDcLFB8U8pvhHsxMWIhjt4Caksy3OZ6
am60Hvp4p5Mh1tdKLs43OeNdzGR1nNwDwNK8HPo0mJqXvNe92KYjHPnzhS3W7IjFAAMB4vPHnbJi
VF6UFr5/7J0py27W1qm/0xwvj5xneXpASZPeWL0yzWGa49S7giQePGFPlX6vBrNgcgbL2YUWXHXE
f9VVmtBSYuG9KfXI1QyrqkrpSqCdbhEbIEdifBsDMtW0iXsc04jza1PJ1QwRz1sJ1R4H9x5hlZPu
IzFk19gwr0PYU+rmtz0dxr4yEt+twGo7TksiEH8R4uNmZ4iH43PgRumtS6cx76AjDj9jZevnRiK7
uvWDqauPa2cPD7qYZf7FBoFYP67xOJVHf1jigT2KimRX6XYMKBFy3Z+yWHO3cPg5H2cH19tt4Rac
chT7HLvcgAZfUbqmHjdap3IP1mRca4dWoXoEwE5/1dZofW+g8dHXGaaJUAdN+WKVFRWidsguODIz
UmnoJUVO+ZTNSUiy6mXk5csUghLV7HUHolDtWhuaLtp2mbth7mjLA7Vf9bdqThjeOSNKIaqXNl93
c4XKNCx0Cp9wxIZNHpUFg+SQmVV80QZG1c6BmF0cbKWjb2riT+1MZHA8Yh53h2oEqpWZocVc3HDg
8gxltQwnD+x7n6tlbmE8sJdKBHFV9znJRksw5rk4EHbSm+ZDC/bZciiU/gsaYvkAvUJ841Qf1YVL
lcd7wMY2+eAktmng9nNHDw9JPtVMcGCZRmFWzsvE9eOl+dERsaDOVgvNJTT3qt5ZwOPPdZu45iAX
Wi1mWnFd3iSCEBW0fVFt7u3Ea/rd2C7jdT7mFXxTyJG0TpJJ4A3Ci9qGFpuuDP9L2ZAs6Q6pmY+W
A7y9AWF1jqIplA3Pa0bdg2ijz3YYAlVXXla17h2ZE0m3V9YFhunHIL3nD6q+wjPm+WxW5mTUa4uT
ACmQtNx8kNHM0MOs4wDNF0t7VDFTvfTnTNdBGQY2DLUcvR1cfMzK/QNnnD0erQQCK+SIoOd0BCx/
gqC+UD97rYhv4s5Uw+0UrKtBB6lX2As2cghGFwOal94gtT+A6Uf6kT+qAr9FuhNtp8iWH6Oawe62
cVLaXZ0kQQQZr+IwDhIog4ttkJ2P0AeuI2F5el8herjKczb9g7ZxTjrSp0PQp8eCRKdax4qei3w2
4KFVPf3yICKsJ9qubj5YjHnlGbo8haaqcrmH6l6wkbI0vzG1M8FOhSP/hHoK9hf7tC4eKT6D71Ae
c3TDOjbtFkmXoGPFIDR5Um0Sv8Az0su+wcrTo5Mgmw/FlqvFvi3/aTtxypN8d2Du38XUdNMGPm12
A0bUpWeSHsoRP668/zWLBJQbMAjef4tpIBuorXjbKYX7urc906znmk853hVumt6ncZmh0NB8yp+4
nSu0ADAD4psEtrR/hlieyp3JkaNClmSMu4uWob0qC5lFWxA8/3OL6VR+QDtIJWPKPGtOunPy5OyI
tCZdk2AIBDqMmHDPJPocbDZi7r3tCrdvPk91zlcmRIapJXZpxCB4lT0MIWi3X9xB1MVtX80L6pRF
NPEd0XE1t+5YzCFDADcKy2wC4m4s6X8kV72GkdIuU3TDRwbF4tLMfbBj1zHHYvWpXCLtc0QoD6GS
Quzr73qn5+oPZFOrazNrZAcaGIDD15n0zZSr9TntPPhyPaB8sC1lxNQtyG16GpGNy33JOjwVlAop
H3BDJ5ILXaVbG/qAF0qSN6awlOgCw8pxQSjqGFxvYzqYVlsVCzc/QMfJ/b1I/dI9zBbDUjy5qu5g
+yn02rZfZHp0VZS6+zFN5IU/5mV3wzBFNRy3XDV3a9ml1QPfb61OkWNN8wkhBXBx4Zq7RKOk3dZN
MkIY5SFSi2NfJezGMTc4BM3+OWi66jZeELSfggXXEegv+UoPkS4+7Jco+7WidO1OjDdpn4CkgtS+
Ly3PbzZYrOUuuy1bi105JF696xijfutLRvmh7q2627YaDIkSa40fenQB80s7SGZkKRVbHkaQQ9Sh
GZl2HZux01SOxCP8klyRaDw0+Uw7W4msOozGHaf7walzhbivWD7pCR9/llClj2BBdld+Pcf2wR7g
vW7MGjOewPKBg72K0SuCQ7XcPGUOFWYz58rhD40y5h6AcwV0ZdtSP4JEx902FnOSbv1uaZ2wxNL6
NAccn1vYlticeqtQHffX3PUf+zFeFXMq0pVqiiZK6y42y8c+j/yHmBGPQ+kApX9nuwOZ3g7EJPjO
dYLsucK+GVVH4fXTxot0+8IohLF9UAWSHtZNoBrycFIwC+rC/AiZ3MlDIfUKVKOMmzIFQ1QcYp8T
673TAf6fFqg0gFYV9FNKsNzuAQOh1+1aPaXWNst77rYI50f3NK8Qyo/eXPo/mDkgxgIOyuJQzu0s
w7Uul498xYwTEWMuG99ZaucgK7xoMVQY3acW/mF9XQfTMpzj1hs/8YFfEvpGE4dlUNc/5CCXX9B1
UxRkrbXACfMpnpWB8cml4aN/ajLwdjuoBybeiOqCgzX3a7ed4yhaw05K+ie2+30NR+oXQ/RgBwfw
okUCme6e12VcM/44RS080W4gLRnj9o4hVUt5OMN5OVG5Tz51edf5mzpaOfVkgMXDFulNVYeEeHjw
X1pOo92cYAu/oahdPo+BN3yQrdN/mUu9HAtsitJzC059pXFKu4hYJ8Q3BUEq8Hg1/v9gWlF23cKB
exZJ51eUlrXTQMPm4GbL63YO8bSKQDSJW9FHf7L8fLfIBGlQMOG8kfiQHQ4NRD8sHazWh5Hgx9U9
QWHtF+xuk8d0ya0vjqkY7JSa2+Qab6xChgCVo7eF+O5f62xGSELijgsRyibUT+YagkQZiel4GYIy
2oN0D64Ow+6md+fmm0388RSa2cWIAEMFNOPar2N1mMnvCEAEoRw9DosKaPC4ezY0S8GnHi5eim4m
Mgqboch78mAzZ4xoxPyky7X9rNyc2Cnp1MnLwKk3hwX487fWgvG1gWQczwdc6e0XtgTOobQpNn2R
nuY7DCbci2Pe6rnkiHR5HvaB6ft7cl46SNVydb6rdq3oRpjDVbta46a9i1fdfEhx/5Fh25j4PsVC
6geXuVY7yxSLoJF2JMzaqii+VUzqZijoraavWScXlp3MGWl1Yw2daJUU82uDZhVurJ97Ry1ozrYJ
vHvAI4EH80Z1+FNshZMw0XDnOMCjIsXOaGBAYw55XI8R1/yknklin9C3yNK7i3VML+RkgXweIy3E
wdR6fsjSIi6uFMSVX0qP6XNvNXzLJd/WPxDpanY43pV6izVS8knXdTYe23RFr6FjHRytQIrpFn0Y
OV9jMBv4lCKVy9lXsE4pHkfQkDonw3STD7P6skwzNIHZBEN0yBlLXzmI9tJ9Q3qKTWnUX2BjBJHu
YbXW5dq0w2ROAglesFM5TSuKwynQV0xJ+5KPsOWvsEwNEI1OM8uZgeIpsfOcIWtuqzjC4oLda3/M
OS2qA5Qtsp4smS/9Y65Mdp/3y/rdQe1wmh1UlZc5OYH0w1i3Manxi7ciTvIBrINIBWLrNlQBp0q1
rg0VxcJzzk2TPD54eDMwlPfcOt7NLvXlAUQ+cb7O/Tw91e5o9XtEjepmHeKyOygsIb6khs4CeLUp
HyF0VtNm8nhwbAOcCrbcmLhtTJFaH+vCeMsGIGGBvdtZ+LDFjoLNYqyFloduf4mPMRhlKOyZCX+W
lo5L4TK2Pwbh0yQMUAuGzTCp2aXbWaOH0pTS2ksEBN/topDq5E5C/jRr45VAK8q+j9a8hHJf++b5
EiENWQThP6WCWwXeeYVoSdQ7riF3Fd5VUJkZJpnz0ozeukdsXt37AODcGjiQvkwI6AHNfa9/CVSZ
WCcDvPahRZ+QbZBEp7cDLOKMGVDj3jtA4eyyRTILEEudRjfoD1N0nnkX3PVOUcwHdJmE8IrLRAYG
TfvBcgaAKbsSQRJ6Q9Hy+VjdYO6CKZ7jcJkKosR6nN/rI8cTFVdQOgT6sh0LooNmPy/YTxovkbSC
O5LETMc4iQZfHhrhevB3/kGIyosyFGyDa2q7oO++8up5ZMeVsJgonBImMXi4GKiBDjOrb3mXBHcZ
1xvuMFwkXxXyru6cJlEsQmvW4A8AEpMMNR4j6Q7prX4U0epAeZdNUhJX0en7IWk55XtDkWeVLepY
LHHg7QFcMJDbME+I5W7NowZ8TTR6bzOXguNUJdLbGmYv4I+2XT9SpFHITbXtIHXrOaYOqyeXu8Lh
DN2MC2O0ycvSSwndgTevo8pAxuo02aYzPODNGBGmdCUbu+gvchRKyW/0NFrjCOKJO54zd4nn2SSG
oadfHlz8uD5HddtjvpBIePhrygmyx7Vr6M42HcxjPOkcGb7XpFCEEFSNmzqDjn4D7AAQFte9+yny
8+h+iNfoxmZSE125tVr1Fs8NawqDYHLKzbo4arlqYhf/tHmwy1+kDzZfrMREnxbIo+spx5HrF8OP
lECzCgrEBlRxxBW8TcDGnCgor7GH5tCV7ph8w88o0QdM5QhLXJZiUbQ/2CKcLN20d1HSOiDwisYr
9DpGfbyGpELH5KlIHrUFiR49vlphM3Ztxwyi9p2dW5XtNids0DsyFmNUATsmi3buqn3IazCdyd7I
C1M9onkw90tmxgdZ1j3HNIT2HjZ+Mn/u3Et/gn5kPOPFAG3Mz0s9XXHGRfYHdiNCCrXIaoSy5nlO
GEeAJQhB4a9taEwvxvv2MF1F/gxX0rM83DIZ3pVb5ceOHW9yIpZ+tkzYL5Q1lMYbQPvxi3F8GOD0
Kd1jMjRQ9nHDuaphSXlhtDCCw7cpRo8WyTj9EbfGmXdQxrF+uXhmiM0K5SPae+AuA4YBMvjsRSL5
hFV7/SGfUz6c1K2G46Jq22YMk7hXCHRiscnYNFj/U+9koZdLXCWW1A4OdZDJa6ayQ0UaNzD3XWUK
ODkA1d7TEPhjv2mM7PgQoP9EwAkxN6ZL+djfrlHaBpsYsypv2zvVRcUdU9eEVuxkz6rP2nXfMmgx
9/yp82PH5YQxv9UGIKjKk0O4IjeAT8ndpXhcHhPO0l37T1g+Mf0pCr/53gej7jZOrHyuisKg3IDE
AWfE7QaYgPElHGGbyahMD509w/TBFIfoDtAg2d+KNUifgPqVd8tGLPAMFcpEodN63GmA/4zOYwPb
GtDSa+PQziccYfhXxzbE/hjfgkyvWOGhZ8Tkn2eL5gr4COAVawed7bpxGrJ9j6VtQoOVjLdCjPbF
RMBPbtZVWv6HOHKXp/LyMQJPZHS5TR2oJxsGCPYGXpNfxZ1fSBx2gv55ZOg5H0o09rclFwJxahWx
sDFjp5qrwUxfB6yhf+KY4F67VulibaT9yN/GLiTqM0o2Gwfnpp5PuBN5564jcnGDsAVWxEplxX6l
z/e+OgCinx0YmpRNcI4ANJFv6g9KFLIJx25UON1wIW97REYnjCjG9sA/S/JNP82IbwqhGnsnURaV
e981y9dCTyDb65gE8U7QAZdfAWX9EInvBdKRHXUz7Z0ljxAKzXmUIziS5bcedYn2ghemZ6JAhO8k
l/sBd2j0EsUkn3Bisz/MvSi+W+yTL3051zeJGy8X2UjECepFS/Udob59USg7wGUBJnY/k9IizI75
i5o3C/fXVcBOX64KtyzurTzLve0KLzjbeBqqwTPOGDFqN3KIUadhzwxuv9Ipcs8wbN4NczM9zlm2
Do814zp0U0E3fCrBJKGGYkT/DMNi8g/Qx2QLC6jipCQUUnubtqXxPE52bfVfGYzb1VZMadtcg2vU
55r6aj100GJEmNixhaQBChcmPeWcPFCHiK9OHFF9Viu0ETjbAxy41c7aATsdkh82LXOlGlhZNtlh
XYMFRVlVUDw3yg7Yc0nlUiZzAM77khaOU6DuneYOmmt+i5imy66npvCgAtklpKs8lhVs4cyNQw8s
uaGEHC9z0BYXxgdc0JCue07qVydYMkpu4WVFLzhwxdl9Y7wu2xOFIaqwE8EEKdMX7S0Bzm27cVKb
vxqhjRBn4UP/hqXtF4fCKYvkDEBaU7cRTzTCyuoX+3nwG+sH3XjF051q/bCo0oV6uWSd2mAbadIP
LdSvvYznxYSFmOn4VzH2EGBlVO9h1WX3Dk5HWEXVdbPepm0riZ1FakMAHOzbuLz9H5iByhrSYTop
f0zO2HM2+mYUaRRsVr3Mzu5/RCQ7F1JseVqjkaQsp6yaCssdtyrCCVfgeQ8L3a75T62QEuqsWY5N
t1Q6LAw31mJ4cQgn8ukdd883jEQVBQ72mri70qNc/vm/rHEZfi4MehpzwjDa3jpeLeGFwN8V9Jnv
mUNfjDZfGYliEgLGqrCi5H+vjESzi1soih5zMtgk7CJMj8JUCf92wRxmC0Kkv1rRSj8RUAcy04Z7
VlONIwTM5Dvum28ZRWpJdDxjIU0s0ytLUIstDVxmm1Ov12Fv8MPEJjsdD3833XzDA1NpzOF8IS+p
DvKVHaUVA+MutCEnE3UfeIHxZwnD/DJbtE7gBzRRbYEg+++LOm8+ZQzwHfjMhAe9zjSpkEBOEaDj
aRpH5x4ag39whWNtXQYye6ounIvg14Rlr9ZdM+XthnDTYNtM9XuhvG9tLWy7/v8PuXiS/mtr4bbU
6U7xkMeyxH0PmpXvO+kVctHxnYjWN18ndA0CoS7G7n84vKpZFdrtzEkxPz5IX3q3Ctu4dzyr31xF
u5qnJSXEtlevc4SfYhwYoidBOivolOsd66nzwr+/vzc3zb9WeeWMLYdYwcKazalBFH0ioSIOfaZD
n3Hiqs5ZB5GSmm9853t441UR+WMTYurYmlzhVz+NAPkAoNE1J40fYug1y3Br8inCvA3Z399/3xtP
ES4orBoFXQm3+lcG6AazJfggmTkRVCfQzw7K30OVZHj+X9cR7AZbkn7jYEX7+rBJKo5zSCzsvqyX
t/UqoIquc/zOnvjTV5dVKCOlq9FI/uE4i1kjvHCPnRdht7j361Z8jILZms9rmokTOGAk3olmv7z/
3w9R8qiIlOTs0hjIv97rgqgTjR9Rf6JEMJ8SjzbDyoo8nCsVY6l88frPVY37WyTEO8a3/wR1vFpb
E5oQKDzHyVvVl3f77y+aqQtCsHQ9DaOlnFMO0RfrJdcKaICbStSnUcM7PHWGeuzIVEC1tCmOdzYG
dcI+t4OWvipCU8yMHt8Wr9BLuUUSEXnHCjktJIISH1AmrX4Qn0vtMYVvoHdvCiT5ZUgcFAzZEs8T
mILF6j7pbpXNO8fnn9sTl2suBhfGjEt2zav0QSco6jRNxXJK/Fw9YRQFj2FN7Ie/b84/v7fLKpf9
wglNONKr763LrdxlprEwqsJmILGmAXFhIk5Ts/aHvy/15g8KVOAHLhaK2DL9/s5spKqrH2uWIi87
zF2Q2Qt18J2v+q0fRMgFCXJSuQqg/fdVMJAKui5wCRmETLRdeg/rg5WmDs3Ce2mDb3wAIJs22Cpd
j2Yq9/tScJsrdIv+fIppkOpNUU74Q5npYmmEgaFIrrFZTV6mwEC7FYW1JO8cLJf//quPwGd5x9VI
VpkLvDrAQFOz0rjtfAIusYAQS+a19QRND8Thqm3tbKdk/V4I+RvP1wcB9Egq45ghufn3H91ETZrp
oVtOmZUS6aGmItSdmUKJ7c1/f5UsdclJcEnwIEjy96VilWEin7M3M3d+dsVsUHcx61XSLd9Z6c0n
+a+VXm2aobWwkDHlchooQh/hbqnbKqgXpDFiPLW4nDCT9dX+79/Dm4sGTBMlQTo2FcfvPw89HA20
j6Cjh7zxjS8m/l42NC9+JZyb0jHiZWHy+u3vi771+lzuPJeH6vr2a79wZGsxQ518OsVoXM5ticbK
clE8AFF37zzUt5bylXDh4gWOwJHw99+H9zQt6tTMp8nFFHxyW8RH6fjTzFPwzk30xpOEPGF7jD24
C8ig+n2ldnHranTUdMr6cbjHRVTuF8JDPjLaba/9KIa+mNrf//4g31yTqCA0Z9yBMDN/XzNdQBSd
y3h0hBZcMvXti6sCi/ldOmOchEeAjf3PApvcPf594T8veuk43Afk0drqEvDx+8Jw4aocX6SWS89L
kE8zbC/IwPhRl6b+KTEpid95j3+e2yzo2h73LEEf6nVoVseHNyWib/Gyt3p6Rrzkyjzt33mHb69C
SUvxLDi7X+0Wp69wd5yH9lTWM/SRANr+Q5Ap8c6P+XNT8mPIovW5WsWfr80BOnXHaOhO3YSfGeyd
fj0o8MRpl+Be/Ovvr+qNxdTl9iaVC0tfz3/1qphuLbpNk+GE4Y51NRA/uE/mqLxd7Oa9wKXLFv/9
LpBYcFINKecSqvA6mSuYPI+BQtSfmqZvhx/4NdNFCbMUtxgUwpoeGT6OZ0Q+0T0JRgWdrsNV//ef
+8YrxASJz4+7nTC4120JDpBrlAOpnrwoMdf2YKC7oDf69PdV3nqoVCsB3Rz5Qd7rW89P15p4qdqc
klIk+2gtX1DulqF2YRv/faU3vrTLt03Yt6Z5Fa9/D8OFKXFm3Z1UttoHM/txBoaNGTQz59EcsFwd
/nvkND0hQb42LRBX3+s7oakJU5BYE5zszprvuQ1wFVJrcCUQ5u7//uv+KSBfbRkucO4dPukLf/Vy
wv2rhkbpl8CDwRTJRftZni+BdR0Tc+Q5G1QV7rn3uvon0tjphTACEXIO2k8Cm+93zrM33icbRggi
SCR12+sbCWbzLFpx4S3A6X3Cu5YxpZ/21nEpodf//Te/8UYDieEwxxmpSFyDv/9krctCmTQ1pxR2
15U1Nd7HqDUlgr8eoAgbSDJidv91SRcCOUenC0GFIKFXZwBMnaoq0qw/ETGBk4OnQmav/c7G9nxb
TSjW/77cn98gyxHCSLiKzRhRv6pk1gm4Kxn87pQ4iTlheFEfLH7rO6v8+c5YhbL3Elhmg9W9eo4F
vGI3mqLulA7Beovdjn8o4gBy9cXq5e8/6PVSvClbK7A6bh5Fatare8FqXZz7jcUAvRvbc1/LHqaq
rvexl/7XguWfpfjYpY/nYPBHZCMDGFhkXWGfSBKpjhQtzwgHp4sqK37n+b1+S69XuuzTf316DgYO
eT7UBFQkzbSfTKR2roV9x98f3es74bIKEhqbNt2h63rdn4zZ4nBTGOfkUI3guOqpT1IG+kTNrsNx
cLIQV8jghsyUPpzxOHznY3vjR5LUJfm2HeoUWrHff2ROVDLZRVhGCkgX58ryzTG9iA3+/iNff9L8
SMohDeEFoaMPkPP7Kph5KTflZDlVuYc2vUSHmmLjSY5MCqubOJj/mOxzWe//ahTBnkSG8/t6ZrWo
hiLLPjEYtMdtuebZc9dp/Oj+/rve2Pc8OeogH5aM/cdNMML2WaxKCdQrZLiims7W/yXtvHbjRtow
fUUEyGI+7aSmgi3JshxOCFseM+divPp96INdi0004X8xBx7MAK5mxS+8AY0lSSEXjg36BhvDrSwW
yFMmkHKYCx1s8RiYRQVuHP4BabMJCamK43sW1/auf5Q+z87fbw6zx0VP2iFUGyO85cUhpBWTzILC
48Q37mtU5CEFDqNoXqpSAQPm4O4WUVMJwlNuNCPuF5UQPLcTKpngVzuxV4JIQ/DEae3oFLhqfWZv
a82+dlwQztUUjrggcK1CS6ef91TUuVQOCOpYjxNYHUo3qaIbJ6tPIvcbwswjaiil6MBfwycQNMUw
OrkdfDVp9yjI5OEelx4V7DiIz3Hj/V1bYAenNk2l52FTsHi/kYZAoDuDaqkXqk7sTfANd7GSFhQT
IJtdn/aVM0LZlGnHyn2llBTHCFmgJz8hmxV2X2wcbDzoaP2hNdryv2HsNtyW5zdmscg6rQOdgzLX
R5YJg1P3bT6pDIdNH7pCU5D9xmjS+RzgVLFH/FZ8RNsD5+cMv5LrH/on+LsY2iRVIWOhDLp8bbM0
iJuqAm5FbTcw78rciL6Ch3CfO8UxZ69VB027sA0+Tq1SfRVZW53A9VsvlV+ILz1KCB87SobH679q
ZaX/1H9BqDMpF+X6bNC0IEoMbFAhaJ+DWja36H4Un0HQxRsTsD4UrS26r9Zc13u/qVxjQspAsVhp
qaIZWdSgdcwofygUACb/w1fNVXpBEYj7ffEwZ52o8FXntUTIBO4SItnykCph+AzjXD5eH2tlA+tz
/mRR4jYwml58VjUSgsSNM3ngA6bkNSC2+zwAJnhoU0SB3oQYlY3Ha3VEmIxz5Unnj8WIoZJFgZbk
k6f1pQ3HHklJUG84vbQBddg02HKmXpYTuBh5J3WTLgFR20X+1nRKaVeJHL0kDMRhELAeuxIkFfCM
DKRo8Ka6uvWPkfefMdmTXMREPLQfF5slBMeZBSYXcG4Xz4BD4HMCAb4p+jT6/xxqfn7+CnhkQf86
6JzRm4QTR8cc84GnLAEbtFNSVYwbW3N1Mk2sZW1Lx9NwGRMgFWw5ITAQz2167a5H4P+mNdL09wye
PwdTWb6ii1tu7NG1oydgcRn0sGkrLZ+2GZRX9i3VShPS0YcBgcEbWdYRckhwuK8fh7ULlrK9w2CG
Y9nLUx43NTzv3B2g6QuaFEFRnaEpatAlE5S/eqIfbLFwKQWAu1Gl2Rp5PjZ/ryPip7Ey5nwkyMR9
ldmgn9wRUdEhd8/GoLW/urABU1BbRb4xtLY29tzD5bBhbessn5XKLDsa8Amr2tV1wUsu/Q5E4xh1
B2SCY2eP1Ug4HHLSon5vATH2RnitMRL8vnuLjpaj7VQIAOHeyY0AiWvY0airjYPv7GqzajArmkQP
L7pH9+d4fcHW9gZVIIIf+hLGRSSehZmvjcideVXqpKfeVewD0gEp0aPqbOz9tYuLgEIVxHHcW8t8
Se2QeDb6afK6uhpPQRE2Z+xyioMajNN9GBbjzfVPWztrSAXSBiTINyn1vt8RwIH1IED81etc3xUn
o9XbB7AtfvDY6YVwvMyfVSW0pJHP1wf+0y9avvUgRqAf8NQTKS9GtgLeORWBC69QBlGiLREZP2oX
FxhP2pVT3xjgIJwTTl1JdOzrJETdoIL+As5yML/2yCbkH2GdJAJp+Qg6k18YvXMoxwipeAd5geTU
wP1Wz0XVxZ8zlNBmrRy/bCFwhHVwCwZ/+hxXnQpGaTQtIKSg14zvMoCOvYeTJN8mOU3oRThAhA6w
Z6qXsY9tEM1ONYDKb1G8u0M1R8c36PrErOwAqrVohLm8JkTZi2t9iPPGgrM7EMq3s4xZqaXKXZyE
/XfgtnF6ato2qk7/PqZmUyKjzk/Jfxl3lXhKhJ1UqMAXcOsPVZmPbDtuhiOAV1+DrNpR9PhfxqQD
bZiuTkl3EYDUAdXhoWbM0bB9FkED0Cy5G06mMgyfOtXd2HDzG7XYbwAueCpVnfI7fY33Ox2BQr3z
EaH3ggzvhp0vsbHZmwh3bwFnVo6UQW3aJEWyLOKCxQK6KMRCPMsGz0DtIURhQtUUtH0y3ErRak2Q
+Q+n6T5uxvjH9RlduaYMA4ll4mf+oCn8/gunPm4s1aS3J5AZxx7Cikb3iGWP3h07YYqN9uXaPmWP
aqahIXdDPe79aEY2oFkLkcqr5NSibSQRAjUiRQwHW07olVgImG/cwytPCC0Mky1K8kqRZ7FlnCIM
pB5WE4gkVDUfZDLTg60wsYA8Zj8sRXmwc1sf9rkj/Y03e94dy91Du3QO/zUTT+DF0Kih5WpDeupx
p1RnLv/0mEkAerVjxB6OssbZwrbqkNexMu3Krqo3ZnttbS2X5BqjAp3a3WL3UgLOCM41bgWZPzlY
CXkYHvyccGG5ub6JtLWRbDTE59qPS/w1//+/YoREQ1UrDyrWlTBJfAxjk6IqxAMlP6DSQ0dk505Z
+aDbLdxgPF/y71VT5WdAWs6rmuU6KESYjT85BZV1G4FbkR7SytSRrv/OlePMc4VriCGIoiiPvf+Z
YFSk7WbD5Bkh3E3RSpTAG1jIG6PMh3Wx7vBlYNdTV6TKvYxaFKHhIIgspKfx6qc3fpe15R2w6+C2
xR8IonLX1zq8Gi2+szHiRO0pyKdv1HEL3EmHBGoLAPr8RrUjQP82hOJfjQqyGyVloWNyMglb7lEU
Q80PvR4oJqSYWH352QjdI3bd2P5pKQ2itkhCq+KO/DAdz05TYbpsGXbSI2Sa2agEl3JkkaKkRIBf
clnfd+MY/xyMsHwyoiD4LUorkwe/1wLYuz4GbHvMSjGqQSm/vtVRpQsOmWKNOQ45vbjV1SbLv12f
yQs4IemKRfVemzNBepHLJDBFMBaxhMAkjW4j8UZUUPb/tYj9fIFfHTaPqtEY5LxRZ/V3VTugGJqz
MOGeQtr42wYknm08QCsbnYo+R4n6HEHpspvgaAhcppVmeHoB6n0XmNpnsnzjEe/B4dP1j1+5K8kJ
6Xc55KN8+nyx/XWmVLfO+6I08dZUuFuQcpMVUjqxjcdwIOGNPtNmCP89oaGMQg0SGA1DLi/LYIpE
hPS/jhpEZllnwgY3OvUCD5qvo6HZW922+bwtDooDKshEQG/O9JchRNiMNBcnTfcyHQ63Dmvhpraw
AEB5PfsCfLs/ZWr5dH1aV94D9hPFY8ugl6EtwUKkjnYn89Cgq22DP0XoSGAt7mT9Y125RM9VR5kq
mJI7KNDBFuB55QLCkB6wI9AdrmR3saZ9NsG5x28RVCoK3VCdkM9CUv3frzkecpCBdEohkiyRcn2E
d0oy5paXtGaPN6WNzXaobfndrxwFZ0YEzZBNWvjLqngsTdc3CMi8Afn7g4uWF1ZrUjnqBZ3D62t2
0bfkHiAHNJGqcl2N2Zvn9a+zAA4f5i4WzV7d2bDLrcy8NxwZHSPFnM72aI9UijP51Wg7/RAqTnyY
8D3ZmNWV8zgjTlg5Crf8ksVvsOAgoCkV254J7ehLGpsSUXPNPxVOb37BJzzYagyvfTWgYmOu6wnA
sc78i/76aqdJrRKyjzVHuzmG9iZ0mSmHouma5YFeEr59I/Y4ST+gwhpEPeaMk71x4a1+tUOUT4jI
j1kel2RUxyFMVRtpTtc4JbBy97jloFcFpOBQ6Ha8lfKvHBFXpWgtuPNn/PYCAwnxPbViv7U9OE+x
g0CIm6BUa+QH6WBtYpfGbHvtRM8AHxCOctQGW3vq/aMZ17uOku8B/XnnJkKD5vX6Jlz7YdQ9DXyk
BCox6iJ40Aok6HtVMTm7jvFsE+LuzLYLNr5/5Upkpv/fKIsbwkQgCTP0CLuLBKlXnr3v+NKLL0Nv
/OgQAL5teqlvhKl/Gj2La5iHho41nV2INO5iZyNNT8ju8MqWddYqu9JW2vpU5EOJHQqOwDuJjQs8
nRTRgI85ehZwlUoEhh5EjKbwfaLK7htireMZlxu/+xalioHfg8gR4BlRSkEkBKQWEovQdYN93ffJ
s2/1uBklorP21EdntrySDq/0cBQcEIOgMXHnMxv7EIFYuQkTiQabjvUvjENk/LGMqWPNP+BMYvrP
jj+ASyr0ua4YAMUPDk2PtgMiu6ax1cJdPZA6pT74qBAcVEO8P5A24ljoSDcWpbBidE9xTPB2U1e2
Gp61BM/XXVMbrrLTxsg+a1Y7IsAgQL9CyAp96+b6dly5fufWDrsRCglg7MU5caNWm11fLG+i03CM
rQB7tFhg7uVm6sYdsPJkMhSV8RlqPncM3392YibQjBzBqxVE4a8EjhO6xSX+hEE9PkB8G84tOgS3
tPTNrVCav3m5M2dUA+UzLgWar4uRM6Q/43GyvGZC/C03Rbc3hmirV7Y2lfRAyRKJsrD9Wux/5BfH
JHJs0+unAbPEQMu42WL9C0K1n/990bjZoDQ4wKWIIN9/D24ZeMToGS+zi99zkkTFDyC3+kMkgVNc
H2rtIqFWjKH0HKzSCHw/lJKjMFiW7I9ssPXbwFSqFyvLxH1E0n0vBuTWbaveiK3WJtIlu6I+w+Hg
Cnw/ZhAjuhbjRurZetDaR4UgLNtHZlce0VeJN5KD9cHIC0BjE7SKxWE0arfKsO8xvQg3c26GYtYv
1+IzEk/GxgG4HIq0VSVghJBHeKwvtuEYRWZidFzKrkinu6oekav2zelTOYVbtdx5it7v+DlD1jGl
oKBLqLEYCr2HhEtVmJ4Jzx52NI98hujh6frmsC6PtDZfY2B0Z+DZRfHO7UI/FG2se31gVu7NQNdC
PJlt0Yd3GD/nKbZ8bns376tfOTYVqBfzrCIW1iQvWBiqL64BrnBfZ3GFbJUWC9rmyLXZyL7ipYbX
QiO1+hD70nkdbAvuuRaK/PcEt+FTV4LPP/mFZVChHHz/zUrhMu4UMww+wxQrsnsHNTRnF7fUHneQ
LBRt73S+9Za2ianfRIgEvtkmWguoZCvmfzj16m81xn0f8VV1fkrUdYs9KWw3wksXJcaHld3chG7Z
2i9wzShxJdNUdc/NkMb5XYJDw9OUm31y8rty+oWDYp2d/QLx/sPYAwlCTrMSLz3seDBIFSjfPciu
XDtRk8P5xUjzXt8FyAS8pYkfdsdijCVKIQTMD0mpWJjoZZVUb/FhRBNQUzN119qznHpq6a218Yyv
JMs03nnC7TlhpMKxOBCRVFVcExLdIwrGoRGZKzf4qVYhryEG1Zrx0JV6D44iiTG0DC03RY9T2P0j
T5b2ZXJKt96ImP6ExIvNDHCGNFJjM2v2Mp3sZNejFqnSmMjCTw5uzMh8xAiSoWc91A/OaMsj/s5I
X8S0rgrFcA+hEcZIDuk6PSYF8SCqyi/Xt742T8PyR1Eoh5lFLkEDdnEHT1mBrGRaCM9IxzZBNsRR
8vsoR4+D3eYGX+wJDMt5yCMUWRqEz+N95qqTcgs3R6a3WZkN8cmIMjwqN37YfCMvfxhNZQJ9QN6U
Khc/jPYXONOxQK4qLIoOVTK/jI/p2Ffuw+iq7Y9JcZNx1zWJU+yRc1TxA6CRhdeKgY/Yq8jkoJ4V
tJ70g45TbokshJQ/aM+PH8tI635d/7Ur95QA1+PMqGqij2U2ZGLuiSVqrdMsz9RPCY6lw37UEXLc
mBX3clIowIMsBvrLaNbiGetaiFhOqOqe2ufut7QLMHAAxPlRJ1RF2wa7mgyJ5x4BoqFJET2qsFLQ
NoABl08prwuof8RHKB+CFeQ3/pWHKXC/kQmquJP5l08sqYNabCaQG0ExPkDadnTPKbDIjVRgbYp5
COjqAI7XwD+/HzYqUXFq5ETxa+oEFrxZfEviIDYO6crbJgwdOAAGWzp97MUE+ylMfjgphkcXAJt4
VFPct9YtgycDhHR8+uddQ6JBKElBGu7Z8ooiqu+GHFFsrygz0xsxBHmaZBxs1L1XJo7k0abGS+8V
sMPik6reyWMUdHWPsDK49VUkbiBzVR+uf8v8tyyOK8gN0HrCpdRLRvB+efJJ2r7eV72XR77v/nZ7
YSUHeAUG6pcNB/Ahp2e9MebKTjTgMkA0Jji47IfnkzU4dgH9S6v05nuvzugU5EZ2NjI7hxLtwPux
wMnv+ofq85csvhSjApPiB/wTCnbzGf1r/zc6ttXRoHdel2Bp8pCJCqwc0vz0ToAz1Y9MD05WWI3K
WUA2oMeN4pd5DMwmLGeReLg5fRniHBJlWawdAhQVg48D7OLPfTTR55qBGg92WuX4FiRhqb2EASHP
DjD+7LmccOH+0DFXSb6VPFU/FBlqxTnhwmgAconIPvVpglBsRnQdPKdOl1m7sNgmZ67NPXsKXCbl
H5WVfz8LdujqtlFJ6cWxPn7yMXTBKARhQeAsUpwG6tdYo2hV/3x99le22dyaA61Pfw7e7Xx+/5r8
MK8QcDPAr2uQqB7TAPVzdIHsPZRX54nLSm5cuPOtslxsapT0IklwZ5Lo+/EogbUE0ADJsVU1n/pc
a94Q7gr3qCYgPFrL6Q2gTbVH/Snf2Gcrx5bckjvIJHVgphfbzCxFU/o1PdDWaJBBQ2TsxgzM4eb6
fGorE8oInKL5dkAzbBFhV5MT91VpwVGLWiRLpOmrzdmKNeFZZW8FbNgimXaYFSnKIUWGaLozG/bE
pxYT0mSHo7Ivf9UBBgEnLroOcTNRC3A/hdJ/FthRGxu/d2XbcVvSV5u5S5eEIuxF8C6uY5p4yD3Q
HrbKxzFNEd/vpJ60u6j2U68YZOoers/T2rhc0eAJgDwLsQSVlLGOcAwi/55S2OU5bWX0ZNQFnsBd
on3kmWwQZK2j1+uDrqzNn9o4lb+ZHrns73fdgKL6zB/UnalEIVHF3cnpnOPQFq8+HlPe9eFWdhw+
fzRneV9VutKLI13niWp0WFd6TdMi/WF3LjYMRpluwTPWQnN6sHO0CcnA5aJ4f6gms6IdiImlZ4KF
ng59oEc/cipMs7RvPmKLHNaGp6Hf2wHVSKJPKnrr4qYzKhPjc2GMP65/98ra2oQ0OstE8Ab48P3P
GfxcQU9WbbwIi03svNPIfirZxzeyFcVdgsyYOGppWPx7oWWOFDkW+ry2F/2eKUnUiJYEjMIOIXDf
xz0xTYLm3BEWHK9/4krciPQy9Q9yWwoty9RjdEdy1ahsvGIKtb0ZWNquqlV3r8aRPA166d9ovipP
EWfpFGKm93J9+JVSocamopvEXUqNYgnoiCew7ZEopYd0xuQfhN0iSZRjU/AYIVYNS91GCAukErv9
qEepQZU11oIvaojy78aNvhLh2cSQRLDwBUEjLO7VgSwbqUeYO0PSjgcLjI61M5ShrQ9NV9RbPfaV
I8wNDoOBcwUUbflMku8C3ZIN3K6+ALEnw/ZMmtXuXDx0Dkjk5xtp79rX2VyQFDNYbSLl93s5xJmt
1N1Yegg1Q9quah0voSEfg294cjTi4/V1XXkdacqSnvFQsbWWo9HQL1FRrCVsslbuW0VDlN/UCq+N
NeVkDygED5ptPlWoQW3cx6bgQ94/zJRb5rCZz5x7tItlBN4S+0UKgQiGX8JR7QjVMXpos2lHGUOl
BQZ15MOUOv0nNw4xUiwMZ/yC+LfSH8Dw+VTZHce3jsE0OQ5K0KWKZZTj9wjo9bLB5GGqhmg34qGg
HVCDKutj06eI1zUBYJkbJymGWUV9QhE00H3td+biPYOmYzDaO9sv7U9a2SjpbkLL7IPfaubvxNaU
8GQOdA08nZrJSxH4KAF3dd4C9GjaT26PAMXJhaiBDKA0FZ3FGzGn7Oze7VD9sxLAvJiRHUxYiajr
hH7/uwgRuPMg7Ul7j++LmR9qtCb9vWZFOMXtzAzR5X1QhZa5sc0uF56jDJaTcplGTrZEuFjxCNEP
KTYP7ezS+DQLMbi/sddqwxv00UGThFkN1yTmvvV3hGxiC/q2/gOIiyhbqNoFxK8KQizdbIX32DJk
/Dw1YGtQKW6qh4Bo7oaeUfwBcEfzcYRR+vX6rr8808RLc8uD+INLbdmTixp6bVOiT2gu8yaoNjqj
KkZyux4RldPYExZdH+/yTBNwEAQy1aQ7qM28P9NpYocVbj/wDIwmP0YomB/NWv1Pdm2/vz7S5Uv4
fqT50P0VXQ9C5BGuFaonMUI/ysFtMWDqEMHnTTyJEAsgcxirm+uDXoYdDMopdjTieUpRiwhUxiN8
9JDPEz5F1D7SndtuSOqN4IYW8eWNQRT9p2ZN//bi4s+zsZfUT+aueZz3r3qH3O13tyoS/UdpQ6q4
U41Q9DewzTBTl1GNvriPzjUy8Skai0ejEW7lEaoklKQAr8W70hrldMCMV2D5W2STudM1WVa7FGOw
WUCvLOO72E0pigdWUrbo74CtPXDRtJXXlEbaPRJbTAL9f6f7VRo+zNgwqiTa06E/Kcj/a9hjVslg
d4cqbLhbtUaTKH+nPh7DAW52HSyaUW8fldAmCgXUHQ4vQIKUz1YUo40ZpEEb3Jmdg6kcJvPBb9+y
E/tglKjVHqo2ovNoWGGzm3qUB/cT5tfxDXX/8gMd7Sg9ztWlCdmWyPpo0CsJkR2R+VtBkHgyTF97
cgC/P9b8+DvRuziXBmGg4laJSVhzmCZKEehxx3F1D6HZpPCM5vurJjUn2Yd4kA18nhQfeqlN8ddm
wp5uR2VcUmn3iQV4HrO6/O7ErVP/lGlBURTJLze8M1EOHD9MqhK/ynEM/UNVNX1xQvLUvelErss3
THGiTwiHZsmNZaEOfXYw7ioe1YIj85ZTE6j5XqUMsGW0GpBcchKf0PJHy6vp2zg9lkPZFo9xBTVt
rw6mE/0QDeXR28apeVoUJkbfa1ktUDU08849I/zvRx6HF/WQCbsNWOSlRHw+qbXxFotYx9nnIRS8
j6kElgUuOsdEwsHzw/9mlbF1K6XAx4viOOV9nXLvV8Wsm46SuJYML+lUCvfgwH7RP/pRbJRHWA9Z
srfRb3Ze+wAA4f1UgSJ8tdDgLn4ESaJoO2HX8qzX6K9R7lftYWfEqITeK9IP+t0wtERXEy1r466e
IiM+B1lRk081IMl3iAIrGk7YoxXhuT1VzQnBRF691KnpAaixqZdfuiay+y+NqTRil1ZC/AgqPWzu
iijH+yNoQgSNBu5f9TziFjrgJjKHc67Ui4+maXFNQr601ROWFCqCjhYCvUMGyPfAQuT1QVKJjxCg
tTQjPsoan3TQeFN6qxZ4H++n0hTfsdbzUdXFQA+0bCrHJ2y08NZzAkypXGSbdf7VGh6KLBkrpDXz
sN0nACx++n5tURtKsri8yx13+OU2dsQb1ZcsO4WqAUv00DYVz5ZQFXYpHq0RLqPEOMcUXwhrRwaB
HR9Ps0j3TedIDUNtR/9Zm+AgjnR+6PDjH4rmUhbKJjsEolajQz4oUXbWslbLgKv5yPVHpRu/FpgX
31n4udEUd/z0STWlZR6dGKz6LbyebrwtXS1qTvZk+x53cNJ/JJOIHvAaUYubtLdkvce2m4NlhyPN
xSEcs+Be1WSvn9NU7T+lKC+9QX7HVddIESDdT6bVhoe+7wLMc0olRvXRqttk7zeIhN7gNzA9jLVT
3TFrTDodbFpZFS2obDc6aq4dp9jF5BEwitW+Dqqs7V/QPVosaJsWuy/eBR+z6lrw9o5mPpvmAQmB
xsWT9SvH3UN7G4TavQ6RzB+1VGifTWgywU0UppHXD02mHcYCazNwi1Vd3/BX6F7nkHntitqkZYNQ
0FbwutKPoVY5dzDn/Nq9KL86SWlGcRo5ni+joCKaC52TkQnjh4GA3KfEGPXvpWmmD3Wp1w9RFDin
JhBWv7NrM/wedPngH3EERaMemwFtIyddiTGQDEJgANK/uGz1K1YknKFVoKr7frVn25enwXWHu1yt
xzu1y81/f/kRAOTgUf0GIy3m3/PXyy8DDO1kyVzE5IVPNT4aw45XLD377OVwl0eW+zIWfvv6z28/
+FGNhNSklnjRlsdjCIncZLQ9F1GKA0lqd+/TtztdH+Uy+2UKKd6Be6fOpS1bBy3gZOn6mu0pqe6m
O5JCHzvpuNc/5PjMv9ZVmN8ZZtnd4ynYP0/1VL1d/wErERwCVxYFDwE3RF+W4NHwi4WsmV3MY+Sh
0cEhlgEQ2QF3rPP1odY2jg4GkdB4zm+XoAMVSqo6tIJvpTi28zHsJiXjUUBm3v2gQYHaSsQuo6q5
AG9RPESA4CJ6E3HTYFug254mwh9GYFW3U+paz6k/qRtfthInuhxVWrmgU6hOzSnBX1uUFrlIuE7A
3gUhyVHaax/Mrh+fr8/fZQiMXAT9C7w6oVWhDPN+FH+0RNVpg+OZjaLexXGg4DMa2kyiLM90BIp9
L9g91we93B/QxWeM/EyMmKkZ7we1JozPk46CnsA1CUFGTB1oIJuA0jvt+L8MRc+WHUIPb3kWMO2o
fLWvKXONuNWjBanvQsMcb7LYDzeO3eWCUXICqkRPlLN9AbzF1CsKCewcrwoB2M+A9Aei3mqjBnG5
4RmFVgDyNID1qLK8n7spBVwT94btcZP76hHQZpDu9MC0sYNSMFxHzBK17n+fRBcEPtVSqtG8Iu/H
VOOG04CFG4KmYo6pOAXanodY2Vuy6jdy7cvbC9iyhb4o8kDIRi5bkk3ThBIXHdNrZ8uCHXIwQXju
MWgH+toDZz4Mg+7gL05kh7suKMADHb+h3jjnfwoqi4LLH4QM7yX7lHbb+2/ObLtAzMuxvL5yAmWP
lZP5gT6taezpTbgvEBLi31ACTdwZQY6Xu5m0Ue+bus8tnD6AKu5oJ9jlCQ1Ypbix/K7XDl0ZxMmp
c1pMHjB0rp1D4Fpl/dhnUrQkFGOQfwoUKBwP4zQhzwK/cDbfoqKK2wGqOP0eeILjdVM90gKKE/0N
MEsrNm7vy31MnQO1La4cFwbLEnZXFd00ooNle7LK43OIm+fdpObtxgRfLjPKI9DrqKtAWryYX9eN
utJVuEgL9J+f27FOvmHLWZQ7XUhNx07TDm/zDE+Enair4gafuOrL9V39R87r/RLr4FO4zOmAU1BY
Qi7UJoprH1U/T+/tXBzAnVj5pz4p6/bOySmR7oFWu9k+JUV66bAzbbCNUrGHhrkfyW8hmrL9QSpY
Up0htOEXpqLfWt1VcW/rx1HpMSnS8JPcokVfLg9rQuOZOuTcB16ej3SylZJNY1C00KZjFGsZTmIY
aFyfnJUret7NiD5R9+LYz7/ir9enx/HTrSPX9PLZcVkmNAl2ZcQOn6pUbOkWzWdpsRA6Gn3cmpSN
Z1rB+8Fi/FdkoEKMUMiJ9607jF+7qbdjzFbC8dEgSK32bWir95EuN2UtVuZT5wtpzKhUS5jS94Pr
ahfoiQXOvrIp2wWjlezlaG49DivkZbCdSKbBl0XwAXT7+2HQRGnsumodD7Va+QAfj88bMUx/aoSC
Jh15yahQWFOlqMjSORSwXxKygiRX9B6ivxpomNtb0w9IXADbqLwGnJIi1oodAgsyw0dnyrEPoaaf
Hp0krm9LCbR7j2lq9FDRSweInLT1N6sj4sBbKnTa7mDz+qtHyHjum6NJ1LbwxtU/uBlZPumfUIo9
+j04cetTjtItphHuP981sxT+XNAEgE5JbHnLdpnPf4wdz2mb9Ih5tX7WgeH8+/uF+CM9EB4Wqqdi
EeQUrupbwUB2EcHL3w/STnAayPFVqsat12ttN8FoQlRM/aPvsShediLlFcXVkviwUQ/UwM1DSLC+
Ud1bO51/j7L4IAp6cWUYCdMmognUTpmdgsHvXmIMhTaGWgkQiUKR1Zhh2EQeixXy+ygtkyB0vFbV
eqyXRwwmubtxuaQ2dO9WNOuhytsbEeJKlAODieM4Q9wdsSQx+ZPEfkyjeGmEmNCY6dSf1B6vSBoK
w7HGSenx+nW3tmy0dWxsxNhfF7DATK2Hzuh720uYyw8T7tp7wGfORmizNpdzC46bldCNffz+DnBT
EENRhyAbFUj3W4HBt4tlJ3UVPM9uy6ZXPAykui1d8ZXNAsXOmKl2BKUXD4ZDiS+tiSS8dMDqIyqV
wMPkDa84N3Q2ou2VZeP2phFHkgv9bJlNcLuD08tVF7WpMCfnTEzxpujK8IEuT/oApTLbAOetdFoB
ySEBDG6fl4Om7/spHTB3CPAh9D2qv8ED+lr2L4CS+hfqU+7LAP7xkCeSC3FK3EMiMuupigt/2Ij8
L2MZwD9IcqP0YQGaWL5fBLMFinBFcFtYlNbxfI/7uykeB3RK0Ch4DQmoXDyrwiTcuyIPCNK1vIw2
LrmVuZ/Vb/CRInpD7XIxE3aYQaUGhO1JTZ3Gnasq2QgKVBl/55PPlRpaYbFxe6+825RsBLpfAAqQ
/VrsZ8NEQDQcXAUPnSnyBvAbjwVeefsuGutzFFbDLnfDadeRUdz883mF1z6jMqG/6BfL3geZWboT
xUvTlvZjb+Gj5uZuunFe/1xui8AEoTYEk8hW5yhx8WjHEEmDya0UHA8GVcNpHUWqTsPtc5f0YAx2
wLnV/1TFTh5jeNGYWrlj9FHFbPSH0CZzesnCJPZ3FsFhSNZkTsOHIsqKbAfEHGnZUqssbe8qncSZ
JVAi7SSlZvv4NcUq/kFt4FLoxFx+OnaQWe8buJXolbSp1kNwSvEHC63RwUx9jPrkvkvpM+w6cOvm
uQwC7QUmg9ufNdDV9DaCTn9u+sb/gk5P9CzrPBWHBGvu5kgrJZQ3IzzYpwn9KwyW+tkBXJK7g1Qf
KwPb2WR2GO4iY/hkJfD39wkSfAO26a32EccJC7syM0ufuzzMrAOuqflLR7SGw6NTEmlIX8GxyoyA
le7rIauBY1bSbg5Z55bZXmJDZ+1koOE2Z9IfeuaZ6UD3I7nS7sJ2qOjlFEP+ZBYhjk14MWAe7uTp
IB7zGMkhIOM6hqlx4oy3Ocno78yU4ncbAPAuR+b42Adt9h1RysTdDZSzm71K4/onXGP9pc6i7Cct
Tf9bWwf1m5PivXAbt/H0GW4VpngOn1ojvdE691BpIXLFtpKesAsj5/OpD2GLiahUCrUtdozPmWJb
4cbbu3Jzz9E3ACwazzMN/P3lNrZOo2ttq8A3j76Mg7DoDtSaczSMPNp4ANeGQkcakQzicKKkRURR
YXDMzyBQUfN8eEJ+pXjMcdm6jfB33XgkVt7aGdIoKP5ADrh4a2nwxT4mco4n6ZicE0w+P4wxhlnX
b4iV69CZ2RDmjPIjk13MnYWxFMb1tuPhWKJ8ZQGruzBy1Qimiu6QMhVO0R2uD7n2YeBQQP6AqlIJ
XhbLFTdBTIOPBH1EdkOxu+4hFXBXr4+ytlLEfswb5cG5qvV+FCfstSoCL+71jTYdki4bDkbbvwEn
Sza23+r3cMPCWZ85ufr87P2VAxqWklpWyPfY2FGf8Z/E4LT0t/rh69/zf0cxFt+jQATN0xwgGsXO
dJ+gfnFD4yjaSziw5+tTt/ZBvFeU/WexG2QO3n8Q/vZOgpkfdSwNl/qGctevRrHjn/88Cu/vbIc3
k9Mu6if4HzupUoeuFzRddtTbYjxpRZH/+ymCQ6jyKIGpI6RcTFuM/EOGyZ2LK0DkaGRove+ecZXu
5cakrawPGRNFplmydJajeD9pUp38LGtqehZl274kfQxQQOiop9FFr4KNIGZtMIOdBr4KTNcFH0H4
HeUXSWIDGcM/wLIHhdt0ww5XsS1PuJXgxQUKjD8aLQqbTPf9dwVWTuQi6MWklD+UPf6e9Mf9xIn1
3VgopQQQ0Dk/8xA3PI28++n6Jlm5nlBIZulIcQidlndFqKNglU3U3TGvznbKqOAI2oelAcu2HF/Q
NQk2lnHtc0EjQsOlJcQ/i70/pdRaY8AZHoIQyRu4Xwxvu8afDrT70g9KCgYTRob6oelq9PGuf+za
qkKToEGK0BQV/+XYqJNF7ZxdAe+dbqXVmYQ6/4ez89qR29jW8BMRYA63ZLPTjEbSjGSFG0KSJeac
+fTnK90cD5toYrYBw4ZtuJpk1aoV/mA01jvgH7q6Ex83Djn0Lg2vEyoCNLVWi7UEkGCxSgtUXmj6
jebkT3auZjur3D4SqhRMTRhgiB7p+nUOWo+5YtsGFwe4wxlkQ+v2bVS+n6xd/48NzhqKxuiPGbB0
HBrjqycCYKowpY6CS1HT6DlQpc/RQbSNYtoYmv2ZkqIZPYxjzfHQdnk7eWWO67mrV3qBLa6ukx/6
1tSaezDb2z0lfhhNYrgYcNbWIiAyCkNmW8QiP1nC8EjfM/2JwKh+xIFYqZDZazvdU+ewid2sxBbV
v7+tNpcXQComEwTb9Rma7BLDDVkJLnHfG7mHYfY8IG8E+tOVwrZ8GEZZ+wIuMov9bkTZ7M0Zhi6T
5tEYQbObcLUKIGWDKSZeGwHC4LB+dMlxDoVcDX4RONpzHqZ7o7qNWpcLhbraRj2GenddbjVNXTNZ
LYOLrOGfPugdjFLUDszT3ON12iud7BtKggtIZY8f8C/GXlIfq+f7L31r41NwgSChYWrdzJ9wWhja
1mmkSzSNmjc7E+TZrCt8tbCMnTN2e5LFBUrLlJghqOyrF2ylrRmWYyld1AmLCj2hnrbUXPsfdhEz
anTSuHiEVPnre8Baur4qClu81WQ+ykqGjWNXJP6UIiXVY51yyNJRO8QWIo73X6X4P7+uLrm/cYkQ
YpogptZNrqiHmBcsenBB99f0alPT34V9XXi2LBXvJSYQe7frhlq2DvNbnFXWvJ324vymY/TVOZcF
eIio2/JU/Y5CWFg/G8Ni5sci74svVtdpn9uh0DPPwtHe8orAjkv8qcvmzwB176NWtnR37r+MrSgH
HhJQtdC1AMktTvt/sk0jtZdMbiogGZmR5sdhTNMX2UxUxFpR5/syzrJSHaGPF99lyQl1F2n84qMW
W2pzGHsrWbxaqpR0ZwvednaAoJKOcOoM0Wda/ag2FWoojWVdklh+nvv8sUSG/BQ7rXGdQyXzSQ/+
xWN7OYRZnX29/0Zuu4W8B/6ghkEw4sYP0CzUSDNzuoWhYr7ri/SQRo0HECl7ysoI2Btqm+f7K26c
bdBB+N5ybdpMQ7TXnyAMh1TS6tq5OEEEANyRBz/KFPnfSpnfjm6gs0tSyXWGqjE3yOul+mqG78Xk
9BJbueppUtMfoHx1O59v84FgmohJI7pb68QjjTWSVFowF2B6mJlS+FFhQDV8WUaNYuPtb8+A5s7/
hkkhafnrR0KDStWDiRI6NAEVgj0tDkjiGPg8B3s1oNh2q8gBGJuAxb3HAHM9NpFLWOu21DuX3DD6
+NwNUMjcYMIaw8V0aio92YxBoquDHb7IWD7uHdaNyMX6pFnUBPxlDfCh92GTYhFHZFtaDjbEAH/R
uvpQWkPmQVrb0/feuAkAgvPAFgNb6CyrGA3/VFVmUcz3rTG+oxjSUdWP92aeW09FswWSFgk5F9zq
vpkHiTkAhcklnB0zvhqhUr7ksUYYlisr6H3Eht6OdScK2wxzkSTYQFaMWEq2akgVZ43ab1Vum8cq
X4J3dOKyPWrn1llAXxZFGBovGJqs3uEs5b0zskcvUyWPyLuid9zQk/RkxI13urMbSzEdRLWb8b7Q
BV0tJS8gYLTZ1C6RBYreX0YmH7TMDOlPFbVp7t8/d1s3B61ZaFYicKGusVourZVlXFAuuoDsrP+M
uYYYGLhjOXWTjBr5NC9lOT1rzbigth82CMQMDuzpQ5qqDV3YFjarP8mVnO3c7xu71gYYQwuKvUS3
ZhXjEECp0zyEwp/pUvNlkcMvk1FIz/effmMRR5R1lG+IU91MyuQo0BT8ms2LUqmhp9ApvEgz6P77
q9weDdHQAo0Djp37eZ16tkGt9LoALvZ2WX2UzN6Z8eyKTcAvS/IjnkN9J5jeRjgWFBqqNFIMtC9W
ZzFF6dJqFfT24PEFHztTz49T7FQvJdAgd5mj4Stco8JzEqPdafpvPqq48OnhAc1eh/FWCTotkQcL
kPs0n0CNVQyTNNNTIdwyidTeroqAervBkJN7g0H4TdRJHZMJfw0sNximUzkFyrkZRuvNVztyP6IZ
pSJITA642ou9itAmPSLrAnkZnpeshY9Fs/x01KF8+/tDtZRGkdj1TNxX16Bu9UOqjiAyUc1Wn9Te
ARbdtejONpJyXOTY2OlS3qZJTBoh0qCbx8QYxd3X125jDUlkwrwCQoD4eWLGjT+hNOENUjBdpUSf
PYR73uparoMbEqxsk9uIa3g98QOY4ahLWzFTbRzzEJfYg7ChKl8owH++f/RuDzioReALYsLmUKes
urCAfXrWn4LzZMbRx6Edm4tdKeOerdZtzBbLcMWiuMZLXLOCZ61D4xJu37m0danyJEUpD1AS8eCV
1XRvBLC5GH0vILTihK81kpFI1gmNeXCeZTM7tX2FH5NZB+dIqfeQ3n/nnq9yJWQrGeuTk9AsN27o
awpmZ3ZuNtFVmm1wmRHyHJYv9ykySM2sd7/mvBqnQ4nyuunKTYYWUW90xY9icZLCDy2jQMF/muov
hVHmv8eCptOxX/q5pNOQlT8j1oUrVo914OlGb2VestTgnSfNlqz3Wsg3U90wxK/WzZZEtxA6ivvM
K4sShd1cRR3tsPRpGBy4TOcvWh3Uv8c5TcATAuzqUZAC0EFkn9E2FoxWj1hvYZeYzmy2ore6wavG
oH5vSAstrnwJI7wqFy3/shQjIllLUwx/liRszuCKDOUQFY6CU/vYZxA+5CV9nhYbGswbN6x44cJE
h8ksncZ1zQQDMS8CHJCuwdSGB0Y9xaVQATjcX+VmCwGy5QRyBqm4AIuuwowcSUgUdJN0acGEfdbl
Sjtki9I/RQF3+v2lbk7g36X+qkWw0g1c2Y6QgTAM0BlW08a+NjTqw1LkeyCCzVW4B+gnibbAOqdf
sr430fegmTZmzgkVSckv4K/tPMvN7YZcC/IlQucTosVN17tanCYZbCO4MFxU/cDqMk+R1Phr4PTJ
VW+meM/bYOM70eVGN1cA37jQVxcPo7DWXPAovmLsjWRtK1unACyeG0XDXlV0C+jk4bCaZ0rBFFNo
37++CkplVmtgmdJliYL6M5Wl1h1EM+1R6ZJlcGluDMMhzvpshOq4jByVyOyuWAaGz4maTM9qMckv
k6F1EY50k9S7Zakmts/BLX4yem72Rl8bn5yohM6KiLd8jtW7URYzmTqobBcrL5KPctPH3yFXyjuy
QdrWJ2AJph2MQYHnrG5IJUylrDYdiFW2FDOEj8LR4U7WKDHmBq7cOR0me3HbIEaidcb1SjqHDO3x
CFc6+0ceO1r0UStCaUDxfTC+4gQEYypCKko7p0XazC7zx87yR5ng+TCg2JN6RmQ00UclmFIDsZjc
TJCRVTvjJMWx1HqwDtIfxaQPs9cOBnhFlDELIhwKg5pvWH1dHyPNCEpa3TJYC3BGyx+6wDXctyBQ
9xyit74CqabKn9RFKE2/3jWSkSgG7gX0cRM9ItjW81ULagil96PI1lcQsGrUgxA7v4kiQ6uORtEX
waXWpeJXb2jRu0rJJt01EbB/M+aLkwDATFytaHE665JIGRD5oD0fXLJkSKEdLqprqFn+CJJu8O8/
102mLpaCCkOnip7hzdQbIfU+0AKmE3M86d5oovuQp5ntz/IyPLY0tk5SgZVOPZnm7/sr3zTnWFkI
0BFcaODe9IeHCLFKyR6dS+0AUXSrOTXOcU5bAO3G2pNsJBlVMwNelxuLDwq/3Mk8tzYOaAkKd0Sh
CDmrjTMqi8x12joXowii6xiZi4caQH68/5Rb7xcEg0zTFukBGHKvtyd6mctgBJJz0a0GiTv8aIZT
ZkTZN8HlO0vS+KMZrdYDlPfmjgHvl4mTuI6YcpAbvl5ZKgFv4bQdXIxx0U5Vo8mnCZQT6OKqeGvH
gPyds8zJYJZG70W86v80f1t9QOFP7NfAbtLHQpWLh6LurWNTDXuV5cZXY6uCCBFixrdtulm06NBc
Ca8oirf/1FooGJ/5sCPft/HVoFWJuoTxMrXC6t2ZJWyOSUeAThvs9E+oDuOpGGDY+lUzOt8XJdeI
a0YRnfK0CnZ2zNYTCqLOX7iumBS9fplWKtl2xxTsWpW9cYJ/r40HWYdxdbi/M8UzvM6sATrTC6BA
ZyZFr/r1Ok63pAVjg/C6wO7zwZmfl3zwnbibznia7Plqb7xRQVWDJkqrg928eqOzNse6GoXxNdKq
2s8yyzlW/WxiqmMmn7VarS+qnTdfOzhCO5vzpsIUPCQYKhw/whxDv9fPOaWlgwhlE18zE4zfpAzG
qcuy9BOMWe0hW5o/8OODnYbL3wi9ermAORHgwqSCwdQ6gs+5CczQyrIr1IQq8OktS0gI2WXYutZo
95PftWWeHLs4KbVzMCntcM1BtAFbG6LwS4af7+TOqMT9gsmvGu6gx0Xl0/bHOUR1esPN2rLtXG1g
m7qtLoUnRZpMzW2cxrAJY4b8foo0Jbs2g9lV1zZqgs4trQ7T9Bj1y3/tfIZLIDnxZaj6RnWr0omf
wNaGX018d78GoTz+iUMZm66wBuvlRp2j/gJvkX0rMCsIfRMxoOjJMPDj7VJDf2ZAuzxZbFjI+ots
zh5ay/Wn+/t18zty7qlvQaze9Hdrp1D6MUOzgB45c698UTrFzVVnNNw2DyvzNM6Yt3kTnGBt50hu
XFUU1SyMbyo9ir/skP/EN/RaYqTM8+iaWH3WnbIhDcExtqFuPJdp27xjw48/JfDS70mLe/URbVfm
Wvcf/7ZPyj7+u6dEPk5wWt1XsaJl/ajF8XVO0i79mBlc2+AZmdhDJCEsuT2Kqosn4Z78E4b69GHC
r0g+wPFtI0+preFlGbRE2qlIbsfa/CzUDcHdI/0HRWYVrsxpDMK2I1SWRdsOPgu1lTfUFcyWiSGk
4jq5EhsnRRmqzmvn2shcozX1wrUzXdmpKre+E5BiBKU0Jjk3SBW9BzBBOyC8qrDwDmLM6SfVHDxl
GRirIDfxZ5WK4hBPEA5Thsa/7n8i8ajrQw9gkbkfeo+3BUwwD+XYOHl4LfSmdm1pNh4Dkuqdc7CR
iSIwjpEJKDU25XquPttUgBCtWCWk0gT2hCYKqxzHetkLndtLieEpo13Q2qvkhTK0tQIn5YpIVcfv
+kn/qCXKeEDDot7JQ7eXotnOY8HBXdfPVdiTxSRheE3yscPZStYPebEsbj/0e1PhzS1LOYvjFhaY
Amz0+kZoxiwqSuwPL1mRmg/ozhS+FGjGJ00q2qcpLlEIk4vMk1EIPXaTAtNLC7J/7u+VzeMM4l9Q
KAUjcF3t1jiLxZFCItMrs/WNMWdMDlw31ftWzhKUTLCMzU9TqkdgulPC2zv8NMrlUIba+K3UFclx
VbPQ9gypt4IsO1gYU+C0dANPldN8sYgi4ZW7bfiJFPsElD0L5c9W0LUPSGrCqFVHjODuv42//cnV
0UE0ikqEfBwvcl17/UnwnByYIErxlakLGvQ1xik/S3DpP8pplr8Val8/D7OVFc9qMpQol9RyL7uw
/RL0dbKGotTpOusZBZzk84KMbubm1iL9wBtwKLxi6ZVPWuXMkRsXdT24sjZKuoeKjdIfbDOa6SpI
VXMcSl2F8+1wsdZj1cLG6xPrBU+EzLhqcP+wmooafGujJWq/M74osocc08N/sfwdqPwzq/JxhPsL
VUfmxkMBKAK2PmfJczLX9b9SEpejV8IDACCP3gnaSHmUaH5alEFLZJzLH62tlIqLgH2NLlui5R8o
DaXya2sb5QMA0VZ7CZcp9XO9XdqHup2SX3WUGb/jMBr/3fkgt6Hs1fdYHZEqnO051dido5H+UIfY
8ufGqr1CT5fzm1eCdA9kHRYnA851jOlnCqeRPOg664DejAHfrmIcrEMRT8aH+0uJH73aZGKuIbwy
GQ9Z6zKlaGsEmKUuvg6lUz50C8oIZtmUh/urbEQy1D+phZh7IWC9vhAtQLBYDkzJlZZ4/0UP0vip
cIL4WOCes5Nm3mqTApQkyQTZApiAv1sFaLqz6PkaYXIdJaf+0Y7y8n2GWfiPjPbLS1914/uxqfIf
Sj3E1TmWoxGfpVHrK3/U7eD7/efeCB3cu7xZynqkNdaTo8gAYTzU5Cdg35onu1vQIMKa5cjE1/KN
MlG/OkZm7nzSjSLGtmnHEDVAqN4IejROJhV1qUTXGq0tHzIC5A4EkJ/Cvuk8PEzCz//DQ4pBHG3K
Da4Ywlz9EvKU1ySO6TEJtfKXUCks/jaLg29M/6fF1elCaTsRcmvv2shXMgMBNHKDuCEWIu3EzPYa
Ue7GrlbYC3bUkf18//luMWbsKOoVgUs3MJ9Z38MzvuSdpc7RtYkCKMoABIdPsp4h2t0FOrJnVZh9
kOBg/qqLYLq0Q5UhtdbizuqP+Vh7XScnyrFehnrnQ2+dKsFNhMjAZr+ZE4YqVImmj8j+VSV9GiVr
PI2B7TymS7o3S9t41UJwj2KRPER0p17fRVk0mEVZ1dFVjQb5u9Wo2rFbYEHef9Mbx8VBYBYeA8EC
z7DV0cXEunYWRw+vtcqFM2nLIe4Db5aT2QtSKFc9ChZvj0zAObhmafnRYl+H2nEqUN3ssDItjCw7
6GYon0yFgbyJkMtOVN84l2BrEZ7Hc4EV180FxMQSSc7G+FrNrfQwJHb/tMSJNHsZWX93LKRS7XdO
yEaHgaJQCBQL9A9D5defrQLRq4QKJ0TWsuZdTeb90lr2/ICsqHyN4qh/MMzWlpjwJVLv3/+YG7tT
HBrmWeLo3MznB3UxrVw2aSNWWn7SrfjbUEvlB7Wuf99faGtv4ioBNwX0OlCA1d6cU1BGgzieJVrD
74EL/ZCBG+yUUVuLkPSDVkbcgy7i6k0GuCJqC42Iq9LiszOhIBr5kaY3ezTQrSPAZSAAMKDQbjaJ
ZChFHHU8TN8NLzVt6BOza+uod1ncQGSUKy9u4Fbv7JOtb0WtClKMueMtDtssUGLBqY9IIunBh6Ya
c89W8IUxy3nPxPlvtFxlHIL/TisPGhaBdVWzw9jQ2tCssisk3ik4qn1bJ++Rye//NLqB8iP0ERTa
pi7UDxr9RstlhtF9qFCbADy7RN+SZEBN0oqD6kcLVOiXHIb9S5F1aC7mhVHV7uhU1l4yfvv5DeYy
IptArhhYhvr6IHGE9HbO5+xaaTZWRH2g+GgNVzuNg61VxNxMFh2y27mN7fQku1ZIh2ws4kOCLoo/
12n15oPJNtbo2vCpIXLfBIU+mqKuq5FkXMzsyIbPTk2jVJe0gW3x1qPJsAY6iRgCM7S5KegaO1Hb
cUyulgSWvsraym/KfE9A6vbMwJ2iA8RxUWi2r6eB+dz1edglyVXu0H911a5eOg99DOt90DGZddVq
Uhp/AHKyB8X4W4O93sxMpEgLxJwIkuR6FmxSTKEsGedX8EGaSERa1fYGtW+mQ4UtSOQmyqI7I0VW
WLYn+rGm6UryJP+oMrX/XCAPOhzGpIdSyW1qMmwa2vxXnXcKJlJ1iKZhBCYgfHTKOAL8Ckz8N23I
6b2BfqrpQYrQ3+tOFD/XioleSq06DUiKMtemw9IpGbZ/XWebPlqlGpDyKFTnE9+rmL04W1BuN4LB
zmAwt3oDQ1vJO89uhDRL1uZ67JWVrP+zaCV06cExCDlJOVMA6lljIyZk8I/v75XbGMSrNMjb6Z2h
ZLieLwCLB0+pqVyPRZecMmy+fbWsUq+0UmcnmG9tGMG1h/8LVudGIKcK5miUtCm+TgicuiBWzZ96
2oDztYbmBU4KDm1T+2YsLpcg81hiLF04lKBXIWToO0WrU9JkkCPKuZ0hvMilgyXcpEoH4Jz1ztm7
bfwBV6GgMynuwDTfdHTapkPpqEiuil0a2SFOI/1X0piBIsiAKUqx3EBHa3aK0QfxYv1SwxqZ8vvf
9Db/EGYbpDsYpm0JbyVRKrXBQP5RJUXgDcEcfqIXnT2085g/mp1cX3S16ZGV4ffvrL21nyg3GXPw
2m8R5Q1ArFkdWbvIMscT+EehoayjipvtNXy34rZwOjOpQ+jEr191KtWUODn7KUBE2J/sojqXTt7t
xO3b/BF5bZIpVE/oCKHs9PoOymZt4dya6VWVcq/M8vwU0H935RppF2AXO7m4svH+8BwSRSuPdCuF
ESZZKhklGJpQ7VWUAebQPCeg3z7ZUdEGvogG08EIW3jH9kA3x23qVHocclBFTRxnXiFhXXg2R2TD
vACi+kMih3tiKX9hdav4S2dZTLCAgHJxrt7JFBLx0DXjLgtxBjgtwF9AwjARwJapQx78UUFdUPbr
vurfh8Gkdx44r6H0477KPslYMP7BCjhfHkw5Li+GKndC1rrRMSmOE8s3odglB3mIbQiImVyVl4z+
l3TFJycbPNsWflABQiyTnwdmm4LNTIZ2Zxtv7C2ARiiCWKL0RJ/y9Vc36WTEc89nUFAD+aTnuuNq
6EjvaDBaQsVp/SIZr2LWCdMBxOTqRS5aXHGPAzRy7GaarzF68YpbmszHgOZJRfMAoBPN7T6uDeWj
UZW65Gkp4wu3NQSVTQWWl6PmNY+Bl1hy8RKEi46oB4z0yZ16uaOl2+o9woaDXboqtgf50ekBJ3pJ
WGSNF06z/Y56BAjjbFby4vVyGv9KO71nFLmYP/N+0Z6Nch41VwEiF7tyG8WJn6qTbR7CXjLaQ5tB
6fKVvjbVwzgw3qXLYk3/lI2W694wzuG5LI2xc/NYkb/XVRz8zqvAfFLMGRcHC1Dsp3jMtJ9Q6JFI
7Aqnch6CAvFmt6LxGRzndBm+NUuUSy5BHKWFLJSS0c97CLWPVkh30C3HUWoODlbKn8mwpPS4YDR2
mdNM/tcOCmt0Jb3pfub1MHN+wW6GaKGgiu7S2YiVd4leT/8oDc7rRxsCvEFeMGt75e5Gd4wqBogW
T0GT/eaWnc0IJyK0wC9NOyHNTK/0kOhN6IVyPr0XfcInp01KJmZd8S6Xuv7QMUPxLKtXd6LZ38p6
veNAO4mCChzXLQA/VLU8HWf7gmiJpvtOOETVoU7aunlanKnmZKlRHD6kjjMmp7wjO0DhXkrjc5tM
jeF2nTM6J2BawXzUtBEN+txCWiVFB9lwDVrz9iNjk7n/LStN3HkIJdH2ztkun+XeaDMcYJcIyfiw
gd8zSYNcPle9PVTHskvHn3lmYQ+A7rlSvrPtxXlnLrOpH5rIbD4khpR8tSsMXiFj6GnOfza1/PIu
n2dPaq0xcSXUBL7F5SKnx9ySO+Dic0xhskR6Pj5DKufAzAijF9dh7svr2MY9tsIEmOmQObPyXtYW
7OIsh322E0w2Eh+KCwHt4ZiTGIgr5j9D26FGPGeZSueiyrjk1mpeO25HjXUYFfaAlLb1ISLT3Vl1
a9OxLAIVcMsZMK3Hc0EpALuNZF8i5AncxAS9MaZ5eYirnmlWX2aenbeB17Wko7JajQ+objUnrZ33
ILYb+QjXM+UIvwWm7w2OBI31hNEHPwRq2WGs0+VJUqfOZxZlPHW9PKFqn1tHw9hrBG9cpqrQtkAM
UhYqpKsoboEbcLRKbHbZKY5Bm8heUjv6UUg1nu7nXBvtSi4qZoZ0QvjUN62KqWDUquMDcLHTqfuI
sA62v4kNBttttYUZsJmny8ckHpDct2qZSSaEsD7+1I/S8l1TEU+oEWeE7eSGcSAXb0aYgfsnixEM
SSrpm2bNhOXKKKREbKnJ/DTOl6s2jfnOKlv7XEzOiG+QRG5wXvyLPJ8h2eNtmEgMtwDOfppTpxG3
R+9cpz61cGQ2ongvE1Q2sm7BbGDWboB+vUHQgcwfra6OpEsYZO3ka00oRBNzxwC7wr/SQeh3FbrQ
xjD/nIx4+k0s6p7ZNwxXi3RWMO2NtM7xTSUw6jPZZqoeAqsavswAzRjmWYl0tKeG+X1CTfq8s3U2
f72oZkm3gVSv5zS0k0dFDeGnVwuRChwpM20jyVpAAkquP84aNhaQP8NjVSrywxSEauNSFxsefDD9
acQrxWulQXrvaJN0XOxefgnndjyDRZG+ano7naJM2tP02UiLEczjRqN2Boa6rv57Z7FaJwJyTBzJ
LsmSR6ex0vPfyTSln+JcUnZe0sZRhiAjlJjonty2G6O0hlPSsR70qexXBsOk9sqhbz6EXPp7zIPN
xWiIW/hgo8iwbk93iPdjXGdKl3nqkwMtKFxa0Gk+I8VmHO9//I1EE646oVEgtG6lHEv03xCJ4bkY
JE+esqDfXM6GtlOVbn0tgXFmR/M4fLfXNxBPSDoVFdQIGdCTql4yX6dFdApJhA5Rqe5h7LZeILcd
XXAoaRv9VKgoDfYgwWXKzf5gkFn5Ej7qLmoab2+iEtmFCBjTGAUr7lVjUw8Ca8pC8Wjx3D3CTJWR
XrYx/cqGeCe+bT4VQF3ad4IndgMN6EbGrH0qXfRqiN/1kjNd6Fq233Mlstz722JvqdUHw2xGiaYw
4XghynK0ZJvWGlziz2EQv1nZns4614LJn0xLwTa83hsWGMARmm9wSbDkidx+1hoPs5fxPFkEkfuP
tXFD0BZBCUEU1MzPRCT8TyYkNZ2agCmBb572od/qS/IU5UNysIzle91Hv/VWGXcu5o03+d8l7VUO
MBaLkU7G4lwUM4Yehrvd9FKinTqQnLZ7EIKt56NdAGblL9p5nXLVAmIj4/dxqWyzeJJwqHlI61Z/
KMwW9dkxHLkEF2unr7b1hMIeQ3Rd6KutAa38w6Vr+8DGY1VOr2bU03stF/UYGmO5sy034ghemEJY
i+EWOrerbTnj36q0HSllOUjdYUGW8TBqHcZ5ehx7lOqmf3+/bK0nRFkFhg3jgPUMGHZw0A8F6g5p
PyTHuBuXf8fW+KZ3nXqNzcHZqcc33iTVGZ0exqCkq2u+eazEhZQ1AmsSRWgSG7hW5BjvnJCW3PMb
2VyKb/X3/rzl0U5lDG8RtsGV4Ds+aoUxP9H1MT/0Nlyj+y9xA+BloIOGYBdKHIzU1/MAw8xwPTMD
oT7qKMdpziWvmgr9MIHLOEmKNVOILBBrIag9NVrV/ZOPaeGpSiU9hCEd7/s/Z+vJGfua4BbYSzeT
KK1m/dJRIVeheurPEODO5HSSH9Kp3UGlbBxH9GfYOeLa4/pTX4eboRmC0Rrg9uGFNj9WbRmelViS
j80SZn7TGh8mqUx2wCfiCKwKbFAB3EOM6+mf/m35/CfEyW2eIWw/S5ekLULfmYv0I7OIZkevePMl
/meV1ZNVcl6a+D9Il8FMYupxbC3dxKljF11owEv3v9hWJQk+H+4rX0u4ea+uiD7IFr3D/u0CzcP6
gSm6cRmRojgMAQwBUlFH+1Dj2PbQBZPzj1KnuuXFiwaUrA7ezHKnuoBwIaYVlBk3tbTWULwnGqlZ
NcvZtTOt7OqEzp6pxObrReJOyNdA3V9XrJKcWGGSV+G11YzpameAaGwj6p4cJ/8fhnW8UygBpEmC
L716tyOIwqSuAdHaUwQEU3WKczbkL/e/4OZBEKpvtB9ozK+vCIQInMYOgEYHuHC4szXjBmKmOA0m
yOAOWdx6fRrtWHFtvcO/gRv4DtfTWicEcJIyWQjkXvU5bOkNqiXmsLzNNIA0fP/xNpcSohLEN/6y
LkZKwmeGfhn60TDwvHlOMdto5fwSIN+2k6+Lz7E+3oA6EOmGQHIL7GaC1pRyTa2GQGt26ntbRnKl
T4+IqCaHvB+TbxRgxucunP6HljTgRJPkEySLYHO8DmbjhIAOYtFE8ahyTiWSWwcr7uedAcRW+KLA
ol1COi1mZ69XQaFfGQ2bow7wGC2QRpIvqaqmO3eAsrUhKRyFEgFuW7D+Xi9j9QrjVgfJMqkxltBF
oqoGRdsNs+KaWFQ158BatN8MyBikNosyVYemnYfmlGeLIfpW01C5TAI652A5FnBasTcit8yW/F+5
WJrWp72p7o2CtraZEFGmrqGTQgr7+ker6hJNGLJJl2KQ5+tiN9kvp1A137Qm5X84sBbQfaZ4iBLe
oAnRyWpGucpoaJS5fRAwKjc25f5UdcVwTNO5cPOyTHa4Zlsf5a+zH9ptdOnt1Q4D2ehEjQzcTArG
Ae1HBQtMjCD81JA+mvYMXQFK1v9wdAUZ3qQ8pUm37kw5KjwaFc/yq6WE+ktaNrGHEnfza7aWb/eD
xMbJdf42vVmFqnS9s/NkUao2AeYmFSglMU7QmwctDpUnvO8c7CWNMH8xO71aTkBL9wqfjWNFbUqA
pxNJp2cdoawEfyscYMOrMQG+dZVGBrOJAq688zo316EHRidM4EzWnQu9DMyobg1Y8k1aje5gjNZx
xLb959vfpXCABLsnk1+t32WUoySx6ANNTJSSrgybEbWaAYMy7w2uyM53nhNCE8TyY6/c33pAWovk
sw44t5vWjMqwy2wD2qxNnw/PDLRq6CbN3qW8lfFQD6NfjgCNxRlchcEAXxRrrqGsRpGQZF3iurUP
kBWExm41L7Qxx6Ky/Dxx8sCFmjJOdG+jkWHJovWWpzWFVu0ks1tPLoi0YBhAa940s0t7Co2khH2f
6/L81NJ9gBEw7WXnm09OgUexIMCgPP/rIGdkCCRWkFUusCOU80Rn+ootWnkITSgeWiap4EHz8An0
zeQ6UT9c5M6pD/1o1zvdls1fImbv2CYAMbyh2Y1GLw0cWvuSSSiZHPIICAO8cCOuD4U5W+YZCaIe
EUe5xnFapVDxK0RamqMG1MB2U8kck52ftHEBOKDpga6IWvRGkcQAWtnMRhpc0jnOjg0onUctmZSj
AA/+D18bTJpQuwDAf6MLnC9lgLhYzD635Mg3ujrxpaneIyBt1NdIJ6KnTDqBsOH6RpvmItDaGl8K
MwVBFdVVeB5kJQUC1ASHakl+3Q8bW+8P5BuvTqVbf8PQcyimy6wUzrwmFH+5QRqiKgYcZIY0e/td
JqwaBcxIkIvXnQP6EzXaVKGEiFkcnFqtTSRXN5vqcWgXQyMTjRTNTY1o+ef+I27coaTZREVSE5SW
1jjLEjH1DoNcSiV8GE5NLzVX25rDhyCxsb5AguA6tdpeYqJt4AgcCCUEBkI+5dbq5o4q6O0YiZLf
V1Kh+3GF+JIXR2ixMP8oKMcgcvbXHk9vzU20qPnVNzZWXVYNSA4qZsBFL6e6dICEYs3nDqpG6vaw
oEuvbpq59+0oGz/OiyOBPWlSkKJK3E+JixVH8oP24sRkPV/y+Nghf/QV98009OD7Nt/kDubJh9YZ
BlzmAEGdk6qxLW8ghIU7KeXW9U7IQncWMUsQSKu4ZUlRFddVRctZikpE5ScrfaznyjnWVkLnOY/a
8hI5qcP8p4pP9z/6VmgGQm/Dzyc83yisZgYk8kKpEfFW1djva6075XGwhyLYOqyORi8EbJVYSmy9
/3QWypz5ujxy9Ul1kp0NuZHBqWL6HFQGFiellu70Ff+iq1e1Dpfs/y+42lX/x9l57NiJtWv4ipDI
YQrsUFRwbts9Qbb7b3KGRbj68+AzcbHRRtUTq6W2vDYrfuENbY1rIsQDVE+tyqS+3hXeKtD9LpoA
CPJfjqvPGCPlAN5cNUTny0rolNyf2t2PpgTILUW9keT19UfjLI6OCrw0roy6eTdJTntOlkj1pEYz
3Mipjjqlt1cU/B2aCcSjNpKBvzuNf0yy1HSpiNGMwb9EYCAtdJR/YCWczDA/SoJur4pXQ6mbT6tS
AEZOuso221b5cymW0XNQU/Lo3WkvHX1q5rg4kgpaK+yv15SPWqWbadmtFhabNW2IsOlusqZTqjKf
oQMeEhDKyU7CXLi52VUfsojqnyN1GFDl5pt9j1fGMIhShSMKeXyb+GWdYS+TOsSBphXxu3hayid7
aOrlIQXcGh7s4L3F5Jwgf4C+7K0UVie6UZVwsg+yKMpftLDrcVMJp/d51acH7/XeUGSFKPb+Jl9s
S42THs162uaAW02n9vvUxmQIqYJTl6F+ff9I7A1F/QurMhvG2Q29TW7LWo56mLHJnEiPsyLl/3Sa
6H1r1qbP94e6PX3UwKg1EIKtwnfbulE+FNLMswPEmtxT6ngtDG2Mzlk4Zj5FkuV0f7idkI/xVvu1
1QSN2G/9PX+cvrZL5yQa0cxFKtH+LNoydKclBI0sFcpJDMMMAs3UzjgyzD5GV9lTjY2VN2WKdlAG
uX1NKLXAPKASAsAcd5TXP8TMx1jUgh8Sjn363qkMx9NMclNkCyxPn2bDTRoJ7HcpjANDj51q/euh
18fmjzlA5Cg3xDBnQbPIcgdSp6t74yQbWfa82Gj0uXW7JMKl9AyBuFBaLRgwFaiDIQ/lc8fD3DN7
jXZ0cey8BljRoHmB+CFH+EbSYBpoYgny80AtsY0oy8689NKSnFMxke4Vef2oiS71eyFsFq2NL2k1
yv9h66/qizjkkePe5PCdrmBXwR4Jst6wvLBs5e/KMPSeibvZwTrsbX1qPas7NmXZG0iJkKOGEhJE
qqxeviKlUMqejRqNL3W19amkknBwgezOLwEMwSqy03i8bp4DLdbRqjCkOAjTIT+rsUKFK5kLzR2U
0PQrLdRPRsu9ValK/M5oqNliQdQe1A/2vppIZsX0Er+SY7/efOjU22UXwZZTmtT+W257852Ys/KM
rEb3qBPBHQmM7Q7I/GLQCT7ohsphKWka5g73pmKztYxCzj/OUlo8WqMUf8jRhj4I1fYeXRId5BZQ
eOAG3dwwVTxkWo3RbVAMKFVY44jLYDlhVFcO6UxqK0K/TXXt4/2LbfcrQXes+M/fZf7X0xpHRP6p
QHOodcT0farj3i2lOH0ZjZBmbZQcVan3XnlaNb+5MVCbtq+s2rSF3Jd2HFiNifveiFSMUojvsxka
aPIXC8aBcebNZMtumc//3P/YvZ2MihOS8jBLuM+3NT1DVJTpHWwsQ/pUuAtGCiKXioLa0EXqzeVc
YJsVqK1qnTEKGJ8pl2kfS7HE1kG6vt6Um1hHoR4Luw5RMMSfN2ttNsYU59MQBTn9bDdHYOFTPUry
QZCxOwpZJjBujUOzRW/ZzLCd2/SK5qTR/qEy96VBkvDrwZzuPEjk6Thn0eanjrjdtxp1j2ZYLXLk
UloMlzIRZcRkSfrnQa7xcZ6pEASyHVvfOLl5BvYV0VS3FKBL3XwA8+tKcbi07uywGV1sQ4fIW0w8
x3GDaIzeH0qxektWWSYdPerrW7ldhrVUxyW6Z/yVE2c7SaGQipt643jSGC9P6RR39iUZEl2+psQ4
FaGn2n+LClkYvmVP8qMSZvWPqB/CJ7PK7cInFqjebD+w2p8TRSH4DrDspow5wsPIS0MCVCZF43lq
eu0cg6X/R80r+cNULkdCeHtbhciFgiI6CSuv+/U1wFaxJIHIc6DCSw8MNUR8aIBD+/7+Ztnhx6HN
TwAFSols8aYfht6PFFMFi4IiT3PbhSQX/4hDU//SLWrDTihC1AyhJkU/1MFSpmdp1oormkWt8BbY
r92LNleZdVKLNSeB3jl9jy0ThEBtq5J9tYzcbhEVEvM3UP7Wz1akvXxRJk68b9ppg/DBUhSfKjvE
UNSlp2P31xFFMedUDRV+bwY0VNtdMJ8Yz+OERMN17u15cWe9qh5B9zmROwol+1TOtWo+y3E61JRh
h6i9qGAl/rb4R7J/+xh+OtDaNrJOXU2IdIIv00SfDmZyZ+sS/6p4MQKbu7nJLHXJqmXuYejKsxaA
3jZfxq4rr/dH2XmT6BtyYXJbURzb3lPCSSoEAOi71GklP7b12DyaZdIF+ZIVL7APvzhVqHy7P+ZO
EkFaxFUCLoR24rbD3Yu6U4uKrY/OQu1NhV48NPSAfRgkycEFsPP4AR2AdEwvHcng7dXFo5/mzQJo
aG6qX7VjC9Y0mz9h9uG8CyOnHA6CxJ3x4O1QM1gfQJre61X6RwA9h3YEqKQAIhBqMwTKFTJwbnKJ
glUkae3kQbeU0y/353NvUJoSa8hEwnnTG8SlN2/mQYQPfSIpp2VUf1rx0rnmXCPNWC9HlhA7ywd/
g7mEOcrFuq3SN1bSQVCiPzG01Ui8Ha23N3/b0L0q0dKDFdy5twBzUrnlnfwdG76e0UjX6khuVvxH
1aAQIWOKB2ZQO3hId6YQyU5wsKiLrGDubQCsQ8KuTdqrrUwT5dyoVCc+maMTA4F22qU61W0Vmf79
dduZyN8IIXJNyrVgI15/GoaxRoeaoPTQjHqD5uEinbM6pT1IsnswiztD0VcBCrFyIWiwbL4v7+Y0
RrQMwEojqrNF+vosai0uvCY/vLjUnSVbw1ySl1Vc7Kb+DQXUlNRFywML3eXyJEIFOqa5yIZwDUO0
ppuQRv5qByv5OymKoXB1RUwZNK1c/1+Wpc0zN269+FoLc/lUZyoaz1MU22d9tpW/4PLYphc7tepA
vBrgCElj3/1UhCr/o9mRiWFKlY6fbNy0jtzJ976LIEulsk9J56bUqk8DFYJJyoI6cVrE7ufaD7ES
ObiR90b5XVuh6oH16vZ46bxExhSRgxv6kl/rEYkbR5uPamF7o4BqhBVGgEr4sb4Lf15UkRIltiby
ACRg/5TAy/K6qj8yVzwaZXMdDg3DjGqXB4kBlECbzPismo38Hzb3eh2tvANCnO17AjwfJjvkkqAu
ZMkbNepF9N+qsw449eCeWH/w63gSrACXBGK4/y9u9XraQI1MXbekWaCEUdJ6ZBPtKTQL+6NQzCLy
tdGwzij/XjUriw+S9NsjTJRP2fR35RK7lc0RdogLTXnSs2Ap9RJjp0R2NV3MQSwN80HysveVoBZp
YFkr0HaLC4sRnyvJuvNAiyG5XeIu7YZza0125OUlBPpfqiXQK9ALLQz6aYaAe/9i3B2fPjOkZyJJ
yGuvZzlps5FONLPc10b5qC9j9EL9VHbtzoivRTylL9DY5DOMsu5g5N1JRtQKTD9Jww2vu1etPgEn
zsiLrCweHvH2TwPGZ+Taan20b29PB6pAHD8MZhjyJg4qxzofOpT8gwQyNh7zc/wEM2+43J/M2wgP
xgAQJO4t+P033iGpVo70eUsI00jqlaj3TUbho0PQVa4IG+7WJu7DZ5PCy1HTaKekupIV0ANBvY7g
cruPWjkqh07LiqBCguJLWLXTc56npnwqUAv7FfeG+NB3peWjsD88ZpoUZV5W5lXumjauYv9haSnb
waoGQ3NLpo9AVKdoauTUNuvPTVxYD7ERqz6s4/jz22ccsMSKEl3jwK3sEyhjtR/MuAhApudoCzvy
hxnKuuvkdfe5dYbybIGCPGg671Q+ENhB+WltBCAjuL0fOtFQuy2iIihFVZ9nM0JjQjGm9yOVZn+w
1H/mZnAuWdsjyph35Ymax1EveG9Ds9LsNOoma96yObfSGKJXYGVBS4H8MjS25qXgeg+u+90vBZUA
lBQkym3HWdLtSJFDIwsmp80/YHQqHFdWJyd1c6WOV5T5OD9VfRSfbDMpKreszfHLgoPhETj5Nmpc
Aa2rjT2Aa/vmtgjVEbo6NncBnirZ4taaNf6sM2ifSGdO0alUsv9ymOmecSkrQKFvaEDtgJbwQFyw
Uohxz7F5XB/Hjqa/l42h2bhDlojMa1XRGgfHZ29t/xx5/f9/BAyUv/E16tI8sCtpedHHxgwwL24P
Kt+7o5DtUqKgTwf6+fUoEwXSqGhClrZzjDKABBiic5pEg+PfP6O7SwfoBJEnwH83or6xPJJtODxx
oa42Z0P7ByWqnxh9qV7pIN18f7CdK5jbgHuQGuyaGqqvv2ro5SmyMi0NslFV08/0SbKvKo4Z6rvM
tMILRgjVgywP0/X+sDvfCLWPlhb3Arzgbcmn12edLrWB5ns3gIAWC9mBF6aUwBI16x7VchAH1Z/b
2i/ipQhDomCLduCN4DuwTlEnLbVmsxyprrtjM6rNky31EqhYuxIfF1kV2rkpkzz+t0ORqj8XY9Tr
n9/+4YBlV+FCyvs3i4uikpoxdBLYAKKfobRWfq22AphcFT3F1nAkCrXTN+O7AdKjRw3f/YYrJLgQ
aY2gPGNrAyZZcVj7Ipn1p9Ze+ktrmViHxBmSS7PaeXjltB5WuI+ZFCnfCevEwbLv7bb13QVdtYK3
tq8uIu2DrlPYCao4o6KZD7pUnI3Omf9qWjvxxaB3D06tRG+XHgTvDF8K/MIKtNrWPiJU3MKsoGsV
RWHh60uZ+619Vgrg/ol4Er3zXkut8uDZ27kwCFIxpFlrA7cNaYBCIBiEQ6tMDpFvqXvrxVmqIy7Y
TljIKKgArhIKq2re6wMcO2rhkCgheGpIiQc5oz0vyhz6c4Fn7f29uzcURL11F63Y5G1JvwTQUlkL
Ik7OMsJ/avoW16esd0LUnAUOkvdH27sioChBsKHAvyLaX39YI8Ey7mIpDQp5wqktAd3SAyC4Okvy
cwFX9fZbl/yM8hhgJKoD2xglSpdKT1o1DdSuaB5oc9t+OWrdAylidkpDozuIffcmkyLcWo4mY79B
xJWIiAyqxHhi7OIgHsPl1KOq41fIC53uz+TuUCsyk479DuUkV6ZZSpBJD6SCoKReSvWUTZ3ytceH
6WAWb/c8hDJ1ra2j8sktt9mNXRc5TlpPWYAqPfElmedJ7aFD3v+gnTCLYXTsZXhBdmpGQPBNNr7K
MAgMe9jMZpc1nTnVTmRD69fs98iHNRcLSVNXUibdN/W2PXg5bx+U9TdYOH6R2aO6t4kop7RHSmgm
ojSMgQ3DLX6dhDQ/pay3N9bOZLjc55WL6xfaOnN6xIVe//3X+T7jozWIOi079qY8LveRicKgTTyi
dm3qmmb7mNlde4ro73kDyB9X1Mv8obey5OBk7i4yB5MSGt7t7MfXJ7NXugGZ9YLZL+L+tCCbfulK
XXvzrv1dGKdbugJNYHu8HgU4aZk0GUJWUyyFXsXf8sZWsfyoa6WDi21vKhUkLumHErnegLtXHr3k
9DVDhX11HS2rP/fGVLuWvDjwpib5DIpyPBt9ZxxxtHYEUvhM8myVrAzGzzYj6xq9VyTKGEEjSuvD
VOnpr0IYoH/XToS4UJrEnCOPpeSZzlvdXJ3eSk48BINvTl3yuVtisCaIO765pMPPou0C4IjQ+gbn
EWlClJJmEBdGZjOD3ErDjwuykJ0vtS2g4fsHem9HwSoAPo4OAwTDzY6aojq3sItOgxDxbM1FH8v+
3Nh993YJQL6KwwogdiVZbfdUYtF4X5IqJesfWnFOkXT8YiMOLNDrsKfHqi/I7SEn5xGKhFp4kEGo
ys6RRXkIvVkgm7dS+pYu8rp3ijRYlqXJPqpFP6FZpkVL5Cur8uDXYqoFUk6lkqAtNqajOvsaSDbN
VRXE39zE1usYX4S0rFwpARnoT0Znd9d8Wbpv/aTWUDKGWqDnOIfmuS7mKbnKstBCd5n1WDu4AG+f
FZTZVs4F6RB7d1vbNFC9LaoyS4NWVougyKbJ720jv/aLdrQ/di98sOMcE5R0KIFtLls1dJSmEyIN
YsBU7yqhayiVoVJ1mtFnOyVNMj3bxoicEwS3/9l9DCJPwTbp7bsUDSMk6eDo0Wfa3EhpnwyRYSAg
C86wf5kWIXlWUVgH997eWSBGxYuOLjxx46aYiiRxXPY2sIUia8SDYbXSFc0w+6hAsLd6jIEQJouH
HsdmRhdhiwq5ObqrrWL6sZyYXtfD2HTyyDpgZd9GchQgQMah8wUM/UZxi0t7hJgyEuUsdf+sIBCP
ZTsly0kowl80e/bvr9PubgErSdeMOhdVnM0UDtmE9uLqxJQvmvwTNaBZnHqrFPpjrlil4rcUwxs3
R10wd50yq6z3yVDa7+Ssh8J0/7fsTTOavGuZk4DoJvOgZhtJ9oykewxJyLf1Ngzi1LHOKQ51B5+9
OxQ5PD1ezsmNaqIOigQyKLDeCqyg8JVc7pTnEZ0vD/MW+r73P2xvUckrKZ2yoLcgkRhrFNmSMlKq
3ii9CUjTY5SCPXCSUP8FCPMI3ru7qOBDYBqR7yBJvXkj1BpFdUpuON+Eo5q7aBzmj1qv6/UVneMl
88aK6gHqVNHnuYzT5lSHbXTNplo7qs/szDPiymvxHz0znfjrdWDSMSujhl4XJZNl8gplwVEGuFV6
FeXYHDwZu2NxuZIf0IqF4fB6LDUfWGq8aALgzerVdNL25Fjw6TIFEsr9Bd25d2j1Um9iFFro2/mN
xlaPoRGzfdAKvBRFV59DOTzio+y9gcQ6GItSjeEp/L3MfxTrtHmCtguBIjBRa9VdBCmnX/hKKX8D
bLJfNKWssOoYQ7V8HCpR8xjiPTj9QGs9dU6otddfemeWh5OOfP+1avtI9sc6HTPF1ZQZW1RFR7Xa
S8m8Wxdzk2wF8NjWSZ/r3Hn70QYCQzJM7o0uyjZyw3OcDjPqxYFkaljyNrbi5kWUXTMzNw6O9s5h
YyiuTp4dMKjbXKMQiSbUMcmDCn3xZ0UaettroSN9TwZpOmt6OCsHx3tv40FxgTRESAzme90tfyxT
3C+odRRE37hUzM9Dp9uXRop6RBMH5yCd2Im+cfEAdEr8CyZz+3H1XC0CWh9dIDtK3kulkz4sbWZW
FyZff4YyZwX0NRvsKOEZHqzh3qYniSGOAWVE7L9O/B+fiZYU0I2CsRN0PE4zYMxTbyT9wRfuTeaq
jMWTznXJe/t6lEoTStiv3TSnKRrTBdZkoNEupf+ai54e1BX2tgo4UrDt5Ey3pCs0NVNk7vscnzYz
PSVqXD9OUvSxVkXll5Y9HmgD7Q0HjGIN3SEFsGNef9qI+FA9AqcLyqrQ/Y7X5q9ogN4s6SK7FJpx
1MDam0pKxsRgaEbRWN+ELUaSWa2uF3mwoEvvZ+oY+mzJ0i816e0tI3wCKAdROoTjf4OBIV9BSwWU
ViCHInxUatGc0qg4aijvfhBiDzRNAEndqBwCrx4G3abM1c+R5U3UZl+q2tHdBX3eL/dv+NvqKx8E
FQcCNzX3m1JhJirQUXWeBXbbL2eJe5EeWGy/AzpbXLquyx7yJpTfXAVlUOQsiJe5J28QuiUIvqaJ
Mi6ShlDZiBTBW1b/c//L9nYhpBTqkkRatL3WL//zGBdYpqtQZgMNFC8U9NatnGY+R7NofEkpD+bx
aLTNHtSbsuNZQAVbVInxVOfFj7TJsvc9R8+ruzk73f+4vR0CmI1YnTIPWuub4Rx1hldRRlkwC3gG
A5ADT4phn0YVJ+D+ULtfBigZqB4KsTchJD68C4LGbEZdkpxzoqn5Ve2i3kvSRD618STO98fbu37Z
97DZQRnf0u40dXGs0qbw4mRKfiaUr4NwVVW+P8reBBI7IW7BM33b46p1rHydoUIEzhbOyYCGe5qp
VF6jQW3/w1rRYSBDpd1CkLhZK5uScT6aXIdRqibnKkxizZemZToh/iyKg8H2VstCUpfGDlWym2Jr
FS1WG2nchVIsQ1JU4tFLLISc5YV+nVV1RwiUvfsD1A3IVEiDAOjW3/PHKQN1AvOk5BmbnaL80hZ9
5yKgm5yTupO/oC+znNREOoKt7gxKkMgLQybM6m2jLPZh0WZrnZwJ6IIqRzXZzXuz92azjzxTKjAz
Htru2/0tszsqd+SqDMXDvVVpkiwVjqm1pEFXYnWYkEFfclpE57yNrUdkesrzslTK2/fpKthJb9JQ
1lr9JsOphbOIOm0ZdO6yl6Fc4o+pkmR+oU76AVhs50iQ91MMg19EbrFdStWKdUeE+BJOVqzY59DM
m3dRBnLyoTJJbQ5Si52Nyn2yYj9gRa4qGq83zoSbR67FIfl4llt/N3ETXsTQdBcjGaXOpdc6Hjw6
e8tHE4IUbZXXvoEdM4lLKQQWj9DiJC9J8BJR9Ti6arEqziXweE+XscK+v2fWs70pyK/pwNrW/R0Q
bZZPbexBmNi0B02p1O8tZXohjTXPiYUvpxU3yWWOyukyYdb1+f7Ae4vJmKQHSN/d1qWUsh0ygCcU
4hD2Sj38epD+LUZYTMI0w/+wlitonbI/9/ZNeWpWCRlQh08Czazi3kMjv+68WqtjimEVlKr3dslD
f/Au7bwTPIC86yi2g1bYRn14zhZrxAsdbu21mE6ZP9t4cB0s4N4o6IiRYBHxcYdvFjA1G2hRPTXv
pjBqP5vXcmMtyoNbewd6xnmj5WdB/CGx2n5MGuVjjXQ2QD6FIMIT5H3fnKaW3rccw9TLUK0o3a5s
ytpVYAL5UaQbsb8kAE1kS+sPKgz7P2cFp66k6dUK7fXhhJxQFSAYCS80sB6RqAqvxD/jSVlK8ysu
4fW3Ep1yvKOk4prTd/OHrOmfownVyPvbeP+XUFld1dx2KGOxM+WcXIWEOs+M1psnPXkyUilhS5u5
E3Rh1L+0Squf58qY36HcLD/HLZ7yuOj0b+e5AtKQHbYD/Wc0jzazgjWwuZQVtd42i3/laM6QtaWd
i+iqehlTqfkPW4+oi5ufa/8WJxzlHRAUwySkVNLlo2E12bsYqMLB2d25KDQifwVXh1Usb1vARnzD
nCN00wPAZ+Op0+xfcxf3Z0Ll+uB92bkLYfxzSXCMVt72etT+DBVEaE9WKUPGb6v6hx5X6fRQ2F3+
IsNeqN0uLkowLw2mF4M9mdLl/k7aG53CL/KuaDUBWN8EKtFi111OuSKQqL3SAAZukzZddVbaKb5m
jW5eWnwHTioX2cE67s0wZUh6+lzEvK3rL/vju4coUuY5Lyh1y9l8Si3J9mMrzC5UqqqDe2Sn/wx4
AHgEVHyuxO0ORcmFW7gboyBbuj6Q5b7FRqQovKKLps8WGv5uiV3axYrxinRpsr6dJUgCvj4CvDhc
zNtWP7YRI+bdLPEsshMMleW89As8m75LfFb2YGJ3XnRuTH4m1APKvFs0CJ7nFRqMbfhQpg5qTJIh
nmwrnr1Wbmc/o297ikc5+nx/H+0wBlcGJJrOoAdIK7fFyo7Iu4pyXgQZ15DptEQWXWFzMYvitDQV
Di8CtBjq1VpWKfCGR/NjavQxFHzDDIU3WbXyVVEibAtse/xXHuO88dUMKwavbQrpKavDKIdnrSJQ
2+J+ZV3EMkUfEmXqddyE+voxrLJFdpHliNJz33bVN72tlPlCLpXlLk34/gftoiY+0+xq/8KiNtFZ
dBRT/Tl3EvtaGuac+IUSVe9L6IGDPyANmf+iPE5yh5bDclr6QY+uU1NFyldV7efP+M92R0iJneOI
YizUFNq7TOa265ohmQjBMYkDIw+bS4FTw1kM6ODlUp3+L61pyMxhGUPGSeTr/QXc2TXQESjgoFhH
5LltG8ah0rTlSJNLreMqwFcS9uYUDx+oeqCPIaIWQdTsCDu/czCJ3+HRYysC2nkbWzc5ljmDAzuy
GKL65Cy57GfIZX9tVC1HpSevL1NUCq+zwJ+JqRq+3//mnSiGasFqWgiMaQVPvL6CKkukGbRQAjSE
yB+6xErOcr60B0oge6NQaQHERxyDU8Pmgq8LPLKcOVtbbKKKXHx8hV/l5XRQXtwfhnbEWo6AcboN
ybqF5yEGvWiMS1m4xRwVP8q4OnK22ElQ0DbiwuZC+x1hvp6zaNWpYedj9xg7xnNt40eUdJrqdggm
+NW4HPWzdz+LYBb9GEg7bJLX42kjTlFOSRBd9lIdpHaff5pycdRr2R/FoQ/q8Bbzx+tREPY3hoin
nnofKv9+NMuGF2V5or49rMDvGFgn7x1R+Ba9YaXQ2EEiIV406n3kCqUi36qsDtryKAFyf/v+ZiSq
RdCqZMApr78qrhQ1LRowc3mJ/Vlbg8iO20Ohwb07C5YNLGDCMlApm1HMfhjqBgRSoEea9MJxsvwU
cbenxc46lC0ny+dGKT1Fmd4usv3bmgrejYoSx00JaZEcuGIZsFFloYE5VzK2dIs0fIA1+O3+TO4E
K3TIV1QwnAxamZtdOMa2NrVFkQSRWYvvlVE2fFnSfZ4ASh8s2t4BW5X2oQLTVLpxNk8dodlJj6cz
/p/0IVon6NU898xy+auP+6/3v2t3MNaMevC67bexAoR7W9IyHbPvIeqfHSOJ3WKQ7XONO/dpYi4O
emU752z9LMQFKOFT5N7slWTR1XzUKiRqinQ+E0jMDwtcUv/+V+2sFqMQzxK7QbfbhpZJn4/TrEyY
cavJ8m7qcMMx6QY+Dd14hOLc2fwmGBsiS07YbbBlyngHYYASBzRaHD1I5SxPfXMZ2mtlS46Bt6CZ
Xlo26V9Os5gHV/7edwIdhbRBT4m8dPN+lVqFbww+Q8E05m3mh2OhfArTMa19OVbn8/1J3cs5wROA
TKHLSVFzewakPApLszHLIEfD8KTMWuhn8pS7qdVLZ2Gp4TVRnM8kinggG6UDKVmJfXvIDo7izpZd
3djwf+D5oVW4/v8/8ga05puwTUUR5GoVPZQo4XgTWPWzUTgEaSI9ilF2VnglEa4X3Iox2n62KleS
3iRWGYzaJLdIiyTxN3mS1M63lHAmcknMd10WJ/4MIfGf+3O+c1wA+QEdAatCe237XDT2yGMe6kXQ
FUD8WODQeB/JVn+kobQT/AFOI+4D+I9xyZbDrhZLb0iwNIN8FBHKxAJqLO/xqewA+TVIentd2xXX
//BxVBzB/CB0epP4RmmNHlqrlIEeyt1jobfFQzumzUF6vfdp5CSwYCnDgfdZl/eP7QIOVa8zaS4D
OkPGr04s6jVUrOy7U1cabJoIKSe0h7MjzPreyq0tZQojBuDjrS4uMBXgi2FcUhXPhlPWWgmim+p4
ABfbuQDo9EAzoCOEhMO2PhZS+IZ6lFeBrNWV7ALj0b63aVcJbCmjQ1OznZNAQZqTR21awXhlc3k3
PRGakEJOQmg6w9W2xu6Zbov41jlKXPqWBnTSw2d3UMBfzlNlXO5vmD0AMD8AIhStSxKGbY6ih0rG
rrHp4iwT5JRl0DPZBSfW/uhiJ8WIrzHq5Sq4NmLXyqLiHw3X+r+WuJt+Nr1qp9SW+0hxJbjW4cGr
vbMSvNgcIQWQ1w7kCv94NARNflqElqoc2fPZ0nL9SuYjH0zDzgVICEIH/PetdEMIk4Dwm9TAcmK5
pvaNpRJPmCMOWKOt1utQrg8uod1p56blEgL6cetILhl5BLsY5MfghP1Ll5rGe2L/xj7jtjrb52SS
pQX/wCmT/Q7JZzPQcrP9hNoqKu7WIKXyw1Jk2hUMPnKW97fE3rST7azlQGhpGGy/Pt1SHY+VMrEj
qtQofknJDLddQuIjHA397TBvZnx9AFYbwZvir6Ta+US8gT6BlvxrhLrzZLeDOGsUH768/aPobUFD
oQS5Wle9/qgJxlCYqEYeZHNW+bOcJGRXCMwV6mwd5CO/U9xNJ4ZO+Qo2JQm/DaFx2TTmOGmKoM/D
9O+xbJcP/ZgvoTtmTvagjI5+ManAmK6eFmjv2JVxGnvKN28+Pg4XCy02mwT5FquSKqXkpJVWBI2m
jLoHs3DIfLBuK6htVtsjmdDbbeNQrCeCWNO9lez3eoarbBC2HIMut9Zrs8rm/K/ZNH8g9Kq9+ZFj
JDqUxKMQYW+K44JXvQwRnw9UHLRcQw6Xh6bKj/A3t48co6DDhKolDrk3FyNl8lETdkJjAv3dL+wT
+UoQl/3SwNtZrhybw0nIaMwfrNrtTQQcDFcnLj5wfTc1o4w3O23SCVHCxcw/oQSswmiuuhdz1pvo
IrREUc/3j8bts8qIJLPU5OEF3MCVraolQTP0JBiTCKftsS98qbaUgxt2bzrZFbAsVhzETdilVVx2
He36oGvy6NpWlXKai8F+SfBWO5MK9J9WOc+3H0Xa9gjl/k78+GMTqcQJiYqykM0maam6WcjRW5wh
9igUzp9alG3/HemWPihDm58RIYzcGs54ebCkexPMLQcQae3mEBS+Phm1rY/MCc0cKunFJYyd8JHg
5agMclv3o2kIL5JKlQlCeXttg++YFawf0qCWpHm4zInuXCUe78+RipbfWe2FLMN/j/OPAHCTwaOT
2r5/+04CYUilVWUnce+8/lBk+6K+UGO4A6GIHjRNUvwRsdyD2t/eCeFogtmkfmUQH70eZWCShx6D
mkC1o8Wbi2l4n7UqeuhR9DPNAbvc/6i9e43L3KSGBXD4BiFXouKCMw/0AVnhcpNaTcOVJrYfemTH
DjbK3hnBxVFZEXJrOrbZKKJQNbafBbQ7zmt/cAwg5miRwjCxzHhVWe6j61LOw1/3v3CHpE1VBPLu
ylHm2d/mvMMs1aNckXBHRjOFng3QxpumUH6KgLz+axRd23tw5pWLEWWz45Ir6uGpWRb7HZ5bEu2d
MrJ/3f9Ne2dmXdyVgUtUvM1ICxQQ7XYWcdCNifYzi+zyvS7+g6Hr+kxThQJiCYR6mwtKtgRTo6U1
YBt9GFgjMiyOKuZns5WPJPN/N8ReRwUsLBJ4XIC0q27wnOTCSE45XOxpluSYuaLm8NQUYzG7i9Z0
YDSyCJu0yELW65zyhH7GTbCIfrZRFcMeUbuvwqyHd3LfF63fm43QLrbFlqdE1y+mu8SVrrhIOGr0
YCZQsWe7d4wTjjl1d5EGuT7Vna3nlBOa5FuvOePsaZ2gD6BMC+gtR0kqy1vA62rupEidOLj9d5Zz
leyiXooS1a1QKqLTxHoSCIqpcj4rQ24+5wizH6SlOyeVQdjD+HxwF25vwEjL1T7rtSSAXNT7+IXT
E1CX5tEQo3zwZu7cQYBzwYSsS3mbNalxVs/NinnRR1lBU34Z3429Gj9by6L+KOVJHNwMu+OtvU72
6Y6Ql7BKJPMt3mgpRyQxScxv6HDmV0H18h0KvvbBu7m3XOhykBeSS92yJKTaEahjxOjUtfJAf06Z
TjDU+4NR9taL70GLmErbbZG7iRalq2BeBtOcp4/KYNZ+JamKBzWsPkjq15tzc/hWyXACgFU6nBfq
9ZtRoceICwkAh7g15l8ZWpPeQP/+Og354NWSnT5ZOEW979ND06qdj0Q1kXxq7cpTzldfj6z0Cs1F
DXEyhzKQcUbXM3tJirT9nqdS//f9S3NnlwBSoo4A44sp3aoMma02I6280gnkOTlj41D13qDTMy6z
TmrdttTVgwRuZ6NgzEtWRd8Fgt32As00bSmnpC6CJZYqzxSldlk9Z073v2tvDqETUJ5YK883DkWm
ZMBJXJIiaDudCncUJwFGvaYHKO1IqmNvKGIoYNzEF9TKNxsF3avBwWi0CNDhWn7gKBiFHg0581sC
R++f+5+189wjCAPoxqBbyoO/GUtwOeupgWFqpY75szKNc+uF/8fZefW2rXRr+BcRYC+3JCVZchyn
F98QqSzDXof89edhPuAgFgUT2TvX2yOSM2tWeUvR6e/TSE9LX+pahVpqle/E4tvL0kTDKk5jxrN+
07+6d8PKTq5ncLStK8vBHwgrtT8muXVIpKlYQYtq2WVWJ2/Pbu/Wu2UKA+oTHDlZ6tXzzpyS/9GI
JjnYYYq/4IfSwPm0kKr+7uVXe2uptelKX31lI15nUoqwdCkKh6ugLy0UZxCY953azA/FZAB3eHmx
W8GF+wYULtibrerEhEXyXNj4caiTZX/ucqmhb2t0ztnOW+ucLbVxp8EeesjKzNwjBd96UFrM0LN4
qaajG88/pglydjZ7sgrLhfZSNeZyUJu0OaapG++c9VvR5e+lrvZNPkx5XEuNqbFbZMcyc7vjxO3x
ezFSPIeaJPr3USsIaFwF/zT/VnLF82czlK6p0xIXgkGbfqfmGL3Ku3QPrMU9w5+5uhvWi47tQmuI
XtxVhEYIJWXMAGgqqhPL/FBQ3iyVD1tegZc76OoxX9LO8aNIF32AmI41BAkK/pTLEEuwXinLInC0
QZlPduPadTDHlvoWlxvjs9MVsePDrMla/AQKaYWqmXf2m3kR7W8BRSnzXbf1PsTCKss7z0Zu4mS4
jRYfuqSsOl9BoPuSaxqu7l4hIjVISjn9ttXSxYGlctUvml16ehiDknw7jlP0Toz20h2mQi/r0NYl
Au5eFo+vFOl1/bHxMuOLWypyDE0xxE1Q5sZShDljGi/srGYcfEx0FQWj0WV5LXWjts/1NIB1nxQg
94EHzfWH1VFYvovotBEzIltoJ71uO+iP80KfdkRyLpjTSuRBHymO9GerZyS/AFvEE3Euyu41hCOc
hpvczWuyi0p+LxAcROGa3hLIlDKWn2QsxUeilLM8dp7DXMoH659bPxGblEhBdFrytcuadDoXtemd
ihHOyFnRpy4+kM1rWWAI1c0PkZoL+6AWsYmLhBnrBnEtNZSgMrL09QJeIA/xeup+ET2kfa/nMtUP
saK04KKmrBw/ZjNFTri4ZlG+Waqme19njf2AvF5c+Is9yfbNbNdJ7eetvXxxLeH9mOxlPnoSDyt/
SBH6uVM0u3VOpdoUKBxO4/h6EKUuHqZuGicf/mnshtSVE+l9YYk4XIoR7qjwJnO5U/HGi/1Y5dY7
INPv5KE2D2Yb1JONs2FNb6q7E+qoFX6c140Ztr2X3pfz1A0YfwvvCxpkkxv0srQ+Np7Vlb4DWMd9
0JVpuli1NuUoC8P5DVQuGnk3JtXcIPvgFmaKvUlXaH7vwZyC6FNPfZiDj2rOmkhsvLe4LBrfHeP+
Z2Mi8+dHuWI32NUxcQ46XOTV+7pfrE+DEiUAwKysDPKhRFTRFsyo/RmUW/xmpJjs/MK1G+VTKVvd
DmLo1Rel7pb3RobI/ZsSm93FJ2fLRjalN49nmTbtx3HurN436974XDf6oh0RWrWr31hS6kWgY6ax
10C6cVdSF9L/Y5JH3nFdGddCxjD+IGJYQ2G8AYgbffAaz/1RUJu/bzrtZyvreec62YT0lYCBBBQX
JMnORim9E+7kNDAIsNOZ06BbsXZ1qmSHWbG+v3xxbVpGdPhRa6YkRRuTta4uZElbX7Ump7jYnZ5/
daVXvI2N3gZz5GX9lxp9ztMguoqTN8tP4HWz+vDyD9g8KiMn6ijaj6SrjBKvIrzMZLfkU4NudONV
b2UiZxwao4myrRXH/7IU2hlAu7lSrlES2ViWsadCBIwm+JpFGS/QE2rrqCvRnk3V+quvLxSyOUaH
KNhsOQppsgB2dEvmvc3U/Fzdun5oA5Oyf3+gVRuXG3LVDLruKsYp2m6A+amejJFj2y4y8wLXzaxv
q3zssrMpb12SFLwYnwK5W8HFz+9is6+N2SspoARM/VdeakynkQGxPNmGJG1tvFSezbHUDpWqyb1T
eGub4HxNW4xpMyCUq45f2QC+o0XEKeywjix6s1V9nXXPpdL3/66GC4gGXAC6vEDXNnCa0k7VPlno
o+oanH+hE6LcXp46zEh23ukf5OmzjbJCF7kqeaP41m7qGt1W7ApJVgbaWZ5N4dowvZ9br/u+mKX7
y05M7iu1cIXuF21bPgi7TdyH2awNJewTxc2PkczTr2pUqoxsJwrbl3fY5puvPw+7NZgIzEY3OwzL
ztnErrS4JFFbBniqc490y2SEee19G2PHOLiuzIMoKvcIVJtUk5WpFECXrxBSZDqf77ZKS5MpboaC
MiSSB8Uoi0Ne1+PJEs7ySk+tea+/stlh64JUfCt9l6rhOhIiPdxETcKCJa7Gl2pWJceqfgclJd9p
Uv0JNNcfHRYthQmDSFqC61v/q/zC9WYGoeswidSXaPT1KQaxLfXJikPT6FvuxahxK5+MZWVVNmWD
pO2ctU+6yKq3KiZOH3QrNedwmWHE340DYtl+mVpdcmd4jfOx6Dp7wgiiFk/ABfKvuR6BXZolj3cY
9UpbDlNjLD9KqSD2WY8R4AYEV7Uc67y21T+x54fez7pFjm/bhE7dwekglTJlg2Hvk/bYNNVA6X1t
4tiSPuWAkwY4jGaez1U49n5c4f7ymrAl3rfIQEW+NrvT55c35ibA8rXgDdKzRgEPfqT+/BWWZWLL
pETWPuVZD/YS9R+tVBH/iqtbV6ELxjgTBs4mEKhOhvuVmhcXNe914lyqPLRFs6dquYWAsQzzKeIX
Rch2OpRmWW7nYEovixOlpzyPpgP5jhrKNBv4/loUJLluPiZpn+IyZy1PSesYjxNz6/Dlt7rJddYf
whiQzA8SISyo52/VniKVThZz/1SY8wEzIoK90jGbVg0ZCldhTxIcd47DrRjDchwFE//RDbWOk+Yt
K/CEHkhc/oqtYjxnSuw6PvWlc4zMynyCH5Y9RIhy7xHubh169HxWZDf4AzLg5w/M1qo5ZHV5sYd5
um/VfARvFmGNNnp78r83l0LkmJYqq23UbTKlptxboUuIUbs0OJUYpgpiAVIs7k6ic+MzuioDVlRZ
acrR73/+VFQRsTGj13OZO686zaaoL7Vw7IPGqCGom6S6V52o3Fn0xvPRUEIdBtwkE6TrZKQ1GpvM
fCkuSG33TwaOlKe0HfrBT/XF2UPWaTeuB/plSAXRDr9heknjjApiZNO0lI1+O1ra2W7bwq+6HHHC
dFZ94PrZoRWD+3tiVBjWKZg7YavdXQaJ5qSUi3WmC9avapWLHzXqnprRjcyacS/dIISaVLCGVxfY
qhykScl9kloO8CkEHguCJSJ1R6wdqg+YAXVfFvDDRynQiEJtI5/vXj7NN9/ROiblyK4Tp6sY2bjA
XVpK7cuiC/teHaw3GFSgzDkVMKVwONnJZW4tx1yHZjBjy620YW035cLEqbjUrqZ8dKsO4QGrQHm0
HvPD4sy93Flwi7KhDQm9BbNJMErboWU31qWXFz2Y1ciuX4Mjig9FXyfoLlki+4o30XTMm752AqP0
5g9Rn41nuE7VTo50a+PTcoeiTxW19QfVpZK3hQnIprC79L6A/YRu79j4vVKkO/H55ivGOYs6jVwM
8Njzg13k6tK4Yioubm73BydOvRN6KfmdV8fOfb+0zteXd9CtR6O3bwKMA5HCMz5fT09kPU32AB82
TronVrKWAOVl86M1jq258zlvPRzbh0PHxAm91asDM2A2HWNhJdBawl1baGI5aY3enCqESYLBkcl/
eDiqbBwxaWmya9eH/ysLy7VSONGCU0LNSTktUflu9KQ8pFiifvr31/j3SuuT/7USqBItXkiHLj1D
5hBYmKDvRd8N/9i9humtL0Y9gTXSSoi0rs+83uEC42mUhHNXV34Fju8h73pcpWC/ffwPT7ViRumG
wm+7ThZmeK+Y8YKOytSyv6QOhz2sXOLbhA2bslPqrjvtKmVeIdsGU4M/emdXr1DQKlPpEmWXIYmH
YHKN+T6p3WUnFbn19lZhTVJz60bhN3V2avbAYdGpXoyP2ZKIg+yt5Vgv3V6L59YDUeBQblBZrbPB
53tizD36SQ2Dui7OUSWinXwBvLOHYLuRW7ERSF65Bph2Xw9BMOC2M9ngNgZhE11UtUt80527szXa
ySFxac+mzdidSAj3QtWtV0mGDoUDHOCWT17YOagCLjVkubIUvoY639GFEkEuRXV8eSPefJXccKBE
GNhuqAudLTGZSuz8QnoN23nu0dQcnT1w483bhmwKxhc1MfPBq+sUfe1Eds5ackTecMi6bKFRqibv
Z2PJjiSXeeajj9QfDLHQqZuGDsNip9rhpmxRw9x5KysF+gIX3yZjjQb0PCl+crzEez0+ZHpkS3rp
mXkcM6QIAJW4BaxgBaK9X5VeO5yqqkDRWAgcW6m2i8IHSjCcybn3ml63Nhsxh19Gz2QL1m7HOCsj
nSFACVz6frIbhhi2o7wp0ur7FEn1m4dY29PIyGHn5ri1AQgNFA/UaVt6rx65tmJ4dX6R6mg/OP2U
fkaqZE+a6lZWzS0PeAe+GkYeV98fMwq9FHVRXJzUiX8Ug4y/eEo/+5qE5A6ESPqeFHvu7reOEY+0
avKsgNDrINubWOi4PXJOVmGpD4U2F7UfeU5v+kCy9O8vH6RbH3BVgMMZxKXffY2QttvOXdSCxfgx
UGqNdKpP6EVE5MdtYp7QBEpey0adQrrT3U6pvQbwqwC/YpWpLyG50/FZlav/uiOTOo8R5SQeMlAy
3zWa8lPI3PuNFVdCDTyM7c4o88aeebbe1ddsk0gfvXUE3ufamPul3s/fvUXPwpdf6c1l4ELDIyGl
2eTghH/ojYkh4O9XyoPSwFdmiLuTydwKTQgwrExKoB/mRiudr6kyt8TGbEz0cbxDaIhWEnbtdmin
ua2Fim2nmm+Vg637Sdu3pY/LTpqHBX5j/zyORrAK+VYAvpSfHJSrm1p1REvwI2dsquLJsAQuwu5g
B6BOq3+/rbE2wQKBmIwryPXoQI3M1sh6hCaHoag+9ZVL16qsYAfms/0fMoP1IyJouQ4qNgDekeG+
MeQ04lx0Jt7XjrAek6yOQkeOzk7ZdqsdtDYFCTU0JTj5V6kBNiClYneoqlmdOcA9mfXhdyHq6nur
NvUrmWnRUcu7BhI/HmoHKJTjWTfKQfPxsjN29u+N+MOOwq0X5BkqFJ73/FjOXVu7ikaSrNtJ/Hlo
Zy2wpqq95Hk8H14+Ki8vBVDq+VIVNsfj4gGTSuYoDaphaEJEq4rXikHh/PJSN0I5vAGUDOnDeCv+
5vlSnYEZcLcm5InQwCw58BNkkqVnT/bi1KCMfjcne9iJbSQAuQRckP1KAccN/nxNqadNn5UtrXQZ
4cAWxdYH6kZ1TxN4G0dZhs1IA2jNy69LNiOJHWvx6CWOozsf0jg1HrpJKcNIKe1XadftCQncWk9H
2hBKMJuWjuzzx9JFUxmLRtsnTWrN72otetCnRLzWjdEGv4Rxzsuf7tZrhPEJUIOh7NoDfr5eaUuv
7xp4ql00Ou8HRROve1VrdlbZ7kVMojCeYCRpkNFcl1GpSS1vI4pwmUj9f6CZGx3FkMgHQxU7QnHb
O5eVKEBX9jbVzXUdIEzmWXMCfA5KSf1j8XBNCpxetU5uJBkKoFt6tixmr6mLYeTOMbj1LllzpX5Q
8eBL8fxdguOAbWwAqquwVTp3UmqvUlnvIUlv7ZC/VtGvvpgZJUkx6yU70urVN7E+i2OdzPPR1oav
CsDn08sb5NZy+Cuu5gVkhBsEZDaQmMOSR+p4rvugnBQn8zGwiO9Te+hOHf/Pjn7ZrS/IXJSMVwNu
tplg252hRROsxEurNdK3EweIDRoKSP3J6L0Cdpum5Jh9xdjd24tjfyz/nmdN9JzARbF/1qJ/U9+B
5x8oqIrLlM092BCHDMrvcQPXgpH5yIe6ERpRVAWJYkTDRchBeQVqHyMrzCA/k8/Z35BYFa3vyiIr
EKqKxp39vWUWQMplmMqJJaVcLQiebzJXF9bEsAGCH1iQd7GoxHFqx+gDGkbjKzyjlzsgXphY51iK
NIWr+mg2G0E8du5DXjnJzsH+s6ev3xiAHn4RRTHR+OrnWCpoqLQfYdtC6C/9wS6iNsiEYV6mYnJb
f0isMg0xPyzmozJVdRW6EgVQP9WM3A2ANZmF70at7QaAeXGejrU+Sd9kWds5QT9m+JE5xQL2Kk1c
Ovyyb3V15xHWU3n9BNzJ5CCEBGCj6wH4O1Nu3KRKPbu4eNR+B5Mm0nFAYQhOqNs+6BHqPl6OUNxc
TyUarO2elu2N82VhsIk+/wqQ3VQkmPB6+KXr5cUdW+VxUsf+qFm5dWqr2QvoCe3JPd5IbjnMBuqL
FCZ00q8jJIdLKeMYg5cm89TzjE9f0FjGZ1N6VRNY87Jgk1RXIBAga4+vm8YqPsGDkv/61kHocspW
kR4UMDb3alXa+MQzzTzjJPulac3iDfR3ex27Wndt3RaPxtKCAlOXfMVjWeeXg9omYWE+tVKEoeSu
GvHXwxUezMYqRNpnT4ELUoEbe2R2ND4wepDHQsfilObpHvn6T/R4ttMQzF4BtFxQDlRE66omk663
uJmaeWfPRHbwlaHbkFS6SZji3rSk9wm5aReRp3xIfbt1mzfjUKu2j2t9loQCWa9Henmqchd5M5PD
JRLx+5LN+1q10UVdzG65J3vQ9+qPzf7kRyNKgNgynV1Et9Zw/dfxoFEtZV4p7nlsks8ZBnMn04nF
sYPqH/Sd2exkrTeWIy+2IZwCft9yejAF7KLVMPWMWqN8FzldFzAhxv97jpXvbtN++NeNABkVcAJN
tVW483ojuE6sjib+r+fKKA0GWiIaXhmj/kXJI/NNgWjlHUjQfudK3WRDOHLgO4vnK51bk57l81cq
i7oZqY28M2Cj+eyajRuYM+qC04S44cvPt0lJWIo2HSw7hokAja6C2zhUMo46yZaz0fELXdTl4jsT
DMjPl9fZfjaoCtCEVjIIL/RaEW60OE30qpxzM+VumJm5cnYG4D3RkqbHvm60nW2yCdroU/HZEFRi
pkw79WpX9vrkNoXeuWdriNu3nqj6uwZAxV1s1dVFk97oK05VvXYlWuezUey1z7fxA5kOih206Ohr
b8AtjZl76tJrzrkw1OgRaYf8K2PLgVWt0npC2JBL2XOaOHz5LW83Dssix8VlQYK0SdaHtkc1Ho7F
OXGU5STAFwfIi3pHtMSznY1z44NC0CQJo3nE6ON648RFjOqgMSoce/UjAG39PKWqc8SOuwzHWuaf
Xn6yG8ut5h/I9QAX5+RfpRGoFRbVqot+zux2KnzoXt3XyRXpa1kVCPFP8z/joUBHwJzjIzLWXye6
z8/g3EGgoxPgnd2pdN8rTa36GZqPX4CdM93R2t8vP9+NDbMKTq6lP2GNffN8uQG/P2pVzTtHa0U3
wbV9PYtBezQUp/FbTxvOi2oMx5cX3WTS6zMiVMCkZ2VrX6eK0FCApyytd+4L04tPMU5nte8VK+xj
AWUkzog4Kk9WXmrfqqLt95yKt7GH5YFnrKpuaxi6+qZosQ6TbRPKWx76OLuGuIt4yJ2u1a1V+OvI
s3KPcxjXnfXX/eRmhjFEveudm7YxPzdoiF6qNP7nvqPFZmHgYwFqgdt/3U4t4k7GngJ51klL2vBK
px+GWuxl0zfO97NVrt6Y25pmTJ8fUbXZ6w6NV4MbjgzVp+uwd63feG3ghNmT3Al8neuAHVdsezNG
UdfplybUhlk/G4Mb7QSsm6vwaYB66/S/r7lfMqm9SSGjZz5bLGdNCrDy8fLPvoV8HKZVDnMciBVc
CM+3gBZrWtG0iD0aWflp6aP8VLRaGjSOPe1krVSg/K3nORx5+orJQPuOuHgNGdCLZtJlimVyN7nO
o1M18ZcR/YpHbVGTzB8MgcRQWqam9KeqQGQNXIiefypHC0p9NA42SMgkAddrTukdgh44Lpg0JR8T
Jc9+Cz2GA8KRBu67MsnEQ2qjHhYm2aD+UKvEHnyoGvo7p3cAiZa09XCWzEbzIXGLfPYLk/6zL0hp
MXFW8PdwQN2mgdeno37Mtb7RP5CUF6pvocEzHpAfd0g080LNwqrBJTDA+JVZ1+xU9ht7EaVKzaM4
+UGZTG42b9Dcn6Yr1Br2Qsx9I1ppvnHngdqoixdv8ZOpWebXJLnWvdW1KEaO0lW/VdLLfieJ4byF
4htH4aSgN+/bOJ/8Mtu8fJfnSM6dSqL/IxpJURVOtgP+Uh0UYQQjri+fM6WsnrpxKLxgsqzCDfOx
jiYcMJ3kg3Bh1oQ99LuDEbnTcBcN0n5oRkX2l2pI2zxUusj4kvVwMGjVGytmJxHKYRoMGfs2OozK
UWhp86qQU5cGk1DEU4pgVXpXIvslfafTWu+IL3ZSBq6nNOBHU8Qe4L9I5MYG3Woe8TfTmjCSvV4H
Zl405nnpEHVCzyn7XKEL3+DAmEBxUdJlaHyr613bt0UyKiGMMmcIsor/fFex6kdEixURNhFk4dAm
bVP5SLZCB6LnAn49t2CgmBXNxr1TOLJ9UPRi7t52saH+KqtFMwLRoLrgj02zNG/0SIhTZle4a8T0
rBQfrEv7o+Y7j8G0iCgLmq6EM2K6snq7OHJyfCvzmvZO0fXmN0oEeXJuWZJPoUOm8a3Uzbw3dlbr
6uM42rRmKEy6V8RaJBRAwtWgsZzc+YY5SiIgSY1F9i6CV1rtaFVsQ8o65V9JiETkrSJG5IKJMhFR
PnOxW1/HOOo/cauM/xq44B0CusJbidR5i9Spk0VhCI5bGs5A4nWGgNSTk1reTha7eZZ1FWIXmRwj
HsD9zwNXMQolchRbXEZCL0iZdriA5snvXk4DNqsQHmktMGsHCMTU8yrVsdNGU6HjpZe5j6d7zeii
g2WX7U5JfevucrmIqRJJTTe8npl7S+Lrgi7MMKUhfKiFyf2QhW007ZkM3VqKjgGtmlXkjQH589eG
qSHKo2mOGvyi4J9ErQasJBUn6sZuh+V+YymSUujf9LZuTDZUvasmK2uUc5T1RpA1bXGsGzt+ZfSj
t4c1Wr/21dUCTwm3AG5jvE6vr5besvGRAwSOJ4Y5HOxZFQersvJvShHnryZ8ENudHP/GxuDyJ0dD
cH6dSV0lpTlUYb0ay+i8OJ0MCxwqwobAtNexvLnMOhVaFfy34l096Oocu1gyNHLPMG8GL/Ba3Ntd
xEF8e9LNH9bYijt7LoywsOPqfmzm7xzOPIwXu7yban0I+rYad47FjZScvjUKdVQbgBCuE0dmSljY
LLF77uwa64LYS0D2N+qhd9zqyZxt60QGu4etubGfWBRM+Gqbu2XGRoTwJQeIfR7oMocR2iHHcYmB
BQyKsxMot9uJJvY6CCGJWcXL18/yV2I8Ly6yglatn7U4zgc/iWWUfmpVqNNTmXTpt2qK9jQhtk/H
dmIqz6yAcSu9vedLxiVcXNmN2jmVkxu26GYeIh28e1Y2ewEaQPv1cWERiin+rQ+5wY/UyDnPbsNM
KTNHtzngGG0fdTWO7KBPEG3wZ1k7v0WJGftR5H3m+qpZOO7RqKI6C1Dzdz7qjPPikOZfGoVyiuGU
ghWS3LOVU/nC0LsmTAZszHGirfTHFHq9xFe5IsNDHtgUR6WbrDdei+HwKS/n/ikHsv1Ly0TxyfLm
WD95dOe9sxrjJvDKIGSZQcEwmgvVk/pPu2+t7oiDxvTFQRxwvqtRBXIOEZ3AryXmPym85bxbjr2R
58dFm0amgW1lOeeVNV4fNS+b3dAeEQO5V4aOVCVGbMcMLTNPvUBVpgGhClxgokNSSaDCGtnhUwFp
uMIlo2gyX4c8YIWpq/S635pe+77rIDyTarjAGRD3c7SgigaaC8jCGw7q32Ob+KRVVeQrnj3rvpnH
Qvsqi8quAMF3OUQVYWTfrbRNo4AsQPyImYaZxzL1vC9K7cJh8eIyv+80L2pPLZlOFeSm3SXHAb79
d1FoUX4cLNm/00Q9ZPgepJX0S0hpuV8Zg/FqWpZpuTdqL4kfPKG4YxCB5/piTalNHps4yE8Xnlju
E3We8tBFzqUPRrXFu9wcoupnjx8tdn4VEoGhlkZCgadt1K9cLxdjgMDMbPqZjI1fS14UT6LvjXu8
VarpoOex7HzHyeLmLhOdeofpptr7g1eAAZlK5aduI33oaq31NE+ecidGPf8+tF3zpS1xZ4D78A7t
nGqIUvMujwzv/SyMOTt0MfnpYY2GMJftIiv9ZMnGX3z05iEzhkV7g8i/bR9cfRzyt7hfYWI6wn5s
w0ZX5g9jKmEbFfk4npRsTo2DGRU9ugx16j0i86Q08M+nlBmKvfSHwtWz5FwORlQFpDz1U55DivbN
tLX6Y+ctqrhz7Mj8Vcnaa0KqRgVUW0LmE+bDAoNVCis6Nmpcl4Hem0Malt0QswVURbazP2myexdB
41+9vyujeaXGFA5+X3aWE05qZAgfu0FI53JR+jt7zBfvjtEEwo0SA9jHRklMToM9vVuqyHvoKlN9
PyfMNu/quM9Tvxjt/CMzuHzma5pxe2h6141PnWN0T9BaIHbV0BnHb7G+TFpYeI1G5SFmqzklKcSA
Iu1a4S99UyVBorn1FLr1WNzJVKvbkCCsv+u1xFpee4rsvraV7X138CNQ7nGDV/v7JIkpL5Q4re6n
xE7cQ9xnE3AfaeSaDxmif2yFkcNlhEaunGYFRS34xZH3EdM1Ob1HTopXqWfscM4nQf6xIoXo3yMG
mnZvF73s4mDIqW0vfBUdSP3Sf45QKrNOZrnUH+qqbZbw5Wxwc+2Rc65oIkZ1wG822aBboNQNw4yB
f5MGErojYqyDecjTFm7+0tmHsfpn/sy6JNEEpPEq03VNLnMqZoNgGIDZF9N07FNsMuquTUL6E+3Z
WZw0HM1s3inVN1nHuijowlWwk8HedZJY1tUfUWpIgbKLPg26MN9S3O1pkG1uvD+rrPa8QDVo713d
eKNmpFgbx1AmZFMEDEO1AAp+824wqz3BrzWrfZYe/lmKBuuq+YXC09V9TrlDHxwZ5QvXypj601Bj
dtIKoIuILER+jy8Q2KYqPwojjb/8h03zZ2TFXJzux9XaVUobrxuAUGGe5QRd3Tv01015yJ0eUQWZ
CiXgIlCfXl71xssFu8iEknEJ/ZZr4FZRJOhtTKsKRp26r3JMsv3GUbInBFD3Gvq3lmJGwgfEjoiP
edV5g/rbl3J9uctiimCcUdrWjKIMBywp/rVhSRsYFVT0D8g5tyMnw406U+aYXOil9piS+d63CC/s
JN2b5I/kCDjPeug8pD63NR+Y5HIVbkNvDaJWrGbjwbWYxaRNafoepfxOLbF9gTSY1VX6gEk63dir
WmJSE5zmexj6ccaO6BXVuEd4dQlimM47L/DGs621Mi+P1HarpuyMkQIjFn+7Im6Ku0aU4tDmfX9q
KrUOECfZndtuen5r85zARQVNsQlc+XlaC7rCsvt0EhezT/M5bNB2VHCqNvK3hZIt7S9dE+RGiaFP
jGVFMr8pJa5PYzJrmj/PGdI3FpvrbnBWl+aXj8g2yhHCIWtxNldh5OugEJlJMSYmVsJK7nYYWWnR
2y4ahnf/ZRUQ8nxgBm/Xej6e0dIOES5Nz0GvQwWd7ddkLOPPl1fZbiEOxorbWqXCGD1dBRmrh+jG
7YHIQ5dEuCZGsY+md/KhH2S7A/u/tRT+iARSWvrIdl0tFQn8CgTUiUvU69nDLHPrbVQsk/R7Iad0
52hsv9Fqk0qPhwkzANRrgAksWMOLJ5ROdVuowWQk6dHQ2j1qyo1H4v5ZVc+4idAdvmqKzLZYKrr4
GY66ypPoyiKUSqGf0SCddnbDdiWcSVdEJONXlBaum/rj0FhDXaIYZ1rV8ipq5p+5M2PYnhr/bJS9
7jgYvuv9zfjqejpvZtPSIVEqkGqHRDyWdGjhsim+ntR7sJjNQHldioehGQcieYNH6cF0qchBc7tW
6DPGQ+t89WCcHnNUNj9XlW1/5JHHc53GkG8VYGg71fqWiLL+AACL9OoYaGPh+zzIjKNjVVXNDTT3
TiNPRZnanm80qlcfnDoqI99gTue8bXFb/OX2tSbC3mPagLVnhERBLlw0bfrEdvxYU6x/5nXz45it
gNchAGxNMBC78ozOolFpxpl2qRfbPNGQV04VBp87Ee1Wfkp7RGcoiwgbG/r5e0DZaSat40PgvAu3
t9Dy13ZpC3+agID4ScQUoOqWPUjGrc8PYBTkyTov3bCLe9wCkFtHNh+fdOuAzAKRfGrsk0E9fuqZ
yn1E83oJxJSctGTPtml7oZHS4TBCiwyY8SaIO8aE519NntMoVvURzzTFj5Gy9KPCEMLHPUfd6Wre
esegmeF2AT+h/7e+jb9aQ/gWqpHSw2+QlhV9GpNYCXDMiXzRT8XDUGfL2veodxLybdjgKf9/URK6
54tCzidEZikpFlLlJwt98PupWZnkza4y+o2IC+QBeOQaeOEQX+0hMMDN4MLsvYxSpxlCb/dRjcTe
JbL+leuEfPXSWMU6Vx3N9bP+9RaNZIAnHfFADMj0dxjdFsdutMoA7SxT8ytZ2Kcsmb4oWrc3N7ix
W9EpAmfDLQlEdlNQNSApm3mOL43Qx+8xylcL67Uac30dvK6PZpjXvK1Lx/lhzKXa3iNhmu0Bg2+8
ZB1mCr3x1Xx2I26hjUYDdbqM8QC3Z3CbSXw0lWqP93hjFagoK7CIAKRt8sp+qSSZLr3+DIWCe2+S
iRU4We3u7c6b69BGRDfIW70CrrYMiAzZ22jbwZZONex08/gxhxG4cwZubBkAj5gS0eO315nM8y2j
ucLWp0JRzvpQlAEzWg9bb22hZ9Tor90604METfk3Mcixf894qA7tP4wboBjXl7ZuJeqYIm58SeMI
qTpLiQ4os7vhEC/JTnS58SppyXLYER/B2fUadhIb46QTvLHMRbjgTTs52jfIcdnOKjdiGF0MfiJL
/SFnP3+VS9qkgzJE8aVy8ZM8aE2s/7KE7aH2I/PWPUJYqeW5iql1dmqrG4Hsf2ws5lxApK6xZ3k5
tpWrg9LoJ7plXiLaMJ2XOpSlkpz/OSUmD3YJLujKgh+6CjGT1qU5ODZk5OsUu1PqhxKMYpwe8TfS
/8NjcSGsQzVgX5t+uhgFUueRE6NmGA84q+SJfTfDQWWsnJbTnkHnrZfI0IVyCgzy/3F2Xr1SI2kY
/kWWnMrh1nZHOJxDODDDjQUDOOfsX7+PuaLdVlvsjrRa7cxQXeUKX3gDpPdlE/1xeQ61sGspaqJr
UvG4m+gzeUPlC8+KpL1Gz9Z+XJJSsHomEeu6RmOpSmul6kwunPvBE+XF6SRpw6/HX+oeVo0DPEBm
IhZANTSPVhMq7FoMBlHbleyoPMRaUr9HMQrr9XrQDmPcVh69XlxIY8k4+NEgUOac/hoIw29YhBHQ
c0N+h9v5dlHDyOxi2ScyH+SsuqRapZy0ATX1Kmimnd2ytaic7kWLT+EBuNuZUmTLcY6YapKG7dka
4+k0Jla0wyrdXFV4yKDH6GWh3rKaEQVFOqAwCK5yqaheWKjmsZiz2TGhwbud3KXegKCYWyBC49RT
l72vfP2vyUvLqsIGAWyPbNsdFDKapj4N5DKCSlsUx4gCCIDLYnAAvaQ7q7p1KsjjuTvhwwO8Xp33
EBfssmtq/NzHALuwbjKdehzrr1Ozi3DYHAqWN5A5cqu76KUytVAXcMyvkO7jg4oqmqeNETzoSPtr
2CrqKoAsORwUD+CmrOoni7iYZqdKBse+qz8CnDE/I0yCWIJthMZOcrqs0CooW+AUDEcPHR2N1Qsr
cbpNPUfSRUrb/ijLcufMCwVbrWPpJOel9f3xud9YRsZjuN8YtLtjL0tdHKgymjldOWch4sNq+1Yj
HXsBruXv7I6NJw/xmGWoBTh+R9Dt9XKAs7BQHmmTx54g1vNQSLBzhBOSjP9DT+ITArfmx8dz3Iha
4KfwIoCHgbi6rn/JotBKxGOJ3NViPtRqGXG/yemz1jcyGrdxQ2Oqk5/zNBv+PmqhkIl4K4SVpVKz
Og9jlkmcEoEEQjuMngjC0MMbMT2M2a4/8NZVwx7FBnERZyR7WF01jTGh5JXiKk6HV68cMzLGQ6kq
4zHODQP2vqZWx84ozKsqAbzyirHqjDeVrXVf/nq1l9CQkiMF1fvnqpREFKSqhL2B39VPoZQ0LrU3
er2J/zNRcfOVca7xxhGW2eOBN650BjYgxiy653dbGWd6bSoNsqYwU+0nqOL6U1vG0eHxKBsHhuI3
NzoaTzwd1rLJ/3j48yCteKOo3qo0Zj4pcjcc1WBatDR2RU43J/THUKu7AK/Q3hxpP17bsTQ8W5lT
z5S7vcrRxulYnIl1MrJFX/g3p/CPCYFwDctmSaaTYci+QdsNXlXoO6eSmOOix3kUwyAUOX1bo8tf
Hy/mxm13M/bqfKja1Ncyqe1VT7L8gCyXSfuJ4im3h+JErO3OFrnn0i98fcozFGeW0H6NWCuquJka
CVEpgJ9BCIggSC9xm1hfKF7hAjh0yFk5DZAfT578gJnbqfZWBMX8hGpgtgcC2dpLi2QBpXk0iBFK
ud1LsT7z9bHku/L0o9Vv0lV9MsAylI6uDd2nv19rKO5w3DUBaOj3/fHHd6YQOGo2sAZ0hcqvOT22
YxgjrAzJMfJSZfxrpBArjVLJ8q5w1d/1L20UjECnTlTDI7u8hrreuLGpS14YGGKn9ri1g8lIiRpJ
sM07e201rPwh1HDT1WrQFcBF/fD9IBVopocdkJfBDGhh1JHhjx5Io+Tv9zDRx1J05Vq4j3nAI0yj
QE7wKkezAVSn+ilPSN0Itezex2ac7mzhjT2DIAt2Lryh3EHrJ0UZNGtKQR5f+7pvX1CN0n9VwVD9
W/ZSt3ejbo61MEspKBv3EDNL0A3qDIR0WlOMb3PfEBcFKNqlE9ArH+/OraHgehCQCxoAdy9l7sv0
HhSu1bDtw3ezNMxHI8j6T7FUqafHQ21cq8S43NzwWKiYr8O5JB8MufDp06SjiF9GgMFnAB//x3ci
LGXlVJhTG9/Jp+lcWfLSc6rCf6emrdwWwM5T3zXazoTUjQNAg4/nlnQGSsz6aEtIyMU+Kg/XwZpN
CfByadYHPNF1+zgCsYlcrc7izoVrBs5KzU3ju5/rCPzGtSZ/bWeMmUlNigm8plCST0028q+E7WBg
jiL1DTq+acD/bsUkoHMOBMJmllmIWnVoh+FfP8W9a4e2FHm4DbHhgyLTfuJnPcRHWfgYEEStBXLn
8Vfc2DA0VpbYHxLU0na7vTtBc3X2mEFkQEa1OsDomg42gpPPYTO8PB5pa3UxjAQOiJIGidTy9/+4
OCUr8ZsaOXP0V1SUjcFjnqzRSE54NBR4tGWZq3XBiBcfFniPR954HoEJ81Hp6y8cyNUcO7Ot/Uwt
8BTr4+wQsx5OlSTDKW6D1slyud+Z6cbJAOFKu13nRbrHnNDrnjBtAgPdGXpwKAp//gdkvb0Tjm99
ud988aWAvwGLUMNwBsMYXf0Zfl7cq8MHaUCYDOHdvch/ayia3/gXgSAlz19/OuqEIghkCgq1UXhV
FNRHOCKpk0DW3/lWS9y3StzoKi4oeHhWPObL2v65SyZI97Lq486ix9JwMlqt+keVELFy7cKPjtkY
Z++hmZbB/3EOFiwBemAEcHe97WpQzDmILcYNAQbClxr/zfzxXeeb1YfHu3FzMXl1gCURQdzVEejL
AogVIrqaUhCjNBfoLmqjujspxV6QvbXxly1ILZuKxd0j1w6/2x9ThPbPlLkGXNlvqZ/KrrCD6a1Z
UUB5PLXfpkjrr4e2P4ERfGq2y+qk4SVmgO1EAcgcQvEPTQf1SwVy9r0MqvWLKLPw05hWmPNEZh32
KLH76q8C7MRHC2KN7MqdKU0u8Q4enWZf5Re0CLrJsRr88gYMUNtjF5v9t140VknbsxqhOY2iyrxa
LcQbfc71PSO9jQ4LtQMmgp4R/7UuT/JW9DqKMfE176yeRreU/SjJe78XZlz3rj7rFvWfWh29mQ7R
qzZYzbzzKG3dJcgALWWnhTm6Pg+NsEazrkyY/bMovmgGyLIiCcYdLM3WqQP1RG+bL7coQN+eOkhC
bS8WZIdUTzlAxag5jVH2attjdQYsXLs2dsnnx5tl6xxQdF1w4nSw7hLtmcyz8XXAF70pfYdypDyV
SRye1bTtdgomW8fAWvjEhGAUn9b5wRxQoCDgAh0zy9JXS9KVb1qTJgG6ZnPxdmjyPa2xrafOBo7z
G3AIQ3C1nKGNX4chFsfusC6fORKTa0d4TZWSpTtyObSftUaaDmnK3n28qPcfUqOYBdESyP8GKKrR
IKoUBTd1aw/pAQfmAdC0NR4srGXdscPPsspEuLN77qfLoOTx0CFRcrsD6M0VEUwc49kp+W1+ViX9
+2AkupvOgYrRUSqeG78Qnor15U5daAMtwciczEWsmp7F+nRYk9DqaMBSRC/K5B8arqlwhmieYSFi
K3CAkgzfOa4TxAdaWxq4d4T92W+a4l2Fp5PqNISwqtv0abh39d4L9ND3go6wMCG0DUgW+ueqSlJI
PiNi8zNYjhwcEzLqvieUPv+JwVghYBdI8XMztfn3LJgJiPRW1f5NAI3ODp3DLN155O4vE34T+jaQ
fckqqajdHnOlGAsp7Qim5axrz1qPvKlRw0l8vAfvDzZlBdBbyBNsiTOaeUzruyDcsv1MXHspsUK3
TCNJdTrdzvZcZbY2HykciDyKEYvq1u2cOiWLrE7iik7CSHqTpUJ2bDkdDyST8imTtenYBYX+Rkfe
ZydU2ZwnyRT4ZIRL78xzoJ3AfOyAWoFJgQ7Qg5yuK54xSUFz6fGSbk1y0dOG8gi6767eUmlNnMGk
JNYLwuwSQgCJ3Ny3Jd2zUinHDW7yrc+V35Rv4hnJ1p1tc39/0nohXEHVb8HjrOPnIA6MWOcLXitt
atwpjZL3ZmCGzlwM8UlXk3DnzTO3bjG6qlS3EUdZlHluvymQpymqisWjutfip0hthwIOcJm3EC1q
5N+xZcxqPi7MCncuLMipKR3Lb2ZiN9bBtLqxuEDRmOoPiLvBGJk1C/ZsOETDu16bW+tLHw1Se6Bm
FmdPs6kW3IodKBuP/E5I59pIRv+E83CUOI0/KbYX6tjfHcfKbrRD1oNxRcrVzxuHUkWnQSroq6fB
6OMWryjfQPVLVfw3WdJDNSis2fhCN9oKHDms8oUuU+hPftmFsgsuti8h9bfFh9SMUBUdRkkrDugv
ZdGhnuFHOGZaUzMLeBdxtNDTfgEhaeiM9TT+JCYdFZBuANFjudVN2ohuk9F/F6BuVW8Qo0mHs+5T
DnlkTaabNzNWsqpoa3hujZQP3iw3LayMsU8Mp5xFr3pp4xvWUe2iUHHSUs5Gzm+ol1cpxg3+2CGG
X52J47TXLC/l7imD7lF61djLLzId/sjpfKMPvbkdFO3D4yOwsQlJC1DvXMoA7Illz/yRGIwlHilq
yZuaYGnmZPRa3Kka9Hcxv/uHEZj9p8fjbexBTBDEUuK0VeQYVuCoTCnmVqqi+JoWnSq5uv02Q9Ey
dXw50H70udx8yHqr3HlJt66URZp0EXSjU73e+B0CFjzPYAqmONA8aldYLxIDn6qhbXcihc2hFm8W
Lk10ndaHuqUjX0VGCqbAnrMjt3TtIirjv2kwSH+8khtfDvEYkhCEGZaXYXmV/vhyAob+nEU9zVuU
LDSnq434A5mWcWpHq/0uKnkPxb/8gbdZCGojlIMpZFLKuYssW3PuAUZVMJ0zMxeO5AcVtpUS98XO
tbw1M7jnFMIXEuedKJZsdAa9EszDZzmu3YGes9cpVetQduzJYKY9tbStb0b/DS4LRW5ii9W9OPo6
YukWVkGaPJcnPKMqr0j65kNHA/fw+KNtDoXiF6kjvhiUhm4/WsBr2st5GF8NuevfBGigX5VSaw7T
ZOj/x04kCyDJ0SDDKmvHiHwCSpnGI6uY5/pBahLdqYKwPoQ6lIW/n9VS6aL/aiwlhtWsWsMYtbBE
LXrKRrQGpWGMz2il+T5JJmrujwfbuEHg3CKxRw3ot+rW7RJGujKhqrE4+2lW4mqzbXUOsOXOQYai
PLWoZL+jjrEH/rhPWekZwkTSAM+Sta7vrTItkFWViYeyUY++05aqDomuVJZTixH/cLoXPv0YA6oV
NFfbeA2kzt4Nfu9JuWCy+NdRSaZrgT7l7dRNuebd4f28wjIzKUnllfROsgekVsuwSt8iNmNlHwII
yzXi/qDzXWx8ytdMljPiiwhRmp1PsXFQQcUvJlFLgZcm9u3vGZVM7Y2oQCV8LFD7Q2HSqeNCdURY
Jwej9ff4GBsNssUWAlo5m4zai7xaAJuXCRweIVOoxqrTTvZ4rrrZcuIyNL1EVMnZMIvyqAdzcEjm
OabY3PnX2cIQ9fEm3LgLca6n+AlYfyHCrX6I0gs5yiyezThNu7Ppi+i9nen+8fEom/OljEzziLY5
aoqrg1XT7kT5GYOU2FrwFlZmHzGu1nF4Rwam6a38Ytol/H3yILcW6KcEDUAenQL76fEv2bi3AGBR
VqMDwk9Zzxe9vqIw0Wq4jtMYeMgZcpmIZHZxEd+rdm1OGsgKy0sXZOn53u6qrIn8KINmd9X9Susd
uWgsAdNVrX8QI5bPMCjj1yLqxFmE09sBZXxSvVy9NGGzJ/O/cdUsbUKmzV0NcH29v1WD4GQumbVo
JLi1Ydq/obvVvRhd1J1IxuvPVB3GvZt7Y1gEDOCW8RzB6VyXx4K2pUJHRfWi5COGhMVshYqroWJ6
rKEr5S5MduSDmtJCvvHxZ94YGf4c3cKlNsaftUJplGbQGH2b2BddtOZRLfP8Yg/meJJ0KLoxWj+Y
y+R7ulwbZwnI7GK7sjBD7qqBGnojZpgzaISPwxGMTHowemocj6e2sYNx+6IlQ3WC2uOaZQVA3aJP
iHJ0DHTVk6o48GpdOzZQqP/+bsCljzI0dxHFsXU4EcxzCFSRC7EEdeGMWq2+tEGs7oyygahBEpjZ
LGBEBlpn6FiwihZTFTReMSsb3KGtpA+xYjVETEMQSc7clYb+JIOcXxhRZYXwbNgUwduKwk7892EN
n44bykYsgk272jdoy/qmL7fB1SdZPBaoFrwOiSmc0Jz3pAU35r2wjkEl8wAsgcCS1P8R9xL1pmDe
QHkbOeaque3PE++conxv1Gyu3Fixq/ZQlrP/MVq0Idw8bvpnu621H4831PYPIVrkQYJdctfXtKo+
7Dtu6CsaDT5mUkXk4nqrRQ6FMh8GY6Mcm7CcXDVSJy+LRtVRfd34+fhX3G9rVgOljt+MTdSOlsP1
52pUhSgxvpYunVyi78zvQSjKMhAdFtnOCdqcMBuNG4IXmC2n3o5VFpke9oGQLsliVOZqQRVrTlRo
uMKmoCfOyAqo7akIZSl2TL8X4TETQX1FAxle4+NpbzwSgB2ZL4VRiH9oot7+Foazk1aIgN5ZEwLb
LkrjY4zO27ssKPv/YkmLcHCa9Q9TWk+XrkDm+oA5qK45+Ryi0fX419wHh7c/Zr0wikzyPMMYUXM5
/xAKE0WvQZnMt1VcDm46KRaCQ1DIbCt4KdEF+/urgFAIYCsnEP1ExI1uF6NqSq3rUb67ouiNAoNO
hP8bGf0d8wZCvzQp7XdTX/hHtPwWgTvJvrIWUr5zC9xf5AvUnGgIWqG5eK3d/oxYZzMGRhdcE2G2
50wYk+TOadR0O+Pch5382aTxC26R1sr62xetaYfSoMAm0UfIXGYMLlMU3XEWRuggiia9f/x5t87Y
4idCadnWeZVXNYsQpbRZt0dut6yUvGYsx1M9952D1Ii9w7vYGmrh5QGeYXrk97dLmFt9kFsDd0os
pMgJaOp5gTUj0JcjzrETvW+OBSYTpODi3/JbjPGPq8OMRZ7leRJc2zhsIAMDihSNPIItE3vtts2h
FnqARUZKE2V1S+UJAIIxNNC7TeXwPWIy+mtmDP07zL7sfx5/rK1NuOChzQWvY1COv13BxpdwXzdi
2Ft6Pxz00peOZpJmO5G5tTXMwo4BSkowQU3kdhgtC0ThD5N/saNujI5mpMvt0wQpPXhphdJ9ieok
VdzMnOk+92XVfotg7sQnFPXyxA0LuxAuD8QUgeGz40/ZNDbxMeipFTtVO8k/xpqn0yn9sWgQB6qj
BN+XNtVPNZHF7PXzROWyCY3gV6THdenwFuFCE2rRGLtFnZq91zYSHMfZFFHoqhRbfuUQ7UkNhBhf
sCcafYcKUTo+V37BdpbRw2zdwVZzcsa4Ns1zYMmV7vZhaOQ8qal2RHMjq5C264za69txtA/k/EmP
FwNYoidZna3XWEnG7C02vi1C1ShiHiY9xmaxwSPrnJp5Bj7ELMP4PCeG9tVIMQNw/LwL/EMy9tl8
MtNBag5KW6DYWcplar0l3J/OQYBWp7Nov7zTpAJM9DRI3efaSjP/Emp1/YP01g4PklwmT2rVVqgs
DRnCOdAh2+7QgiFH98mPUIeskTQonEZugo8kTOhPhAGes06jYvXm5LkyIR7V1NTNIkkvvlH7j+Kd
h2LjHIAGWpqmsiKogK5iFz+iHayif3OJ9SF9w7uOm28aAPmYqTaHO+f7vrtBLrwYw/BUI7thLz/m
j/Pt13WhBXkdXW0jiA70E0YHvfDZy2a5PaAw4OVZipagGe4NfJ9FgJyhArHU0gQEytU70KlFp9Wm
FV51OUk+xzgvfBmUIUaHXbXaC67CvMVtGRg78914hXFjExRpFj12qDq387W00O+qRKfKGxbNs8Wi
nFGdfx50a34T2/p/tDWlUz32FOKLrtq5uDd6ppTzKC9DDAJWgC7I7ei2mBU9a7voioxobqOv1Zcn
fJmoS3UtHMSm1vviijqk2jgIkmRfwRl1L51mk0wi15o4o1JrpyjshvPj+3Bjy1GpWBpNFu/XHYDa
zIJsjmoZ1FSBiyZPJ/lj3I3eSFNsZ3dvfXdcDbl0yQJ4VlYbLkJ+TZ3jOkSJKDKglM6dm9rZT1kL
CifubPtAz3ivM781Pa5gXYGRssCbVg9mGE9ZOlgQFWHuq0cuEOXiI0r2NpaUPcHvraGQEyWJJDtf
NBNuv3DSAj8jwGJbK7RbBb0fr6+VHkvsfDo9/mgbEQ75MJ3kRb50sX65HcofbAtwis4jFk++5hSp
HbwduqJvabvH7SmCGibvnJ6NIWlHLv3IxZeSgvHtkAEuLTjuWQEuY2V4wGNAfKL/FBztEFG0RIzS
zoHZ2CxLk5fmBYSs+9JWEWsDFQwksiNb5Ynuxo95nRZfwWUb7sw16Yhhmv6PmwlwMiu7kKWgma5u
phQ4uGmMNrljVHVu3avGszTlJM9jk7roLrfuWJZ/bd7IV1QMatVoWKEUb6wGNZAwtHqDmG4UBUKJ
ASVJ0/U5EOb/8QmXaIQYlZwUGNztJ1SCpkDpbZYuGqbUDg2N0NXiwvIWHblTEaXS4fEu3YiBKIpD
6VmQxNSBV+P5iZ/FZjtKlzqpy6+mlXeulYi9jbL8Kbdtp4WJTOWdbhpVsfWxk6J+js3Eki5pk6un
Yepyt5hzy22KWvz9saNDCD/HYFOS0q9O+DROdpfaDKWrQfE0SBA+Ms3+J44r64C3556q09aR+2O4
NaE0BsNs0B8mdw/tyAlDoZwmLW89EabqAXTaXrl+ayUBo/E4Cor/5lpnrNXCZjL90b5M+jw4CNMV
V3RLdbfrpXYHq7s11MI+huy86OCvi1NTCY1DQfjy0kzJMpeiPOvlyCp2sMkf78LfjazVBmGHLAA0
+rv3dZim5mwlZognXK7mZwOp8Q5QQTxcLJr3T6PsE9cNSW0nB2ys4x+13tWDM1B6BqjUTZxIXZus
+dzmGmreKcmz8VGO7Ln9hG6v3h50fGRkF2l6v/KyYpbFC6Zp6snKE/El1tticAXYnDdhmhsfzWIW
X1BDJXY3jDnV3lGUM/0jz3zxo0y1DFHN3mqffHKh4LtF4Dk58D5w9opGgGXuqCph5Jlg2GVnkHzL
dkodiLyDzH9rfW/mvpUPsFiDrxFmJZOTikHWL1ady4PrR3L/T6LGQ3dCCEd8ph7HI0WGgkq+FiJe
p0tKkDi92UxgDyYz/pVROqdz9PhjbMSclCH4a8lfeUiWffFHzDkbRmxEJYrOoZoYb9Ih8b1JQWl9
aRCRfJA0S4BEfqZQfHfO7saOo+gKcwiCPVIz62uiUQigZJx48cMQxXHgn/DSsKHeM4nxw+NJbhXC
FhgBIS5Kmoy3vG1/zLItpRacmSZdJMz7zhO5LRQxKZmIr9mBUjpJDo/X4NahoT/rufYN7Zvq/eMf
cT9fzFzAp9Oe0GnKrAt/GU6InciBJGZtabsGMF7Xr835k9Ym885TfX/PL+I9S5MPcWXIUqtrMcv0
3AwMWtUDjaEz0a10TpOq+/V4QlujWIgzWQyxUWURMxieMid8x9RReVtMg35BxVbdw3wp97cuckso
8wA+MRaA7CrQaccKLSJwVqD1rO69AsTlW9KPs+EiI5f2LhBrSugoY7TPZLPtK+4C82mKoMVGs2J8
g7wa/RcPtQ1YWQ4/TdgInAe28+vjxfiN3ri91Ciz0nJChY/g9q6+SbkmVa18CK8IWDfXglrN5Mhd
mP3qJSs4k1YgNKhCDXw75UFP3pvNn7I5GQ5lLJme6E352Jud8dyHxnx5/NM2Nh7dGqQ5aNfQ4xCr
3RB2czTiC4OQutX0JxwG67PwsbfJDSX1/n4oWANAflXyZYTKbs+ZJVm0wVJkVVqpkz057fBcyCv/
kGrJrozcxvYDjg4Tg2cELOe6wZ8TFoCIIx4NIH1/6ymhZk5BmTE5+Vo3fDPQXyzdjuQ1cCrhd8/A
X/reAe3TfjMoa7Rv2wDpi1Fveh1IGNUeb5xt9XsJxAv3ZQuyjIMM6zwew0BuKe1JRZU4Va81n3Bv
jL5YdTaEjkab9zypY5x6ceArS+mlGL/aAjCuJ4uueykXLLanGTOi6o2koIqaZSM6ZUogSgF5Sta+
tfRgKP+mhaidnjfk1zgUoeW0COsbNCSmuHJVvEN8qtFF9LEKZ3sPv7OxQxZIJRk21WhaQsvf/+N6
lOh4JU2IrkpmRb2rjnN+UIFtvx+1Yg+6s2y21TFZmvC4ItBxwBpktRk7OxWab5P+zXn8Vem08DRL
onWtTKs91WrkFxs2hIcbvexEeTvt7M/7HAY+IAUH2n2I8dDAvJ2oAuLA6lIKw7WWyF5W260HDbly
A9vGWBheCLDGak+aZ2vKGhH+4t6K8OH6UASDmSUS8uDXUY6tQ03/5dIazYKl6wb/Q+77E6AUP/NP
YVlQV6i6Gojw43O5dYcupKUlTqbfQA30duJI5QyT7as+qtdtwr6z0+xCG8i3f004Nyj/2RSaOqen
8XFpQU1GZ8ydeBRn2ujSoc519WVIYuuzOufilz4UA3KKZk/xfh6kPeTC1nLRjAC6T21ooy5T6aC4
zNq/ZMZsVSAnwJMhUh0RA5YUrwynjSLVhLszj/W5NIJQflWiRrd2lmzjegFLzU4FLgOuWl6FDHkk
kxklNeGJZk/uoBrpi5635V9TMkiQ2I4wBham6joja5PEbNBrly5TGcmDJyQ7/DAGKIK6xVTU6hF9
7fLT472w8Zyy+U3ISZBp7qsiQUqMmTStf9ESXD+9WiqNU5P1k30Ap2N/tGjuvz4eceN6Aa7K/l/Q
N9CiVpuvUXyg503gX2ouxIqg+tBq1AvGNMl2ame/67Gr64VYHkUxZEyXZtPqARJJ5SfR1EqXYTSk
Jz20U9MhGZ1lNyrH8TsbbsY4ACwSCOQyz6ZLEivR94HaTe5JeVl/Q6NfqxzYdvZP30A/2tElQ3kS
ySBe8AcZB6dRqlhxZ0UeEb7MJLk51r2Ui+ukllTNzIYK+k+lQc/FVYNhJAbwy8DGzWCsP3RDhJep
Oo0+sLdELV9F1FBUJUkKM8xUSCUPfV/1QBD8rv1OuwWpJHWU9E+9MtNcqks7f5HolF5s6lkkLK2k
2x+ISuQ3mJcpiqf3ulE8cX2P7Xs6VaCsrS7OZs9XUnDfvV7N73VCbsm1cjuBhpvlUn2Okhwdeyuv
lNCT1FrHXg1XxZMNHTV9T+gPoEctJrQiassehYtHgNm6UafKHe7XZfdcyW2dUT01aZ6GqfzawSX5
2CHrVDtSKPVPUVqVAaIzXMnuPIJuLDLb+qhpJFQAt3vznQYW7LOlNIUFcAbRaS8qzEo/hnRNwbnP
8Th7+TyPlZPVPc0uzC2D2m1Zl96ZAxyZnCr3Q8uzQsPiPsr8tPOwo4k7DzaEnCLIMtsQTMYihXei
BpLsmEmZ/wtTAl8mJFXjz483+/0Tg+cnFHcLphvyqeucva9bYdH7ExeZYvKhldTonxR15qOc9ShK
jmI8Yk+wF3dtJDiL0yi7njwOTvH6jQlbkhkhauMyoS6GSpJe6ehc6cUk6EkC8HcMrQ5+prWG1xnV
SYtPoob1lL6BsJQ0O0twf95vf8xytf4RTiBDxMeRTNj9SRZ4OXaEh8Ko1MMo7zrqbaw2GGfo2tS1
aDGviZamkXGwBlW/KNycLvB++dqJIsxwr5zt48xBeWo11MUef+ONCYIrJYjhklkaJssV+8cEYea1
UZf12qXn2jz5hlx5SBvAzRj2lOY3RiIxByrAf5jlWv41ag1UymMsZDqw217VivhDK4fym6oT4T+P
J3X3LvxW1QOoIxYYG+/DalKDFJW9GtiXUpU+zCzrVRmaT3YToSE4a8Heo7A1nEpjjQeBGd61fZVc
L4AlxVic4lFzmMNWdwkmFNeOfc3Vs3nPfvNuJZfO2pKZEHeCiFyLvOIUEgpfnsHo+Wb26vetD75K
wuK0zGdpT37iLoZZBqNghyQCr9FdoRWDwECkyApeRBJF/jkHRyTcNFezQ6UaTefOU4XfXo87R8At
GabPTTfnO2JxWwtMvPebBSl4eFffc1ZpR2Bral4s2tZPwaSb6akHbVoR26f5m5IrdCey+K3tc/P6
Mm3CGQ2NfTLOu5RM5/bOAPbYlzCxjOZcKU06exo9NIjB0BR6QFV4huRKJODA2V2ueUrb+z+afFAv
rdlBXg6tJHgto3AA31A2SQO1Pm33al53oR0/kwIMbV0QstT6V8dXsmaeHwkj2AoY4ycV1eafZq/9
tQL5MgrSh1DFgH4Sdd+eJ1uFrYbPBn6veTV+LbPJAGM10eMPUEh6fXx2t2a00MSA9FF+uDtMhWYP
/kw/44LayXggJu7eRGWkeo9H2TpCCJ3Y8G0WmaH1ESK6yzKSFXZ1PCRughfOifpq6fg2NdXHQ20d
IJJ6cCHQVnhJV3GcMTQ4LgJgvzRKLgeOKXrtn5J3+33XZf6XFFRCiN1RUBO6+iMIPoO2ybSTAWwd
IIB6KI8tNH4mffsBFUytMMqarMsEPnCxA6VsABms6WMKubkkXzAj3Zv3xoeklMapJSXQF8Xv2zEn
RM0JzVXjQkpjeXmeVWcN0f/L49X9DblcHVQyLOIULicuxHVbTa8VS4plzN4CCFZl4xVzM9QH4ov4
Y4agQHuISWQtT2mqpsU6ykDCE8+ttH5BwRQIzRyJonJxQJHE1xpjpJfOxwjFASIeBK6szO30zkYW
J3znm2HxT1uIVnozdwhjuZNtBj96Xc+IsaV8PiK3azeuLLAH030Jk60O/wrMrhpFSy/lUPif29yM
f1hdknzEBVuzPJR9Juus6vgEuUNd9V9lcwJjMurD8N/Q6sUeun1j0y8CyEA/FkEHaga3X0QeestM
BozLTKuuT4ocNMe816Rj0Sb58fFnuQtmqIfQmuOVR9WQh3E1VJ5OYW1ImHBPxNouYBDbafQw9iCF
zCehZqRMyIgdHg96X7hcRqViSa+TfvwdCoMSblIKZBMvSPRIR/LynHSA/s3HQlGUa0QoGbg5Pb2n
sa/E89wk2ZNEQeO5NZL4YvQ2HJJWV42vNnK84U4+t3EcBKuOXg00fn7d6hrg4RJzXFILUCWj+M+X
xPx+Csbq/1l30gk4KioJ8Tp4jrXGbKPKsi9SgUZdjEBQ4fppqNdvTQgN3SWWmuK/Kk4QFH+89hu3
HKHI8kCQECzk6du9VatpXdZx718AJtPqsVvbm0fbdycjzg9DXMjXdkztQ6sE4weMev8aBcuXp/xA
cMkG1+/2G768U4Kyvk1wKbpL2dqRK8Vpdk7rrkTNSknf1nbWHZpuUI9lKtSdLsXW7AHk0Y+xCckg
RN7OflKMOFWqiAjQsurPi5zDs9AKmaU3UetTmtyrlLRxSCAHdzTlXXT0xv2OJSTP2SIKwy9YTv4f
UTzznSw/T/2LvrB3kctr8pfYSmPFa7tZfRlnVcrJEOvqZzwPIRsvMf+tRKi/AdExKIgmz9p4bmlk
fvV9nSAl16PgZYQdXe5sk60ryIZzvvD6f4sC3f7QqU4wuO4JXfOorr6OamwCFogn8vBBC4adR37j
yIF1g9xO13HJYVdHzgzGUaoD0gAVVCud0lb8Mka5+/fxzt9Ye/InAALAdCnWrNc+D5VUlqSCByiZ
jTPKW8prOLXtUfZ1SXbb6q/pXxB76YctiA4Ud++i/0Rr63KoQ/syJLl/ahASjw9m1tXZTmZ4L3fB
QGBMNRXwFq2J/1F3XsmRI2mev0pbv6MGWoxN9wOACBLUKSqZmS8wpoIGHIA71NNeY++xN9ib7En2
h+ya3WKQlrE1b2tlWWY0MsIhXHziL37adP5pUm0mUhxpSeDSGhLXjNpYXZ8ahLI+46mlde+CdJ2+
jKaNOC4HgXwy68LGwSWwqT17bSGuSk8U01+fQM8uynw+gfD19HC67H3MMof1iFZ8+sbEMPjQ6+l2
JnB7WYnYHwBoBU4y0FAEF8/H6q3WGzqh+8lip+pizsE9FZBzQ68LxGXDbhNBtLBClkyBM+lCkUq1
dXVmEr+yYtjYbKr8e1WEg+35RYiy3ypNjET4HLe3tqvBRxu69ArV3nNufq8NtbPN6FCiQ/wizG/V
NqxOw8zqbJn9GOWkDliVyw+e273/9Zp5ZWUyccHq7wRyduyT8MBwqKQVYOeS0RntQ5Nm3dttzL0z
WjKvrEzG2AGRYJdfloc3n8alMxD1IkW1fdBzWV7O+DU9FDzqLKoC5X759W29cgzsFKSd589RSEn6
+buSZSO9TG/9pBuBKYfe3Bef68Url4+50QC5srsgf9qGWr1daii60YSG6rkF8tqs3UmxOPogBIAu
38lFINrsjX07ewnKn/NnenPpxYA58Rj6k9WWYUoKkIeQ+dqNhsQwXIMR2K5WH6uTM+vnBR6DRGMv
LXEe712q0+133VK0r5TuJEFO+TNTvhUazlwdSgOV40bU8s2qNi1ykBI6cxz/PG9PkgLYEqzZXd8E
hcCTReNhuePNWe8mvie87WAvo33s8Uj1Q3MyrekGkUsxhBZiEJddYKXvc+ml78vA2+7WsUrPLeFX
gmG8anZEMpvITm58Pi1SUqy8rlMnMZthxOiI9xPOEB9iF1mUoyEGcfCbYXv69WR8ZY0hkeihJAgw
+CVBmg0dkHzfuEmj3M/91rfXcBHyM5WZV7YMFKXBPMOJxnLotAdKWllD8ObWZIHFfaMvPbrhq1q/
4Ffn9odf39GrgwHSoPsCwBujlZPnWGa7w/ZKPbpsuqRFuuVqN4iNg3G2/3q0TgUanCYt7b3fc/LK
Br1x09pdnIQqDuiMRsjjqjvVmRXy6jwlaIVNzrGISOFJ1LzojTWna+kkm7301cHX2wbln6Yu36a9
Ucqo34zyRhVdWUU4QuZ3SgBtCttlxhG51RsUmf/6E4buvfuN0j1/0dIOvG4c67Vipppdfj1RWOrC
Gd5dFeuTb6szR9trMxT2CvAKAG8vS4vUKu1l80c30WjvRZJeUoQPcH0mJXpt1kC6BXALsZij9ORV
2rgMTW3HKLTxIetZzhxVdr8eQd+o/8Ljg6DOebbjopC6fD5BkTIUjmgZCj5AFdbBvCRBuQRxmg3G
maFee3ZMTXbQn6Dp06gzLwZtExBEE93TmquJ8UA6Lucs2145TNBb2Yt/9AdwaDwtGQSUSnz44Cy5
ogm+Say00yjdpJzDzV2ROjaApn4jRnLROGq2GrPurq1iy54pav16ar48zLmSHdy3y8gSbZ882zGj
Y+4XhpN4gKhup6qaQFZKN5swifaaG3OV5rn84bUhd/jTvhL2+tLJzHFBrBYZIWJiwlS7hLe0K8JA
uTpmWIBdLZY6V819OVUpDwBL56X+tGU4Obopok+N5RdeAoFgistmyI7Uk5xDO4Ao/PXjfHUoChII
x+3F49PusrXoFghJx01qzW1gTet4tiFZeuzHUj9DEd0f0/PDmLui50M07RHDngpJEIHRaMZQLbHE
4B30dJmOq5yejGKxD1XpURLN/RTprB6DhrU8D7rb6XAvxif/2/n9rgua+/mq1EtLy4H/eMmCMxEY
iGx4h2OWca1PKV7AvTFfbNbQqbDCeakIrTaf75CtOYdVeO2Bs9dRDQOy8jJNnKDKlY6deYk+Gs3R
hFwR2dZaXxom/fpfv9tX6mA7uJC3y9myc1T3a/lz5taBMIbz7SaArhFQRQDM/FqX+UrS4mvvaxAM
F5rTBO+GYXGTZWmxu1fQNG+2Wp+vB9/qL1QxlW89VS0/fn1ptme+fBtMbwRkkBNEePh0Hdulz62D
+UzSKgumJ8IvYb+ZndrQIkuzvP5oby4KZh6iZeYNrB4JUnrV1jXcFdaM45Jj4CnC1umR6yoq0IDu
GyG0dhQ3TmU71QMR/1gc+oavD6dh6Ypw8qr+B1g2v/u+tq7Mjr0BgvVG6m1p3vQB3d33TkFGECqM
3f0rs5sy4EKr3m2f8joY28gdbXTjNCdYsdNxrax8AvTTz/Fkrcq60DyrMS6lb0grCkTq2hH63ir9
4WGz1YA4WBBji+hkZ+XtOM0DEqXQ05d4QjOe48ju1FPt5mV1BJEPhitvEKaLMg19kaj1VSNj4lt6
EiPyuut9XpoThXstGOtwHMr+Sq3FnIYFnIQlRMYfATvkkMwHv+jooAxjj/hMVa1GE5lWMRJ7Ao/2
QRot05fB6SY3Ksxc5bHeKz45FGn+gHRer66qojfSyyztdfOAix247TEL5vFDpazGdGOP4rj3tM2D
kR1be/TSg7AAdh8Wv1ixhgBDu9WPwDN8cbOUhdFez6WzdsehJiX4MnfNokfA290pahfT7g5FqxCI
6pD9HN7otdBqdEa39fPQO60dw/So30lU6LUv+HZ3d1lXWXoMq7515mTcRkPIULmZbt/WK141UW9b
y83OjQJNMUnni6dMJ30w3JFqNwp3/aPj9lMVIy8MeMyQOSgsmNWmHqKUhuovuiP6hOFVan6A1p9/
NywVEHGZy3LT9JA1L1zB9HkLAbd5osXh9SHV+ioPkYcxPq6pqY33kLUWIxwMXLpv6PNYd87kbjNq
UXb5TSFfKj7kWV2vF9Sb5xt0o7rmYeNIyA9F5phlWE7VOobScZcrTHKm9Dhv3fQBKRgziFdTm98a
qeNc63qlfQhW/kOzeF05gwuvidSap5860jon1Ie0muJZrhuKCIHRekGoCi/fImgm3VNDLzeLbFtY
DwNFjunaRX4PQcOVewytRllrJKwe662c/eV3b27lkxx9ZcZBU9K50MHrqOsqHRrrotIKS10Wk2q/
Q7USc9xiFv6lCVTVh1XgDFYoSEePm3SLpwLZkM+Nh49t6Oo1ElqZNge/F2OuG/S9KkOF2aSWN5rQ
iAXLUhRjGDg050LVu4VxtAF2BkdkDvF80UjD4yVN6bHmk2eQ4xVNm0g8ytfLympEykXaxW2J4+s3
OftGHxuGWH5X2ermMQ49/oOLflw7xe6wWN6bxUgbO7KKVDlHuuvQFQZb5JLsTBn6ozUirJfUtZt1
1wOMiFSLBld6a2xBmwbYlzsgrVqx4xEH2yO/nsc8SJHEmB0iP2VZ2lvPFo13Tb1N/t5I+nxP/lrV
GHqOKs1vjaE03A9LuVaXBKvA6YsuH0Hq9vUyy+ulyqz03jOLYrgtHeF1EQqTwTWdclkeMi1Yb0Wg
L1+mcqMGBnEA04HS6O03Iq+k/rAh0xSwFaINw05a218NWiBVBF81WK4sf7SnCxqR481CIcANa5y0
srBD9wUVSaDc8qEoF5CU6dTjiLhBEglTy5hAng1l+zjj1QjhwVbbDL2c2tyDEmN9p6Hrnl5Oqaim
g6KilDHpmtVB/q3o3oquNcAdrzyx3tn6d2NfdfMHI1dpfcjYXu43JUsPuoumf3aF398jqCtt5C1H
3YDb3UlYrZSl1hB1680LfSm9Bw9hNBu+D8pkN4ZAZeMNDD75cRs01oeV+cPt4DK3jznnAWDRofIj
3YWnE6EG3q+Ra+G+FbfIGq6P2F9V6zGzgLNdd5tR4AOTLUX3mGujNC5sGOrvcrW23pF36wd3HPar
inA7m+5F2mVLBCZwnm/F6gFFQxXGk7FVDFuFVAQKgGFdrGMT2r2e15HX1VN/rCvTzY6iJZzmiDNU
fbBMBPEJSIzu6DS4m0VFNoH+mirT+arsRRphq8waAXiyuJBCHpN3xTYs9Na6e7uAfPliaKr47nmD
9VA3aMdAZ2zLb8U4zN/0ynPLWEzZ6IUzzAI9ntVqv6NSXoJMNTYdkgzz75EDeWziQHXrp8Do03eT
u4zX3dKuPxbfXega16v6fSLvZp9oFylD3A/7x9ncakxza20bjnVjtL971ig+idQo3lFLzjG8qWpx
QPnSwBCjmPzPTkXNGIPbtqjiFumeH65PX+Aq1fOpSwzVdnk8T7l+3/la1SfoOxd3m/JnN6pAlKeh
nPCZixCUyn9HeFt4JCXM6qjUvUYkEvhnGdP3dtcb2bnOYw4kKMUcQnl6iIj38mP26digpIVxlA+Z
8HZAANkOncFBZbh2nezGrltRhbBacnTaVznE6TSynzmVt1EKlnLklQEPfNPQb6HLKbNli7S2LL5u
It3sA0kFXkK2tMfPU9YZ4nFZ/OYDvcVZg4rUIcrTOjk7Lc5KmpeoVeSJj9NEx75hBZ/naRVfbVxs
7ANbUaN/Wqeld47pkBp4NeSrbh9kL9o702uGTxbqexzysylvlTaYH6knyC1yrFEtoTWRv4Sdyfdd
iG4t3LgfF2Avoaw34V95cKUtuGHjNITVUBfIQiD7hqi527Vv5i1bHErfTa2idNTThFDS++iS7FUR
Jbb0vd8iZBv5az8OD4SQJudLXQhYu0EZdPGqadvX1pt0J+wUJivxAESB3NFzV+tqkaZfxnD1V+Ow
aPWiX5iTM1yOhvScWOvKKb+pTW97O0xdb1/gIckcB/a0fBhq8JSRkqanotwPqpo30pNwVwPQXKBI
DmZ5xAviDiO3bb10UA8l58/S7XeZ5dxlAK72bdMVsxHZ7ox24rJajZbDyU0391srx354/HXY+7IU
CtZkr48h87nrs54kr9PEarDzykgar7GTSivVHEu9AsxoraRAYaan2fWIJPRNqTyjP5OAvZJ6IBOF
QBZRJgi10yQetrhec6IZSVAHe5CWFQ+wgZtQuOU5bZJXhgK8SK0XhXS6Yae5HhtyU2uSvRjh6jnO
iKMiL03Hy1WKv6z4ww0hiE9RxzaoLp9msJ2lZ10+907SjpZzSNFWP2Zzk7359Zt7pQawC6pRuDWp
Ur3o7HayUbrqZicBQ6xtIUQY8WFhT3pnpfNwdJEO/vrrAV97ggBbSd8gikOoPslWJ3vomrkOAGQS
Vx6MSZo3c+uh5FVX53RFX5mVu6A7fA6sC3CxOqmnLhNEQWwHbbaezugPG5rSh1SsaXspU228QI3P
x+dIzi1nozDyc04cLx/t3p7YZySVAbQbTu60qcaizboOQKjM7KOnF+m1WYOttYNJjxHTW8/UdEl/
X8k9MUGmGogSCqC5k2XYEOZvk2+aSAzm2pNA4DDFu4GrCN1tsOpoGJReRbKdpilyG1/fwmocx5s+
tXRwWS0ugIc1g3aLiwnm0Fx36T+ZIx5IYUmPowztTJ/6eNA5UzkqrA4rol4PnlZr2NBn2yWq4tqr
MgxtbVM+2tmkLY9z25tVJOzW+Tjplc1GpRUVwOZNuAg3pwRtOqriJQ7sDYyabZCCuGlCVIZkQBTa
oTIDmV7xLel2Lex9pyeyN4Y4F3RmKkRwZ/8+BXeyvh17zy8O2tQI/2Lp6/xhEPpqfx4Ma7EwsjLR
SSegNLJIUPBDESbngMviWgRaE+oQ1NILNxtmkqPUGN8Gwdjt+tK7W9Zd2RhquQRqYSLwUbQLbZa+
0dxI12WqYruwENT0S10zLigjL1U8aZnjHotgMdqYIKhVCLW4fXfZLx4hd2aapbibXAMhD9gMffm7
h86cFvporBbX8JZ7cfCELRAdwiYcay4L+sfvNin8/baAsY9KV1oqEqrctiizUJAP3RF8AzWfVX9Y
Gn+qb4FzO+82Jyi7KA9grR6mPDOagxFkHXbfCL8DKqc5YF+KqduelmUzPqQo+3AUN0JkN5rhjW1I
f4uzx266Bl2VoimGC3B8/YMKdugWiiRNQJxkLvsfosR4MLHCgeNJsTsP11TbfLqAmdAOchoKGXlI
RlGrUE45Rq0Ixjea5TecDJxj8qjJnmcQVd1qvW+FW6ssbAJ3lqGsVN3fNWnRDz/KbWgfXb1wSR8c
e/WvC8PPbpARxTaSXKpSEcid9KofKmxeg1bzUaDU6268aWZzdC5XzSVxgardfAjaunehcZgO6wAQ
wOM0K/dKiMUMLsbVKCFXN9l6JWtn6EJROOl0MTelscXS9euPqoD1hxDhZOdhvVTWO+WI4BNpTvlu
CXrzOqMRqUUqd5r6RvigZMOha7XgEoa8uq3tFbrlXG1eeYlc/phGY0Wj4CjrksChAYzcxXhuKhGy
VHX0lnrTv6tyNI0AJbdoiY191orInZruybZxy2MJ1sFXO2vymXWzCftAsKXTj8wy6CnoEhhbZEKE
cVBN7Ka3Sm/t6kavkWiAx7imj3bTbA0q/H7xkRjRqyO3drb3AWXxH9PW69uhz+rlfbUtQl1o0M0l
suTW/p3lUlTHapjct9kmd8aG7kkKQa3T3omp7jsan471jRRg027XOVDv5hZl13CC4qwfar/oK2g8
q+ddpL4qKPc0WFMcO7Aa37XaFSsMF4CC4WQ1VoOpgLO+RfKub6OcGqMZWtgYNEkg2uGiGJsgiCSK
3F2kr0GmR4TwTXu9FADV0N3SC16WkhCPt0BZXZhrVnooKpEGoa65fXUko7PI7nCT5qVqztGac0V3
w0iXa2VOqoxoPCwNjGBBS9vr5Px+KgafFmdgju/LofPMGFiB60aGQ/ZF56nGuRnTqI/ZmNnmhdNn
S5yWk0B+jC5OHsls1JNqsJbp0AyDpqJqBd2ULGaGG4ExpeUDObf7uTFVPpw5Il52VRD1g1tPpRoo
F6fE88JpbcAyR5jFSra9hEIreIzNKQvO1Wf3r3lekWYYAFscetTeX0jBGF5LUtKXdgIyVpXh7Izj
fdCW7cB6ntvvdNXb+3VsnYsqR1w0DNxSuDuH1EQ60So//TrgeBkFAJ5FzFRH8o/Q9PSe/Q2DaY8a
SILFUXcTpOSnmmmqK+p+3htKfCU6ioEKfbupLn498msBAJC5n4iTVzpzsu5H0xtHKxkH03+zqMUg
x1ibo6389m42Uu1Mz+zVO909oIFpoSJ6GlrZOeqGs+itZA/1wi6QXez3VnGs0+5zGjTuR1Kkhlrl
MB1/faMvYzqk0wnodqA5VJvTAFwrJ0iJlmsmbp1tSGA5Kl7Myqeqpa9nhnoZ4jAU5SsE0OBtYFf4
fAZT2qjK0smsBLjDFtfNmN1KNrN7xLnLY2XR8pxcz41+fX+vLJvdapJolbo+kP39wf+p3zC569ip
rdQTafd9Eqj0q7Pq5+wLXpkt0FB4fNgw4r502scVU94VCOzryWJIt498NTdfsNmVt2i9B/1h9Avn
DKP1ldfGbIG6wz8wRKeY1sJVCKBn1pasFTuo7uQFMkptcVSa35xBrLzske3GzSA1AuJgir0nrw3r
RXPqHGUkeINsh21wzS+7tNgFnDb7akCRISK/GxAfUGT5yKee2ZFeebbIRLmoX6D6AL7iZPgir2qv
pl2TTKjAHYYJCG/llilh6VZGarb/CwsCXMoehv8U3DjF5zQVnbBG6lsymYMeia3qkIEspsRxpvoM
COylOB7gASbnDr3hAbOtP5+cg+POraNcPWnSjpWta974tMvX96Ex58PXoMYrB2EsqxVhWQZaGZHy
LRKm6GDcKdlXUB09fcImeQnav5xccmlklQgH7i3208dg93J0FbEX0qSF83awrPWLMS1lFc++sL8K
g8LJmZX6yvbATg8uCuEzHE5OO4N9DcvP9SpIGaAtkkkfl3jdLAwZHaGudvPDSEFb/fXu8HIZUdnc
SWR7nueglPf8BXRBuxjOtlmJk3byYMwtPaWZNkOAKOBfH4qRQBZTbcHJ+HSHB0fpFmnNiWK0Tkp3
bVb1BWox7nqoFEIBZx7my22PLQ/qG9k6GxO8tOc3hq46RnCabybbBJ6e2qF7u0nbObM1vHxloNjA
oMJBA2gFmO35KCWmnH3dZzqyRnpxOzjEuIXZuDfOCp140nURrVZtPP36nb12axD+wBBi2oXW7Mmg
6Eimnl3oeoJBYHM92n2VdIE6Jxr32q2xOsEoUmHZgV3Pb82HRmPauEYmkIj8exOYA002OT5UVWa/
7/tAT8M1B6l6Jg54bVg2OQA6zBAPS4/nw0q2nmIrlJ4YltDfaEWJYE3tFMeJJpgdGRX0BKKDcurP
jPsKmgZSCg+UxYA4GZPm+cBMJNOe4DEllK+9nQIz0JmtB397RFEfTE0/D04aj4SgR1EsyIIZsmni
qh29c3YuL9ckVwI5h/787kV/et5oEv6J0fREoOtWHVMK2ompj87B6MdzGKJXhkKohCrdHhm8PNpa
T8qi2dszdi/u0sKXd5UhUSxpNfPwVyftzyPFBYGFeSBHy/PHC91s7EaMTBKTvkAfa6lDP8zpGuPM
iny5OCDd7hayO6iFzeZk2ppLXhcNxi6Js5TdDVj/Nl4nUz+zl70SrRIMQISE1AaC9fRuqGW2miNs
PXEXDgLYNNBrjstalubRL3sxRY5U5ZeVChqt5LGtzi3On3DKkywFa529OmiyD7yYI5AzbJW5q0FU
RxkyHJFLhr1SteT8dB5rQUa7znoIJN18i4AFbXJ4ovZXNOKCj4ErrK96tcwfU2zRseah13qnekr2
0ZLvcuIz3cvPlTWb05NpKOpJA+37UFfAaBMLgYN7i4Toqcp955Mwi7yPMVrXxsgbPfV5cMrt2hor
qaFdB8cjFisVmzOL9ZWQCNDufmDtQsYv7G+c0u/GCrBfYmFsQK1tQZxcy+j7kmpH8MzU5a8n7+ky
gRLm7w0CnZe+w7/23/8phh4by2x9F3KemvKBxhmdelurRaQ1uUjODGXyXX9+sz/5tUCDARCCUmfT
eT4WgmKNT1FyYR8q6fiNFPTuas1bzLutAkgfBcMir1FcwKxAy4r8E+jJWV3BHUNNT9LyNqNy7obu
Y2mnq3fXAwGOBrDIT0uKGfy3wamDG32Wo76Efp+7LoWi2UHAcHKMKka4wsnvx3xx6JIPQnXRsntq
RVntphn0ck//tK3BhnshqqHyuNQ6yqim6Icl1ka3HiNtZ1uF+ItBqda3oc8u1aIvj45m5qBkG5cb
ko3vZ3FezqJ9mOd5PDqLnNY7O20oXIxIuwaX9hwU1kNvZiXHaTZVaJwQlIqEkl6RXXTUQ9xLcDkr
bn0+Zd7ff/0GTk8gXgDngEEvBnfal/RIJFVqjXWgksIXPoIPqKtdWGmq6uuJbvt0SZXR/Bh0+ZKd
YwK/OIMYekei79R2IiTAYc/fPWYppq1p7pRY/pBVkZ8LXJTyucs+613lTVGOY4h25UoUpRNDasYH
VieK5k29gY7/y0+BQI2lpdPKAcq6L8E/TXlPlaDgqbYn45hOcYeEQlgapfs1sEEwuKIRke2N2ZnN
++cNnkx+2jkg48DIge0+Rc5iFEChT3QqmcHFTaTkbnBvNNThEHmbETUr7YXqb76mnX7bLBnEiT7r
pRtrpRjB6BhZeU4W8HTpe+gJ7ecJ/SyCIP7//DnkbVEWqFWuid12wX2mtDLx9dmKt36szuxqp0cX
Q/G09wlABmC+wPPWsEZJdueNlo8qL23Z1FcCuN3Fr1/sa6OgFwOsHX0u5L9P6gFNFWypZk56stWq
ifOtgm081Of4Ja9MZYu61U8vHh7eC5C+g8jT7Fds0QUG6LuyuI4uoD8evF4ZsVnt1vTQa7qivw60
3r0z2nY+s2m/XMdcATUzqoXoY9Dhff7munkEp2OveqLmOr0EYVdc9hBwj4WXekllDWvUudl2JjB4
kdHuL5E6CysYtVPSx5M4x5oQuKtnxBWxsQSPY6YetrQanOb8qNpFTyZR9TY9Csq7hrmOSPHZen8N
vi6XqPzRi8m9TPPARaKTcubaXtDxf14bygqQGjhbXhxjdRag1ZHLLamN2rzuytndm0d+/8XbcKkB
xDI1C+pwNGricW9SgAEKtjbRp8HOIyDWWRuBAkUSahVzW4RwmRrzcpBEF5EmscoMXUS+hsiS5CVR
ms/uo2WN7hIOAumZWJn9+OCSVC+RDmjjE57Co0BXu59omFDJf5pZ/fdLk5dDmO7hSzjIvmlDPdPn
H9hYFNQ+pVcWoSNpD4Q1uPoHGxX7T7qS4pxx1WmAtz8qeAIoxvCaXoqB2q5Ii0COWzI4RnqnO613
05QZLhr2VgXfWlB4P/AwVsPR6wb3/a9X6Cu7IGVnajDIAVB6fRErwyAzR9bPlgDWLbqDt5rOjypD
myK0q8ZbdnBVet+Xqqyjkc2xjfeg4bGWC94Nhi2pjv/6gvZc+fmubJkoVFCb3QMgcrPnK0mDSGAH
UuqJaLquOPaoOUzIYeHHZlgIR4cyr+gFGSC8mni1rQK0LpPoTNb7ykaM/jwBN5sXdfnTo2GxtTZL
12FORDeUQBj09aBrVfqOwE+c2SJf2TlQ/CT+ophPcHxK67THNCW435Zkoydz38uK1nLTi2jOhH7V
svPHTVXW/3rI//Z1+ffse/fwr+c5/vM/+PlrJ9ahYKWd/PjP2+IrMJjuh/yP/WP/58+ef+if99P3
Qarh+99un8T4N7aNb0+y6NrTzzz7Ckb640riJ/n07IdDKwu5vlHfh/Xt91HV8udwXPP+l/+vv/zb
95/f8n4V3//x96+dauX+bRmX9fc/fpV8+8fff1bR/u3P3//HL++eGj737ok+iXZQo3z6mn9/8cHv
T6P8x9/Bjv5GvLpHB9SRSI/3bW7+/q9fWb9BiAHHQ00GeTJDZya33SDzf/zd8H4Dc4+wBmHVDvXZ
D3IK33/86qeAkc7GTSq31xz+8xKfvbb/+xr/1qrmoeNiR+7peXJC4o7Wj498MG4QlJ/QHn++WppC
AzbUopMnevT8WR+RvTxlSyYv20BN0eiUMYa41lA80qlFrklz35lOFsPV1uOyXJqon+2PUHvKY7p5
XzJsYC6Genyg/RVK1Wmx73XvTFAPF1Y5v+nmLZIlfIWfK/4vTcZ78b19J4fv3yXz7HRyPZue//9O
SKAmf9oK9wn/bEJG//N/yO9/+/a//tt/T6auGJ5NyZ8f/WNKmr/t1s1eENCPMKCy7ZTEP6ak/xsy
B/B42LnoaxFuMV3+c0rqv3kcMXC4dll0rNb51B9T0v6NjhNiQHyU6Ht38/4rU5K05dkOjrzRPvV9
5j1VQwJM52ROlrW1pDVgWsDEmXzPSR7IIlJb56r3o0TzouBId7Xhk6uXbfFZYbNqvh0zZa5Domdg
6mUMOZtU69vSs+emx1wIp/s2Y4Kg1O2S+u3HLR1KoMR5L7QbUCbDu14OnrhsU8QkJ3Pyv2TjVH/R
0VB89HMvrSPUeXwS6gIl+hChpw2hpXogpRLGtvwIpE+Lm0vGwm8kYRCxXflLcVPZzUziitDB+4mm
FmKNvaGceJtxXw6Duave6FY+JCLzre9bpk/rIR8IU2MeilHdr5heWu87TCGrj6YxFArCQmBcYojQ
fHbypsdTVcqgGSIkatYfeWuYb6x6U7TgfZV/tnsNbW1bz6YbCNkoeUAJ4XrTqjLnLKxy15lu0JEk
maa9iezvMha7jgxYRicErFOZkSd9ZXwwVVGIm0JgwWGg82Ra+cHAh9A/uiBRVISC7/yoitKurtcq
t8VBl5b9oe49tyYNywCaDaJDJ2rOHDEnW1PNeUJtXZO3lq/18ktjjKX3EVQPZW/R55qIOIxyN8YI
jxCzd2kyUCICyXHAMtbZjuCGqjEyhIVMfWk4WROtje638WQZ/TcwM4qemlWLm8ZJ5yKC05HdBe5u
Gm7VVh1EmmHJ99psgnC1NhAJkZCQc+40NK3fe/aSNnG6LLr9FWWIjEYZ2GE/DGojy67zABki6Lvm
VsVqKIs+9Mw+Hy9KRcEs3GzYxKFHGY1n7hh8sS5zdc9LB+jVVXqTRtUCywVcgpLIb9qt4cJeV+0n
HMCAOsHJ8FFCG03h4+xVBR9aBCKBKBhpmsxZsOEPqHmZHapZQXDrMd1DHbmWdnWBLE9gRJTyNaBn
nuZ/A/HHpKuDevCiogVgjkGsAu5Q50hqX9t21QIkJoR+SLN5exL4TOCqraeBESKwPUqSnMIF/oxl
w2cfYMhb/Ai8p1EsaLT5OHABLKrMNDvOijAzXAFMOdGUTelTaQTbELqYgHwoemnRVgWv5ER2xndQ
Yxw/lnAk3kxeDWgtoCD2HVBQjUV9MxdfgMXb79bZn3G0mIblsp5GzQ6HEcor/STbuhgLL9sueTri
B031ljtDye53LS+bD/yl9yD0YsgP3qTkO7zpqf0HZTszQbAbBj7TmtQc+7ppo8W2MxWLMpg+lRY1
mXAzgG/zWGtgQCjQmT+M3uzethaLOxpGG6CQXm29i0niLB8hfJSUgUcEJ4+1UYFsVmsPR2EZui5E
yWv8CthIv68B/Hvx2tug8aZ6c+8wks/m49DvCebYjC1eJdrw0+ggfWrIXxCTLhWVkd6W5bVJBYFa
3TKmdUhcNvMuqPSlCOeW6xX6tev/Zu88sivHsXU9IuaiN10eK6+Qqwx1uKQwBD0Aes7gjutN7H3U
iXwVUtaNeNm7jVuNPCWFJJIgsLGx928+m2PbvToTGsmxY/Xu9eKC+4rrcFEo/hfCA8oDo/txsXKA
MK1XlwjKpLq7LAzDfC0jhLriqQ8CqhRmU33iom5O66A2mthrrODGNqfsX3YSekw6q1MXrQz81waQ
SQ3KgN8DWSLmp7aPxHWrEnmvokKouJmD+jEdzO4uSFznAmGV0gb9UVj7JsggWgSV6P/MqjFc4jqd
awXfPlPwqNrW+1zmnJTOEmUkEzSepPrUF5Ux8cQVUsOOClVCbDDVVUAtuNnWZmlcKycoQLejxHQP
A28aYWFl+r5HrDiMhdfRaPLY17aZIZYQXkEWlbGOLFqyFLx1deWhPv6512H9pIxKc+KHT2duo9E3
x92Qoq2086w8u5QdEWvjF8SiTeo3ThkjxQRED3BR+mo4qE/FLmIjwTZIDP2l0FU+XwZ9AFQs0nn5
jdMh1sn+kiTXlamIpUsGbC/r+/HWSaWfxT0HFB3bfpMv8SSE+GIHE4eVsRjQ2cc1ECsiaAiWRNO3
9+2tHckg2Dl1Eh7AiuoOD8EcK8AKofrvtvT7z05upCXH0XaBD5WakaJo4DkPLhV5FMJFStvNkIN9
RYlYDZsybGYbvKnjPXZF4twxU5IMaWbhfI2SBuk726zFn2laOg/w7MZpg316+wTvpDgrgjbpY7uY
QLPmyEu/VqOyZWy3TvV5pKwdHCyKvjk8SMm0msA/PGle0xDnAParuJsD7N9Towi/dPjeHoTjt2Be
EyxntmlRyGlfGa7XbNgVqnSH1lnkrv/fC2MyYgSYWoA1zKO2Gs+bGY3bQ25k9i25bqa2aCU5vBbc
DW5wMa6aTauEMLaaZ67iwjBHLHJwPN1GDiE97iszHWODln0fe5LdcPJ0T5JKFG03YxjO2TYJnfGC
0laj43AJJ4/rLtxPW9UCkTeqykHcwgoZt8tQ+n8GrdbnZZ943y2fMgkqR2WSH6Wb8MOOmzRqB71z
VPvKHKthW/jdMmHCU0II6sLAba/6xhVJXEfSebRyZXxr6yV/GP3VKmJB40XEnT1VCG4DVGD5uwm2
X9BFa+fCKlOsltbSkjjUdWs8VNXAYoDQ4zFUdVk621GKmWBnmMmzYQMTiWug6i9JsSwyrjr+wLbB
5+g1lToYN3Y2AjVkzO1Piaus7ygO5ndWlwXf9MrT2aLVUXwXDZZEcd4EmEjIcpkupNXr74F0+i9g
nkP8g2EG3A4TMl7sTtaSgPvL9cKwd0O7FW27XKatXXwJwVemG2wk6Bv2aPphLIYPwR6JHShRKMPk
1x2no5HRBHC4+kGUX9zAcMZdb/vdiB64G7A9WUK+tO04QfVxuujL6PXFZadK54m9L8DbKO2TMcZI
sLsSqezkAXOJqLqIevQoDrqop09AMZevkaXbh0FGVbbN6tK/cWxJxtTUGv5uqluoXoHXut9kBJgm
1o6YbixXgn7wiH4YVMwyrWAg1mhZCWseZyiluXnf9aHXnEM7ltGhMbrugo546m09jJ1vSq3xdsqY
Qw6xJrWu85o1SjHdJ+JWARIvlW8tNiS60GJPgKmgNmIJus92YocXGnrLYyaDMdwYODgd6moZUSFn
xpCMDoG81bCjly1hr/Y3fD1etL3dfzaIlIqomY4XNplFQK5VY6Hh49nXbKyMTfOQgg77VzXOLA10
aTEjnGyDVtI8Ny8aIKF5rmtLnk0Fbh34gui7tJ7wZh3gSjJvzDa8V96c4gjW2BQOG9cQPutKo4yY
TtLdj4EB+ZR3PT6uFlvfo7nWdRxl1Ll2zjQX/cF1UQze1EkwPHt5L7EX7YyMrSABvUjPdvycohth
kFLJ+kERbe6hhC4ZypxgT0Z4ePOuHCXYX0CwgVGDV5t9A5WLzi6/OTLNH/oiMUwYnp3xrwnQxL8S
ZUcXfjtIlNQhkQPi6Vq6PGbqr4fZchnP094FWdn0aXVhTXlAPpmGxrdc+mQIUpV1tC1AeybIEJRC
7FMXHLfwC/yjp7oVmBCOlocjYBP0d1UqaNvXAKUvQ5jckLgXikQ0mga7iKN+MSkZwimo9m2l9B71
nc7fe22DO4rM7eJW272dgjqqhyD27IykP1IZUKNioLe5qdRqYvfPz9j/nwWfX53E/weWeVYD+P++
yrPNs1dCS/ZzfWf9jdNZ2nX+WBtAgGnA2r3pFv11lHatPwLKspjf0pWDPxLSHfvrJG3/QbEHEA6K
CiikoVDw/07SlvkHno70sLA55XgeocfwD4o775snq6EJOAk4MRSFKRCixva+thM1RkpWCoZbWWN6
9EO/26KSGP2m/vgfr7KCYNA3oZb0sYeg8myJxpmrhIU7X6ZpK55KS//WrOWtlfzvuu5aOgO+gLgR
4wP4Dh2w909TDiT29ujPcdEjrUo6o2eqVjIJb8O+D9vDXATuVrEAgcNQwtgQ4vNhG7lDdys5A1pw
PPv6YWV++ruKLhDSL0lqO+ek5e4Qo+UxBXuwD2wqWd1keE93SQTcoO6nlqzA7s/c3Eqy47JM/WG1
UhflNu2g7CL1PDUBtzK0st6abP13GZ4P6iJlE0+QosiXLJYcPD4lDZD9o9kPUHmDDKepHbZ5zhc3
WtrwuNJxD0Hi6D4uw5rTgNEX+U3SuNBEyS6mizFwvDsvyMLsxmwm82m27QRWDmT3xwG9F3OHw3Rz
zZGlK/ddqvp6j2nT1B5Ul1TVjvPaMsQufAr46HQPR0RKBi/c5svqysE3TLnTWliuAgkBduw4JSJ5
qsduCDdwPbzwIIuwkbusjJL80Fe+LndRktXDheFlBSmdvXry1vWcnml7XLrL0atc98Vdt9itT4JU
P9WQTy90vrjqCJR/vsXsr9KxpUdaa9AJOe8G9kz5Qae1eslhDXDsjKbHOtTyO2o2bPw67crndLDL
58zsvS9DNjjfVwgEzhVBssCeB4Fp7RDHtsNjhJi5R60GAvPRQnxo3HWAtknFbEPnd5HfyYkHK0F7
pCps1YWZT6RLlTXJYutagCmfO224sIrsCZZNZ3duuoOhNNkH8mo57mZUCfM1MY/sjWfCFjrTfjJk
e47/ZgBTPIeVGbObj3+GfQjTWnh4ihwV+dCNt1CV+d/w3M1vVXiXgPPfx+f/818dehHGY521P4do
KFV/xWjD9/8AmIa4PUgFAiItob+CNMHxD1zZUFrkkEM0DqlE/gjSgfWH47mBQ0clBGLx7wgd/kGj
iwY7EGDiNNH1n0RoZy1l/juorVd888uAEwr8C87EWgr9CbhQIgJQW6gnfQutpOujnQ0bDdUSUw7Z
8uRBES1eXOYx8tpqRpRgS/bviWmDLIL5iiu6WxsbJmgRnEfCm3u40katjmNUle1VidacMccN9iry
1Su6fGq2jFWZO5sUJoX1LZiaub8rxRSUL7QIZPLF4VzoX6cco6TDUshabsWVnq5uhGXC3tym8LQK
GcNirapLK0AmBTvsqrJmEjkkIb8b7dDwOz+90B89i597FO8bXFSjsWxkEdMWx5Ob4Vo3oJ/GKLCq
rBe+CL8lY1Pn6thVbukeSxcGfXBEr7nLxs2SyTL7XpoJ5ML9ry9vsbu/e0foLDr4J9G6QY2NLs36
7z9df0GmBPseP/uaWwXnsE3XOEgQxJy0DJXv9TRSXNlqAfVUxIaLmBpQIQSZWntjoUA0OuedL2rw
F02jHJDgxFrYKr8Zo/dtHPfE0MDjgGxiFVx900r66R4nkQFawjH8K3XxwbS36RKkKCCVods56Cjq
zvefC89MurNfD86Hd7Nel8yCDRnDlwgI7IexkfB9gwZ+4dcUrcHWjwdTlu2fwk1sqLBjjrXTDUX0
DlkHwTkAhZxfX56ew8+vhsuDPFpxE/TYYNt+xP3QZc4Mc6JgYQRloJyNNwLDe2EhGd1Zs2RBeZ3R
D7aunELN/X3RmibExFZkJYPy6ztZs4+fFvIqF0/ys/bTPJ/RcD4MBJI0JpordfKFpKH29KFREluI
HdWsNpoPc6gn3sqvL/n3h6f959MMhAy06kl8SO9EIJIyn039FekBVvkeNNtiFXsPzSikcLMwcf1n
3TPqKm6x5PCfG3MedLQbssakGP/rm/kAJWEGvhFO3hYqaEAn/HA3nDFzL5Kd8SoyHVTGcaLexIKo
JqrKDcyPHE7AJqtauMYx9QCHu/IyU1C/Y0sEB2lYur6PKlFpJM49bN7uqiGr29df3+b71hL6oqTk
LtgAyGLEcMf/EEvwFgxRk1qm10l3mklg9oXJYJnT6FDvnDTiU/coY6p10XQjygAx8tNp/08Hi0wZ
AgE5M6x5oJofbyNUdtvNrd+81qVnEMNzohdm1sNsdrN34dDQL17oaOniBYpXTUTVkjKld8SgwoBj
ogTRdo38s+C3agAVw4U7Feg//SasvBEPfp7W9A3Bya4gP+CSHrye97FvckYYxPXivLb4bxjVjiOx
LPtbtXQZqjSjmhU3ZwTVwL9RI66aeRsWy2zcj2TmZy1YXPps1QI04aISqu7W0pbpJ2hueKZR3vlV
lMKJBbo8ERJtI5+t+hw/IqzZNkWWUOn4zTL9gFZZQeocHUBa0/lE5p9d5f0DMTNrNdQDRu9e4+Xe
RqKfwFQEMRlFiFAuVJXQJZpP0bPsXf6tfwsn0qIQKGJUlBxfIdnj/H5Bvxlz/Tza8EFJRui8Ap5b
A8mH2VlMRVslopHPUrOK1A5kcuheoZTkzKCUaTaoOEpoKTxVYprnIIa2OiqB1CnnortUAZUD7+nm
yxNc19a/DimmME0md6jK6FD03vp6mtaJmELzEHjDHUYLxfK0lH4xUuhAioe3QK3c4AU1dST4pkMP
YnkKq2ni3TlePvPRLmbahVuUoJ127wcckGzaW2lGgqHeLh+FqQEiKmwmPHHwn7VM7jwz6jU36KRX
FS9T69dK7qMBebV712k4MGiNChg0d8rZFYWVpJqOKeeV9HMd1on7NJgDlh+7IEzJMwZVN6Qov44N
H0M4ow8CjsrRWg73ODy/nxpOggmxFcnyGT5Di7rehASlbGmL5U155vRqJFD8+oofo5GNup/JWXbN
Stm7P16x1WYraEuPiO7A1se6pXfX8AeeqmDz9gfl+c9J7ixMwtEGSJxeBQQW5umvb2NNZ99tXnjj
rZwx+u42EG6y5PdPvjhDr4zIr57wyK46J6bY6hnfGiUU0Qi4VG3tNNDA7HZow5SIg0pZk+7SsINq
GMPLG8uBE1KqLsok9O8nR5f4DrWj5Q93XWiY2QZ5rqm5YBKZIs5NN8kk1X4QxSx2YTIPm0GQXZwl
OUh8Vv7ges4NngWBnGPnjb/9m5rFx7iGcma4wuV4ap7W4Uzw/okLPxH1qNrgkZqASRLraW2TxA7L
Om8RqnPdo7DGiWk7FZHDR9q9ZbaGL9cp7QA4tpP7ZPLXKW2rbME/OqM7voZItbSmtYcgJ9vssHgz
WgtbJB/WnNqaw4rViTAPy+g3L3GFW/8UPMBLIMTN0cT3eIOUpD6EajwGqqWh1/kYdsJhbXUyXW+g
M5x+Xbpv6xh4x8y9JWJalzixcg0pWiLk8GIIizTemrz1W7g6t8VLGeWBe6QPsI6DmsfGv07UxE9l
wlkfcU4rv90XRqCdvQw15fvNzH7B4/7m0T5kmTwaYBQ6GiwVuDLke+/fVjcVVlCiIPbogK9n+DsN
MuBuKZes+dKZYWHTie4atTwFdr3ujxUWdryQya/KdN4tlM/R6owcox8fyVI1wzEGORrO586A4/L3
OjOiaTi4YynX6NYTNo8ZVX/CGgCLNQpmXWLyFWcsi6GoUpehQC1OGN3GK1EHGWMR2TlfncZnDYXF
P0IUwmnDzdtm/6LD9Z8g7iCtXX/2lfEwVAFeoPtTemuLENLphpOlAO/6m2H/cKhYLwl0EcwP2xLl
vY8HLzNH3N6XU/DQ9hYzpIOfxIRi72d8XJrLDWJJo9FMqKKUzsyAl0NSk7IQ9BilUU9ldxv4bZgA
DuvckGDAghzudImy88uETxbfoTLuX/94bakaa4Zyov7FWmEVra8jhfrD0Buof/KBcGo03NG3brgT
ryjYm+ihrefUXz87DMWPywnyugd29Y3w+/cTFekgkApzmh+EmP0SrE1fOHKTjGaSX/v24up5p4CE
ANiIqFrmGCFolalz7N0deoSSbMe40Cl9zKukEoEDTq6Z0i9mVprHMeldf1sEdVN+dfNy0UiI+ZV+
GRfs1W7cARvdZRvmdYRQiyJ/bPv9iETgcK2VoNYYQy6EiebA+YtwQ6OvvcmnrtcJ8nchOq2xqMFA
00qfipV+PSx6RS1Nhpe7+Z5OXO/e+2U3u7iSTRaIkoOMRmEl5G/Arc46EZCZgUgpx2XhWAvbYm3y
zPR7YfTl/n7ArQyMEh36hcZkY2dPPSigZOu4nW1tZs6nzRz7adfSY81sPPFwfUyPOE1hK96Y43IB
yMo0D9ZoCaycjTYU5k4WTeU+zh768MZj1JjT9DB1E4x8pBJr444dI+i/etr39eMSDGmNVgxyT6L9
FE2wdw4J+nzTHonfsKITUjSr9kegl1aFrxZCxfVXYctmmNZ266y+RXQSR3NTlCNKBghU1Yo6KOcA
r/QPSWUU/jVVdaMoDoMv7bYU30RYOx2jPFkwXdyrxWmQDtkDHWml+OT4Zuebu7p2pUR6j5qoKC9r
byoUnesh7UZwVqiAZtk+AQ7We3doQzvqzM9dkYZ75gqdulgOGBXqTYn0wBiB9XF9hYBvopd8Bv/T
GiI7jFnFboPXyEhnfTvIrPf+bIze99ozJsdoJPS8SFtgmkuyrohGpBNO/g26dwEfVDvXbxoZXimo
sazOV6i0NK2rXpdeRfZwnvtapvbRmgwjAAiae0UfHKY6B44Sey6avEBhPCPjcVLHY1OBojUDEtzk
noi89GZeBTGC2zwx8rHcB4Vj2PKs6OcoHG783PGyKFZRtNYkAt15ongK0gTlIgBJJTo7O2NWhOwr
orYS3gW6MTooLy00Qa3yNsePOEyw/iIQpLsmg76hN4Ss9ZbmwShRFjZTMdP7N2WRaxwCO9Pw6j/t
1EZVd1/leCai1hrSNtWcgxlZGx0cdpCN5Yv1j3D/pCwxNOE1p3eRul4PBsJCxRR5xHEdMadETyWK
mxZT4fu6QumQNGHo0pDa+Ujn1twtNfnGoYt0xc/J06OKzlsYPpUH/I+9pE24WiksDpn4fa6vx5Ku
sL1/UVdex7l2o5xakgE8iFdh1EUo3G9KcaBRe51lZFpgEqw5UJj6Cq83eIMumJynLkfwp2a8gLs0
B9EvrjVdIUS53nLGm5bLPXKYI1dAOthSr4kxrRPM18b65r3Z4HtlVK1DMwxgy9Co7kI1cg9D3XLZ
zY/n0QgLqFcKboLveZNs/HuobkmEN+0YUQCKZSAsxuLH7EmWFtvEbZCjBAUsBQFhPuDQr1P9R44b
eUhn8RWd/+IKbTRt3P8YauP0438N8unnqBTYxVVgy4obsGpDDK9F5kv6rFntzDy0speJi9DXSTPz
ngM4mMnYO72oZhk6phon716nWFFFc4JucyGG2b8BSNQwSoNdQZCnCkuNTW8ocyRDFBfmvCa9aQVe
mzWKL496jU4j2EhWEHHt9EyCTuxMF6Kp/dE6zn24ns7N06s9TQ8/KUrGx3czfmPnIbbEX5z8WTBP
kVpbLyNc4fPNuVFmIB6xOHf77pwnddbhPU2kBcoVd8lDrn/FynTL72Eb6jC72k6st34aUGMZF75o
Sqdxg50BYg93woVu5SQP6VrRMne4EDSs6ShHQu5etiPvF7FeW72ikVkzfQCAACiIUxQtma4t3s/r
H7SH9cNFyomPsjbX5YA78Xr/dY/T6vjYl2mZZvsaiS7jXijHSp1j0c6B1V04p7mS5W3UBYcfQw5J
XnM7U+YU/BF2gIaLI9uMtN9hsNTim49kbnk4AFQ3ujrbmG2acHEvFw1HJkjE1DZh3a2VG16T6M8C
NHRZzj37K98rZnAY4b4gWZzmcwfZ86k54oxpAgUtI7dEXz1pU8qGNGV7fl50quWDpNErryvV89+5
GimieSZdfFAH1PLL66HoEooCo865uiVS5LX9Opk4BWCOtM79ESkHisSTo2wiTKhF2Ye7smKLrVAq
BW/cnsEM18v0GRVhIIn7tGyaojj+KCfnXSl0vu9FyXn3y+y2NEmPMhcMx8F5WzOqCUEmQLyF9rc8
OSJsxu5RIaw1+kcwC+ujT1HaMkSOnJaCJyrSEZiNv5gWUa7T7jp8dL3WWUO9ap3ip/pp2BYjvw0e
Z33eLsuQ9Ys1E5yfVxmlUDjToBv9ZzrPRR3FlCxmv7pypKX5CX+21jPs4PUt8+pUZFlw69IJFBGl
E/sMTfiFv7GcSm8Jx3KqhspzC+qliVVw9K0qzk41YAwKE95FVfjreurcMaMInxZhR6h0fFg21nU7
E2nyPWe9dfD6zFlLBXYfIpp+m5cADr0LfN15ys8j6VlinI9ILersOnLytUjZ9Gx3VwEgOL/75FLG
wlAUjw5jFnt/lAgYIyls0PyOA4pA/rOb0qlWbKZwwES8GO7CU/l1tW4bAI/XMde2tph8p5HMO1i6
105mZs5wPi5elQSfiqUfjXtNMk1VYZEq8p+Jt8wvY5QLI4BYx/oMiQQjovYcL9cqVYnf2FoLiKpm
lM9+NAtlvbpT6ZfXvq/Q29y7dtN2xvcxs/Ip2bGjOSXqYyX1b2MTllagn6hIjkX3AFA+x5c28WYQ
THdjQG6jvkZ0VJX9uU1CShNAonr6yhvDxt70aXF7BPbjnt0BGF9nWQ05ZQDrpbd6ZnmV0wYd+KYR
4Go30pmCZH16ktO7VDKnQLyBCDOvj/UWbspyWONfNIM0QgBSjeviRWRu/Yn6rXqf5AgBoDptmQY/
MQPA5SNxqE5UO07ua28jKxPJUk7JFpPrpZstuctZqOuqjKr1X35MWXJKIlGEHBT/dKqHr+EU2Jme
ZlxRYgsBofC2h9GI5uCIeB8vGuexyD4bVb2u8tRY1nJgS5+ID5e0rDtTi8n8dpECKq+pW653XiCZ
yKI4XcjTEVuaYqoY96cTGxTdJSjiHMSh+6k4BaziVGhUobUWo41SrUXIVvvadbdwBlWTxEL5vXHf
Z57kmYEn5kylzE7XNE64E9cIhnK9rf5twRkNYHzqmF6/LnJpr23GbT1O65ykU26DJgQyXlfVTuQl
q3F/GhDqwGvQw6d8TbHcFsDshbCdMgh/U/j6cKCnlkN8YAZD68Sv6W9lZdGhH0e92r4XTeNz10Ga
TqyGsSHMKgPIgwljksILbgiZWu/9N6e792e79fLQnny0YJBS4/of6qy6nxpjbANKVafQmFMD5i44
B7CSfn2pD00aVhMOQ+AlkPhw+K+/lt5+aszBKlZhQir51xxByaJpNkomrnuDIPE6u1EeX18qLAre
MHgPl1f2Izj++l7el/k802T+QKfl4WmHM8/t9/eCjizeRiy9+zc+/3PmYVyl9m0bBs5uaUidfzfO
f78gCnUUDlYRJYqL0Ye6YiG0aaHIkNypqWajSAt2/LMAoM5a1nxb2b9+wA887vUJqd2aAKhQGwGU
9bGQOZVQhuuu9O9+RIwR+DeTaPad2fP2k9uGwx5kyaI/9aMz59uqRynj2XU0ocFoF5f96Dd39H6m
c0ccpeDo0RoF7kWJ7kOhcY5MYwxmR92Vp0U1ktexxifAh8T1LBwyXoFw+5mVGTlsDqQWhlhvJJcO
ouObQXGyR77faTy2ckILJgMKOLxNs99JrOtsdjhPbsZTP0uewuyvH+Lja+TFYeuEtBhAslVn7eNr
9IEf2pMxXIu2WCPT8pYISSD2/afZCHv3N8IK/+l6HsZ8cM2gfmO09H6eBhPZCPo8/fWPbW9Khcpj
RCVwWIcVkqX/qLSGWiok85DKIoGbpfq3cIBxHpXoIcuvT9sSSfL6NlDkZV3UaB3zyL8e0DW+/LtU
S30WQVAm6gpKoW3L1+8fcJyXCScHrzgGtaEh0ARVFTjPvmbB/G4J/v1SvLqQthfKXxwyP4a6KrGr
Ge2d9HhKRQaP6gjzCFVlPn79VB96a/x1EBowC21GkXMAkfX9Y9VwnpJ8ktEXM6dM/WNZ2X6xpora
qdbj5LiakmzQodZ2EAcwRdkKy8W02g0g9il4zEeTIPib+zpBRH4acGqYDAGkRuCWq5jbxzamadIv
CjLoWnqxTdHubG9aURK96dp9871dahrtGyT/qflGcZUsnGLjzgPeh4hnVEGDTDdNIalIXdouNRHz
tkq8NG2OMzmL11wnCPRa07xBnbklfVKq4nimc9ut1Q6/g8XuNmZj+vhgAA+mBHjpTFbj+LfRqc9Y
+BySnJukriw1XRU4C0RAefoBoxpqNTkQkiMHoCCrtiXSIUyRH4lTYPBrIi5O6Q4nh5BNzH8Lr6cj
UPE2mngu2GwpHFnX9GQcbINEu4FDX17Xds9wk/r5fXDttNiZk9aeIrOkact7M1cLpgz18q5CfKlu
dVRnW18GZd5DFTuVYgAncxs/Eqy3zI6O38j4LnB3CF6BGqh4ceYpfHsnw4ZLVgWnneHcpIuSpZty
ggeUHegzlHn56JCOR861P3cRMjq5byIAcu5hKkH9dz6dDwGcto7aiqLH6O6OylBA9yPORRc2ycbo
QbWbVawcUE32bYT3eDDuUuW7nnrw5mhYmgf6IGunjdzUtP3rpmtpbjxkkip4umWeA3PYC60sJGsr
i2T4O/hW1Ybnnj+N9rPlTXMXXlPOS+SnOorywt7lUC6wVpEEtKnbQPKmx7+r4VP44XacbPyQ0UCm
YjLgxAm1O9zM7pyMl0iKo9sAly8fM075Uajp12bCbA+uiY7bq29WxSwgtXAQqOMqqCv9Z01FyEBG
99QK/BEjFX361L8MK/aTfI9LrG/js3HK/yjIr/nrXHfrZniaGshEkqXWQVlwlNQRSB0ZD9r0K/ym
2rQJuA0brihcJGOIHthcmvBeIihd7qsMI8FYpOl47wHXzLczxmGHzB2cY2YicVrpaThSYWnuAo2+
0xR54hoKWLkaag36IWFSH13Et6FRubZ4xc2u/DNFOno7RRact7B0ugOHcEpddu1dhNJ8bgqWYw2V
5NIfM7kNXCF4uyZa3nmA81/eZP3NguyduSOn6HaYVMDUKlq/+iJkf49KHrBT10gvqqHtdnA3pg0A
mfQ4NH20FehvfwqkUOANZIa1jUq2pcC4aHbreuslkToPF7va42VAd7qWnsufDud64+Y494z8ybOQ
c+Ir/nD9ATxG8hU+HFKRk1WiPBLleEDlZnMvgYIvcUnpqIVt1KSP47SEL6VRe5QY+uphDO1sZ9qd
ee6akcjixjCcS5fy4V53bf0NkmzyiaJmBo6qc6KvFi0ozlmWtO4GOxfZHq6YsYMt1d21g0shhFCw
beepP3daPcM5gHi3SYIoEeGf2YDw/RnIiP5La4Np3jW97Dh+ZRV8yMHxwm9h56GNgTWVPq8iYBJb
FzX/T9PgFJzfqubCaztLbZJQNC9mjl3eBHH8ovVRxSF2emtvNx3G84k0+8oMiuGMqrxxnhWQMbch
0e8rYFynhgkEYYfjvDQ+I6U8flPGyvnLrOWlbfPGBukggTUuS8vMFSX0D5BcGvLmMhbTud+nCpMx
S2bXsxUQiDnqbQZYH845EPVSnusJ3oQte/vCK3HCpQL95I3zF+DZybWLq1E8tD0kpkDBYEunagjg
4jTODh4RourC1Z9nibtkbtJ2T9u4L8BmoAmGr5oEmO24L3TM4SbaZX1oKGDEtll1OH/VxadWzF2x
KboufVRiVn/qSVYg8NGk3mC3IxGm4v7oBIfUAll406rONoXjLRLnODnVy5C/5JVcYppP1RNAdBVL
OVifsE4Nz6StkVXVZnLuZrX70mKgdJnTh4B8RSGYiyZdnPSG4qTco9cfGngWQlSNXrRBsoVEtSSP
whZA3fqjX+wJ9GipR9kSHDurEbfgh8CcIGX7aDe1PAzIaB9yOfgv2kkeR87vj4tCrfCgpAv7WlXp
t5kBOUCu6vsd6emMQEME/UW7ik5ykXYx7kvoYkWFPCjyYwvrqjZ6jOouenUm6SDpnjSvwzIs3zC8
TbZD0NhXsACdg8lOsVWT6u7Je40Y16nh0tBt8QxavT4gUpqAGKPMfb2aF7GXIa7FRpmF1Km8wj8G
NIw2soUNVXi9fgRz5nD/g31umbWzz32n/Uy9UN1GNbrv1lxG9xWu2Rdpm6vdhMDAejyvsuvaNbtz
3bvjbQ3d8kGjOvPFKQaCg63m4dqdKxYPtbYbWOX9xaSD8Swb8QelnhTWh8Sv3C3HdpCflGOis8XQ
yWWSCP1psUPxGFLS+ayWsHtgw0+PLLbgarGMDmyVj5B4lHiXdN4tBxHhqNyGy1w7zHdd75fUaNA1
DcVtOjVS4RRZmnsNE/Sz7Hr0EBMUci9hTPYXAKjQIzaq5gHp6agiZlfTDuJseMTDErqdXNybcEgd
Ogba+GokNti4y9lzlyyCVj+Rg2+DnlJ7eFl4DqSFndnoouwA68vkcjRkekv1B/6zO9dPZadf+B2Y
X11mPWEU0G8xIMqvpygHFupJKzuPGmk/90bSY7AgRvMKCFL/mNnDoA7CLh0XPQYLhjrayuE+Mqs6
Oq9EKLf0l90FLyYxbqHnYWSRL100xJWT1NeNAQ7hArcCzJC2kHf/L3PnsWM5kibdJ2KDWmwprg6d
ITdEiExq0qmcdD79nFs1GHQPMPP/vRugV9WVWXFvkC4+Mzs2DdRwSgQoYx2M5djafXNnAeN58Nqg
oMthHfIuyQMxPJZZIZsEKVrl56aouiLWhtbBqZmmhrb3JNHER0UOA5ze9ehBOLhfu7oj0S26JatO
FbOCoY4Mj5MLWIA5lTdMcWjcsGYj+7V4WwexS6/dCzbC1IgXgyPieWJAML04BbfSgXVkEHQzcnDK
WuxOBzm53skxV8pEfwFSTslnKkrQg/lkstjpR99Gqdj3NTm5OJejMz8FWlbB/DezmuTeoKVZXUWa
HaxPhYWbJzRzu37olKFtewKkqox0rzf1y0Kqvo3MAX3hxqtZTkl9Un3eMXE7lSakDdfwqtOkqXUs
72q6PILN4utv9bWJmR811dU9JkynuZtIjvtTTCreJezdzmPH++Aju0azocyGuMRc55cqRzWmLI3x
c7RNa9/SCqkQpID2VYe2IOebZIuz3FQF49uYrov1YGVwp2OamnKPUV05GMcqG+hPE7PjqdBcUOVd
Ehm3FKmuHri21B5Dz4aSFilmiS+G0IYfGXA0sQahzH3XpYaVZDI3Z7Ia7pprXYRnAIvcQlTPfVSa
TYI16mfivnXESjrxL3S6VqzFN4tQ77tJLq6UUuAia5BAtTK8PBHm2jnOjaFJd35GZG7SQ9n79mcm
5cdGceBzlosPMkAO1Yz90jwteE6S1E+Hvc7mobNIuAOynLeda2XWt+Sj5x3AziASvSCQ62EfJZbb
OM3TQAw1HgaiT7Nf2Kyvcmq+J1rI4HnVKGrZmt6gfPp6ZKzj0scklFb7Phhz68nD2EQMXjKD4nng
gQnx6S0/RieqB8o0Rz8ZPS+7jF3bPc39OGXJvEJzODLNzgiLN2twbLqSoGjb1zuC3s5TW+lGEkx5
R2mno92QAbfPpkBM7bIRUT3gWhSTTJKftOPN+201zTqEjlQ3sR7IfkyE4Xa3+BqX6SgGGmeDcdHX
qK8yaGXX8GUYGA2lmB1Gzfk4uny4RDF8fwLZUvyk6PE9ae9cxgMvJf1vqhpu2eXZ/Au3qmP4h/UP
P0L6yK4DCwRkQAQVIH8pi8z4YCK47jATkcHVg2bnCa+810p9iCTVNm962zzXJQ61jIvbzjPT8r1b
zAksgtV175aeDqfZtNI1TIe19KOCoe0pFSYfmtK1nU28PeISbt2VXEtOcjGK7yq3vI+KEqW3yrCW
i0RRjh3Rd0eLUfYLooBZXde0VYRWCd+AwKfFuZXF8foQ2t/w07ikq7a57tqrOX510teKpHYLBFqG
3J17JFBWEHEfCH+igW0dQ0xvKY2I+KveQrgrSuemFqP5BV2ALmTyTjTXlzU92VHF30tO2OWZyJWg
lozMkxdzhZf1wFmryk6N6KZXwa0tjyphWfoHGy8Mk0DzF3nQpsqNQdlph6J3zOern2FnbLKaw0Jp
4s6BaPw1S1+wPXDz3HVzikurSx3rgqQ4nIXC7EKgiyPNZR1n8VWZ01pEI+NPSdK5Xr+nSfGu8FJy
T5sF09UfiZomQ5RCmbSltE4Mz6lhXOBbc5jHzvobJBstt42Xw5xV3N9CjePIFNegJZxE62HiRaTg
nJdprOt3T8g1qkZrjGtd6/XbefGMJ1Q/P8CtxBkuJFme1/uFQ9WJ1a9dkhWSQMlRLuDoibtE626t
fKFtek6vDkFANA4ZOiFJPuCU4SGK7Bw+oF3JXSZdJB5y7WXFIW1IrtdYGaWqL2CEOBAdtrd2nNvq
zuyMBWCbJFzPkha4lHdFgzFTcrrXdELZ9p07W6kfVkZfWJ+wB0g2R1Lz1zLdIeQBZLiBVgj8N+K2
vdp0G215M86Rx4brqDhHV/PrcMZlbqu4lSptAPf4KSOdaJy5gIl7SIWWCyEE+3kw74ZZ9AUMiMru
snjhVUHeISVkEYOWa9+5dGxxVmuPcz5rzZ+xH1dJOSu+rKZNnB4N8CnVTTShvcDABd16ULaml/fl
TKGr82Jr2LiorZlntAmJ/Z6P/7vRAk/nexzLVsWBAO/75gyOmT/9PUTWxFUImergOrI1qQ4SZ3BW
V0sBPoarPsN7uHk/mZ3qq7vH773xvvXGGBTvs1hyDSSDzwBO42abwpRki2A5nl7mnIGCf5k4UK63
ehnoCkpLNs59td9Q3fhtseWVXfll+XMrm9ipJ7pbz9bMx6Oiq8P9MdJwNVpN+mRNjiBk6mKgLayT
Ps+96vBHFRNnHO4OWb8Twi9ZjzV6YyrcUTcmJjOO7iJgxVQBsMrJt/fF5DVKCabDkglvQbhymOvF
TsjZ20WdiAUn0F8J1c6/bBz9qNyjzylFnZNpQGifLGdgJx6tDPYePbJ5Ef5cP2u4fq6dFITiQpuC
rS3BBdP86G3FKQtXfj5USeeOQR7LAf/MGm5mjyi6ubP6y/1/CoAc3zu4dg/Mp4tLp6dWRPPsfFMa
SjWJsBpMZDJAoBZa/VQG6+Ide45wXghlQ9nh2i5Vux8mHXfl6sPmJDQkqx+x6cRZ08Fu0tBlH53j
ydqomiu0ZeWAoNUJJ1BuiGkpHGc/uBBn47Tx1y9tS1clQiNbeuPRr4rKiZeibb8H2O5DOJaSq0G7
aXDH9aE08oTjxDAeKA2r5E+mrdeJCydqIExbRUaf/JhMtV0zGz6mIbMn1JrqdtclsFnHgzF23nst
a5uBpZeaWRcxUCzgTytPjbeN7+pzbOrOPL1hycDOEQ4C91+E16SHtjEbJn4nhlu3GTfva3kv5/Cb
FSFwDRer8hLqNCi9zcYOi/3sEPrA8ycaLCWmmkfABk6AVKZN+Z48Bb8Yb6Ve3sLzR6y0hksxMzD7
2jBS8GykwQOgj47PuYmda4j1XvHLju0g9YOkxPPxW8NUxfCwvJbQsQyPH1wul/zBK5vheuqyzOLA
CcalM8Zzii+WSEvtLWmXj91ipTfYN7OfbDD45v1lW7HRwZwOQYkUKz1u+vIMKWW+X4Y65yMQr0O1
9pqO1RQQEJ5qJ3g0GB96Mb15y9FgaFHEC56d18WyyTc61WgfWrsssU0OzlOfZt1uMlv9zR1GWqw8
/JE5HfAkB0ZQsOSy1C1ZT7OIzXmUhM1o26Xvu5CBPGbugGsOjAo21Sy98tiWoL5aNrgNQwYCV7pD
uUL/Bd1ejHEmLcnSq5HDoL5WeNgerQyETJi1aryxZjFfMtOQFJc7mfB2GDTEr2X1JtzQU8unxKXg
fdhD7oOJ5QB+12vXE+8IrbkNOVMr2h+rNMAmU/VFHrOhlzjCGJfcbw0TAGqHhXCTSmL8iy1Id8nW
r/yZzMHmh52lEZDOYGABzUlMqqujZXLUu8dqIc/r1A4irnvpP44OSE7+c47TcyEomAI1Zndj1al5
9vO68rAvpYo4tZEGZ03LzS9VF9Vp1cR4j4ewhP/hm5+kdeYW/cMLFLgtkDuRt9iFiudFQTqna2JK
kzkv/Jr1d7Dqc2mYytlN7uK8aGku1lsmVxV1kHbXKMhxjfFeBDgxwgaDyG2H8wUsx+IoLgWBSdqi
T3WnSRqjzH9VzjosEfsmpzrO53FuDb1//d7cu8W6dgBYZpfe+nVjvfW4P7JQzvW7NTbd2zBB4srJ
7z96OD0xcGWSR74e3jNt0cHejasWaZw8boD8NNHI3OWjzWbtCK1J1vFQVN7dNE/daXLAd3Mjry7M
BbyDlur+CxPjghbFNnO/hLlZyWrr46MclHmsxm4CZC99OCEK9BaWnpYRjzcS6x+tnNLTLdA4ODX0
VO5bx5T1IyneIh4YbsUDj7od9ZYzJxxfjHOruhzP4mK85ala34KU7LgYaTLMEIySxq/TP9id9Zh6
kOmZTs5+b9ip8dXhjH/T+SNOCL+ZQZqlvZEF8m9WzAd7ISfeOn/+xDgNDmHWVUrdeacbvAfbfQCJ
iRONYTd79gMoLOAULMidmGb405elN4fXkmFH7K9cVHpQo1dcldG9aH5tP5W5ZTeRzVT/KERLM1+I
A7SyrG81M/0fkkowDxq+2KAqiEdo86Sr3rjRdo14HOyRhtC7qcx7VvkRmAaeqaEnl415gYaKpkdr
QAjt7sDOXIOUC+0JCAtWp69TfgR235TAq1NiSc8pGDDn22ntrjqUnd9MNsCqQZ9gkErHXgYWrwqX
DVobvo0yoBNUjzEEGhvHRl9X1KpW7qCv8MxXppghfENnZ9vt4n+4bTuxqPSiqteadczJdQfcQ4t/
ItaUm2UYbWy8X9ikOcbj9lJktHlpsNfbDhbVXHS/9V5T3hgjtGIgTKg0BpeIklpkFS4mkdGbYEY8
gz0ySFZmm94/SMufuMIU1uoOw0vnL6ksYwRin3sfUaZiLW/LshvnLh4X2B5GooNdGvuvuaJESNFD
lYlCRUtncySD55ezMhxSctZlEDGxvn4S2830oN7n2Sq9/nXWss106Hz1K/4/PPqeu561aeTCfC4V
ODo3WuFve/+vBq9/VchRDXGA6EiH1yQvAuw1uP/PDglGZf6kk1743XTimm2Sf3tcLAfiks31NLdn
LGlSXzUCGEWJRLf73/XBf5Wbrz8ARgHCu1SToBIiCv3rD1A4imxUVng/1d8/QPO38wT2PFSKvdah
i/2tlP5bwNr/P5jOr67hf/8rz/Z//Iv+D7J2/iIp/M8wh9NnCyZa/f4XDPNff+Y/0bXeP+g2cei6
oMvGC8g78bv6T3Rt8A8uOwb6Mw8R7nVMxP/McsB1zB+EgkPCj438v3AOnv4Pkq20RuEBoETp34Dt
eP8aGMHNpGPw8TFIUCMA3ue/c3AKm7gVGsYWN+4Gamuk9ORYSsO+equqQ16nnh9mZK9lMmjDfNtn
zlyc9Y3+olDystYHDXc+720KKjqcesfiXj4tDUqAnZPtoMaweJWO5jKhKrzlozbywtvlU7qyGJfI
KiHuLohtpZnNlMHjeQYvuOmhMIV1T5fv+sc490hSCFM0jAlyEjNlUPsNlmiP8Vy0n8xVNy8i3zI/
caqIJ09pBarYqD8vNqTVvSygpS0aTSmxhW9+N279VS5usYlSrzrmp8V1ym/gL0faBEbqLxjLn8TK
+hMpV8wvzBUNOhyyvofnuaw7wohGvW+D6ReaclPvfHO7zvzzA9HAakcgvCtgpHrpbqO79NMk7cLh
AU8n47TR/FxFOX20vhSHbgFaA/OxOfy1Lvxbb+n/ipX+P/iCsfD/0+IX/3dE9Mdn81X8/hdQyvUP
/P12WdY/PB1JnLPo9cZsWqzEf79cpgmpnEeaf44t50oL/693S/P/QYo1uFo++BeusXpeSQwRV1S5
Zvi8lC5OLN28JqiYbv87bxhVX1fnzz/5OCiqwDbo8LZS9cZr7P03Z9AkFNkIGygbWeEJ8bZpWnQF
s8Eaa9IBX4dG7kPXCY3Bzf4Qhllfr/SjwL4qMNwhY3Cqy89qcVzYM7HN+lPQ6ISg2F4K/zd2JrsA
6YfjMr+t86bSI831uu6l4NI01jEcPSD7ZUndlBmsVX3fONo07IyS1p3IL5T+sKWVlR1hsFS4yXGR
tDdZoVlDTOndNifNvLzxnrVqt2mz8nd+VjfXN7KpGhUNZnnV8Vo8Jm6ciUAfqLBvXDsWDIToRKYl
W+sfoEm0HNUKTcPJofdu5icwRGcUr9xrqz2mbhINVp99dFxLw850g5tikvmvTTPkOXf08QnI0QTT
pVjf+hGZVAWtzw82zk+ECMSuSLt3WzS0zcPxp8izik1lLOeFL5dAkT3Fs+b1n57OV8wquB3puq2Z
/3G4ctauvNH1+Y7AQstvYwaH3NC7YwTYbap85Tonl/k8jhUFELr1Du6JAZjQ/XPbjN69iUswKW39
i56GOU71fj5gB3ISlVuvgbfJM940ecptvf3DQGg6paRp99VAqyXhNStm3obqZgcmPllvenMaH04g
Qy7QlFeIQFTbk4Ay5XAamu7wB5IYjcpJ9BMtHX5pVc+rK6TagTXlFxUOAqHrAT/gFrwvuV+N54A4
LOPLti2B32OC94IV4DfwbZu2J5xLJZTKIZN3pUT91srsjCfSXA5DRWX4LcLyfdvraZb47izSpHWp
u8d8AJUaQAEeCwO6yRYyYjfdZ1NwKR9XVEHX5WpdAgLU/zKFoLLlIUkB3M0Vh2PoAC3z9CnEwM6f
sFsiWgkZXD94xKlfuztXC+abEVxEDJVxeYBQDTZZSb+3nvJ8MKkMdmb5LofUtw+WmIr0tHGSL29G
TubFiV945V2M2vvKSWjbRxJZc3VyhJ7DSbaGj7Hmkenc1vF2mSKkv68z3xSHtNnEgfjmA4YXgsW5
mH5vzuQccfPbLwyYRlyNyrhvaYIPGZ8dAov7bhS0+KwaX/MjkwHjCPzbaqlpWwq1m+Feg9e2iIl+
j5weYZ5WOTfUek1JEBLDijTpbQwXajVUsVorN+A6gDx1j6nWn8LCQEbjPdguhFUeLVPc4qms93Y5
/bZGgWUdRynDsN561fjrurcRinJ3FmNVerFm6NWJK3vafmGWz4dwrm2xxJ6ykWNor3PIuxNvRV65
dnCRb3KW8lvWVcXwFTuV1nVaFQ2LdEx88/OCZaSV+Excx/4gKcD9D2byd9Fxf4Qcd2GBMjxCNCO/
U8xDLjpQ1hfj0WDU9mqvzcnmc7a7pZr1L4kY7M5XVnaB4q2s9Ye1QHgMpb3ajwlGKM4BNZ1dOxRf
mmgyacIh1zZLjqciwFHNMzEyQlnQv78kqd0iTAGK9Ikk2IgPVdsqLkC27nQxO0YaHLRe5mUyDFof
SsZVYYb97zJRG/HAy7smDtz4Gw9Fby+yAgRpVm/vyh4U6XN30SJPgrbUrewadg2YgM5zNPbUEeba
3HB5X7Znpdd3WjdQoGaJcQ81ettR0Py7FZ46U0+i7cxU885+OVnnqcntk90X2jchPgr0MBoxL3Vc
FFIDGy1BOWOzLTxno7Pzgvl3lVVBbFSF+uin9nXUpLMrGk+d6r7rdv0YeGeDYbbaOj535UxRazk/
y6oVN3Kq/XBbsPDxaNiviw5wuVXFdnKLfEhw/qzMwNHR0TNtWV0ofd7wC83jgTzUb5pw8kfW2/QS
+Izw+3Q1upD4AvV2vu7sPbdxjw53cUZM7vZRTsy3NN3bPmxsfnVcpml5IbdSH2HHVA+ETtsTXRt3
hmP+WfummkLPT/2T66fdpZn67bSs87RDXDEfK+j/b73bLXtWWv9YQAQ9cUhKn621zhKHZRCJKLeZ
ualxuSvYYq7TQkNZUQsLmKF88G6pNkgC+L/3si/LB2X3e9sHReoZvXVY66I9VNxmLwhDKLI5yR9r
cfkSJZEsfhLPvawSvm1Re7feMv5qidQ6sdUHXObszfnjEzdxuKUfS6HLPcGpS65kjH7Od9F1BzwC
n8KYiWaO91ozYx1gv2z6Vn8yhzZJ2/KhWUEr+lbkeSOZ30ABsC2sDVu36KLcmg7lMPc7R01Z2NZY
8fSCoRScW/z1+bAbbPVoKtZ4jHkxc4k5ynXvaBvbSDzOs18Ce+GvWiaqcBc72HPEzq6NETqmEYPV
glP8yV0baOD4yb7Qt+fTtm3mHshDhSjvdTdGTUVDR1NKEyyYbxz1nclseWBGegQH/WsYmYDTV3rn
iOygsBL8mvFj1ezo7qKiLN/2pFv+dLJ7qARgyVFnjGd9jGi4WZmfAMBS3TBjZ1r9eN3yVzIzsZz1
u2IwTp5J29TkkikuiuyGEg0j7CEdEi0k3beccn8rE33IDOAV3Yu5OIecOLEzkl4Knb48cUk5lz3O
sGsuA9jw2Kq92W3PZSEMSC6q2Tmejm/I57OsuwAXcewol513oIiD4Rs/k6S3YVIgjzcGIEnh5hXr
kq0/5kw8f1VB70SbLNRbrfXZi99DXYgse1TbzkAsC8JWlvYYgxuAJhGIgvHOVkitZxSRWwCQaGz8
NK3tTrSobCgWa2y5A1MqOV4DaxuvYVsOENSXrD722Jn06QZcG6H1eRYmvra6jnLyZLsC+g6LdaWf
8y1tXv3FR2XSIVOrYWvmcMNKUrh73iCxM1RjHX012Wzpc3PHTD4fOWXQb23Srf4+tKa+cwaFPWco
Rm+HGqM9aFxlGJ+DazBCcP6Nu6frfv2UCvIHmpOpcZDcGJX2UQkFPwu3qrBuMsuU3ivs3j5IjEmW
bVLIMbvHDzjdbaNJki8rrLt5IOyI2q+YeC6qr9wwF7I8Ioryj+3a646jZTDNK5WNha2HKQyuLtlI
otPQgC67zvzSzQZPcda6KmaiYyfTUuh3Ipt0JCjbCuumHOLFlvMLQ776gSHVwyBM7Q6Fe6McmmeX
+6JOZlOosyOd4UY582Ohre9EZ3gwOIIzCKzuOAKuF5LJfg0IEz0GEES7YwT8hMOKB3oyBBz+4QWr
LFfJILiYYNn2K2ppwjhQJ6jkZXecWrjGeu3tMurLXcYLHXWdfiBDx7efbr8BHX/WnpFTQSezJPeK
AzBoDAPl8un4OBacsQqSRd+mI10EAFhMNs5wWZf2F79W+U4dwYjuEXyv9kZMkdneoRsd1O5xuOUK
ZB2J6neh5rZPhs6D6iHw5IwyxyGB/dEtkSamGiS7XTQJb21+8R32k0g6V+A0Tsn7oUeeWJytOlm5
ZdH66t/UhnL2TNOyo7TYS5xCKcD6eftqpCLFouMxRS0NJvyiCHZrqZwEjZPNNZh+SC0+FN0q3hq9
gs3QIMVPhh+5i948EKMXiYH16jsozeCCAUd/c/KJsV7H2c/tu7di22hFJYr7uK3tk160zdtUzD8a
BX+1X+YRZQXqXR+xO8qlOFDhZH91zLRPjibmxwn2R9IOafYlJs/7gn043w25bT8H1TD6oZF6JSeV
qzFk4RWjJWF6AjVbn7V1LWD6Y2X/gzCrdo7WyH1l4GymF489zRy1PdEv70ORmr6jcqENMxxcHOOL
Xkssu/6lHH5sv+7WJ10ux7qYzb0ubOObHlcZEQDS3u16bT/Gqs9hV/hGUq1zeScFUIKrvHYHhEin
t68xd7pbD4T+21eJ8X6/WtDqNb/bdwv+IlmAiClrdzjOdjBHwjPrqEi3NOq8bTuhsHd7amTAnkjs
QPDiTI8VKRjS85oayNrT3DwEOEn9wZ8jsx4g2rqdvt1XLhQMhcB60gqtekZbpPkhc509L+pjLqrx
pHQKQZVIH5CcrbjLJyOmBJrooQcBYeUgjzq0AevT+iMuWjS7UrwVg2484MX+hTbUn1cru8kaTEyV
O+ehz13zYE1+dQeQ0UnEgCNWs7Lg0xlz3jd/fvftNb9vjMw9i80wnwy0iQuMciOiqteM3SIbki5V
z2kXnCqoB0zRc+uRlDZnfE0njW2sdewiMkFoGai+yJygiFWbql9SlrmdVDM6Xji3yt4ZNhc+xUbz
U7ZdlXC0Le4xl+aPXNO5XeJEHm/dqv8uq9WM5tJCrXb8PDv3nRZcWrDsp6IfUeGCuQmDDRvDgqeE
FcTe7gupJMzhpbjMRv8orauMjAkj8TOHMYDWOLdVj6Lulx2geS5Z7I9GjhKAXVdZRXCAo8q3gTgb
F+Y07spKOI/t9fzDSKoLbVN8617KG9obcUHC6qpLGVaY8nrC2WBPNcle7axhfCnXHs5Jjn2ymhbB
3VtgQ64x5gLkWwPwCKAbsvYNQ5H5vOVgndvenjFuqPWL35dz0qa/LsrF28il/43H+Zh2WXEFr+S7
srHdvSalAPi2uc3RFmWdNAwKhrgkLrtG8JvKuB4C2FqWjl6M4HDlMa/Yn6uSIb6V+aHulpdM+v6e
9vIb29QfTRMDTImv7XbO/ecr49rQqYkWgX9jKTlHa+8jGFQV31QbPOBADSJjlikaZPHJnKRh16+n
PQET+2zI/DC31JZAu6J0q/6Qjb3gjZnG8U7qwYtWF2a0Gbl3pzjGgnxJhYqMza+X+juHDXqgpGW+
8clgHkyGBR+pty04qjRSAM2211RwFvMgnjS3LL7kdXeerDWZNVE9jZm61K4nLvg0Kxj7XvOr96pf
DI7GF0pplruZfSBWs7R+uB98+kK77Yz2GwB/+7ms43CpCZUDwigX/dBlwo3wBKOZadUYW+bmnzwh
EjyP2muuD8UeLqJLtZHrvK2Lre81s78AIl8jFhmCAMiAGWd7azgskzQOXMI/rM6gLsGe3lx7/eER
SXktkK/EaGr7NV106sa6C4IEIBOrK3fOVNt/7NRefrkMda7eJgzegfTo08mGcJtTROuiQl7XrG8o
fj3ydTMic/coUK0hm2foTxPrdj7c48SfjlzZ3JiNlybzmWZSgWklso3MP9VMURItUB2sb8qw3cYx
rpkkLXbsHnnIpqwF6EX/3EtGI6B9bDT0ZXuAs0yv77UUpNf/bKuX7wJDz3ZwfKg4wvw1PmHk+ilT
k3IU5VM31OrDTUvTeFL5fROu+CoYd9OCQxZuxHXXD7Gv5Ho2NwwiEAtvyZNfoMe/cjziUG43463o
RHOc6sG+1L6FD7OtwVp4lFd90BjUcjTM/6yKvbz2qTAapdtegP+IxEsD79Lx4SJfULaZO7R+pOSh
hy0PRQMVKZgDyhIKq9njBlg/qVxZKTDq6gOtRw3gwu1t3vptZ6nZuxRbSXNMZ9q/ceZqkQ7G6aGe
+5W3x0pjI5uaG7CmmIe4/p7omjSfilbvdqOpT4wUrvc6a6MwZ8bdGdMxh42t8G3u1azxHveMhHq+
ByDiGAAG3QR77jcHBcD8SIOsdjSurKGhMKEpbz5XiPKJihTCI4tjh3pvXusl6CqR1WDETDf/mLIM
zpQ6uYfG9KYDWW+dgz8BtCYY7l2zBBOpMCkubuGwB47NaeH8dBsA7wOfM5Ym7SKMO44Lg0ZEZRhm
+jLh4CUJgkBOwlNzq25XN1cjjBjAPEBQi+vV53SULkEaY1X2YonvK8Lk+cwG3UUaEntCgZkH5E+M
UeC2ejTk2gc7npbAVdPPvpd1x8xcLJRu5w6H41Hkfnk2MsAkQ0cOJU09zo6sD395ocgY2Uub+JVf
HMqVyZJNznlv4TaLK1MYyZRiLG2c8RnkxwudIwgO/E4+snr4qjv3zmzSIQZPsrxQmDden63xSH3O
vGcIfofgrceVa//W2WVhO+dVsgzoD0KjUmau1Qo0aOlPJn1sF/gQbKxt6d1XdcnkNZP7MVvptcuQ
e+WkmCDa+ecq8XFim4F2eiYRlK0hvte821cu3umLObnrE02B5JGruZo3etiYxIeYmPU29qSZWeEI
cUPdjdZWXgpL55t1U0tXUVX2dL2GLA/5S+9ZJQT/NCeoFJRl+7aOwK3CSV8t/Ddu478t29hdifhe
/YprU/wqJM8bPbhCQ+Km6LmPMV92M/1PK3dCPzd0DDK4ISWbZa1l3Cuxycmd1wiWvJHIyk2G8eNJ
wF0xfmsT47oHz10W7VQOnamx6VkWWhX/+cl8QK3lwl321rzFRpDO4sZaBtM89UYfcG0MJiPHAEqm
gJqtgR4vFk1jO2mla8p4yejEOdkw3/Rwy91mvTS4qsDBkU/AKOCpP9J1SdotklAntYUT08+C0fI9
k//gQCmaOrht9qvZ5nIH2YdjWnOTzt4zmZEtwlvbR9lSD49t5px62/jClUqjRG1MiWzw/eir9yMn
Y3vhQViemd+WexcInMmhrlavxgj0grpUGWFSXHfjupl2YlYNvLfWFzdBOeLlR57b2uux3MfLoFEw
8LKm/TA9mBg8eR6omTgEDYNklDbZPhYMkEq86W3dPLXDIs46AyH8SowtYZA2r9XsU1DVLGK+AaeB
LJEbBxNeUzTmeBJrc9MSts7uZZXytUZMbnov/Ryo4nicC815FAZRNTNXl9XkiEhPTfuOaZ+zxeQ8
rZngWsAimbMomQ1WW2gpzZTD7QpgOoYzI/OXbaR/3BK+s6PoY3gzt1z9IXnR7z2zoPLQEm4bOV36
RoebSrJpzUNLZsaRAYBzXIy0/BMMs6ainBXDRzPoRuPGXzF3YmhejJ/VdE2WkE046rNxVWMeGry/
ZsJRvHcO1gwjbc9DH5QvRTGSYCkm0iDHIm8MWjEy0Q/WeSXbWiQuxdd9ZBf9wAUCqZAgCmw6hrgt
juwUi2FQJhgXcTa3qxz/g7ov244bV7L9IvYCQGLga05KSTYp25KnFy7b5eI8gDP59b3pc+9pCaVU
9sFbv7pqISEwAkPEHupTXssyAwQf3sCPucfbGTW1PMWpuhyXvBxmtD/1sq4aELgSKHmUZuQ0vYMm
1g+0gqJyB8RSeepXP9mna7Qe12H9Mif1A0rTd/FCwFEA8nsnlxr0IiAndyXJ1G2FlhKe7BXs3KaF
3KFHkXoAKyncOnk13YhK8BNsSHLUVbwJLId8BQJVvfdHAma6xh0Yz5VvcQvDKHiA7vU4lzds8uJT
XnTiTOrZCVsONEiDouR+BBsAfYQMOwn4HKO+jQA5hcUmPNDvK7I231eIEn4F0l++09RLj3R1p++J
VsndjBJpjRIhqrLop6PKC1XRUzz46qw0+rkDhKggRwjGYIPvk4K7OjCc9k0S584BLorAgraeC53e
BHDlPSB7dMej/KNU/vcVKJdPaAy8Kym9nZakGU58Tqa/17adbzYxPWQEGCy4glfHkYkIcnh9B3pH
urA9zs8mHDlSF/am8IYEmno5ybF3UY/3gKbeMZR8vkBvDPy82EEZd8b19pvQ3e+uRo25aHvxrnGb
fI9ogl98hTtM1gAT189r/3NsVNhPeHBlQ9qfcEP3bzOwme9UCtoHdL/Yh6R2A0jPOICtLjfQbAig
j3puG+HfUwFfdZxHmQ4hdRe/99Ad2INFPgFO5LewTI0buq+B5z5WPYB8Do7oR5iVBOh24FDEY/qD
lohKgiLgR9fL3gudnsaV36Vo57WgV5doaVbftANkf7XIH7xBndrz0GVKINn1kS6JOKMKkHwoZFYf
/dFjN2JmqN4mmLTv18eF+fnPZs1uOx+UjAbmm8tmIusKF+SJGYd0/KFsyPwL+235ZQSFDdmooWZE
ltBzOn6IAS7coHDAI7ZujiqSS+h0HhqgMjdxAwq/wDK7ZRN1z24GH8ZlzdkjqrK/JxE/lZyg/YW8
e8fLZT5DWWc9LGrtd37pBwJ2rQ8xkGkuMEe4KxSg6t2OSaluQZbM71pQ7oBm7NddNAJAWPeuEwyU
twdKm/J+duDRmABRliGhlfMJXob6E9QuP6YlLrFwzRlPCr3NHQDv9OAAr3e7WVfsQNeqb0FM+VJl
YFaQRcFpc5rK96XD8AgE3aBgXvczbnu8WYc4kNuitrSVRzzgsgMp3eWQ4jbXlADXCeaex2jA9S2r
Pyd52e1zRUHvpNMPMDBWgKxwcz8sSQboIraQ+woU9fdx34iDF4tflYQ5Gm7F5LFSOAtAB3gveIK3
Fi3XWzeOTvgDUY4W2Z9SWVCRHLXjajmCgO58l5D13jXYtO6A7QIrC2BGaHIBUPY4ejjF7vNpHNtg
6XBNine8i8R9iWp/9L2Fihs/9sU8D/c6KkD3BT4F5y6Ee6NpiucbZ3bvydTg6eE3uO1qbxJ3IipZ
+oTGR5KB3oOH8DmHFDC4s4QkkBKURNy3kYgEKq2sa+7+cwzGRYDTS1vv/2O2Yx5gaJeRUECyVS9w
Gtv//i+YBpRD/ktCwZ5BAoVJKPT+GwMl3f8C9Mh1OeSpwZ2HGMe/YRoc/wnbNZAYPmcQUN5Qdv8P
pUE5PMyApcJmjisuNIbZfwLSeKk3AsKFJz0ImxBM9zmKr19HoN+Bt30AUWY6uTDSAi6nX65IjFwa
ffv3ZypKQJ2Ac9U78UO0vWBx6KWnNmuLK0DAS6NvyK5no6PpBcTnSFWYtzBOBS8RJpmR1/wLToQg
jH/XD/9CqTy3sbk0Ons5eixZLnjje2ETofQOC8P3UPSR+2fR8R8MvomCP5t6AuhGI8nMQw5itcvV
EzCn0nLRDbANKvQihYmxF5YJqvNufT9hL7WZNpRZXk4bsoRTzjPXCx1CHjm6nbu8hM3a24MbalD/
PxbhS/NydPDiIFw+Ol6IBlv+JclBoQUOuPru43Z/qoExOkJkEU/PqmMAr0AGStYie//2j7/+tYFU
fPnbMNsUVHPphS2oTSCr8PM6sl92Yxv6OiVYPV0044Pg7hzGPlgENTRCrb42M+31CNyhG8EnN+xB
BTqkaxxWBSxE7Wa+rdazMMXzYlEAHqLtuYhfjV6fIBiO7e/f++P/OgPYHx3vZ0P3OJ2lhKZyuMb4
knjkv28mxqx2BmZaP9XoKy5plGwPT1iW1gB6ndnWMbGbupG8REAkFT1CFvoTO8Oi8UMCBzq7oY3c
bfDyAAdGlQ9Au7dAe8Teic3Df2b9+O8EU0b6chcitriPFQ8LfJJRBsWz7mHY1LvtZm8isjncqUc5
tskDgHoJNEFgdQK0ztPbS0O3bf1/wIT/M3sjRZ0hAmypLWLAkLJHeP34gAWW/GasM7bsqFONp8np
6G/hD3DkyTgEKlUvoGlczp96BUtJtMWAk397Mhe2C2WkNBxE0cNyeh1GNLtBW02dWYXyp93gxpk8
wE4oXWWigXiDV8WIyhy8yO0OTaaMlI5ZDLeJHi8njpoOEATNT1BC7u0mvn25ZzldQdlV1w1efClc
iZ48yL2mcx5d+f6Xlpy9HHxYU4pe5NyEFRjj6c6DxOcBkiDAsdhN3shq6IGAZAHoYyhzdP+yckj2
YkzcR7vRjcSGzS+g1HNUh5XPXNQCvek9n93l69ujb5HxSmpII7FdsHBX5XcynFAtPNSxm+6moeJ3
sABMDm//xIXll8bh7EaAkoHYpEIQxY4RpJwggGT5aaWR2ZCuidpGeyIchJ/cuNCdQScYDkh2Mzdy
tYbQonbpzEItGbj6xTsd59/thjYytRLSZyv8NkKWaUF2Dh+WL23U6Bu74bdv8SyfFDrz6AhQGbo0
glwVvBXk8e2RLwWMkakR2p2aFIsE5AMd4AgEq8+gtwFSkA706e2fYNv6vhaURsIKRzVosXUqLKVC
G8Sn3Z2O+0+AI/RoEaQpwJhOXH1OgcoYV/33mqElq2cOVKHbMTzyG3rTA1ENRc2xEncUMoA4ENGc
SpI5/xB33U/CgbKNmvrjUKe3amve0sbrb1tdMv9uTtnnt/+QC5FvWo95eZODA05oCBD6dOLAHJzS
us2ufIkLo0tj2yFAwbTaiaqwZ+uyLyGncIBoQXRFmvPS6Ma2M6Ga1kBbn4Wg6/8aUQrNR/bBalm2
R+vz4NxEu5LY0X4onemLK+aHda3+shva2GsKMPQqIDv9ECx91GxJEwJ5YPcmhTTyy3mXS+Ul8FT1
gU2S9+J+Aob57Vlvs3sl3oWxz0QDaE89Bg2lLEjAm6I7xgSsV3xfBsBWrX+opOGoL1EvfPsXL2Sx
2P792f4AcxMAcfNGhp5Ll3eoDOUQXuuhQtzP/PD2T1wIIFOHVHl05Bq6CmGNtEKruXgvx8LuzbUx
Wp5Pn1Ywj0gAhggF9bNHwL301yFqr/EUL83c2H5KdP4y2CnIEFLOd5rV3xuWXPnSl9bdyFl4csHK
Ni5V2NIiDbjrQHglcdh9pIbxyqFFL/2GkblQXwLDcnVVOELP9lu+QIWtEcxB4yHtHvuK1x8kaAPn
EhJW6pjQZr2B8aJzhNUuPa9ZQx/KpdeHspbiCMpV9csqHLiR9JzAKQ3tJx7ObkJ2npffUNF8sRvb
yHoYgoiWuxluGH5+VqSK9w1aV3a3O25kfQW1ZzeSHa4YecsA+STZCXKtX+1mbuThSqdkmchI8dzs
gMeAgsWXUcWR3UbLtwB/nuUjdLEgt8rCAcWXY77EQMEBqma5MEYSVsnM5EhB0Y8hEXdbQkSw8PVg
d/xwIwezGOTxlmNwGLJ8FCUDBarlluFiJCHkmcFXz1CbmBsQnf3msHlMv/096YW9gxvJN4J47tex
FmEGc7l76GsAND7I5JMAM30PRJ+EEKTw+49eEcUAWacSJgHylx9X5SOU0Xqg4Gf1JYHL6jXj5AsT
8oy8U/kwz27Ji5AR1kBd32XqQzp6wu47mcLWJF58eFMUZQjnyhscuj/R/KR2AeYZmUc12itwUynC
uJLZaepagJ5hrmM5unnoQhrVcZQswtSR4r1S7a6Ovc7ugNpq+c8zDwzBTsR46Ydl5UF8XwCbWx7e
DrFLH3T792dJDT9KLmGuV4S4CL+jcOKj/F8tmP+wbs08I6FzD/TCVdAi9Enxc03XU0dzyzAx0rlc
y7LrIUwUOg4Yfy2UcdFXjS1XxMjnXLWQqYKiXjh7kMycMtbdTEp7lnFiZHRXqLxwXRWF0dxEBycD
xqZY6GI3d9dITzkIutA0XUPaSP88F6AIxpm61onYMuWVi+XWOHoeKyQBSR5wVhVGHvkNjEp/nCDz
8FFLr0Yvf3L3HZDit1Zx6RrZOjV09GYpVbgMVXxfsxh+R27RWY5uZKuvYLtawEc4rKBlvIOX6SOE
iK9s2hcyyjWSdYgJlxWkYUIAruUtnOeT0zDL0W4r2DjWz79BMkJKeJ2iPHSiorsp2XgiMSVXluXS
BzZSdu0miobxEIWSczSV06UY3vNhKjy0z0EVAFonVdtFCyp2dl/ZSGTCVzATogV/jcCjEFAQCttC
sC/7vd34Ri77i44az2MZVHmc9NB4Gp6zDj3aDW6kMtjr+eS5Qx4uQBJBQCDZMHx8vhJGl7pQzMhl
knhdBvFiFF10OhxTCc+ydaX5TdlBLbJMuv5Oj/6CKze0sGvo9f7ua4pbn9XftulkPA+zNgLfJfJo
FpZ9ulNDfoahzxVnmwv5wYzMzrUmGuo7eRir4jDAoBBc0i92szbSunQSHU+0W0MPFkgg7IEbMJSW
O/cfE+xnJ2WyOrMHY+8shHB+BFohkHoTu5J4l9bEyGqGTwcwK6TFGfH+cgq83moNuIndqhhZPct5
hIpGNYdyGjvIl8UBKIjKLsOYkcHY8KuZ1FmG3ncC7gqa+/wbiPOTzfACui0v4xBajwQii5vTBGVf
0yL/ngMOZbEsGNqYOaDJsL7JvQJ0rfKUlyD1wXXsh93Y/9h3GNhcK8ZeneVD5gKi1MAG3uZ7YuLG
vgPFKTg8QMI1GGR9H8WQKVYphDStZm5W04AhrEeAn8sAmQNl2qH/MaWt1esBEBRjVwGfamzLVmVB
moDTTgQ4u27a2FwKMbixr8CpLMlrKI0GqbP8mmjb76H0bztzY2eBKB5As/1YBlnPTmPv/IT8hFVz
GxM3Lgw8SfQkIO8dQFLTA9YLKgIxt9lsMbaxsYwjjP4KveQBxP/cUxQJvh9BmLuxCxYzO2EG7QK9
VgIqBgc5ONbf1XRcP9kNbuRnM29yoPAahE7+mpxrXxW3TQ7B57dH3xb3H3dZLIyRRIVfJ1oXbhZA
nSI9crFCiEXwGOjdurVbHbNG5UIYe4VEfR5A5/Q7n4uPHN4Mb8/+1fNC+JtmzvPjuYHUTAcfReBI
afM4t/nPZaiv3DsuDW2kUQFdaAZBljzowNY5Aus8QCAd1H+7iRt5NEFtGlc9RAwUB8TmLQyGJAR8
7QY3EgkFdb9YIHgewGnyHvtmglgH58VucCOTALbvNupJGfCUw1yEwFBsAOvcbnAjkVD3qEc9e9h1
O8nfKVbAt6mGRM/bo2+L+0qsm9UvTXMtteR5MI90BwGLL33UHUhbPmUg9lv+BcaJt8ArYGGNlwer
+6tpU8hy5Om3t6d/KSKNVJWDZL1ufORRVj2tIBnsx4K0B6vBzYIW5+Aa+XGfBxBJh2h+D4ZcFPWD
5ehG0NDCcyBOLjE69Q4oKj8tzLNbFbO8AjQGFKMVtkexjl872JRP0m5zAZ7zxeYyUQY0sowhDzlr
WCJnj3C6v+b1tj1eXglFzwiTdlZdP7I2C1hftuW9bqR8it0KRLaq6kLQHJJoD6PDju9kBV3ZeRgi
m4czkOVGFCnXmVkHERRw9sC8HDquIZY7/G0VRWbdRUNHOBp8FyEqmLypRe7d9PU42OWWWXcptV+U
C5/zwHFggdf+oaPY3mzMQouAo8bkDQTXpnx0H3NWewfWjeOVM/DCMWsaaoq45RweJQVI1bN/FskC
zxdwrP/uYCuk7S7yZsFFed1MhnrEXwA/QKhkFxKXKKu6rvDNegtag3AUaHEfbnjyu4xUMK1Dbjlx
Y9cfp7hNYb6eB8tSBJunepaL3DJmjCQeIeMg2nQogzaGvAMT7ESlZ3mKb3qYz68f07g2LC1xR2jV
1nJk8YOuVrv7h2vkqRzGAlQCpNLEW0hYutrNfgDwnF0JyAuHiVlVqUH2gUEuVNVYLiEjJQYfesNM
gmRptROYhRMO3/KuhARekAoPUhngGxXCL+0CxiydQEIEDDUwe4K4oRvRCbRJeMp0V6Z+IVf/4Gee
FTiyQg162G5+bM3y2wRqnmcnL+F4kzPnZLc6xg3N7eGBsBQ9vK69RO/6Di45tLecvnHWxkwm8FvA
M4oSYFch6ZW3R53P1QewsMYrPY3tEvzK8cWMjE1AMNOQrSkDFxy4o1rzCe4wIOyDrgoJfvlHl5pe
+a1LkWpkMF8mNPjcsQj8mEAGIVElsEWe5eOEGSncQmO2KEo8xceiuamzH6Kdr9w2L83bSOBxzZ0E
2Lws6MFOO44e5TeOtkLoCZ9u94pnMeq2E3eKCc82ML4AR2UxdKzofAVOcWHm1HhV+V47aaiDFUHE
GExmYeV3cNzhq1XoU+NdVZWwiYP0NhzNPPGrbKBJQCFcfyX2L83ceFYR3fd5KXoUVmq3PBceLGe8
orIrrPxBhjxb81Y43KvQ4w7AHgCiGeZ7ids92a3K9gc9G3tZqJqA0c2CQfX+7bwKflhIMtttN38Q
3M9Gzwpg+1susdnz+aNmUwbTram224ypkZ+yhZCxIniW5MCf3SWiLR+6xL8mLn7pixr5uYzgt3ZE
4Bjs6r8Um+/BO7mysWxB8com9qfh8GxVBvBbSOZmCHMg8sD5h5TGqV0pFLrQb+vOVU3FlTv3n3rE
Kz+1aWo//7zpOq/EEXMRLAWMxqAQFO1yKEKeYaQ63MJkAnymeP7tNj7knr0CvNySSLhlZkl3Ljdz
mBaiwKc51uwmamGZBS3L5AHKlR70Wcjwwe+7ZL9kET1D6lKc6h5gmmjAuwiydG3VQ3t2hW8vxBRO
E0wON73TiOxS3XtnCRMKHfRg2kNTcHlKnKoEIWyuoTwET8R5D1GxTftjnmp2jIuGPeYpQ8kcFDJY
ECTwF3vPorU/r7CQOBLSNdCkzUb3pgTNA1qiyQqpbpXw4hZga/hlLcBfRF+9gZafvHXo4fqH+udn
KFgtD9J32C3kwuBFSmTzMGd+deUrXwggYmxmyQoBKSg9FgEUpwIGaeyqra5c0S5cFEyl8okDv+TQ
Fs6NY9qdRJ1GuwzgsCN3xvjWal8gxoYGvBzYqSlilMG5ctdq8qWGffbBbnDjFuJIL5P4Urh3S+nv
V1DTjvkEwL3d6MaWVupIjRpPzQBCO2r3BKKlFaFO+MS4fYxgPjvNgoJily/uuawXYDoRnXb7GTH2
M7RdVQ0IESo4Y1ftVesXx0l1td2tgBj7WdyOGfjzTRZ48IaFySWHPgmUee2W3LhycAdEaxRZcfVz
4rOAKytct+GJZDM4JMxf7mGUFajNlXUejEt3crPxXVraEZVAbzWSFL5VgNLxHJEYL/F+cUj85I+x
9/j2zF9nKmF4485B+pK7TcXwMvZiee/iXvwbUm3uYfYa2D8tEfkM2vmy76FXfeNiMzxVE3GTvaaL
uM1gqZbi/8T/ZRVgyuxbcZjPE6HgiyvqOnvnRexn18Ld+e2/9fVDTfnGhiFoBG+pNEqD0gGYf8/U
woJGoeMEjSMONBbTTmeXh/D9eBkRyi0ngedFFqgkelfz5EHNkKl4++94fdsGqfrl2L5bTKztoyyY
4jXHZavE87SuuFUWKpPsWKHOQ/AAy4Iq7iAFpjpvl1azVa9JmWTHpJkHHksJ32MNcYQphqQqGjgn
u3Ux9o80maa+kNidar+m+wjG83sKBZgrh+XFTDF2EOlCq71oNUrk3tJ9SrOZ3ywapq+S9BCpbFHM
ewejnuh9OZdp2JVF8VApyE3PYxG1+4YXQwjLKfdKLL8aA5KZbzMVQwdhAXkacL/kBp5++xUikhbL
iKGNv7NZi1zHyktDIhcoh8GJkQBCmjp2w5vPMwjtF+jAxKB5zBDUh8/yp2GGkpPV3M3nGW0zGOyt
ZA6bnH/uBaReKjpbsjHM51mTOCtg6/EMvVzVHdkyQVAYHP6D3dSN3SmBWBUEfSmF9E7m/TXLvN2h
W6o+241u7Ee+A8Ef3ZE1LJL2N6SBQ3+5BtbZhvjHBV5CneHldsQ8iAQSaKyEydKlD1E7DbuGp8UT
hF66R7vZG7cavxCD8qTuQyny7AO0nQWElkvvi93o7OUf0EJBELVz2YUJ7jbntmzUe0Cp1ZVM3b7f
a8tj7EpJPHaOJLoLIann/RAupJyzKWtuljgaoIcV5/pK7G8n9ms/ZOStmFIY0bZ1G+qeiB0s0eQP
SNE0n2e1xB97T8NTvh68+MoF/8IGZD7bfN/Fg2rpVMA01O59eN6lluha81niZkKsCZl1SAbIGcFM
CyoxfLSqg0hmvkyyfFJZXFIV5LV+V9NPFMLkVnFkPkhE7YFgrz0VrNlmPzDNNyskBa983UvrbSRw
Wil/hNsLpg131/2Sy3JXbObFdlM3ctirooLDftmB3Xmyr2E3D2rOwW5oI3cr159hjMicIJP1GVpy
DxDMtrkt4lMaiZsOUTzXoPkEopx30Pfb+bFVDwBDG1nrwNFrgq4nhh4gZ13jNj+Wg80NC2MbiUoy
cLXrhDhB4nB3nyQSBhslxLds1puab5GCualoc+6gzgdlryx36C4dZps6n4Skz8utkg+AD8lucAKK
KhksifVNBKk/q88JN6eXg48jVLxqmDcHtTM9OZAdjvPYpmyLeRuHK4uzCNUyfE6t6iPx+G1WVt/s
1ttITDF0VFQKs4Zt0on2n6FjabkeRlKOdPD5qBYngC7yuxHoo6ZLLIPESMpRwVNgjZA5rPc+jK2A
EyfMLOwWxMhKSiA5OnaYNopy7+dhPhaN+NtuaCMroWLaL7XfO2Csqnhf8uEb767d71/fYOkfX7Bn
JU/4HkOzv8LYcAvdTFnmB48NT1bzNsVMinlBR6JD+EFH5uMA8z7Y5UD61W5wIycFXPxyCIgiADV0
eDk5A7NqF4HKyEgRtW3OMt8HKgj6pMuCt8bgjevJbuJGUuYlLO2HdEKg1PNZcOcAIpflxI2k7PLW
TR2PREEvIQ4NeQZIWdg8YWHpaGQlTjDWcR+zTsYKst+fnLm5clO8EIHKSMopn+KhjUYnWLKa77ZT
2FPMqv6FaRtZWY4dtm0YLQeeXp5o661QJRms6oIY3MhLHXuTX5fQp1zZ4Ozo4D5RR1xT89i+2T/v
tVQZx6Xfx1US07UN8xU+eRkvTotcP0JqzjlaxaGpSNK1fec3c4kfgGfdLmWA/SQC9yu70Y305A3F
zcQTEJpJoKScVRRqkr3lVzXVSHgKq+oxlU2YqQH2SnFb7JZisjs0pZmfalN9cVfMnA/FMfFbdesp
co1VuI3yymeFM+qLvk9BmDtBIVaHNJuBffULtq/XZjizHMZgRS3JtZrihfiRRsI2NWAzHp4/oYQC
Jm5EoC8doXXvPwohkGNvf+VLP2LkbjQWK5DrSxPCkDt/8FYJK7E0+1mlK79yRd/i5bX1MhO4yWGe
DJU/MOs8mHowV6jDGnuA4MFp46NuC+eggQI+zdDeTS1j18jrFDr60mmd7Ux0H2GwkO4rp/319opd
2O3MUm8qMz2pSFchYy47Dxp66D0qz1ZvMRCcX0aXzLiDel2EV0c8+/deu97qbLHjlsI+4OXgDYpL
eGrHm3xdkrxvvIh8XGm2XumIXlgYk6TAUEN0In8dUezIHr1x+gabICt0kKSm7kcMQbXSZRlglDJ/
0Fn8MIpG2QWLyVGYqj4jFUx6Qw4HgV2TNyeSrd+tgsXkKPQtVKh1VnYhiYdfEWEPtCgshzYyF9Zd
MQwpii6EzXn8zmNaHyB7MpzfnviFfUEYWVt3o88TR40hbISreNeVeH+kBKQWNfZgS779I5cixkjT
uqGwptzYW41yGgAb4Z3SDR/txjZOX0od1rNFLyGh8s6J5LdBDH9ZDW2SHxycKHzqSxVAD1zsuoG+
Ex0s3+wGN3KUa51AlDxNQC2H74hX5R+ha2kXMqZARw/NpnGcogmSC8NDvkbfZc8au29pKjjNegCs
enb8oNWAPlDWfeDKshZDuXHm9uk6pEMDYewkRaAsfQVjUb9wLae+heezFxQuC1nXA1QRrjBcIWp5
F2Xto93XNJK0ikc2V65Th7LG3uIt7s5FpXNvNzh7OW89Ro7Q2m/DBM6UMXxz9jXqeHaPHG7kputx
XNGApIOsiH5IUSvNkmupeeEGZSp/oBk75DTDCQqnnN9NReP9EIlvQw+p/houH3Zf9R/sB3/mIloc
/IpE5yPrxUkO3mR3TJtiHhUVE4QYoywU1diffZruR/htX7kxbXH3yo3JVPPIChgcLn4D3qkU7k3q
KL4rE27H4ccN/mXUlHA2yyZY1oYskZD8BcEbZkd2XX9JTTmPsq5VUtV9Cla6/+jEDN5r8MK2ivdN
p/t5njacK7wPSQpfmvRm5dGvFULwltFiJCo0KYt2HVUasir5kPIMxny1Fb0Ka2LkKSx70RSTI5qr
MFt576d99c1LXOfKSX0pWoxE9cu0dIiHVRGZ85GU0199NY6Wq2IconCMyR03rdOwhlMTTjrS77oi
9ezi3GSWdG4D6UyXJHAjJF8U9z4PRWeFYIRUrHGMDqKXAI3oOMwXaKpNcXr2dBTbbbwmr4R0UHof
u00G2knB6Zlj2MfU/merKDdpJRCsYRn8s+OQpHO9V7wcYR8rrHgZWBfjJC3WPulGNcLkahjTfesr
/zjni2U9xWSUyNKpF6fsUHfL/O9MDXA1Kh/slsVIUCfu1qLOatSBNgtat32UBbW8h7pGgo6jWMYG
iLbAyTg5ZnMfw3ysyiyjxUhQOJKUOV1qifKY/wU1OLjQiCe7RTHysxm6REcslkFewh20iBdnl+aW
K27SSYAZ8D0450RBXTnd2fcpvAcLuzYsNbkkjVdBsQS+XFAomNV3OLqKv2eBKrPdxmWySeqGUFh6
ZV6wNFqd2sGjxyH3/7ZadZNMEsHJyJn62Q3Qk32SS3O/NqPdDd0U4mBwo83EJFgQt36zq/csE5YX
dGacnkNHMtiE5VPgFB5MhKAJAWfU8mS3JEZ2rmsekRpuXIE3qXvH2w4i166aZ6pwaD+rPNhmTQFf
iB+2q0v0qYh7aSd1Q01E0qKVqqEH0wfpmufozaTTvug7u83cxCRBOpQUq3b7wHW6aue6629/IXZh
aAKSdB7B0LZgfeAAyT0nMdnJXFluiSYgSQPyPRKX9sFUAgs+OB+H6Nr1/8KFxYQjccBgmhm1ZGAY
3QRMEQDEAVF6tApEKl7eERMXRr6A9/ZBXFVw8vS/+olj2Xw0ySJpN/bzv+x5M6/cM1GcoF1uedUy
0Ug+hSFgHssO1CLvCe6HD3Is7TYVkyqST23blHXUBTzz/HhH1QATup5zuwuoSRbJ0kFAJkdtwyd/
lQTFVjH5locnNQ7PFZJH05jyLtAurGW5KuRer90nu2Axjk+qxjxDQbEOZthb7NWQ8P1mXmd3BplI
I493K/I/q4PIH3fLUBwoXHKtJm4ijTKV9C2naQ2sBIOb7Q8YZ9pt5CbKaPDLkvc9Ru5gxn4qYToK
mzPXcnAjOWG/5GkY0lbB7EfluzKfYIM3gGJ0TQziws5iGi0N/pAM48qqgIkl0ocMhmXLDTTOVzvg
DjExxjDPHn1C1j6o1uKOr4N7SHwYtdp8VGJijBfi9FPBaBPA05nvwVP94MT+X2+P/Xo5l/hGGjlT
trR4OmNs7qq7qHehZIErWL1zp9ryICXbV3lWRltVRxZQmqsA1KX7ceiCShEb3omkJjsEvZxu5IJX
AVRtunRHAV+VO8qd2m4jMAFZbI7dwuG6DMYGzdq9287V3xSGYB/fXv1LcWmsPoVXNWQxpzrgxVh/
dhoYwo0O3CbtRjd2MbfUnZ/QuAz8snvMuf5r8PQXm6GJicladSGbpcmGQC/fq4788jxpdSYRE5C1
djxyihwjw6B+z9cVDo7XdDheX21iwrHQRxzAdk2HYCQtnCE9ss/i1u5hQUxAViZg1MhgDRlEA69+
oWC0PuGV9Gi33MbjXMWQtmcEYZ4qaPLH7vJJrNyqeAYL9pfZKXoVpyryqqBZtH8su2I+o2lxTV3z
0pobMdi4q8pTb2oD2oomhS3lVK9hWnf8mvvKhR8wkUhRCTnmrl3bQMHCtNk1WKbj4njuX1Yrb7oq
LS5g1FM8NcEq4rAYQXqcoQxlVQAgJhqpHpJFyWztgizV7xm8aNMos8I1EtMjSUERashWOMNDf+vR
H9sbzlurbYUoIxh5Ua/oLubYxjNH7vFwfCyF89NuuY1gTLJ+1BVLdTB6DrAlq3s7d9qunUNMONI6
xGviuLGGLos7f1ARW0GkbeIrVy+JfPlncZ6YeCTJ1x4WFE4T9BXx64Nfj+p7nSYwdy57qG7wdij2
WSkKyyuHCVFau1lHqS514MzUg/04mlVHBWBse3j7U1ywkCEmTKnNRkW8qGuDBqoh8sdKNRnfqz6q
vqJ3rYanUkAhMIdYdCyrG5i+weUEdhuk+TwRyeBGLkHL36fUgb8pqtxZtUNxblh2fZNnuF1Qd933
fgY9X5WPzmOk8xi03ZY8zl3rT7dTtMjyPnV6d7gZK5jbx2k8s512XFlbXcOJiZICRbhempk1QSKb
G2C6v7bztdf9BR1bYho2KdBh3cRpNGhhwyruZr8m6ht3Ujx/VN23m3nW0j3V9ZJPt81Q6eLURh2s
06a6c49vf78LG6PZ0+3ifN6M6esgj9oTipY/oZ1sd0abLd24TtTYwbIxWPPuoPz6RJPpypvxwn3U
xH9lqpqiVq06kGk7+MdeDTM59GuaaTxnHGWHAyImEozUNW263NWBWr2DTyt5yAU87axW3gSCafjC
DypnOlhIM3ykhdTHZIg7u+9qor+YoLDgy3sdQDFAP1Zl6Z5SZ8jtLnam9qyQ01rAA6wL3CWCWilm
LaDXbnfemeqzkwIJrx8QN5r7886N1F0hHbuYNK2c1hGadqyHwMFSRKDX+GOxg3S6nXEfMbFdRPAh
0dWsA5Hxbsdifiud+sqSXwh5E9k1RH05RmOkg2gt+J6gLHUrUwkrtnKOrkTkn+rcK4eTCfBiReER
mKXhsCj98kdedX+PZVSdscVD6XqN52/wGY3uHSeqD/NMll2Xl8N58El3onpIPvw3Z1eyJKfOLl/o
EiFASGILVT25KbfnYUN4OGYSQsyIp79Z/8otd3VFaHMWPhEqtdA3Kr/MNlzKwyQ1Xj63mo/3ZR6I
hxI08lAHx/+6chCXPJb1NKdiHfqjht0UZfNnkHJJq3zbbp2M0gahMT61DcH0/WkJq3d72JeHaAG8
3G1xq3/RgtGiXsGjCEIz+V9ZmHvdu8nb4KI9T8/DcGn30sjhRKP4OLPmDdQHfrvt+vwd/qrLuQcR
4Wjs+lPQif4RFy++m8d2unLnLnxNW2CK7X6H3iI8+VivGeFPeeQ5Ff3EhqA1G+vybo77U9z7H/lc
srcer41TxU+YVZJj2HMDjrdABy3cUK8YoVJISnx0O3GrGsrnErThDZposeqaVJQCpIwCRvT66vzl
DNSGn5XRNg1eUQwnMqORC8bBJasNUQ9jFMmHlobdZ2RW85WpgQtey0ZeFQXEhbpoQGEkvTzt5rZJ
jNcBxwuosFu4sLWXei58Pmxan6jvPaAuvR2G3a08isLnVz8sW6VjguSo4kv0uUHP4d3G9OTma2zu
WRp1ZdlIfGYI1HopqGKAAurcepnExl/Joam21YPVVovX3cgVOr+8EG71l43AQpuUVmXedijX+W9a
rHWy6bZyy1xs4NXaFbkhDeovNnjbAQoYVQJiOcd6yEZeYarH64Nm7k7Eq97smGzH2CfK9ddN64Iz
s5FXO2nlvI54EOj28qtGMj3Kxc2b2bCrHDlR3IBT4cR6b3oYuzjF8/rgds9t1FWh823F/F53EiE9
QNv6S6PkZ7cjOR/VX9FjLzu8GgkszQAXO1Sy+NXtsduLGrGJfvt16vO50SheCDQ5N1Z8H/fAMT+3
YVchBOA9EPzrUzeNzV1AvSeRd6tbs94m+x2HNY/bkKjTAqWCowH+6lBVwvFzWvGjqH2to+bcB/Sm
n6B+fKN6fqXwunDDbcxVG9WL3DajT3FZhrfrXIRJIDR/cLosNuqq8lYotm14gPEbxIiq8O5Vr69E
oks7P4fDvy6i6RtwIxarOnn6ICmNMGAfXmPMv7S2ldjRDnQxgiFOkEX9kuV4X0En4kq4vrS2ldmN
5QCtmRitxToE21eep0PhmI/acKuyWnYQGMKNg1r9M5jb9zH/6vYhrcDZAAG5+GrBNWEggu9TTlns
eB7B8++Y67VQuqrkSQisqadcpiu9Uh1eyFZs8l4xBU1QKIY7UsTIVHg9b3+GuQZv3bSvH92OxjLO
eOMQwRpAvIgiVx49Ub/dorV3i5025gp99HiNY4irKHTMPJrfz/n6xWnfNuJqKHdlAoLYxkXzEBp6
k/P+9+tLXzh2G201TAWGHbXpThrV5v1EVZ/WaOvcU747bt4y0LojM7i8cyQs6xgc/UjQrNbajaaF
2KirzgykRZ+4A+fzfEPboQRyRFZuHtfGXfnG89FHKzR4qaLbhh1U6TZ3i7nD55Y0D15TeE1VngAD
IolU44epqdy8rY26miGWs2BiRp+83syJ6Pnb0ffcwpuNuKqmpab+AI+IHs5XEBNl1TC4ZSs23mps
As4jI/VJyPnzbMT7aKjccmYbbhUuIpy6oTs/EU1LEscane7oyomcWx8v9G1stFUI8Zem1a2G5gnR
KQvL8D1ewetbwab4IKJ8hSo78dK+6K89Y/zPo7z0k1Y4jZa9rUYuupPsJ/PVjCtme8H+WR/nmFdv
2srHry/+kGhv2mUytHHzPt4J0teO6y/1ILb3TE1zim7C/Lbx8/a2kbX5SFo6HYqKvw/rQaZdo/d0
jOPmccI8e9I0ej4Moxa3lQbp+bCu4qY2+fdubL1bYjZSuIUYmwV2IXnkm8lAz4SxdzKOf/m57zTk
SGx8mYjmgnpEabBkT22CGaQ5GdTgmCvYCLNYV6DNZ7hj04hikux8T+rBjSuH2AizJQZ8mkDK/MSK
AvqZY5Ua0DMeXg8BF7IcG2Mma1UEOW8U+P79IzdBneQxd8PbExth1nULj4MKVLt+C3lGLxJPcVj9
57ZxqxHEa3/F/CSEdQq//8qi+A5SL07KWhj8toZ5RT+0jRAwGl4Xvwqv/Rmswi1RsBFgBvOecT7j
SGo/mm4aftzQenCrbWwMWMUnH4pAvADTVNDdB6STj/4SX6Piv+Dr/mGb4t6ySgmZpDrw5a1Zjbzb
ARbQOy/ThlPv4FEVJesSuRH3ERsV5nWqKRe8d5yGJVjK4zxjUC5qffgipxtk457mkreaaKXgEoLb
EKyKiac7N1gosZFPxnA25S1KwaWqPnl0HQ99uce3bju3UnGTg0AVcsAgriVDmCw1KZMqcpvuITYT
1b7jqYFAbufUo+Wc5E0goUnN37nt3ErCGQ2HSbboSnRe/7XaKFSrJuXUlWCxjXqC0q8XAk/dncp6
yVHWP+7glL1yWc7h9Z+wi7XPVvFXFTsCrBEEZaEAjssNPRCoOqSYJujTfmDBPW3n8U1XKKd0CL9m
BfmKN7OhmJMBLL/6ULb3lJEvDh8AK1sJeYPnbsA3J8jjrapJQsXWhJj2/euLnxd56ZDOdcZfh+Rr
T5mWB0C0mfimjONDVItbEstv/n4NFfC/kPrSb5wD2V+/oaqoCqcdsmRmEmQ7rqz6rSJVPXkSg5fe
Uvof97VgbwpfTDRpFtI8QlAT0b6dw/6J5hw70f5amdTPy+3XMvryGm744tasvB7UCf5MgDI7Vf4+
9smiEU1lkevHSoFzJG3DtgOrPQ2qO4065bbkQ/hIuRd8VaYKH3jfmDtvlWXWcc4OAH45ihHZANU4
KEAP3XvtaecmOkgiMWw0OrVecaGsODyRndGaIg7PIKi/idZApiYGFvP1G/VieoLVLX8Blk/mTd3Y
gUdtKTHHtKpDDto2t9VtcFo/BCyclUbbwceU97QXc7KNTnUHi21oGkWbawKyHqUvWaH+BDUA8KuG
V9zRhXOxoWkqL2fDOJT/wn1NO0n+5IG3u2Th2LjlIvy4RlOgRVdAjhxXRdE6AWvblYrpxZYDFrdc
BFn04LFO4e2lqMt0L4MtVSYUbzbZOsFf8BOWh5AK1HsUemendhLiMEztw2Kqa1fm0v4tGwcXV8Xw
HNBick+s9wLMoWkDUmYYc89dShXs34ruVRUiBe/q9tSzaPwk1+op9Cb12cmgbFhaA8qmloCo+ITX
SB/Qt/hzMQFJ4ra4Za0rXsI3pVbs/Dw5wbtHKbwnp6VtNFi50WUQeetl6IKzBArMeQJhkJ+vL34h
uNuPysGu1mD0oWElp03RtNANuWF+WH/uepCEzJyZx20O5fH1X7tgu/ZLWN6OvAwWMODnZm7Tngwf
R8ndjsl+CDNdWYsaU32n2ZRdisAXp1M0OXoG+y0MiAHFTA19x5aS8MMao6PgB6u8cu8vfAUblCdb
9IDUANMye3fM5fBGjOquC8WxwqxcwEqXFBRS1VZuZfQQRySHBTRF/jUu4sdYQf7E6dPauLU2j4N1
D8V57eU/Ssq7Io4+vr70hdzKRq0tC56sIyAR0djr0dovIaJwTwABulXNHH8pqGg+vP5D5yL3hQTL
BrApcEdzssVnja+zSIFkXY8nT6Nup52s98pAjVTRrRsSkZMGGKBxuTaI8r++wAs/bT+HxpFSJcJ9
iy66XrJtNeQ9nygIjJZC3UyTNyeAf8RppSrwwEaFlwaqrj4yxavHdveuPRG+7OKFnRWstBXFPp9l
yGLxfSwxqVVo5UENdBuvvCm//C2FnRos0DP24jKqgL1pTUrwHInvWSh0J0W0NGnZabc8Qdh5QrH5
+bZHMbRN2f644E9LKhle+Ste9mN49XmWib9+2S6tYaUDXHdsAMsnZCvYCtXGtYZIUTPfui1+/tG/
SoVohh56PKNMBncSO8Z9ZI688T69vvjLGGImbLh6vbN1Q3Zan/zRX1PM3QIyVC4LEJmgDELxLMe7
Ie5lneycmgSUlUPmNRjiev3nLx2clSQEYIFoZ11BNSMKftRFcwuNjit++NLSVkavQiMmxqBnJ+n8
jhvwPILH0IktGqdmpQiy7yHL1OObqHEDznyaPm3dVd3Y//X0/3Ug4p8sYV2MyT0o+nSGSPBT9jn7
MG5ojCe12NWerCrqfknejHmar1BOPVRhneu02cl05+ud3kZT7n0ulgZ2Msj8EORh8GDg0dECmUQC
zsD+55AHxGVUg+HZ9PkFBXho5cA2VScMBtyIqZOAChVOmYCwIaV8B4eSNnsBQGXIk5gakXj7V6fL
Z4M1w5xFexmyEsc8p9J0n+jsOS793Kn8n0YdMMnKL0/Ag+6HaerrR1AZO6EocOCWuxHj2ntcQiqt
jFX4NG3R9FM2vHHzN3YCswY6GLzZ1Ce2zB9FrTCQuEnqlFoIO21pizAqIfJUnfoqrTY88ERRcK21
e8Hi7bSFm5iuNYTiTvMamOMWBAvmYYorjvLS4vaZ+4NueooHzqhtfxvIW+d42XEqOISdq0BgaZsF
5jZO1NN+wkTxdiLEKU8UNtR+Xum+VR3Um0zd3ucIUtDkdTROG2kfBfGw15usTjnXRRpPfsr7dXW8
KZb/5mCA2Io5rk5LMf4Yg3pJwiJcjm6mf/7Kf8VUVErRiM+JOixiHwrRPnVx/95t6fD50k2jAsXo
hqWl0mkcduIwhsLRr1jxUgDWAGVW5mVx3ep0a2/1Nk5uB26Xj6GOghrDU1624NE99b28SqjWxu2O
Mytilpw0G3Ik7FxO/mMEK/pYz8vkFuxtUDLG3sI8WrYSmp7NsdSHeHSCkzLxP/3Nv25Ks4eIluVQ
nqjob/tuvTN0/el0U+zZKdr2IQga1xLj/IYfKJsMHtvF5pbX2uNTXdvvLfGx8WaHnBb1Ies1VNQJ
NY1jsdwh3Qdod0p8zrlcyeNKa5KKgOVuaaGNya4HABHqpfayoa3yW3DimsOMKsrt2C0DLfhZtGHi
edYU+slT85ulZ4633MZklzsebgBthA01CrFNomHn6cHxklsecZv3gOGdtTx5LLiL/K6401tc3rmd
imWfQheI9JWuTtzs8liTSqSRMtdGgy5ETxuUHYctCPZWrD6ub038Y8r/OO3abkKBcLgqBx/pRFhA
C4HNWV9de/q8VBnZTSi98NZnvof0sBnpuwgDw0kTxMWh7xrxZl3Yn6JRKuvzcjl587yk89I7YSWY
sDtUEyJdWZqihMQDRC9ysy/HYlP1we3QLNs17CzuNrLiFOHQxtI0STMXbl7HJsn0fHxlaDkBFEYq
nYbe/rCFxEnhCsdiWS5ThVwLjxYnMVQHTeeUulG2Y2krsMbzyqF56GPpnNWQG9i/hWV/5bHg0uW3
7Jb0GCPyGqzdDOwxrvo/nQL6xe1bWmY7r6xsMCZdQE+sqBJFtvpuRVbmVgrYcO16bb2toQNWn9Yl
gT7QUeWzcdu6jdZuGiaLYFbFqa1HkpS1x9J5AmOr08HYJJng3wa954aD2Yf2M/jVPsVT6TQEwoTN
kVlAIaqnUiLF6/zljubqU0m5dHPENkWm8NWwtmTBbQlCqGl7D2vVuqAqsW8r6+2QIAWaCITVDYy7
OdmDZBVuaiZY3bLOqFA9A4VIceKeiVK9hkgiyyG64rTOzumFnohNkglykgZQptjLas/PE6hjQ+dR
yO2wA8npePKWnQLPEa+NH3jZBMayZGkKjMtDrNLtPlqGKrwuZpOUxalbIpXuYfVh9PufTmvbsO1g
9iHVLoM4K5HImHq5E37sZqQ2bLsJC113UJrPOKYfTsqP57uJr9Stc2Qjt9tKLGtTmjiDGpBM28Hn
hz43n9xOxerB8KmCeomZISgP2dG82t4MXF05lfMSL1xGG7HdBg0w23r1Mmh1qRs6dut9nYfT/cKm
6Cs6VfWN059gw+wwE9/mxTLEwFIUB28zBsA05iSCw4SNDDfVysWOMi8Dzdr8UIOh727t6qPTzm1w
uChi0XoaSXZuWnKceswTLMq7JrD1v+v30gewwvW886KSM0wVDd76QAjpHhoDRb21WX5s6wD3Q4It
wxhTlaz5/MTp8FYqkh9MfKapj4v35crY7QbpshQK5ASSfPuHLoxk2vcRuZ1l+UXOsvgQVf2dPw1v
xxqIOhLFXRLxpXz0/bZOQcfx2e2sLL+zbqbAO8qeZyX+oGDrwXLN+o9ua1tuhwVBIITvicxUQX8o
8/KJbfLaKPCFxMbGpO+1VNU2G1RStH0UG+DCCtfzio1dWlw876N0CkIONQnjLNf8caLiqVe7m2ew
KUAn5ZVey+o4k0O4jonciKdTTce2dnP2Nkw7jtd6KAM/zjDtNqXrHH8HdMnN2dsg7dCfB3/mC8R2
C1Kww7RUa5X6yuNXMvgLgdbGaUPjDI+FK3xy0xRDmgOndrdGc330p2J3cw42Wjsot6AaJhZnAyOZ
7JVKRtE6Fgk2WttE1W4WOecZsHOsTYAlAFJti3VB3ZoTNidoHWtAf/ItzvaJ9cDgS3WjPHVN9/jS
tbcMlgf5LCnGGrJi3t4PHvlqaOS2cRsPvu4LfOSuYVGBObTqSHTpGKcsMAIUo4Iu1B0MitKbCG/R
Jx351x5oLynI25DtUALjudQ1vugy14etmsXNGOxj2uabfgi6sjkgRsofeCqC7rocWH6/cu0dex7L
21oiXi6gVb5ydV/mOGHChnPnzOcz02GecU3GBy0a9RCvaLYl1U6KYyskhQweGP8+D+uQt6kPaPOS
ROsCpGLgs+oB73XVoQl5PyezX5uHttinm/MTbJWQsmpu/Qbj8K/7/pctmdsgWRTJ/lwOvcjUFKpj
Hkzh46429hGcUdwpvPD4/NN/dUdbCgICtoYiqwr6qwj0j75nTtQejNuUgXndYuBnaBG6yo5CJGSI
kmVjTrk+t6lUx20HnmBsRFZ0wadoDHQ6E/3t9XN/2YQxG/L8UID/nDBlJHgmhpEdS7nfRnQYDy6L
gxvt+eIbAMJhMYs4I9R7E4/zrR/J925LWwUcUjaPU45ss9+DT2qYQNCzDE5C3LAb61DKFpawyzHO
wpm+b/R638JY3fZt5U8LC4OBdhNcZi6e8jb4scTBvdvSljdmdTCGo4+lx8A81Ln449XcaWluw/y3
qYwAqYXphJFq0ohPGNwAQthl39zG+ZdVP3aLFCKL2doc8nm+j7a+ueIDL91vy9vTMG+3Dm30bBOF
SkjT7sAacqdLyG0gdgwazJAYLTJ/z+fbHDj/wxDRD68fy8t1G7dx2BRyWBueoAXqTbbcrm1NEsrz
/SDXHR6m9uMrde35JP4tT7iNvcJAThCMdBbI5me0ElawDpYgDPD1gTHS3JF4UWlYgoTj9T/rwgex
gViQPet302ie9Zp8jxVkoXzfqQOIp5Hn7kYAyhiU3sAzhQfHJGLz2z1qnty2ff5KfwUPYIYxxAj2
nWyItg96LH6AQdgp1eE2PpvxcmJFHSAujV0O7b2y+gTOXyeKT8ZtaDYLaLxvkFXKhMmXA/D3X/qI
+07ejNuArL1eAp3nWLzpd5E8xhRgstfP+1w5vXQrg+fnvYa0DEpQCGd9HdI3YU3rh6qul9sQ7KeJ
DPvqpvFn70aRQl+xtwt2YIMPIBFRbmLteVapCH3MvkqqtvjDtzDjeLk5BHL5+PqfdskCrBAgq1ig
DoW8lYHI6El7o59Kj7uh1LiN9grPY7clW3gGfdrwsPXngbLNc4sDNthrb/oZEK6aocMm5aGACNVx
XK6NMl04FxvLU3flMDCuWQYgxaPcmls15L+djtxG8kRVuTSYPWRZKKr4sNfxU3cm0nZb3HINzTz2
O51ZhM4CvDUqxPID8DfFlQeZC097mMl/bgkRmYNgajpcl5iSLlGQt/tSxlF4irfxW+f35tg1+3SE
scxJvy3TGyRbbuBqboN9ZkHGDejqKKPSKw6TCpsbGkjqFpttSM68dEFhdh5lvslDBH1C3+6kC6+V
FBcCqM1/KYNyAFsvZ1k8lNGjMKw+YFwXFUs+kO3djqcit3yR21yYJcn3IEL5lTGfju8jNm7pFkl9
JUBfsAsbslgVPmnrmrIsKmNxHDBCshG3Yhg6b88vF8AFvln2KcoWNTwUOvxdzPSjk1nYiEVJqqL3
pyDKyGjmYxSY8H6MVn1wW902Olz5mdTmfOTbnHa0pYcIJMlui1smt3gh65uW4lTWtUnQ2fPuw5Y7
aTMybgsdF4PSw+LjtnC/A8txs/m3aED/ctt6+PyDVktFA6+O4Yw8UEh3QYZXPyeuCGzcislzvMui
KeHoRtaQRO/zDUQJHb2ojeiCFG6pl26PsmL0yCGXOWYAQKbteF2s2ijqt85UbMOZr9UfvrA11YVx
0iFm3AZ0dXlD0LppcRelqseUTECJspxGTtxVWN8yUgidxHCOEue+mPcE/btkotQxP7SBXUYtQ+c3
Ksoq4uX306B/Q6JtcvPwNq6r2CO8PAEun8WTGe/zRXQ31YARI6e7buO6eNBUU5AHAWpp/zuh/uPW
j99eX/ps6S+kn/+AusaJaV/sQUabJninNqLu9ZAPd8XW1G5u3SbcRIqw9pARoXiX017a1jwBEz9z
q7JsbBclDfGj1qNZ6Ed9UkTdTVSH16auLwQkm28zHHbRkrXH4tU6JbEJHpja3eosm27TC9B38aLy
fNcJCBxW9NtBe+zWIuE2tAv4q9zHgHCUlYLfdq1MgUh127iN7pqjCFeGdVEG9qH/hrr+1gTRlcrk
wnnb4K68LPxwkNh12Ii3+1bfLv41Wv5LS1thdNrzUumyCrJQdtFhW3ud9J3nhiPg9nCZzMuV11QH
GajrvvmVdxgJ/fO6gV7a+Pnf/6rHIRUeRX0FrqI5BlEJ6BxU0hV0P7itbkXRZQl2IIA7mk2++hJH
ErccIDe3esGGb+m5iaIF5W2G54AtaeqiSCrA6tws32bbjMSk18hbaIZhYJ2AifjnvrVf3Y7FiqJ7
z4thjFeadS3/Ewzkj+ijT05L2+itoepEXC3Mz/QActakJFR+VlQsbj3Gf/ADZIBuN+mDbCy6KKEd
edPEk5t52tiwIRBsQF4UIIKSA1MNSWVZumHmuA0N66a1InmhwizK5W+KJxcp3SzoH2DYMnY+Bb98
Rnb65A/Tm9iH4qHb17QS6GBZ67zoVz+b6L4e+SLR1y1E7hb3bWiY6uMqNnTws0bKlJr2U13rKw/K
F9yKjQvrADhoQr/H0jT6Ly7K921Hb9zOxMqeVYCHPoDzg4yBGyGFN/xPz46dz3/IPIdhqcLVBJlf
T+TYduJmgc6ZW1s1tKwe+ghFDS2aMCuV+hTubQH6o+mL06HYaDAdDsxbJsxRduMmk21gTxptaDdX
aOPBTLcJqHbLIOMdUz/DhpQfCr/8z23nVrP5rPdm6m4OssEz2124Nu+6aXN8tfhHNjmHSn2x+H5m
es/chGPvHcTqNn/CbUAYDSE9WGOiPZu0+rjwHoxHkxP9HOM2lKrUVYsey+RnS9EMaQHSzWT3Ac1w
O3PLhIo9b+tJo6iVTfdnK1ZYEPQ33Na2urLLFLdsrwOSVXUb3XKvndJQYMLNbXXLhooRYk2lr0nW
7gqyIcGjR+ufTkvbwKYScmw6UJLAG+5ZGYnPS7s6DXFwm2tzHYK+36J8z5oN9MApJmXpp2ne8o+v
7/xCkWVDm9qJgup9JSSb16lsD7weOrQw89D7XkBa5kov5wLDAbfxTQDKLlLtBcnCtorylIZavpek
Bcfm3slU7LNONqrMmqDw9gNQLICWc/PgRnevML8iXZbH1//cl2MLXtafp6ykbXTc03bPBHhXb4XH
vvWzWK446Utnef73v/LhbqdlOMe5yXTdb306DjNvIP7pC7CR5EJtbkHMBlzpLWR8JPGeKaO2W9Ov
LG2d024ba6V0PulxxH1rzfonBgIlpc01KR32ckVvQ63UEseGb/6e8RgwfloH8hskqIKjIW30MA9d
HbmZug25IjiPogr4ji5ZZL7xKhpSPw78a88BZ3/0QmfCJmzV+9JXoq72LA7j5YgBlvq/qhfslwcU
3z3Eqkp8dtIPx27Z/QOLwEZDue+BGm2vndR3QXllXeQiGMpxkXBmO/3N4YqTgVSOvQUbRVz429Th
8YRk/tZFaQtK/LBqhiu393/cxi8cnk3XuXo+1xjW3TMzkuJulyDA2KIqepxK0x3yWlS3kcZg4Lq1
Ks3p7icyrlXa+B34yqBJkbARclADpsDLRAxeeDRG4i21XEBJRUtjbmtNwvaQq6F1KkTxyvzcrNel
7YJRNlsG5br5OMZ4196JcUvTQczzfHVdaXaeQsfqqigTvMwvN5yK1XHvZ0v8yyURb2hzssntjKLB
PKeRSSkKt3DNbDCXDABDHnexZmuDlykl18TfKsdusQ3iA+IWem8Gfsjzwcec13cd/uPmHmxMXmz2
qazibs8War73spLAk0ZuPSgbb6UoE2vhqz0DwdiP5Wlv6l8uoYvb1KoThk0gQTjCMau2B4EoVOyh
0wTqT6erwm3AlSS7xER3uWc0aMUbsWqd0mG+RuD9cuDlNr3qnC9K61zvGaNTkIDETx0NBL4cP6iV
2kF3MOj6HquDLD9PWNmTZIkapwyM2bhCD3MAppTMZD30jj/Wo2+e2Dh6TltnNrCwgzZAG3jCZKrs
5FEazKPGdHKbmWM2tNCrJe2U3y8ZVD1+Bv5QH7rKd2OpZDb0qmhqwOj6DXMT7VKn4yrzW+AWiyuB
4uxe/40TzMZeIaMJA1VOW+azht9skJKVh7gi/FE2Uf0jOou5brwAkiCeJse/yMZh5SJc9UKrOdtK
OJt+wKw3MU4dE3AAPXfFaGZUPR2LOQNWYb7PQ9+/iTAo7JbY2rirkK6SQXh3yoLBB+Nmxfmtjzdq
x9WtMLJq3wC+wcasUfROTh8Aj3cCXoEY4PmpjGEcTHtHx2xs8t+k+lOBIdDNsmzUFW03vuSozDIV
7TegkRuSaSV/XJwxhhefb9tbdkybBNMIVO0b3mw6AfiqurLvc+R/4eLbRJhGDXWEEb0xi/Uw3ETa
TEcAPsK7EDznD2rJgx+8WK5Nrb/sl5lNjCkXH0VxiT8Ekuh+ErXx8m4bx/q72zFZflnGk972KRww
kzPv98C3L8m0tG5gJSC+n38Ew7oCc1jtkIEw/b81J1mEeWmnjds4qFA1/thx2meYlvkcedv3Kvbc
ghWzgVBTs8QQK8KVV+PYZXXA9OHsdtxM1SY16iIvzD1vGTJIfadLREgSb5UbXQWewZ+fuKrLGdKH
2Dp8Wf2G74CSSE878bszZiOdwrHxtmJaQRhX7/XBkBmDENv0zu2LWhYLsByE4EAhn+lmuvGgnJeA
x9Nt9gw9t+fnwlHqs3FhfQYdWu9urOP21sjR0UZtEFXo+UXOID+fKRV8wBBC2m7bj9dP5UJnBoXk
851vGHPCp+z7LAxGdpdv/K5fF4SOLs3D7snzo+MQ82+sWMsHORX1G6oAfjJbe+0d4UKUt4FVptzQ
8lm3PhO+NBojLZLejr0Ifqmy3B5BUFv4ySrD9UfVl7XbVbABV+DppmYXsc6UP46PXTfoo1J0+Pj6
kV7wqDbmasa5NQKpbgZRSXlYvOmLlm41AGNWHCbrXPujnHQ2qs8bGhxJN6r1Sti5tG/LtnkXQaND
0S4DD+ph8CdMRlzr+1xa+vzvf1WhBgp+4LNocCSr+HDj4z9uR23Z9KC5MLVcsS4GfkC23yTUo27D
qsxGWulw9OKIbTqDm+tvONhKj6FP89Rt6+fW0l9H0kRd/r/kPJt57ie6aJMBM6aOi1tG3YBjbZae
32Vr2ijCk9Eox+Bl46yAVZiQn4RdNpREPbJ+WB6Dzm3Oltkgqzbox1JUUZuNlX+/L9OndluutKAv
XEEbYhVAwaWGCoLKaia+YwytSPq1eu/0LW2EVcPaHGgQ02VUBB8Xb3usI+TgbmtbVgmp6oBUeJfL
PMpqmbS6Lh5BJFC5uUIbYxVvMyUyYDIT29ynFTSxUgitO4ZFG15Vis7kKohVRuP8h1flezJPo5vt
2+iqoA7KqhShxF0Z/eMeeuOh8asnt1O3rLPLJ4qhx/OpD+QOJcrnAeqjry99/nAvZPc2uKoKaQUN
JCMzTDqwr53wokO0451gzHPm9IDObIQV+H1MmOcdPDn1Pg4cchxh7LnVazbEyuNhUG9slxndFnHw
+FAAIqrcKAX/n7MzWZYT57r2Df1EINQAU/Lk6SDdvLaryjVRuOwyCBC9RHP1/8pvZKuczghNauCK
UOoINVtbz15LuJRVqIUhJSm7S9LZ/RTr8fWAPv2dpXRj5F2RLL5UYuuCfrhAymF+v7BofYhlMuat
BLXv9XFd2OoqQo+aQtVfogPL6ZiX+iTGvjqrLTy8kEXhCmYNpT3WZKmxpkR/sfvyDGubOxmXG3uk
K5dV9eGBG3KjL1uk1WXvrTzXG93ujM2t1qOfT7y6WTb4Ps/DRUOMuBlkCme09Q+/cXfWa6IoNISC
Xl+qUB8v5cqTYhg2+TDp6d6jyI1bOXPO1BUiIKHlUl9IMIQfgnVtVUabdc5VnYA3Dmpx3qtI3Nkl
bgyW6zk518M8jRCUu+zd/laof+Az7XcQupaTUGWAnx7s0y/Twf9Ig/49bahf0y4/Fk5lBDYt6S9z
PLfnZSqOMfJTdBcu4BW0absjL424o+/jTNf2lcD1zW9quoDXokI7pivVl6WvoAAR2CYrRy/7UAiI
OzF7EoeQ6IIUzIWT73sC2tAq4Zk8drW/mskOc7Sq4dLsEumtNGpeZmPv2Xxee/iLo8plvJYoprMK
xvayAIFJXlnEq/oEanLt4HLCy39bPvhpZAiX+ZoAqtl96FqI4IZP8WI/DFZ++v3ecGMpuUJg65xE
De3X7tLo5guyaX8NASSAft/2jSPFZb76FYD00CMIqdKqHU+tgKdoM5coj6yhiukXzbvslzZtIwlB
jLbNqz0l7fFmofKeMtKN0XHhL0QiKIPZo/ZCKEtPRBh9HpJJ3BmfG5umS38xFfBULzPO83Qc83WV
sEqMe51cX+NreyJRPDztuiV3NqAbn8OVB+NzH67HaDu8vZEepgdrBEwORYyk9bLfxJ3QWcys5KRF
jSqOyKDJkgjeFREv/XQJhAuF9bOcjZFofO0ZKzQxT6Oo7+nE3Bqb6wT44cLZrXO6LfB9vDRQczmn
1fgN3rfqtYmi9s7HvjWV6M+/oNOY6nUm+tJG62mWcB9gm/74+4V2q20neFjSdVeBntuLFeW/VTB8
moPxTkB1Y4667JYZg/ko91VfRr4u/xPALP8cUe1Zwv+XT1mvxu5NyBI/lli4OJfVVk54OMdn4Io8
iW1UD6lkld9W4dJcNukOgYQ7top6/ldF8zOBSrTfIekyXFZs9XDsQ4uMddU9bBV9K5qlO3t9X3Kd
tT/Mzq1rUTXXoONtHCUPqRjicwO1Fb9svktMGQVDkig17YVv9RuKO0uWTssXv547s95UjFSAWNpL
v4mXfhZVVqal533IBaZUd4RxL4fmsjJ4xYXrq16M383fRaTMbmqEJqS+dGMFSbOx3zIyL49+g+IE
y0GUMtPEa32BpY8+gfYJTiU5/K6gLvqEdNy2mIOoy9TJPxrcE492udP0jb3AJZ+CRaphRnniRSxb
iGy0GuQLG6bldQ178q4MAvKvlm3z2WuUXBIqhQJTBzM0dekTkz5HcC05IZ8p76zXGxu+C9BUc9kK
3hzqYuB09/e6L9NjGZH9damC7s7WeWNXdjkaLuu9VNuiLp2SKM+BW+ypHQl78Bue66/+sCcssk2g
bFuidb6/2H6rztsoZr8LlkvTwEB+G2YtStR02LcDN89yPvzMfoRL0hCxLZK1tLzUIB5PbSloFijm
B2ALl6RpUDnb2XgvL2tq/moq/TjF1Qe/EXeWbWxaE0cg/8B2809ynt5o2v3l0zR3wVvJymFJVIum
1+TZtP2fURt89WvaASsmccD+uxzLizIz9HnYgSuc8MPz+H/wPLqNg+yDoIjb+WHV84slw59+/XZi
yShYQ+TQ0LQk0afoEENWB7BE82vcOVBHnNVW1Kq8BEjZnTcAyZBcgP2vX+vO0sT7sulVlAYFD7t3
im0Xabyc4mFg75ynZYfqsHKLgiJRQ/x22fv4bWmk16HHXRwqMmupl6EqL6an9m1SsfU8wknVK+/K
XR5qD+KV7D0vwUORa/W5gk5sSO7EGb8+mriLQ1UK60dTdF0ZFVRZGrDxLYeOcwe5/2h5MnjRfiBp
cO9m++t3We6SUEAvbULMGhTNGCh+2oJePfSlWL4n7SIekWzrHvdhDE4H45XXlgzVx5/3exLAtk7F
Kij2w/TfgyRYHnChkF7Vh9wFpMhmSbnNBn8QGb7MVfkuhsiZ12pwHAH/XyV7riEdjLNEfIe8fv+g
Ih7dOQRvfQdnHTM6IxTpgvLSJRBi0mIYHg+yNK9ti9eglqZw+EZZ/yveav0SzMAPf/4MQho4gy5z
UHQbZnFSz6iPHfyKernLTVUstZi9yK2RbThDovPdMJV3Yrdr//6breIuNiXThdbgENPC2P2TXus3
R717xTkoQfl5SCq7qqBDycKFyT3OhnX/c5Hcc/I4Z2647pCW63DmsnB/pbH4rtPJD2fkLiAVRbD1
FlCfKkw3v7S71FlESOh3wriIlGHQQublKoum0S/tzD7vqF/1WlAuITVXMV1sSYMCzOQ3MqzDU0QW
P6UQ7gJSsJPT43RsabGE+ntFwAtPyKf5HYwuIMVazO1ITjgCBsgyJK39Ow6N31sw/w8flQ6jmtYu
LfZ6/wyjmfd2WP/yG3Hn1GXLouQWclmoAzKhB7Vf9omXd7be/3uT/cXSdPGoduRMlDhICojtdJed
xMujXRLzpqxNaF4VLhFPI0rmM9nF8ikuefAOW1z3ssOaEt6Qk1n/IulSvosITIwyCBqx07ItaZIN
tlm+MZTBfIx72nytxcHKLKoa8d7UXVxmnRbI45QpNd8V+MC/aMjANgVj04J0XKNzWybtaUlC86VK
huMRDwwoCl61fltVBK67W72sMGZFIJwNQbqYrMKUufSCHac9iKKTKJMOekptuGasqvA4v05xDvCi
/rwlQQV5zsTyRzgjN0Wpg/YpgJjui1jXAV1aUz9oDrKBP+9NA6vgC0GpLOA6pLKjnvGU7+fsyF04
bOczOP0plQWHiUu/ij4zETaR30+5X78ucJf8GuKuasy14wNq3r9PuOy9wJb0XxXr8k0Z9cvz73/m
xrHgwl7zNkx8ZEIWZAyfZNJ+WBHS3/kTbrV9jdV+uKEq0UL+BgbthQzxrhO0+5mz0c80hrusV6sT
cQCZkIUwtFCSf4I+oV+g6vqBSov8TJvOSdGSRGY0+BAQcq/07tdpB+4qayV93IdYPGkhG5TAL3Qv
n/RsyKmbDz+DYy6czUpoOxs9VrJYxNxlgu2XGv63nt80+vmbrgfg3CYQSYGkzAs5anLqLan9jgdX
YCuy4KDj5kiKhdv94Wp9dRqbfjz7TXUnlCh7tQQV9NqLcZbfVE++wun1f79v+sbtw8W++LFAoCpc
ZFFZph9UGdlzTOGvXSew7km74Hg5IJ5/58duLCsXA2uRltmgli6LbagjJOG6d1zHXqlg7nJgKC5n
U6Ww6+xLOp/GdDuXa+yHDHIXBLOczUnHZ3Rchu3jEA5vyln6qe1xV2kLpSkRjJjxdW2XMEgRJPWZ
C508/P4D3xrz67//sJVxvQmoBiAqmmchTwEZ6yw9osFvUbkg2DzEsH2EaFvBBjz7wQPEZgerP/l1
3VmxZU3U1f46LURnYMMSflNM+m2UrsqWqbap2TVGBWrGz8n43Mej323FxcCGEu5xwUHSAkZPF5TY
QtCDT35ZDpf/ioOpM2y99lqgwDqUzSlOAr8SAO4CYElDjm6sj7To4TtTDcGWMXga+M0Tl//CtCup
7FhabH36ptNmeqjCWvlNcZf/UjudoSlQxsWmuqeupvZUJ5Xn0nfJrzmpq7ZRpSjUpnKq5UuyeYb9
LvG1VUr0gleioGs5ZR1Zn6Ip/dtr7bjI10AqAmeDWhTN/MfCurdNb/02cVdhS0NHO4xrJYpWYbWn
kXgJWffOr9dOzKuxM5FkH2COuARFYP+mzfHBr2XnCN0k0V1IrmMdiLAgQR08bxPSbV6tu4BUq+Fd
Nu1aFMjlcQgDrNupScidQPf/Hqx/cctyESmj2w1WD0DfIFaM5b53JjxttShfYOOC8J2n39IgrrI9
2Xgeci2+YC3r533G3lPJkaqsbML1LOjC8cwYoLigxIH2dhuiiuCNupWnvR6J38bqgiEUMuZiTVte
bCS7TurZ6+GRuwSIKE3P6xbthkKs0DHpw6yr71xjbxyRLiUmoxkXvIjGWIdNjlpLmkVx7Odezl1K
bB26lFdkFwXSHV9FqD8brEa/WeekEDtYlQsSpbzYu3B9UOG0PlJ+3EtQ3hoVJ3BoqrqfSVnyYrTs
A2+GOgP045cHcqmwLSUw6wEnUyidnhBffk23wy/h4VJhgYGFNg8YL1JcniFDY5GtaRLPQ9LlwtK0
RGQ2Q9QCcnr/2gSaboz6ef1yFwc72gZ64xaQn2JDAMGcsYdqxF3K40ZBGHeBsDaiU99azJYrhJTZ
qxFFLGBblBGcb6euTOi7UkbTx1DCMPUkl3RSGXyt0qduX9YTWcbdb9q6qJWcRxsGqYyuRnFvgmMo
UFnlVdHPXdBKKaQXpt2wYq5ooYe+ILL0bNpZDonajeiGhBahBesWwPCZLvU9nO7GWnOVvbCnqdB0
NCoGZR6oaJ/IYf1uppETRC8DH2bAkVGBh9Sz4lVebfxO0zcyAv9hmZnCg0KKkRb90MEmdf9OZz4+
HE3U+l18XaZ5jFTXLiyICgTSLweZX71Xm0uH9fVahxDJiopFY0xE+H5oU7+p4qJgBIFAutmdFDSR
JosDlZOj9NveXBAs5GoYBkJ2bG9j/ZBWJs6gYNP5vdS5KFhAhwjlSFVYDFv0bZ9GvIuoOx2/MVlc
ECwyMdtjcxyFqtI9H/R1ki+2zmzKPKMwlwbj7XZUZoiOohejzlIpPw91eu8efSOr6cpnTdPUqTIZ
D7yeDfZjx8r6fbuO1We+qfKZjfXkeStw0bADyUeW8n3DY0D6AfWVYEUXv0DHRcNkpMFDrnwtEtvu
z0HZ96fYxH51IPCs+jnTEKZ4xCA9Wk9p/LAk8/jYqpD5zUyXDVvi/WhKO2NUjF6zYEnfjkjn3Qnf
b8xNlw47WtNMBy6RhcJmc9Kka59nlZRPtmqiO3vljR3eRcJQu2/SpEPlc9mDZYGw12nqo3u361v9
d4CTIAzaaNjDtYj3GK7bZNAFVFXUWyvZ4Bd/u0SYrJoRJhzzWtBqHJ/nADLWNTLZD16RrKutBHGZ
HhLZGB0KHCFro+gzjY1frOkCYWPb17D6ajcUrdQQNUjjbIJt052Zc+uzOqdrHZlxgm3PVoS8t48U
DjhPoUbdst+wuNfhMCXJ0CS2EEn3MKnp7drNd7bjWx13FqsdaSoHbWzRBfu7pK2SU1Sa2WuyM5cJ
Q7puXtgQTkW7BA+m+wpfGK9HdeZKtkWMC9se21ywlMDts+vPq238HpCZi4TZkS1btAdTwYK+PLEy
eR/UlZ/VLXM9OMeY6aQO+7mo0k9NqA2uPY3veF/3hR9yvEFqQxQwoG3D+s+qnP+H6lavlclcjay2
GZqxreoZXEegMsh5jnRpvRYPc4mwSlOkv3g544YJOqKKwlMgxsTrwGAuEbZvnS4ne+14ZY/T0MtX
sdDo7LMwMdd+HvCt6aELAlefAiZjlyaMv+xp/cGvaWdhHiPkUjeU2xUS8i5ZTZd3KvU7/5nLfpnR
4BhN9FQYHf4rrfgYtqsX8sxcxguZ46lZFzQt5/aN3J/CZfa6LjKX7zJcVkMKm+iiIqZ8aAdFTvBs
uPdY/et9kLmIVwtT5XGAlWox4xXsQjsiHq8pfL+N0BXBQpKub3kZDMWebh+jjlyqofnoNU9cmouF
NSw2+nIoxC6Ox1aH34Ij9itmYS7NdRzD2NSoAiyWcvsnAphilrvB1q0Rd47MWKZpd+yqL7Z4vYhp
OO3r5pX0Zi7OVfOqge7+1hUGFod5KlL7EhLtJwDJXPO/AbyHYWCWCoS26oTqwwe2wajP63O6RBdt
lSIREvVFB2Xk88B6c46Tkbzzaz35eb+SawuHhi0ai31PXzgvqBV3QpRfvx8zl+jqLItqvGF0RSqb
YDmPtgfZM4em/xrD2PY9sVXyHK/tMfitKBfyipsUlp5kwTgxEZ5lbNJTM09f/IbJOUcjrqHjK+K2
iKfg69jFOktGqf3ODBfykqgbJUeQ6qKc+k8EBsUqJV7BHHPdNUUZHqNael0EsaHPZuYPrTxSr8if
uYwX31UayWXRxczBJC8BioSTEBlDvyF3TlLsj8nQm1oXXIfDQ28nVF9Cnt+zdecwtdtQaWhqd8VR
xl90vxfSQC3w9z3/v+Tcf59lmMs5gT9KUhShdgVGxzwLOVRdNnbT/mCY1m+g7KUe+UiOd9Mam8tS
z/tZk5688C6osffFC/zAVKsfrpthmq2slfMJUoxjLmtjyZlPoL6iUe8YbahRn1qGcKCvS3uB46wf
7g8F25/3hdDAsGlUWL10j79ZRp5Gs3vlGpirllVFcb0TuLcV8yizfoC5JjfMLw3PXIRKs2MbSY08
UhtJOHCNb2Xj6U/OXIZK0cRS7GV7bnv93MIH93u19tW330+aG4efC1GlR7NaQ+ojD5T9puf0YY1S
PxaDufSUYXJElro58iqkkJ0iMzStUJ3kZznJ3DfOfmuSLVFS5IAQ3oCjXLO6r//wGxYnJgj7DQD2
ro8cAvXjaUPV5dMcMz9ZOObCWWKVQZLKZc9js0W5ZLrOoOhhvIAPnDrOGtJLkgya83wz3fFCaK1O
rTp2v7jA5bPqVOLRumziPOD2Y4ykTlalMvDbHl0eK4Y50VDxUkDqhPJsRSSZ1SX3052DI+PPA7No
vEiOwuw5ePLxcZ2r5nGVfr6tuPb/3PjEIbI2x4TmK48/l516ZPPgVxDNXCCrDg22ct7QvIdM655+
6mTvd5a6qlx4BkiE6JIopynWflxN9IS0st9FyWWxLJ0RYMAwMA9qk0sDj+0w9iwKYK4qV90J2eG6
HuWonN0f5jRmDzX1S9Exl8ZKkjjtq3GO8mMk02nrkWGQEMW9c1Df2HNdIivpUMdNrNzynlXtXzpK
1vm5OsIq9Ms0uHhGgHowaGy0NI8r1LYlKtNh4wciMxdNqOI+wF3gwLCLYcrICiXEq5Cm167rogkw
gGvF3g1bHq52y/pqjh8mHFB+m4sLq202gtMDLLnyhpQqg2Tma5vco1ZvfFKXVStXWIocbYDNvFdD
tg7z8xjaT16j4qJqqd0ZhS50lI+0Yo9dgCIAmyLp4Ne6s28lK22gnbdseb3s0amJlhcZzH4UMnNZ
tU4d4jBlHOXi1O50yEQ5eU5El1XThsb8kGmUlxt7hl4W7DL1veeXW1+T/ryXp/sYJ80oRN6a9OO6
yEeU9N0TbrvVthNZWD3ETdmtcU4q+g4VxR/4Hvsd/K4Z5EC7dqq7dMunoGzL01RHV4l/vsOPw2+u
OJGFIDshU8ywgiDLiYf8P2vT/unVtKsvFbZdKZTEQYR0DMxJll7AzVIov6uuqy8FJU4ga3CIy3mE
S1CJZ6N3atvMs1/fnelSDxGlXY9Irg+mOYuH5BHizP/za9uZLmULtfRgNlFuNpuTZX3ej8Nzt3Vu
uuPBxZ7uNsohKLo9BszgCTNZQ89EpksPpcsGCJZgzIcdgEcvaf0xiWngN+YuPDQeKUS8Rbfl7RLT
xwQh77nRW+u3klxokMxKQ15o3POlIizDO/uadSFquby+qYsOQlKxhhms2nIt1hqoRzQ9d3gc8MsZ
uTTTwuKlXaue5mFYvTGrfd1t7NtzJx+VTmEf7SJYc27D9DWtdvssyMb8UvbRdcv84dVIWzgUwW9u
zesDLl1LU7WfYjbxB79Rd1YpSdmAR7Ca4sBIHoQMz3AF8yr1YC7SNK+xYmrWe14PYswC5HVOMD/y
s1VnLtWEW4sY5x0dT6cxekmTXZ8llCI8F5Kzp9ORp3XJMOghb9QLUWbKpT7uSRJeJ8YvUlIu1BTb
taItbnDYBMrlkYQx/damQn+gu5nu/AHXQOVXP5H8PGvCZWoDSIqTfIq75G2ZqOmhFZM4bzoJcIZQ
P7iVuaBTOsKsfFxjksd99ZnF4zspqV+E51JObWCDeewYAQrXhG9pQrusXITwS3y5oJONGK516tr6
Gr8P00BnZgr/8VpULuE0KT5A4GrdcriWNp90W61v15hCZ/z3zV+/4a++rbNm492EMVjoNdfBsH8Y
CExtMhg7D+e2iYKHg+rpnZpK1D/oqtJ//P4341/+Jv2P/MWGowrCXSbvW8Kf9gBXVxUEjyEgtz/h
6Lu/W8iITOjvf+xGNOiyVftC+72ZGDZUbv+HGoAvcar8zjCXrRpFtfKhwynTrcnJ9PM/5XB4ngMu
WVXDFXyEa5JF2qCtTnaweDtI/HxFmEtW8bgNIeM/2jxqhHmB9Zs94645+sWwLlpFGBsMNGRsvkwQ
nbg+RMGSzXMhu1AVbWOkCcDb5C3vaZYQ/Kfc7szLG1PFVdnikRy2YCToOFmDh+1Kskyx9tN6Yi5O
VYcxaLAQs16X0MFZA5uZcN3ee81yl6aaNthutLBPznGBrZ9VHMjM7GNy58XvxgHg8lTb3KLIZWjX
3EJT7eMSQW0ua2u845KlgpbdUntKHTFXbitYgl2iEnLN1RF9XviSSYu8tt8YOdH4DFqu6Tphc6tm
nkEVpQFHO/7l17hzyA89b0H9rhZHQNnBADe9bGbzyvJRl62yWEu6WUeTp/HWnuFu0iNFGX/z6Th1
8SpteoAE1qz5VLL5aR62BBoasIrxa/16BPwQcMKQYBUxHdd8LEtxCg+rszDhk2fr1/n6Q+u9hHE6
HuJsfqjRZM0M7Xed9vck1H8dWVHXEtPMJu1bKOTnSOCyxxA7clGyPnnehWy8ThDqolZgo6vVluWc
rwF9g2KA7ysRfo6e1EWtOlLWYmww3aOhXs7chHuGKme/Z1bYJvw89ItOF7lIueQB2/s30dDZ52bh
8Z2I89c7MXVhqzStQhxSx5rv09BnW5R+qBX/4DUlXSLqemALudQ2X1n4Uuu/belX5UJdICphTSR4
GK15v+79aV+OKDuo6b22L+pCURCtpJqsGBMatvYc7ot6YKg980pVUBeKIo2NgjHFxhtGe513poIY
PoyDPPt+XWI/LNTVUBLPtkHrUB9/VMc8ncZk9rqOUxeLSpu02YJQ2XxMyCeITL6Jj9BvHrpQFKa4
6ZoaY95HujvXnXzXhcH+6DcRnSXEOgVlq5AuuUIR/akMp+40dnfavrF3uViU5qYBtZGaHNaG20kP
U/u0LXPzoNbaLydHXTaKM1apclFLXuP/Pc7Iuj6plvuF7dSFo7qyC7fxSJY8AddSBMHxJ7Fdfwcp
vjE6rtzVYSmutHG45ciINs0zZP7a90041i9zGYl7P3JjD3Mxqdj0HeygyZJH9fLcEfbnHlde0R6E
xH5eTmbXrL0afOQ9mWi2TMGUNeF+p/Ff3wiR4/+5cQXx5hDewdgfFUd9/WTT87oZuLaCZv5Alqg7
RUMZnkaJcl+vheBiUqjIiqBGbW0+DVN0MiJsz2F5+EkFUJeUila+E0iFTHmt5mLjyTtad3fSabfm
kbOCFWuHKFyQNhZdxF6CdQT6bqLhYYSQ0J0I4dZPOEFrmKBirY3xYJdU0fZvH6b1eTVYddnUpffC
qBv3cVcaKoEcVh8tuMemY22+mroKz2am/UOtdvJSipk+8z1svQJl6j5vBgbfuD3KJt+P/ltXj/VZ
hLhoec0kl89KQ2iwJtNgc02TP8thVdlUoqbVr/HrgvnhEKtAsQbhxme8EvJ/UTf+iqKh735NO2Fy
XzOk8ZbrEQaep89oZ9t/xnkgfqYo1IWnGqEqMqTxmkdt1L4tZQXXT9t7VdtQl57q6kFxI+c5T7Zs
PTr1bWpl+NVvYK6b6w9jHsOLw2qTTkhP9X/qSL2f+uTw/J5O6ovCKgBkwN7nRu1zNpf8ZWyiOxnB
G5uoazhYLddi05H3eSnJcqJVHoWdyuzQkKzh61sVy+ORt34vntSlnWQnkFqGeFwOSk6dKKl4JpJW
Pft9A+dqm4aphob0bnJDy/5vJETCZ0ugiO3Vuks70T21PenwFWa4gL+VeyOfiN2qOxvC9UT8b3qT
urjTFjJjg5SYfGE77bN+TegphoNMCbACJ5mOo8BvNrnoE+NzArXBcM7tVWiwh7NUFsm9u5NTu3EM
uOyTEDqwTX9MeSh2+UF1sBBoh448LgkkQO78RnpjrJyDP+iDzhxJuebp1pLTHqMgao+64LJGpn5o
0qp87JF5zpKVRJB3xK3Vc+ScNQ7j93BpxExe+SaH8wHP7HOw+fER1CWkJmujcTsseQ3Kimby4OCZ
PStJqEtIrS3D0yJH423Vdhnk/Xqe+J0ILh8lJioGStB0KqB7kiydzhbgXX5rzlnR3X5Y28eRzdNj
RShBIdScj0283XmsuzFZXQxoV0qUMQPW3NrKyGyc+6oou5jmekvonSj1Ojl+sbBdHKgJoiHcNPLj
m1Df8VZ0UgvULX4/PP+XwP9V485xXOkJnt7lPOVAXqsUAw+Keb++HVRwGz2jSnB4lmUzvax7rU9L
OejH0Gp5pr3W//6+C7f+PCfCj5tWmxVfKecaKqlJ8kXI8Ytf084yb6JtW7p9tnlANng5/a+O/VSb
qQsM1eMB00S2IIrRzTsIfVDrRwtSV9pq5UAmuxQPFpwH75H7/MJKPzM6+h9tq66SqKmasBZC9V3E
qEWek+Yfv6F2gvfOSng678d4dVf/Mm/vo2DxXMKuhWHbrp1Zkoq86lQjoNvOVKd3bsc35p5LfUtC
t7bbS2w9GlhDPKwntnZ/eo2IC0426XxUTKLt0ijwh3OHAgjhx5RQF25EwUdNSa+a3HTdZ6p5rmjo
B6xRl56iJgwGGafha2X2DykLPsWmuRMr3ohRXHRK9WLtuiUIX0s6mufgQOTAhiF5o03IH6BodHz0
G3s33l3Crj9iGb5CNTOTjXwDdetPfk1HP4fpM1LvNdwoyatMu3/rWT0YWMve2Y1vTUdnEdXBtnOx
JuEramD+DeP4r32S91QUbrXtHISBHETZlRiSshvejDriD/DEFWevQXEBKixPzMMIHR/18E4lI2w0
09lPPoi6/NQET+B6lDx8TdfpbUnNs9n9VKipC09BHi7VSYOmk02dEsq/lCK8V0F1Y8BddKqfmB3Y
zNBtiqfhtP8a4JrkN1FcJaiGDkmpEhq+iqT52LXDH0nf3YlobnX7+u8/XEPVGkEBakK36UFerEqf
ppn73X9cHagJflqxGq8jUn3pp/016cSd1NGtTjuLMtRdZFuC8Yj65pwsp02rR7+Z7SxJKutgROR7
3UmaP8LmyPbBr4aMuvJP0Q7F0ElhOKa6fNu1TaZo63ePdUmpcjcVhwGYzufQDlmit+PhqOZ7Jis3
RttVgDpYLFbT1BFcGMuPVbBDP+3YPS+XLhlVVdFKw0lFr6mRn2ubfk6aze9Edskok4zrRu111Yzy
Tbeqk+hCv6ntYlG6r9LZrpgm0uA+t5QKimEyfvCagy4X1aZls5coOs4nNahnqPfTB1PTe3fhW1/T
OStbIO9hoAkWfGo+23Y6b4PxE02iLpGUJIeq++ZoQBvSJKOa/TOsm1/s5iJJtYqEDEpNgKQG2WLN
07Fqz6ads7KrN6kSG9R5BD8kVmfb/NnrS7o0Uhz1OpUbGkZRBzbY/qRN4heXuCgSh84kXOHN8Wq5
pVktpg2VklAf8eu4c03cgqiRnKR1bk19IXX7dRSjH0RFXRZpYUcTK1l3ORYQAKoQKC3NIA+2+H1N
l0aCz4Vdm3Buc9tUx7MoqX4Q1jel4+JIW9nMKZ+bPq/r4e+JDl+nePUT9acujNQGUrd6645XWJGI
bI9smEWK+cVsLn90jL2N6lgfr5oOD0zLT5RW99IKN/YU1+xvTHQ4Ae3u8oA2n+WBsvdZc89rbOis
znBOkr7vTfRqlm1rT3yqY8jt19bPWzpyGSRpFTYrMrW5DPjfAfQ26rD2i/AjF0Ha2iCcSBl3eEmW
0Hwc5u3x/3N2HU2S4ur2FylCDklsIX35rnbVG6KnDQgBAuH59e/UXb3JO3M7IpdjqioTpM8eI2z8
Jzpt9I+TIn4t8TT3tIeQWezv1rb132cn6YfgR/uaT7E43hII+LXQk4FGqDSbaO62ef1WlfUDt/Qm
7BeUff9eeQbe0YyBZnwX+9o+yFbTs4u68Q/H/T/4+f+edMEq5O+/Xg9RuSxz1dxB2bve6aXuDsLL
9ZBXK0t5JKc07zzNEmaH4dOmzHaccYa/z2QevmItkH/lyO/ZDr7m2dFNhfq+BIw4FAtFc4RG5ZDC
QYdle06jsMttrw5bHzU3VQD8GuAkihGagHjuFyyfdjDsc0lYHL+pmeDX+KZV2DWSM7RTzbglZd0e
3fAnPuB/dIn/6aFflc/lJmFYwby/swQhOLVAQ++gzDjqUwmYTJsOcIeJUlp2UH+D69cJkFfSpoRk
SzrFudz3TmIqGA0l2fHKsDIBpaP/KCpG77J8sscin+jOQdbkqMEk/zp2Rj+CpA4iuY3jsMvYihfD
3quaRkj2eR6z4gBh3fAQONbLte2XM9QK/V3WdX/aX/xz7OPXoKust67sejxOVf8Mc3xHx9sMZPg1
mFzDI2Vs2t6jLJH0pZuGJeFDrG/abeKY/v1+qAGIxbKN2KUXfFufM7VUS5kMMHaPb+pKYFny979Q
eRePoVrppbHTMN6FOI/jS1vm/PNNsek6XTqBxZdYI3HR0b4JbRdjcdTN2R+ez78E1+t8CUU+KSBQ
smGeN/fDWRCXQYA+Rq3CW3Ajb7vp/5U5qxFS8FEuLpOR/rMKzfIlEybcFmKvU6dmgQ+9gmPfuPRD
2BECoPNC4Tf2h73aP599dp0627IQtc/9enGBjH0y9ospkkBad9MJYtfpE9YMAuJOgV82E5akeAea
H2BgEaabun12nUBhJzDnci74peqZTsF7a3RCVk/MTaGWXWfPwoUgmsYsF7oR+9ZhI3UfT3n8hxT3
b0//6gaTWgfa9xiUi7qGAVTd6bAbbLnelijAcfv7/aWrzlrZheUyxLyyiYTl7c4Wer0N9smus1yu
ybCtLNALq8seG+u6R6Iryvq2JoZdJzqYkpps7nCDKyqjPZTuYQCzFtv8ckv4YddI3r5BI81qP19i
59gzn53Pdh5+8ubGy3VV9+pqCsXIp/USVdn4vYHe42nD7PLDTZ/+Om1BNqIVY1/Mlz6n813hLT63
MfVwmy8cu0YMcwj0A3OLpxNtfeyBqWP0A9B1y6/bPv5Vg1p1QobVrMulqudqR50uHFz/RLgN1suu
QcNTpAZMc8V8yYAbeEWzMa5751xU3xb3rx+PHaZpiHNUDbBue1TzV3cjjYhfg6ljuIZhOgducKby
HaQH3gyJbqNu8eun4h2snLOIuLtuCa9xkcHVMrspmPFrcUmnCa9A4S/u2nJ2yWBCeYR33m1SNfwa
SF3zRTdt1VZ3G+nEw6L9AvmyGz3P+DWWGiDhKM6K2N6pUj8qSgH0rG6aIPH/sgumi6grSGHegZXw
V0bCp43JPxQ4/5w++DWQup1gvk6stXd49M+aYJ+o6+U2Q3qsgv6eO+rSegkXQXuXYyKYrDXAKW1e
3jT+59cIavDAmCb1TC6yJN/cgH0LWKq3ZT1+jaDOh5qs+TaQi1jtF577O1ndhiuH7c7fH4qtCuly
j0H6EPryYWnsuauFer4lIvJr5HRP1koVZipAuOkfUeNNSdm3twGZ+DVyesyWSGrZ5ncNL5bd2DYw
LMq3m4aN/BokLZpc5nAPBdaI2WwPBYIVtUBz06SeX2OkGwE/WIJd6F1dkWXveWYScLFfb3vmV3uo
bWjNtuAWXbAzGs6R2bZdHfhtAC9+7Zm7ejNXY8HMZdhk91ADFnGidXwbeJxfQ6PrYoXPA0w+L0Eu
U+rLSCRjMZGbKmt+DVdufGBuhjzzpWexS3u27ZauuA1Vz6+FHtdco1xXq7kQ701SSv0taofhprKL
X0s99gFqegwyDxdLRPGYEfGNqKG77TReo5XNwKrOoLC+qKJ8zbyY91W0/Yn7/F73/8Pw5RqtbIoq
wPghUxdIGsiDlqK4AL/c7XwrbmuY+LXiY9cy4paCqsuwjGzHOr5+jJcQ/6Gh/49Yxz99A/H3ACm2
rRO0qPQl6J7rb9BR0K9zFdOk2Cy7DDDxSpWAZOvUZe5ZNgHmiD1bX9dCTi8DbN5/DrBjqg4ygrZ2
VlXiEJX9/EHzjD5JjIoOsNykn1gdu+Oktjgd4c9wBiGvAXoSzvA3xYRrtGxUTExOnYsukajbR0iF
iofeKwip3fTrr+HXcMcAcDVT0UXO2deO+FeGAdFtv/pqeMcIjsx7LXMhFVvRcndLmqv4T3Oyfzud
VxVBY2LIxHZLdIE2Vg3RhU5tKVeBfWB2am4rDK4R1wOP4Gu5jBFWBfn6Zkaz7nVV/KmffE/T/3A6
rxHXnsJZuIGr48UCkfbBdflyLhE887Qb416ktA2Q+lOS/0kdWv3L33v/9/8PmgHo0Tj5rYsuc2zi
HRQl1mOBMdQOgmL20KBM+fGH9/7+Cv7pi72/sv/3hyjb3FDOQGfwamTTq5emDGkbGrYzVahTDw+Q
ZBWRf83riMod/Jo5CObMj3iDfYBXUPzOeuEhkmflSvnFRkv+0bk1fgHwuveJ7CaB+1hT4Ca3GeAb
Au8SFLUvhlbFUzmQ/Aj9y/ljBTmz89iEok9o3qg7DO0/baXM977w7liDzhqqxIiJHeO1WY+dIM2n
Snhy7ys1zEmkRZn4yvZfco55yB8ezr88m6shSDO4prJdtl2asYGOMWuWvbbiD6vKf3vD1/EuTAGb
A6cuJW71ETJA5SGqpd/XLrQferuWf5ij/cfX6Z/e8FWhUqx92TVxi9QAdwB6buu5g90W0IrJDAPA
PRDGzRcIBXU/QE2M9o4Xvxh3MmH1WiUWMIRjX6zmD6DAf+k7/gtLKzvmcrB2Lr3ffvbQhEuyGo/2
ptd1DaclnYfyrsTEUI7q21InVT/8Ia7/y7u6RtMKkrtSVSjeKWmWZGpsSCmdo0Rv0qSBxrcNTvi1
EJ9ztbIs6zhelRMpyYZjo29kS/H/wt73eQfhf80uuEv6d6tNdgjwivjrfz988y935SrEj+MKccyR
SUys4vizpsNyEaWq72Wp/b7Pc3+YW7NetDTzbevJazx+oNOqJtfJS4nl50XiqO7gaJzd1lJdI/FZ
0WFcONTy0sUyXGzTsCRYFr/+76f1b/fgqhtcvRIU2wtxabalaZLgUZHks+Gf/vevF+bfVqDXVtJY
N7eVxcL24qkqcpkWJdTZQ+qpIJInMWTG6IdtnlT/02KLHDdJuZULdH54ORNI+VnDoywkm0M+aBMY
yzales4B7ZmqNPRsnIp0MMoANLP5fmUuJVpU8vPwnyuYDAtATL/zsYvzJcESf9weS+Wi/AekhBxG
U0sO2yaWtFtdNo/cztU+rDE/5vAwIfueeiSLZRrtqYbMhtkXUFL4OmRdOAJEd8/dWsIIuFkzEM+a
iKayLqIdxJMhy8oKJOB4AAH91BET3VdQ9n1hlmZyRzdbzMmYueIAu4LfuSXbz+xd4K4ahzLpaDx8
yfSSPfq8Um91vIxPXdHQQ6HhSTJvWV3+Xvs1+KRaVJU9BYhXfa2NoeRYQCOletJjj+OR9Kj+ahxy
W5LECdY9xdaFXV/TMoE2Gt7x6iazC2NUo9cV3b1ltvhpfdcmTlWvrdvkfYzvALuGYlhSbCaynSKu
TF051i86LDBH5qHThxav85lC4G16jKts8WkWNdETHFqyJ5Jpe6rGmpFkhBNH6jbo8WN6vPD2FWQo
5ZOijr+SEoKqRueK70TNP8nc0h+Z5L/V6jz2dDZ8jmKT+wRkYGpToLfdDvypaFe3fb8LchgPpcl7
ADAtybDK1ZDzDVPffm77isOBqyrgMR6KmI+nudg4fYrJAgpcMc3dfCpDtohPnW87vSe+wc+Pa7S8
b4Fl49JJq/rUWcXOeAEen7IpQW07t3MOWbZ2xvRnSCyMccvPWW5m6H72Ll6LPcKmL4eUNJVp7pnB
jybC+indQk6fbZ1TmVbgMx+y3Ndwsh9nOZLd0M8+Pw+ussVTs4zhYHHe76sV/sOjaHsYzOpW75re
iiRCU9LsmqoO7Yt2pqKHqO80PTTYCqpDGS1xyHZtvWEmkGCF7dunRpPRPERd1hWfm65T9Mkbtg0q
yVA50rQpGtc5fJKuIkcMD/nWpLYBkOOiZDNWB772czhAviIX36dhstszyRq4slmQ5tqv2A24Gb6c
XvC5SzjwAlPi2mlq7jmnlbhfAAuxP+yWM3vPbI//tcYziV7gIUdJsuJlRIfCRo06iD7E5jQ3WTBp
QzPAu5OWwsMunfo1Ng9Zo+P8TYOZEg7gmUEVz3j8wG6rPYEk0LzIIXuBAxPENEG1UvOh6Fppf0Fi
sweSBs3ZlD+1AgfxaMZpUhfv2xIeq21tMW9o8xEYswH27tOzM2O+LwPJAKnq8m7SSR/Ps/pSCSHa
t26FcfOLkXWEioUaXE85slactkbq5XfJCzJB62C2HexUFpKfRQ0hpB0ryrI4D6poh18iDqV4MLR0
w5sL8WJOoENY8imvZYsC0vd6McBDlkKmRs9t9hk/1YzPbRdtVCezIKZ5tJr24xGCx2rcy7qnzcdK
y2V80AznGqL8NdH7jqu1/QJ1yzFCp1kVOMcwqYqPrRvj7mET+VCc4rKsu690M7x+WGXb5yydQkfH
PIFFplBnDQGg5mfIync2pwen81gyKIOdqqVe87sWhAd2UkWMyh0sqqXazktcT3OeuijydjfQRb5H
15GR6UuzKT8c2rFrxT1HNFqjvbc+Ky/OgtD8ZZJKQX9PNbHiSdPMmcwTENkBmq0QK+rzgu9UvgQw
f/0+i7M+OkMuJKremmzt9aWAyfPBhiKqjtWM/x8WIJvP9tDiNt1LxmEQWSUlc9yfUMasc72LmolW
J9D97dIcttjA0GSt8GIeiZLA4sDffazVEYkIrD0WWzucZz/OzS8Nj2114h7CBImFbFSe9EGFsGt7
V7GfW5jIeKwZpGPLJAQ9rYkqIrLLe2ZJndLad+N3z/VCn5uqcU2ZINLYHCqPjHY5xlQKY6S+iku6
JRvzSFBxVNvsL+hozOSD7hgbLw108ZajrCtt7pljk/lRes7YpwGCgs2hVGLIvgoWZv5Qa9kNH2SJ
Q/p74mTS5wLgqY4mLeFM/gV1sCGcxCYJveubaWmSCHy77peepmktEjFhk/VFc9uzg7cgLT24garl
fu4EmqOkmnLjvo/DmMWPhlV98bbgIkxFIvXcZ5/MajNyKLOZqwPX65LfW9D3SNqJlUXFruZSQPiW
zOTowthFdzMwZPY7Zke86sAdnljZ7zLLY8xZKJIJ/QEfWmp3+EO1c7v3y9GvaQbd+3VOeMMD1Xuu
WOTuLWfgyKcb9LCmn1vd9e572UTl8H3YLNFoz9Zy/WS8ccVH4YHR/DVWVqx+FwxRY3RQVmCetB+G
lpl76LfW4YWXhPbFqYYarZlTKDkM3WksukXkpzbO7PqrBlkM6cFGQmZ7yC7EtU1MpdpoSdRW20jB
lgCaHzIZeEume246myVNnEmNbJtlPWToVRhCxPZA5SnT7wrRRF4e9QjEyltvIWMXHWf4EUEMe5XA
qX8rx6gb1lSNE6Bq9ZqBhp2YtcknlaiGETOBhGuXY1YZ37tjBsGCnO2sig1pLhjPj+KFT5DunVOx
xKr7XtbN2LaJcKywF1+8Szqm0rKq3pLKzNqBOTy1m9qZaWh0kcZABNFj2RA4GUIrVpTRGRLPqztp
0rDpd0RbpY8zt6Q9Fhg9mV20qTCnva5LFEyL7YvIHpjXWV5hKTOpZq/KaVuPlZodfyNZ0fT7ZTTy
d7nphv3S9STcqV1glzZwydNqsM0zJ0tEE+VYKY8Vyg1zF+ecLrBRjcyynqKNiYuB58SKfD3X7pAF
MtFPjXD5tlcxyaLymPPFkfu1JxP7YWpOT1IyWR4NXOLLPfwv+mhK4wkeuQ+2oIw/+GWFUl+KKR0H
lhcYn+e8zhtottTT1IF+KNYzGUOzz+cRYvHtCH3hCQo+xxhlVPgGEBVg4/jKAAScg4vnLk6KZon1
3ggD3HGywZSoOc+oLBE1bGnHJIb+9IsBArrpElRVs2yOqxs4/8A2teTkIDTtlkutvC1fCOshIAuT
CY5yDVeXQSFLiyYu/sqJ6MLJWH1hQPecCw55R0TY2L/NbQxt0K7fnN2VeuXmHLE+GPy3viF9QjCF
s3+5NQP7cZsKUlxQWSvxdQjIXE+A2Nf8Q9Zu1J2nweAAKqADsdgYymioj0sgHT6JcXIbT3h/i3vZ
VAS38b62P7F0QjIss+2Uw9z4t9Z9AeDOPDVT+yzgijHe67ZYyycBUnD0tC4Y7r6uAiSYE1gCtS2S
qSoimENUYl0PMETq/a+YMRIdqnyg5k2OepxfoxE0q9csr0P2o8RnRb3jtN6Kb9mgiaKg62yFetrq
uPQQLqiqgeKbUdUkBa0sqI29XHF/Qz8tLMXE1q6Jp1LnZ4P59qFcPPDGUE9s7ZG7SfeIFYsrnzI1
5gQVZUXhMQ1QoY1rADb3kzE8fIwUhcNySm0dyOvoO9vOeywmsqg9VVVZHWNtkKoHnZm4SEPcEIHi
bIv0zwwCqKJL1dTO9FFNc2TPfNkin3C4TBy3WpavuqzzFqW+Rh938KWX1iQzHWn9IE1o2iJxpam7
R565yrNkVOuokJ9J4D1eHMnL7QF64cXo07Jd1wT/ngDaXEXF+NIjQSD8gcaSAf6U97bZiTUs7c8o
W8mL2iS69xoit3cNyvRhQ0TjYcO8TpL8I04t1Mc1RKXnc29QRCcgcq/0kQ2dwTI2i6M4v1ew4pUo
GSZvxj1+cXVykBFaPha6jefloYtZ2z3PPlv1rhqrir6gULAUQgZuHfIDqanSH8YY1cqhCWo0LyFu
i/nYjzq7l2aAaEcc5UeUXLkD8ZO6uD6CACXY04YysN63HOfK7wMUPvruPEU+ajtU1O/zvYJN5MGO
ZTf97udy0H/NEDr6PCtufqE5RTA7xGsNmf+JZ8u4ayH0/XOFQWJqsUo8DD2U3rI0mCyXTYrgI6Z1
X86gz3ZHOWIi2p3zuvXdHg1+7MxOjqKePxZtkc/DDhvZoct3RG5GwIdnDHx8juJ+5s+wkidvtpsN
wKo5OgOTirWxznxGZww1r9G1cPCF/yOc4XVakqAINBsxWpXRrpDNAOnMIR4eikXQ771QXdGmS0lK
nu341BKmk7oED+9rxySZd0QszegSt83Z9NAtcwm7tCFDJTti3UUrvu+XPGu/Gduaee9wI6IPBl9i
vMSdnqMqxcpn2JVdu46AbRlfJTVR78axDTTpOdrdtpq+exExdlzNux9eqhcSyGcE2VoF9K7Erfut
gCnZnMSBLzJKuhayxkfliqh4WJcgxGmGB/j4azIQNCuSIa+xbuk3bCaiV3jruXBfQ5Sax9DgHZFJ
MyoSHZxHesSM4KKqd89wCV3kvZnHaNeIXPBdcHR5s7MhR825fGrGlZAdWfDPmL2LXx00TdrDUHbl
A86KupPGxVhCDStJh6kV51qs08dyUf511JFbEqiJxmjXMMgcEoZt0ZpQwbSPPyopF6whmvaXKIHx
wWgdkBMA3bZkyWP1Yia0WChJIALL0BYeLSItgOCbBIF+ds+9CIjwS7aJi/V1uMPt6lnqYWSHQXe8
nR2ErVLAawdU3/N0iuiAAmUJEZCFpk7BYQrHsp3yHQMy6tSLKDvqPJsvpUWAMmzyaVv76IExDGxY
0ZYo2ABLNzIL8J7Z6F73gSVQxHWp4WJO4Tjsj9Mk27d+6hG0oOu5KzPN9lCCVCgRgGgUZv4Shtih
LZMonAa03FvV031RImaMXG+pG9ScGA8j8VVg4DGU6rMopgFHDrQzBIpsTzA/4XgGJDsMjgZ0TH44
r2T5MchWoWrM0bDVGp/HerekbOkzPP+csz6t3dDdGZQI6ALk+LvrFPvUVggf0pLprfL9nHYyqGeY
p5afSlFmZ1gdZ5fSdA3iSdcngnQqBcAx369WQDuNqTrfg7OFsqmIO3ICqnLcrV2Jkg52VMO3cS1N
0mYgL5XAiXwEZxvbJiXyg8l4fXItikDA3pdNphGpM0jmom1egT06AmGt7oA28W0SITQccz8puNsL
MRT7JZOmhnhktPwFSCQKYDS38rlz3qL910v7C9QFeuolWT9IyC4cfa4nB8LhhoeW22iXlx3dV6Jr
fzTTbO5GpfrXfGk5Tj63WKYoTJILHIZDF+VwvShbeYrKvN7DqgIHPdTNqbJh3dI1HuZDTTpXJLTL
il95VdunMhb5Vz87lfCJ1PVeFMx/rppsWQ8O0Ep1sdS7g60HNe6YrJrXKM/bl1ZW0feMtfY33FQJ
jB0VCrPYmE+bJ0Q8wDaoeJpCk51nXsQkWaD7tIMsDGqA1Y3+aLEE+j4gDnYntWHMtSuLPDuWUQa/
YdlWtEg3m62nLGZ5sfeUkDnR1JVs13ofYbjVT2vA6Kgcm51D+tpnW7ayt75ekJcTC9j4HZN6Gz7z
aIDhTRxNxO4r9DH9Ht26lEm/xcWj2HT+IJhyI6zTdYUhUr3+oHSt3xTwBg+KQGoV7w4tItrKCfME
5EmyH7QJr9AwhcJ2GGE09juzpWtTihrqMS/5okDoGGSRaLf1zzlDiTls5XhZRw6/zYaZLn/ENqx1
jxvK33zvBpk/SR438W7Lu/d2pEJ9kRqk+u9KLfoMnJ8/cEXC72ygYcPMc84uYNYUOmlQq0YpTkeZ
pxWFd2jKQfl6EnrGNZqndxtRzSJI8FSBzNGBL5EOSdBxDFn2Xrc1VBRK0Z0rjey3r2vRvVuCtBYV
ZB29FLzr1QMJg/lJtW2KVMFYEj1eudRvtJUapxgbALoHIAZlisZb9fvKrMM31Hj9F5iuZr98F0SU
MENynqpZojQuxmYCF2tBl5muUzyNuCw9/Wr9PD4iKLDvoSvmXwFruefZgLqfUOpwJsm8DQ/zHKvL
XOTFD1UN0V8o2fSXhtYaPVneTORuhffI7yJD/QaQvVzLXY466XHa+mJL5SLiO5b3HMF86PkHN6B6
SyjOf5FsU5XfcVQgRdqVDe8P2dJvzSHv5eTPivn60rH3EYjGH4sT/IpmQN1ZY6hRdUWVCvAQ9Rdr
clnt8mgEzYeD4hel4wwH4Mchog5K3boFHfy5XzQim5GIf8/bNmbk64Kq7hKFZdg7SMuq3UYXTFyh
POjiPQAewytEiuFhQ+ViIhjBZXn8smHXesLEA70ZgiLNMBgylb/vBkq7VDcrAS+mQ7wofKf4lyJv
46eNL/6jZ9D03G16yEIq4bcHuHeX9duIdLD03Wul5PZjGCCDulDTyz1Z6+aDGCT5Rnytjz6Ywd6N
nUD5F3XS9ad1tvaz2qyYdhT97MsMKetf5eYqdwLEbhvTsGC0d1A1RBNAR6zqtwpkpCdQn5vHVoMz
u88iX4Q9ZhZqShv0IPklx1R+POEn4gsHxKg5Cs1UuZMqeLwnars8XQwN7V4pMHzSguoCPQcwH8Nu
CFK8xPOKF4rfXXSJLprtidZgDiUeyQJWWmJByvKQqm7u5rycv9uo70PSrRX2GaqT5khlGDBAWVcU
4bKfwQGarJs1hrN5sSv4Sra9FUvuL3arcFMdoBr8jOeWq30khvJsY2z45mZg9Mzx6L6TccbovUJh
8hAL8AIPGW379ayd8/LcxFJ/DaOf3LNWljfJ6LYGFwKZTXVnDA8Ktw8aA7LTRpZJpXKszV1WLCt4
nXAJw1hbTRN7Qu21DugSpqFIzbRQixaunOYd6Anv+ZdnPo5P+ZC7L9LSon2JB1aQF70yvqYo0P1y
JH0LhxS3avY8Tk353Q0bGunIrhhnQlDNYbfCJPtRFRoViDBRn+/Z0IICRUFQGB8k8PEDetqJLjvb
Wf3UlmT6KwyjhT6m8/EeHR4GKyDWthVsGIvqezSVYqe3seQ46utU7BqFyiCgMfMHE8/FMUDsQCfO
RuTHNmn9gImEUcdVdOv53Ta6/CHaQD9MIa/RC4Wsvm/pWHfPuhD0jBHkc1HN4onBCvoCXVY8Wb96
KBsEnmkMG5u6EMemXwBZbeyYv7VxtZYJZWI612ooZcrtkh83Dv+YrwPsgPa06wMKfD/ft7KU6NLn
pel20RLl9Eg0a790bc/jHare4MEc82N77NbJISWPaMyS1nGz9xhUxkntGey5Jlm0D5yZckh6VJZ1
IkU9fCgayC0husz10bNq+1mIEVvhqoC8+mPLpzDs4xhiG5eoQ+jHlNeguohs078r9hEUa5R3kPtK
hsjKYreozU97LuO4PDlFjUoxHRX1AWKI9bxrqLJxOueQ0VH9rLDzWBV4GcpiYpMwOiOiCtnEj5Eh
S0qksT8W4dyEHsPS6VDS4DU8mRfUPHTND4o3cZmQGE5k6BwggZvkha+H89a0a7dr/FqYpKomX+/q
DhA2GKi07qxHoZ4wt452ZSXyR5NJnBNu9Wc1cMyrDNrcBMJTWf05JwNcCdwSVyj1yvg/ppiydLsI
68b3rwIQSDLHY94lMxPDEYyZjSZ1L6r9EkX1WzYWw4HPI5r+oq+xZ5ni8GEMfv0W0TGCrk2NBUI6
B5Tc+9FaRAKgyw19LuDt8rHaNgcFzKx1H4iDGeJjZ2DmhmZ9hsyWx2pi3UcZWTAdBUS5PfoFU9wU
F083Sd/CuyXBKm394PNuHXeY6SMP8BHzv2RoaTucaV7p73lcuOb39n8cncdu5LgWhp9IgBIVtgoV
bJfzuMNGcCcqU1Smnv5+vrsBejq4SiLP+aM3bHXCeglaYA+KD6mnpf6+GL3aTfve79HjFqV1POtA
Fs15VNaqmZDn+AGt/vxcLESX5kFfRVFWIVqbsz2MmyMdCy1fd3yVa2pIOHqHWRv/Dk5oqCyrnfoi
Wqc+c89zM0nd3XXgYliM2Rq/mIW1fKo2nimiYk0r7ku9ldOdqcJggFADZ7gsMu72vK1N+6kBu3Op
iur75gfrDwLZzR/DYnMHAM9T55n9nexE3G8tVtno1BTaf1pYba68WtWWGc/XbdqP2IXZbtrQIzjQ
s6Z3R/lzcA461Q7XL4m8SSEHtsfeRxdwD4HVxz/NfjiwcSPTNwfG2P0dhtH8Ho/SlafNXp33WsKO
yUo7V5QLwf2yOQX13oOYzvtRVEzokDF/52DkKZDR7iCf8YYQYjjQ7L0FPekiAPhbcWq+R9v25BbC
zzrhN+uFAUEltWtKZgo9/4nVPq03us57N+8Dedw3fuBeI+2ND/PWiXNpR8eQAsuVAsyXLsNMF91+
VXzRAKSk2F+7cOKCY5qrpqTb/RHYAbiUCmWMEmfk9e6fUkOqJKsFOYNXa/234r6tOOrXJlGyKj5M
q/eQx2sKVSatceXg2fR8E9Ze/ev8mCFYYIMTNBn5sCyhrLbbMPdaXdQcNW+7VUJyYtn+b+dq4zKe
jgoAc/chgnXU3xVd7LwayyOfuLTsfB1clTs2XFnNGcNB5zEZelEZ5sTXyLtjWPrT5vHXO/ZcnqZK
gfnFmJ2WDpIn6cOoPAELDzLZwrXSGV5G/do0MZsYIddQ76Nd3IZKMfKuzT5/rnWjs2IUglvFartk
iNzjVFTk68JZySJVa+xetrBfP8J9Wdp0HjlDcJyEt60Lh4tnit6H26mCJzYw+G5Is7RvxQgIUEjv
x9RW62nupHxBORBlcxBu2T6I7dtiTSZzoZxfdWi1Tx1lZSkwp7qUYWF98LYjF7VpsElAw5zzUox2
vk0ACNyF8tx6eLrQfRSsJRF1pGnXVbyX3dEzwhn8HsFWfjqOJvxARIrVrVoexw69Z1Qw96YO1NbF
ncAA7FFWt8Xr3QRIdGflnIkq3kd/TOiXpPEg9r3MdPp1RRWSuR5GZrGH4tKpYr/4DmRs3xvzwLJh
TjtvxPMqrOqCJElc21ZFp9nqjjOZX+3D3Io473X9u8dInvJbsUQPY1Eli2ooOjeqMpmK9/i5qYX9
sVXKzSAm7SdA3fZxqDrnNw+7lx1+qVLPW4si25UNyyFdmSivtJOiP4q8aNb605Nghl5ny8tUOWUW
ymPiFLesT+RmBYBm9emYoDtTWh6d1gg9Fs+F/yfE+L+U+UExiczqIGxfyrCaTyDS0KLFvmfeGC7n
cDahlVTF+ougW6CZejmuWvl/GLj/arkFr4RkmGwh1Odxr+GsNnD6d1va4Rna180qa4+vUTxaj9Om
P4NBDXmjS9gVWcT0a0PtsYLU3JZ16L+DLExnQKvmzhZYxhEdai5yU/91/VldwCGDl3ac36ewrT5a
O6AUdWEGwKE0FYSjNs09ueXRq9NWYXaM4BEnK4i7pCnH2E2UMl1i5tDOit75jat74vNcRXbEY4d+
pTRBmPdkZowpSpY+iTexbmmJeqLksse6kOkGWZPeZ/m84yJ1azI8P8ut93ZyukO7D/xc0qycLuVR
dt55mxcuwiaw4GOetalt+dAtk+tZJxNgrQKVmmd5CF6ATqzf1iPe+wtjm9nfgFJrBVllRj/+r5xW
/7dojCqf7HIPda6cyIz/KuMdc5PsWyOGrJxK7d6OmDKDz6jStrrj4yYsRrgoCaC5x6F8cilq8R6O
sWsyX66d+814zqHv3MbpoBu9eSv1a4ylbOTaWx1uSbvVzvYfzvFS/42sLdAm6YfKGZHz8gtMG8RN
bwndD0uZLn4twXSNE/9c5pYZ2g8j+Qj92Tj5uPbF/7MA6twN5/m93JaqS7YpGq28WHVtUkDdkNHS
n5GOcyNS8Y6GdFBu+Wl048N5FZYftI+VLPQHC+XAjNRy3HRp1R7mw6aZY3yJq2grT8RKOnYat3q4
Aaq4yBmaohn+raj3+vehFqZ/dajbGdO44uLf6d7axjqpeFnrBzUNuktjh3xr9k5oLD/hWu77p36e
Dz5peYDWJo0BsE7bzRmhGjwfycxdHHu+eSBtoZDfZ0uZ6Ilpy64+zCaOITkWf9g+ql7zMLku1JOT
e2Zzf0C8Rs5zA8gi/5WE7/5bQpTYBLwiVK+yVdgR26wCYbiqcXG8FKTpsJ4ZfWaZT1FpvccbTwnp
835TahthQhVijJdaCJ1Ia6l6+lTnCtx4Fiu9CmlURsv+NpeQM1k1oXqyklAh9EVLq+a9g/a1C3v5
52wDCr4cPk/54mFvS8r6pqBA+sC9P495XDjW8r0RVr/9jYGUIpfY2nEfe+YxktT3VHOtgylzPVWQ
f9M+yG9ebcGIk87lRda1G8op6rJ6QG5217pIjhrIeKp+brERnXNB7zOa6zRaU6eycOqi9nHaxz0+
h2UdDfpKeaNkLKLy/vjpr0sn083G/I4IbYFpyrqODPr/SqAt72WnkGjQ2T6FS1AQVSWI1EsC5xCP
1GjFC6S1i0LD9vmE1kQUCAaGxLLk/jA5dDx09+ykbLtJ7xJV+kcYIcR08tagOpD/lArI4p5YDanG
016tYGCLLYP2puHD2t8QWP3xbeLAEv9qZ7YhJoOq3Sr7YmMD9TtmhRCtHNxWw8+ezW5XRU5+OEHf
szuVszWTH344FmjDuePLlO2V84QFjpJZ5R7fbbmGQ+ZNc1Q1r5AFZlOPke2GnZ2R/aWPX4Ejg/2z
DZeygeE2QftrBxFY9KnyPFmehqja9ZBOrjj0TR4Q2LQ9BGR67MAD3fn4Sq55HQ6afiHg11mn8KGS
zYgwZxtTaI0/ISG32P0H3t+EOW9fG61ZNJvxhiq97W+OYDVTJ+7SMGqTYhHsJ8bjnOCT7trhFy9z
7d/s2a10ojdv809OPZe8/Q0F6enqTBHpX3P8T5Z29bky/+wzPFcpoimltzru5Hnw5dG+FsHEdX3Y
3fjMYRLUV8itTrw1UbUUT5vdrvPNGlCn3hETRXdpMY1dhmZd5DWPG7PJqqM/ZVw3cbJ7teYVlYwV
jIx6tj46zmyV8/O3S14hjW5Jr4m83AnsY3ksfACdTyGPYPiJ4sv9o739iIAWIFCBtbfIfxCQ1Owc
UBveuQhGBFeOitvXaKhi+jv3wA6CbG1tdyTMx2+/l4hslqeY9cKkEKOhvuEGj6qT8Xh/8yGGBE68
ZT8GN9Ul1sCPTc2bl8eOvU8J+8PxZJTaDpWsGDyOtK7BX58tVC/iBMVMLVpNSIdhINn1vXb1sqdF
0RblhcTWElayNLTV8fLg5lTu/qqltfnf7C2w90+7j1wnMwsLOeDoaj5211lHhmNCk3+sTqzO84Zi
zZNBeI29GdhPoC1N3aalXi9ybV4lgIyaF70KQbBjOqzSmHvsyJRCBZCIowwpsOEBcN+LRoASDa3V
4lWv2+fJj3TwNDHtMrSU87LDFtbdXdNU4XENSJi5Il8Pfot4t8scwYb9HSvZ+ib5Zgn+3bQhMb0L
UIOG9vg6ohEI/wRg87+Kgrflsjf91mekEIEMhjaj4DWEfffvECWsL37lG0D+ro+oOhT2+rg1Vt3c
102pmDa8bvn0h9jbH+09Hn7C5e1/uiLsmjQeitJP1OL7sHoSn4iFejXd4mKN0nqty46Lgx4zYEb+
c2EShmriy5JJdVjtbWijIO9lt55FFO41TS8bMIT99SIrN4YNMcP4s9yIjUkn6HTuinWQIVCo23y4
06r+thCFf+gfUMfb4Qv901jYDl5qigiL+3FsLBL+jbXGpwKGfMwRTh5DFvdTx2CyeWX/KEy18dhW
gCgnPF+19Rqg78DsdTTjLyi5L53xF1w/JfuuFhD9vRyg7BppjwVMjKy9dKsWFHDCeLGiQDPyGi5U
YRdPALh4vRL0rs30j2ZH6eQlUhaGLTte4ibrhemcszWMlvvdVoXSH7xV4fblfwDg2jT13U8xMPaY
8MV14d8pHppflaO0wzN0LOWJFOwhuEdDxlVdTfi+grjRYXpYjntBoFSTjVICLMyTGl7WwNWAmyNS
hepZusqXrwBVwSsQbCP/BBM7hb3U63dFcvILFtO9T52A8wHL1DJx9ltLa71Kzq4Xv9hlmIbhKqI8
2MsG2WmoLb+639rBa781/tBzXMrSEpeNBSy8xBGQ0SkMgEdOKLyqJSP8AYlKZyK8O0JqND5hW9vm
TfOr+5jQ9uZzLoV+H5kpp/uHsCtPSu2+dzvg7n5u3e7wsgbj3rOc6fDJfVRJPFdHt3VpSUU88Ozm
xghXEmpZQvVUmqYsfraircUDgNBaRGkwFJGfACIdOvd0EIpbJBmNn2iGHK+dqjwfEnrUnEtLHU93
c2S292E6dJlYwp3KJNYdrIOC4jx3ZpHXsOOkv6xmmTaqkBHwQXBwDt0PZjrce+SjdvOmuJUQtfe+
4ceTA0Dld3Esys+3mMyT3Fu3dcy2o+KnCCryx4Ol6N/ifQvf7TiIv7maJzmlTNW2/pl9KPlv0Rd/
3dkbf0b2GqrTDoO1Ehg07DJvD6Dj1GIsC367nH1WmSwxGV+v0RaII1+7ctIfPs5+69SSLFb86Rkz
wm/HINaXUbrtvcWo8zoNkUaDQqbMpWsLYeAYliVMbMuvJ4Dj0JCzkSxtr8tnX/et/bQ66FAf2mK2
HoYORQs3Z28eB4uxCnV23TSPei7hVFB+YrjqyrbNRWgRpBG28yFgyx3pvffo5q7KmQP53HdjmW5s
CcnAMr0mmwjiy9ij71x7S3+nvG+Kk1a65dPgEHz3LDgVy+yoZ/WDzUQiANA+U5cCxOlvTdeONH7S
J9iiW2rqMrUjf+cQ692YUDZvdzmjovL4ERhHpciWp+VLLu8+t9Nky5durUf1FlGnXV/HstVfsz+v
SnIYD3jJrJ543YO5QnvtIvA7l0z/3ZyEhTnQvoBVvrGRxCrXo7s++m4vbnIo9DVmXkBoEVuu94qi
Zfczlq1p+jhaF3lluAVd+14Nhd3nldxR7DhwMCCCWzHJR5s26KfGsXsBw9BMzUluRRdd+mEV1QMi
vhqAeNVz8Q9KoZ5/6Lgd1HvhHbBCDFIz38DRTbcCQNY/oYGfI6DHdeEXp1npM/FW6P5lCcd0idW8
btcWZe9rvbiNexrcoWgzqGEjn52jgOouLcSYjx1kGPFuncNunnjKtbfXw1p47IdGzjMuCW4+cYPg
5ofoKxehYs1bhVNeTEHSF8esbx6FNd3Fb47ygGCZ0XKCkR/nSVndqUXjc9UbR0VS47dYUwbV+XGy
puVujAjE65WSL3E4qbt5dem2j60ANZBlUE+NcC0iF3SL3yT8V6oWix5rPRae952JwgRpaPnKu/qH
OP7VA2/R+3a01a3dXf1zwnIik1rRL5qyrm/mNs9xgL6Cq2NOIWJR/g3Gdur7BXZoyzttTdeNjGH+
mVqFz6L4CqK3Fm95NO1Q/RrjYDiH+2zjT5q93b4g4RfjKd6OkGzfgyE57b9QnjuwzAIcpyiPs0+d
+Po3ioUIU3/dnD5dqrm/IkMYX7Wy/JJ50/gmzoTi6kqRgW3l87ocqBB4E2dWtdD+h3SiS7tZuU3O
X6596AYdePeetob4OnV6bDPsYLTLFg07+G+e6uWnPMyco/PCjuAHhRrzwenY7f22c9eTK6eBgdDa
n4Reo1Mt68ak67IQyDk7HFaZ0vZ81sek/jBhNfkqmu1B+E53wjG5ZDvj3cMiwTUVnoOfW6xqHsih
IYbwGFTmT3P37NTF0J3byjRPUCPdpXT27klblZdzlrlwjrtZTyOzUFLHR3wRQ22e+ZTnJWckbAfU
JIE9p2y4qEu9QZ4WCV/wMnDZjHyBhFC92TsNfX48LBmSCqLUd7kgVvXHGEW3asIRWPDYuC+myYcT
UePNF4f8IQZ/d/+rR2d2/POGi8j9Po51ReVPvbUP7mSLN7cMom8FyjeZ4jEq1iSyIIlDzKtTMna1
+3dHHXUkdrxut1Ko7dJ6DSKY7oCg7ccv2IDuknvqSyLJZz96vz3VBOoEuYp3AHq77dK1pxjmKg/0
E53jyuFiFyL2GAlc8iJt6T/wjTEG7GOBsKpxNK0Ctv9YRBUQaTD41nwSuHOe9tLMN/6Q78i2CDYh
iOB4w3uIqbWJxsZJi3KxL4dAbZTLtrFUOqKXO8hE5K6Ijkle5WbtycD6dUE+Pr2pZvQKMKVgNa9h
1AM0HOTiqqQZQ8s8IphFF87QZ/0XrB50+DauX3f9oc6OK6L5DNFl9rznSrT/2vbi0pGE0qlJASbQ
GG6e1x7ZzJ5rnsCFEatxsGgx5NbhdBtdDw53xYGxR53JnvOtTMOOlq+QS7QWLlbMYpFA7mkGy9qO
rfiuqMtiROzTsh3FKI7EfTgvMKSGC/rCMYgwa+6HggVzU+sz+7z/GQ9TgOXIX8s9aS1ffgSI2+7s
0NLPgixNP/ePUTmPjJtLkTkKifw3u2osYEHbivJw25mWeWiji+aZYG5jwC5TwfoILebQ1plh6lpM
0oWBGp+PfisLwLzd0SDfkyxQdKCtfWNSWRd+byWxZLSqfyckPLTutoGNL59iR//n+2rPOFDkO+1N
jLbE2laM39URBxSkQkmVCTptDgLgRE5xGxLgkWxahi5Y+TXnO3Y+bRaTvFx8IU5clWgVJLIhOK+G
SToZtwblyWZQ2N5WBtYg5TbdpweqYHR9chCBmGdn0ZMDaUL53OnrHKZ1DlrSjhLRomJI8ZI4ZS6P
Ogietx1veDIEwx48xZ0IjyeEfOV2RRfx1Rtk81bdal7V7m4NxeRfjBwqdj973/xzrAqn/OtiOSCt
16qAOkoI1y2xmyL6EavID57puJ98XmqrdHEaqVZmQWlTGLvsRROkM4dCn47DjM0k0Wjf9IuZuXs5
+mWLCCslK9nuU/LLCsiIpZhRc6bGQ2z7EC96FIhoAbOt//h/V/+6Yzumlt6LHrpRqeLmjF5b5Fu/
yw9v6ctP7GHA3X4ptjAbRyOAb2Pfj5YP2Fi/v++2ENIHmBLZJnJWjS7b09NpsNmgkxXLlAuuigYg
a1DHAxZN038upp3h1E1hZZ/7KFz/ynIgvjA4puEye+wLCbXk5hSi+pSwM8vyqNW8dKdjNdH42h9L
YyF6qSQ1TUU5jGW+xn3z24LEnx77UkZT7vuxOQehtZlkU21pJfWXy4B5uZMnU1QV5hHMymmwB9Ef
dGb+qy6G6qFUIQxoVLpsttFWITY5jtmcRkaJPcUlYw/v8LZ89JYMbVB4yhbqRLarV1wWNXTFo2cd
9pfbc+49BOU2arGbTzxw/0NtU/XU931oksUE4l0MlH+zo9tR/eAKXJO3bYKc+CubEJ/X0Zfh2/gl
44Kgg0O+80G0u5NbiwM6ytqPGw+SwyTdbMdlmkTx3B5IK986FvZnn0sXDQG+uqwQ0348uHXVhKcI
mvsnwxaJtm7PKVol6JyPb/Ys4hEv4IjyOjLeCtS/VH7SuIfgwVH6xxTrPhthfv4G0jaMKqTJXqx1
K7+V29S/8zZDXIrCvSywvL91JY63fRfBg9tPxy9T1e2JTKT6IbTDgD4rNA2wDwgMq7H+TdDF0Ket
Kwyma7E/WAjzpnQZ9Q7rJ8fvHYYGVtNhCR87nKHcENydjtV3OBMbIPLQnYcfcRVY0Gnt8YGIcX86
YB+vrRXiHeyKuMprimTurV1Vj067shkfhQX6FWqicVjF3BCFuVxO2nHXM9KR+Se6MutpKysYdpSY
9xhLdZxjaOv/II2yUxwzoPXTZr1H5Ta+KjPsn3Ri7A8OZpXnPdzvGh6kM7OSfrNXzd1lh+NyRnwu
76J1HK/KclFXWw0zJvFfdu6I9Te4BG6cqawfUIXhAnN3h+q0WPxAODyQ4rPHXxdjhyiH7nV1PaSw
L+7Wm1vIKYzgpFPflERUa/GN/C7XSv3r2wAzyz5b7zuqoVfyDLaHZt2Xq48I5MHz6vFPYzzrCti3
Xfmj2GwYq8tbFDTxg1y/FH1T4bQoCR1sniNzcbsOY8ZJFgE8Or2EDLNNDmcKC4kgWwCP7Whu4hpu
Ehc9Lhi5BMMrmUz7igQssnTC6tm9uC4CR7FZfe7O1fa9WzsgV8CtMs4MoY6Xqdxn1mIaY9KxZulb
Pb/KhrBzuVJtRKfUwk9k3ggQ7lS2MfKIeRgXNIChlrfJ0kgRxkK1qd04n1MTWlfqoYq7ItrDH7vl
e4BykbjBgcy/TG0tiDbs+mNzQliXZXMfIFi2q7Ueyz1GmD4r4jHKJfHId8NiVZlVy/0DWpQY9Mje
k5nJ98t96Jw9lleSwPcTBqnPEH3tZT7i9cIy631Gepjvp0OoF0BD0FdvYtYmuS61hnBtoVtsnyOv
ss5oYxusCXZ82jFhEqddHL8PB6dZjRn8WzD34y+Jg+YFahzD8wZROVjteqYideaG5DFCfTwuGQCW
O6WmD48Pnl9EK1pF/xXwW03mrrb8Z5reyiEC2FnhrB8d3jnI26WwZ6ZSu79NphFOKjzfeZOW0DvU
vN3dGdkMLNL17t7Ywuy7AcKTy4YyBETMsDZUHjkTuoJKfJRmnNNGL7JKKPjEIh1tTBDuMWWNuyAC
AlUxb7O1DNHJb0z7LQp8UFgguJx9CK1cuE71M5owUB2AAutqhri7KA8OkJJcjEOc0X3C5N9keO6W
30EfVN/xZ0yQHuFG0Jjf3AZZdq/xZAL10vm4CMpy6L5PPS3xSWxIa0nK2Y9YcPBF46hrURS5c/M4
NB4SLoRl51bU9d3SFcDehTfvcIC7uasG377HoT2eLbiXLmf2bd53hkL0f7jcMGNYLQwjNaDCHbxv
nWp+9lGg8R3PCxfhEtR08hCSAjEZeG7qbIirL7UZEemSZQoDjWs7Y6pYswBMAfnQ0p392ohPF1He
44SXJHOjnpuWrzXgFtlYgUq4iZSpuEl5yvYPG5HZkkCN4b8L6OS7CntHTK4nNvTS6qvThhoCXzt8
Q3iHH9J7UVswvsjjMBftdM0Ku1wuqJq086+pj+4Oi7qNnr+z0B3GPgsYoiwd/9UgqzIxX9a/1PEo
g3f9pbmRgDOH95C7tcCaz2p4QaJuUDehLaoThp2+SDZMaRdGweimy7HIAYORk4yDl3ZU9PzC1waR
jBJszu1Jz/8VeDCdb0QZxC+7YxBqSF0tbZ0E3oYHEDPKcgq72bl2I1IdLJ/LyawSz1epu2JJV3sO
73QrSeVTser3O4dsAkaz2enP87Q7ZNPbw/EsAob2Jh7WNQuD9vhWBGWRdiWp6OeGOJ6fUgXTX4YK
cTGsVKdDtHaOfUa9u0fkvB/e6vwdFO4VsUQF99IB5bd5rfxZjqtbIu9x/Yey6+ecLHZkxuA5okk8
nHsAcBth7HFlOXcoLjZwyNn6OceY8QCYw+Y/vXX+tZsr6xOIwe8vBgf0PeYyItqbrrputh5vQlo9
Is9Y6YfGWnk2aPB7LA0/WyyYbXmjgKTIiC/xME1bnIB+7f/8oJpyHAeCf5Mt3jd6b6oEyhteDvXu
Gxlgxc1GvPIovaE/A7cN+JG0Oc3AB35iyXUoc+L31NuqNMta3QLFlLWnHk3Vq199ZfXPVhxYFxHq
412j/sL/CRh1pHO8DDVelxqkMgjik7s07ctxbN7J2Q4B+KDivwH+JAIMDvtLjN00l5kUI4rJ5/jZ
G6PqoSnM9vEliXl0Yfb/C0N//d6WTB/4qY4/ozMhFp9XdoeEBba9A0IzqTcu052F/v/ly2SI7cXi
oUh1bK+3feow08zu8bu0Pe81RGp9JWS8e67dY/nljd7mYd4IGsVpD9WA0heUlZi1BhKApW7CAuFw
EPrhUpz8vVgfUfIRckisWl+n/lQDZiOOCFBGyUj9F614ZnNuGvMk56Xu84k237fA5ppo8Lf+2hcf
adEeQ0Q/2nix6s+qcOCZHINKPAY7+WejNMz9cWmPvxVRZKdp9pfoKVoddEWz1S4Po8R3cUdvof0x
TcBUeSlsjQRwHsL6Wko0JgpQWM5NVkw1GpyqJhrvjPM66t6IWomdfDKluqEUtv5zB0DoU9z7ujyp
EAY7bdA7yhNmIvFnKItAnY3GKZOUEfc3YUhuZ380ThA455FmVDc1LV8CgRrreowBqr8eV/a+WMXd
ZNY91unANUBunRFOYVIWvk0/oLIzlPXGI3Yq4KR6FXh+ysWwg2KSPvmL5dXgAchs9tM4z+JqhUa7
PzsI+XRuC2d95RIM5/dti2R5PZS7+S9Eqx170miLN5dlzrsPzf/l5VNhnpB+Re1DV1gtaW4M0vX0
KCZd7zM4nHOcSOpAEr6PlR9l1qBXS508EegMEbpLhd0Y2sPA/0rO+2Jnpgzt7Qfi/C+6kE3XwnI0
qIhYE0JiHlry97yPHj4pfoebbRQnY9uYb0MJAlvdhmDy0DT0enNyuyNK0Jynw7DvQss24kZairul
oDsabSSZ42p93eeGNagJEL90he0Pe1oLfxpv0GhRhNukE6NERxaivkuE7Mfjflhir389RpR3T3Zg
I/5OsRse47MXsbejchYifrd7m6joffWX/QG0zXwKFSMGSfDJLCdVwnPGyVggZ2OgDkWwUiqJeYXQ
AlL0EVOolwIBDrYhmnp/BnuEPwOAcPdS+LPqtWNG+Q5PqO/4Cqe3WDQFMILlY9YIhf9Lw3f/lJhW
7hbto9J3NiIcVN+BKsUwZr94XQDGR5Jq2DbHp9KZq1QJFIYiGpGgbHOAmwID34/em3v2xLi9mXKI
3rkV4rM/zFxMVcPd60bT+UC3yo4ABp6xMfs/gtb2BnwNxKslKBmctB6/VDHAjl3aRixaWQVmQnOS
6k9Bi5R9mupWgJsWrZ+hQHKfm1aK+3lc1R3KNvWKlP6XM8QVtr16+sHYWJ8mN6hzI3k1Yr9z3uxo
mJ+JSG/f92UtXiaCA0SKiti+BWOI/96eprV4a77g8zSwVrlm+rC4aeAt1clZDIEHh5bNdz8u9Pax
FVU4nOManICkEk57ItlGybXnO/6KStMn/SHa0Ddn3BorVV5q78tzKTiJmcircTgF9c7FuhboFUkw
iIDZ/4+Mdpu7ORdY+OiF76Nu82OPnPhR1ZFHMMeMrD9r2qhUf0rCPopTRXJL8IhmqDMp3Xhjdwv7
vapPbnlofRYQ15wMe2jdWtwraLOwrv4MlgOvr1bV5+Qig8uRXnjPdqF35suA5HjIG8uLfxCzBCvt
IrAZTrpZeJX/x9yZLUduZNn2V8r0DjUckwNtXWV2Y45gcJ75AmNmMjHPM77+LmSrWiTEIrv41FYq
maWYDA8ADnc/5+y9Tu9A6dlbrhzrPbU78g5dmVbPHUL7YI+1KlYwuPW0QhT4aR1wNyFaRYmkLj6k
Vt49F51skVsglTDIRxS2utBLFdcbtuMy2rVJyrKAxKLSLka68DUXlu2F9bY0tUHeSNRuR60e8mA9
DIBAdiSPWor3VRPVS6QtdbL2TE8b1/GgBcmVRlaBoBuBEwYKRB3ZQ5SMQ3ssUqzmq9YPG87RZibE
IkEESJDDWSA/0sCeI5NUKYqtI7IIy75L+vYiVSXfMgpzJV3lbjaam1yabY6MJqrGBQYyjeAmbKyf
epywpbDFyLtGy6td3QfRk022xpzSdC2rtuXsVfYW012g+7UaDKiR6Z7KFmvFY6E6uHfUnsLFVWWq
Wngs6fasLoYGjxBdIYK2uhh8KvxBEojrysDAtsLFPGxrLFQlAtXUzheai6aF5Ba+s3XW05thqfVe
qiEhJuOxIUlDUwmVB4vIxFMpBaMe68NzXCj5k1XlAB3b3Gg4CsE47BcdgAcqZ17JSlO1tI/iMNCO
N+kYek9hVHUsjzIlz4gCyIKCI4Ic5znOnv7oh7F8GDrfMJcRHZWCfUN7mnWo9alyNPIoqrb1RCDZ
orCM8wUgR6/fClKfygtg9DZcVoFXTvocJ/S+x7xsHR3xWm1AfS4Asz4rppOjXQXHk0ZXg+MmvEpN
HYEbaFzDN360QVgkP+tEUuEnsR/F+wFwAUcUtweO45ex364crUwR39l2iaNj9OPAOxl8eks84VyW
kt1BpmZ+5aSqb/hLg/CpPcRG18ktTt6mwsCUVeZWDzpZ7sANpFdUUpyrMhftTd3lvbYueSjJiv24
T06VOmm6E3Im4WVKO9n7sbWGeGnZSKI2upV07iYGVLPLciM/CdKI/CthPwUXEBTi0DPvln5U2HdB
XeI4MTiwfg80d3APesbp4jEECGThjAA7ik5vGJ4H8rYFHcq66hmxNwi1tuGIeWKWjiu3JJxNd10g
VT31IhE895iRrnVlMO5rzj4UyJG7sCiZfmAcGqAKw6LMGxUEEidd+5rqQVdch262RAxCuilhH81t
58SFLbC2wwZ3m40to1/DWEPNj7ykvspI3260elTPBqAEpxQSTZQgilfDc4RoBPeMVMstAoYQgWrk
uZtJVIX+K0S6Q3xmBsukMZt96AqzWXSdhsxIjdMnL56Sl2Nrd8+kocNrv+njl76n5rnkDUMxV3MI
WrGAJTtSN+6Gttt03qC4l9814Mi2rfStk8QFIGE4mnLmeGw7TU7ueeuJrkNaq1CJS/jkM6e2pbaN
x7o6q+BSYdGsXHnsLVQzoaNV4dp3OV0uIzWKbpxGEQ+pk+hQfrVG7IlkQ4J1L+zXne5l6oo8vUn9
CUk/W8SohKh2SLBtDVc3V44tqKfng8xAcGBCWYx5IjBDJbXiUp4tA9J4If6OqAJOUBZSpWo2DnsT
4yEQnMIYty6hxwLucPtcyLzDah/VTrdvnEFuSo6fG7MM03P0UIB4kLnEhyyk0xwVvu4sTqLppOD6
Z2kWughqav1WJoqIDmGc4O1uqFGc2XXhbPXQUVal6VwOqiEOBgweynNu5ByIhfMfNRWTnQz7yrpI
C9epTilW3nqEL+tQatmqGHrYUo7iszJRMOO1LsZLvoV5OmgEBCTuK6CyXQ0qDOECKJbkgG/V4Hya
mvuKQK8+j4HMYFqDE+yBJrDRAbuBn7wo0JpPsr6IDhjOuuVoubj7osr7jnS0frCDtET3h0kfnEAF
UsSyub0mQL6FaElKU2oo8bTSjTA6Mt/rbQzNYx3HTUW8gF90igymAk7XlNg9LVTOK9fQTb4BXT/W
eDfuoVSYS0vPfyRaLs7qFLAeKwxGY79NtqkzmjdNoFbfk94uqWjUzr4MIv06Q9sC35ig0uNVEGhs
bImMwxb5VldIipGYoS5Pz7CCowZuR2sB1WA40au+48zByW3BOyYM0oWGUSOoTEuXpGBCcinPIpKv
1uifoiW1D0lb9PwZROK4xMuZ3vWFyNcu/Jajnxv2cx511bcMTNFxsCYmjTWggqKQvMPOJxB8UR45
VBZoEKkZ3pnRxdYVO2u7SgSZVVAY5jVRinK04q45FsKP65XB008PCADFwTLof8vLD1Ikw546yQAa
5y5FXy+WPXtycDTiOH8uylLsct/mtppoCtaeUYe7BEDsSeQ23WTlrrtdS5vbPfXgZuV6tfaN48Fw
o7oapW67L7KSVJVXrLG9WpuuowmRFYbOTqOZIn4oN+bIBb77sTILNPsF9qGFiZJ4S9aU15FGT/mw
NghWvZ2dRcWNXYrujm4UHpK1VIGAl6MW6DUmJjIFHiBSmXzRVi3Hnwqz8MhR8ApSonm0xS+dRKcV
nLkUFlXKtVq+SGo1PeMoV6M7M0kEuCNK8tgvi90QV+mp6Tvuujbc+qQPKayj7nUPRqGotyX5w5JC
l4J1IZtYcIuqUH/kBeFdF+MFEZbwr9jUo3PL8ouVp1n5nRo18Q6JgnVKIbXaDFrPGpCT592GRe2s
yKVFBxY2yjWWH6SPOlKbdl0nowW1klOHi7puKgfxrlJ+flTFYN53VaNslN4IT4maMEuLJl5LHfml
l9ktsDYoST8iLN/fxmm9HaQWnROriWFlB0l/KpoML2Yz1uEaUITA+5IRp0HSgtnZ0WshgJhq7GMN
BNWwcWiREAJZCGCjfwvDTMuPIZuajxupM4uKXjVI7OMF0DBOzItSkaZ7pvoc2sie05yuuUJkGRgh
h+I8Ie8ZQsKBwqj7jp2g9YQWhvYJRVByYRGnm3BcXL9mYU2sfKzOSHsTXxC61El0zj6Mu3mRWTEa
y1PK6/Tm3owgRryXIQE4vbFH1G5XChKz7OVjZuq/QrLOQNi11yHCkZ44cJo7c5BUFvjZv/bRMzYu
HIdEdkOuHbg5j0XVH9JS/YQi/S++te6A432F7w4qQ8g4TsUBiySWsG0V11/syqNPpN9XH60I1CkR
x+hDXw+EbqO1qNQu/xqrWZ8BcD3FJfdRRtrBq5pzwp17tr5PgNf/6pbM0OmDyyKGLE87gLnDrO1d
KxGC7y89SX02SaxORSuiYZPIEvebUQ9Pkqn+xc+erufV/abKgM5Fl80Bik3MWi32gfLF3hP6HDau
Y8vUyHoffDT1Kz3QdBA0dvnFhzkjjCOft0NTBYXAkRKTU7RB/PQ1qr8+60uQFDlghsDMD1CBF9mD
Hg6f3O3pib1DRddn72TJBuoTk+UHC+2FsozRwSGfQYQTAJD9Yp8VbfZ2GtLEeJGVDCKin3qenOMF
Xn1pJmqzt7MnOcAen+aH2LGfojK7IJPx82sfPX83C72OEhkNBzbUc9VY43H9WrcfbfZq9kVTUlAK
hoMKiN7uL8wh+hpYXpu9mEDnApzS3nDw6Ci8MsTUXYXg4msT/FfPklevpsyFWmiV0vPa2/o5aoli
j+Ky+eKjnL2cfoW2uLKb7mB17UklvK2ahV/qU6j9ooO/+uI8ybGAT98eUq1e077psZL1F+/47M20
dQCAtajag0sj6jVCG3Mti0H74h2fvZ7wsHC7I945iCF0z8qeEBdsffC1XVPM3ssIeENh6mhVq8kn
njfWi+uaX/vmYvZihg46hq6EGGv6VP4dJSNYSIzok2XrX2xuYvZulkqSu4k21lAlZY0gm5yS64uv
PVIxez1tp/IjqKUJ/V8kYn3vWBrZ145AYvZ+Kl5lR61XFgdkFEjsY2zVhQDo9aUVS0x369U0N7ze
BEENuZwFHEiE4t2Gfdh9bQv61Vfj1YfTx3rUzKjJD64Qkx1NcpiNQCl97avP9k5bICUZZZYdvHS0
AWW0ZyTls+XXPnz2jqYwkEIR8NUxg0QLyCAbgcn1ix8+e0WbuAqSpmVzC9T4BroLtZi0CT+5Leav
jfidDVqdvaNYuFR9CE1uDB7ZG00Jt5nR3FFFhJiW02cRLk02CZblPpfjoc/K5VCl49G0nWTcwJPw
7jA0RvvQpJ+NdCuHWKfMllOgQ5m2+mH2KFyQcDUTcb5cUuq+dEuiXRgNqEkUvKXlgCaxQWVoDpp5
KAbw7l37XfagUXEvLkgG2Bdd6kTnsYp6EeVaf4YbIzhIYFIL31f2cWNcB6VzHtKhquna+37w+3U/
RiTJCPPGlGFzmSrdjZ2m0aa2VG+NrMbZRKUzVVXzywh7yTr2GoEe2G/3AoGgiUQBdvpw0vfS24yZ
2VS3NADY6XHZZQtsXcoPEMCSzIHZooCAxtsCRUHEo29zauxHnKgZSagQkKwfnDuF657Dw1yrXtU+
0j0Yh2NtrWj+q6/R858Iu3wYKdfujSY+V9KW4oNfKDeyzPrn3uFkYKknSRpBknFzuRMKQB48lUAJ
7GAi/UrRAnboWwSYStUvhJ4iQMGrm2LQMRakGI6B1yDYzE5EHu8JWtPr3nbdrakAv7aQsZ+BLsPa
NiDxayECGtpFa+oXrW12G4LABNOo7HFzYQhfpq5Sr/Wwa5ZW6MT3YYCsKqiVrUAichEBuILBdkax
Kl0lWXg7xom95HSWDpsxV3bwSm5yZehIi2Ch5Ly5cqiIDSv4yhcGLpwlolBgR2U/7OAGgLKPfPsI
lbFDZTAcFbyWeN/MpfBcl0a6UNwV3ZR4961+60IW3Vm6wGSQyg36q+qOLCNyhJaKMsx/spUysRxo
NTEqxqUGfGsJ2ETdWJ2iWUuctXjRLK08sXUI9dBsjALCMnW7Wq/MfV4M9dF16rOMyTjBade2A6Zv
a5ecsuDodOYyaYddU1vHzktvu3rYishu0nXWYm4yHCu+qqjUHwdTPQ0hUa4raMFLXzpYlgTozBbO
7AnupnpZF+qtQBGyUaFgM9FCJ1madhId5EgxVqKrt2ycvoa3BZhP7bGa6ro2NzRvfjqRPawSiR9b
knzaN1iiVoWBQdKz7ISOFiNc4EZ9GY3xsq5pO3XheLICY16VsIVEf4R8N8Bzpk10YJ3ZGioaCi/9
6UAzNFgoQzHij6RehF2wbvWDR5+KB6NpcEGWtnoNlsI6ml2GkQB2bXLfQXvhJhjdkoZXznANvObU
JK+h3bpZQ6ODbB/plnoMQLo+VEWlbhrNuSiUMN+NHdUh6a/AGO0tnbq+07ebaqo1Y28T68IsF41B
/tJGg7W1Aw8+DrwCeAnM6eVk7cED019GkIA2SRcc6kg/gWP2TXqtfSZCDXpTXfJmD2M+PoxBHINF
CAJzC/pfW2YdOdO28A+JqlPzSqoBxASIW7pMOAjILVMG46ZoA/1oajL0VlrTqxt4zadm4Gj2CvY4
wjRoXGtUFa6ySod8Olk9+T5NLaCcxEsztLIX4aYKifOouAsCSt6iSsu1j9/z2I7uXRxYkz9sbJNz
g9TPRkuyAzV43g3gu04z5bAyA9UgovkF3ByWGdfY4TJ4xiAp7hyFIA7JOh1hqZ4WK4UMJxpA5LP8
uVXPTUAX674bFOrw+SRukqWirG3cMLc+bqm1XZVyZdP+na/glTwLH3PdEKjpsRric4Q17iltG84V
lvA8JQOo6wribDQ09BLpQIyxHAgQ4o/CyndpVO6YYMq5h2Vn40of6DEFBrtHp5WVCeoAs4CihdGP
19ktxh95ijAqqvToGgGXhpqw8x6E4nTXoWpYD2XaKKdqhvJx2TW14zxRHG++K8B3S6g6aXHjls0L
wjXlBPYdWsmBR4nCtTl4Cki6gSe6Kmo5XnGoGDd14ufjCgkwEgCqZN9boySebi36sSkYUNQEB9Bg
xE8kxgdamrYR5rlcWztjWax8p0whtpcXdYcRL6pptacbtYfOpOx5MkZmOaDBnSdSit5OrYvgHklA
nR1axWiHZY0C7xh2rSOXulM/lhU6UB2Q+KFNOuR0UWUPFHKs+rlB/7BMnXpElmGYN44+iUlqDIgu
hYMVeBMcZTCKcX+AoBGgQ5ZVnpc7p83t7Rhl3pHCCchnUR7wAft4qwvjAolFstIpN+4VR6XkoOVr
3QQmvRwS74K8Iw2KRqPpOlA+uk9Jtf9J+daSJwrU8OJJUt5ZRn3pbc1cgvNyypvWj8W9yiNF15fg
tgJHkRm5md/CbhqblV2Umb6yQ00+xK1Dpa1QVfusSMYdPOZhZ5hof3raP2yLcMTkqhjRsxf5VrIi
kZ4iONN/gtWwr7KSimkdBz90lVIdqjqRPTRDqp7kreM9tFOFvMDfu4pZkOFMZL4MF5xp4qUfNDW2
jwDuRRiL9lxp8FM3bgKdSta2vgfqfoNDS+w91ILYTKV/K4t8OFfCxNhOZQ4UwUYv1o6GCQ0AHVUm
YH/nYd2OF4Y6Enjo5oEFzQOZGEOg3+RVLEO6WCDqWErquMUyUeOSLSvT0WI7gqJHkqfVCWpCcFU0
ZmouO0yPN1nYVkdbtuktZqlmXZu6d4csNeeAgB6+3tAVaNhR/e+zQyToAgSJzzfpNlVRpmv8lDUo
jLNFlxM8K6OBgcPwlRXC9XXgFrD0rUFfdZlx2gHKXWCZZlXr4lujcjtaFbiXBRpugXmpjLcaOynn
Olg1esMI0S9vSVDcuhzElmjJ0ovBC3lyiVS+1hNTnUVydYakDVSYcagzo4iWoVaYKNsrVDSfhIpT
XPXeEXcWzGE1rYEMDDrMEpS/CyAJ3HkNHA4wcQ2A89B1X4vs1FlkF/r4231OOQd2GE6RTYWFk/Qr
gItfgcZ/fO//03vJLv77S1f/+C/+/D3LhxIHSj374z9usoR//mv6nf/5O29/4x/bl+zsOXmp5n/p
ze/wuX+Mu3qun9/8YZ1STB8um5dyuHqpmrj+9fl8w+lv/m9/+LeXX59yM+Qvf//te9ak9fRpXpCl
v/3xo/2Pv/9mE3f8x+uP/+Nn0/f/+29b/zklAv7vT/rnX395ruq//yZ+F+y8uqrScMnADKoS2XUv
008U/XescyiIwBBwxJIUbH/7GxT+2ue3+DV64NEoXlUtoeLe+u1vVdZMPzJ+l5iONFUIyacZALJ+
++f3evNg/nxQf0ub5CIL0rrit3+lxP6cdSYibIHYhE9TTb6pnLc0NaOc84HzDDLFplFTruLqsjLg
ISGKZ+W2LDTlmFTT0tj7fe4u00rl3DU4BXXCYchykDG62UGhleCUylzVHzXUCeGu9BOOqAIhkrIM
fQt5ZANSCd6MG2T6hZsUBCaVMjqAillkerHQORSkJ1WIiuA4eIiu0QjCqzxx8YxijbCaehUA16Fl
r0Pno4WeQhnZx5Ykq6V7nFZ7/kt9o0gpLn1AC/WqqtUXinG5d4StSq0TlZUfbtH5FPcRDeHUheEI
iabbB+O8G0Mwls/xMNIfYSxGLd/ZTksbDsvLk3zVC31qzqDRX8UuVUhYdC5q1X0G40/fNeBcQTRn
unQWiRlb0b5sAINljh8jtXZKY4sDom3W1KrqDFdgWlY77Pqpt6ZjHMbHXDQUJjSvtY590NHJ3mxd
8yUVqYLmJ6Ufk4IY2mIzBhKzkOpo3tqoebXFWIn8kFngNBc2+0wGUa/oAfrRHedphFjwrIYabfps
ICZbz1UcKM3egF9g7MYSPrVD9ZGuydGtDkTyBZqxl63oV4ZCU7VpMifzhlr7qCLpD1Rc2sd+9JRi
A9rXfWloZkaunLLrLXgrH/tibKvV0kF0x7zRkEtu4RYHEI8dF9EtWW+xQRPrFmurNupv8FdddZln
obzGod1zIkVRo1BR7tPp8KjRF4LsinQJDx0EmXpi1ysUn4D/DM8ov9WJDgAadUZeLzVHiR5p+pM8
5WAL2gWZTlVZFCDKlq3S990CCRFkR3DyPgfO1Gk3KWLLvUtaaFjR58doVgFGkXPNLEdl2QdUUZH/
hOFJR39SDZsErPN9xKlRRyzR8FVDpeLu4aBStEXRZC3dfvFoKZT90yRAANv4MKGd8JveBkG19yjL
0R7BMaC2m1r9zXKH9KHUraZaK8gwklWn4oZZ92A5T8BZZN8SmYX6uqbkfKkGdiiBuprBCw4jCxNo
6cVrWDR9vtQSox8xEnEyXBGYJj+UWsK1ayn7EnBhisQYq3fyVroGDEO4rdAh3MiusxOIW+I+NmV8
lhk6wB6s0pPD0ptaTWRuE13nJZ13FoFvZYggGvfEas3qGy5bDpheZLgPagh3D9ySNUw8vjwAglWX
+k9VrUL0pKovG3Qh4GsWvWNS1o8stv9tpwblj8BpI74dHXaIX6Htl0vAl7VcQuX08oWgd8vPUgUK
ufRaDbF1MyY8UFQbxZGs7KhuPd0Z/X0XwFVbVkXm8kg8px1WTqQ55jYr2/J6RFwN9sevNHvjtoYa
LIoaCdoaeIEL8dUJfsRhaiULKo1dhq4a5vYyKo1uDYmFUjooEgUZaZf+dOFw4jiJUu2HS0vh6Drw
5dQqJ+h++jjS5cLHct2tTMdwg2WT2uKBXjvywSS/gxM7EvZdGZStue5UGT8hY8oucA33yFg7Ef4M
/FAL6KKnOc8DfieoEknq03BIGs4pZFjvRUdg2NPdB/c4oREdcZYkEiC7FuoI39brFbB0PJY9YjgW
m6TMcUZ3pqM8jYqpXILUdIY7LzHsh3KAmbQa25LuCanho+2jO8dSetLrcNrVDikCKut9skuT3Cqv
YGtYw2PcuqiRbF2Ve1YNmJFmJiFXm1kGeSsbwaRLlNfxGTVKVW6II+2flAC4uLSpQYbk9aifigh8
GfmRwPmGntuGw275A94aUuLnaIXxTKFjTjeYWqMEGVmpL5iOuIRHhKESGFEGen8YlPrCptavk6IZ
sTR6Zj1guYI7n66wJ9r0m0I/2K0Asls3ZtYjjIMX5p0HrduBhKJjzhUWiIEsWEkyYh0W2PSXYxwb
l3lI76dFG9CwaelTG8F7aFapXAU2KpQlhD+N96XT8A2EKczH0JYRIZNVRcZioDJzFoOc+PXcST3S
MixgKiXFDzYDwuhAmB45kQylEAtuGVVLQJ7muDGFMTTrHP+9s8Cl4IGfR9hsrSgNEHRq9EasFjG+
Dvmg4SJklZSwAE4HCDjQBJif9PDJs5HXLUvAHIEWsuJVlRbGXeEqhEkNCYjopDOG9l5qvd4sfVrs
AekVyIEWsZqH360u8JDI06rGy48tlnBxh9kWNHEPYMdc1JwLx0sgoSGMCDaYYgVLtb4f8f13W0Ap
Y4dgDExjv8Bt7NKvDBDcERs0yzI+K/8pxL5AX1SRa5de3Q0/extYEm5qzK+kLMYiefLCWNsJwdHz
jDZpInro+Vr6DRSTMWJWqABHU7NviGc9m1YveU9n5c60aHXZh7Q6kqOBrptMJ/G/cUzu01o3oB2h
hLmp5MCiojMlAooVAj4dIEYfzEttuw5pz7H/6cY6X90IO4IiTXeRYzUcs8CDVqEbL0Xq+vcZLOdv
uFPhT/rKk8TsdlHWCNR3RRiX165f5MpRQafLM4Cx9wCAtB9xdbSedKiju1XT0YFyHB4dvTB/gGHO
0m1HfuvowX+AZp2SdWTQ0v2jL/m/ddo+Db6XWZX9rOdn6TfH7/P8Jb2uy5eX+vQ5n//N/4OnbsGx
91+fuv8fdqjyOQ5eXp+8p1/54+RtOr8L1UF/pUsmJsaRf568hdB+dzShGY5uO5ZhT/3H/zh4K/yO
AZHAIe/IYVh1JNHYHydvfLOcvVWo9VQPhBA61fZ/4+g9xY1/HrxtqeIEN2zWUQMYsw4V+221ivkh
WYFx40oM8wu2gYB2Hw9ZvkqjTwLLqUby0UizqtvocQxANa8dI1uwo669APH7YlyCwyiLE4XWTq8e
wx9Bxuug4m0g+9crm4WZvRg9ms8yXi3P6Uy6b+MVJ64vDGIaukZiU+OJOLO6U24YoakUgziqKDDD
+ElLvpcTCJ2OLh9fzXR35nfPdGh0bdIMS1jm7GoSWQYAbTztmIIQh47IidpHWf9JzfKdUaRO1ykp
Lf4n1VkSIKZFmZklmXH0+ra7qQf2hBhCEI4TQoyPL2iaWLMLYiiJiNkyVabybChJawmonqVxLCY9
t6Q/zqrHlX368SjvTAJpTHAYQYBpWNZserfIBoXAX31MuyJY6S0SXK+D+Jzb+enQAv34eLhZHPtr
0klTdwDc6IZmGNrsqlqb8MRGLHC0DLXRltgvktuso1cDPS97L+Bu6jaxjFm2cLm7VoXj6JXPDZba
aFVlTmXSOpJtfUHbtzIm75zLZ/ZU8ETCrKG1jXReu8n6elwGuhpyCiw7Kkup1j56gdSai3bonF2I
vcKkGRs//OTyxFSjnT80SxU402wpiExnsxCQnQp1tDGOOg1A1rUozowo8Fa+Yhs7Ksc0I1POE6N5
yt16PMQQuEjS2vongh0xvVSzb+FYNuupqk7+xrm+BkxfYdUtN1kjIbfS+imIrk9DYDoc6cONohZr
E6NgSvLWL8fPXvn3bgLZEl4RjZyKxr/4eq9q8EYGNrxGLXvEGAWY3MuHy1RcVRBE1kZdx8cgpMO7
rRYrZ8KxKqV+bsre+kQA8M63sMkCO+RzWHmYbLNvUSNXxq7cmEdNRMUDyAx3p0r7sQUzugs0rVtz
6o5OG1hFWw5yOT3JA7Gr+ljZfzzl//Ies6exhUlVZ9JLOeWIXt+NXHcqvbMz5cSKBhqrOLK/Hs3O
/WRh+uszZxhTJenEU+dlVme6JB3OGTAHyhalhx+UGrvMfzgROHbqY2R4/XzRQYdiugWn3vW/f4Wm
UNkkWUYcOZe19hnq5BKU1glSyxJMR2c9fTzAXxap6dr+HMCYbSID/io10jrlRNMuE+gsJdmlvWp+
shROS8+bt8bUTbDEJlAG3SJtN9NfZLEUjYPf/4S6JC6DwLw2FJrMl1q4CkM32nl27H+y5b9zYW+G
nM0Nak5lUkXSOZHncfEotFs7uq3024/v3l/2rNl1zWZGF/kesG7LOfHUpy59NsW+iy8/HuKd6+Dw
Ru6U7CQ3T84eEFVOsitG4B+pkS1Dz146WrPsvctWbzcfj/TO2/RmpNlD6shfUNj2/WMjXKjF9rYJ
+vuPh3hnHkwnUYt9npaz6lz3WNit1mMi8o9dTlKEmGhvR14FcdfCY5EPpxUOkE/2jfeuis3etlg2
2Rbl7KraeGjqIq8Z0iu3xdA9lpa8+PiqPhtiNtVo4DRA22CIcjLq6nJyY5ufHSn/coQ1dRgHEmYI
zfA4f88GAWmJ94c2QEdeVNdrDzQEHdjOa6ZB6pzYxTXVsk8WvvemnjTJwhuqkJptzZb5BkWBRk3c
P3raqYr4g1mndJcB3Mkv3L8/x5lPcdIhoWzNzj/Cdd0anYCSNiT9J4P8JdiY7h/nSip4um2r1vQq
v9o5VdJtAU0l/KM4p+M3YsSGcnkbIlBIFgru+48v6d2n9Wq06da+Gg1gjQTAMPhHouCt1iQHUao/
Ep8mzkTKbigWZYUNr5OfLHq/dt7ZQvvmKmdnQBqNtArkDKaif6Wi76gc8MbFARiHr2kPLb6jyKOV
oSD/3TQQfU78GCTbLqncZaA8deVpEnzvWmMxevWp14G3zdahFW0ghWwh7G2Rn67oswyaa+eVwxdW
utdPaF5mpKxgJ9ByjzmIAvIRMNkC+N2gaJLnj5/Oe8vQ65FmE7sza6sxMQgf/eayVPOzYvR/eOW9
F5CAU5rqE13gL3HxXx6KtFUaUlqqZk8B9evJ0OLK7OSo+8cWj+xo78hiONUTlSGEOM2j3to3HgFp
XzwoNLqlP2J8Geb0AS/pUDPKVZMewvbSoriko8Ww5cYz409m6zvbmJSvvuDszmMU8dWSrt9HzN7O
RuWAeYZsBuPxCDjp41v/3lpJ43bw6YRexJSzFyNQe0vkjfCPcYaup8GJOqWhkv3Ho7y3cr0eZXbH
hxa0T232vAZwBprytIO3MxiHBJ7yxwO9ezmaxmQyKUha8/N4GFf0UULPeIzUGwqIq1YbPxnhvWcD
KOGPEciZvJ08gRqOoEi5FKgvJPDLhV1efuUcI3kWmqrTYUnV9NlTwTg90LJn9I+uuPQGfZepBRn3
/JOw+91LMaejOkExh7PZpWRBnuqQLFmCmfpKe5ePT13+SWzy7hiWDptQUy1NUBt+865pVkZXwNDy
j2F66o6kiWlpBO/o46f+1wCIzcR+NcrsfumTEtoufJjWGh2zkhpacGVNGBrXy9dBqJ3ixH3Igw4w
p/mIgBQ+hF72n3yL91ax119iNslp3KjTj5pLHfuKkl9sQNbrqdNhQKY1m+KtVQyJXxlTqkTgZC4c
SvBvby/MHhUcB49wnwztos1QuIF4NLTz4erjW/zuG/xqIO3tQGZvNWUrpyUJAIuiP5vkhdikxqH7
5Io+G2h2hA+nqKXtbf+YOdd0UF/0dgMU72Dnn4lb3p2ZEqvxr1iV0PDtFbG3OXpHIuWYKrdeKNfl
cKsEnx0A3r0ae1JGqFMuaG6LwJCD31YJg2Oo/aQRGdyQM8eOVwb2iI+fzy8rwXxTswHUEhmTBSCX
/PZy+gYLfFkFSCJ1a4H6dmUn26I7Tb8BuKLQvOuXoAdGZ6Wmm8oB0vXJY3vnbtpk1UwhdU7F5ELe
Do84Kgzo0MGFOrewAnzir8+Wkvfi/jdjzKYGPt067U3GsPAtcwqWB2sI1vmmHmIYbdVWiX8o9r9n
9CGLZ04wY9ZiQYqFrMNsaWmkBqXd9IKj7XaXIKRXiFf8xccP792bxzGYYRwUfPM9xZVNrVSU64/A
nTeExopOj163+GSKGDyC2QwhZ/HnKLO1orGUsEaTEhzpBU+rFWhWZOk+vpD3hiALRdcfi/+zd72d
BVkB6xoeVXAc7dMGxAISkk9GeOeFIlAluw5TyKFWMpsDDvJJr04rqmrqXaCddn125WuntHn4JLH4
3iNhadB0x0aKxBv89koC3a3o4ECXhNB6MZIrpbut48+Oee8EJVPR+n/GmL0zWUX1I4wNcAf+iOg2
oksr3T5o8xvkhySX96ApokvVLi67ENHEx0/qs+ub3Uf4K4VCu8DgWNkXTnsXmo80mPp4iF8GpPmE
e319s9kw2oHoIX8ERwX3oLU1d9AzYSe5oMj1lwSisRRbo+kWhF4y+ezmvjdRXg8+3YBXEV+t6R16
YB1w4UTqT1HB3wf/n7Qz641bSbLwLyLAfXllbVpKkmVb8vJCyLbMfd/56+ejZ/q6KsUp4qqnB4NB
G1BUJiMjIyNOnJPKENz/vLzKRTukzxbyXUQLS8jVYQu1EUIwSKK+IjLWdzu9/CzLH99hhEaPoWhk
GLYl7GQ+6LCKzpeiZl3p8SHcKNZtsuYSiys5MSLsmEkLnIa7xYU4OtCJ1OFHeP5Ht65ibRMOuv2O
k6yZDrkLd6/KONn5B7LQkUxLlcCKdrcLAmBrNjegZbczyuny7i0kZnQIHICJTMBTdBJu+kHXme+1
uDcqJEfIqNWo35joDOmICaXtCih36SI+syZEDqRhvbKFMf84Qdv8JZUqt0oeYaynwRTUt23EnNTw
1MMGC6+KH8+YRX1lZxfjCl00WeMBoWpiaSobithDn55s2KdeoNI82bSwyrmV3OnbSkHKJim1aVuN
cX8A6lGvOOtiaDkxL4QWp1SVRpm3W0IdA3JdsEFPq2XYP/mMGFx02Zzb1XDMqIbwUcFi2ZLcVnOA
hn9beii7EC+9i9KvIdebU32xnpT8mqxoSz9t5VEzn+k3tgHBKghh0PkxBNdtZZOiWNCGx+cxr90A
Zk8UNjZ5fGsNGmSO73in2fqJufngnoSyPIp8hIkwJwMSMSxUX1+n6PnyGVn6aKc2hMeLr0sDKB1s
FN1Nnr+E7eNorOza0jE8NSFESlsKgrLsZhNbXb1DzrqUruzxtf4/9MkZ1Pu02b+YJ4Kp4es4HHpV
F/bLg4xUs0f8v2bOg5QYEeuPfiFvo1b61QbFUUYqeAO9FDSeKzD2ZdMqfqk6cxYkmi76RFPy+UpP
C1+7NqeZd7CHXjBUmDGxkGB0EW6tDtT3lKMGO9fBTGEJvPwpF+9d3jV0Am2agpYtbHQkMXoiK0xH
1epjbo5MCLUlmDvtF5OmdxofALGE67lsqBXyDhlzhJvCTF5pMS061MmPEGp6clMhLY1UBPRPdyil
Qan5uNosWzyHum5atjW/fMRCtW3UcZc0OQlUhfYDgF7z2kBtegdLrwFItkWYexxvZaPQVy79RVfW
yQphyrDJ2IX72Oz1FKQthpsikW+UDn15RZk2NrKh6E2jpRmWw7hSQ1v+rAYNd9kiqgPfPw8DbTF2
MD6XhHVDumvLJ7TiVW2XN0h5SluHemRrP3sxFJ5QtVJV2nXfLvvVvKg3Uc/QKZpac3ovMnv0QNda
s5tfKREslY2+pT21cnMtOs2JCcFp7Cg0zarniSLnz1NRbib5TkOk6/I6Fr3mrxGx7FUFAeKwAUbg
LPhKdgqYdgAknNbhYxf+TJIVX1lKq3BO27DN+SkpZh+T5+lMIqJxApv/BGNaktxQbQ7SlVt30SWh
g9NkQBk6Pb1z7+iUyS4hhsY7GIcDxgVEFUXDDNKs9XO3uCRLBXBB54u6oeCJShKB40XZ4xgN9iYM
1U2T/y7UcWesURv8oV9443MWT2KVD0ZIFw6ag2hkU9SEctjB3MH7FYxwl+9t43ZKvM21YxfM+90i
cubqCJLNuj1Zt+/HX5cdZtErT37E/O8n92/WIGMYKhy8KHoJKsb0w5sp/HHZxqJTUiWan+cA8EQe
itQuAhkIR3h0SM8M+2pg3DpAvxIZzwJk9oq15RX9tSY4C8TWCHVVvNMNprsqWPIQXyqCx8tLWowX
J0sSU4pMT+IQMoZjw9ir6X2HL8G9bGFt0+Z/P/kw4OCLGNLf8Ji1m8b86MM0FgTTPumGjfOM8MtK
dPp/vPHvtgnhqR2sqIJrnhpb5EGl+xDHpRvVD3l4PbeC2vCmgPDYNeSPcIAfDK3dBnnj+nhkvAb5
WdlbMajEptJHsFxQy0miTWQ9emhYXt7bRRexadAj2ES3XizlTJPkBFYyEiXD9jcDr9P1ZBpfswG1
gcuGFoPJiSHhdKHVaAyIwBG44hekMAC7k1Knqet19cqS1iwJXq94lQ5GDkvZZFyVan5D6waYA7Ib
L5eXtPh1TpYkeD60GcyhNj0BY/J7NzRf4xAJocs21r6P4PujnvZ51WJjsp6YeNtl9Q8lTnf/nRHB
4cEIW1og42Y2HyX2foM4WE3ilr+KgTS3Tl5h28L3lyMdbP+Ao6UKMi7Z5Erp7xFdpyZccbTlHftr
SPj8mp8Fju6zY1YJ1a/2ao/2Tqrsle+yeA/b5N5AZ3VDFVl5iqa38lEl+R58wwLFpVmoBiiIaSnG
rkpC5db2lWglMC2v7K/N2R9P4iBDxsBHDWy23QsMmzs8rmAo67IvLAZbUI5AnE1SDDEgFLIf8LKf
eFXkv+NkHj+70sPXTt5U5n7I1ngjl5YEI8Qf6LtpOqJXZE2ErvLgUOsPMvkAS7oO23rUH+o4T64v
L+xPE0ZMMmgg6gYAeIrLIhoOqh3mI8FEAklC1M1RXAZojnGyq4P8wNCZ0+znR2Qf1zsUdbbW9GhY
7Se0hW5qVENjSUbbDP6Syz9q6VQYOmhyUFlAycUhWNXuJieP+U1hOEDn+13JfiO97Q7t7rKdpVBl
gPE2QK3PeEbhUPTRiH6RnUTHxP84Mu82Pl3++0tec/r3hVCIaiaVJymNjsye2DPvg4Lgmf+lGNtN
xQWZxdvL9hZf4GC7gWcqikynQDAYxIZewsvKgpy+3COuru+nGHKiaMitK79QY6izHX9TorfmFv6Q
fh0dMLqXf8SS8874NqBhlB3NeVT79DxqVgyrucmiFf9Z9ZG7L24k8/myjaUPZ9pMSM+TJISZ+d9P
znyMFmMzqXl0zJL0qea17wIPK94RzAjJyGJRR5DBFp8bKcOSieoREcGSYddNKwcdpB59sO2K4mdd
dFzWjjm8I87QkjVtUg+mYcSGG3XhapTzMTqO8p1fP3UGE5H5N8VDlTi9G2HzuLyP87cQD781I7dV
XjO6LE5tMHZMjwIR9yPDrc+F5qrtt0i9GrKrcPA+KMUH3p8r3rFo0dRVFUZwhexq9p6TL5drcphI
iRkdu3pHzpPbDKyZzBHmOoPhjoXW1vC1NOz95XX+4fc7X6iOkhJnwmaciNqlUJeuDeaT4aahUfHT
Qpp5W6a3Crz2P7xXKjSDAmnQsRwP0A8xidDFN5MJ3xLwFqTeV3b8refyQ3hOIaoMBgss9fn6e8CE
SeGXwdEZj4j3IFO9slL1zSfFAOMxps1iZ4jzuYExkEuNCQhAQD1PjibcTldS5X0wxxIk9VM/vI5Z
sekruHgk735szZX1vQ15mKczqSgOrT1NHEkoC8scg6kOjtw1rh8jqkhHvlPQiIbO+xt9xRV7bzMO
RsDII4jfCuVoQ1huYhUZTD9pcCytehN23+ti2CBEmpj7II1WrqUlWwYjR9bcDWcqTai6J4WUBrkP
DETrip2afprgN5iAQrup/q/rhzptV5ChwNIAQIkQKKcNLBi8SQAkHUk8kqjkhhneFVd5exR1OuLA
kmAgJdSI8S1VGimcUkpBTUh7JH0qB3SimYF+kbJX9YvTr7yIFzwDcwalM271ua987phVCmFYDXnJ
Me8TuiLSVvO+6N5eja/t3CGh+vXvD8KZvfmgnEQaCURKmNU88xUz2ReMeXYFHHiBdbCV7lkDN+wP
v6fmO4yAYeOuVTQW6pXz5v5dreCXVWDDMAZtxlEK0PO1B0a10d2woEwObyKU7pzWQIfNvvJg61Hl
fFsgOcYbYOV0LCQE/Iy5QcSs0kx4IiQEDOjAljNXVkxnuFYbFb2Q72P0PCYhpOQ1tATfRnjtO23t
7nybBHAoHQe0NvVS8krBrpfKCpy/CWHOROfT6WBObOlzr7nwQlECGD1gx3kggfqi6MOUa0NjTEC7
T+Mv+RDISEyMmxiZmkBXXNjYnoxr84DiZSa5eb3S7FwIB4RZiu8WGG4cWgjlc4AoRz+kamX9VOAr
SKLPVfXqRB+i6OeKL8+RRbi+zkwJOZVttbot9Zgq+5dofM2Ne+hIIVz4aE0HdEw9e5/nX1Zszufj
gk2xyqJPloLUKzZzeCLq+8C4CvPbyDsMP5rqY2DoLv+rO1TQDiuGlxZLC4mqC0VPHtnCvvpexXYP
HJ0gOerdq1y+xK/wO0F40SJT9lm30QKU1h77b58coBMZ/eVTMiHJY+A8Wni5UrWM1vNyrRBvtjce
AnpMqiNavRIGF1rk55aE3NVGKUv15zpaOrUbphil+ktWqTueXJrDzCyKPclmRPO1CD6oanoInI/e
OPxrgA+/YcYpMYnCOf0TNk5i44BGYyTPq+0kmLwqqS9cD8VdJE4hUFz5nEuhgDeJDHqacMi4zfnO
jl49BakyhozSIueuNVdJAbsprdwrJFtiV7efFZ3pWsvbWnq6m7uEahIjmzXtKtV7uvxjFq481v33
twh7b6odVEM5fbmMkmGRoePuvMRo3ZgofE9t6kbw0K5Wt9c2YP73k812GMuan/PEYCV+cgp728M5
avev71iaQ6scDioegOI214VpMETicFwn5aqyYYtxtg20sbZevUb2dtI1qN/kq8tGF7JZnka0d5j8
ItUUO745InzoiCrUXhLGJLpClzapprUrt9jS2Ty1Ilwmai75dtlTfFHROm4C9aotH7WewsMaDmDR
kELgZjKZ7rlIyJYORofanoR7UEjbAecrDrlh/dY5gHul9u2VLG9x90iW9fktYFLvOXeMZjLsvoRb
5ajC3lNPj2O+Rl6/uKB58pD02GDiQ3C9uK1BUkrEcOTkN5pxp8j5TvJvVquLS3mGOnfD/mNo/iEn
Pt7CzTwNsyElMI5WGkCwCPcUJMN0Cbbw0ZuwyAx72Yl+Unb4dtkJ1xYpuMeA9FTVzPewOV1F8K0m
HyCzchV/TZRi8XPxrqIkRR9YNwQ7dsGsoGcwOUM+tWFYR0un3eWVLKTIzFYwiTg/nkweNee7ONNF
J4yKMPmAXjBNUo9M2VS+Jk24L2g3W8PKVTt/fvGKZ5ZD4bvxfyCwE+2VMf81kwNRsxtNILFXKIhd
XtKaCcExRgkNQ8Y4w+PYfIy6YVsjVaSOa6Poiy5wshDh02gI2KsQ9zBX+TtnCZb1yDjHVLxcXsv8
Vy5tl5CYFCS7MA6wlkGtUNEtd+VwGw/3Q9RuimjFFdZWJLhC6mQ0hIGVH9uivrOj8SYPXofyixpV
Hy8vatEQPCpUWcEMySJ0vkXAW2lkTk8pj1u9fFZG7a6Wt4NfrSQCi55wYkjIA4BxVVAx8dyEKI/c
XJlfgI7x3ctKY+VWWvxOzKcCg4JG+U33rkoLxclivhO8ABuIPGO6hJ+biLaange/L2/f4pE9sSUc
IQXg6DBF4EIsvZ4e+syTD+loPzSW8lrVVnjI0vGHKU/5ysld/Gqw3tjEI2qtYuVaqeGcg+AJs3KT
7yCrLhAs9j5lkJu5iGMPK6d4MfQ5lCPgp5wxP8Iq6wmi7NLAXIKCKQxkMZc9I3wrPr/kIVSubd6q
0APx/5yHowk9Sqsokv+F+nGGG+1xPYqvGREOVhjbKTqZuGGs3DRGxQzsnZmv8YMs7dc8OEGljxIO
idH5SryiBJvvUOuoLa38pHQl4npSlK88QBd6Nzqg3r9mhM8S+S1qV6gcH6ESza+yqNTA2iXfkypK
90niRKCKkZzzKyiCB6c1d54ay1tY9YJtZprmrkMd0UW9ULtCf8Eh+Z38G6hjVkdX5jxGjJunP3N2
5pPkYECE739BQPBR5mYPaqDZDZDp9ZpxZSOt6t1qTrzhtdes1riWvzagLU23bEbEhB1SSi9xnJCO
Vr1j0Noe99nT5fO/FGuo1P1jQFibZkBkE05UmUh4boEY2rtKz3aWAWtmXQQP+hSunPzFVGvOT22F
oD1Xes93sx9p2fkj2bBRFM6uaKV8m/bocElZH+9itYphwvShArd51BVNXnyrjHytyry4rUQCMj79
T1Q4/w1J1CP76ancTsp3ZiedqIKC8cflnV2KrFTrGc8EZGzZhnCGMh8mENWLaQJaW1m9KbV6K/Hy
z76DWPDrlfb4n+rjGx89sSbsquKgmoEQBtZUeW/NygAjmfL4SBNo1zXFXqq+p9pIUgZzrFpfX17q
YrhAZEWjGgu3gS0sFeWJIkCEjHdHd6iQZ3hP+OZb/fP3hcV53cjZkPj7g5duFTV3J3QoLi9hDptv
9u/EhHAOpGFCO6DnhtDLfh9DqKkqcOq3V5H8OdeeDWgK15LXxZN3YnH+95Oo0hh9JGkTi4r0n8mA
mLcTxFsYn7b1GLxGyv7y+hY9/sSacDelsqTa/YQ3or18RL7rYb40Wr96R2GGO103YYaACEcWv5Ri
d+jfEa/ojZURcp8375kI4dagKIySCBMS8GmcbxwXQ9xWCGMfp2CLmc+ZvS3rz8Ma68TikeKlBCB8
LgOTOJzbQTnGSQKZQlcStbdNDmNz+nkyAew2SHRbsEdqPXQKcG7aYXsYU3utOLz0ySjk0b3VCPy6
yBSvmKUe5j2veUP9nYB0oomC5MqK3y9EKf46n4qshb6aGI01LUXtIsdI1c3yFjW6ZYck0rYULbY5
LMd9thIrFg4aBnmrgUbhBhCTJGAjCAFBiowILHyoXvSgy9yoKjSCo/NsGOFNK9801lrbdj6+wvEG
6cpUPoB6Fao6IUJVklmVLeTWx8qhdmea0uc6jO8aqfS2aLwk//6pQLAC0g4gFN4SQyiM5NAko6MQ
/8FlJLQoC+Wutx8vH+iF8HFmQz33TiPKGALwoujY0KAcde8mtkY3GO76FrJge3vZ2KKXzH0K2NJo
hohdSq8nh9P8Ljrq058+ftq4paEHe9WTk30u9y9S6ee8783Xy3YXjgB42r92hc/W6HaCWlIRHaVm
o/t3sv1SrxGKLJlgWSahhMLFm5dIzhtLdhJEeJzevvMRbKZi3g0rUx3z7xTdD4JQBg5oqjAxJ6yj
hu1bRjgyOloqKJ3X3FqbIF/yb4YLGHh1Zvy4GHcHpTYYkLSi45wlQtEQ7k0QmJn38fL3WHK6UzPC
LVlrmcfDDfRDmEBfk+xV+1q9Ciu0MaOvly0tedypJeF2pOxWatXIgqxxL3UVwiSy/HUw0IPrFDez
d4n270caddjb/m7h/ItO7uNMp4sgy3p01JwXw7ozwx3KSC6DNv/dwub4eGLGscamJluMjr5yrfcw
JyE4Nxd74ue4rBChq1bi7aJ//12W2CqJOs1oUF7Dvye6tGjWbeqZ47FNf19e19J1yf7RSGRwiXKc
CMSbYsOB+94DGZOB0LLSb6qmXst9dR/lzc+y23fya/VqBJQEp1xeI3ZZdBeQDWBQoUMDdHC+q5XX
VV6tSSDVEAWz6iLbmkrGGD5CUIXFsNoEh9PPywteMynUgyDaQvM9xWSvKA9JSy6SQc4YweRR19d6
UuwCP39HzJ/xG/9ZpRBG4OvMik6N4yM8+JsiMP19lWooGPeK5FZBcpX2XbxictF9yObmhzpcNmJf
sZggjK1mELGa7Fra7BHlSYToL2/lohFmsOfhKGZ8RW60QaoLBlVow+jtC5jNoH1abVsufi2enfP8
E4RJpnC6kyKIIMXlxRf26iZGKLCSf3gFr05gjeqV6q1kAMun4cSecMzh8w+yrMReEUaPftm7U3Fj
T3dKuO/Ueid7qptq13HyrVh7Xy/u5V/D4lidI5UyRA4aBWvlOtOZUTTtHc3/D+/4YjO0cL4yOW/C
dtpN6tUhUlbHhnq4ld9UySxTd7hsZOnWhKpRnieVuDrFwXno+6wQuTHeLIZyjKvkttO9l8smlnZr
BtRRbIX2BAbt87hhqkFP1QUTMRj5MXvRnSdY+d5hAwIlZgr4xW+a1chq5a0RhmS8zY3EpF86Vm5E
9f2ylaUMALzxP1aU85XYfgdXjekT56vHTJt2QwOzXHqDVvjKhfJnVFBMZk4tCbHWHBIPtvGGizLw
q2spQZltAEh21bQokVZhgdKU1liPsgSjYqmn5gc0XB7rvv9m9VbgSv40HHIFzYZCt/NtMKJWI08t
8h+BDK1yZX+xTZ8x+5zJ+lrznesyCpnvC5PgYA2ISjZA96Hu5CHU+fUay8qiO5DfzjB5+v0iZsQr
NKhoqD8fpwhBs6TZkbmH1tpl9Qc99GYHGa/l/cqIM9i/82+leRPvMR+Ys5HsgTvfONq4sfV0ngMx
d6MaPanJJ1WfUc+gvKrHwIyelajcdOYHLfvRRsF26vPrur+HFzm1HwHV72X1yZfUjZHtmuRegucM
BZRwf9nDlsq12pzEQlJMq5yc4vxnpxEME3JANm4Wt1GfPoboAcVTfm0E0VZGTnWMgrsmBSOelciQ
dgE0ynl7KOvaza1wq1razRiqO68c5ZVou/jZTn6YcIqR1pz1loBsm+2wGaLCDW9q3bu6vPw1I/O/
nyZuQ+Sg0Admu07CjfRcDq+ZvVI9WQx4TCaD1p7pisSBybIcS/ylIjccPkaopcrySrhbDBInBoQ1
BEiPjlKIgT7ZQn2Ke6nqp9h/vrxTS68E9cTK/CtOdgpxvzyrIx7bg32dIRg83MDpkNxH/6cL9/9y
BSzd6ad2hDdCpdiIQI0EItW4t6TtAPoaQtBKcugb/MIDL69qqXANHhhiAGBHHADx67STjexBiZeR
CmnqtOkt5mcHFCClj3W9jSrllkd+J609GOZg8CZYnJgVvlnuSQpqKRRMqmBnQ2Opk9C6xTRslMBy
a83ZmMidtUq5hq1f/IondoWvGPahncRzEUPzHmSQTyxMYSDOcHYVGfXlvV20xYT1PMQzkzMKl9dY
M2kyGnzJzrpJmthzY4Wp/KS7qj0UVtU1+t95y95s6Yk54QaLLCNEARUHdfwX+koQDTzl6cqtv5gB
MggBtSHYTrQehCDvVKmOihCzCao3mBulCG4me6NMLx4T1yksLn5zKFLpGdLcrIqe3rOf/9gW77EM
fZxu6LHdJx+8sb5q9HoDEsgt7FcnfE+162ShqvDxgk6q8sJi5kPiFcSzJMkPLbDZxyye0nfgctHo
gEtpnnii0ypcQboS5FXeU4i6LYxyoxYwDsvDSi9l0RlPbAi3ydTCLpiirHWs5dZFOhq12BezirY9
tPS0+y5/qUVXPDE2//tJrOQ4jDlE2tExtYovaJ3vPMP6JTvm9rKZ5eDFPDecKrAMyLZwms229Jug
YiSt0Cp3NJKHwjNui/Smy/NrKZ7ui+ymQM3+x4rZ+du/OWn2TPg2U4gCZzhf3oDSvZVOmC29eotE
3yYtnuDYarrPQ5G4WofyIi3Aw1SuYe4Wr1K6BBSYeVcyTnZuWCKBQWOXTE5VUmtjhcNw3Xtyfbi8
vjUrwvI8hTnnSp2twFe7kaxi3Hox4euylUUfAQky06SiXSB2EkF9tslQcfFYcNa2O2cmm55WevHz
93/zoU5sCH6ol0w3pAOPFC0K1Lk2b6BtJnPJjcFmYCbpv1yS4I4NdTbTrFmS5t3Y/YuyjeO1kdfl
FUGkRaeZ6q45H/OTk4WwmxFoIyZk5Ey03wZEZWivZek7XGAuxIOno6dt2YKjjaaOjF/PXZI0E1CF
a0Qwd//+859aEJxM9SMtVtWa14L1Eyk1t/ceynI1u1lyZRCjoKjAyMC9LFxXUjhIidRz3Vf1DZPI
g4+OdbyltbvVeY2NmyG5U9IrSa72mf8xze4zr1rxiaW4y4gbzSFoSCHKmX/hyQcb46lD5YUPpuPg
MNjDP9bqu9Y0tllobicjfnrHvp7YE10+cRqnSbEnpfY1s+sbrS3upHxceTcsjdIwuqfpTCnDOUTP
63xdpZ/MGpo8HNqu2FbWndMja1jeUFSDCbCDSDGw3ZT3m5Zt0bOOus/tmvbAvBLxcJ/+AsFHw0gu
umzkF9jZc1sZ+ylFfzBa4+Rd9KCTdQp+msdhPKBJyyvM2EMcZ8sr9/LaKoS7XyumCpjBvI/VPdP/
3JG9lK344PIawKRBm4Fco+iDndpJRtzwxLU97Ufgm/YmKJRp+x7H+2tEcDy05uUM6dY/BaGwVG9s
42fjZStut7xbf40IETZGgVLrpznHDYsrz7e3xaCgS/z8jqX8QYlBzwgfwvxEOzmzdldGuS2T+6Ec
DOtHC4Ve3UFuOUlogV82tRgeGKqfhTuAr9vCMSoUpMPRYo+OgWLurK/SGLsDKsW9v9PftXcArnDm
WZ5PpPRNgtygrDXNPWp5k/nfZ9h5na4UvZfupxnV9R8jwqHU9Mbg8iLzc9TQdJWpR22uH629pqcZ
3GDaGiJ3cf+MWaaQ8s08IXD+qULLrpADk3FtU1IoQDbRhgmaYI90ZrXNHJ2WSdinK5WZpcFljUnp
f6wK1wqCncWEoi8Vtbq6Uetpgz75YVSgtsqz3dQ512htbtUXvXP2Q+j8Yjrk3jL8oxl9mOLoRpMe
Z7TSzChz2ZkWTwczsPQbwJ8imn6+GUABSnVybNJuqm+xdah0f2PTMf3vrAiLN5K6Ho3S4UaTeevR
KXWezHGtSr7oR+AM/mhTMgYrGOn9TE7JdONjrtpb2B89Geo1Z9xM3YrDLu/ZfwwhWna+Z17OZNIo
SdGfWnnc6Teyhepsmr8nOv6zHmAp52Z4RMpR3bGewhm2qu9cmXq8TVYphucv/OZOPDEj3FZ6HUkz
8AV2BE/d05D9wNg8OuybtrmbBwaZ+XjH9QWtJHwPsBUwyipcX6kXR7IUc94D+X74qKSs6R3udmph
vtxOgnHR90E5yYStoP8UTK9jd9eGa7XrJSdgemQWzGMch3bvuQ0VdXsbsmuS0Sy6CnL9ijnryAhW
fGDp44DNZP6YxH0mdzi3IklW7bdxFB/DenThod7FIADoZihStpHKyY2ilY+zFByNWcVynsW1DH1e
9snWaUz7apPXxMz/tCHS06P3y59Ca2OXnb0pHKQFVE95T0QG14UeyTyOA1f5uVFUgx2769P4qOtf
i2zPZXqQno1gE1bF4XIgWtzPE0uCZxh9Vg0Z6tFHr+v38wxq4O0ru4O+gpjnlL1/JWtr3rhsk+cX
k2gM6IskOF3Zq7k29fGxLcFM05jND0WjJdeTE6NJFQ/yjsf7Lowjc6WKvljrgLbmH8tCRBxzbygy
6EWPYzUy4qv4IIrHu7ZVkBbcgA4LXBUlpyr6AbJ75b5bOh4kJ3MNE2IoBtfPPylS376n5kaMykH8
ZcjG8Vof46/haPorwXhxkczdORCtIEkMFvLc0lgGdp6EZKpaX+xyj5Q72HRxvjd+1Jp52xXPae9s
a/vXZUdaOicnVkUKCXX07C7VSV1z5S5obrNCAmn8afBvAGqubOXSvXZqSrgH0l6FDHPuIqRARmog
bWV1V6OWvarX80fsVLwKTi0JV4HEmuR4RmdVuZuFya4MARgN6SsAt9ijQmV1+1hOXATX3dTrv7bp
IRpu8v5lyrv7fu2ozkfxzY8BRwPtAfwqwB7Ov2tr+akV5JRuzarYom81pMX+8jdc8lGURv6xIGxs
SGsMMhkswDm6bWNrx8auPgyW/ZM5QNqE5JpvhphkzyKnDAdy6MA4JEyk5zLDROScnrftp87NtUF1
m7a9lZK1ke1FJz0xLRxCu1LC3Jt4KVTJXiF++4PrpBXk8c2mN1epeeYP8vaD/V2ocFfZVmqQypNX
B84T+NWN6Yf7po7RLlTlQ60f+gFCS0d+aCJp5b5fdBWGLemcaiidvAEIe5Gl+sYM7fJfbO+37z9d
dpTFE3jy94UQU4So0sQViDj0b4qqerCygxHkO9ihVxaybGiWsgTtSedduAijMXaGZKTirqv5bkgm
BOuUw5TtJfD4l5e06BpkYDBGzWxxIt7D0CMyyxl916TyZm7kor69C2t7V2rGtlobAVk8aSfWBEcM
tDqmQckGSs6dZ4P8gEvf/H55RfNHOHU/AOIIBtmzPBFMHooIbIrbvHe00kRGRXFTnlfG1kOFYSv/
bH+Fa9UR8TuJtgSHkM2qqtTMVu8Yv4iOHxnQ8R4ur0ZMGgQLInqprv1JN0NWU6DLqrq88fVftuMi
OlKsTfaubJw4vW6EfmJYgYW82F2YuvXdJFPmdDV/M16paz3cN9Hwz7rmMMiTnvaxOCGjJclQ50ak
3aWRt+9gYKq2TpfBDZxvneCXE97bcrPVirWayZvao2hX8ECz7jMntbELVGY6wsadgs2EbW5v8x/l
rn7ov6ypmr0Rd/hjEz0z5JZAVDG3c36DGTK8z0ocaHf9uEuvetMF5eps6p9liraZC6H8tzWTi58S
7Wrgu6RzjBacWwRrUOltFGt3TrkFdCTDbm644a/xc/Q0RCux6k1f98/yGFOgqasy5im+t3OiRdJm
hXbX/qYQftVdSffa/fAcf473urVibHFh/9iib3e+sL5rkeB2MrYSndHcVT7Dheh/9n/lW/vH5YMn
BsbzVQG2PLck+Tqt7B5Ltr0xun39c/gN/Vqi7i+beUN4JNpRz+3AD2iq8WxHcuW78DstVZOznbrd
Jv4wXlVP9Q/rurdcc+UqW9tIwSfrCiKpSUu1u46hkxBBITSMpm1jX8NkJ0W35Rr70Jo94cEVMFRU
eAnLzMk70E8o9rC0xB+ij9WN9OHylq6ZEo64HDoJzGf4o/Qp/hjf+Dsvc/PPo+zmu//O0Hw7nLyR
PamDFKvJ/6wJ0psvnuTCrCox47xRtBXHf3sPmBalV0BmwD+ZfhIcP2BULeHF7NwN9N+jWIZ4H8q6
4gFxDASGf4V+ueaYswec36MQ1cL6C8KHDIROzfnq4jIqIFbLvTsjQCOxanalB3pJsdx+hOmUc2dl
N3HVuVIUu0r1ofWl7YiU+Mq654916VcIx6OQotbPpxSJBvV1jA959lBah8ufcc2EcBQk1Yo7aUy8
u1ZX91Fy7fQ3vd5u3mFklpHj+xloRAm+wjz3iGxU593Vfu12xYemPLbOSsv6rePDNMr/GKRxVJjF
4Kgbo6QkVD7v7fjG+Ko8FNpOjn7VzkOSmQhfrWSOYrJNT/LMmuAfY15NCi//4N4HlLpp00xxpVpf
I5l4Uy+Hi01m2lCH0wT46RtG06CH9rGwwui+mbLrNP8U6i5iCTkqaMhNR7zq0UM3g3jnTG41Xfda
6QYWeMc4eYggdYzMbueN//YlLv4mYemlWkhN3PvRfaQ7N2X2Seudaz957LI1719IVyAVpe0Gmzjg
clt0m6Q1GMWkCX1vh822tL4UWb5B9evBD7bOo+wG92roDq+OsRJC/zyqz48dbW/4mqFrpuroiPgz
bQrrRs7b5L7djQfy9J1rfcy20d4/+DtlK+3qrb0dNoiBHVJX3QZueDD38bbZPym/7JVK5B9uzEu/
RQgBkxM1kd11yX2igqH9MOVu2ECjo3WUJW87BaJ4huN/oR8e2dQn6+4wIqGVXDEYp0pfm9CNv4fp
1uZdLe16aBuiL0n2KQ22ShS5/kNVbqPyYTTc5LtWQW60seUvTrJWJH57VigukAHyJgUaoppC9I6m
eFTLykzuyyT/ZSs5idHw6d8GmHMTgk8GhezoTWIl977MddddD+Z2rFawWUvueLYO4VPoVuebSY0R
+WD8BKXUuHK0g11Yu5t2jkGrwFWL3biW9L0N0OdLEwK01kEJqY5YNaRtLN/W4U5VV55ZC0ksQQYo
GOPTTHRCxHB+28m97xteXef3UlXua+uDUn3SoSfsQ8Db4zYxrmdKhL6OmcVZMf020Ty3LHw4rx9a
bcqb/D61P33X8mpnJ5vZfXt15SpdeHOdWxK+Xk1fISv8Nr8v4r2lbH0e+ZEbSm5vH5q70YXw7bJL
Lq4MgiAmjBFYIpSc72mhgSVxmBO/T/VvEjWSzpLwj28lNH2hupYgzReoECWgJv1rTLhg5UFPQyUt
WFzbwcL4oLUvVn6o+jVF54XXHLvIDDPDKzzp3rRirKicqrjlewV9uamVazO4IWm3mC6RojvF+zSY
H6DsCOZDuBIJlz8gkCpYJVDIZnbrfEOdKWuVXCrze2+6rgK0AJ8S2a3yQ1M/WfKHyjsO0cpF8GbE
gasO7h6T8igqXbzWhW216rjo7cAs7sOXaZ99+CFt+g/gn4ydTdxXbzftVfJkbdcy66Vb/8zs7Fon
qbVMebsdI6uA0PpFf007dTPL/Er1rpaOU35l9jvvpxoddPuuf6BY9kRRcxi+Wd3ONP3dZS9WF4L3
2W8Rdr0Z/EYvkFy/l67kjbaP9vGTeh0ehltnFycbUANQTG48N9gxxeT27ui7sryxd/kXfa19/gci
LTj52U+ZM8CTbZnGwh/l4n84u7LdSJUl+EVI7AWvVUBvNm6vY/sF2R4P+1rsX38DP5zpplGjOxrJ
ZxnJSW1ZWZmREViNaAdePDcfKXJcLNuCyP7VvC1vou2fLQqCR8OWdtdn4fL9gX0AQWf0qCK2hHT6
ueVILg2RZFnh5sB1Dhpep4PP4t4Bu7zsF9RXhhVvtWgQWEHAVREvQ5ju3GA31H6AV3nhcu0VoAUm
dreR51uR7nIQdYDa9Pr4FtzHVHkEhT30OQAGmXnhkoyCNzRy4aZD4MZethG8ErV8UGyaKy+BpVOs
oSotg20HVSowLJ6PbFTEVAqrsHTfOfWseIPkDH327+SVgthSDHdqZ64F4OtKII0R7LRO8lQ/ja8l
dkt0J9il1R5UBHEI5m4Dx7A8p2cfA/Uf0U+xTZ1s03z6j+aucq5P8dI5gs9E5QMVEAIG1vNxi3oW
wXmlpVsVEcvziHVr1AVLFiZoDUCb8FYXgt1y0US9pmSly8NUOvQEqeyINGvXmjzdk/NTCKkKBcgr
gD4uauNmXoD/vqxLt9jJrKSKE29Ru7W1Q09vfKZvRzt5KNhzZ5HNc8LWcnvLg/xrfeaRc1PIi0xu
YN3glZ1mhXSUg3BY8XoLeSmgGU4GOVstVevSqqkwSHmfPQmv4RbPO5FG1kZi6o3hhBHN31ber4sj
Q/F/Ou44FhecJFmbJjweSjcegQtND+aqTvgFV/N0nQHG+J+JWUii+Vpp1HFfuuZW3kdfUO323nSr
svmNZHsH/dO3VhH/C1HQmcnZeo1cAmsNx6iCnfalvGJCXyKr+swO4W6Anuo+ejCcwDYt8+n6cVv0
M+jbxEyi3WDKPp+ft9CPQh6YOP9ahpotZ0gWeZZYb8xN5oM4NqMGWij/yeZEqYqmfMhDzuc34wH4
sKPSrS2VybZzTNyK7td6GRajEjjP6fCBlB4iR+dDS/rGE5ShK10IN23ibeIINiKhwGP8BqzItDko
vzsa0D+rFcalF5B2Yvln0k9u4CrNhhTQREzqXW9Vu55qD8lBvRvZh2k1B7KyhtN0nXkaUC2hlAXs
xhSBIf93Pk6tyMEWmsFlgjs0ZxUJmq0OenxQ0pHWur508vSKumZrduEGnmRG4Ggr3bR/SqPf38M7
9HFqS6gPg+mjz+eOo1RS3HuZBbIbrb6L3vHP4bPq9+2zv+ODk6yCRy6d0Gz8s3XuqsaXSgPfpCuv
AOBLZBdIj0LwVo4BEwMa79p4ExHLT5kwbMaOkTWWsMt34dkXIHl3vgJQRIGStIIvqLs/3tbz/qQD
y8q7UeksPjoaecnHF6k0V7zvhc/4wXqheIPcF2qZ83VXCqhntnrTuEaX2oV+30p7mWQMKqW09n9f
X/iLPaYBdItreSLon8heZq/rkChNWUKo1i3T5LWIfScrZMab5uW6mcnNnW0vmEGxz4RMEMpgyGCf
T2TWa52WjDDDB9/OlcdQKzZdjpLYGthhaTynhmb+NuZIaKUNDIGj6SnKC2ak5u2o5ivTtjAe3I9T
ckxHTyhaas7HQ1ReaGkVYjyFW/TgxQmeoW2am2sl5oWtoAFWCPcNhRX9wotLoRpHajcA4f+iAnLD
qmOJHhDTub46C5N2ZmV2+Au9a41cHSuXiBnj0TG0R+SMr9u4PEvoZ0XQCzomMKcgCTbFVSe+s46S
AsjoiLuSLgy3eVsqGR2lqrXwrkEvnKazmHsxgxJXyUzZL2nPhRhkjfFaFXhpTgGtQL2ETD/m9Cpi
2lZdoSmlKxIImWjqRgy/YjVjHrryVXMtiXvpWTFuXFY/gpAopczfFlEWdXJi+JU7Fm+j/5WXMmrc
liKj0IYatNLlW6E4Jnnw3BeO+d7V/qZOrUFyA3GryS1DLUKHonNe0KS9M3uypr350/w6O5r4PqQn
f3hFLrZyXMVtJnZG6TaVua2zjOlfgYJmROVd2kecxU8FoYGCVqc9JHAdQ9kV/S2fdHc8e1BvK5MG
ycv1raJeOgu0tCJViiYy0I0Ys53SNGNc9wZBjDuUv0oTIsWxuhJsLux4gl75qVYCCoGLEjkalII+
68randpZ5HDf+zqN9RUnsbDRQHcKQD1APCB/vAjBGk7KMea1m8d7afxTmqYVRSaTg5ESJVnJzi54
pDNjszOc5D7Iq/WqdjVQjsrNXVB8tcV3uIavmX7NbLdgTXAtoeMfxPnzthNUWPq2AiDP1etPQZnE
gCr0wctUk29l8VlDKeb6Xrh8buExIILacmLSAt/ABYl+5xdoXu0aN4AIRh2h/uCnlsZf61qmiuny
XZZQ4JGHr/xJPMS7/Mlsn814j53q6geubq9/zuW+USctRrys0eMIlPK0dU+cGHD3g5CoYeOm2bHW
v430JiJrTANLNpBenPhCFVDwaLPtH6h5IqRK1rhVhGKHf5flyDO1/2/eGUOY8h1YRJTpkDo9H0iR
iTqPmqJxR6fG+yCjvmqHHpXXnsuX++XczjTYkwmDLJrG1Rp2gPdSHNE2ok2UbtqRGtXKkb70GpMl
nGk8WycJxPm0KZ1aoFjUuI2iB6yW+js5y9e8+cJwkMoGJh5oVDyq5qxuvPT9EYIjrZtZTsyQaqbq
Spp3CmrPDxgIHk8szIbR6GiQCTRYAMTFKVnOwp3h3K/ly+VLdwF2ZAM1RShhoqlgjhEKiQnFZSVq
3URNb7snvUMEX+9MCAkGITSY78emeBX7dDdwb5+M9uDder3qcB3KmYrtPwWF3SkhTW7BRQ1K9DzM
IdeROFC0FNZIFhfWFV9KEKCiTwTh8CwGN4ZGwuOkbF3P4MKuTlowEfLh+/q5vgA9o8nhzMosoCuq
qq+KAV0u6Xjb+AwKoUmA+1n9CI5q2jPtzu+ykpr5sRezl+KPHjhQNIKe5Ip/WRgsiG5w7qeCN4Ds
s89oc90roE89uJEMAY+2odrKQH/Cjdn+ggX4VESUIvr5Zo+qFm2QYpG2AxISGTzoa/wQPTUvkKg+
cpZudCuh/jE8GoEFviK+k+lv3b4+1dOJv/iAiUgFDLQyEC2zDS4EcRcLXB5cnqF2nwZMyg8Jr63r
Vhb2Ny53vDpA1oer9ycqO/E7eoJOrLH3BlfK+q0eoWbREZZlv+S1hNxlsQIpQFASA3Ws62j5VKcl
PbHU1Zku1rwaXfSYWf1OORSPvi3vetZZmT0cBhoeffYn2oyP10e4NI+ndqe/P7EbpmGTiej+cV+t
41oiZ9pm8zU6/d3T7J78blWOakiT4HebVN18toeaJlRj97GzhjpdiI7PZ2+KoU4sDRUR0H0MSwP7
RCOBld8aO3WXbccNf+XWB98OG8HRXWSlaccqy7PzlRO3cCDAkQm8OqoNYEKGgzn/gtEYSVZ2uez2
QxezjIRQs/wVQRdD/dZEO20YipeMeB1NHnL5peJOXqERIuvuQo9TgiRlAaGiNodkoS0b9PoaX143
wGBBFgDeCbR7EAg5/7YqSAH+9SXVHYVkZJACU61R1oNt0hctrUAm5wg6WFnESNE3/2IZMTLozUxo
Cc3WhUDEU1GRvHQrYEw6YC8yI6Viv/F3OX8NDWllx136PQBc0BkBqnQVsf/cKxlEjASQzKluWOm3
mlA4EDNdiXgWIkkD7zCk0xCQIw+szIYkDSRFTdFU3Tqwi2PkoWq7Gw1qbNLvxE1vClcWaCzT7gYE
vorq1DGQbUfJAeMSa9d6FRbum/OPme26yDOzNPYM1R3uxRIK3gdJZQRRWAgOrR1vtoaTlk/jSw+k
U72VHbPZXV/fyyQqWD8Bq5paPgkIcObp9hwSbAOUE1W3VAUAPpki3YcHdKk8F5FM9WafBLdys4+N
vSZRAqomI3Ei7TNqHrrP619yWan6+RJc8OAXQLp6njUWtJKU+hiBtOzLSID6pmr9EPt3AguPWniX
anYjbNLytjzI+2CvutG9flftk4fxW/Jsmcq/JLIF9MrcggK5wBlZuUgu4zEDlxQ4U3RIEoN3ZLZQ
ccXR5Bnh64b6qykyWpv3qfLnj9paVQkV0uLX9dm4rFFgNk7tze5nQYUzgty65vbthuy7G9fce/T5
w338vTIwZbpoz508LOkg4AZJNnzsHOXlp0knZ3GsucodWsoMTutjPzr+Q2jHmqODfHnTGbTrH4Dv
QyeYfyhfTMmRb9u38Z20t4IzqrZcOyO513QIsvas8Ee7dIRNqK41xFxededfOgsZ6riqW6KnGkAy
LdUn9thxr6lrYIfLSw9WUHsCtHvS3J5LbcuB1PuEd5rrQXO2Gqmp4hXxEIJurQ8qqgZUVWtqxrGz
FhFdgkqmNUeMi84wNEmiQHru5k2N50MqtJCBLb+0gwASfsnKuNWmVBm2dXg3ABTeiA9juDLkxXk9
sTsLXbTBkxqN1xo8H1jynzKsePFPawcuDAnDm4LOWfhe1R2oKfJRc5uwdkcSb1uj3ihav/L6m5z3
xWY+MTO7KVEsDKCJ3GuulmgbDSpIjAzFV4WkbGJCvCdMmjVCpYW7ebqokDPH2slIbJ8vmpRCjAgY
Ic1Nire4OoS1w2PtocK9ApGKbdAL9nXPsDRCkC1CoBOE+aakzWKyXI+JMvq65nZ9RlX/lyZ3mwga
YTmIP6o1ooql+3gC3CIFh+BZmyNPoXzUh6IGIkl0WulUGE1i51lGVlzQQvQHUCuQ7XhKw8PiBXY+
h0EjaE2my6qrJ2gzNzqmxQ9p8qJq6MlRbR0bpbdNkfZ219oZiGeHzzhzSnNXQzo4dEzlLQLYqhY1
2qQgg1zZUosBgz6pQeFBPnXTzGZcA11AI8e66mZRsq9Lg3ppaglYXzRoBLoMpiI8DD2BeZ6Xs/Ej
SUfa8E0qMUV5AlFDof0yVeo9mhFtm5skXEuNXdbH4DbAaIN2R5PgDp936VfDWCsdWqJdCRTKmsJk
TruKb9HFWtAPzwI0utEewmMnGNYgPkMi/R825In52fT00ElTsN0RnPZpSetg6OwwKktoQqKBDLMJ
bIQ5KCunYGljAnkOBgoo3AOtObuOxaIGbfKAS8uTOd8gwRVZ6mAmzsrQpm+fu5NJ7A3pKTSowXud
b0xSgBwh7hTEik+I8G1bpQ8mu3nwqfNuUudrE9Jbke3wn8QVLGbbN/tf9jf9uPl4fmwObKC/A7rf
Ptqbm7ft9n67fX36c//4klPrYPnu62HvscP9GmRqyT+cfvLskiyMrq05+NcAla/B+vtMhkNHSqeV
7iTANa7Pz2KUcmpsdmN5qT9yY1BVVwHEvqj2ADzK5FnNHOlTKB1VtdNnZW/cRMXBM9bq/0u31qnt
2a2Fyo7CowxroyRvKpKXXWU1a1HfBas3IGcgLfi7AWbe3ffEoqh7orqH15z2DkDwVMT7PqfyJtkR
WlJIfNs9NSzCjqANrvf8Bs9jYmnW2hN5KQA1CMGmnzLh4E0734qx2ihKEuOe8Yf3vN+20z3t03q8
C/lB1JwqW2OqWDpiqIlAqA3eHwHRbO+XtVEKVQioXemJVEMLVbDSo/vztpifLiRp4bvANYSYfzYk
IAoywLgS3XV2O4Htnkb6rVsq/SI2Yd+e9X0MWWnp1I6A4njckl3y+gKFcTo8/F5rhFs656dfMvNh
xgAyx7GdxqodBtdTOrzA3gGEWLnofhbp2ohnFx3X/WDICEac0mGf0tdXk37efYJshFY3r5/O086w
vlPmAxFosuNX95pRjxYUCeaeyc5HQGsWO/eH3G4OLyADXPm6pQNloq1s4hGDYuwc5TuCOyMLi0Z3
W0+hzbBvlW2etisuY3GmT4zMZkDQ6soMZK67PXyFAYSlZFBwy5D847prWty9J3ZmFwQnyBbXNQbT
+H3GGsLRKFLGw0q+YnnKyNSYo00dA9NXnKStxMrIzLHtdVfRZDwUbtphKylrSYKlCBO0vqg0IEYC
j//Mo3dp3vqQzdBB7wfI5At6Eopn0qNTFMmJ/PP6tC0uz4mtmUOXRU9ToTOqu755GL/EyCrKikl8
LWhecmbmBAFFug23tzY7+VLbdJUelLpbQC80Unaci2wISqvv7xFM9SgmmubD9ZEt3ItYJzxvcY2D
o2kuam8UWeQXiaK7pjYMB0MKSrsOwadQ6LccWSJWjuGKxYUtSBA7A+oqom8LeOLzzWEOKkl9AU5F
qaRfkMC5F1v+dH1QC8t1ZmKWJSBhLmdiA38ixSpVAOtVkTYZnfT/ph/DPUjQb4BHAJRHALWbbfRk
DP06lmCoLH8DGRKgW37oV3oJFw7TmY3Zphhrkfikgo06fsdYGrKV+hU49OJ8IZmpakh0TMxWsyXR
hzapB2zvPtEz2o7Dk67jia8KPKEx2jiur87SlkOzF4B70LsDx/TsBpX9LM352OmuIOeB3Qa5AkJD
I6YeD9A6lYbBpsmDlQP8w5s6u2KQJiZERuceChFzrFpTeEEjpSKG6KT0llBCX6LNS2V1do5wJaQl
u/PpN7E3D8fj29GwHijkc+kNKKAs1lGZbv90dC12WZyIk2+aTUQqAFQIrgfsHrN+qkPQ3sRGk1kl
CjGqOdBWK9ZkKpf20uksyOcLHVWGLqEbTncNNGZWD5G8S8KVCu2iCbgTHRCIqTVztl27rE91ATV1
V4VCuP8IUlH0UK2c7yUXAoDZfzam/Xxyv5g+r4SwVuEnx+6rl+ovIef29U2qT1NxsWFObMzORK2I
VYNMPloq9sP+hdt4U7MaewevafyJafV6MFizf1Vo5SAIfvoGpfe0sWJsLTQv5Ozhe/eA47PT0RAU
MpWGjDAvoD3+tbLjXfQCqUf6q2XcoSLdatb9v2wvXUFCZNKoMdGXdT5LLVeHfsgJFlvzVUf2E30D
KZ7XYtB3ciOndzp6pqyVWVuYNORMjQkthfKsOjOJOD2WOpIQVyPPQ7LDCyiHNo6cx/9/gIF2fxCn
gS0eCNB5QSQdmqEDcRNBGIMWBmgZ51bSovrecaOj14e0dEj/mkKx9HwWk0yrSk0TsJ959Rip7Yva
y79IKNVU9weNBU3fOtctXij+TLcKytvgf0bqbMp5npv0EwM2w5S4r7U1Aanhq5DOsRIW4Z2Fbi+W
3HEq0NapLcPu2KtsSxQp6S2KAde/ZOksI7gCHR+yvpeNTZmmldAmrYhrCntBvxfFb1DCrmyZxfkF
LAWaueBRBtj2fLAgjdKG1s+JWwZjxFADO/IcJ0zTkFNWjmO0+YchgT8QNW+I9CLjem4O4IJRDr2a
uGoaUQ39aLnxUY/P143ISxcqqqbIk6MRBtHczLMT8LoL4dAQt/Kgs9oduhoNnltp+NPXR5DDtYZj
GmiOFI+ljgyduikblniHbIQK5zYUHvoWuubgwukhozJ43a0fgDwpsXhzFNegx5edENNmm5RAoXiL
asecy6Xr64pX9UBcD8S5TFAcMPV1eOj5O7m2NInpaM9gXDb/YR2gXIRywoQBRNvA+TpUnWKAtUMh
rtS1eOeQ+l4QQLfvIdm4Utn8qUzMPfmpqWkHntwWVYc+ASGCqYa1To8/GorlA4MUIg5TiZ/hQ7br
rRTPzZLeIQzoacz8m9Ye0buY0KO/+fZtehNiFmhgsmB/f98w8x+iPBBygcMBvQwyWEXPPxIJ9ExL
wCDihqP+hCDoSa9IybxeFlfO2094dTEdCPZ1wKhQ2ZojjYMxKZIhNeGjcVMlu5i2luQMNqd3KGNt
JesupN8t/UroTb4rqEFBEoGqr2TD11EM/PpJ+XlfXPua+XkssyIofHxNooN+s7HM1yH/LXQbrd54
2UFP3SjgTNGRszPRn/MpSIDf57TiuyG3VagztmPvgGSJSiVg2cLBVHbALVuFfoCQjRIdjAjP6ZjV
EKJUQPsR7CFbQZv4jjcOF1jR4fXLdIOKbqijgpVyq9M90HrtNIgY6O3aYLGG18Y6hTUnG1GI+rof
ewKvAFnaKASv0BpQYMnvoFSMevX0pkN+9twChzAGzrhvuKQ/1qNMk/DJUDKWNytX1FLGBn1iUNeZ
wEMAYMzOFIoWfhhkWLYK5yanr+BksghiI9TkKG4l0GKY6P3TGTbTg3fj299fBv36UqlOSxys2mbi
1xT+DNSw72MLmQhqQUNvZasvZAgmCUVcXSgfQqdi9tJsS7kmShAZruJ/iMNH1nMwmn2U2YeplbZq
pCu35SUZB1zpqb3ZVRaVfalADgCzb3yK/q2nOGWyBauaSwLc2kVJxZKlHVUTyzyEUcfM3vGyXYCg
UB/uaxlaqVXPEslWBgUb8IC3OfOQNU0feWkl0tsgsdHzwQsIQYiHpH0x2keox2hjvI1XpQ0Wr4Vp
3qYmDmBC5lDOvulyv9RSw012Rv/mgVMPeo3mTt228WFU3X6l1rqUMge7/V97s5gnILFuBiXstXXN
xjz9pZm/RChE6XdaznzzvjDgqUGOMIY21KJAX+hpa0Qklx3kWL/Tb5j7ogBEBVM3gttDxCxgXvZI
ZADUKgpCCNPcoPtDVu8RwTCFQBWDBV1vE/FDDKuHKtgWgUel1a7dacvMXQbqtqBGQrkIQOTZNVmL
gViB9dhwO6y/q5TIAOVfRcF0fZ/42zJa8VALbShTnR0lVETvZMp2njuQEmLIQu4XhptqaIu0taMG
7Jnr928ldMg4HcH/ke+uXwFLhcRTm/MaOLLshaf7OaYdCGhQ+DgQEdoKNsh76NGgvzL4CdChWQP1
XDRiW+lKIfOybXFa9r9jnucjBr3kAZ/saz24WCc65B7Iy5ahjU3nm2DgrOZ3UFhIs4MqWzxfawyd
fOXlGv835z9IlJNroen9qNY62C/NYq8Ir4bCiLgTFfRPBsHKa2ZxPyHyVUFWYKAJfLbFIzXQBsOr
cKwHiYI9ipncShCRRuQg6EdZKaHRueKFl13Jic3ZtZcohVIpAO66imKD4ZakjGByUQgG8oHq9a/i
WfL+XN9TSw8X1N7xPASjEPoiZsMEZ2upCEZnuKEmWnX2KgKNk8dP140srhtytSABB3slQA7nZ2Wo
GknNK4O4UZSyUN560Mkknl1DPk/wV/pXfl7OF5sEewTwZ2To8Oo9N6YLLfDqHI4A3d9WtIt2IkMn
Ih2pT1VUiXz6ZOIeDsAChSrcaAn0E1WwrX5zzG86623CSHk03d08d/R3wjKEciBHQRVFdp5/X5+V
xR2GtxwSD5iYi/dyIOgyzzo4ci3IXMPDDh7iQ9xYeIU48dC/x1VJ/ez1utGlmx4VSaCMAQcFImMW
johS3qAeDqMGV2gWIxq5STeNCeq1HDGJtPK8W9xdJ9Zma1HWVRyVGja0DpdYyJ+q/HvAa+36kBbf
kIgn0N5oAvSElqLzFR/MNM5kIYDrF17ShtNE/2z5rumefP81qbdJTRsA+yCDrJDbKHNTadtDtDGF
+kxGPiPzdpiIAhrQUA2FXSnFrxoaklW4KYxN0W2vf+vCSUCEANYfDdEgRH9nOZJYVUao0WD6fSgw
6P2b6j2gc5DG3bGK1givlrChSPmgKWMChU2KO+fzEpsQQTQh/ewmCPQRl5TbINiMZDtUkwhyAIwy
HevYipGka2k/4n/KoAR+0rqV47/o1yZsIDjLJCTZxNmH+NJYl4XQGq7k24Fm5/kmfWgqBmlhGgAa
LT3wtet5aZufWpxFAyRV/SgKJrcW4q3uj8Kbn8Xg86/R4/VVxd1rh5Dk+tKumZydrMYDu3wywOQQ
x/aoIq6vn/rkLkeXsp90tipoK55uzeD09ye3YYrhjbztJ4N7b59yqK17v0v/gUDWLQvb7fXhLXkr
VNzwXAJ2YKL0PLemNbLCK2Rw3FRH8qM6SMa2E6gOFCMIdI3XRlgJsBZze+jAnljUpqa9nzj4ZHhd
1WVATwCnJgMiY+x7vJr8bXFUHDAH0nfVLqm+n2oSEn2KQZ7U0ifORoKnr50lK0s77ZbZlQJWc3BE
AMyJLicyW1rJbwfIUiA/jI1sE/9TLqD9Sgyad2vcTEv+4dTSbE0ToUjAtQFLifdeixWd3kKS0VhJ
jOyYsLKki8NSJXTTQ0gXpMuzJfXbwC9B3E5cFJ8QQUWOKvuU6zmTxLXc8A/Q6WIKf1o0gD9BSXPm
AuKiHf2yDMmEPgmjHRoBRrLT86/RaoW3GEo0QWHFz41A689BmvRpGHggAIdpdkr/NOgbOV4TRFry
SgZ6d3UduSQ45Tk2q4zNKhNSJI/TLkXR87mSHlTDDvT3Qkh3JD8qfv6iKL+uH6PFBT4xOnu9xagt
6H0Goy18rtB/A7lo1fl3gz4R1C9XbsZpAS8mHRciCq648ZE5Pj+zoqDoWdjAmBimMksSIAiFpFzj
/FjcRidWZqejGcNEbMcCCTlpP6SoxKEa1KILvotpOKwBJpbeXeCFwb0Gni3QYM7T0p0CMkBc3UiD
vdai9Tn6VPFAugPZjQf/JVlBGC0ODVOHM4IXN0i2zydwlMooySKOtH70ZtRw4uon579kYQ3UsrRQ
OiIyAGemXuiLAJmEidKmA3F74ykcXaP+/f/vuglh+xMPG+q8E74irVejO4K44GKmWvnWgwTCzF5K
1aed9nHd1uSi5psOfTbTdKEV56IlvlS6KIrQ5oaOUHuUK5rLj8mIGsw9R/p6zTMvpdcAHf3P2pwT
FfWQRAZ+mrgZN3ZKfivmYJaK3iphJ2UfAUi1PFZp8GxBcoiSwCoqCRw/475PKhtaFnSEnBDvmMh3
RvBCemgtmndedw85jtZjAtjueyS5w0Nc7iVxN7UBj3wP3okduM6NFgf3AS3CYAehmYDOkewGJNbN
QIX0gfghlQfr+swuXMFnY53lLEH97IUgvyAul4OHrt5AcZABEo9OqgNafrpdLa2VnJb2pYGTNjGU
AFoxL+l1iB6VGFVTNyURizLx1hCK3fVBLR0xCDegYQ6nGomUadAn17zpNc0Amkrixrmq0jaRTUYU
EAGIKTJKhe+TlUtPmV4DF/vTROEVSgMg+pzXDIkYxGlTe8S9fdWoBawLoJgvU4b/9f32M7I+cyRn
X/HTpyhJsymvr+LPRk9Y+3x96Astn+iXQc8UHmMoPIPX+3zsAWiplU7Gp6i9rUAFiVipfoiDrd7s
xHHX9jHr3JqD6XsvAuw2Bni3OIjdwZJYr9F3zJdh4sCCewA/FC5C1DxmyzDKZoZYkkArJnqEXwVr
RxTuo5UBzzfwuZEL3QW0dehBIUAeEso6QnWrDAOVdTvqvyW/2wpKRNGPuHIFXqRLf2yCkxdtqLgt
sJHO5zjysgAlNA/ytv1Tpx2FSSKkQqLSMBxljCiClZ4G6O+wtVwhLKhZmpX21Du9L1Lyf8aRP99C
RARc6FQA6GMWBHlCJMU1x7eg6RbI2/A2/1FuAihzFdw8P7lzU7OtVQxdEzcxNDIjMdhwRJJckjbX
t+88lPkxAeTtlL1Ag8pchH4wi6DTeyhKKvxWDgxLh5woGvBYApi4oL/8gzETPBM4LspE6XK+jKbR
tEJdwFjFg5de39dq5Qh+sxHinVE0a+HqtBCnPuJnaLiJUcxH5KT9QF5OnBKcIfiCTFgT0nuPxKzK
QF6grLxwFpfIRK8WuhAwrHnhAORBaPQhYXyT1sK7FpHhKJI0WKnpLp1rXI9wdQBITGD083kLgrDU
YqWIb8Qxo1F6C6w6Kux+AEm2ZsXU0qQBXT6RGYNuBIrC56a4OXpocIQaorqXPJa9r4l/LO23098/
ext1Wgodh66Mb1BkEEdlk+E+N5JhXyCR0yWRc33DLY8G/hltOyAEEWeXrVkmrZY18FW9qFNwAAAd
abJ2FSR/8QqZthroaf+zMwsxM3HwhRjtJzdJchPnHAmRmhH+q0QAIXmpIxkV7YtvECivOMbFjTH1
yoIhaerenDn8NknSog7gi7J2z1GNCcpfQfo7Gf/fEOJnfH/t/Iz/5ChVrZDXmg9HlKV3VXjHA/sf
1mnSFlCB28LtNdvgRuwTj4fQNC2l2yJGVJfsA1OwrhtZ3HonRmZbG8jLOJRLHNU4s7z4d2Amj1Ks
c9oI+64WVzCmP43Kc+9DTqzNNrqXZl3XDJOvA7ISBctA4zSGGsxbwTd6Lt8Mo3GXiI86Wvl9xKq1
yjgvd4Vpj4Fshf57Wt2nzY4YzAQGIHkQczR9kpr2pfZwfVqW7nM0uiJwA1IUYLbZtISZ5Olcxdxn
CTOFd1kXbK0GJoFQQdhBUNKP768bXDyUJwZnM2N0XA31JoY3qzyrNgsrAlwhG1YSa4urfWJldjRI
YBB0LcJK3XxnfmYLYOY1n7TISopuZWMt3QEA9wLiDZ4WsA3PUtdKMIRCP8A9t8T7MtHUyvuvf5my
vxamLzg5f5EH1KdRQrW1K3J0WKWRhQoTQx0tXDmIiw4FSDGwlyBnBy30c0NByo2Qy9D6NaN3D4rP
MQRwvIZFK6fjgnDgx6Gc2JkdeDEPO18TcM2kyb5vO5a1B7zQjK7cFFVrDwnzks9Afm6ajA1gV++K
WxL59zVSdtnQQ9uer0zw4m45+Z7ZIQDmUZZqHROMDGUQbTuNPOYCp2XZbPw69Ffc9uIJQD4OnDdI
6iOsPZ/luK08VLhyHDkzAbphX4ECqytWDsB0jC4cEGp1eB+hYQR307mRTCnMbuzH+EYj3WsZqPdK
CLoSaKfmFlSHnYiE9UosdNG6Pq0q+NlAEAIpP7Sgzk72GOONqLcw6aOo2wnbNt175atA0KVUHvQ8
t1QQGIJbIJtoDN+uH5GlnYswbCqRoM3i4u0DpUd0zScZbAtHYWx3Zl5DLrNh6IxYqaBft3TxANLR
JyBUIlZPGkv0OgqOUd130N3By2Vln6xZmoUvkPitgZyFJTOpD+ifvUv8+lYAC40Yxv3K4i3tyb/z
h6ri+XYBlQFaEYQEsuJjgqb198o49tnHP6wRNDnRJgWikUsbEtR70xSnrO42qhocfH4bA1+QjHzF
I8tL5xnE7/9ZUs5Ho1WC4Ityi/MMxSdI7aJaTGzTswTQuUhc/+13w23SVxszTY9DJLOUZPckyY8B
iLykUdzyD94kz3HUOr4vQWadbOLuDcpr20HkJk3UfhcINSQXDOj0juJaWLd8kCBbivwbkhsXzeYo
miRpE+Lzs258jjQ04oWbaviSjIAZGgMV6gFqUC7wSofAh/COpKz458WNhzoQhJ8QkGlzwp8GXNMd
GmhwmFIv3kiRoe/aPFVeFCRT3UooipVrZ3HzAZcL2A8Ki+a8sAC0dB+Bzg+bL/kfad/V5DbORfmL
WMUcXplEieqgTm77heXQZs4gGH79HvbWfiNBLKHa6/FMzZRr+hLAxcWN5/S9q4qD7pMKmNJj08rB
bR3c9NVRikL+GS1ygH9nFJ3qs6JkAmTV0SMVGtRSzRokYs0zmh4Oojm/Ap7V0yPqK2XPafvachTO
RTNaSRIyAcVUyo/AiqgdQ6OGM1GZx5K9uZkY1AJiHGJs8Ctc6r68JBl8PfCsa6g74SYP5I7PYL+l
IcgYKPjrM4+//vmZR7JEIvyROoJ7WwE4yUBfX94F+YDCPTrrOc3CW9uGOrCEtnlMWqCb51JWnSt9
a1QCAnk5fzYwNyTXPW+IfWvTzmWsf362HpkIlZ6M63riHqhLd6CYc7k+6eamra7Vmo4FVggjxGxL
udQKC1aJTMBI/9GAIj5JBz/jtg1sbtmZJOZ4ZgtHoUUmJCl/zaqyRfr39jXa3K8zAYySNa0a5UmM
/UrFHdJxdp6KDteF4e0X408MiZFFGLjFeyHcYex9b3Z3M/VlsfL/YTGAQASiCjrEr3Ak0I1GCDhJ
8c52p7os7G5+5ZK+b57ImQzGHYtiM5+LBEpcCa+0B4xxQv7BW1hpQS3cEQDsKIwE2hO0iZR5cWzz
2ut6siPKqc2JF+u8KOEKbASOHmIdIN4jC7r28DPqhSmHGNRdA0xMn2JcMIFDJwj56AIM1ZLsQY7z
kKLu7yRFJ7hqRN4VYIYORdaFGs1TtxaF0jO00e5MQf+6Yl58GqOYhjBN2dwjyhdp54zTgRQgWTY5
Iez2BmBcDsTiKKigjnlpLoSYlsM0CNkRtK9uXKtBFr+ik6JVMGETvXVrW9BBAKK4GjdOihYHEmYj
WClkXhPvxjVUV0gSDZ4GOr9VxkNMDYmKRo0sg9EJgMnzrFx2lPr1y9fjQgjzYs5VbH5ywx9npLZS
ZfZSjK8SQ+S8zBu3HXQ9ioq3ScSzzE7TFcmUomuuhJkHj8NQCWjBdgWosgIondsL2pJkych3IBUN
/0ZkTi8qtb7TBUjCd3itAHjTofElI9RGnie34Yeu3NuIhxSM/WAC/FJPYnSAEwHjGEdkxFNXJurB
qCg6FoX+O5JhtUPThkdStqUS5yIZM2A1ekk0CdmIuQZ7dDQ/FYDFiTPJ/Yc9RNUQ8+CYbkZh8XJl
eSfF1SLNOK1RHm1KwUfS0gCUiJpWqF+PTRDWodyCMgVQVdnpqQgNWW2cwT6r8ytaATVwl99ezIZx
Bg4uHFAdCJeI0xh7JlUU9KokLo5FgonwClhXK/wALz7eOJkLKYxpEoumFaUqLeAz+dOAsSuYTTLV
nPB0UwpOZZ1WQZ83WyzQ2q6VQPZVHCMJacXlqe3uTNJyPNlVb5nkApof/xPCLEUukrQ0ARp4bGtj
9JYxfxbHTnOTjJh2CsxyjwiD6WZLxokgtxeHXLcJ3x2QxYwHnSXgA6AWsuyiNKWu2PZeTcDraAxf
D4Cwvv/kMBaiEDDwo1NsYtVkAZosEmPEKMKEVm6O0dswEBCEvmGYPg2sm8xtHbtWXdKuK466IgVR
SWAk1Hu5kAMqSBJ6iZP9bU3f3EB0ialo4Vz78hh5ijV0idFVxZGUso/A2BWGv31hcNRjK7+HySt1
HewFoDj+5dI6FE2yyEWPZY3g6kFpBN3ZReEZuXiXSLk9D9H9aP4aM+M9JpFDlkOiUz/PMD/+Ykme
0DevZsVb+YbRv/gkZuWalWgR8ifFceo8ipAox+wp3jE6pJxwZfNI/1s7y88u1dScZ9oXRxq9TpEa
SOhN0Y3aqYDFMPAQi7dSBUCmApMKGpFXf5wxXUDRIdjapjjWs0DehrLI9u0oJQ7FoLWDzrjqZDbm
8FQpMSY8szxz0eD7Ux3V7NTSynr/B+3SMWuMFksV9SLm2uilVNTZAu0CntSLIAIMoTFEt8p5EEqf
DiZrfzCGIIKWGvOjaHW41C9zkcliAa/jGC0FkCom8A2btlYBmbM5dXLki1m/i9RhR1XFicSdmv8t
UQTOn/PiNCUcZd+6Umffwg70KAvNi0mGYmU9ojq0JSRT7dUlx+Xc0qpzKYynBwpYuZ4rnLOYfxNq
wI/aVAV05nde1Xyr1wJx9v+2lm2Xqyf0JIMbD4VMG+3dpNt9NL0zAx0e6MPPRmMPkfs34pj1rbt5
LpMx66rSl71iwlyIIKovUQUoQTbTlq8ocHJcv837gnaHtSkAZldlPWaS6VYsiDgt2p6M3kXNFAZp
0Q5Stpd7NxGeBcPLJSejz7evxlbeCQHDf4IZh6lBk5AkpSP2dYp8gR7GwVsUu558IFuuBUHMxNm0
LThu2qZynklldrYZuiJOzAHmIQN0JwXNaJTz46FNKeBzwki3LmGIklHOuC/BlrBAZ4qldmPMJ1vj
qzD+yw1AoXsl0FnRlJg7T4GC0uk57vwg/UiUbpcj0sFIUCPYU8FD27rqUIVZwXsMwMe1owrIK8xp
AZscGLxqVR5NdfCILO3RJRPE4EfRny1xHwGCNG49rf2R8bgKtrYSBEGI5YAWABYBxrNK4b/HRtqX
x6i5H2OU3oC7XPCEbBmTVQKqlujXw+9L86l1Uqn3hlUeO0P/M4ziS98AK6CUXxr0b00pzyW98hZh
TdC9pcroj8HAEospN0/INAtZPIVG4aBkKYiSn8D/7aUwVtRd3E8cpd+Sh6XhkVmbpjHtcLk8syRF
No3TGMoD5keB4o8xFUmM3QS1PZ9W2k+Ur8ygzvrF4VzyVdEv3iWsFEywKzQ4xsSBQnMpWWz1aOrE
cQwBOpc9lqBAeppy/VuqLlYAeO0HUWn/DESUj0qV0WOCqZ+9pYB64/ZnXB0vvgK2DRRr63VBTH35
FWPVzwMRkiksBwX52B9VpdmF1e6sJhRR6L8t7Mp2I35G4xMohNCSjMIbs9kd1fImzg0c7nSv0MzL
Ve0ODTFBWumcyOb61V+boNCrgDY1BJ1XebqiipN8NiCKvKuH8U4AxFD6Gr/md+pjdi8cutf6V/9r
fvry+iAUGVvkWJAhvnreBSDadoY5hTP6/eaxdiwz92Qht0vQrn9dFJQGkzkoveP4GO2ZAaM61CWZ
wwlzBVZ7KEhiN9Jdlb/dlrMeCaOlQPqXVhJ3Azkslg7aKGtdmrNhDuXsW9y+Z7zei2vruTZzI9ux
At0A+461nhZKa6WSm3NYd6kvGG+ZBGagJkeXdXU0i8pNKnj5jeEs8vuom7uvr87CLzigyPAgqL/U
fkUclqJOrSlEsC87JC7RDlq0E+eObaj9OsOMChnw1dYxwEspZAJxd07QnNCLmqcT8dSl4l3dd5mN
gRSOrA17hpH4lfwVWN+YAGD0QpaXamn7GNupN2hYpzpouxsg3Va1XP5KjVQ81jiOAE6U6N3ey6vX
aAUYR7D92T4HFNj1y87KIsliYPqjBEB7U1A7AQoU1LHVOcH2phAD0yAiukIBFM28RqIi1FIhJ3Mo
AuChbzUHQmT5qy7muhILrdF4EuBAsBHpLBFRyYd0DofiI88JEFQyeCmOydmwDdOLpBiqbhgPgjFk
M0m1HKvd0IpzWOi/DcHXUBUrigOYJB2T8tpIVkVmrjGu1hpmgRQYbSTrvp4djqYIJEpJuoQoLOzK
Jn6hS3mYlb8Y3HBk2ZG610GfOE7Y1lmBthXdQTDBcFgZhZjGSmjxKTDBoCGI1FMFlg7kSjgKv7WL
MLcGgFUAlgTapsuVWeg5SuoUoNUNGmRywWt65aOYm/uhMcKxqDhntmEO17KiCOAvTFUj9LmUVotq
14HjYQkxZ9WBxq8YQCxRLObXHxLdQFPt2vgAUjp2VK0H2mSdqdocpkmvArPHgs0AfPUDzWHta4nI
nLmnLath4knG36gQoERwuSyFqKMVgSYglKoyEJtQSYTftLM7I/f7dvF7LeV4Pxv6CF9gzcph2BOr
ZMwUKAQtI1cTMVw04iXS4lU5WqiUN8BKlLI3qS6qUxyRG1YYIjHYBfwfMNh8TpWfXQEyZL1QZhCZ
tIlPrNITJmAcfSgtZy83FBLzYxImn1cWBElnrtq8GEhi6YMYRr0EcLI5U3/UtZH4jQ4mSpBAFg/i
ErW728Z34wDXMgjallcqHGjm5QHOupb2lSEvYTqdTEA4RUWYS5ptRRrCxsQuq+C2vK3NPJfHKEyD
GFzVKigMGBdKbwG2wy7jPWVbG3kuQ2bWNBdmF4FeOKTa3ihOI+bxLBlzOXcNKTjbt2Gq0AWx1nfQ
mQ2iacZUAc7PqEClApjfOdsJPbqKS+p1Y8RBAN3YNYRQsIZr2xukMbtGppZUs9qA3G2SMjuNutMk
etkAnrSGV9vcEgWARIwYok8XDjejhWWed2kF2vkQ/CU5yV8FtcTMby+7gLzkePVbm3cuav2Us4tV
G7OsDBJEFdqTlEs2XpZo4RjEDV1Avx7KcIBSWBsUGRlgAxRFkk1zqAPjTFIf1N8DRT+EgYkxjmO9
YeFh2lEwgKGQ8VwyWldiBYkG5MUwahRbQIepvHzcvjvX6R2EjHDOgGSNR2vtf7zcMIEksjSpEhYT
N6c6fYziwCQvjbjvRnBUtgkwCw65+HJb6tYpYSgKtg96B4PLvJPQyaUsExlPiiZgZDFdAkXJU6AZ
Dl9/9sEdgjIFzgsosOxdypRMiUcDq4M6xFHrZh0ieSvzbi9nexOBv/UZvEIOc2VNfexmXcA5NXXm
zsLfPPo5+ukDANP2VLifef2VGwYWJRf4t9CM9VVmxJEYCTkDZHohOhzcWESzamkLubHL5EM3z4dE
4dH2bFxgCETUYILiRkIf0KWSRGK9JEXfLKE6aWjGrevXNEHDRIQeC79Z5N+c7VzjfMZBxPwr+mEl
OKI4PUYciNMTY5j6JWxbdTwo6zD3hKqhAzaTMWgwMmXPagY46C4xwzydlEAR0+pBNwq9w9S3RcK8
XCrOi71xFVF6hxOEtmcV6ULmKsrSIswyIXC2hkSEj2plDm2brxJNwYmDFGjQ/8XLZWdekT6u4rgd
lnA8iKf5T2Tf3tkNT2flFcZMLbBiEU6slu3MOhLRjFWxHuFaRcauizBX9GQWvwsj349RIWLOg+SA
PKg5t33DXlrojUChGpk7kJUzt10YYEp0Y8bW6RPgwyuXzk9lhaegX0B68uv2Erdi+HNpbBlr7AZZ
LSsKXT0Y7+0bgCQrH9xB7+bg1HuZJ21zR5HTwe8VKYSdo4umFjrcY0c7g4SNLAaYIAzaSH+Zh99F
8aBFr5hqulN611jctglb0ZPH7NiWcPqAEag9lYCOC1JwkN/eha0Li9SlgV5KvBuwfpcHnSz6is4C
PVKUJ1W+y0ZwPC/3Wclb/uokXN5UoJNi4ALvk4guWJYHNzY7BQ2wsET6+KpazwZq9i34lLu/mkTe
slR1TIy06wch+noMCcEo12F2WwaMFUtLH5fLkBtai1Puf7UWtWO4twB+0LWP7kei2Ulfcnb0+qBX
JAv4XkhlyMhxr0/a2dWZRX0q8raDkylW97CRKMCCYrlsjoOMcYtxnzXS6BYaD3Li+qVcxa4dJKsj
gKr0pdjRWsbKIDCFevFNUHbEel5Sjrm9fk3W9hTY2nUOHHkMxih0Q4H5sgQialD9zqk7j4qtWm/W
vKD9svajL/f5GpAHhwPDjUhyqazjORhFL2gqzIFYyHJQq6j8IoJJfkhNyknQXJfzP0WB3w7JZMCd
X4VZ86JOeEqWsPldtdWuFAZ3UPtjRyYMsSfuSBFSxhUGrJJw6u9H0p7K5airBaBYY4py/+ioBQ/8
dUuRoLAm7gua8PDr8kRzJJOkpMRbKpXfMXMCAoMBNVE56OMjQaLxy/4w4lpcUXShr20vbMoUuDem
nuniEkY1EMr+YkBx4DUVXr+MlyKYBaH80kW5KmGTx290+aV8PR7CMBCmclCCXDkhWPJSUup61a6x
MjrQfU1RcPWS4U0w0q8OHkFZUOmE0UTKEiPy8uXBkAEj2XmcIiZHd7O+G9Bnsm+6e9AF6xyv9PpB
vJS0+j9ntmQxDdjSFpJkIAFm0uBbVupi9iic48SNLI7nsnW/z9fFvAUqsofSTCEtEw4fMnFixdFm
rxF2t5+cLUuFBjNMKyOvASpJJirqZq3UiLmqQZW5UdG4Dcp/0xxxVnNdCF+PCQMyyJusFRUWxW5q
tA4+DLILAkyGDl5nZbCzZK5AcNq6Y/KnsrpnaWoexjzegc2oTy3OS3CFRCoyX8AoPO5uFcGdwVNA
Ml9I+uNqNa3YOszgFgfMjEjeirTx08iVCy8HJrbIaznd3GsQG2Of0XolsRFoNPTqSAn2QGzuTfQa
1NpRIF+dqF9XCWoDuBHIwqEMeqmkmkCLhlBkPPTxZ7U8YeaJm0Dfshw4R3QzQF9QdWHuwShWhOCd
gJfi0qB7va2P1y4Qvv/shzNqX6pyHy8mfjgRDnn91CR3i455Te+2lM2rjJY0pNjgAyEhcLlLcoxy
ZZNG8G27AASamhCOtZ11zjD6twVtPRuIX3Hm67wuWnIvBYmzAUqwBoJQ17kTkuWhiPIPzPa/KYA0
jeiLjOgeRGSc/OGWoiHNgWsNC7LWiy6lZkJB81HMxbDJeyfr7gT5oUJ//D8s7UwIs4camN/7UsvE
cKLWWxMPXg2yDkATOI0pO2Yue51h+GWdcwzWll1EHId2CTiRwHZg7H0690jWjy3sffeiG496O9iK
+oCdzTLEC92324vc2kmMbaG8gtLeNVG1XDQzlBXSLDK990IcClN/LIVsf1vMltafi2EWVVkJaVtw
B4UAidKoU2ZhViGf/XZbypYyolHgc4oCbyVrg2MrV1Bx7sQwDgrpXgYa4uyDgEBwq13Mw0Le3Lg1
XEVlFH3vbE12blW9HWU8X5qM3HESe1L2zcLzcntFm/sGsgURrQeovrKdJdZQtT1GI8TQTIMZU1pU
eTBQaaM5J+u6tRrA1QCEB+milfH28kJ1kRJnXU/hzMBIqABWkrBhUvbr66s5l8K8UF2llO2QjGI4
nob+QzLehXknf3luBw8EPGvE9ciEAv2cubYp2jdpUYtiOMuHed4R0YmGXTpwNmzLwELBUJfBzB6K
oOuGnvlKAk6/mWdFxOTofYU1qEPvTLFj0RkgaLyocv1kJpwF4g7ai/BPAKuzxdZqkpHgmgQaLgtc
ZjLlmZ1V3fR8+3SuMTZQk5Ex74RnY0U1ZVtP8O1il80RDdsybI33sfKjOqyaoyl/F6S3rnWj7DB/
qI9jtgOaeQqoj2I+ms+pcEiCGoNJIGFz1F/K4PY8zuCNTOblpzHbLc59b02YIg3rn3RfuE/Lbva/
i0ft++0t2PKhLrZgvY9nx5rlVhWZCeQQIBUsdyMQgsEOZVhepewTUIp+H/OTqgTJK9eefDou14f8
3+4zL2mOo1dGCtFdvU/FvRLttAqpZ1uWDloflNk3NXWkdyExQOrjR8AMf6mFx8YHVE0nALnwadGR
bY2PeQC0ctn6IPKu04/dchfjfwZXjZ+8Zk9NbFekDXrhUJkY3l7siMfh9ZlwuLUMJklqGiPtFGrR
sMfce3roslczkmx5fCWSbueotBiGnSHfBOatZXSS+aO+68vaj4WnNNvl6CDPanBGvGtNsldDLX6X
2seqcjW1skmjYiLOLZbc0QYwmr9mwt9+jO0UqBI8rOTPCuStZaxPzZki6MlkWO0Uj6FaPaI4ODXu
ougg7QpW8JnFpk79mvwubdBrRe4CezlUdr6STeg4hTYs0COTBEB2BRhh/G02XQpedZq4efZWi06r
h+QhPU37+CB7KhDerMHDptk4lu4glc+1Xz8KIKedH9STaZ3K7DUX7idxB1rP5+mtlew0f6D34H6q
ZXvC2B+aXaMHq3SBdmMlHCdoI2+Jm4fOJgAyySvmMHOezWwK/YSUQwjELLT8zWXv6V277Mu2jh1z
quQwq4vSjhX9AcRA40vZD5kzTTNv0PwKoxCgYxLiT+SgVbjmgO++PBGpoO1Ax3QMF6gLejAdSaMv
FPluZFadpSOh+dEaYMdDI0XdAtHS0j1F3Fvzj1yz7GxUvAksx8ixEOC9pk4x5h4wxoI12VskIMwS
7RZ4zWQ3gArNXDP7mJM1yxCUDoGoc9xX7lqYTZWHWm4bK0Ffo3CYE8d41wIB16J+UMIY1NexiR5c
b5oCa3DTElBbCbLFKE3W+1x6yB4UA+SaQeqldAduvEh2af2n9pMDEoyGcgL/GZ4LW/uyB4ftR/cZ
nB0UW/AYXW5/0tR0VPRyDH+o+0fl8ct29/KnMxuSKgmCygI/PSILzqLzS3lHTPSt185azRCke4su
HlhGvw/KsW9iBE0J75W9os7+1DBM1wClFQEN/O/LJZpZl4nlkI3oKJkfBFF4BB4Y8KyTxzrXDlW6
AK2/Q/MyzFiNgsEsuyI4tqJiV8vW02AuzwmdfyN/d5eAwdguaH9H2yhA1eYpikscqpNKihtjdlHw
rUkKqmX0iOIrZmgMTyC+DGJDd2IeZPi1A4mNRScYxiZB2nXVRNKIwNAtzGoMQUCMHsjMXdmno96L
UPO4fYafgcmlybwUxWgIYGTVtou7Eb6D/tTFFYZ20bNS6yeggrwqWuoWlYC+b8CRK/MdHYt3mjdu
9USSj6InNtBmAmqK9qD8HLuDUqqOrE07uQw4X3ntS+Er1w4DODkojGrMIUcxNes+WcYwLlLDnwXq
V5XUu2WsAyFeINmxFqJ79IzD5ueqByjq1iUqzVyhn8HwBpI1Z+kFFRdvGPwWDSWA0SXTMYkrgE9M
VeWlrWnDSpbIsyw6Qkai+72skqfby7iCSf3UVfjS6KaHeQZmxKWuYvABiBxWP4Y1QB8NGaCPA3BC
hVrbqwvd9dreNHfT/FMVHCu5a63MNy27kkbflOZ9A09mzH/KLY+sZRXKaAC6a1DEQxEEM4UsJjz6
96R1a8FYaEZPlbUj9UkCeejQlwHaUlsaJgvxb2/ExnFCJOZA19IkXFYmsJxazBtbuQiReecs2QHw
ke5tCZuLAhSvpaOhDbEFk2toiDEKpED3ewUHAGQRRL435MLp6a5AzXk41DOnL3u9J1e7eCaQ0VCM
SFZaXUMg6BiU1DYxQqDtZs2jvBu78baDyxg55RWmAVU5the7s4RpLCZsnmQEWZ0F8LHutPtYvO9/
d2+0iPxY4hiJ1Y5fr+0/iUwEGBVmVC4xJKZZ0Dv1b/Sb78FUf/vENoXAZUGD7WfdmtGJIVZzU6+l
ERxooK2Zf1iR4Kflk5LQ/VD+oLxCwKaCnIljFKRSy6WpE6yp2I93ou6YD/1eyOzq0HMUY8OWA5ry
v3UxijHL6tzmMwTR7FWuS3ijfwzhCJAuzp3aiLagF2eCmGhr6Au9NEzYSOUdRDgf0ffSUf6qmO+0
e05xY1sFz0Staz7zswt5IZghh6jssXtURFvwBr90db874AExOFeZt4HMC7Ug79oYE4TNTvmEMf7x
ASgSt3VvI4K83DvGk8kU1BaMbt27h+SREnA30G+DmxxEf9ijoW34xpG33pirG3W2gcxDkCda19fw
JULiYzigfS13yk48Jraw19BRzIN6uM4TXayOrdtV7WTVqjGPqDEEdLjvJ+gir0lg6207Vz+2eSGl
A7FSEfd3KOw2dcqgSuxqcZdQrhzoRWInobAzfdF2DeolPzi3bHOJ0DnUctAIjiHgS40UprSqhAjm
F9MIh6KHpZ8ku+INEm7ryZkYRhetrCxTQcBljsNFcesPUrsTMg3Up6NvJbEzt7D8iQd8K4fjAvEW
yGioIchSlq1Pppp7ZrZLtJ25zLxrsHnVkFFGNQxAUxiCvtzFphzAS0dlhAvVXt1lRyWsC1t3socO
1NeDXe8LTwTZx0ntvh6wQkXXmTGQmMK5ZmfGCNBVwPKkQEWRDaHyEgzvllZ7RhWa+QjUV0wdNd+B
meaMasSxL5895+xlXAFsMOG4TpewMWqxkL4hkYbnrU1OarHr9W9GQXdqdVzEB00B6Gz8C2D1agY0
LPlOSlNXjcOh343dy7x+nPVdtPxYDb4OEmus/TboakTP4dobyliJKK0pIGILDJ6kT834V1h+zOMb
xxJt6dV/Miy2SSyT04Sg72YC74imB8DW84swuQcPdQC4qZP+DDYGZXdb5qbI1dkE+hfaRFjcIFGo
jLiRsKx5+tnL91O9U43TbRFbzgSa8P8nYv2EswfKUKjcDpjACqNX1VkCYlv30yHhuWJbPsS5FMbo
aACVQvCRTzB5z4aV23om7JYCDS/6rhP3PQm4YGBXfKWIIHA9FIQOyPmD0ZxxxeRmLCugSkwhwDK8
Oog9lBfAo36nHSynC+hhOhiP6a/F13fxg7K/valb1uFcNmMdjLIytWWpMFO2o6ieYDrvoL/eFnE9
eL+uD1X/tYNIBrAOI6NEAkhSe8joXPRbB+Y+3ZEg3xlOs1OfBL/0TU5JYHW/2Mt/LpDxA0sxVyfS
QODoTGAdvb2czR07Ww3j+/VKORoZKbFj5YgR9/ZBmn4lAr3HCXLu1BV14KdinIliNH4C63w0UaxD
ePbbp+al9+KfwFjaU9vcL0F6aN38oO/b/bQrAvk9uze+g1o17B85ruHm3UZbDWBVAG+Kab3Liydn
kQpWY6xYA7r3fQHiGampOLu6+QpjvgYNXyZEiWz52kQ/YqOsZ2b56St5Vg+mB8DpID1292BLpP7t
Q9xo/IJOnoljnl4l0/O6rhpMOf7tA+uZ4OYpfupJYROMj+N7cl/8fEb+l/Pgb+rOmVTG+OfVUqS6
tSom4PpHD+2STtm+5AMniccR8xlVnFnKUpyqodYhhpqB0D3T5QFUzzMvM7+VZjrfQ7ZRDUDvmO8x
aohpg7J0QUi511vbrlywbbjSoX9W7QUAio+a1zrKiR6kg/n/t5+sbzPHNaDVhhb7qb+L0y5JJDvv
JsDYctyJzRvwCeGKAQg0nKwbfrahmBYVrbonU9guu5U9THBn3kDqps06E8F4oaUBAN4ICf5wAg9a
0t9L2EqOzq929sosnolgdL5OG5rNJlZRnsbWrr5rIJav7ir6hK65D13E1OhKkn1bqLzWq28JZVRe
N2JdKgjWhew52NB+Lcf5p7nrAqDg+cad+BsOr/47Cw7Kd4QTQmPzIBo22sHWm77C765nhy7zy7NT
yTDlVt/hA+aHHqyMvaP/URu7H5HMsTH5/nPgAZTf1hZkxC4lzn1HxbTBPgMSwhR2aer1hPPCrdpw
vatQRckwcMlYGuEyFnS102C+TEx06G9l/Nw+AmvY5tbwN9MCuMX/k8Scnxi1Yx/1uGL523gAGq4v
75sgChoHOCX/ZJThfBmYj11BjJmHJuqXRNSHAQZFdh8Uai+1rbyP98s3K7b1o3EY/+iDE/2uXUS6
VcwLV1av4GpPz6QzlzyOkkoVDGgqaKBB4lL/tZDy28cfuWwjy2g+t3/6ilvM2QxUANbzvzUz9z7t
GrmlaPlBnzoqm1Z8FBVX6ffZw6SAWLTobHM+VdY+Lr4l+i8LNMxW7kfjPiW/87j6Flev2UTvyawE
M2+IaD3ZW/vBmIsW4Fu12qyn0X1TZQE4Sd5i2PLvKj3FBfjF/ylSPd8KRtXqFJjci0ShapGntK6E
V7l19ijD47lEpceugmNTuumLtb9to7ZNxH9nwOZSpEjNliXCSrN2Xzx2c4xRum9658f0pZP+tMUP
KsHlMk+E22uw7RufiWZsxSBYGJTKcPziKbrTT70DNHen8UbXtFt3OnS2zLEcm+/MmcD1kTh7yoil
iWk0ilMYm7XktsKEqcRIUDipm00P5EwK44GnslTMcjZiWVnQybaE2MLKDyo30l2354aOsoVCba7z
PB5WUwvkiL1Mv5fiwyCBKzqylUZfy/K18KDMPEbMVfVviWUMFXweVZwLLA+4Sblj3Ue+GczEbr/d
VsythwQz2aBHQVFFx2DJ5VmVUZdkBVmmsJ5TR592tIHXyIOB2RSCcRUM7wHhCpIuhUyCVINEVEHk
Lh+sRnJacpI13nAMTwhj5ZIacCpaJCPEVd7iwbRFfU+qp9u7taXZ2tlCGHuVNSqNexkyzOg5yn4J
IHq7LWDLIJ4LYI5j7EbMSUgQgP4qc3YGcO80nt7uMSgy1RhW4zxIm+tB7goDjiiCY2jx8mCyppcG
qYa4Zi84PGiIzQM5++HMgUyJluX1gB+eBygJvgucCORzYpu9Ieuw0P/7eOYw1mzkNLX4+fJdaZ+m
hwn0RHZ7yn5Kp/iFOH/xH/7t09k0peci2eMxTXMkhoQIMn0FDhAa86IDMVpnKDXX7IEQ1X8A7qya
n5u2Q4ugCHTVbrDn+DvnO9atY5aOMZR14UjyWZj1vjy3LopVkhkqLlSRloZDNaX5aZppcsjkuYg9
tdD02U5HEU1lUiGWz1HSqECvyCRp2uedYQUUc8qFK6itmAOWrTQPmlZNR6JZQ4w2sYbXx7/1vetM
KU4LtuZqBsrMzEIg46rWPcaEq6EUftdtW+zk2JqdKtKS0FgU3jDIptDV2oBVCkNObMFzkicxBeI7
Iir6Ko8/rX7fNirinj+N+nz7PDY0fZ0jRwQAyDS0Xax/fvbgUXCzFGMBSfmkqK7aJnqQyV3tIDCw
OFq/sShgdwE1HYC3iH3Zk4+VRhhUEV214H4R2xzznMsRpFyRcDfr5cvtZW08QWh2RTMJUiXrGAOj
7bPVqVGvRmi8p+I3ZF7RamXdryN5Sn0vZosLII3TbYkbbzpGrEAFuKJOKBYLjE1RKcJ4uyRiksGK
/XLJLdcEud1+AARcD36T3T+IWzcSCWWMzbKxfVKZVT1W6B62AJmpoEgiEHWXi+ZHbHS852nj4DCX
tM6yKBhhv0JdTc0SnGpjIYVqHQE8uHOSaXFyTLLr6vLSEV7JaevsJADpoWEEo0KY079UybZJDJ2g
oR1YSoufzgHpO8tNM8EzY+PQG9V7q0sfX9/NFeAFO4m+cgCEXoqkRiyKUWmKYf5XKZW/JWlBN/Eb
rMd//0EOjgxNJxJm4dlcL0k7A4y2gxRW+Wul5g4G1Ylk933LeRw3bjVMByJfAANLazfk5XokudWq
nFAALdbJu2E1/rhoLuBPOUq4VYDH9DDGa4HZoCAqZY6q7vNeR0OSFMpCs5w0rSRuiSjMlyZp8kyL
Gt48kf7DtDIBMLk03lPN5KE+bmjnShG8gmGBX+oKXGGQ8ylOUSsMTbSnkpz6hdn4ZhzfEUv2kvzP
7RPcivgvxDGWRVKTWgV9hRQameg0KEo2Ruuq0y+YUKvIdzoeIF2NnanS/QREpF93siAdOP9ocURv
o8oERNMsRW0FPNawlmrbiPDkLdFutEy0S981za4Q1T+F0HCGYDcuJN5rYN2sczcg5GGEggC877H7
UlhWyQsYdatvFVX2gvhSa4Wv6A2n63TrQDX0NQLAAgI19v6bUpVEFkXDLoCd3P9D2nX1yM0j218k
QDm8Suo4UbJnHF4ER4nKVKKkX38P5+5dd3OEJuy74dsFDLiaVLFYrDp1Tp0DXJ6094QW+6pPIahq
JZIC/tbykLhiypeLDKkii61erLra2JV+l2bBqqITCjhgSh+mFMzR3X0OAMttF9pcH2RUMBYGInZ0
Ya8P57Aso92g53zXrKPPiY+9e6skxwqo7EqXkXNtXEuYyPmvMbHYba9sdqnT63fjhNmfSaMYaMKj
tiIkex4mmZ6iEHdcEPpg/hoFRUyX8qlxwVNWYyhBvVobUWcOQZY/OagOsfn19v4J3+vNCFhNcBNh
XpB/sOv9Q+fWcBKzMyKXfXO8aGW9n5L7IjmBVGpq1PC2NeFr/ccakggEGBATvbVKLhIkte/o5Oiz
ERUrUXyWk50+lv3OJE7YooG+DpOkBCF8sf81iPlp/AdSioCzXy/Pm+cOUsmaEQFWl49RB6B+XZ5T
UAneXpjwgPqPHUROFC/585lv88XCDCjclQ3CetTlxhjw1pZvpNp4uG1lezV/rAjO3hJm5WTSjShD
99TqD5xMck6pD+3n24a2XA8zmnhbQJ/IerdtZV/RPPcMIzIVNagALieN5YM747aV7eX8saJfb1oK
HCcuOSwHNNJ7VjxihMS3tc6XzvbKliM4uZJh6LIxYQjeh6GNOKOvriMJtFseAIZPflLBb4BFXS9m
XVZiDQYOUg8IMeq6ZHoqzFLG1bd1XHE1o2CNhh1mHgV/bryRcfScGY3eBzd9stRmij2Q87f69CFV
DPAQ6fN8uv2Ztg4tpuiRZ6H8jxtEWJlB2zGfMH0X1V23c7tfiRKvaGZgciyEBNH+trEtn7g0xn/M
xUFyk7kv81aBT+gPLflitqesCxJLQsaxtSQX0n4O4OAIrqKkkDKBPMluiBmBAOfVmncrJkr0exB/
HAddxle1ZYvP1uGJ7kDbVfxkRkkJRK6YGWUfyfTVxg2YGj+rYdrlrWTvNlwQrscJu9HUxmOXH4OL
vdPNdDHdObejNFm7E0C+mC4poQR++wttrIdHOby+AC1CqBNObde5WjeCrDpKa9DNuJMVTVoXoAcM
8jTUwiySfr5tcMMlMBINMVwQVALkJQ4jWatZ2EVeOVGL0xcqkP8LHGrdYeYcM2GLjM5g0xr65ugK
gYVOF6+ooWB90/SwtgxWVgWo80H2abbKeQxmfXW/g8AyMyS3x8apxpwnqCpwKXIIohDXx5EYi7ni
llLogwFKjBVDffUpr93HJgF4Lu0kjrIRD6HPBLp2vEQxLSsOGNMK01FVbxlRAp4gu/lWZXOwzrKi
4uZOXlgR7sTaGFZKG8QNwPGMCXBKJNisQavtH26rq+UI25erc2HloI6INHMFkFhrvtkMJUAnodLB
uC3nd/CpUEVCjEcr7fqIUYNlzZin4Owd5oO5RspCnmk6YUyghMLAo2dggK/xKXRxOne6W6wng4VK
GmTZca3A9kepIcl/+douKoA88dAdiEaAlwkQP3A/X/+gWq86NWkTI1o9vNGS30upB+QRlDFrErV9
BV0Xlh7//jziQYFXBUp4mEIRvutMG72wq9aKStDfOBCSnIoP1fIrQ8vytqENN8XoPqcgR6oBPJew
tr5eHHWAXkW0KI8uUKPggLQlr7ENH70yIYTMfF1aNCQGO8rWlRzc2j4VajFh5rm0fESbRrKijQgN
tR0XFG2OhQqhyM2YTizLdReUz3pD0jtvaSvfqJNGEqG39u2NWZojnLhgxLVPuAt0vYapsKJ0yJHN
gzmgI+AQlj2fN86CgR4InA7nAeFSMNPbSOIXKEFEmbnLHQxfArG9QlZnNF9UyELf9oUNP4cx5Nd4
NSPzEZ0OJHojGII7K8Jr9tCkQ8BA4t59r5eXvsz2KqR1itd/sAhqBAAEQE4I7MP1LkL5PZ3MBhaX
VH8xsqw4j5Xx0neDA3A4FKSdkmSnaVGUcAXTa3jb+MaNYEBcGXQGuGdtUxX8sl6KNCF5Y0W2ubeS
b0aoBOp4ZOM5l81SbZ0ADI2hJo9PCcl3YZkUaVKiKgNOs2L4lf51HjO/TPqg8KLbS9p0F8BiMCeG
ByAIH6/30/bYjBJnYkUYrNoN6q/B+OZ08QByGibr1W6ZQsxAF8YwHAgYCIHD60GshRBlR8BoPayp
Pwe2J/lAYrWOB14u3vpfG8IXGlwnL7WitiN3WvY5oy+pDaqA7ldTV0E7ZBAYnw99mjznRBbyt74Y
OqgogfOSLp7R1xs51jNLG2+1o8qGJslqOKHOksAavCdXI79vfzSx0/W2zEtjgnsMKenWOl/syNaT
hhzQSVHVHQSY23tn0rwf2spsUEYS+9krpvOEoagHpR+Lr8ukuPtMc1GUSeDjadAXuvfp9m/b3AfT
Ao+nh38ivb7ehzxjGuoxpR0ltPmxDF/1FAQBafW1SqRavfyvEm5ZFGBAcwuWPE6GLfhunlD6v9cE
BOJ8sGcqWpjUznEYlGDV/Kym/tj0v4a52uvat9ur3LoyIGOKCje6SqAqFFZpknqxQepkR5hdP5RM
clVs7eHl3y4k81ZiKZpd4m8H5wR4U4qgXA/ly+0V8JMgbh7qnaqGkwj9UVt4fQ/u2i8uWHQjt3lM
McA96+d/eX1ja3DY8TxFtHw3g2GVQ1mrjRMl1V2DtUCv/fYitjYKbEkgH+NMprhUr52NLHPqaJQ6
UZdxLqMlPUJgQ0ows7VVuGlc+LOFkT+H//nFC26xk6bol9lGoeqQYbDrg1x1mUcH8WtcmhBceYGQ
gTtPMKEq6cFxgULyyC5xwVmR73SaBt2snkjHAnCI/n25BzRN/BkM4TEcIiFfYGWCwgWPW02y63Iv
1HrHh5ivPk6S2Lx1eV4YEsu0XjkpxTTqiFmYea4ncEbcKxoKckrnq5Xme4akyLj51cB/jdIwwgMU
S66/2mh0i6u1nh21reUDvbtP3QTgYBnrs8SM2MfWhtVg+QozWee4T1WvsSMEun5Ap1uSa22FHLA+
AoSPZxUotYSQo0C7kKL47ESDk/rVkAesk3H7bB0njB8DKYsKDKRkhLizrJiY7NYUMUFpA531UDGK
Kj33B6nuz4YluBuOLMjd8XFE+OrSzhl6dYodOeorQ769dnegpoG+piS138g5ruwITpAM8zpWOVZU
gh7GjTHG549OFTp6tDijpF6w4Ql/bAFmLGQAHhsTVnOHUwfD1zFq5eaBax7/OuJx0g+8VlAnQCdQ
WNC6ZJOn5rgaECjMsDHqFtSWaxdo3dL7ne7IMOMbXgdeNdDCgpEXqY1YQvcGzU1cHYUXOvwAhiuo
tQ+3F7S5axcGhAXlKYi0EhMGiPalKB97AwOm6em2jU1vA8k/uMVRHkOf7zoUFNWQ9u1SO5E1nDTr
N0AZpI16wBdum+E/VQji2Ks/ZoQgbk6GpnQjllLaJNlZHfgIwbcx+XWjkaDvl29jM1onajfeh6xs
JeFO7NrynNDEqxkKLkCEYNZKcD/oH2cJ5rjcyAJcQp+WYz2B0fsFL04fRHzHLPugV99GK57MUXLI
RPjsO9NCaNKpQlfiwLQBm5oxnLtuPWhZETqIUj9qsCWnybxLDfNYe+VTn5SSNGB77TqAFJoOwhig
Ja8/MCsgDEWnAgBdEBKNc3qGbtQZRRDQ1NxjtvROt7O7vG3B1eY2cVN8vv3dt84ILhnO1YyJIpBh
XlunpVlMDW6bSJ96kLuWehEQVZWluxv3J1qBHqAwcGFUKniou8hC1rUpm4p2boTM0J+7L+B62jMz
zsHLw8iejb9vL2rrjYHGAjjokCPyAQrhYFoYkFLmRHXBGxLO84fCDZsGBI7HVk2OEJoNB7sLV/ej
Ms0vLfU7LwOzlqyxshW+8ZyD4iXkbvjeXq+57Ud461B50UM67BP1OHWBq4SlDI6zZQZ0VmjIo6QA
fIyQCxcAjznpghK9wuwd86YjsDK7Md21tn1KdUmU2ApGmETBox4WbeB6r9fkjBRSr8y0o3JuQQJT
ox9Z9oZ1qvTW3uvQ6JKczq0AixqCg9YUEH5oG17bWxYlVQpi4GHqYbhHtVrDR00frGm5TJZrc2Wc
vRT1a8DSRF0FF1yPljdhZcs0ANLkgCKANZpP0/uM2JJ7UBwreos51oUx4chbA0R7e2S0EeQKQa/A
ltI+tlYD1joFMkwh2Bknf6JmHxopaXbaXO0sPcc4yaB/bJJGBYtBs+yZkekBSxztGfhQuptLapzx
KqqPypJjUJ7IODa2IgXfGnQ2QephixIhGRq2age28og2ywskwE/YLck9sG0CiRUUPZEoiI2gIqP1
4uKtHJHS/tVq9OuiLrKZrq3zwlEQnPGXy+YI50VPi34eBgt7b7GgTLSDO453s5sEqdaBlCf7u1mC
t0+NmjZ/pKCBhuee4MFlUREQe9nRWjHtwTI4x93isYMJZcXv5TxP0e3Qt+XHeLYCfQofBnhFWJ43
Lr09eUhOM9AMWQsQen3j9yBH9Or9bUtbHwvnBUT/WBhSOsGJKwXAVdbwNHhyyH7xcCxtm8qYQjbX
g6TeAKssng7izdH2mJKwW55i1exQ6A34D0HT1+IVVsomaTYXdGGKX2IXl5RrEaLNNtqQABRPIYGI
o+9Wtmz6YiukIRkFIbil22h5CKmOzuEWKeS0Ii9pdV+xh97PnHUCsVYiexLJTAlfiLFyQleVJ/WN
fWCV7fojwVRaOa+SPHirdAmtMMD80cMCEFvUvEwwL1jYZo7HV/2cT78VZwjt8lDOe+IU4Bssdh55
TmU0GZuugfo9+u3IWw3x9bpo4KHzchi12uZcjeZz5zbPZga6T7uP/8HXkU1wKgCOFBZcI6MJW6YS
tRrVLB+NDC1B9S+nq98CBV7HnGiAC7uKHduhTO3Oq2YnmuhwYl63z5P0tc3Ue0hHfL+9mq0QeGFK
zLZL5hZ0dWGqMPuzZf8ixid9pHuOv5Zq6Gx9JC4Ggv9w2jORSxt5woQijetErNmloDmuwG28K2WA
fJkVwdNXTcVMOhLPSNP9do3bOUT9um32t/dtywqAnVCQxVsZNU7+5xcBAmvUWq1CxNPH6p6Qs54a
/jLTQAE2668toSmFiIdHMn/1CZZSd3UVjb+HWqgxBHh0fYZ8zM4dqsp3PSp7/G/4AzJI1AdRxYMH
itWmxEuNxegyL5p7cqhXDxkIvmawKE0wF+OvykhKSQa0EWotDKLD2w2UwCE2eL2TNdB8dJwbL7Ls
8hclFdiZZkWmDLLxpAU8FfkgVgRWP1dwir7qrIqxwYu6MdBLcOzCM0BZuVK//dq0u9tfbCPWWvgX
Zy0ESxFyl+sVVRqyCpeMXqTla+uruZ76vU0+tqZ1uG1o62OhkGbiXcHb5eL9kXgZXTOj86Jc+9XX
Z69T9jaMlY0eOMan27Y2FwW6T24MHFOibDJS8hajGosXpWMMkFutPRQyAvSNM8Xfaf81wZd7caaK
PCPQhJiwb54ZoFGyT8GCrKZ1SFgmOVRbO4fHEH+/oK6KFPvalD6TijKK1UzO9yk3zs1Lhwnllc83
yRpqW64HnAr6yxraSO8m3Muusb0J3axoIlCYDDK6e8zP7gDiZXSUbn+jrfoBWP3/2BLeZEvhdunS
qdjBMqjO63cgOL2YnMjk7xQwc8kohrY+2B9z4Me/3kWWLk2jgDo/csBu0t/p9H7+ZKs/by9qe/84
ey5AKOhX69dGMM6g9O5iehFjX3vyqpkvlReyfvS99Ek3i3CWCRds+gb4xf7PoBCQJotZbqqvHhBh
qe/aYBXTPhfrc6PeT7SXBL+tU2WDy4GHP1wkb2QyFy7fTKq2oE3moRMf9ezj1DwzOgS3N3DrKyE1
54cWzJzoIFxv4GrPS1+BejMCd1qg1ZHVzGFi/pbqt2+txcEoC7JZ8GS+ay/VmJwatB6OnmRDEQJM
2sZep1YPtV4f/mFFGDrAUwPtMvTLrlcE7cauXs0Efme8YpDLb0iM2kr2D50XHiDQQ8D7Gw1G4dJo
zaFhntolUZeEhRWMnl85H2+vRKTM4qkebECQjmMq+ajR9VKqajAxO6kmGFW28j12tz+52tAHnVnn
AZif63utzD/putvtUEtbAwbq2HPdOPVhrDTlKV+0KTTXbD1UmaHujKkANstQlwc9A33MgJns3e0f
zLNboTb8BuRAMQuq5UAxXv9eCqbGeXC8JBpW9SHp0udaua+TD+U0HSy0phbvy217W4eRA0f+z54Q
0ZI8S5sJ/MkRIPYeOKbRpu7Tb6lMFGXr1XK5LjE3VRXsl2YlSZRZ+k8v0aAwlFdhh8oJoC1gx9fw
dEn2eV/4nSmrC2wdHADQeHMP1dd3B8ddy2IpMLsVEfYN/Gq+Mnx3W1mtYysKgNwZZvCmQFVFcDQH
7M4GGfIkqhYHtNgKKw5aYXwZqAlCUcWWkYttfDeMPfFpFgiaQP6D/5yLwKYx3UuGDEHHsmKd/Kbj
xE+pDeGyWqZJvHFB4DXGMRpwR8yXC7eQ165ABbelEhUQPTQb0E9WS6BN98vEh5EDs0iCtZHd6hvf
DDVPsB96/B2Iq/16fUntlkvZOvwcLECH+ZmS+jKn3LKBaXmuTYayNZZ3bYN2ypwri6lEOdMPE4ZL
klrfe8Xu9gl7b4VDBVE05qrlkIcSti/VKAbcWziGjvOVZqZvQGRUN/96gOHayrtYmmgekDxJZNcs
SMwmzGT6ZO8dnFtA29fCqDrEZgSPS1QOS2R1EpWgNjQ+JywLleGhmp7/Zbv+mOGOf+HYI1OrxCAN
zlGtdHfEM9ezltTHpvZk1MLvj9D1goRQS+beJCME+CIHbD19mIXWwTvMfzmTiQsInSa0YVGvMRyA
tYVtq0iPBGTSPT6iVSVuoKp7B4iqHNSNhSHJdjbyUz5vDVsahzqhOHS9eZ0xD5XWtvCCYV+NT+oy
BZZ5v7AqUMq9XTyX+seUKfvSayTokI17llu2OYO8xRGewmfDy6XtWwub2fTftfylM/zagfpCtW/t
g27Ea7bvKRB2xH1Knuturyo7qGd485OaFZ/NxP3YVbJptfdhC78Im6EawEdiEE+IIFAEsgyCGj+G
ur7WIGIndjA1Z1w+84s+ZkEa3vZb/tddX9wAxqCAgOkxzIvgpF9vPYqL3YAMOwHlEYJiNylZmDet
Kck1N4IJT9O5mgce85CuvLbCFDUFWX+PbV4QroodUkKfyqYKN3YOYyi4W5DbWcjLhJ1rHFIwRUHA
X+m89/qgnF4xyMwTwXYJl+VH5fy8vXcb2QHUHVDfBlgXbP2A7V4vCypK5lAPnRI5TT93O6po4ClQ
MCoD/pR1mL/bU5frPuY9qo8KGlNjQAHfHTAtPnh/D2TgDuw5uMIhbw4E9vVPsfqJKm5tKZFWWWjO
U/ptNifZwKFIYsmjAhhIcCHgaYy+6buX3TLN3tIYWLBb+rpenUwHiknIhIzFDbxhX9aggntwjeIJ
Iwv7UcG81t+DB/ETOJIXsC6w7otPI6t27BSNXSVi+jnvPkFxze0D6Hfc/rRbDntpRdjOtlsKK/Ec
JVLaz737bEBdtV0lNt7nzFgJrwQhQUHHSjwUozJ0WpcWaYzSCSkPB4e95E24fGj+fuQRxRlO2cLJ
H1CEF9x0BV0BW7UqjfP0APBwWLQP3poHY/Hl7zft0o5wZzi9PfaDXaZxlgP4ttAz5bN7reS22Lj/
rlYjhGyy0j61bGxbnq9ojpyb6ZhYtl9noKKRfaJNh3d0D4fbBOjZVgU/oDNtR83t03htvpTGDsSb
ueYeDUV7tsxT1pZh3j1bJfXnqNfpaZypDH/3Rk8lBGgM2vz5BcLHsyH42Kb9kMavxPaBRDB8m4VV
NN4Rx8+KoCUoHQVdEtwHFZXcjls7jVuZ1wdArP6ONYDqJReom9KY6+0tu7z/j8ThvEhOwtZpA/89
njooi+LpKzzcV3A/gJDBSOOye2rbnTseMibxzY00EKTdf0wI9xxTLL1JVjONeRFRMTrfNh6dMjtI
x363biEwyAB17HC4kpjLeCCcdjLSZfHwvJBzT37N3d3Q0oCk38buKVGJDBzEE3HRQS4Miu+ceoUc
dKcOWVzbtj+tv6iSQ0MQC0w4GcJ9o2W+Dir2Mu/928d9K37x+VwbpXgU0N+yuouUl/ddoSwPw0XX
7gvXQpr0iaGNvJjo6T24o4yebOsTXtoTvKQZKtybTp/F3gjGlSVai8TnTLWyQY63aUtxR5ESoYqE
Wx3/R3iUUFBNzH3Nslgvjtbyqe3vMvsHcxu/c+4BOUMq3KQPOkQp61hbv871h17Z02o6EPoP5+Ly
hwgrdkimYoBFz+JuuivTr73+ms0S99k6elzq3UatCReqqC5aevm8ZrqRxS38ZEj0QAUR5TDJulVb
voKemAu6DMyPYFz4Oj2ZR93IPTsl0OAKtebr3NJXrTrm8eAM3wr3423H3HKUS2PCWXczsyvY4GZI
38EyOZt3hfacdb7eD7v/nyHxdqg0II96J4sJKcJ2+aWVdWD2GgonusSSuH+YQMP9zacMUPCB9pR4
tQ44zUaSs4jWOy9X970WthTsTUaYrTsvkVyx7x5kojnhjh01EIaSpWBQljCR3wV6HWrZ99X5kdqx
bmuhu/xcyN4iEiSMeOEAM2So4IzBcA6qlhALuPYSvbWIZSWGGq0d3ZcKBCtNl8XdrFQBiIpOA1F/
3/6AWwbx2kKNiHdrMVp1bbDSum6yi0oDchaSa7V9LNVXZ8BtZ5FgIjLZvy1reGyhyIZ+FUY6hI+o
s8ahzGi1aC5IHVi98z2p1X3SuZ/HaYlIasoeBeJdxOU0+SCrjvcAoDYiYMCt2qZvMQIRrWoROJN1
Xxvrq6o0Z9S1g7Qcnw2a7AbqSmoh/DNdxk/BrAgeWAg4sZcCZpFY/PaQpHhq/3r7w8lMCCE6B+cF
npkZ6r+Ffq7KYY+Gp+TIiZGRwx8AREeBHccIXADC1+raNGtHh6Sxl1b71fEOuC6OpPt0eyHvP9G1
Fe4zF5eoaXtkSkrk5upcQnmzCWrDCyrtQ1kWkAFGp857QCPyw22jsqXxaHNhFLSNiT4NMGqMmGlN
gQRtdh7VJKeZb9C1G2BpwICCBBGYSbQyrq0shbm2swUrZt37RkcDp2cBpknLXAbLklkSvCHxllop
ljqNIXKK6sKs7qDPUsja6pu7Bokhm3MjoXgtrIdZ9Tj3LaxYkFGqPfC60FB6H7+rKcDtUKjk6B4c
W1T+BStUaVXXnJELs9kBrD5V/N7B8HH53O/rInubeS4wPReCMyK67RXvzxQsw4mRtqIaBnq+6+9V
lzVETEYP3yvTKyQ3OWhfc9PZ37aysYuoUiBrRK4B9gmxem3XZtonuM1iT69P4FDwBy09FfbTbSsb
HnFlhf/5hYenSqYX4CDLYs11d1n90trnbGj3CpWM8r97IPLPhfc7HogoPaHsxJd7YWg22twwKyQ2
RvKtGCH1krmhVUft/Jt2j1X/dVQ1f7FObMZYBtQyq78lRnmzj4IwUCzYVIy5XdsHmB5A2LQmuCW1
MIP0aT2/LB+A0Jdl31vfjU8A8JsZnFaWcMb0tHJ7L8NLIk/WQz1B2mBSjo75/PffDYOIXC0V2B+8
Pa+XMwM76JbZTGLNImB2cQI9eepV4J9lGgZbDoKuAB4vYBPAXLMQAge77pzRXUhsuQeIEJ4QMzIV
kuFzIil9bp0q8Imiig66M/TAxRWlNC1q6CXEiZF9hTxv4WtqWoS3t+1dwoYSvQrwHFwRuwcvFL4O
SAqgFl63RVyNL9USjQ649rXhVJp7t2j2gH8EK819PGFkQ0FvHa3rKM9x2Pi3rQI0gxN9/cX0cVHd
1DDyWHEW34KU4uoeVBtD6U+zsh6pQw5OG4zkznT6vTrQsCs/d7lMv+T9JgNAyHUiANoBkEtki+pI
krQKSYq4iepYRlzzrgSDzcXgO6oT6MW/ueX1EmuTtUrupGWcVphlOHkQx07ieRzvyVQcPXVXAH9H
Hp2iPbjZAeo3T152bFo9QsSRONP7Q4iJT3SD8erGRzbf9Awvok1nEpDrTEsVL+UPo/0JnCRlkoi2
ZQKeBJgfUKYW+qfXiyU6FAo8YNDj7jMdn7SHv0anYTfB//PHgBAxs6y0GvATV3FiWb5C71pfW5Bw
P+Qo1N8+FZtLAbMuJuJwkUJ19nopS54M1choFbNxPrHkaDf1Y2kqp9tW3kcSl28V0nngTgBuFq7N
bh26fjS1Ks4W+2yiv6GX36Eq8lwtP28b2kgNYAlnjFcm8IgWCy4OadV0SXR8mrIPCJhJx89DDaKV
4tyMfaBBAMk2kUQmMlTc1gG4Miy83tfUdhclh2G7jTNG/al5Iea5nc1DWbVBMSlhi/8pAijcG7h4
xuU3Ulcb5UIvvr0F4jOY+w6o09D8BjUBZzO+/qIgpQKIe7WrmE6jn+apn7KPDTvZCD2mw0moJR60
ae8t/wc4GZBeYeFg1nYdFEVw3rTlxWwH8JiXbd2h1DrbJ2ZoebBqdbnPG3M63l4pD5tCWMX7AwEd
7SWkGCKcvGwmZQaTDmgDzfFsl3gJOKGrhsQ1P83KLDG2FcTBBebhIuQlL5A7Xe8rLa0OguprjZNS
IVkB7OTJzFsSjm0S5gprg2ogw96qzCHEJJxyaFynvIdyTnfSmio7psNShO5cl5Jhn63tR3MW5woR
A1RMQqhgGHysF9oipHv1vZlYL5VdnowyOS1t8kjrpy4HfPH2vm/6OnhrAS3iDS50pK+3woKu+DwS
u44d7XH+nLHDZCC8z/SAxi9NDxPN/GZ6tp2zrvU+B8kUr+W5lTESblxoaONh+Igz+AFTJTh6Q4HL
SZO6gbo9BtpWg7o7DeJWkutkK3RB1x36G2gC404RsoZBMysdb6cmdg9oB72WTqhKvuBWCL60IBwg
w1o6fVVhIUMKQvSf2RqZEhNvzikcFRSOMPeDQQ+gxS3uRReXYs8GnaG8U8er6vnozpjK52Snsx/m
wYVmSd2GZnLUM9Vn9a6zz2X5DRxp7C4BvW31e2k+14+gZ1jnHRsODC8uS9+PKrost91qYx+wxRoO
GEpcAFoJ+zAoI0h7NUzn2vlyWAYuAwDO0ayT1VnfzSojQqIbjXlWNI1cLnx5vRlrZY1abU41nvZm
5TutC951NQAifDdaZ/V7S15bdMdbKyiSUJGCFzYc6so6//OLT+HV68rqDHVxFXxV7uPKHhXtXJBv
/7CZ/LXjoSaKnrRQtYPCYLEA4IiwkCh46BT+AC2CPJO9eER5SvdtL/k7HC8EPpgsHA+1hpy7kiEU
pOuxb6Helj5NqP33nr8CbsXyh6495CvDC7YJPDeuyR4YRNCgBRCT9Il7zl8IeUrn/TAHWjv60Gg4
1O69lnRnhUladRvxAi8jVIdBd4MMUeQWJQMD95Tu1HHZgAbKcjETObaFDBS09XmBBQMhkcf1ekSQ
QevN6zzZZh1T9i2d1QMBY3Oz+pn7+/YHfl8UQ0+c03xiyglcaOJctKqVhVsMZRNT54MHwCvpf7tJ
ESwAonnfWRmxxJacz43r9sqiEPXzeSjzDK2P2AWfHK1DCt3ktvit0yqcFCIxtnlIQesEdDeA1wBC
Cg6sZZAoWE3WxMsS5A3UmNvXxnn2+j7suiFIif1ajKduMlGzMCNKJLWRrcciMgpOioT7BeB5MUaU
QNyhDINcrmn9ms2+SrKHxJ321FGeWbt8rZvUN8fpYzX3EHbvV8m1s+WsOFWogoPODCmOELCzhSRT
BphkXKuJsu8HWn9aekWVlBI2rHBGWoC08V7CZSqcXs/OyrykRRvPtHd2zF3nU5V3miR12nBVVEWQ
POFlz4fYhL3sFZt6zmS28Wh+LtNHaCsfElU7akTbe60TOAxIiOkvQZOIS4DJAdUIgCmuPJFprqON
3UE5icZVMbiBrTVGME2mjHZ040jAALwDTDko1r0pIF3E8nLN6lRRehqDIOWjWu5IOh2dlAXE/iVF
Gmxcj1e2hHujNXOXNqgOxNaC9uNq3mX9crY8JvH89x8LTg/RYY4gQqFABDVadaWSntZdrJr7cZyN
o6lTc9/N+TnP20eddF+HQdX3jpvJRjffZ7KwDNJbnmoB1y9CcEochAXyZF28VOcmxxPJe0QlSMmL
0PBiNZFN/LzfT24OCAQ+cIvaOz8bF9+um3Qgzxy7iys77Kc7pXkEaEYSxTY2E78Y4DUUJNDNEseu
O9jWvLIeYo3ROwDgntz+a0HuQCC5R4vva0N2hjS9eX+mPe7xqNcBlY9kT4gcrGM6pBDyAVvWWvuF
5XqgjABo3r5+NnYPU/gGHz5ElQWliuvdm+yuLrXSHuPO+aFYUW01fpV/vm1ja/cwegMBEM6/jDv7
2obHCkqc1hrj3NBClShIVIvsPPVlcIZCyu+iTQE2kkkObVSrgUv3TM7mggIC/nttFXpDdl8UwxBb
lfHUDB7QisbJm1IfzR+aWfcrIX5R5J/HIgvthIRT/piXvSQwb9Qx+K/gIqi81YvXzfWvqCASnSdj
M8RQRgjteYeL0h/LXb98MY1HTVH9ppkCipmA21suarYhn7u2y7/JxalQCpcyNtMhHn8zN3RNv1Di
FqQ9a2g9Zq9Qusl2M7pThu/VgSN7pmzculfWRYWiKl0tXLqwrhL1Wzf9ZOyQpqY/a/0OUXzpjyDT
AgdOaOLSvb3w95Gc95E0sCECZMgFda/XPaO86eRTB8v1T8s66exUtOhojv7a97vbpt4qkNePsWtb
+rUtkIEWBV4A8DDOyXRok6fBfK0ZaAwgggFm6IUqfvv9i8Ge6j5FReO+8n6gCdmx3SxxM9mqhSe0
uaCv36fTEOvZdLI8sEFARt76Vunu/WISibGNtwJfN0rhCEvYT/ERChEGBySH1RC3dqn/dA2mnlEv
8hZo/Krd73EdWReQJRnWXQFyh9F3k1zVIIfX1c3enNi4W5O8ap/pgBZVWlnm977O29Inc+l8aKpa
b0HMUDBrt9o6icy80/sQFPWFctDUsq0OWWON6mnu7dy4c5U6eyIGq2WM8aKW79sBQikGtUAoqaAo
o15/3H70ilm3FnxcX901h/mYPxlH55ic1R00HCED4bPxYN99aL7bKZSEQ0dSm96MX5c/QPBk0hlz
Z9XrEA+f23xv+mmk76ribp5/rOoxp6PvnDoaFpokYX3/7sHHNXTAUjCbgGEB0alblhdjhnWPZCyD
1k4Sf9Tr6jg7yfTJqZI0lpwivpHvTtGFQdF3i7rpPNAMxflMofRDjzpwOI5+KpwmHFB1rObXylwD
yInfNrxxv6LFgaED/BMVVpG8CecU0luaPsSk0o2gSAvmW9Oa7m9b2bhfUaBAIEJtDymzeL8q1tAN
qlOOMa3uBvIl0X/phiTT2yjj4YFxYUO4Y5wkddQUWkaxbX1Wp5iW56nbsV1D7xkoC/o7AGH6F9sf
7/T+ofsf0r5sOW4d2faLGMF5eCVZk1iSJdmWvP3C8CBzAEeQAIevvwva99xWoXgL4T7noU9HuENZ
AJKJRObKtfofGQDYtxe5Ge8//gLptmnMac3YRBiy9Ls8Y/d0sGJC33KCmejdmPjWmNCJfRmJiqth
6xBR/4G7ipl58CRdfqVdPpiBRnv2rK2+/rktkb5gMiD9ent9m1ZQUkAlHk0i1EsvrYCjJus7k7Jn
x2n1U2XS/uRgklgBT9x4KqOqhwQWBBBAZKK9cmkmpbxMO2KxZ8zu7e0f/sGN2ggS7S9WND40tsL/
TfFhyR/eR3PS3uUWH1lXmOx5KjBy6xQzAWvszL7bk5vHa1eyc0e19RNGCTGybxlNYrkp6kCGzyIQ
9hS7dc3GGDUN/QHj2yU62LV/quaG7/V8nfaDhjlc20z7l54E1UOrr6BXzwrVCNF1ggWgv8Cro3sA
ZMAVF/+Cp489FD5/rrUu/231VR41EzUe2ykzzuvQpZjDtiowG0CrAQQ83TreGWCT/XXbQ64+c/wK
PLPeR6XBtCe/tpjl8WEpqwnwcetUgJeE5tlpHFVsSVeOKMzADVGjg6ge/t+lh2j5AqCWySZ86U71
LfNHdwavy4RZh9vLuboE3u2gvAy+Z1GckmKypTUkmxY6PffoQseVVf9pOBgB7WqBSlXRxretbW4e
SO3+x5pY9Ydc1Sx9p8mQMD27QZNGgVtpu7UCyztFoeRvw/H7wtBmElPGGJmVNrAhPZ3Tfpie0XII
ezO9q2oee8WquLy3z+k/ZqRLtAfop7TAm/Wc+84XjLandyYPckXc39w2EACASNgU6b4UlQqdTV2R
c2xbSQ8NJCzdnt5NvrG7fTqbvvAfMzJIiwU28TnGSp9H823kdxOEhHn5uTdnhR3FcmRhQ4+snaM5
OBofk8oeuhnlwEJ3NBVhT0S1i6iHOhK+IZQjge7B8KEUZLuAmAVJ5+lZL/v8n9ZLwWia05SHk+7y
nQ2MeJwW5hJDWkxVRdhYIeiy0N0DFQXgS/KLvuqgYuDV1fzMtCHyKzwEXbozMDV9+8C2VggCVUQK
qFuAWU38jA+fU24U2DWjnVHM2nX2szlAobqajYjmWBrzAROvVZM7Gz4iqPMxyQm4BpJmaVPNbgCH
oLnOQI1YddhTBrlPvXwr8hazGfO4HG+vUGVOurl8alm8dKf5eZqmfeCtQziCPyDs0nqOndRX3Msb
HzMG3OEwqI5gZvcKPjWatLFyfX5uqvpo6/yA5tbfwkfhlB9NSJ+yzcwJfHHm/OxWr/YwxYN2T+wf
aaqSx9n0wP8s5f0y/eAaDWVAZZvW/EyqV4iS7AzSQ4dkUQQmacNQajExJ4OMDCUlwPjlBmCOVyHx
7N5Mms4je91JwYqRj2t82wm2raBhAhZo0S8XTvJhLToZUuYRaiZois4Hs3D/uE1RKy5CuY7y71pQ
GRMWwE4je/ZMypWNOJ+khd5UF9KxXB8bnS6P9tANu7w1yD6tnV3W+RT+N5Cz1lZTWM7lustnsDfn
YHq/6/TVDSHZPEe3t0DO/P/vrxMqKUKkA/jOyz3wixnTA+ZkJnm+YmLHDM08OBA3OE1GE9dVkjrg
iS5YMtAn3T80vRdm6wutD76JupOn+E7ER/4hsr7/GGC1BPcNJMxR7Lv8MZqml7WGzjv0ISI2/Ajq
MqTtIV2W0CUKU1tn7wIzgIoaJoGvqmo56ktDa2pGMmgOOxL4WlSRuVP48bu2l7wizMkDZwgfQ+tD
iqRVQ7uaswwuVlfmsV1N+zilOT86M7a38Bv9ebXHMm797LVNcc5OPumHyWInOyVfQGPHTsxH0kkX
iDcZY9/vIXAHAYiJW5GNvxyWNMXAfUO12B8rEzVesN0OqVHtfL/V4sBa3SN3IHnQNL0Rj5P24lik
PuXcSLGt+reBzfYeQNx8d9utpAvk/SCB8TIwGQFY6hVJa++1hE+rbSY9uGeOzNfTxO468svOh3+m
mvtHaIj68VxR689/YRgvcYg5AuNwJdOXk8Bqxywwk1Vz9zTtHpq82XcD/eTpy9HKlru2UnHWb3kS
6ONApwqgL0QMpExXKxidc7uykhxlXGh53c3Dououyc/j9w3FzBkGUwDjQg9BTgdBHIdCvwVZ4+aw
DPv+kL8M/wRrWKTh9Nv9SVTCgHLt6MqgtCp0dgxmpjBYWnOY1Tvjp0bC6of7mRSh9SN7zKyYpaGK
EHLbLGopBhTjsVw5u7Y74hkU+sPJlD7yPK4+kXv3zO29zkLjAdQdL+yRjoprQMZz/btW4D8QdTxQ
/coUv0Njz7OOKbxkYCzK1vuyiNtp5+ivfokSdxm2QWi1L6WuhVX5R4ma2wzB4NKEzjng4kCUSXXC
uU0hyT2lZqJpPiioShtz+qBGXSPbz+pT3YIYnOvuult9Y/hFM63f95nX3rWZDfB80H9uNCMLXWME
yKJo6Hmg8+fbH5V05/+7P5iHAskJynmIY5dhuQg0tGQ01EqNzl+f23pgO9ManUNrTao60FbgEKNX
/5pCwevSFJAqDeC0mZWs1s4tckA0T4GJ+mHVnpAUnE3Vw1GumEhrA/3jpcGJLC41CdbG7O5u6fn9
Uuv7SesfQJa0L2kbdWZiWNVec5cIYM6INj9ub+7mitGkEu9xyBXK6t4ojnO0XwsrsQcAzsd++Nbp
emx66/fOJXjCrNmhKYgiwd/yObTrsNHo8KIRL4MaXD2dtaz09aSw7sjsH1Ini+zFfAjW3+NrBn0P
K7bm+8zrEqBn4hU/pPemw4Lel/rz23AvfO+4hJGDQMpaZpVJsyBt8rUyEq+u94XzJR20pAeRS7Gr
+MMCeJnZ6Xd69ylzjxSg2iZ9zPzvepopro6N5ANZJ3q0OAOQpV09erxsqCx7MpK0fcBJI/yku2VN
gWN6I0GhijnSA0T4Haz5mItCezsAYeel30Egrp+61DQSP6OhY8z7ulkOfkdeJ9cJ0XOy0i4uoMJX
mSycncTzsrips6eZDo9FM+60RVUY2rpiRA0A4gpIhtGukF5gfHHzutU8I6F6/7KaX3MbA+NV/Tng
YMtfQPc6o+ARZPNptF7NRoU+39p9Uf1CGES9CJ5wuR+MuC4LZuRjXNP29XJnDGTXTFWIeXVDhYsW
aaSUlKFW9D+2UJC9tGXRNvfBQ2MkxnC3vIxNONlh8Oqe3fGuUDaRN9IDQVGEKTH8h8DxXxorcfR+
1REzsS3IofAlCkAum/9+KumXFl2+yc3u3XGJFgDRKAYU0qcFCim3Q8zWTwBJoRgv1AFNkeGxgctK
YrMAHxjqfbHWuCiReZWqTyFXg99dGt0ulBVRHEOaIsVu054LDLcUeLTx9GBkwGA7Xyw6RC5td56V
37XgduBpzEdy0vsmTOekZ+u+67o/+WIcAkSgairA/PC7hSDYvNYno8uBINZPEPNVfH7XQVckUR5Y
KQGLwDNAivqV3UE1kgxmMlI24dW167OvxbgbrJOexkXmvd0+gA1zyEVB5IS6Lqao5Hl+yy01g854
ZHUZD6JpAZ8RdY7UaaOCQ6Z0pAsu8EnVgNxIphBNQWqMMq+DU5czUyPIG4Q6wwQbQrBr3J91Cmh6
EAdOec8Ak/deyvVX1f+2s50hii5kVCEg/z+/QOg/YjYGSrfSPoMQJdAmbTGTuZhKDDy0p7JLz0yH
CLL/szb+5Fr5OZuck6cNb6iZ4Z5vIj7zw+3tv/7exT74eJAARAdqFim2zHnVZIKxJnG/1o63y20o
QNd7BjgMC5xjT54AZbhtcSOYXpqUQkxD26zmNR5AjsZYXBCr33vraj2bYznt/AWqY3ZpN78HG0OQ
tLKqaKwLP9RYp9JKF4YuY93lD5Humbb03QJB3UwCrdT2c5X3j0uwVnubcv3p9qI3AgBsgRUDSEV8
/jjxy1DnauXAW6C5E5rb+9IGotq1ixfICDbcibThUwF6cits53nXpS1I2B8qLVxfRjdy00/1vPfn
X0BZLAZAnijbkhDyLapjub51L3+htBtZlhN0U00zydr0t50XIZSEwNS4W+YwTee7rvqMubZ9ob+m
/qmuz0j/MuOhwDuLqWrictcJ0fLyp0jX7UpBwbhiMxMG3ONnCNQaesSt08SPVR/VXUxLRYVQZu/7
1yIA9Rh6Q4oDxrzL4wH/UgDSWd9MdGuYwmn65E7hOp1p54elY5xM/3dfdkcDSAX0QJtxT40vC0ha
xhwakP1+yRJGIj9T/Kp3VU7ZQfFzUPwVVRhQaVz+qt7s+lbr8HyGvFP1xVyKYddkfI71Zb2nqaV9
Wp2yECS83nPJB0z7B42+y0bjyUg9sKrZ7j8eG6c4SF0/6tu8iovA58c8GH7gf5QEeDY/QoLimzF6
5G70quapJWb9wNDsjmdg2iJ7rZcTZ4PxXwQdIVYlUkngsuVCqbjyXc619xLIxEPUB5en1gigWWW3
WtT67qMVZCClbHUjCME24f/9FYe8UkzeC6nSq1aw7dejaYErKnG5HfcU/Vc39LsCSrihtrghpDFU
XQMZzSQcDHAewKRxluinv8eHD/VU19O8FGTLVlK7DDq/XKefZ+63MSuq/Beo6JazZfOlDIuBNEf0
wcHHtVrnjBgUiI1iAZw7C35M3WgA1N1Xb0ELpcmm6vOz1qcqvoqNSICrH1UboZGHqTHpZiJzVpW9
wa0EXIuH3jZ5mPfMjBn0GSKzSFWd+esUDK1leDf0oEEZgCz70submRslG7mdaOM30y7CVkV+tHHH
IWCAnhEobszeBVI4Af0KtbNqspMU9BFl28c92jSW+wTxQcFdcqxIOLzejvfiT0pfLqh7wbruYdoD
k77Smtq65V43lnayooV/rC29vK8YBbth7huRzspy1zG32982uhU3cZWj1YFUChAjmRbGRRAb7apw
Erq230BueOqt/EtaBMeVsU89T7IMot5rcWenoyJUbWRxeKcCRos3IgoecploDpqgd7hvJwE1g9MI
wvAd5N/BqA2p3n1BgG0PMf3wRpuMKmKJiIHSTotrVeihIC/FU/nSe1LPZT74FZ2k4kFI2hq++kIX
xfW94aJihAeMU0iIMZ0uZUlAMqEQhT5GQig40TLw0oSB1qtGu7Y2EehKtFyE5gZodi6XMtcaAN2L
4yT6yJPJtiIv/zGnpzzLd92SolSrlFISmyNvHt6UqKvhbQkEsbQuDvVsNna+k8xZnD2LJgvijh5C
c35c0MiM6Pc/tap8uvFpIAPCGKZvYcgIgeZylbgVBta1tZsExdem3uvkUIDPYsnqqCGzosewZQul
S5BoY3IjsGTZa3PuM4Ymkpt4zDwULlpyvYEBK+1gNXUY5N/+/vt7z++gEYViNLQkLpfGjKHXRtvw
klG7B22zM+6a4tC2UGo1yRNn/jmw47pVaT9euw14VLGjmIAR01TvJdwPVwvt/SJ3ltRL6nTaZY3B
I+7gvRC4EDGcp9i16jIK6KyS2bz+Jt75vPFVwHUwxCV9eKDwWFu8V/3EpGTZd0Z5pKRUCdJudAgv
rUi19kUDW0prN37C+vyblZFwNcBQopVx6rd7a0hjSKo+Tq8WQO5BngypFvL8Ny+LXacicr32JfwS
xHRkDrqBaQhxDB+22dP6UtNZ5iddr+/q4h4l725hoRnkaEMqqhLXN/ClLanZlwZDz13cFUmTl49Q
z8Iz3N1Z1aeuWlVBZ+PSELZQXkVChFFPV1pXNU9271DqJ4bYUo0XPwqoFoK9ryMxyyiJgCA177La
Bb4BgI97tyfT6+0PZ8uV3gkPYB+dVrk6MpN2Sfk0+ImWgy9QH8cptDrbPty2srlSYCgAaIO7AnAo
+dIwZba+NsxPsvLz3HVhXjthZX2qQbU66/WhTHtEPj8ui1+3DW+dJoo+KKah3gApL+FZHzzH9PjM
ugw73PZ1f1qneX5yMv3ey2f93nIn/fT35kDd4uM2BNcYLpRLc0SD/CInq/9+I2rap4l+L3I8XgxV
EWXr2D4akiJAMFvt0veLn3BwN+DJjNGr8PZSVBakE4NI4sKmGhZ0OzGDlyVXuMRW6BRqZKg/4ia6
okifgaW3tVH3EzDMhOlv/sQ+WesB9E6Oqqp2nYOKuXjwHWGUCle73EtpauLUM9P8JGj/SZsQmTTL
4mrZRc0cTs7fzfDisYEkDOOYyD9tHY1mKXwUPsWmVa6f1ATD6Xab0ggCp44iSF1nXhBLQvMexBLo
7mLE6dLP+OiymdLBSxrtazvr0eK3UbUolqIyIjlzR6BUqRejl5RmHg5cDzvj/n9tRHZkizV+Coq+
pKmyyOweMKIWg3j2ti9vrASpFl6Aglgd85ZSdhcYeLqbS64nS5EdQaWYFD2JepvGt81suDReUQg1
KODq4EgVn9SHYEPNaXIKzOMnblHEQdZ+6rIzsUGWZL+uFSifh1mBxtyIbhZyVrBL4E4UldxLg0uz
1isitp503sF1vnhRa9EwUFVotnYPOiiYbkTWCDy++BUfltXo2cyWetUT5M786BdVTLTG2+ezqtez
ZQiwF188ZkCZcXXNZ5qujyb2D2j379TtoyYPHjmdFJFn0wxaqkC/IPBe1V3R8HRBIw0zFsZUc+8+
Lz8z5+vfuwLunfd6FnxBzu7zjuidHQx6UvdjuNB9w/mOd2+8eYU6nKo7LS6xy6cERNeFNC9IKYSy
mVjwxwPCo8hHH1RPsocxvR/7Nu5dF8W6O6Z4am7cCZieQXdQhB3UUyRPgNjhqpfeqCea+9NO/4An
+vauqf6+dFsPhknsfMLfX5cHv/3x3/195FmiIIS0/T1L+bBR1myUldtzyJP6/YCgCdYJEtDj7UVs
uRfqW5DGA1c5+htSbO6dOqddaegJad8qq4/AMQZlNkVes3nkH4xIsTl1DA1wHhMr4QWog/kn+HHm
5D8s/TvmAxSpwFaY+bgiKUabQ5YRPup6MvLhYJk/mpmFxCWxo5J33QqgCNHQRBJz+CARvnRkawFW
lOPoEnDVt2E6vMzrM+ZnLXdfq2oXm66GKINbAcVdUDhcmkrHDA/XIUCsFqxMK5jkVWCGrV1zgIiG
lomY1JVh37YzGSue+HqCicIf5mg/6xBTsMqwysj+tsdtWkKExt0DcBJiwOVacs1ZvRyNz8S19rUd
Oj2eo+A3Uk2gbp2OiM5ox4ODH42pSzM+4VNeI/NJHBaE7GE0dhpqxAb3oCuUo1mtyKW3viN0w4H9
xNsa1L1SVOsKkrcWSgiJl0ILD51q/G92rUruYgNp8w7oxW2D1BD4AunSrkvAiByvEB3+/r7J5qQg
zhKWjb8fnTs3YOFYZKGBEamxzc6zXsWpSvp8a1/BRQtyGpCDI2eUAkZqZkFBDWIkyziGNntp/ceA
wNRyoG7cVk+3nUVlTXKW1e1cjA7VQJjWeUjtbjdk+gTx0tDP9qu27PrRahXZ6lawQkkGUgqiMgMo
26Xj6A2pqAGBoqRLDzao5fyJH8zgraRVxO3559+vD2h2PKjhD8AQSR+23peEY7BDT8CBArhykDDU
YPxsics+BAYzdIpKER43lweZR5AUYvQB78zL5bllZhlzC0c1AQw2wQjBGyh81EdUnZFkqlATW58F
ILuIkLiIkc1K5+e75YpW4WAkHfQg3DszvXdKBRnXRpsY6cQHG9KXXq9FGzgEfSrIFoTAe+Hzs6PR
/zIZRrzYEENqjuiH8eLXqOK82NpLkfshn3EwVirf0LhRmTlgyk2U8VaQB7TZr8nVIoiVIN1UhM2t
nQQTBTRNkbKLh+HluRk5t9iSwZYLAvWUOC9N30XjUCu8f9uMg+IgyJIF9eGlGVxB4EMxGJp+7ZPF
MK1HwqlScYpuXQFwBnQqgWpGQVDs64fMBnXIXkMfxkimrI8g/5hpS0j9x3VWvAk3rk0b5wLVVBTj
Lbx0L+00bjdotngLzBVZwxntuqPZDiqhhI3ViDAhikWoGNly1Wa1jWVum1lPfFbPu8yyh521GiHP
5jjzO00RETcOCG8bFBdBhiVELSVvb6fWsfIJuZRdfi69+3V4VqpEbZsQVBkIgmgzSB9tigcTSxlu
aBCSBJC9du+bZeAQ/RkU56MyJK1l9gfS9Vhs4nZ/wNfb5U+Lo0jSN02gEyNYUsVAr3RhYh7KMAux
lmVtQn+5w/0VNirNpk0/A7uVYEnFByL7Wa0VWpFPuZFYRgqhxyWwT+iavt6+KjbdDM90dAwQBkAz
denME+ZbHGJ0RlLZ0xh3qUMizXbS47jmw+8iALT2tr2tuCqyTVBWg0Toev5gHYLJaVljJPrasxN0
7tbYdvoyQqlHR61Iy3deUTvQbu3h6LzEWIVhduAum1QIqK2Vi3qzjsoYJGNklx+DAjmPViLlaMsw
M++HIH3hTexq7FmxZJG8SG9TPB18wDrw6PLBcH65xyaGDxfQfxrJuqeYWr4brWNehQfyBSnjqPDM
jcsDXPQCUSaqfYjpl7YwvRZwb4ItIL9CpzumCxIMqPt6Xbe37a+3V7aRRwlEAdCLoNrH4KW0sA5j
xLM+4CzbOqmbRPMByXW/r6yLfeuF+YoYtW0NzS1EdxPYQPHvH+K7gZZ1n1MsjeIGrncgfxwi+3dP
Y0NForflGrik/p8lKcKPY4ngX8MSh1ix97Orv0/OFLmN4qy2osgHM3LSW01BAU5aJE2D/wqupkjP
f0Dm+/YRiZ8q+95HG1LUzWZwz0JSEf4Q+oe2OzBv9zCuEfs9VYrVbHkeUk6Q8YGsEx+VdDxr4Pec
tDNSCaszY39Ym53tFfSEFJVFTd1lnyCxpbolr5YHjCSyTWBngaVBG1ly9wGcoF4JDERirmtoptlp
yvi3ke3nIDhxuwuL9fdE8pfbe3p1bigzibCMHAOQOYD0Lx1Rp4XNKTe1RKvbT1p/KvX6OXAGVQZ6
FTaEGWBhBXJEPDjlJwPocLTATrWkqvvYCL64v6Gr02NOCqN32Z4V/WluFMXUjZXhKkAjFwNLGKuR
3+sNWTHUYOv5mQCCJGTy+BoGk8IlVUakK2dB8Oc9MfNzoZ/yYgcNAcv/9tcndLEOaetSCP5atQMT
uTtAP+7PhC9YJbxwdT2Lh/KHvZJcT+sDPOqmJT+7d82e/vWdgb8OUAm+JpScxbTepY/xosKf93AS
U/OAmn7ovAbeP9W8z+a7sf2TQQHc53/v1qJuLzSd0GhGAerSZO/aHaTp1hx6xUA/BxSMw140c0WY
uIqtYmGoK4m5EvxwXYqtU5ajFTS6+Rk5dqTpBJiPITTqu4X/ue0DV/Ho0pD8jNIb39UGCMKdQbyC
x+9rXZxT94DBw0hXIbyuPRqVIEEChMIT1nR16aaaBSZLpz4X+Gx6dPCqLCz++rbAH/5oRDoePtgo
kKwwouXgqQpgQRv2df3XHyesYBpWpLX+NTNuujgl56Vdn1f/Bwjcoqa6a3LFyVyjKsRSPhiRljLy
nKBcaNVnLwNgqp52vPZi2pFvi8/vgxI01lNKQ5PZu3wBCtGiGDHs+jNwitFMOwwjqcoXWwfoivev
Lch5MO536fp5PrYzb4riHOTnzvHQpjr0qpF2hQ1ZlcheF7vMjbw4z8F3qgeR+IZ7pqpTq6xI971N
8qAdKFZC3a/O0IVQ4GImDW9/WiojUgSfmmHpCmEEGksFxGaMZYydIlO8495Z2C5yFyEBA6gEMD74
uFAbvDyVwSyKFrrk9XngVUj8/LikWUhs0BpHPiP3Out2LcgowAxwNtpX0LlaFd3zoQZem0SkeoPz
HPXBPplFF650im9vwnUgw/scbWf8QtTPLfk8Az2fOuC42nNnD4AOexrZM8OtowLynrvFYsXhtr3r
++bSnnSyUGXJDOLl7Rm6qLG9DqD7+F9akI6VVCxfx4m055lkkeu+Far3wnW2drkE6VrmerrkjoMl
oJ/JGQ1pCTvam+E+0daNURbdubPiIlXtmnRLgyQUT8quas9W68SGc889XbFrGx/DhR+If//wLAmm
lrYsLdszMw7zGiSrc+cQFdX1phEPz0cw/qL25ElHszhFnlVz14LxES8RNG6/8Q4xJG3o2997mbj/
8UTHB4eu+uVqSKG3GHDt23Odg+YTM/OF/YDpMBUYauPjQTsIyQ0qQRAdk+eWjQE4bg2jw+caemNe
5H+bBsxaqsjkt6wgyQDNgVDv8+Un/jBWASuQ1ZyJtqs7/QnUzH/AhgbMugqMsuFmOBmMzYH9Bz0M
eVC2mTCIzN2mPQdr0yapm5v7oBhebp/NhhOIdqeBGgKSIwBfLs8GIit+Z9d2ey71bDjN0Fz/qc1T
GY4o36lC/NbWfbQlOdzkExOlYdgq1q96T0+O88+MO9luVJSU17A4PBpRsRVlGGSFV1ycI19QOeEu
vlBP21fICKKVsENHaWRZVcx1SKb22acqd0/D+Hh7Qzfi0YVpaUNRVKoFMwS+KnTFQ/i+GVdIRfN2
N1a/g5KGnladWbGoul2bmwteZgyqI1mE/MPlQRokHQxC2/Y8hLP/VOlhnh89frq9uE1v+Y8R+ZUK
gghwiXB8yTo4gtPuKyshItx4XNXZ2nJ9lEpQ1sdoMOr70iYCJwotE7bAK8fcvrPado6Xqp/D26u5
zuZFCQ3kIWI0BDKw4t8/RFnTpw6x06xD9oS+oFYns8ceUAn7VWCsNQxsU/H63tw9DIPAH6EJB4ag
S3tWy+wGlP/t2S/aZkeWtd1pFfX3rZ6rSMu2NhD8hqIJI3i95Fg4EOa41CLdOejTw2AOGHtNHQaM
zO0d3FoRYEUIHoCgYkZCdjpm1PgFbXce/MfFheInXkJDzXe3rWwsBsUDAf0CTgrxXTqnsah8iPyM
3dnWD+BxhoX/Iu9CYQQpIRjhQekiX4X5WGpVTnl/JkX36LdV0ubrm23mb05j/fXVDroLDNHgZQDS
E3RvL52AVTVpjKCoz2X5Q2tf8Sqwvafb+3V9KpcmpBxX6Lox3pb1Gc2+mRchhiyM5uttG9dhDjYw
74BCLYCmcIHLZaw5ZCqoCxsV70+pC4L0r/1072fPVnXQwU+jKzxNbMtl3n5pT9o2sAqjbWbCXoB6
hX6/RKT5OvknXSXZuLV3yIagioeaOkox4t8/xgSC/0MFvz53ULJpMjepinsb5Ay3d+/aCtIhEN+h
HgYmGBi6tOKXbeZqzVyf59nezcszt5tYWUy6PiIY8S00sy1kRcgiLo30PYJn7+JxP/Vr1M5eaE+Y
NeB/inyOMGzZHoa2Uqzr+hK6NCnF7XExR49xvPRLR4uM6cUDSg8OManK9pv7B6ZRlEpR7gEc4XJp
ABYV7qybsDPZuxoTUgGYBpQY2o3VAHkgGE3faSpk2vKlwyVEXK8+m10VeamBV1mNooH+WXlU1xEO
UfqDJSmOLmutd6MDSwF7Leb7YFJp9V0bACILagJIDtCPAxTzcsNMXzNQUFrSpK+PDRn2S6GC511v
lhhHEuBP5F4Af0qXG3jtLaMb2iDRGN0R7SWrVwx3N3eCnf32x3PNZiOwWAAvgbsFA0l4/l0uZlmN
DoSOfQoYxe9mjAP9BQ0PcPanobmE2moeuXaHYWfNX352qCR04zmjJ2ssdo5qgObaD1HPAr0zYFsC
mi5P6nVlwFaLr6A7W/zp3Hm82q0T2gQ00OujYtViAy8jIIjlBE8WGsSAWgZSzMhpCewrGVP0QsZD
57+NebmzxvY4a+bdXFePbqOjkj+EvPoJ0uKvrVkqJs82FotNFz2KACDVK2bDCVRrA145WtJZPDat
c5F9bTJVrek6zuOBiAFxpEe489EFvDzbuQV/8DSiwtrb6T5w5xDRMVuC/ZJ/Z9aP21u6sSA4Khoh
Aj/g4sl4act3aG91PCvO4Gz8WXnfG+OJNM7LbSMbXx4CCK5K3JEY5ZRJDvuhHknvkOxczD2LV5Cd
gfPEVuFUNrYNfL64j9HFhGvIsd6sWL8uKE4DbXcPVpYHa3go7Sej5hBd/Xl7QSJ7uPRDvHrR4Yak
moGpR0vKLswaXP95qqFQ5/O4zocTitOpNeyhEBxV3Z/eVRT3r08J9jBUL04JX5gsiMJypMxrHhTQ
uFyOdr6enU5LAhBp3F6WvIOiOo3yBKa2BTkX/uulMxT2vHoFYShyFjVP+kHr0UKqm73easidwRsa
ldiNv/ykMHqHwgsmDID7wX/Kkq11mVU2XqHleWjuNOOraCmNf26vS/Y/mMAsrFAvFQyNV43FIS28
xiQFOecexnPaOfucObVqTPt68xw8NsA1BEc30cAUZ/ghayomv4Ts4EjOKSBsPrAVqWfuFj79asFY
WEIi9faaZJcQawKgCPRhAEt5WJZkDqqjugMet7M3oEQLJvkSsy3/3LYhZ0/vNiAaGKCmJNQDJX/w
mF+UNJjJGcrh0dIBktP+cOdHcBmEM/tS05DT739vEZO9uEuQduLxJlUy19os6s4nFVj0jV+UFesj
pHOnTz4Ce9wPtDzlqbsc5n4aDqQfVIxc8mct1otbBYxOKF+AMURarz6DpJbqZXW2A/BXlKN/7Jjz
bfSnmE3zwVrvlEnP1g4DI+iKPcagryddaDMd7QKCKdXZXyHYgolfK0qncW/rvRdWGikjp7LaXU31
FApTfFB871dZBBaMdziwyQhjqOXJ6FmNacyfnao5r8xHslr09OAYFY9syMXE3jB1B33s+h0xO3Y0
OtB8h9lcBqdmnpkVNm6z7KBGzZ/bMa2SoqbtcwUBNUUxaePjxXw+RNGQ4gpMmBRreeZA+MYyqjOU
bsiu0mz6vXI0qqhLXPE2vW+FEJQEgQmwlPIkEmjEGt/ofagWf227P+Un4B3bg/sFRIzpPTGjDpoB
b5Z2vO3uGzFDwOoBekQ6g09M+ogDC9J5q4Hj74w/lL/lD6Z2V38uv962suHWF1aktNRmXluj31Od
SZNkSI4IFNW9L+DD6p0q1FU0P650N/67kf9Zk/QJO9boZV1pVeexduZoMmkG7hpH36WVte6yYczi
26vbCITAioD+A58uSF/k5IJnhAj+n+q8tGBrxH1/V9uK63frmLAsMD0J3hT8tctY61SEDfiCqnPL
Ooin6mVwj0dRftcYlffYmtUadlSVaW4dGkAqCIZIqwX3/aVNVJCKkdTwR5Y+LjsoyobG+ivv/5Rv
t7dvIwKBXx91H7xYbNSvJDuLn/e6R/EMH7iGoVIojj1DzG+479Km3y2T5pxQbs0fllb7CdSsqjW2
aV0wwYo3MxhGJGfRCKbTQYtTn/uZ7PNqAh99/4/XA59Nd1yjn9ch/94QhcdseSiSa9QfA5TKMAJy
ubWTPfXAsbqoPKQkFL3POX9K6Wd/d3tntxwTNzR6MUjmQbMp/v1DQtAUzuhNULA7V+PdADIaK7vv
VC3/Lc/E6OR7IxcThzLP22Q5bFp0YaMIvSPAC5As8Gj4f0j7st24kabZJyLAfbnl1otaW1OyLN0Q
liWRLLK4709/ojTzjbur+TcxczCAR4BhJbOWrKysyIhhTZ7yu1XlNONluxqy0YCCsXsJ0NPnzkDM
Rx0sWuaHqXxIIAKYR6IDCm7SPCqiLebg2yt82gFT8FaHrS2U94XlhoLl1XpkD9CzjEMFIOvWQGN0
ct8MP6V4C43XfTmv3YyXRv30Q9mInYx6V+Lze9LkBwUkuniwhja6P6d0ZW4vlxAuM+B9YvKWqP/x
zfhiV03DlAInJvfP6VHBnXuWsi2oydeOpUt3UJxnJJbAuILthA8DbdUBzViK+WGkhS2Bs0mQ3quO
2OJcOIwTRBuAJ2rjZykNTFHAPT8FOnW2+07zY+Hj+oJeSBegmwKAKw5JVIgvLov5gGawSQ+Bx6n9
LvfCu8zatPNHQvdIEPy4HbZ0lsGZDYm58aPUksdKqZ1J/xoS//qXXEAYsG3PvoSLWrNelYIM8aSD
brjq5AHxdN95vd/72S5+MPf9TjkWvZ32dpP5ZXE3pzb6L65/w8UDG/8N3LFaKsCDgJsaJWb35+DF
TurZ3c/2bm3rfYNkzrfeua9cjEzqVhBoayFGep0n+f2h3ame9GT5xR5n3T59TPbzTX/Tbg3vAeyx
vrABa/AGe2sT3X9taVDbaIva9pvCzT2wDfvGSji9PKnwfbjvYC+w+5vOxblqrEkFItT8UKVp7afK
jP1vGrUjZV23ETWieE2sh16et2tTsLALYZnVSGTcGQz+yqXMGdFlQvJDOgt2W26qzqkzu2l312d6
yQzYmwCqZ31fKHiehxQqIC0Qxyo/iFqW4eYD1Qi1uK0hmpWslWOWxlLH7QOyWLiwQkzw3JSFWG5a
JaLXWIOsTwNYtOsPSngDJjXgcapXLV0LMOzj+dXFsifGlYteBb4bYjazCRCqOD9k0GcTK18YPg04
Rt5CNLGHEhrKM7DERgdN2g4rLd8XPQtsB53Y5is2aIYMW6Bi80M9/7biTSOhgB29ZlULNSG7Kh67
8XfR+1G3cqNYtctFjxA6bSkpYNcydd8YLJc2D0W8k/YW1hHEsucO/I/TWwFtkOsraSmaQxAHT5Ls
JQ9l4vPpJXIx5/1UY6sINXHiNCd4iEfNSGqKtTe2pZWE51lGg4LUCmru56ZidRrQMKnmh0QDza8V
x8KmA0uObYTD7BdWSzyiGx3oCPNqZbt8p4z8kjoxbXE1xYFWcwYce36IdM1RUvXZ0t/awZcs4vdq
u5NayCqq3gyezcCaXNwvh3GfyC9jnd2Ger2Z2gcU6rfyg17hlnl9Ai5actmSO/02buoNNVEM8I5g
6q29bLiNtI1itKkwLi8/mh4sb8SdBceXtXJafD+aXQ4K62wDDQUEXTjDg95WVpVjUOgRhZTdPTjQ
wx964XzWtuSgsmK3TubJdmm/vELtxEldtJk4pZP4kc9+Tl3kU164ksawRXDxUagdoZrOQNEaF9na
utUtIR0QQPNNlxROMd3P1C+yfBPbFbHsel6jibvcAegUZJMApCpKfvxrObRcRrkDe9uBZLNmG3V0
E1piZAtxtb0+05dB+9QQSvbn65/USiOraQtYX2/ehKnxEoHOq1ZNpxZXBlG9GERmicGUGcEtGuDO
LUGiaEAVBUANq4vfUV3qnD6j8cohu7Bwz61w66fp9C5u9R7ILsNCEtg6cvlpVZWDG50zFbMda5BF
6yBuIHiQVWjsUlNXanOLU4eqN+N2R2fX9xeeZNaaOszCyEbUsJ5RqK2lW1F+vj5pl0ELTqL3GPFK
QQWBP2mTymzyUByKw/BotPvKKTV7jp3wZxqvxIHLe9O5ITanJ76YcpUTA3j8Q2uhLd4Vyk2v+9qT
WK9s+0U73/udVbjh0bmdKVXUinQixqzVsJteJBJYTeck9d4EEe71wVtc8Se22Pyd+BSHbWWWEWy1
YAdSvEmKnajyVoshlzEDQ3dihn3GiRnS1YIamiPAXYYT6TZap4F/irzBjVpvlP3rPq2NH3ebMyOz
pnSSioOefJkxQWHymKH+J+irRDdrbnFH89SlNC8zGbCurkA3V35LjLG2ZXm0ZaCd+9wPJ+l+UqKV
zqA1B9lnnYxmM0AvK9PhYD2rt1mobiHE7mrDFjUK21BWkN/LPiLoGgarsfP0tY00RsBPazA2foXJ
hya3tkZtLEaJJo7xMErDypJc9u6PQW768hmwj6nCoEraOwntxqycZheq9/rx+jJZjo6gV/2fZ9zs
6T1SqxjEdQeSHLofmmA+Ta03kLep7jfzsLWQt1tpt8M9HS1SK2v0uw3l/BRlO+KPcW4Owc+bSbiD
lwdA13M7KZvUFrQUlfwasEs70qefhjThsQIYTMMjqQUyS6VKXkJdJ65OSb43WwEUnwKYvFeGhR09
F1+mg3kRtyRUEVRur9LI6oVwANqO3iU3lSMYtvCcPnSBTO354b/YYj3bTFIKgAQu1GkKbaxkwvEQ
m5tE/akUthKOjh40g9OKr7KJHKfc/CebFsp4qE6x9sjz3WNlOEUaDbGo9SdR80LrZ18FMjSglaMw
PEfz51itnFDMC35EwfIGcDVKh2gf447hUpKasKcIsnOZP8SWddtKk3fdq6VdivcvYDtYzfmCO2IQ
MxAY5ibWsrFtEQYGehN3gzOIDzTM7Lh9q9R/9wTLiAOg7YubLQNao7bH7R6rI6bRtAbET6PWUdoP
qXkO55Utyk6fk4G7sMFtkrKLxyEvhPEIrTiQE6QOeLOdPvxxfey4gPOXFVBGAxXDcBq8UG0ulGkW
1vF0DNtZDGJUTlyUl8m2KiXqCXUi3+nhNKwkRlzW8rdRPPqC3A0cghp38FZW23UonI7HuFZ1xssv
UOjFxtU0+XOi1r9BAaS+AL9b+kMshM3uust8HerbPABgsAz6Ktz4uE1eCfMsUAEjO5Dyzpy3gnLQ
gH0u+l2PNtNBJsdO21rDv8ts/raKIigotZDY8EV0XavzmQxkOqrdURUyr4tdoXsb9P0QP113kH0/
v3JgAjJs4AaBVhM3vEkKBFRsxePRsFByMcPaD4tUt/GoJTpKqK5dEZdmEzd0NKsBQg7KTe7MMmg6
DTlwYscpUpqj1QxjYmuk1nvfiqc5w5u3CX3AKZrAxBPqRTT/h4FFks1qWmj/1zUuwqjZnEp5L8/H
uawBW0xck1rbsaWfmTC+Kkq/Jm97sWWgA4MHGFAbgBIHVS5ueFF/qGhf9d0xRq4zaZDJwANw3b8L
8e98TfntYiqZLbxy4/qgoVDIl7ckZa6zRjC7o54Mfl7KIHoEDrOPdrK8MoqXuwKmGCcwQjQayoH9
PD8ainTojUape7xmdZ4+3GK5btRw9LvwIzNKO+pKu4uTp04XVnIeLnyb4FyWEU5xHLEhxbP6uWGD
Qmk5HUyopZeRMybvZrxPYsCCoB/92ofaZlVXZWFQwagABCiOCvTK6Mq5wQwX9bnIE/FYA50JHakw
Lh/lkeAa36+c8cuW8KAF9BtwJ7xrZpzUdVoQ8SgnL6UMpN2GRChZCGsAuIUhRCMOdDwgIsJKV9wQ
RlIyjvFsice0Nu5KufWQJR3Q0loZtd0ScihH8l7QlUfeJedOjcrnwyhFsZZ0wCAcoyZxmngnRh/Y
/5Py/i+jGShhAK/CeQv/ACTkzlqCRLGrJvgWf4iQ+JTJD12unElZORUuoth36ySjKmGkAziZzr0p
26gZpLSRjmUcv8qTimYml6rSnRr3B8AZulj3rvvFF1Wx7lEjZ7hFVJFZHsE5FvVSJCqjqh6xG/0Z
+m7oDNyYmeXkcmYTqLKMJujHuzKoxBTiWL9XzF9OHyoSwF1hVBmETWZr6uQi1dehUGj6bB7bpoOA
z11epJu8xrs59QoxsJKvcnwl82O+qZQtSVJP198EtDmsjAKLKmdnFSppKF98E9+wOj63F60pV/Iw
08NjJtQxQ8gINwNySYyFtIabu4zbQM8D94enZRxVaAo5dzgxp0zKdDkOqKjaysES7qsGx1LphOnz
ytiyr+a8wtM88gsALdAex2MEBlxNqDF1SaA0mbaPournMCTSXTrlsq/lAn2xMhncMSJEvZpMnHeV
pN836dDs07y9UXRBXkm4LkZZwwCjPRgFIvRHoaR27rpWKolRSvie3rxv+qchH7zUUPwVry+2EKxA
b4W9azFoCe91ir4eKf72OnLpl3Hfu+/jlnwlzvBaQCW3dEw78wzXIvb4sErceHl+fVtHWAc+C60L
PLy/lKUQmvN9Eoxmanfzk0GDuHtszQRorK+irD0Zj8HTmkYQd71h6Gq0WQJFg9ZbvHfx61eUIbML
IG0SpFXkaROY+bTcXRlXFr3PVhNng33DyU6FV3gDidns/URqJTvEtbyksPuv0i6fjZX6yvI4nnjE
rRUhyXK5F9sk6Lxh8Ijg6G7nRo7UuQZx1yAfa8PH7UlVE9AW3cGYMBI7VD6S2FrJLniOh79nCBSK
AB7gGf77Zfxk9JTQol00YF2gxLtLb6JHy+v3AAT0nujWt8NWeAJnwBqo4iLWsClTkLTh2QaCyN+a
7ydGk6I19FSGXwQnsQPGKDc2MpzHrXlskvSNymtlsYtozhnkZi3LYtSvIqyRKI9sakV7Ir/X+k+9
7FfWx1IoQZ7GeIew0cHif74Ym6TOUlkbkyCRVDzG6VAayZAxOoMprlG0rZni1r0RZzKIjWBqyoJJ
gCCGFdq4bawtkMXthasDWjJQ4bvIP3UapeMsh9he4mdUSBs9bh8bqtwm4z7Lyp3ya5CrnZAJd6mx
xuLLgyj/WpwntrkcKguVGt1PVhKohjNnTmK6pQ+Wqjp8r4TbSraNdBf1EPe1ca25HlUWFgxYsUHo
i7soa5nl5jGqtUSXemwL0Sh2aTUdLXW07AztDErXkpUxXphJQPMYpS8uasCkcsayosWjWYKZrCHc
7eC2eBQAot30prLi1cK+Y6/yEBM1QOuH0+h8deaDmeFDMJfSvdYFleolCsq1Hv2XHCps3lh1EOh4
5CxoMOByt0wDx3MOWsQAGflWsJ7T7I6Y0kqV6SKrZ0bQX48wAlEBwOTPncGrXx13dUYCMHDP5JC0
tStIRyJtoHppj2XrKsJKEsxXZv/y68QkF0ZSJZZxTwcJf/EFAH5c2D9z13z9lD8kw9Ft2bL1bbPW
ZsbXov82isIBGg7Qn8U3REn5jBQxpiSYFYd+FXf0TfWGzbzTnTLd0d4xV2AUy+P6xx63GhuiVcBP
w17f7a2XMnuMRbAkOWoFcPZmDQO2ZoybxLyehJYoJdhMYwuaprj9RaZjjK4hBNTaDaOJq8WabNLl
1eJ75fzxkJvGXqtJlxF4GIUDoANPlWiPqVsqg5Mpo5eGn9Hg16jVaMPK6bA6l9yBnumZIo4T1qz0
u+jIrpfMrfBcRVNA2kMPdbUecppmHzsWueuaNaYBNpZcooQN88dtFh1OTl0VbcUiBd9/MKlC7mVl
PyNPqnLveuRcypBwYUPw1JgWPV4pz83UtJyKnuQkyA+IEbZsbLJil8h2E3u1YA/zzdqr0OIaOjHI
RTUKKALY8TGdujNvSWxDGNdGS8n08nHdMx6I8tdOPDHEHUdVCA1HWYKh5Mf0VQbGjflJf4EaavCy
e4navzNb2b8e5MKeRyc/So70fP0DlpfPyQfwW1NURzK1WD7FZEdHSO4qt4Mv+oNbPbUbY+eumGP7
4GLBnJjjNyfwmXM/wtzoQvH5Tf58UO9LT4mdcXOwHlzyqa1YXJtJbmOWcatR8A+ToA5vexXQ+GBA
qUFiGJr4WDwRsgb8XDrmoUXJCFihtIF3rfO1Kkh9gQ4QzOhQ3o2AFOVf2Vtd+NfHcXkY/xjhNn2l
RGSKioYEYSVDNHvW32O5lpxkGteEsJYSJgYdMVjVEGB/vkqZpyRvINNGglYjaMrYT364Uw5d86zp
+4j8rurt9AT9PZDNi851J/+PzfHHNOel0cggdoCYaWCO92H22eg3Sus0EGKuInsSbxrZravf+lP3
i3SO2vyI1NgOf2cgvm+qR816UU2fAMh0/aOWp/fPN3ERj9KhAn8whiMiQuhqVdr5FKJbLvg6A2Ee
vOvWVoeAS3tQI6ZJYRQ4zJrYr7+pAbLezqz3SOsf2hZv4uNez5yy3I9fMZF2g7kdJZ+kEF4Fqjhx
5BkH7aOi7LpsDe+zvLP+jAT7+5PYD1JCMLOw2RHpjbzXnZHuett6jh7ENVYJFhQug8Y/lni+NQ3v
fppesEHQasmepjpxGzVfY6r/P0LhHzNc0C9UKzbLAQ5Z1rNseOmhr+1UsalrvpB9/Hl9Znld5r8i
PzhsWR0eGAOeCUiIO6GN2h5HDPVE6w5szZuif2ISVpPsV9ZztiP189A4N+WH2dxMnZ8JO7zQS6/X
v2N5hf35Dv5s1a107EQVoSTXt8XsaIDNb9T5NtMn7PZ7qt8BAtCWjS1r7giFjrFo2HMICH4PafMo
hNtO+KVTWz2ufNZCaQvNIv8MD3+vIP1cKhlAE0Hfx6+C6efNdoqhwn6Py1qTFY9qVzlQ89jX5Ta1
fsvklfZ2Ih1R8J8U4uWdin6ObTn5eeVmWrLL5NuIFu5cGzfKYGfmBCHNtWeV5VB58s3cYT6gSzjN
8a4RqM/FWxakj9Ut3Yze8KS+xI9pIKy9Ay6eAif2uLM7Y4pBkDonQRVGsz81kOtUK0juoalnVQ51
abcj+kPRx8I5AO2D892eUchuSAY2R64A8l2A7JBGO7E/KpZbits2nlE4f1JmX2+d2eztkD5NEI6Z
bJU6DZJ9o7VptLJ0F9PC02/iYnGJvlShbCuMN4R1m/lVFfBZJHELYfaV9neamXbZv+ENw7++OBcn
+tQwF5UHRZ7VqsWeiaObIg8U8DIryb1RQQngvkh8vE6GaMR1S+MAoe/rtpfu26emuahbDpVikBmm
S1GA+CyaqqMDLSU7/mnKa11oS3H3xNb3+J9EeL2sLdLiv6AuJFsVE3tc2zJLp+mpBS7kqiqRGjw2
kYDK0zab5B2tmu1cyI5oxCvIssUrGsDmoLgGQQEE8DhbUaJPpSzCmyb3cCp6wi/DKTelM972t9NK
lrC8NE+McaFgno22rvoBxkTI5zpD5/ZGeVN6IRhZ024rzD8nfU0XebGWcOohFw8EHY/XjYKYKffU
nkpHa7e17NRP1j2EKooosVHJMDsHbQuG8ANkqddX5lI0OrXOp/Zjkxlyg+gXVmaxiVATcq1Rxbk1
IL2/bmrxqD61xb7lZGXGZV7nBbhWgqi40WeHireSWINP+NbsbGE89EPiRPV94ZtrqchiGDyZVy4M
SqMxzukEw7GxHZWvCiUMyxltEL5sEuPDeLru59IheOomF+BSwdLqEjffIMnvajH3CEBW6F8Me1SK
ohnZsHvd3rJ3jCUOL/XsEfh8WHuQ1AhROyHI7zSmF4xmCKccNrR1zUCpV2uxbMfxeR3AQP+Y49Zr
pKTgiDPhnoX28tKLbqWj4UB+DPkE9MpRhV67my0GNFQQ8UQIflPU0s/9q+u8o3VowmAsWLYyJLM9
aygiXB/FpQcQiTHg/c8MdzzISQ40YIJzmWT3sYKuaN+o7tHMjg1qq0x19xOsOUDB67ldTLGtyI6h
r5WFFiPryTdw58RYWuheIPiGAZrhG+VGkmzxs8idsnmpP5SH0tXTu0x6Mst9I+R4el+rMfLtuN/5
7Z9BQK/Y+VhHcZ8IWSfhcBbxyLqPnvvc1sznLgVaaFNBkiTdtukxHQ7mY/GSlhtL2CcZ2gAn4vQy
2VADjHjyQ1K9DuaR0Gnz/zVHEFY//7wcnX8ovuDzqLjJ0PXT3cXtpmvf59TPobJg+nP4KKSHVux3
IoRqyNzbZrXGgLq4v/+ZpAuqyTkc1X6QdZTPNlbsUui1PAZr4hyL5x5EWqA7jhXJlNbPPc1kuavE
SE4C6yYlePGQJ09NPqhxyNs3Und2V0pubXpa/7oyxCxa8Nv71DC3DeYhBenrMCVBmP7o4i/6dAdQ
/F5s7Wj6EIjdvT9eN7i05EFvA44ePEcwGrVzR8t2iqGo3iBuaAQtWvcifW4idCiRtbx7KYycGuIc
S7K5FRWzwlvjONhlMjia+eO6K0sL49QCt3vDvtKMtoErqVY6MjS75+GQZvcDea9yX+vXpIcXzQEV
DcI2VKygNXA+clRKVEFjM9VKlVOVuRummU2bCQRBGnFAiCq5Cqn96z7yvdrfEYL1wcMwWG3wWnVu
lUiCUUJDE1bd9rcQgD1WC90Hmtj9tnLTD8Vz5N7Z/lsUOG+Wb4ZKx3IW5wpmO9Tm7fo+elOOoj+/
iS/Cf0lvTzzkGZCkhOaDPuBxjGSho/c3iuG20aNuraQJi9kmNAtRKWZgE1z6zkcSyBe1nxRWrk47
ETcQYXQTOSme0f19kPW8fqyndLJpVVkH0NS0D2qqkd312WRLhN/sp5/ANudJRmY1piLQjpDAkFy1
bu242/X5ZOfmjaCuJNdL2w8Ixm/YCzra+IpkJ7ZgQapQDorMytzTstZslL4E97pDiwUaA7cFLE10
O6M36twjo+kLHOS4mxhT0Ef7ofqBfafMX9VnDsgmaNu61E4+Zs0n76HoDtY2LD3wQL1f/4wlZ0+/
gtskxSR1QtPgvhdFor7RixKoVBEiI9etLCbUwKECqsVoA9Elf+7s3Ol92BAk71nsgY0b4i+yBw5B
oXhAIxXObacyb8VD336Mq9W9733OL51T29zSaedxMGoLaaA+3kOJYx+2wr4r6I6Oz7K470X2Kkmc
sXmVy99JnzmT5Kf9YRLwzrzrm/dJc3uy1aRdU/hY/24U/hJKskslslUTCrENYUfG1Ev6zX8aM1wG
gN4F5psfM11HY1Q7IVseKPiD3gvxdp61rWCroLicf8TpLkE9tC59Y+VwYHNxOV5o0lbRoioBWXc+
V+1sQVodOVLQxCogNpkFMgslrjaTAKno6z4urj7QLv7PFDviT3a1ng1z1g8znmvQQeDFbTlv0V/y
dN0IW8LX/OGuAb0ZArPZiri2ltI23cf15OhRasdRGITRr3AwPSNag0EtZkWgFf/HM+b5iWd9FQK4
RDF5phTtIqgCaDlxDAXX1S5xI6VwY6Aj9fkwNrZIJve6x0szCCojhlMCHhqkQufG0U2X9wPY+AIV
NGWeXGi5L6Sx4KZEz/9DXGZUryIyIpBy8hzGAuS+0EpvsVIVtVu8vye9C64qT+x1L8pXMrBFv8AA
yXg2II/Ch0xUWCt9InEaKGEM9a0YENtkaBK3y+e1y+OaKS4uqvkEQAulaVC1mb5JcR320jRKfJGa
a8WcxQDF6Ef/dkvnrjJilwqhTPQsEMs6U7zWrNvMjqzG6Pw66efqNpylgU57QUMtyxEHBfJzQzKE
YBGaJc1L8VSYeKUuJ8pWIWEq7ehsRN1Na8mj7MoJwc+RkiuV0w2GQB+NqEjqL0mMK9QRdXncTKFG
ClvLa326MQcZlNeRPjbVthZL6M/0vdi0NggyCtPBNkLT1trhsBAFmFAHgy6hKgAi8fPlak00SypZ
SZExVd77bFfuZ+Mk9m90q9sEPADXN8fSwYusEFcygM8B1+bFLqo5RVOi2WZBbX5Ier03cCaFahgD
USEGQvHZlCBrElB6zuZDN+W3Q+Kp6VM+hP6gfI5CEGofUOD4uP5VCymyglIM2uqAdAXjGRd0c2vI
2rGMaKDGtS0Lop2Lua9n4D0rfRAq2OXwet3gUoSCxe9+Cfbuygs0I3Esm0lIaND6rWTnEEJ17E/l
1/zcBdAu/w/GwHvLlP/AbAlA1/kUk44aBWicQMWz6wO66Sq7/5HtHXpP9tUKGGhh5wLD8ccUW20n
kbeIYUvumV8ZjufYND7jMv6lSXQt9C0upFNL7EtOLGlDGEKMDJam/ZBu0TSNl4hweoZQBYi/toVw
m3uQfFfRlYkW4x+m+IKuZvQ2k/J5ZXSXFg+ioQUmXsbyyp/Y1ISeXkkrGoz17Sh76ehk4uhZIJ16
ln/Wx6ry8scoZxrtVJzsLDnmsh2PG604Xv+QhSSdwWf++Q7u3KmNaiaVUNCA0tYGsYlUQT2TQUui
NUqopZBxaolbT3qZ6wO6emmQ+8ljsfYI/92FxaUMZ45wa8iIkmnKQwxoMjlG4ZJ6Q9InAmqpm/yz
ei9iu/+cAUlwxJdpmz+bdwMmfi1nXno5ZR0H6CwEfR5TNjxfXm2mxlCvabG8wod6p5t3ZeeMrtjY
VmfXr3XvSMPv9gdkG/PabhQIlj1UvS1tjBqXzXwVs764rQDog2QkY9SxuLml+dxncoWv6fYjBNbn
8LUXbqiJh6ip3LbCDTABsfaq6vdj1/q0b0Demuy1+F+SNbHbtYIVBsJugChBXMjFyXZOR0FSehr8
kNRfUESyTRNiOr2XaaCHdeV+G0qBKrym6q9BWTuoFmcE6u/IqiCowpoxz2dkrMKqNs0R6/uIlk9v
p+7m92qTbOjOeOy9Z1DBOeK75YpgQGtuupW4trTk/xi/KHiKcV/npTrTAOzAQCo0N1RchdazSeTX
PbuLgo0XGGaIgp07qGVTA/prEUtu3uulk6l+g8cOaJ062o/62YKotOHVawpX3xWRa1a58pCGJkWQ
DjPP3N4dvNxNwKDnt/eqE072aHdu+iDsFe91195rh/Fpkx/7u/Eu3mpfhYsX4GPyfj2Mfdczrn0Q
dzWP0dzfmAU+SLPlffOr9N9jp3HIx22FjoPe7TwtsLYQS/usto/FjYVvrG+E4+/GNbxoYz2bLrAC
u3Yb3Wb2K/K5jYR/N9vGpnsiduZc/1ieCPB7R5zOGbco26JqI7nHx4IAE31m9DHRnSxoHcGVXzzp
qHndNrwTX7pd62yvm748doBkRvLPkNl49ORr3HJTGURVpzrIBAh8gGjSin08GXcIT6iyhSj6XrfH
PDmfFrQ8YXUCUczAYvzzSqmkeV/VZRuYz3C03/0GRLP+Qd21+utCvYvRiTJdGxC9QsidCzLaoJoU
HXIwlOxiAAy6oyUfhkG1jbF0hXRXdWgTXsGGs63FO2eAmItVK0FFLXInWmP1UVUURRuoRLuRCDp2
rfij7hW/l8uv6+N4GUmg5yZCgEqCNXR1ccs7HKmamIBWBVEjHkArgZvUmqTkZSZwboJblCYZ8lKf
qjYwhtHPmhJvfNuqchNTAkZm5UxYcYfvB8qnVO+0BLbGVj1GWeor4RoKes0EtyDEUieF1DF3JogJ
RppNopfrc3K5lzD5uKqDLRd/XkizxE1YVL2WYU7KCQomaM5qYtOdk8LVssIj1fBlifVKv++aTe5I
B95GFcOQtgENiaPo1W4yIzunD4gndtcDa6Nurzu5NIwgSwCRARO4BgHP+fFCFGLkao5h1OZJ9yaD
gBFKF39eN7JQa2RD+ccKd5wMUa1mlYTlXdnNM2jB3PTwEnb2vHe0xB1XGsKXx/CPMfb3J3eApM2L
WbPyNpicabKTX9ZbO4G27sd1ny6Tr3OXuO1ErRrs+SGsjH78FP9YO4GXduufEQOHxrkT0oBZiFrE
Hq1RPWEONKtHghegU6NTV46rpTB3aorbSUNaAnA2sxje/C5BwgN22mfh39Ki4kxk42UA9wg5FIQ5
LphKahU3SQIr8yi4tNwkkuLXCnlvO9O+PjPL/vyxxJb8yfxbVkzGQm7boMit3A5lyBZL+Q1wRz+E
qljJABdXAZrMkfwC+o3u33NbWtuOKdEmrLUqcvMYaDzpfUZSdt2j5f2DzBqc6EBkX+gADMDQl9IM
M3F9GzUAZcu1J1j5rjTBsB17shHdgcvaKSLlJ4iWvTEaX69/waKfLL1GszUobHhFxiSiIOnIxTbI
0tfCgpvZIYrX4MVrRriNq3fQVaexBC8twY+H+CYThgcqJCsxduEqCa0m5NPgIWDsshIXjcLIEjpD
DbFA6GeIypJoghE0c8D4SGsIrKbUzuZPeQBXswJZsdEjPfW6Au8RBbnX0sKRcQWtkqdyjrfXR3kh
cTz/Mm4EgFapkq42cOTgEukKtRseawDdv8LZo3fGdpCACnaNZ+NO6339wwzMsLE1NVi711wGH3wG
3tRxx5XBg883NHStmpvh2KO5L7WcWH4YZekmo/uJ2pq++ujGjrTzLItVqnGbBiiaPWhyPguCoE2N
WnYMjTwn9kR3dfqrsDztLap+4Y5rA+kp0E+wCa3s3cujDzAkcOqA8gV5l8WTDJvlCJIQAy2MsfGm
6Td1+n59NhdyVhhg/AQqnvPQpsw8PwlEdafORaaSPmiboddtq0xF6bZP8dJ/oJ1pJRv8bL1Lgtkp
rkrNGVL0aWVsZQE4Lff6t1xuLTTQ462P3QnQHcq/gIvpHKVmGI8BitRS4oKFQ9ySSRdLFzp+a3wT
lwEYxmTolbBLAWOdOfe7E6gUgctyDIQs26l0apxSQswYyYi7Y76WOi+6pkANCBwmCt4y+d08zkVn
NuUYAOYi7sEEr9+NILzdyYZIVjKLRVNAr5mIGhA54gH8YaKLaa72cGwCdRV6U7OtrBUKKKnRbHh9
whbHkMm+4LLDLh/sU07Xjpn0VRzKY0CKpLEjeRun4B2dptHrtGn2rhtbgJEyXilUKQEFYd0Q3Bji
5X1ANl1OgTgK1oMV6U1vF1oEZisQClmzExlTmT5gH2dOGkW1b9DWqPdJZWTvZdfjzmcUYTZCcFjq
n9qBZvTH9Q+83Kr4PsbAijZgptbGpSh114GjGi2BQQjw8A011Jx1dskrw3A55t8aTyIWr8nocLjD
3JgjQ6gUYQoqNHTdoAt/2uuCEO/aokmeRHWoVhB7C15hdsGJAwwO2qi5W9L1Ebpcmow788/v4kYI
BSI51CN1CvRH5T3d6S/Xf/3C08T57+diGShdIkjL4ffL0BR4S2/iYGc1NprAymeasf+v2Ls8gs7t
cXOhUaJ04KmdgNuEVMlN1mykF6K/jfX/I+3LluPWkW1/6DCCAzi9cqpB1GzJkl8Ysi2T4EyC89ef
Re17WlUQbyG2e/d2d3Q4opIAEgkgc+VauwlYUYs8TJKvdI58qNPERZHOGaf7NvndEFEP/wby//xL
uGi21IYe15OG7trY1/or482or1Wk45q3NGhKVy510L7a/e2bYAbWG/75uXhul4sAtkqkBbWb+bG3
X+rGa7M9W4IiClCr/h7/yneXzW35PjoXV/yqsiYguOeMNkCWpmDl8kgzFdX3is7AVke3Nm0iZ1Ar
EQXxpj9pOHRx+1o5vnmKC8q6leK/Wh57TfUM+p6BW/9bdHhdlH0/WGAdp1ZweYRbu80AjwyozgGh
wCPkPKLOtsKoNsoLngUGC1I5rYPZ7ESJqvVX+FU7tcLNY5PbSTSNw/JotZXbKtGuqnf9NXr+nejK
slPBVXZrl0DDB5SceLrjfOd2Zd7lZQoJtOXRtuLiRsY7wck7szkoEtN2jFSPQ5pWh7+YxxOb3M4c
lHYcEaRhUx5SgITqaVc0lbX/GysowSMhBiTrlx413LU7s6Oo/qqku4bO+MsIrJLAyJbTr+SC9ipZ
aODCe+4SUwbp+V5GiVntpvg6VsxAjbSH3LRKb6Y6EUzcVohGhAbeCi84Hf2159aQvpSqqC7kxwVH
nDNaffcL01ze6GXfCE6yjasnCM2QSVzpDMGgaHGOEQ9kISyylkfAHrXDNJWQCMlY5UL/YXbLTI6f
hw51R3OEDk3TQqDZHG1DcFvanF3UzjXcXvA//G1pbUxRzBG5iwV502OaQeSeav3sZcicuMli/f4L
j7GAwl1vCbDGLeaSqcVkRqBVM4eJBUuhyI7V1pL7762gj8AESmHlNeVFVvVCUht9TOTHyhzvyyxr
nN7uH/47G3wMsXvJpDl8PyskxaFDF7uDLaplbpTKgWHDLUdHRESGm+fXNTOztLRighVk8I/otmVX
pjXbh2iau4deRmIusxi0smJQ++ekBb40ng1HieLZbwD09nUq2cHIRkhFNPPi9ZJBv8U1yd0kn6mg
k2tr64ADBjUNtCNCh5g7C1FKb0q7UGXgP6PIy3A8PQ4dCJ/6NM8eL0/+tilIHwLQBKJTnjdXStUy
ZpktPzKpn101T4anilnE0WcgQS6b2jqRULUEOeEqqgz5jfOAMOk6pTnT4EtyH98sabr4RO3kv/Gm
EytcKOjaAuIiiNigoO5JkPR1dTDyngjuD5vTBnlocP7iSY1M0flYLDWfhsyIlUcwW4CBcwB2sF7U
9AYpKUOwBTeabeC5n7Z4gu2aAISTSpb8WCCjgAqQ1ZZDqEDsYtzH2iL34TBTDYLjbBlaT7ObYt5r
1JaZA3l6hpJ9rvdIkeXEcGSqs9jpWh2tzxVJ0ahweYW3Z8UE9apsImvHv02hsdBLnRLJaJDL6qPS
mfrLLI/sPuorW1ByWSeYv3hAixRAPrxfgJDmtgggcWbd2ZkCdKP6NC36z7ZRHxL9MVbQAILb84ot
6QRXqq3hgWxqPWMgAwchqvNFbxOyNBODzbGtE9DLQ+qqlpIkAHgiFpjauumADBz6alh70Flq56Zm
XAcGpaqVxyQFm/1VZ3hT5EN7th0Fd4KtTXlqaP37k4d3FEWZmlrV6sjlXZFQN48LQeJp42DE8QTg
BvJdoJPlyY1Hsj61V6+IWXwsO7ZLwe7h6GMBYMvTZQfcumejQrtKt2MvmPCO8+HMQ5vY04DhyOA6
d9V48IwuIQGd2unGIq3kdrQaw64lqOzr1rXRW/P3QtJqwaxudH4gXYIaAO6q8BWFTyDXOXqnIdOr
ACZhOHGVX08Evfnqc2tBBEFV3OZIOhD8xKo31njhz8YNy3u/z4fboqoOUhlPgq25sV/OPsg6n5i6
rWxpVNf9krgGoYGaV1cRZqGfRyeD5Gczh0QEAt7wLdgEIZyJcIA3FrdfrKmGsBhlsBkXHknv5FLU
K749qk8L3DaZ8OSyuxYWSJtEQY6Knj099iN9aocWyQx6X09R2Nij4B2ylUA6GxnnZgvSunXedsrj
XP42su/SDUQenGqZv6Uy2VUpdarOq2fq2lrjo6P2JqscagsIWDeqJJhc6FarwDwDo8WTpJdLiTu1
hBgBVJYGnEotjW5m6m45KgBrlgWSj9ExNbogUibDKVMt1CaR0PDqNlwYPvsGzq1MhhPFnnEOtmPW
v8mSjJdfOQz992nATWkB2Xc4ZoPqLUUpEs7eDCsnw+eOYGO0SoWuwzfRjSBZv3B7dYn5c8lFyeTt
oPJpiT+Am7ZJY0CWESMfc8jIQ+f9Bsnr9Ln5Nt6SnyLelI1TBlMKViyUnzRclrhd00aUJkPaKo9G
FxLtUWIBmQWZuI3T5cwEt22GQc3zeWwQnYxfGBFYBtXiLR4tHGeHywF5e5E+B8NtlK4Y9dEwsFGK
xQVCaK9bhVMZ1W0+CS5kW/f7szFxFwLcOWcILyEU9MjPNtmhLQKDEVcj7yrqlFIyeoriSql2ByHa
YLJ29YDFo15L5mAejO+k0N51Kv++PPzN+HSyluv0nJyuCt5mSqFjoi3lNaGeHNUOgYI9/cGk21K5
1ZLHy/a2HsKoOyPFaoCXGT2HnMGyT2mKHAXuDYPTwlc1sCS8Gb8L1bGAVKofmAgGux2FTiyuvnYy
xKJa5Hla550lkV83UExa7F0NQdQ53hHprcrCsVd3dSVXDhue9U4QijfPmBPzXADqi2aGsGm/Qi5t
CK5aSuqwuEl9wbxubkpIXyCbAfpMMEqej9KsJhDmlTBjWK76dCDY/QsoukLVQbYG5Bqu6BmzuUVP
DHLuDDEiikoZNg6Bfsict05vqb6kvBZ14nXLy+XhiUbHeU3cdzVdbKxhXdU/WJ+XrpUqilPkeeZe
trS5IU6GxXnLaM7mOE+wtOidX+j3meW32p4ZoT27db24SEYJLG5GoBOLnIPYxVikowmL5lDurGg/
Dy+sQNPcEFweGb8RAJhDb+GJZBA3NG1piJoWEXSQ+hc0cLpKC8iPqdRXKtJBq06KSplH7Mop6YPF
HpI5ar3Ln7AO5eQw/vIF/FDjhnboc65CPHwh3ZdleuJkBsoWZnEF7XBvkXaXDXJ+8/8MAqSINAVo
K3k0MpE7IMkiDJnkSGNHblLsI0ukIsIt4IcRsDEBbwnOawCuucNqWsrSmoa0Cif9tzZdRVUMWiwn
1gVj4U/5f+ysA0F3MbKwPGJHHuIExCfQzrLj3LPUF9vNlcpVdEdxbXWn/hyqxy6hgms5/1D4sAp7
QDsDVY7mCe4WI8+kblH4qML4WZKOaQgq3PSbbAQF8PPablYmp/kd0aBpds3sTsRjQqqn1S95ryE6
cJjIyqx5Me6+IS+kjjTJhN7j8bZxbGf9owW281I5gQp8yLF+oy/N98ues+WqxASICBhvvKT5c0rr
J21UTMi15bgwdvktBZ1ZXlduQXeqdl3Hog63LXu4hUA6Gi1ucCbOiYqR6YMUa3VoTd1T1T6Ril6X
+UuJd7wpQdqHdfeXB7i1NXAsQZMOqWBk9blZVWq9ruwqaUK1tYabUZ37Qz6ax7ydlf1lSx8iE/wC
Ipm/SsgiIwL85vnZpECbyWhN2oTrusX77hDv4317GKFTHjMn2gE3dbCO8VV3yPZ49u7b5DrOQ9kD
b1uYiFrX+RvIh0Offg0300q7ZKWVp02oVa+VlLqR9ZJG12lk7pghBXWjHyG/AgXAp8uzsLmRTu1y
JzQj1hKBFqMJp2kKSOENheWCAieanrDGSuZajeTZ8UucB8rDgP7b6raF0Fov2k4buwkNUChvf+if
KbwsxmCkUVmP+IzMHr3UvE7byVGm3tH02CWVIE/8kX7nll5B9R4wEChMa9DJOF96OzY7Ihl1E16Z
6859BiGyB0RrUO11/P8fPxVnRZ/GfhL885/MfQeu0kVflB85sau7sqe4kz9D3Fh2NEFBZOtE1JAi
hQQcYDjrEXz+ddk8AAwzYS5IvziQXIUQDH1d9OmOmctBTiW0JFwDDXQYs9mf9XzfNaZggjZWQ0P2
bGUARxvTl5pMRvKysMaChf0IER6IPzrtfEiU2xSv48v+txFgsM8RX9CNAJAI3/BMSSIvI5qOwtG6
6cBOoeXXTO7ccjm2E8gD/92zat1ksIZSKM4pHSk1bpOl5qjWEJZjIcsddbfgee0UIr2JrzsZPgy+
ewvClSZczORuhTqrkozhvhnm8Q81H7xsb6H/Nu+9XDUd2nhDXd9EIrpm7oIIqQQYBeYTAFMdeWSd
Ow+plJW23o1JiDpl5i+DWoYSGn99c2iz67JQK5ehT9ftNQZ1m4UKUpVf/AUM/Ks0ubKi5NYk77nH
JnlkLNW0JOGcQ+1qRKXPzUgR+TZUr47xCKndbO4LwbVtjUxnmxgtt6vi8lqVRVPVRy/QyQsqRZrM
ykstCStVdptIeZ0YeFn/pXuuNgCnX1FjcFL+vI0I6yfVhI0k8UvdR6eMaQdRQPIfsSj3uTGHZ6bW
vz8ZjpZZ1mLVRhLCVR6p1jjGfKcPD1JD7pTy4fKwRLa49arUvug1nSRhOThx/ai+xL+jAVKugtnb
2gqr+AqQWGsrJHTzzsc09PJs6aUCv0i/t70BCeQbs9nlV3Hm5VdFt+yn+v3yyHgczroRzkxy5xka
qiSt0FevqKcHAKquchxXdNI9Y+5cK4Z+Ne0gpDfdy1PsgAF/Ie9Flu0uf8Xm/J6MmztfBta1pi5h
3JXpVSzI9sW1KaEV7rKV9Ve+bIA10wWmD7Qf8Un7gaVLPavwGJagNxiZImreL9kiWkRVYIYbzJx1
ZYkSMRyT7QDx2dGlcmxN2in0nnrX6Hcpq4d2cYSt518eMOtKngyPi6OVWoySHcFuor4n1uIvE3FH
CvB1J4heXw/cD0sm5EABbEKJlRuhvaCHolwoDTOLxD6tCfDFyoQ09FI9KqlC3SIrX1GM+VV1aEwH
bUbtzkn5TQMSXXD2b40ZMAgk/glOJ5RJzzdM1iZTOTcYc6bWR536ljWgG3xxJIGdrdgJlSw0W6Da
g2sXN7e93VCDVVYS6lnNdn2lfjdH0ggC9JezHdN6aoSLaGlRKak26xhMm70bo1v9qknmxgq6rylo
Bus+dS9viM3ZA/HTWs+FgiV/o+9ZptFJxahs+S6bX22zBn+i26mPl818ffJiYKqK2xnITHBLkrnD
1tJjw0rRpB9WA8SkdkpnuGkKPiI0FwJJA5puV7oDkYFgI25NpwpEsQ1gMZ71vJfGhJal3k7wUnmf
TAGtXPNnG7lIEI6ViNx/yz9ObXH+MfZJlNECtlBMdccCf2pB8BJZ4JwjjiZ1nmZYANUiuIpbJ+//
XYrz4yQAqtzUCHDm6L/mcBMWLntqzhYaoqPVEyXot2Lv6Y+vQfPktM6HOQUKBi4gN607GT900PGV
7IfA0dbtzkf4Uyvc+WkpelIawzoEFIW+U3/Y/7KC3Dec/WVDotGsi3UyGlltdUmWsBhJ/AT+9F0j
N46liYpe20v+uSBcmM0jOy9nMtNwyXSH9vcF+S9XnPPaiBiVlVaYLnRzuWVyz5RcsAdFQ+C8Vms7
YClnDKEHp/cM+cSOCgAaWzFMxVUeRwDOdFyrz5dCUpQE0FosRQOdpwaUnGVq+Tb70dT+5TXfDCdr
9kxeyaaAVTs3NOgDg3pyiS1ukYOe0mdbu2XaA84mvO7XBpRZ4GSbx6x6YnH9ohMvW1TS6HUMi8md
hKwKyZ36Mb+aPd10FBeUt0MlOA823frEIDeXo4xGVQMpq1Axn+Ks8BuIDBoiIzy3xEecQQ4BIDk0
ZK9gsPNhZW3J2obJNFTvDSDfruTcIU+xb+x6P7sqfuj3JMid8Vv6Zh7T2Dk0aWAIfIaHOv3zCSoB
B/+az0C30vknsEYqJpUZNMznYLxffhWe0VzZ0XGp7/WchLP2zJDFupV+xUntmP9S6e2LdW4CWJLH
4wz0WCizNw2obNrJrtxcW+N7Mf/NwYS0Od6a6C60AQk/H6mdVIleRmTd4obtrCooHphPRKXrrW2O
2xdyrDIkuIESOLeiRyvdE5RaQ0A+9radHme0CF/eflv7HJhXtH4BhbVm6c9NAM/TAwZjIbSDN5FU
QfxizM/TJEinrh7OHyA6KKJWUXgdVA/cATJaGlW7OIIVtKSXDq6XQUd6twMAHKQIyzy4WiLitdh8
9Z0a5YaWadjmxIDRYv6Bus0YyU67078byrsRz4HRJ4doeL48m1vjhOwrCGpRZ0RWnjuOO3CnGVFq
0xC3LgnJ3NhfQuuuKYK/GhzoMJGexsVvzVOfr1umR1ZVsSQNzWnCU2iHop85U8dAPl5K7pNJc1IK
lS5RfpSv039sMgN3P2TKPuRPuHBdMdYYkDKloYZThxIGYd0C9OA66N9it4lv5u+Scguam6Ma3UP7
Vv0J0Z0maN9T45up6QLn5TtQ//maj/oVaFANKNWfz4Jk2TlDDxgNZ396JM/lvfVzCfqH+H58MA6o
ou0xMejeH+5b8O3/RIHi8nKr63ryfg3IOMpO/9jnjhJqoVouabCfV050rXv6r+kO0GNnvO+A+/uh
7JYr25f8YnSG6CZ2wf50yPfG0+Wv2HS6k4/gjheVgYdZbuDn6vjUGGg00iynXdy22KtmkKCGkIOs
8rLJrUN7JTFCaALVHB4B5/Nex2kG+njIyOeLdjSghW7210PpNYkdxHfFz8vG1kX8OsmfxrjrlE1H
O4kzGJuPdJ8+9iq2ligMbr6lDMCBgQtbp5K/hlCl76UKConhsIIbC/AVGd2fOII+NNGOddbcrddS
zc6u4+iVAoV7eYjb2woFROBFUYXGf51PaFXHbcSgUhbOLuJjdl+lXvmYviydM+7GuzYO6K3s2q/V
o/QqvY62JzC/vkG+TDG4eADyBDkVktLn5k21V5YYXWyhcT8daOZFz1nmNC/RXeQ05ctvgbXNXYO9
uxYXQP/D90cmrM6kCcQAYdtNe3m8H6+tX7R31MpypPGpa13dexI1iW9uEjgqZCNQtwQxADdCpJ3r
Ehy+Yf9m7vunzAWIibpoIhBM5ebOOLHDvfbQ+VTWQzqmoa4/2wuqdZZX2iEhb9JhaCdB/Nk84tY3
+P+Nap3pk6usocJpaQlrnfcHaalvkdeHyw0KlsIU6uoBXzzEXDGo8I7VS84tFUtnR5mE+augAjAl
QYMeA7dJ9tTyjcPwPGm7PHOqZ2ZeqyiTRqIE+NY1BUjq/5jnAn0J5bqozjDQYPqpgSUtFsSYbff4
/H0ukGemHS06xe+r12R27FXgo7w2zW948aCj0mkE5v4/C/dpj4vZ6WShqR2wiLBk2nuamruyLg6d
dRdVBpDN6Gq5iTWQcYkeW4JV5Et6gzLJqlHArBZk4dHwL2/s7ePwc5V42quqpGnEGsziEMx+9NYF
BO02B/YsvdietYuPSe7ksjP/il7NH0Rx5Os5AO2e2uwuf4dolNyuUIehXgaGz4jRpylLP4bhtm1E
OZH19vhlQ+DajJKTguwlP5VSmiBkrltv8eLjq7mfXf2q+07d6Kq9p4+NnwoGtRlYTuxxgUUmlWyB
VTINs2pXkPtlZUtjD9p4rc+3FTrdL0/h9nl4Yo6bQ11qB9TXYA6wdycdwApHdkvtNaGZuXp91wox
2esT4NJ8rn9/Esrq3gb4OsZ8jm7hz/e4SBxZ+BvN/M7ks8O/RJ7/c3E8Gd66uifWKs0YcEZ8WKtD
1SWQSBr+6O6fy7O4GbVOrKyOemJF6814ttopDYu9dTd75EoI3xRZWP/+xALIUMoy0WChf5uucBe/
nq4Kv/ZTgI+yAHoxHsiZHyAMfHlcH7oQlxaLC8eAg+NZnMA7yE4Z0GFPQP/LPEDVgEvIjrbPavRH
z17ifZd28l57TdxmV+3lK6Qi9rqH7mJ3Dv4llPTLknIhfBkbo8wtLGlECtjRTYAui14EFNja9riz
ABXxcU/iC9ysToB8SiRor4NuIolqZBgEG31zcoGqslWUEFalGG4gSPGgPkFtPO2CAeLRO3Icj81u
+J3v8nB6jK/K0EYmh7ntnoX1rvtTvbBd8Q00kX5/6L36Jv5V74SpnXW/8yt++lHcgaVFKo3zCR8l
3baB6tcec9Eg64MX2a1dElz2r83q6Yk1ngBmVmnNcrykcZAQl4LKu3F+lU7hliAvQKuc4M6mbcWe
U3NcbF1UlC+NAoPrwR067qeX30qQwKGT2/FNu5V9qC59b/3iqO+UfXRb49hKr3HdUR208O26J8uZ
9tKuAGzn8jR8UM9cmHS+kISu2l6LZHyXJ19Lt9IBePiD1rugsGghuP2NQoxgftb25RsefUfjCvgY
8z7xoRr4btQOwzP0W/xLc+U7OUyd6CYROCrfRvOx406njQvZbCl0qcqwShrQSs/N+q/pvi6O4h7f
haTrAgfkaXqsuM4bksKYfLQd6mi74AWaj07qv4neglvXh9NhcVFb12PAMNb9l5P3Pr/T6j+FKFX5
Fe6GxN2pDS5u95KcElAcwcERNZNbyRkccMYHcxB7Ewjrkb3ZPf+57E2bb8xTm1zQhnKvpNsMNmNr
Duq+dmkJqFmU77p43tfRcpR6tqdjdz9l/a1lJzcDGOvrHMxey7zTlMaPFetp6W8lUTVDOBtcxJvm
PrXZjC+zHzMA4GZf2/cQhcshay+5gy9580t5rAW7fvMOfjofXEjrx7FJxgXrLO/ow7IHJOOeeEXQ
eJ3grrj1uDgxxFfTwfARGXKP4Y2+Hi5XxLF3qT86yf3lBd70W5AioZ6+Uhby5WCWMXmWijgLM9p6
rQKFuspNRY06H6fPl5j0aeVjVk9uHAQyPHolJVmotAea/lGmZG9aexuvpmke7iZaO4lhQxirdtOy
dwdt3CeKW0Sz2wHili/Ft1EynbLvdlpUBeBxRJGP7LNG8uO09TtTu11pSqMmf7QzcLkwEdfEurG4
zwfyDj3fyKej4sTnAWplBKq36JKQoF2h7lqHQPxTjZ/KUbAaW+4FuTLkdJAdBLaeLxEU3QTxlMwE
FK5r9pWV37I2oJlvyzs1ewKHGhtiNOyL8g8bToCrgwl5TPBPAXDPOTVDrwleeIyGMcBv7QA+ZQO3
50okUiYww+er5phkrC86JD67I9rdvFlJ3E7OBVt0ywogjCstHVhBAJk8v91iIaHPSJB4Y/Afv5ff
haXaDXcAQvLTwvoFJ97cSHbVEYZCar6UV2OlHwtrCtp2fl56Obi8PdcgxnmehX0JcQOUOoFOXD/l
xFTULs0yq6gKq7mfDdSzZkXz8wlcFKk/GSzfDYklQBStEf2rSV1TQQACZKLJJb3oOKR4vGL+xsmH
7rfTZiMkWg0nt8s98A7u5QFurhYkSP7PGneLUkw2mUoFLAIZvc54y6KfkehGJBoQ9yoFltNivaTS
sDOXaReB7MOTCnDN6sX03usJujoJESX5N22ik3PtdUALvM45oZK0TJJylPoUkPMn10Fv7poFsu2C
N9XGIYG62KcZzhNZTWo1rlA7bVr1oRxBSxBHrtRJ+2lR/KaW6IrtkSaRXvDmBiBIYNjqR+M9t2i5
Cr1ZnekAQ6Tjr0lfdraaeGOWV26GNpbLDrK5A5DhBloJ0RcCDOc7AJwt6th0GCJVDo2rAS2ruaC1
b4Ko3v13lrhRScSYNVaiLoMWKiV+amNH1cLUn7urUmBp0ztOxsR5JNoSuqpXUD9dm7VKn9GjVbpR
9jRGfxMLTwxxl20Qt7XEylZDqbxLqyOELPyiEaChtrARFtSD/rNEnLOPzWBL2YIlSki/g3x9UL0l
w86wQkX7kRe70kQ5zUicmM0uawVTuf72l2hlgJwDDKcf5I6ce5BUMvQGRQhteV/i+0nUYyL6fc4p
TC1i3YB2wjCmf3T5h/As2fp9cBmAitaE8IVqrK5yEuAHi5n23BU4rWpQwSbacpxUW9SnuLVfT41w
V+VOL/JKr9OPPQS8V4YOoJTcWf2fyxtoK5ajJXAFFyIB8aUcRuZupIaS0bC1r7PsvVVFyqNb+wYJ
RJBToV5u6IQbx6xbDBLHmCzkrox23smx5CA6OEpxlKCTc3k0Wy9V3IY+rXG3oiQz+8jKgMBJk3HM
QAsFgoc5idFGk3c29O7VwS/krPtWpex+MaGMg3093vR9qYN8tmDeWI5PVrbkgoC46TGfn8UzE1hL
W5nJuGKfaCy5I5FJkLWySMd2cy2RsAJ1CwBdSCqd+2XLmrkbjAaATW1yEQrFi7l1dqE97z8WuJ01
9OXUdT0sALP8WEFAQZoih6qjY0BklRCnVsmx+5cKEWv2AVxxGqr+2geFIWdU6RJlLc3j5DLACzNk
V4zVd30vu0q39gol8f6yE21M45k9LtKbVjE1TQN78CMHWjpoR7qem784j8+scGE+SXI8UBRYqe1r
Ml3n/Z+cXveG4EW6ORZEWbRUgmIScLFzlwB5hZbJYB8NwZy9z6G1iwayf8lg+c/6gJdMN1XQ3KE/
9czG5bnfSgjaoOr6z49xk98D+GZkBOcSS/s0KGN6YFIS37Gu8ueUgnYuK6ugMqs/2ZBlYWo0wJ1p
8fe51ZYDm3pRq/YHsIQ7q/A95qqzYa5Ub+eD+x8j1ikpcpzGsZ1flUZzlOO3Oou+U5oFdmI4Ro0E
vIbWzcVJofaFjItj5UGVqTszy65yMr7KqfHz8iRthFS8y1edauDdQUXJLaoW212Ra5gjSfLo4utX
zfANmatElIoT2eGCaRo1NdgYcblK6uoITa+9vAxOk+gHpVKu2rTaXR7Wxol3Oiz+xS7nRqGPPRBH
0PkFzG6IvCg6NkzweBFZ4RaUmdC/mxMsaOHI0d1LZj5HmiCAbJsgUExEY9yKdz3bEP+jpHoXTS3m
TQXD0DgdRy/XXrTh/m+m69PKunont5AmMZNsyGGFms4EFczQznxhlNo4uLAmeFOu/Fh4y/JGGCFp
vwB91lhW76STbrpzNongXavDftlkJ1Y4hwZOxiqJKq2XkKNpjS4BTWy03DE5dXQI4nYi3sZtx/4c
FefYmslS5AMoivJ6d5Ua9VOW/6jzO9lgQHGLOIUvDg4ceNypXCgtKE9XCFWqqaD6g1R3njvyS1/d
ZiCtFqajNiO+jvb5tUESrZncXCJZZCI1hLGNtYtzkr2O6dNlxyPrFvmyXOixww0Y+jxAa5x73kCs
qQLXErK4XUz9tDAbL7aSyp2bTHLmoUy/9aWsO6TPcr9JmyyAPPrLpLHRscHV7Sg1gwa9gcUlXfMH
LCOxA9EOzV3oULjYO7YLHe43PWe90ynlc5LMmWcWaQQeUMVyWKLFMdo7QaRlL3R+tvs6cgclTm6X
MVa8qkLXad3kllM2Q+sjKQJ22cmYQiUBZQSRS9NX4lFyStIaoGrQtODy5GxP/+fccNOfWE221Gmc
hjWYjOpk8KRY8HTbjC5oHAO4CZ14X6jzEHWsHmlZZLP1eyUOtXmfy4Oji25dW2lNnC+fdtaRnsQX
o8/NtJJhxzgWtg/6KUl3I4K78pH+kg5aJZi4zUhzYo4LmtWSohJhwqmSO6cX8GiJpoxzWNBUd2qk
4LcrIEbJbXtcXi+vusgAt+rG0LVGNWOu4jQCUc5TO5puDIGS9Pm/s8MFrjLXtLprYCfKj127s4AI
ZteyKtjggtHYXMTqq15WCg3TFT31N9Yd/TYJ+mY2Q+LnWnM3xv8xJQgZNEB6ogyrUIfJ6JPdJz/H
zrdFE7YZ6U8scddJYBc0dSlgSckDtJH2oDGKHbRbyqJu6u19/5/dwtM8q7E2o3QOQ9A9MifqDMk1
No9zefk3R4NShv7BbgV1mPMtSdjYY/XX5W8fbACsJKPHrrQc890QUVZsjmd9ruMf5Dn4OwyT4rIq
pxLAD3mH66+jTYXTiHBkm+MxwUC75vwha77GhJMQk4PNQKJ6k4bW6Glo/CuZ6RRm4qD5rzEE16VN
n0PyE1lrcEvjgXFuy26gX1dVSAqxwk+pPw0BEHhVgcZavxZhnDZj2YmtdYOdjAvp+DGVetiC4iyQ
aYngBBD9PBfO1GUoIjICwtz3yAqxjJheH0eCILDpACdj4EIaFEeK1pQxhnK66fR3vTrWNBHcxTfX
H4Qj0FDB8xTw8vN5ilFiwKsViSFk3JMFLYe54rR54lRyOOaC9d88z1SIHhkEwGBoAHGLEte91C+4
toQqiiX+PCw35tjIu5iVihfPPXXRnHZNrJl4cz/VzmQptSB6b03pWrJFwzDgPmC/PR8ulHhX0oIK
U7r8TuNv01/0iEKv6vP3udPBsJK6zFrArZu488rMcMzyZ6MJ/GKr9wsKIFgtDYl99CVzi6Y14GpJ
NFQE6/Eql5vGRbY67Lq7qYekrNpAbYeCMBgIFixoVtynvRWMeudM+p1JRXosWzOKmyJarz7k52Ru
RqF+ZkRTgm9RIJ3jISfUuFWe3w5M9BTeNLSSrACyD8JinpeKVXakWiCQD4dFfV+i0vY1KvUexb7z
L8f4dZH4yzWIyjUV1DFQZODrurTqpqQ2ezScVdnTUPdhPd+W8iFZVJexlwqtjEsh2IZboREzCOJf
6HAhQnKzqE99NrVswksyi4Ni30KeMEndOVahqhw7kYj+YOt6cWqOc9Ok6Cq1VRTk16h5UOziW14X
ABkojdPK9PAXs/k5NB6RAYkYMAIMGJpVPaNd30nG1intxZkeNPVeSxZPFvUfbAFqQT6CxxGqX6Cm
4X2y7BqaLhTtmeUU6Ep2VYEtKX+wINhn2ZDwS73kyqC3DR0Fl4OtU8FEu6sOpmF9ZQk4jy6lohqD
QZDYSBoa/0E+HsLOY6X8RQw7tcJdQeTUXnC6YXT6kO5rDU+cNFi6Ori8bFsucmqFu7YVuT3LfQ4r
pjr/UJmDS9wRtGQuJSKYy9bGRjcOiK9w/0CajztLGZwjITKeyxHSBXswTv5Eo7Ls0mT6ixoA+K3w
bEN/Jy42vK7f1FjFEK1vBGOxwKm5ZImXs0Yk9LPpBZ9WeCSAOkMsTCNI2EjaO8GbHLQwAj/bTIkC
eQLiEuBdLHAInTtaV6L5UetQmdIb3wbavwuqJ1m6aWIHmnN2995Ph/k3uuH1+SWNSzdf3KI6qOzu
sots3R0s9ESi1xQts0Dpnn+Ftkh9ZzY1moCzAx3jIKkODb0ZjDnQElF77pY7rkIYEIbSgE/hl04y
27arWyA6hqjYDcx9LfLYpdBOvDykrTh8YoZfu0T5X9K+rDdyHOn2FwnQvrxSW2522s60Xa4XoVzl
0r5Qu/Tr75HnuzOZTCGJnkE3Gt1dQIZIBslgxIlzzLwyxAVX8dqlRB+I+Uf8CJJjymvyWbtjLg0x
m3jsFY32HW6z9G/9AVPpSF5mwdUDh9desLa9UGbGqaSLqAx8N5JcRMImWOURCuGsP9YnEMj9c9iL
dfnrTA2lBsYgCzT8eg6MyyweoGOR1qjXaB91sLm/NmsDAXmfhrQ7glU0/V67Wy7kYFlbOrSLsX7R
qfYSle1GE77+CyuoNKBlTtNU8G1eW5ki/GoLAqBD3iagTiXqcDKmnuNmqzUW1HyBtgJNMqhMmfu+
G1KxGTOAa8bapShaKLRzNOucgjM5L6CqM22s3NcjHywnpFB2gmh494e5tp8sU9fxtwIEAss5kYp1
IvcTJtOokw5N4pZXAZvlpHlRk1AIo3+c/kHaFd3o3z386GpjZnXuhCCvLDxl2pHafQuiRzpslsSJ
VnHCjduBwRIuLjilKUNKa/GiC3efO8sIaY22KzwAYzDMgGZGjGsXqhZInfn3J/HWI69tMR45N1LX
VAls5W96RmYso8yxsD4ahNdL+zk4UpmDPjeFqmg0PM/SAWjPRFKSTVHmDen12CKmkZr/oz1mO88g
SteavgMuRECHi/VXKf5ih3EZT9YnDslxkFHhOWgw7t/WNCx7dcLrXKh+Abv6VDTZoxBmPP6kFYzN
tzA2PhvwTNTplivswhuCwszNIsR4pKwgchjZRi4SHW8TGiYI41uiW8kma9Ba0vzqqm1bGe59F1lb
QHSt/fsDmJEKuTzo84wHYWK9StpDKjwo7sCD6q0EvBgmXkWo/6KnGJII18MUi0YVGjyqD1nstnVF
UAKNhsQJaY6TBS1AamT3WkFU6mo87O3aUl6YZmNeqDhBanrpJSvQi5f5AG9IvGTLynsXZW0ZUdtC
2gt9FGYXQDEvF6uxxSR2gqvVG/OjQh88Kh0gBnGi6fc4OVTrbfB2K1jRLgXZGOQ8cvn9/lquoPqv
v4PZHXpWDbRu8B3p21dj67va0Q6fwUfkVW/WjnrCTn/KT8Y5dDh2l9Px+kF6bZd571M6SZNWwIkg
/l24hWovOI9qkTiVd2Lroues4OU5V3I1sIl8EEgvFlJYkbEpWnk5BBBJOIRFiy581W6g0zym7oKF
04Nd11OidIdo5jyEV/oTru0u/naxY/W6hfiFhDkuiVCSY6/7kaM+0VegMRHttS/UJHpIopQM79Mn
Z54XP7qZZ1BJIh+mg6GF7Xup4hRMHAJOW1XQiFj/trrIjaLRl63R66LyIWmLpwyCQFKPgWc/tWLi
hYXLeXTzBdC0RHC/YHtZqpG66gOaRCLyR9PwKNZo/7KaT8RY77QRHppe/eCMeNWzkIwFDBEiodA+
vZ7tbs7pbKUz6AHE0gHSfRcLA8QaKvNFezUTuxHf63GrgdOVpCJnttdORviWvvAg4B5g2XBqg6Ko
3ckoYR7hy8VRKdyMU+RYnc0LE4wvGYhjgsCQcPpHjpmnpKjBP6UTIe5sygML3r764LcXtphYINdn
JZwMFcntzvzdWiqBKMXL/dVaFuPGOSB5pQBxgvVic/VTUfdIdsE5IBNKlFZwUXwqe/CqSV+x8GAK
HSl5N8va6a5ghXRIuIEcic3YKvo8idGsI5rSsP31n+B4kuSOc76tLtOFkeXPL7Z8UpcVmPUNPJhz
q3QTSw/d3hLJ3Cwi0kYbkZrmEcfmqvehU+SbFwNJN+ZerhMT90euJYdRfivEiJjpmzH+LAFCvL9m
a2MDQTOeWBCaWdgcrscWgziukmtssBEjcYCb7A9ToPWOOvexLQ/pH7A9SBybq2f3UpgGD9oSe9zE
wEHUT7mFO3nQ9/R9nJ506PrUcWgrhWWP2c6kz7nB2WtrE6oCAwhSfbgJvPN6oGmR9L1iYjtHoGMS
7CBBClp4gqAd54JYndALO4yzzKk+apkOO/1Yf4rlqUkj33oHeaU3CYFF7q+eurLjQLILtOWSDkYA
cj0oOldlKrRxejDeJdAr8HjDFydjN/TlzzPOoVSyPBZDnh7o/HMIA1KBAb8STp2wk9vInsav+6NZ
28yX5pglqhA9AfxaoJ1s0Eg5PJugauOSfK4dUpdGmPVprDaiWb0AA3sLPFVPwZA50visjY5lumkI
yBcXSL+kVe9NI7OXC6EdxxqKu4ew9It6k4RvINUlPXLMQv0OEUVJ+5HM6vP9yVz19wvXYG7OCtSW
Y95mKRIf4OOSXtCRQyTpOCOXc9/QakSExI1hqJA2xVOdySp3jZwG7Qx1qFj0ax28Y21GwsGC+EgX
HSch9mNNd8cBouLpthcDT8pntzxpoAqbxXIvBh1nB665ESghIfC0NFihlnu9KUYpazVBq9PDJD4Y
6iueiNz2gbXJ/U4popQGRU92yBCoUuMx09IDchJE6v8uTNdhoxNZ4s3umruilIYEGNRs8LZgdrgo
F5ZAZz09lKBwjLZhL+3bItxnS993sVPm9NzXHEDw2qGC+gByE0jggu6aeUX0hjKJjaKmh1oZSYI3
KReAtoLBX+hvl1ABIDQcx8zBUtdWMMQURUEzPKLb3k6Eh6VLdHCG/Oe8lyp0VykoTeBFKrrN4HX6
Py6Pwz7ihm91gKXp79pFaCSMVb48CtPOLLyoEl4LK/jnic1rI8wOVCPopoEfD6/CoPCUOiW1Mdp8
/tc1d78Yy/dlexGdhA21WlPBQyhr5G04PiM3ueH74aoVgCwXQnJ0tLCxXVVZg7kgfg7JjEaNQgIA
lxbSL8HqePROa5cOUklolgVJ8tJod702ldWh8Gki8qmEzB4yy4cMLLT2QDtMcAr5XROKEAiIjvdP
sdUdDaZ10HjCHTWRsRrGGkpU4hIe1NtJMPYUzR8dlov+V8NbxBtARymCMUi+Hp6C5aqLZXgA3W8S
xdiAQ0tL8LiJFS8vJ+gR8MKt1aW7sMjsZxFts1GpIUam6bRVqN9NkGzROOHV6qoZeGCg2RyiGyxL
h1ZTJWh7+Eeq/0DvTONpwVYa3miFy6fm1HVWD6ilsqQgQ23iWLyewjbKoAxuWkjpGEP7FOaycCxz
2rn3PWJ1RCag83h2whnZlDBk5Q2gtBBbdcgyLvUPyOs+dg04dO7bWV2eCzuMQ4iNkcaTiSZ62f0Q
CecuXHVrNJEsNKS4plgYXa+FXUkjE3ltGV2W8my3I2THhacy54QbytpFBa5fSIVD+GFhxLleFBG7
doZOO470ZjA/WiHVnCkYLRvYmWgXLM2qyRwibRDOh4Qmsg1ijYioaqfvq15wkXvXHTHL1Q0dpddI
kCCCVMiZV1lJtpUmBb3yQTU7TZ0073E7ah54KkRixsiQlnP20uf1QIy0Qyomkqtjn+A7wrGTIFhS
xZsxG2K71AG5E0t9coH+Sf2+zKN9iF8mSgJwFBSPeGLvy4nBRn2LdhSe3aDIQ1x0PSEgeaZmqc3p
YRTS09SqJ6Qy9OcsVTKHVmH0EQm1xlnt1XsVCGfANPC4gnQRc+XUoV7psTIiLplIDZVUotrWu3Q2
3tMv8Xf+RzKcpLaBoLvvwesj/bdVtigZ51IqKgmsVk5pNbvR+AjrL0EJt4P2et/S2s4HybuFlkoU
UUCocD2nqYZ+76bEnKoUgMNaTM91QHmTuBauo2z8TQUAYgg2fkSOq5Y6YUrRECVvxvY9teonEfAk
a/SptcmLgYgZJV18vj+2lZob7rULu8zixfhVobcQd0WlUJFBTF9nKabHSgvEfT6GxXNYhAnaXobJ
GUxN2Aay9KMIJcUZp7zaAjIQcdZ19Z1+8UUsr50JFBwV0B4GDSVSHYzPUPLk3/0vkXSlYzYca2tH
Fepv0N1EDRhvdGb4QtNIbRfBWJigZa/eZjmaf3MIqfO669cNAfGDJABKEWzNKo7UKbVw6h4gtSOi
+iC1LTF+8bSfVzcFMIug+4D8FeQgr121mRqwf9Y4hwzyCUI5e5f5HH9Z3QwXFpiLY+rqri8AzEJ1
T4EGzXO7AYvJRnH/RGRyBMcEf9D/aJE54zPNSJN+6EGibPyuXST5MrX7EIp2I0UbQKeRupzMB60v
iQJ9ACMjfcFT/lm7lBck6P+f1WVOLoLdLOy0aVxmFeQVDuhUt6kfnyOeh3ynlW/O7gszy519YWYS
aB4kDcyMOEWJBuVFaF/5MQl/IsVPvOaAhq3YeUce0EUZwKHb8Ni7r1+zy4P6rY0XSTcUpBHQoG2D
GW+v9CAskQPcqnS2E7Dm1GATr+jbpLp5o+NlVnJ24Vo0ghAYSTIwwePVycRWSBPGqpQnGdqQoYhh
ifEfNFg+5ikvTbZqR0OcAGw32uPZ23GqASMAwAR2muex2qnmFvSq9911xcRCK4xZ05d0AJtlNJo5
y2g5QB/T1d6zfcRj3F3Z4RIieA2KtmiKx2107SQoeXVVXI7ZkvdQgRrY0B4akbYc/PMlubLDLEmj
9kahW312yKu/wFiDDoGLRl85EgEnQU88BoJOYFYwN4zT1BT0KTtUmQEN9YelbbURv7gI69Ul0a0F
3Ixqt842uUehJYhZp2eHQfK15mFIXABx/otVvzDBnLuhmZljncAEkCtNsYMJcODfN7FWtV8wXoDF
yAt9FNtkgRxvK2QdMDiBr+0DL/FwXZPWnjZ/Xnn5n7Wo4MoWc8ojjd4rUQNbSfJqDDtlACs4QKKW
UhIxcgrdAXV1XbpD9qJkv3kpDGXVMS5Gypz4cdgVAl1GKkTE+m1mZNqHj/1BfJ09pGjtbP8pbVpn
3Ldu7HVOd0rsbEOd8rXzoXm8nzx1U7soJMQLcesJTHPck3olWLuaHuaALPS6UvJlet4kR3RHMm9l
WDNsndR24LyXTyJoXt4sErn3fWDVky8mhtn8EN2Zkwrx2SEbAr/W3EGUfXP27htZPWEujDA7f+yg
X61XMKJVZ4TXufAiju+SPVkch/5GUzH33dUsLh9ycd+NsVmq2jIayekIfex2kmdudVvB+6G0IzvZ
Spv0sfJmx9jrDrWlx5/Nrt5GYOTzFQfU6Y7oqB4o3OzuBO0v2cueJWjTRpuJ6Jh5haRO7PE5MZe1
Zb96KTUuqWfcj2wWsbKCicoLkBU64vVmmp37s7+GWgGUD5cu0owaKICZrRcFYmdkAsQUKjT0K2TO
vSBF53H71mRuSEmVEUPPj7nBubfW9tylWWbPybrQZFqMYRmJ4bUjml3SUT5IevdL7yOeYulKgIEx
Qk17yd4vhO7XK6/DjUNFwxhTWd8mjY8sm1SEXraxNK8xOCHrmj/jbYqkHiIMiEUwZ7MaB4FWLX2p
TV3biVjskdt2m/I5FkfwWP/zjNTSr/BvY8zq5RmUG4IesG0lmh41o3kIuw/d6J24pkSUUm9QeWJi
qwtnQbcKXbfwSJM5E8wQOb+qQNNV0gDaN1UUpMs6+pWKWpVIgt6QzX0HXbeHhKwGsQoA+pldayWg
IrN6tCuF0vbnNkkQr40V7zW8eBu7yZDCQDEFdVokkpgzSIzHUG6WjqRKehOryuuRtpHjk0x/ROp2
6LahHJEMrb9G+kXVTV6/3x/j2jl7aZ4Z41TE05wFFTQUAh2w3RLZq2A+hbR+uW9neV3eDhMV8CXt
jGwPs+kqcB+FQNai9Uv5UEVtryTtps5PsvmLSk9Zkrt9y6OZWB/af0wyWy8EWhgAEKCm0C/ROKBY
+1JbYPxynXLGtrbtUIr499gYvwyVXJilHEs4JbXf6pZTTf1za1aRreiUCNAYuD+Xa+fypT3GZeZY
CNAUtvglmIxi9aUz/9w3wJs5xinEobOkYDFQnbUusqvypGqcQ5jnD8u5eXEj0gQtGj2F3xUd5Mky
0MF2uOXEJxDvKWkGXaW/CjBe94e1uk4SWkywlUWohTLrNCG7KcgKQMjV04goJrTTYZMqpK1+3bez
On1IECIdjJfRDYthQMU0mBcIW9IYn1PQp3YgBQ/jyKPsXPUDBe+JhcRt6Um+nkONZppZtAtcbXzV
u42gnf6LcYBeQlRNaC5Advv69+OoK5ESA95oANVUrgG5Alyp2PNoB9YK3OiM+o+dxVcufCEQp1TQ
B9Q2BAmmAi9PwTSJ5v2/SMP5gyEDNkNVO6vND3RXtaRonrQUqG55PORYzBDdsffHvXbuyziMkVWW
F9Q1M25FGOmUDkuFDLlCbYt0/pwSkycEtG4F0ScEzEDDx+oACdAUFrQZowYyuKk+WzwJ1eFJTTmx
56ozglru/5thDos81IcWtEooHIExEQLH6Yh+oIyHW1ym5OJ4x+Pfwihwrn+3xePfr5dQrWUJzthK
J7XOSXQaEl9sVRKqoAmJqSPlHWcrM6Ni7bGZ02BUk7TVGuk06tvGALNwUJBZ5PS28Iww4RSAHXEw
xRiUPFhup9opECWB+Hrf2djH7s1Q5OupkwVoOww1rIjPzS/oevkvwZ968zt5pDg3ODcV43OLLfTQ
IfkETC/kAdkO/HywFJDzidKprGvtYAWB9BKUmvgZ4UnvAFOicSqJ6/aAq1jayy2FTdKqiWICDgR7
veFP2n4sJSLIBZBaxoYzi8w79f9G9h9LzCwOlljWA67hU1i6eralFsLC4iFxVPrRZEeEbsMgc3yQ
ucL+ZRJB2wIWxn+whXQVlbqxVCbpVBXzsBXrCnWyuig8C2Bbt+3E+UVL6mwiuaqOm3BUlS1nzIv/
MZsORRQZegnoZUQn0eK/F+cm2hmSdimBn/K35A9tyHjWHocfOSQI2sdi5Ix2ZTNcGWPOEaHPWr2E
tVMTV/tcrN2sTe1pal3OoHh2mNgjt4yyUkrYGXrd0aLw2FET3EbzjkIbrpXstIMaFsQQiJ4Vx2qw
tmaa7sQo9dNQdqSp9+9/z+oiX8wxcxegzR68RoOGYYfzOVR3Ujk/xCm1J0nZxxlQ8YXoCknDmYXV
fXNhlTlOofhXQKsdVoes81o99IIgdtJC9tp+4pjizDcLbxmFMrGMAU7UggdmUOcfRvM4qwYvkcTm
2f61W/4zpO9kwIWz9hBqAxwFQxLzv7nxo6+zXSeZZJZKNy5lQjNhE+HKEPXZKwWVoDPB1lOeJhdn
Nb/P4ouP0JqyL8MeziUg1R8P2g65zEc10fda2zsa7bZZBmJ8hTfHa2c8Ns9C4wYiNVQUlkW4sBvS
VBWMWMBR8TG2KIiRnsz2rveL5wqNDKT/uO+0bGbl/yb7P/aYzUoTcJAis4pFjcxNBSHbKlbcMu/t
sUKrk4rkEcpJOZjkRjBDN1bsceyvOhWIMIyl3w8gSeY0tqxUa2lvSqeiA25gSh6GKQHkrH+cUVTp
rcHXJuSyJn3fzID4oXyfQJk23ujCTDqFgzxaXfOLb2FenvUotSP4AKWTknmDiJ4G0J85xuSi1Dsj
b5r+N1ceeN8wu0DNI0FyvdTg1qUZ+uSl0zR+gHN7mD0Jik08ofvvlqebs//CDDMq9PQ2xWCU8qnI
oHUAzBjYGqsaWHlVTKBk1FVo/bSTobFI0ySBnWvAeDVtNbiKWVpOY87pTm7GwI86YXR7efqIjZHu
DWiW7CDkpLqzDOiHkZazg96f/jHMq2R730mY18u3j4LSEDkxEfJLEluPHkIL0bwayqc0oMe2Lk9h
Z/Ia5df8EHVoEEQvhRcIBV8vRmwmXY/+D8ySPk2bWAmNrdlIaMkPoH95fzirBxyeMYhyIHuJCipz
U5TDpCJPXsknI1V+ponu6Zk/yI+yAgZFaK3EspOJvyIa21nauNqInGpRWu79j2BeuHimAUcDahQ8
b/E3tt/1eI2xmoPYaJoz+mrxUstspASdQPlb6aETyi/3jd3E/JBYQKctIiC81TUAC66NCbEwqZLQ
N+c+rU4ClZ/jEZrWVduRSpy3wlzB78VB5FzIbDPgMkYcKgsTwJJSRU/stdkQbNFzrozNuZknz2x7
v8oOdfqMjSY0s9dOP2qU2cRz2Lq91PtDs50h66W1zv3BszpW35+B8if4RfC0koBovP6MtAG99WRa
zXmOX+djodiAP2W9b3QkQNO4O/mh4BoFwG3l0k+1j3Uvl9zuuarcSNu1E7RYCT1Ekh8rBHXwoAQb
t9ONeykjnXBsTrzcB1ty/9f3ygr4BNGFgpiROZcigypNSoPmXG2Nz/wrdnubQv1v3gROuxefalfB
fdRsaq/1hk13gATXadi3znwUH6dNwvFT6eZQXuQ5Lr6GOb6EUk0FM8bsyX7nIkdtd25IBBvxOi7G
gPz+mpyE/A0dzjNhZX/I4OsFAwgIqKDkuvz5xT2cdzMNrUJsz1LsjHppd/L7IqctlTgxcXbed5Hb
EwEiE1A5RmoDNLRwWsZFaDMNQdvCU5O+2hhFfS7SD6uu/DRqoQMVHspUcmYJYgb68LcVvjrzfch4
4NTb0GP5CHUBjyFjjr+YXZoErdwLld6cU2h3lHoNhGryHD5rpZOosj21TimEhFq9G9Bh6fKTfnBm
YeWYQC4MJCXACoB61WTmPIiLWDSLuD2ryXsAsdyh/EpCeavkBekMkRjVsUqj7fjW1NuheqiycFNH
rd0ojhb+iCUwicoqJyJgYXzLXlAkZL1V5EXQ2WYw14IwyFpHc6U9Kw3YzpRDWdtC6I+IRseElJbm
jN3fePT15ImKIwEliJsqMie5sMz71QWOb0C/FPL+IPjDP5hv0IeiLgLcT+ewpKheWEBKmoPMw1Dc
RoKLGQ1dWYs2kmLcCCXU0QRm4b47owW8Ce08dVPzLVYeDeplwzkoHfR9dt0fzpovh8n14BYRpgXL
DvpCHI7MmvcWAKJiEmknc96grDc9TqOtjqBI1fbWRBARoG45jpuZ+5q53XMAP4D8wcRzHDk14MKu
d7gAfmTZoLJ5coSNt/2MXXQsE8m29T3nKLm9ABhLzMbKZK3VpBqWJr861NvCGclXQUxnRlFXtaF5
YHsSZObaTY9Cbe/GvunoEJyT3NiJdrkn7kNvfuK1G363KF/NPPNVS0R0ccKVmtJpGs6BU2dP9ugk
f8xdsS2g7Qi5B6LspU3mZU5pfwFmBfyGg44Q1JZ1T/Blz/BlMkH0MfUqP+M0hNyc98xnMQ+SOVPE
ZumyOw02CIJtwy1IBWAXT5GL7dCHHNf18jOOJ4ElriyTbzvlG1TcMejCOYfk9/uvmgSkOQREJBxv
/2ZFv5lzZPqRLAbeERif6zm3RGHItUIzT7M3YM6VjbaZN7Et7ZLHyckdlGLtRXXQ2WFe/fs7bRkP
Y3oRZEAMAswPmBUZ04VMW3mMe+sUlWdTfqDQC0zqj7h6yFAhvW9qZQmR4kWDp4y7c0l7XY9yUHo9
qhO0J8YTKakNwHmIhqwKcQvyMY7IkwxcvpwZ2aU5VkljlqIZrkyFk4ECKE0+8+YfT91SvYaOBojH
FDzUmKnT6KhINeB+Z6WtiKI1xKw8MAPYCCBsKeQ1zd0u1IKqBo3rosaETDmzAVQhbBIkQGANMOJA
AVHXh/yuNvuJJ5q7auhbCA+7HJ6x/PnFAZCpU18WrRKfZZMCUuHm5wr5M7qhMecWvfUHzBlQ4iCm
ES0ct8wF1iH3qRlCnJyNU6YDhqJmbhm0hAp2VpJYlF0w/dz3wNtHL3of9IXYRwKIWbtZMmT6yipJ
w+TcQvO8e/hUd5P9VyDJMbfREumn0K/8EJ3Wr/BX5PIKNixcG4cLzIOhEX0xoOPFQXM9tabaiu2o
ZMlZf6X27ECwc9N4dvfOGeXNo5Uxw1xhg0STOony5JwDF6sBHTu5lET250zkbe2Gvkqix86pAZDN
gCD6eK3s0OHdI/Lij9fb73qszO7IELAYTYyPqH6EG4FAMMjuSYeje4YgrOqM7tMMjWDwq5PKNwkO
V3RZHUVScJZ8zZsvp5y5zvQkl0JdxJQbZJKOimGrkG6t9ml9uj/pN0Eq5nzRTkG23EA0xh4GjTrp
epG2yVlDYtAsIkg+q6JMDOl52EJ9+L6x77chO7mX1phR0a6LQa7SJOfmV+pmdu9ZBO5km65sy7bh
AQxBOq9yJTI6s/P5AuC5rwPiHvvlAUKTgIO1pPnQSbcVSe1D49Lv7L81STaCk9iQqndGp3WErclZ
Cxas+O3/xsLzJ6KDD3cd89lRkvR1KqvJufcUp99vZxJuDNI9zxCplgHUnmxx1zrVlvqJFz6/dN7g
6aTcip6S4e79lTvFbhzJKXaEJ54+8ur64XbC6WCoANoyW3McWtwW8fJpnQUo0KbtZqel0kZHnJEo
JBdf7i/h2vZA74ougvgWvVgqY082UysXepqiE0/fFnNml8FWF4yDwEv03Qbw8MxLS8xpUHcUj7oR
lsSJKF5IPdp5gbHPqK86AnILP8Ry+7+Njdn6UW1VilBUGFsHRZ3oqRsf+3gkLQc/xpb94U7oRVku
X9AwoyrJaujGeVpIoFdIzrLh1N0+z84hgtF5ix4VogCG36mIR+d9L2wGPz1J4AL5anhn+u064hug
qbIw7iCOYiGO4jxEmiTE6VmfNrVxDOJ9QB9k6fP+jK4OFSI0340qQGtYTOw0yiNe3mKankfPOiof
1M3/Vk+JI29T1/ABhHIhR1ISyklFc8zeJCAGtLCF0ERIz+2h89Xn8rlxOs9y513niV61MxycPEeZ
M9jbIxsBInbhkqdDfpfFumdZOGSpPKbnSPCCB/WxSTdTgBSDxEFpsOrIi/8g8sDu03WQxt60TIsx
3r1VKGbn+dA8/zAIJQj0IYbigVuYvPhPh8O7//X09RX8GI7pUahIz+O+XhkqcssQAUD+GoRN3z2b
F7FWDhl7EGjR4hz8LDzhl+RCUdvhuM5tmIX6LhpxAe9RQE/Aht1TJdGgr8fiPO3Ut+5ndAx/Al/h
axvhZfrTusMpeMfB+pCKpKychLdHl9Pl+qaC9YWfCQ1jIDRmE+j1oLQ5jZTiXDnjAVWBfegDIA1l
F9z02QMPcPmdu71njjlWpQlySqmmw9w23+TPI9SsbXFrPdZ7fQs1zI3i0FftsfEgU+G3fnwqXq1z
4Iqb7t1IiPkofGSv3AXgTQFzAItWnAiVtXwTAPCVp9vUjzwA0h3ZKb3gkSdyurreFzPOnL5V1cd1
XBrFWRBaMpvPSvagTUe1s636VRlskFffd7DbaPN6hZlLvRJ6YwQPanEWg0e5zxyF7mP1H1IiL1sV
Hd7o+tdQXEQ2lFnXWA8nxajF6NyAs0d6r3hprpVBgDQBYRskTfEIVphB9IUFOklZis6a8Wdsn4TC
jwMe5GhlsyPqRzUT/AyIE1nK1lHLrVHVy+R8VBzVfZFJw3lQ3aYl8ba4tMDcEkhLFkJQwYIUvqDv
iZjJk5Q9iJNfan9M2SvParhXD9ovCyJNqOHe94OV1Mml9ZvLAhWpXJYnWFd/htQe3tIvzZv32efg
hA9E2UyJq27jalu9KkTnyVmvXMOYVRl0XHASQMiYTLlaFEqn1BRPnpwMeOxs6medB1FbNs7l2YIQ
A7l4GAFFpgbxEWYfN/MQN3oZludwEkiqPZrIiHKmkN27rAlm7xZdYLRhDhPFYfgr/MZw3uib/Cvf
RacYbyVtlwZk/ps95k/DWeTkI28S/f8yjn4/zCTGyGYY+nqoS3NKYPys7Kv3yI5O+iFzhSdshojw
bgZ2x7HWlt1ycfWl5UircbEGegBnbA9ZhLRG/3Z/QtmofjGC2FeCBhbyTTcQSTBIzbRTxRJHr6l7
9DXN7XFGixSPxPrmZc8aWvzzYjR0aPO8onN5Vkgw2eG+fM320q56NDe8K45ripk4fRYrUwYx01nY
Bw/VNjuGfniIXhLCIz9cW6HLyVsm93JMVopjV4chQ8OLPfhD0X+S+vcXaNXpUNpRUQVGAARRl2sj
ki4oaSBJ5XnYqaDKJP1n9W69glL31XjSEpJziiY3ryEsFJKdELxDIhKJO5VZqBo3TbWEJGflKGdk
eGmezSMizb3yNz7yDqUV77uyxaxUC3r7MBIyek738a4lwYZ63TuPYHH5EeZUujLCrFKkmyN4/mEk
2mZPykY8ygeey62OA+hASGHiLYmi1/UaxQCgy2lF6Xn+PfxSHqNPpSbye/Drvit8N2UyI8EVj6Iu
9PDQE8wWxGUtzQBTL+k5+xHZ4/7F97xxTxApPgbk3X7eJKTb3De5MnewaEoiTrulnsvc+mA4TLtQ
bOg5fwkpkY+tD7fjEJev7KJFBQMvGTjb0gd3PXlhIaS0FIT6LEoPSWYREcD0MORcHGtGUJ4Dehro
DRH6kNdGQFmSS30VNedY2iZAh4HS0ASQ4P5s3d5/eC4t2XsUA/FiYtH8WmbVtKIFsCFGhYJjBi2P
sssy93+zwgxF7AT0zIOPGvXGkyCXpBwnzjhuACCYJgzEwhmA0gceRMxFrpVmnDQBTHTSblZ/iYLl
6bKt60hHPVUTmbzW7kvbCneCAg6tbVFwXGJ1IlWoEMD38Cxiay5SqqeaEubNeewhaA7pzdzu6kni
DXPdDDD1gBajlsriXLSoC6YpBLymRuetBkpvu5ztorehxQKIpPxDTH/28090zUDhUuIx3bAB2TLH
QNksBztasAEkvPbIWcgB7QuAz6imeqOJ74GeuJP8BkVozjBvXf/aEBMySYCwAf5uNGew7tk5+vj6
Ct0d/n2nvKmKssNZvuLiLhQ0qdSjEiAIjYAuxGsexs/wqwCF97bYAKWEmmDsVP7GGMjo1c6zTHYR
6YjmLNn3EIn2U4f/vP9Na8sLbSlQsSzU/jeF6mgutTwHE9+5MeLoRbJEy5nnqOEckTclk++RA9GP
SwRsgxZ7KhvzNEemKbQoJpg7aZ+/OJ5oF560N5B5AgY12+h71Hxlx7a2nMv6GwB2fSNgbS9sM2dn
R3sRcFjYBofH+wOK0Xbl1Ft91x8bDxlhr9z+Kr3ceRPBpZK5pz/3J/i7meGeefl60bO+UqQuDLsz
IJie6VdHDSki0a+2QUaQY/c0f9wY9uChiPEiH8bHYseret9gBNjZZ7fRkI+DqGAGQtMu20/jfWx2
gfGjjTzjPVFtKcIjr/FSShrJL4TZz1uomjli8WdSQM1aHkAmqhslRMEEp2wS8BDYuuDkFv7v/NKF
fjl+adAmGUCGX24s0bs/gSuhKlIDgGzjUgKDMeqe1xOoDYkexR2wI2Flx9WhCV1d2Aub5r14sA68
y3xtP+DmAx0U0l3L2XNtrOoksaaC2J3F7levpkQaYuf+eP4faVe2HLmRJL8IZriPVxx1sUgWeHe/
wLrZTQCJOxNX4uvX0RrtVGVhCybt9JhMEmUM5BUZGeHhvuTTEJagcAHcDVrzhNgxJalujSTrXtAT
mh/Gtir3YAqkntw5jgsIfLNibyFYBfQL+Bugv9Bro4iQO8YztLfnRYfni+Hek2fjfvcMSNvX7WH9
qTWI+/zcjLjJrNwqJQIzfIv22oPxbHwqd5vNveKbJ7qLjlvju7t13afefdo7AfkRSPswlN3ke9gB
7/Fce9z9Whm6Np+tW980r/aZw5UpmwynwzeZ3M3sO2IBWvYkJxsHVQxUE5FJDItXVLXql8nYdB+Q
LwC9ERDZlt/sOFjmWNC+auRO+WqVPVN/Or5quPQYcT9Zy39dVTrnM3o+fcLdQAvWli3Luxc1u2P9
vVZ7oFX4ijel5/je4A53+CfIabgkIAHdeuqTH+bKylH7g2a4NV/C3lTHXpbUqOpehmLLsy2A6ZX8
E3itmHrOTnJCZhycIiyGx6aeXG24y+t9Kv+szdzLLRf1kqLwNOljsr3s3qK+Y/rceeqBd88CHQ9m
/TCom2IA4+tXvacDGAhcRdrS7LHKgtH2oFqvdA9J/TBGJ8JACc2gOgiCj8HNoTTzOyu23dGug8nc
aPv0k8TpnR0D0+zG4yoVz3UGRbVAK4z/o6g2F9kv9w1zWA+6+Y69fHx//AnQjOS2e+hZniT3J1SK
UXqey8/I7kugIolBUTX/qTz8Pf6lBFDRw8MhOMju4Ue+e9UCcCLian+GiANAVxwp67/+DLvSwxm4
fQyXTjukSdDxqyMsBSuh4C07SotitDjCQmufy/Jnanb3+jv5YUk709mUtH2xuzdC6NrWuT5pKAuo
c0czODTwHrqcMa1K8whZu/ZlMPrJZVPzXSfOh0zieyed5JVzvXQlgIQUrPIoHSGdK5aANULTsjNn
3K6W3xX8hRnMr2Xdt5CZNj+I9lj0LmvWcpNLkcSFWeF4NFojU3WGCzuP4JqpT3rj5s/ZIX41/QG4
NS1QPNWV9rKvIM0m7Rk4aZpd8k+LIfAUKOfMCeYZX3MlDzJYaa1L4L58UeVD6jr2RiWx377yZ5Dc
jRoACgEeiI96vRK9zr5S8A2opqkQvwF+CGKvwgoXnBQ6lRHHSMZ9pcYuU9cwQ1eoyT8jOzMhzK+U
NMhJjVH70ijbGksJlpJeTbZ9vMmkQ+1VNcLf4We/jYe326dmIWuAOT2zLCQnzJqoTpFgcHjEbOge
dNQ4yb979/MT+AYsp+JRXFKx7+DPGg7jqj4qDluIOVQ9LqcuSQCOvdcPPfo44VPiQwKfAjy8+oHe
LFBSbvgan+cVYFC0KzySByuisS1hullAAdVIPNNTABnMjgZQ8FqBB0nkVpsyzHwHwBd1pXB6VWcQ
zItvAqeI4r4CnTBSkPVRerAenKfx3Xqw7sdt99M5Jfdrabv/Y5WRwgXcGo0iIgqZxmpvxiNOTjS6
xVv2VD8nm2nneNVngsEnbgHNiG/ayzML5Ngt/OjBDm7vs4VE5bzP/vsFwlLLGhAFhY6lrrXAyr1o
C8GxYpeB+ZO4kepGj3ITyMOvFatL1xmaVFA7nbvtwMp26ZxtSY5KjSEMUj7HvYl+Vijff5cDXduk
8R7t3fJJ4Ucbj8tnPX/pGBCxqtdmK+s9+4dr//HfjxBisYEZuZyYmHw774YgUeCrh1SrvN6s32+P
d9FTzerMeCvY4KgWLDnx6KhVbaC9YvqtVvcybb3bBuZVuhrKmQHBFTpa3YG0SW5fxqP0YewMPITu
pldzZcIWb7k/KtP/GYfgDpWJlpY2KO1L9qV9Sh/Zb+fVPurPzWNZrQxoeV+ejUjwfxMv6ynVYGrq
XPU7JASL+zzxGsCF7+TjeO+A9+7b7TlU5l8pTiKYhlAGg3o4MrWC97FkkNWAf7N9qUHx+w24pW/F
wTDAuDm+QXCH3VkvxXtcQiVvJeOxeMucGRal4nQmSwgrHHSC4BFOj+bW+XDuICiEJ8FXsUlPa4rh
S25nTmHh0kRchE0prCMp0YVaqnjxtc09HtWJSbcGeaX6K22mXTsGFSpLkNHIAVrl7ijvdN2jpeZC
s7erDrSIvDIrd1W5qdaoiZam4uLLhGXvBqopEcejQyc7tbkz0H3SnxL1W5lBGeghkjbNt/Z+OuTk
5+3Fv3JICvrmAEKeaToQq4qNyNROhrZDOBWiH80B0N/0cAk+dfzURDRQhggd/Wu48et8LTCVM+Ew
VsAGc5fI1ZHGTEfhvGZhIj3GPIwcyR/1x7IFYoce+HsCHjzzWHUbDcTPjk/4Vu5+3x71dRYMnwBY
ADrfZvYwgL0u/XBV20mSOi0LOwttx64ELkn5e662QVLJG8WQPNPCW+sh5fu82VuJ3xQnVfqaOEfr
VvPoQFXmVyyBddfrpJUFufJo85ehA2mmgMElJFalJ6PtKPpGWaixxO/1YyN9texl4B+t6ew0XJe3
Z+LqLpjNmSDdRgSPMODPiTl7l7dVIYEdZGChGWeQQrhzwAhjsjXc2XytXXgYwYoqTLdhFzk3RxYO
xZfV9m7bggG+b3wmI4MkP2XZhqi7Miq8ptuV0ytUAFbc6vKCn41z/sKzccpdYhgx2p/DrvFIUm4t
qQ1IU0KSiu/ZVPlK6ulZ7U4oUWbfvo3NUc++t+0rKGWCKPGj6qBbzHXICb1nSlzu/sUiIBmLDSmD
OVeMvyq1lFOTTFDAAAShi3djxLy83/9zI0h2oekLYHkIPwsv6c62U9paEQt7W/rJWEp3mTXlW9TU
16gdrrOcWG4IiuC5Ph8uQKgvJ5tpXQJiNaUNe7n9bqZREI/3UwqUsr5VY+aBTWLuPNJ2ZeEz7anv
nrTxYHS79NTckQjdU0V7nPLnRN2AAin5nnokGNAPW0SPfbOv+m1luQN4PxqvadYQG4v7ZA7NZgAo
tBVECpVqhOLy5FhtmEnKHTifAmnoXZ7wpxTNLXqle4V9ktjXLKCaMISm1k+8w12WnoYUyGKIBGX5
Rv3o8D5paz/XZR86xyt7+TpEwPQ60Ba00OSDSsyfBNbZXtY5J01hDG3YDD7ESzLcSEd0kUdBT93m
2foFCCf3b2+ehWviwqTgL1uFxIZJYRK6scV9B7yRND5pPOzxUCl/DKv9gvNmFB3GjAZGfRqlVl2s
daVwkMg4xV3YfbUtmuNN13kqoid+GkbqIk7dpcZKQ9qCIwR7AsRU0E4yt2EK74FRA0q1NIYxRDZn
8ot6QL9IrGZQvLTW5GvnKEMY3OzdkUNH6zG6DISoWK4cmih8GkNgrvxahaCVE3tVs+viFU69xTGd
GZp/frZRlF6Nad3KY9i3Wyuv3ZYcOr7GenQV4yOAOB+NEFPZjOGOZRjNkL3H5Gcdvd3eetd5NMGA
sPd4pJgpiWHAUFzF2vWdl/AN2iJQ9gQ37vTQv/Ur8f71AoHHYPZgsorKOAZ3OW+62uWZFSVjWFVp
tU2MOrtrB5n79sQrINPVNZ7/6zsf5Q000CBhh95fqOte2psigwCSQccwTq1d+5jrsRtFLCh4508Z
NnxM1rrArxcNAAZgM1SYRfpO7MHuddBUoRg3hrntIG2aouU7K601K9cvCzAh/HlYQHYdTku8CHgO
tkg7NTCRfWPtaV7YG+AYVG+Q68zvaFHvRknKdjnF24Lx8qu3Ox6ko9W7MQQ4ArA4xS5aTPoNIHpx
YGdjvtViupZknqf38jziKyE3qs2ZPBvN+ZfTn/ZG6jQgrQ2denAdJ/VkoA6VwfbtYUOcNRaApak/
tyYsNnMcZqgccW/fVH7MjJ3OyhXg6NKAVBWtp2hsn1UFhP0LhVG9G/SMhxrAXtFramAb3Zvam6w8
3T6b6nVgB++Mg6Kjmx+xi6iamuVRauhFx8OkrjZJ/l2mGyi4u6T1xkd6smK0N9jviT34UBnCsf2e
kqci3hLnDkwHNXqP+0/jW5larj1zcowrofS1+wMPx59quoFMOMoIl+s6QCXc4c3AwyaLj6kBKIjT
cLdJyjXW9qUlBRrexsMSKVkc4UtDZtVZ6iC1PJzs9iHW6U4tktfbM71oAv2TmGbUE2Do0oQlgQ5V
HzCWREnwZCkVcA838qrY9hyIi0dhxsLiUpobYUVoGK9MpaGmwcMqgpRIBL+wjS2l9alRtV7S2fzd
SFm/K6WEegXnLID4anFoKWVe0RLVvz3opQXE+wwa9nix42AKz4Y8H6qaEoWHBrMeDWycvCseQW+0
vW1mwd3PgryKCTYuVLZFSFeeW9gbpszDdEieSrBiZFMZUPqDr7GNLZ1LE2pKuFzmIroY508GM9VG
y6aQ9eQ3zRy/xF9c1Il8dXJempatlWeuwza86c8MCiegbdVYs4cYBrt2OyjEU+pPvXzJZQC3XdX+
1Prg9lQuxKawiOoTOFWAuofTv9ynEwgeiwJApbAgB6XTfFU5RGYORrPWjfGsjvVfvNM3fIofLZns
WRmvPKWWzgmaEUGpOGeOECdf2h+I0mjgspxCYCgnj2pxvQXF75oYwXXCHhebBbwZHJ9j4UUlHEdO
E6loUgvJCyvbKbXfc5+mrtr6UWG65FmztmhaBgvXtpacbd01vjapd2D2YSjNptn3wdyRojnQVnte
mf/rwBkfhr4cUHmCDx0n+XL8hcpaWhr4sFF6NAFjUTUvkQK1eVRetXqTGt+HtRzv0iHFRABQBGg2
Op+Ed6Wqo1Se6dqE0xMHUqRtgKnYl/naC2TpkM4duSDR1MCfLxa9VOiyjrk8TeE49jmaywnYK+yG
umYCAqUh+XV7HhciMgTf4HJChgobWRTXa5M6c8Y2lkOlauVtlWavdi4Znhxr7bEoSbEtqGIFvT6u
Na4snFgYBoMoJJORjRVjEcCdbZ2zBIaf1QN9Gbbq4E3lof1Sum+3h7iwbheWhDikkAtNqQmG6BTl
vjFA+QFqyYRbp9tmlgaEYsdMhDb3U4oOQS/yyWnLiof2fe7hjDRvT5XhaYlXye5tS0trdm5JuC14
CeKbqIIlmm0c8zdghB6Vwwz927L9wvrNbWtL4wJqCJsewPNrZrU4qeWBOJSHlpwHVhIDiKX4mu1z
G4rW8lNZo0Aavdy2uTRCPEpmKCYoca66piAbD0reQsUI0ZGghxwt3WCOK0FQuenJClhvzZaQMMtj
245yB3ev7MkPFXD8oKlQ76oVK0uOFK0CwFKrMqgUwBF06a/0trIKu9F5yB0AELvqsRpK3xjJJiLm
PsuPRAooECjDyUiHbTm1bxIyDtEvx3yQDVDdezTk9q9u+rw90QvO5uKr5p+fPZxHSRkkKUUYNMbo
eLb7vUpAjAN+sAzEwbdNLc7z2QQIxzCycQih5cnDWNVzl5Wo+qgxhCPxEsHOJQOWeE0RdyEMQckV
4vVoj4eTEeMdXsYZyacUHruVwyje1pEcOMm+z39CN/z26JaczEy0CDEL3Azojb2cyEiZsp5q1RQC
XNfthsjmG0nHU5BoU7O/bWqhrAD4LMY0K6/O7lPYsRU34Tenegqz/Jmqb0X2O7c+20eb+On00NK3
XHov67u28IGpBJMd2d62vzRUBB5AKqI/FrgM4R6UbYkNSc4xq/qYbYuSfUItNQ4mBvWC25aWXM8f
7TBcETbuQ2F3qqDuc7iCG3cYveJJe674o3Y3qSkIDjZxsrZBF8c1K5X9x5qwQek41bFUmVNoNKg9
9gAJ22nQdPHKm/UadjdnI3Cxo6UCL0p0cFxulZYjQI91aQr13oe6u4x0ex06zreS1m7BAPSqA2Ls
eol6A/lFmR8hO5KdIs0l2aFh+0YlLrj/89pTpwdjfElr280G694sVx4lSwcW2Vcg0tC6ig4QYZ2j
sdFH24imEIht2dWodupAPe/1GVU8J0l7n4EM26vs9l9kidBjgIwN8qJQTRHTvg1nNbPAnRdaH1A7
0FXm2zEg4vuiGf3i/fYWW1h0RFkoeSOWBBZd7B3M0OnE8fiTwwREgoGSFIpbt1Ua0C6vd7dN/clG
CG9OlLmgzo1HEZJu5jzhZ86WEGcYTGtQQtuKX8xcLvwqQuScj4rqTZxCTBBc4/5IJTTyTyYYKo1J
2XRULnYxHNkTTccSItgpdafOzO5sRL8bq++HjZamsUtzp7snql76dq5QCDhUdlDSDlJSkxkpH1o/
dgGyzVoALERxyrmcPI1JbENxtq/8HP1eK15q4WYBt8X8oEXKCYU3YZfXXduQpCu1sOqORUvvC36y
GUoGtr2yTZfc4bkl0R8VSVo1U59rYWFtgF8AgHRCJESDpKx2Svpg5WAGg1JclriVHm/Idx7ddSV3
rVH6dnuBdayfsL4zCy3ehDKUvVEPulzfDrU/6jj4EFkpfaYjwb4GiLvGbeFYnJuYt/PZFmqlYhqd
MtPCzLgzqweLosEAscTQqVtrPI7swQISEEnVnB9bk3sq2IlIoAH1Q57+zVjxHMKNjktP7KlSMpax
1my00JCloyb1HrTG15548xP6ej7/a0PYQoR2stK2tRZyr9T83NwWXpV71pYeMho0kZ9//L/GJG4k
tUd7VV5gTClS7waQWYBg37Zwja8BNggtKTgSoOtBK5owJG2k9WSXkh6ycT+aX0x/b12d/+4g/fLZ
qIG0uW3v2rvBHFrGUH6ZvY4sXKCsVSeagKAvxM7cpOXjWOzknK0Yud72UHSVoW5lwkWi8CqEPpC3
Y2YGFs9wSNC6zssWrNyoKq0c83lmLjcDqAfgPOdaEv5iCvkWiRVWXEmmEbYbswGN/HSUPCkNqfHx
qpA1fOTCvKGtEj0g6MBGttMSQoE862OWpbERmk1xbAAdk/xS6/8xqhZqdRaSR7MQNm45cb/R0ZIH
zWIYUlTTDUSqKXQzWrDAQhboWI5JGpj6ZG+abFB2Q22B6q2zkgdLa6tto8bVbjAysrKW88DEWUbX
HRJKuPRxJQpXFJ0ImIn62ghZYFsfkuw2+ucAuJm0vb0x5413aQf9ddgZJnJooNK7YpFqJxOU5EwJ
p8Q3ZM2tPs1xY/C1FofrddSBEMeba9YfQG+NMJxkpj/ihangBdnkW9CpQUKSak6AfBrd3R7RwgNv
tjWfaw11QEBtMOQz1+zgCpUNZiihMr2nzHnXRhKoKK1nsj+woLdSr7OYi5bF1p4Au9qmprrLdLeq
9qkEgNYL1f0M+Jv+1+3vumK3QOELbbzYyPNMI4wWfEBjgvY9Re0qHECi1YIJtBtOdfPBmuln3ype
g5xl3oOsNpY9jTySKkXh75E275U8vDRAipil+kub7JWH5/VxBh5Kx0TBGyLTLzoNpR8GCqJDNVSk
g1VU7sAryFt5Nk021fQ2Sm7NV7z7Qpwwm4S1edPN1+jlAo1DXCoEPwmLJ94XAOtHPqly4sZy5kkt
4gaZ2G7/0DiumWmPyRDIBvGi3trHtFs5Zn+SQZf7H7RG4Aeem77ATSzuf7upsn7giR4ONHIC1cqK
TRMp467nDQsrvZbdupIioMX03o3sytxJQGyjD3Xov1a2x+ydr74Ex12Z9doAXBUekxllhRlLqR5a
yugaSWBJ31p0YDObuAoYhPOH1pPvGggRW8Fty9c7AFNwZliIluQ2szSmYwoypwanJK/Q8VLgJesV
zkHKTixZeXctZOzBy4yqh2rMkt2ymMqObEkBCIqaYXKskpeODyAA30ohQQpSGtyyLV1jcJmjbeR6
BXKx4BtgGu4Ogg9zR7OIhs60IpLivjNDzUrdtNBcR/8+RACxwDnICVSMc9BMbmgdaMyNP+EmKhrU
UEqN6h3X71Oyj+M8cOxx5buuvf38WXD2YE6B4JuIz1DttC2JPpihZKg7je3rGJTYk+KXlbGJ/jkI
VjE0BXIUaMXXsdVEXts+UfRBM7gVdmiBbY4UPKlzNpHwDSHPHPjfRzrcV/o+IfzOUtaCyesbx9AA
s5GROcH6X6Vnu6FEicTprbDVggE0l2b03EOBrnvO+19582S9jaDLLkeyneY+sHcgt/i40j4/3zbC
Ubv4BCFQktGHTcd0sEKz9hRpo2ZvwJ4ieXpvt3cEHOG3z9f13Xc5YOFga7YylZI0WSGev6Y31JBs
smoOLIldrT3Yr0G9WFoUiBAHIspE4lYIzoaynZK20K1wTNBUWb8lKL2Zd8oELLdetXtkJwiAF5af
R/dZd7o9zsWFPbMtzCq0fQjYaTUrdKxtWp+q6CmGCvyK8/hzQoW1A7JDwzEBaSI6u+fZPrvdAWEw
SpZr5EmXZOyQJo/01I+tqAcPQslI4ztEQSG5bTRgOtIWfL33DVPG97SO68Yl6ISOdqPM0h8NBGve
JceBqgyKLOUDKUawOfQVh1aRg/849ks5R19GnyZltGszIttePeWTDbEMYHn9Ph6s32hNTmsPbL1V
4aWjQl9tYyg+9IRLP6ppzgbgFEzWlmgFbndjmCzzAMIQqdvoeo00oZICE+hJpT7/UgjOe0PW5j/a
iUGbCIwfICvVIsgk5RRAJDPJxvdB7qLBL1OzR5umphReSTR061RtY5VeZhbVB7HGDi8yo5JOBei8
wBGGAqnhcegI2qeRInb/DYpyDZtgGJHBAAKc/6TFwEp3LCKjfJjg69471uUgkUfbxjFT8rzxahoV
PpjHBtALdnY+giKrlY6TrMUQj0KGjfkm5ibzB2MafppmwgqPFT2KL52qVs5Wmgw9/lE4NTyO3BlV
s0krHfyavKh67ZUzPT/yCAi1lVy/cPKA/kF1EBf738KTwuvBGnVeJhX0LbUc5dJUMsMuLXvX7lbu
buEG/cvOzH1uQ/gGIH/BDjhnommCWOyxKiLnjnDH9rRiNPwmK1IwnAx0Sx1m7yu18SWF/kNWsf9Y
h8oB3jBzRVQ48xkvsihuLHLsj85PVHtvn2rBV/757ZCIwBMZ0dqcMLs8byRRs0grJnLMcx5Qq92n
RusNKG4V9YvKtpX5zxCEV/YEb+mMsd1YEuxZ2KO6lKHzr3JX24SEC/fKihDzVDVTSklR0Kxujlgh
535izqPZtofeqXckW/GM828781l/WcNLREf2HLTFYol85kTikNcgR6pPslcV8ehpozL5t1dKzGn8
ZQZsKXgxAtYHWOnlUtVVVbRo+yXHxqg2uryTAB1UPWoP2wk5aZ7nPrrQfUbWkhuC47+yO//8zCXX
daJJmoklM4sHp9+2Bds49amr1wa4OI1n4xOOmZFnilo1sxjw6PLnYeXduOQs0Hjwv7M3H4SzUUgO
Ls9+nj2VIU8p/ZBjGfi/NU6dRSsAQM6qUZDDkYXjNNQGaUZDwmF16u2gMtcsdIQ5/yye/GtFzqyI
h8gxEvRYxejmVN7MqPZaFW46l4OK/2ba6+1tt3iUHBv1GiRPgGGdneP5vMkMbhbMwkckoQ1XM0Aw
qGWp7Ks0JltokoM8vs7WlBOWphEEmLPDBXUCXq6XRuMyUrDN0uyo6L9b6IMjd45uivD2yBaNgPsP
aTu0PV/1EkYYblHbZXYcdeWhN+SHuDUeRtAa3DazNIHQ6oMMHYDTeIgKi9UXRc/VrMmOFt9k9Iel
H8vYB3mkn631fC0P6L+WBK839GgIkVRISmPf7UGVh9fk7aEsGgCUb9YVQoQvXkXxoI1d3cJAIxeB
PW5ljq6beGVzL7kblKP+14hwhMwcFC1yV2XHGp0yWVDFB6vcTmtJwcWh4EpF9nF+rMrCqmgALE+Z
PGDxaSA3iA5LL8Ftfnu+loaCIH1uvMLrD2jWy22cTVUEhmkjO9Ik0NFqGXkOnuFqcNuK+Or94w7O
zQhHVEaAxSwtzY8yRYM5kkyDRyflm8Ir1DynyIwgdl7kPjJUSTBGHXrMWgst97rUuXILNcaK155m
8XKLN6oUtNQE8UY6xn6vTb1njD205rg2vdz+6qUFOPto8ZVKlboGUhNzM/RHpdlqU6CYK/fyUmwz
Q9IN7FU8h68KwD0hcU9bFHHNu657bfT0UWW9i8cp5DJ/DxpdWYjFIQGn6ODpghyl2PHRyHFVdcpA
joXTEr9vDflOoyCecSgxtrdnb+munGXm/jYlLDmlOhkJ6ciRBVawxn+3PA7A4oCgscHoJVz4Uz50
Cp3nLUevPOoBXlJPnjOsuN/Fw4ESzd9WhOueajyech1WmIpaalYfDJ57TvcD5CzPtydrcTzYBui8
wKWCe+zyGDKA9WsOWo1jm/4wrHCKwyH/N4MBeGuuzaBBQYSlmHnX8LxFCIjuXz7orjWhvdkJV8Pn
pafIrCr4tx3BbekOyyR1QixWdFpg1OgxlNC1JnGPgWUHQmyeo4AaM1mZwMXQEyhxYJot4ESuGow4
SjSQGkTwxI3aS/JH5JS3oOwa+wH6F6mXRJ9qbHk2Q+fr7aVb3Od4lwC/CNAAEriXS1dXKhm1AYFA
TojXRF9OtdY9sbg5zizMPz+Lb5DF0mnC8Lgbo9dhPCA57A7d2+1RLDqiuYCLZkzD1EQ+ySQ1zcEk
eMLZ5VZOvQiNvkrgsA2BgNoaamgp3PhTLP6PLWHG2NBnAFrAVlYDL1yBb1B/BCTL0ulGNdaAQ4vL
M6c1gcdExUPMRyXmlKLxBCGUHcsymEvLU1XlK9k8Ucnzz/WGXz130SFaQynjcoWsce4TpCQ7ok7o
2MxFLo+lh81o/5DUoK3e9GcQ3cn5O/rLCaT/mOaCYWsc/XrI3EwtN7fXcml+Z1ZQQM/mZhjxwdxJ
7cTHvMiOvVwGZRGqgHVw8OXZBdBTzkoAsbQ50UIPNai5ux3JosuhVxFSvKmM2DHfV3LhNs59AZWS
2wNacinzwZ6VtMHdK75eueLU0QgNj2PXSgdCCtDD5EFNZTfrFYphgbC/aN3KkNY6xZc2D0AcQHEA
8oquGiHQa82sVRoZ6Rt5KJ9LrNkwZvvbY1tcrDMTgrvMOt3sJDCLHpHcMy39WTHuiUY3ZdN5o6Wt
LNaaMeHkFXN7rWQYczpqkw1QbATTDk03sT4ee91eMbbkUs4nT3BbUjcqUN2Gsazmj0Y++Waqu/lQ
BFb0wPIyyNXVMHNxM2rog0AoNbNECTFHMXeZqjXLjgVDnsMtkd3rPAYeVwi+JyqwkGZJQTJuFyXo
TjsFXeBEYVB/5ZX6Uy9aq3HTpAEEFWFo91lQi50KnqUkMAaebubUKySO6PA7diggIRaL5JdktNLI
NbssOnW5Ykc43Eg63ktZPq6Eistjc/CqQdkIdIpCyKPYY5Z1UH4D3g/5IcWN2x3YWVZO2qIR9FoB
0Yn/oUvy8jRHMWq/HOm8oxRlrjpt0cPoyvqP21t+8VShAPRHJBy+U9yFUl7ixZHhEThAaygFPWtQ
jQDj37Yyz4eY8oK/x2zZ6IuB2uDlUIg9ddSGttIRDRPdgCYVgOgOqzCexbEAV2xZAN/KuAAurSQj
K5llwf2BrdDxupfbY1hcjrnXBiUa8IKKsBBig7+e2fjthvOakQcroW6bvN22sTiCMxuCA5d16FCX
KV7MDAKe+6gqJbdJbebftiLybf11ReItO4OdUOQXU4NTK0UAMc5v5mnDc/fDvuduHwO4ukOOPs+e
jJ1cEE/utsbrbctLPg+wNJQZ8eABa52wQiMHk4GZm7ig0oIHLO7AM2GV0Gbvp+pOGuSjapRrEvRL
63Zuc/75WcSmdHJJWKtj75XDBmIH96ACCRgdVyZ1eWgQejOQFkelQXQJKWN0GKzsmOiaDx1lvyG6
r8rlyelkt6ArtQwRqfBnCYFUM3AdYrNfQaGgY9/rddxjr0NStn9IIER0oCXYTA6duW0/ds7L7ZVb
mkVkklEpnrvOIKR8OYvWWKLW3SJp0FSn3FSREgU1BamC21aWJhEqocDGAVaOeEmwUqdaaRS9hLUy
uI/ea87APefc9XJxrKvyX/jXuWMMRMJAHqBYcjkkVOTwlJw0aN0TcP012xZy491aA8LiiM6MCFGL
ZJoRsi0qwqVq9EgP4Ge6mbTRiyLb17rw9vQtLpIOeBgA2vPBFvZgxUvSNwn2YC9TtxrCuaTXr6ET
1ozMIz47T6RyskEuYSRD+Y5M0Rb96wCLpSvnac2M8Ap3tBxlTAnHtu3cMdlm0v2alOeaBeFS6ouJ
s5jOKSUAiuoejPaQ9E2tFTjh7NLEqw8STX+viZi44rExxlqD6bIN5vWg1KPTv6iRzQEWklaoIsD7
XC6IMURGFVnzoSGmazk/Ccn8EsRp/2JvmVA4mLsSZ7bVSytK2bSOJmEchvxV0vs47UBT8K+O5JkR
YUnqNO8iO7ezY8rASmIAnQ7W8bVyyFIwgraVv0eiC9WCrE6HJpk9ta0cmh95dKfkwRr0YtGGBa6j
mUh/lpG6nC0CGILNigjBb/KudV+lth2SY6OvrPyaFcGDKdxOE/Sewikr96WPTnWE06e+X/Eqy1bQ
Gzczr8+dtpdjoT1esCoh+ZEZ5U5NDlnrQEB161Q/bu+weXGvTgoktv+2I+zj2E4hXVGj5w4YB0d1
PLlmeKJw14aUXqr9zHvZWw241sYmxNhVh0p3mxXIhX8nzmv3YIGHBOwntwcmQtz+XNZI6CMoAMxt
BtZeziAgOLguMRfHcjpNtrobNZADs33eelqL94rsMv13Pb00E6Bnmh7ctr7k5tC4jHsbCO2Z8u7S
uD6VeKU7I+AIEEYGfSy9t9K32yYWE35zz7CKlAtIP8QuSjOTFeYQVP1qPUo8Vc63esofrB4cMvmT
xh878IyWwHQa7B92Q81Tq6K0hHzA/DcIaC9HB2kXDV0ycH5T9U0CXrVxjfzQyh7K21+3B7mwVSB5
qSAvB1NouxK25wTiCz6ODVpCgbxG6k/vmk2e7cq1jNyyHYzEhhStbokKsM0k1aRRaH60del11NmP
frD2JY8PFZ6jKztzYW9gTP+1NX/L2V0ey1UD0ds2P1rtwUgDjCrpV3zUQgB0YUJYILXJDF5ZGE7f
4AIsUrDvqRo50TwLQaezcyBWc3udFi5cANhBd67PdUdgVS7HVGhawyode1FO3idAZu21suaCn7ow
IIwot3OmjS3ixklCwBg0Kt/Gxd4+xVWyMSnb/lO+7b/2+Ez1AP0b1AtEsuKatoaSQ87qOMTmb0k1
TpANXwnvFzfdrDqAhrv/Ie27diPJlW2/KIH05jVdedmWuqUXop0ymd67r78rNfd0V1E8RbQOBpgB
9gYURWYwgoxYsRbotNhbyuQsljTNWFPXe8WvqjtEzjaqBFc67pcBTA/MTxDkAn7o8stMrUwgqIEA
X2DgZbCNMJ7+/bKFFPXXwvoLzvx5kSOH1DTD2YlNF70bTHB85sScWVhP1JkF1Oa1fF5gwVTva8B3
suYXmqmfMIKuEAhndLSg4MaXRozEUsooQ77IrUP1o3d2RJATeF/i3ACzCnOsZj0tYEArXUywjqng
DPKOCPpamNJB50kGj+HlAuRGHnS0ibEAeahc3YgwSOlsM9VyLdC56uO9MsuPhhpvrx99nhefm2VO
5jR32VhURXaMyUluf0s66t8Yy4xEbSZevsO78e/6mJw6oQSVmCrWl2Q2PZJClbyuGzMfTF53mXGb
zcrtTJ3XYtRNNNOJiL58/fPMTenCPHNNjpSh19UK5htyu2RfMLQBGYoedEGzUXotEdQa+LuKhgIq
NmjbvHNwnbk8Hdo4qzRYgwhODJCtCp33bF8YItpOrh1VWy2860szXo+XshLrDr4eMBZLvzfKfZHt
IQVy3UdW1/6wdyDjAoTnvVDDfDrJ0pMmWpDGYYKM91iJsFUtMsF8niy2WjCPwYSu98g/qfUVCO9b
uxCNnfI37M9SWJLK1HIwIW0jtabFCn2BnspSh86nghGG/HDjwTsW5WjmLFcAEdbNkB07+8mObB/h
aKxqQcDgBqS1IgjcLEaw3+V7znxMmaWGSB22TJOkws9rNEOkxPhH/qv3RIrshluwhROKUt3lUuau
UEulgpVWMX18fNDd1wp4tQdfVQRuxlsQUhF6OODVXdXYL00BbF1YeadkR6cqoX9jZbKH+vcs2Dae
p63UFrADDZQPsCRpUY0BUG7EIQoUtkZeVhaGzJFFXW+ep+H1gmOJXgcA3EzmrobOLo1Mg0cD77NJ
R9fWPGoJ3pncxaA0/N6NWK/Zl1uWKWXTRaqKk4lryPAMMjK7FYQy3mUU3HX/Y4LlTpi1zIw7FV8l
h5huk2zn4WRGG0W2IDkkqmXyPEBbkReYp8N8icwuR6NpvRhDfmzrKMTDay07Xw9lXAuok+Lbq8CF
2cyzMlMlvJlj3EU0KXUl0AsWnwDXYR70rwXm6Z9Xw2Ro78/j9nub5vuif5Ozp8jKBImbm1DPDTGP
qziyKDgSsBSAHUm0x8Spdm88oc48D6EObrPxEzesc3uMQye95ozNeo1bt27FcTSgKRC8fHiHBpyU
mDcAJRpOKPN57LSf+9TE40ol2kZqTDdtITLSvZJSRKjDtQRaDqD9cT4xRHl5cuq8bKxeQYjW5Oey
vnNQVaAaemC5SCiGd0R1QCvwutKAJWMha7HTEbCnTO/vxZZqOzhDKkxrPLc+N8IcHESBtEo6BLXI
NFA12IPQ4BNfHxzLytpXxYvHWpd5lm0SvSdDP8DCmLeYDQJAxPgtG4K3CHevzowweVOLFMlUc+yV
TnPf6d/WAwqmEf96DBBZYa68oz5EaUthpSowJZgNtuVNdg29NNCaCJLNuu/szQlUdIieDqYSUXS5
3LV61gswcCI+D9/Mt+yxWFJ3K0Gfo/kqajbxwjSot0FRAvgT3qTM98lkSDIUS5IfnQYUy0vRjL/a
CHw6cSxL93NRfB/MXkQjzT1D8Glo8gC3jiGoy9Up0Qjt8izNkUoJWp+T16StqxWDb46/r38yniXD
RKVeAcoU9ynmk1EpluqyyPKjYhzbqvCr+B7kwK7UCIbjeK4BaNdKGwBpDWiiX65oGptqcKIiP/YB
qb0fjYjhRfT3mR2rikGymxzrkK1DXx4Bu46Gu+tbxXO58yUwZwhzWlNRQZZ2reVM4yH9Xo4HYHS9
XvuN1gCmJ/fX7fFCD4gCAJiEOhH045l8p6AlVIDVMceZnUHQo7v9J7B9uA2upVIgY3ATYZKC2jbt
FEGY75jWBFN+dVCY3+hLA9piq/TyVCRUx02sAP6sEBwg/RHxLp0gX3DzrPIS9kh71+bxfYkWQSRj
sjUxJXfKfkTF20hDhSyCT8fz8nPDzFY2A1GVvIXhNm4w8QcZbDqEJL/PRMBgnhuCj3Atbq+Mryy9
T0cNo5gduLnUb6xyT/rNZ1qeK+XhHxOMp+dytUwt5qmO75tFvbnfD9HbddcTLYNxdXD2JNEE4u8j
pFfGJMjoyZo2/zcTTOAxs5g4Dehx153CnAR2Si8FB4i/ihUdg0r5yql16W6akYCwq+nyo6pFS4hn
GOTyNOvNmJUouL4YXmjAOxHlAmQKtD6ZW0ISFZVSDLBkTx04IWplwEPOAKLYaSYZsipRd+qJWW+X
ulNel0EVNfa5K/1rn4UDVRkUUwxIrR9N+RXfi6RPn/teNsgEcXwRNNiz20VStvYxcYTsyrNLqC0v
ni4aDeCe0zMjzDmV7BEp2LLzI43GTRRN/jjcU1u9q8ZP3IeAzfqzGuaKnxFHNufcQCQCYSgm0FB5
sVrBlZt3cQDPK/DfoBPBZZi1kYKoqDZIftRiGbzWp9Zu3EKW3EBw6+IV4JAj1naojGfxh5JYAYmW
VtLe1yKpLtQ/40f7yxCfhBmJt6JzS0wSNzqzLexBRwaE6kNcPJH6Tc+GsGuJWw2iV9j6rdkbnrVK
AxoAnoPnlTm9IxDfUGmCsfStBEEdRi0Omn9n995M3OzVFKp88s7QuT1mcUNOB6okcAlt6Y/WYE4Q
4Co9uzBds4uDGeMDQBRPm9H5DV6zMB7Vfdcb3xx18urUFEQu7kajwrEyQEIul9W9kskAtjYoMx17
eT/GWti3xLOKQ2c8klHfXY9dHFt4GKzzSivF/QfQJQQpZhuTq/QoVY55W8+y6WoRNB+kEQNZVpuX
0FwrM0HAZMUw1uqXtkLi12sAaGVYbh8jtzoK9Qp6xHCLR55BJgKu8Mlxa/V2rurA0eidkpwyaQD5
4Os0oqKsfFXKPujiN60QUe1wwg5+zFrolS3QhLPgK3N0pN4YKnpUnS4sQqMF9QfIl+pS8NTj21mr
SUgRSOHM/acwjFgu1J5iXiOpQ0zdtK6u0ynAPNa4xZhbLYgMq8syRwiiafL6Dy74mFa6TIASSFhX
+SZsco9J9SUlhd9Pxj8KE/z3Kc+sMEEbyqLU0hJY0TD5XDRhTMPCzAReyjmdqPehsgj0EqYe2SYO
qM3aWG9GegSj+8ZS7/JK2hH6me9zZmQ9KmdP8Sov8Ly3BzRRMBuafCHab/BBaoK0wHWCddPw2kc5
hq0up6BnrBQLKxlUbZ/Kwe9lBqVVKiguvr8OPnz7MzNM+KSzMasLmegxSmMvVfapeUt1aVMZszd2
+iMI7Vw1uleKp1neOa3pOe3kk7r1dfWmw2O6CZzpaCXfwThi2dtG2+IsH6W03ZUjqGWVW2MH9GzQ
V1JA2pMturnxYhKApBjh0wAUsdnpx0Ed6zJWNHoEGVsjHepd+jL8rj6BIsOp/2OFLVnmkIseOh1W
cAXF3c5LQbXWd7qgUsFdC+oUQHdiFEZmy7xTrqDLvFopNI+gwbMsXnRHOrAHffn3QI50ARQ1asSA
X6yOd+a9ymRJfdejBWgATn2X2dGvpqOqv5Bc2hjRjAp2hTRy3SbvWJ7bZE7MEktj1vZYHFKGZ+bf
J2VPe0Gu4B0YTNNjhAp1SwOjPpfrMroJXDEZTY5o/oD+69RaP0prE4XXV6LzgiXmlZABUIdDoZRZ
ipJklRrlMFMH+mY4SltwLRQ+2YEuyAPbOjjgXMtV3NLL3DyMwzR4efraeNr+aQiMbXTXeK3qjjtr
A7Ibt/HSXeo/F27hJZtsN/wW/FasmD3b5z+VKbEOcx8TasXJkRa4C7U/Ym1z3QAPJKadW2AeNNI0
tJlKsBmamW7QjwvNCXya8pdMrYMJ3GR2sm+MlZzassDJJxpwZyls31PKmfn3qfEzVyZjGhV6jwWq
4HcGHVq/uO0r4JdQnrgdvpNv3ffpBrLy8T1KftdXzvcCEBIDOsZhg4Re0SAnWQmOlxoqv1lWVH5s
KYbg2LCEi/8tEOh8G6kMgygOkzNNUtRI2A3IxaTQSF7JSAPLTLZV76bgNqIu9FZcNASL2e+m7EEf
t+hBmpD+woRnBIKnWdj04EUpVBX+/CDmkDk5ZDajCBPNFtTtG8w9QKJqUi1PJ6g9TYJkzl/+Sl2B
kwbaWZMJVUYc5zKIn+Fe7exVJPUXNXZT8i0GTXl/0k7Fj0ktXW0I1SEJp5PyIM9hpNyVqNhAbfH6
F+eu/Oy3MOe+TqCmVoI/6ggFcmv5OUrgfiq3pelWqah7zZt1wdSjAcgOqrrrNfAylGUQf3CMEVP2
RL4vwCTZxZ2bKiep3pPZCklEXdL5lgPt6WBaaf2gMjEOgkos9+p9/iNY36sougEKRsrxgh8PA6KW
t7SnyKWlG33p3pzJV14Td8bAw5f2i2j2j5cwzo0zfhYD/6LnGob/5yj3J/MVLStPqGG1RqcP8RHV
85U6F5vMXhYd2sz1tGCFzS7DxVdV922xH/MfsnYchu+AdnwiQ2EOBVhT8CeD/WMNKmfhyliqwoFc
Jg5Pt68pOpNAfdISdR8RMoFXQYUIowZVIxRt8SzQLi1FSUUkQPCSY5EOXhE/1Irlrd08Aqo3Z8AQ
B6I0HokP148Ib8AHVPQgm1mZ2lHYZPw219LEymOMu06VE9ZL5i1ZSJpfY+MqxzRxTs7yBGa7fSK4
KrOcgf+FSdxkAHzGPQ3dkMvlKnJcadmoJkdH/ZmoExqJZWAY1B3LQxFHfhPrwHLNbgc52mxZXJO2
W7yxBJUI3v0DXvTnRzDBaiIFTVoDBAKy9RWIO28ETQFGPnfJP7Kdvq8WLgSYGpCiCr7x5Wq1KTds
6GmmWK1vd+HyvcvcaPDoTxtnUfA+4OU5tBQwCgJcnGOyfR9lMnMJAgJ46lDjN4TlRihjJZYgtK4/
mD2HFmbNMWSHIgbm0C4X1KbjkiOnwG2MAPKacR1o38v42INSUNQM5kXxc1NMXAEADn3aCqZGr3xW
jtljBdSo+4ljcG6EOX16GS9pOsKIpfqv/QiJY3fwksVVwQEMONr9dXPc3YPGlQzqJRXq0Yw1Kynt
xI5gjVjybtbX9rMLVdRJAUMHGH9bgZvzIrPlACSCpj2OOvsaskBsv2KEEDRHjXpFTU5Olr2RhoiS
P+9TQdsEWsboqiI+M14BJePISWXwjXRaszUUCJzkh6XbQItciQ8QJYjqwqXmjeo8Q1+oGcNMNrft
4MXLl0gRYZZ4x8AGJynAxvgPxGouPXQqR7kB+xU4z7Qq3dlWlwQ0ahXBYePlIxwyIGjB5IypCyaC
FOWizdWkJ8dlIJs4k4KCAq4ftz4E5t2u2Lf1cJ9YlSDR8z4ohn1UMD7gXoF/Xa4NVDgY/kAT5BgP
tge2Bwsys8JUy9vAcyNM6lOUUldGYOiPS3NfLc96vAgOncpzl3MLzCciCwo2RonNi53b0ux9gkF9
Iy/3MkglCmtx82h9Vue9tI/z2yQ9Sbixpoab1OmqnT5ixE138coPxowCxmndJGMQZUuoa5tWcQul
2XZqaFHRvLzoVzOfPJ0bCcPT6ydPj3MJzXcbghuvNPNAaS3YIf53hkA7+EQBZVdX7zu7fYAkwkhL
B0kSTADAK1FXQkkxU8Lr0Yj7oQGWR9cEtwAMNFxagUaEOqQEVuLGBtCceuDfvm6Bu44zC8yHllpl
maYOW1YqAKqOpmeDhLsQwZP4Vixg4FCHXVUhL9fRR3qW9y1OhTVZ/oDWz1rDmubN9bXwYjcEAv5Y
YdaSU1LHIB8A19FyUonhO+NvNP2GJsNlFOS90b9pdL/fHKAQD7UvIGJQxWe8rRznSc8dcIXQ4gb1
vHxKTz1YNoHUiz7jbIBVoXytYqLQYBZGG5IWLZn+o6KccWNwxidVETG7rr+XvThg2OCPFWY9WOoC
KbwFztZXQdZDLxHiMVK0X1rRe58XmtcSI/QlMKcMzO+lO1hm2nQWwYfKTIpwUnq14RnZN4xqVHoa
KEOACul11+BGhjOLq+ucHVdaWJEUUxykthx8oqrh7NSRaw/Rtuzirw0RtVq4rmgAWbaKaWD6if1i
ZZrX6YIVpkXjYHq5MbaT2e6KAroNdRZRf4Q/QWAqET1W1j/84SOeGWY+YgwmzIkWyPPmOmLen1T9
NwatPuOP0LjVAaFbeQpVZjcBmiMLAVsucbQNEKEpqiitKbiJcT8ZmMPQw0X0M9kRmIiANJp2iBlo
gLq9luymr84AIm+93DhpL7g0sxoU62GGCAfaNSshxjrffLkkvSBD20mIg3ZF3VhZtuCrdPDSGtAR
h9hr6cUneZ+7QZ9lG8sMrPrhuoNyDt+qXg4dXzTEoDfNPPbiSJMUI8tS1KZQfgcj/rc6Bs12OVoe
iUrBJYVrDMVWTGChaC3bTPKy+mbKUgmUL6M8F9A1ywav7HINavM0DXAhFRE3ce3ZgCevpB/olrOn
IbWN0Rg7UCBMGgZcB2Wfz60nQ+NapfHP6xvJOQBAWkNGABo+yJtsRTmvbbWScfjQLsf0QJRNKCth
ON7XK5IInEZkigkq7VwmsQTqnKNCUAGgvatMidtAnOP6iniFWXgmYslKqQvmWeZMjxGtZrQXMFtr
PkClwiv99Eu6k11yWx4rbwiNveSVO2l33Szn/F1YZYI0rgWJlMvrTcqLPcv9bW1S/7qF9UwxsQrK
UWiarDR36DAyFqQMai+9hTnNZhxAPyNDUSkeX67b4KQapDRMB+sO3lkO+xqOoS1jVQYmJ/U6niDD
ax3kKA2WEoIeSlDS/GVVE5PerhvlOQaQITooHzAxj77zZTCZxywpS83GPRRzWWnzmqGOL4m+DyfF
oLmFCTRUaTAwwYJxc7Oxkg4PqGMXtV7qqKEcPRj72PJk6UnIfstzBiB+ESzAfAQxCeb5mM+9CXkF
GCuL59wxQvqqJcQdk9wDoO8Tm4cpICDmVx7WDyxvVdXIoBfBupJScyMiyRuAsHKvamaRojd3VWem
mMeatEAWQa9wgClAAXL3Oo4Ps33boE5SV6LEzHN2DJ4g2KKqheYFE+D7oeqzfMSynOhhgI5vXuqC
rMyrUyJ1rWyfNso/GIi/dLskHWNr1JBDMEXsRk6NO+8MPM3spVCxoe2yofkvA8VvR/7ETOzKtYin
vG5juJd1eE0y0zFKMDxcQWD+Zag9POmvewUvhUCZBgEdzge5j/XInV3g0LuPE1TUwIs1Z1+yfoI8
V7mniRNQURucd3jPLTHRdojp3EONCsxuXQM5GGpCA5lMqmcbmSwIgCJTTACEeFcylSV4SOr4rcrf
hubV1gWgJv6+IZDj6KI4bzIHtzFzJystrEbWE6+Ucg8A2aKMQtoL0gV/LQCNrS9iTPyy/l1X2dJU
WMs4BUO5XTVCBIVp/lL+WmCWYmtV1OrwtKM9ez+AGSKHz0y3AJH01wRzsSVLD1nhlT6JqC9x5TbD
90WU9ET7xMQcUKkUMbgMwR1Q7fTQgOTd9vpJ4QU1ENStJOUQMv7QNjCrOXZmCrYPqEo0fQVFp1NK
dqN9/+u6HV5AO7fDfI5GS6E6XMDOACEB8KtKSb75dwsgxUaBxUF1FGHt8szbxHBKawJzVqP4wMPM
2vP1v/8O0mQvIOcGmAucU42SStKVVgG651obqEFZemjQRVtreRzp21LsErTf8yUYh8qrvkKJzFwg
zPc6546b7JNoV/ngF5ZEBCA8HwHxNMZGcd8DmIxZ+DxLXdPa+F2WDUZa6fcU3QvBuLzPh24WGmgg
GUGuZcLcWGuTNVgOch8kdyuMHeiG4LzyGs64ef01wSyDRGrulBJEn7o82UbqaU5Gz5x8IPVvSQL0
uUZkVwHocaq/dI3t1o9p6UOGbFMqqa/FDwY9NJUI18K7Na2YFrgVUAB4bF361KxVQzr0+E2RVZ5U
8zGefylJfVAL7abR9B0EW0Qw9XWVH5wM8Jb13bPOmjEbncmLOoDQEXwR5Z2i1GFl/erXinR+MPOn
6w7Nw59BSm2dAwRuD97D3AAqiEOVlQr2LPtk7oujvLVPmt+FxmHYqr5xn3p5YD7SU3e7/ABNoa+7
EAXzJcB6Ok/389DayK5YGpnraX9/FNt/n6QcsuopfhRRcYj0ZItrtzc4+pbK9iadW78DCaXen6ZZ
92xK74t2urM7+yuQvuH1/eFBAc73h+2CoDPSkVZHCpFu8620TW/yPQmVr2QL3sljsul3Iqnk9eOy
Hx9fHQOZmGoHWzITJHWSVuq05qwe06zx6KrT16ECbbigesDz6nMzTN7K4emqFGOLp+FRrT1aBkjC
6RbxqRNY4nWldTQ3QC2Nuh3uSWvsOr+INfqgJRZ6mH2tPzpG88uJuoOeGZ270C82pFLToACsgTSW
rzSmILfxAiOe9niI4EWnICtcGm97KVdrcPweU21DFsuruzicShEqnXdiAc0GlAFASJQomd2MtFkz
6gSYPoQK10xqCWhMqJA6GJGoBv1n3EqCVhXXIPq1IO5+V0JlghIqU103mdjTeGfvDBrmXnNfiMoI
3L07M8LsnaKOEYiadaAG0asZQENYO6+qLThhvLOOUcM/K2G8Y4kHALBNgx5DV/Dp36kZ2KN0/qeZ
ONpXrZVW65+eg8zP3fSgbZIKCDXd747y7/a+uFsOyjctTHa6h9fiHdgQNsr01NG9LYKeaOsHufZb
mMzmyA0eOw5+ixP70SH+FXvGNyMEagqd8Cwge+2ohEhsRTge4+4wbYApSu/0Q/4yBeUt+Znfdjdp
mLrTkwOwgX89yHFvNecbtQaLsxM6xItM4gjehPAWgBUW8SCIwGoXzNTLUfTeVy9O59pwaG/e0d0k
3Yy/uoBCTnZrCR4FIsdm8pGlzipdVsfOUaLKnqmf7GLBUBEvwv5dLfLs5WoluepiqFDBrf3+ZIbN
SbCd1z0aPbjLv0+NrJQNCZ9aDoLIu/6prm8P5gUu/3ahk7E01i+FW+XP0l882RfNs14/9VDsvjTh
SCnBBQ8/3zQPcr4fza1i311fhWiH1v//zN8kc+nHbIUjS8MeZ9RtFZFqhGifPkQVEqODs+5T5g4a
eEGhnvArBXsP6hvX18JrfINw/X8CGGLV5WIUpL1osGHKJ+WN6r0BaPuS+OmNGnyJDuMTrd3f4GhU
w/ROPcx4TW/Sb8NTthVN7Yr2lAkwiUx0PQUk5LjYp3LCLS0WXc5Xv/3fQxguD5cLXRQ5auoe6UAH
3lpzU1957jboYN5Cctm6LTbX91XkhkwgGKGmpjUZEndxDKevvaCfwe3enH01tvigQWC0idbFdL/m
G8mbHtNNhkrU7Kpe9YjHHd021c1YnmbRVYFbmz+3zIQHNW7KWamxsNKtfAf/OiaDG23Vl3ZX78aN
c4NRthGCcQI/Xffrytd7h5KfnTl9iDEaSuCmC7iRbbekYWu4g1/Mb5r9GPcCZxFZY4JIbU2SBMJn
emx8TG1+G7bpLvIULw7+T07Coh2mWNInqq6BRPLruApTLQtqU5AvuGuBeghmgNDowxjFpd9nVu9U
KLxhLUjd8R5oMi2IJy//Oh9EtGl8tzyzxThHExexGSXYN1kCEmVSXWdR3WmyNoMDuEwzQyTlm1K6
cZbf094CEDrbmLaxsc18cLtUBADnxpSzX8NkG3tS4262kQosOiTeMlkPeqUJ0dbrX/ngmWdWGF+x
9Hkk8uqZ5JT5S2ht5VA72kdcN2g4hKKBdm5mOLPG5B571iYT1WJkf+rmmPnYWaNfWZ+51J4ZYdJP
OaaKM8nrGS+UYK6f5lwSeL7o0zBZp9eNrs4dWHCK13w8lLIIccF/tp2tgUkomEKKjbGHBUl7Tno9
IMluTvowTwNgSei4V+LBLyH5YKNieP1Uiw4ck2jKzEzkdnWI/I3u800VKAfpSUflZ3fdzv9y2t4x
jiu8lo2JDZ2ayYl6oFHVFPy/RW+Yqkf7tKdeNeWF4ttyORt40KXz6EL8ebxPFBuCwvViLZCaKbVq
26tKQTekyE1Mw3YU6dApNBGV2rrgjyfk7+9kTkg8oMuLKgUiEAn1CffxpnKDSL2bRsGOcK/G4DFZ
FUswLsS2nExlUU1tnSdqUuJhwgbi3iEZa3+Qfgu2nnvozywxgU4eqGZHcwS0dpt5iYmxGQfC8l+m
hw6TjE86BCpMRDSIbWnK43XT3DVCZNvQ8VQHWSrj10brZFKh5ZBsVHOXJpriDrYTmETb4zuL7uvc
L3dmjHFlbZHLoZ8wtRLT5XUeI21nFdPaXotlrx4wKjVD3yy050ZUEOaeIejlQtsWbWxM4F8mLaif
NkacAybckR8OqqN0vJ3VYzSGTXSbAE0EUMr1beWu9Mzg+oPO7heZoUgkHmBwbscN2I6BV7qZwIYT
K+giGYYfL/vrBtcY+uFQ2BizANgHc1bsd1xqKH8A2oPD+5ZoxX5W2mdTwTzQdSvcdAFdVU0Hx/FK
yne5rJJCWM+e2uQYWtDUmzbQvEp0NxLxGHI7sQBrrB8Mk/YQ+b60MwIvOFslVlOA0WDB5KL6s6Sb
WcpcpbnDYKpb1oDSijCp7yxv7CZCegb+gcFXtOCY5dE+LgcIpqwTfNNx3pr7eDOeotfxwRrd/j6/
N3fIwj9UyV0O1ba4n8MS5d/+se7d5gml943oNcUNyec/iNmHbkzsNFp/0OxZoROkgeWVm+aQhOmT
Hqa32ktyvwhT3Ro/r+0Ck0zjbNZGQmBUxvqTux/EbwJps3jK8Wd+J3rY8DzqfIVM/LHAdGM10vuW
F+FvDJe5RXDdZ98FAq+thzn8S6sblI4wgWbTjQOV5hun9Y6otB7Uu+ah3lZev0UQCpU9eYl2zb7f
yV+v/wS+P585FhsOcijHmj1+QrYzfH2T7ju3cQlevaInAC+cn20n+5AjjUry1IEh0Pg03X1V7cGD
DcGw5+sL4kWbczNMvgKwcIHaGcIbCuWyq3kiuKkmcAv2LjJES2ObBdah3dbbPpjQhCFe9aLvXeum
vNF3UbDsp432aHhjOPt0kxWuHhQ/knC5mf3pJj6OX/HfveqmP+Jt4RmCmwFvxgsgwz+Rgh1zSZYk
Rg0Tv28unhsA/066V8UuzSC55NGbwpetH8Q5mHimXN947j303DAToqY2MnPwaCFEeaMnu4lnHXTX
9vOd6tqCg8PLYeemmOCzFEOd59XqS4Gxa+5QFgjWiqdgQSJXYqJNpHcatJZg5TT9ukt3k9u6QzDA
p35DZmPn3OaCWodoVUzAGZRurmkMe51vBk7Y++u6RKoQomPIhBxdrmzqDDCyKK50s+xT2Li+b++A
1itRjQUrGeD9wTIwjYzxTVSlK9Cle+VeDUzfeK5u5V0/eMOpuJmeS4Tv/td3SMBc/wXcNWKoc23L
ArakMe7hLFROrAU52mnuMRPrTK+t9mT1gnIDNxCAPgXjhRiLBZPK5U1gxqBTRPIOwHPDrYvegzxb
4vhL5AkVpfnJFgMCGKHHjQOQyktTJZgki1zDlID2aIH93g5HTL7Y9HlSlHCwVQ8tWLfH7IXV6+AZ
wvDcyci/52Agub6v3CYrBvYwvYkBOki1ro+Fs7tjIufmlBAsWem8sfoVmWFdBQNUJb5R+bUBlZK5
TK6T5EFuHBdtL8JF8mgUdFB7rxINmHVDlefSPoJ7ZhvTik6vdK9Pf+rz5OrgiizG7fiWJ+EIKdJx
p0z7yfklWDr3a4N7bB0cBNaUZXyW7djQqxgoctUeXMTVqXyhoEzALJKkb8teDrt8gyb0OtyPa6PX
6fdyV7vLXLmrOopIS2vNyh+OGBAH0AUDQzQoNi43ooCCmlFl6yxaWthu1kiPfek80g56eg5GKoMk
S2J3BPobFFvpi2Ar1hR6zTiTYtOuahqpwsQFhMj8uFG+6NrLEB0xfbJbEv2m7cGYlkdB+RZ/QkVA
B9YXHVzgzQ2QbF4uG1WOqOx6zOVA+qWzT9Q+jtXtJGJr5G3uOsBir1y4OHGMlxclbczOdJBdmuEQ
0WKvVj1WVn+pYxWvpe770ijfQBD38/q+8jzs3CxTPCDtgvmiBWbVTYfBhKjKA4kULrHqUzf3gqPM
y20A7cOTHdDVAk1/uZOzqUlVt2An0+oNYoIl5m2FylG8fAbeI1CtrmdWZZ+2rZ7FsYSCFzwj8krt
Bbc+vSz8NAnmHuxApSII+9yKPQjZ0WtH/ReTAkyYlNW6/G80pzLQGW2/RzXI/+vWLZp7Z9tnUljF
6DJhalp20EGg21pF4bZbAruyv1exLGiecbcYkzQgXoHqAZAil1vcS3KmSzG+p6Y3rqQ8pRomci3R
/B332gU2HwOFIBAj4n19aWack0pNbQlnArwu2q7vUldOLcxFDv6QBCBd0SuPFh56P9fdlbs88K2s
bLrAqb/3qs9yAVkWI4+7BCp4g73qLRiT6Y9E4Kbc1YFxwoCkEPwIiPvL1alKp2Za1QOdTml5sAtZ
81KtjQOHyMmuW9QuRP1TO8wV/qfSftHG2jz0qLYLalE8kg+gr4C0XaF7wMkzd8GuGRJHQsXxOMx3
Ueo3dHShmuhqxtaygnIJDEk7QSiqXlo/KuIXVd8S/SShCFGuWtZdtP33zT//OYynQxvbaDBwA6ip
lWx7kL4s01MhiXyLFwjBg4kRdrA1YGaeCfSQEi7GsUaWyVsrsJzXeWoOpYXhYBMkjm10Y6m1W5ci
FmXGsYAyR5FjHWHCSXZAUcXEQcx7t7GaJ/RBicw7YHWCKP0uWZMgoa+n7yyJrVZQLcLfX+lXV+bE
S8cCV2ntpJGTPECm/atEuhtMSIlqUsw99D8bNma/QNwPJgB2Tp1oyhDpk5Q84BHhDfEhH/c26GCa
4ct1b+DaAfePg9oyZElY+U5JI10BGGL60CWZP0VxaNODTuqdRQVoJu6mnRliTuM0RYVCII3+IHc/
SPG0NE/XFyL4+6x6J8CUprnMZfrgWOkPB9yujilqeLJ32P8+yt816MyHB2FfCYRlnj4AaXBqwIOA
f5QD1N3waN1NUBbzah3v8usLY8ssH6wydwpSG5mkSViZ+TqF829yp++AHDySr8vLdUuc0wMf+OML
LElzZEqDicybPkx2G8qZjbFK2oeTI4sm/5jg8P9XBCDdysaLuQBmH1EdBeJyaNKHJPMwQpGAWslt
clc/Fhtx4Y+/qr/GmO0bYqNAYQPGKvs2/z7eSJHb1hDD8QsXWvPedCpQ4fT7f4uyH5bIRKKI6rM6
SnX60OvVcV5QjwNGEYxaIgoP5qL0bkcxHVzGwJqxAokvYxGpKzOuiGXfZ0S9W/COI5WBXG7u5+6+
y1+ocB6cd85UUFhgjBJ3JaS1S4M0AdEdlDWde218VOz9DGXN617INbC+T3QHxCQfyE9UeWhNsEE6
961z1O3bJRI98XlbhssHegoIrmAdYCJRDxbDrLEIuS871SPK7UpCT9s8BFgJ2Du9lgWPffYC8P6N
8PRWAY39b27hcsuUCmriah1L9xDGzmfXzHS/p8/N+FwN8y4HVKP2+/7RKdEjepapW+q5S5zQqCsv
KQVR8uNhAKwfjSEwEyCHgZ3y8qeU5ZCWdTVJ95jj9rRmCnLo7jmJgAOBLSRixZAoxegmuh0Y1MZb
6NJMJtVWTYokejj8mB+Sb4a5XzYGUI47+lMnXlsJewofI4oJ5TYsCC9arIqtXAJfUOixkdEHs0MJ
HLGkXjbF/yPtS3scx3Wuf5EB78tXyXb2WpLU0v3FqO7q8r7v/vXPceF9byeKb4S5AwxmPtQgtCSS
IqnDw6fkKwgl18/ckFcKW3DKYN9GaDMjuDGxko0BDEEcBuSw4TFXNFoH6Uq13qzfWmBrEm2lZDsZ
wWFCg91921gSC1IzQMZRx0ALKds2EBlKDuKVLjzWSAdt3cQrUmp1huMpVX+M0jLbGFaPOkrRB5s4
LKUXC0m+e/8jbnUIOZmpotsO+d88POL6cIUuxeixegqPRTiaFLO/YT5NLmwKzeOxJjN5LfQIIzfm
MEsGJse6Ybo3urHvJDHKjsbJr4k7bKNjvb+/mlvNuRbBrEZpNS/JulmEREzBaVpioCiXmc/TlOwS
f43mfOefS4TrBNckii8zIdf1/nV+mJqhmGTHCtxiPpkskil737LzlnaqSnTeA+DSCi/lMf5O0TJJ
iTXIU1FRFycSFI6sOVO8nQGTyVk+3l8eW3H8PrQLeSxpgZcUUxiHkCdI1Gw+9Ipo7S5AW39TrNOc
dkAdhJumzOF/VBo8N8Af8wb6sXXk+RswkVzGHYUAHR0vsw5fZJhpnYhdbHjZUS8bou2r8aETPjz/
ILXnNN+1xe+6+GWlxPwapOcmN50sl2gdJkQZwl2c5yTx0+1UiRzLWbgJ5s/C0cM/ohmPbZNoQboR
oq8Nn5Xagr/XzX36Q/pQaGAQ8Zd/qlNSrbRDv6ldGVOEOc5jQQ8gHP0LYA1C6YadBhY1CSCJepQf
pdZC6cJu4fxXQ4GQAa2mycHgGNZtZoG1InWZc29gTb7T84sjyFo8DlaKkB0DNTvHR9lEGJS++EW8
4ujbgpOYu/hB8IPUD0ubA4oLQXVdNWMkJ/mxbz5UtSeWt+tt2FXq/PgCYOcrBObMPNcaqhw54Ca7
kpPZfLMFXOWDaK8GGzLmLOJUUWhgPmBsFTHUa1E9lk6xzx+SjfqsP8vbaONvzc30bP0Mjv1ZWwHX
Y1fU2vAmjrCFDhM3wZV8Rtk1E+PHUxQ+jxk4Ubr6FJYhyAptUJvjP0+YoAd006M1ok2x4w0M/s5D
76191oKLza8KPxvgwdWjTLMNwJnAcjW7bN2s0fawG9bhyt/oLvr8wFIuPytPsZu78lpeJSveEOnb
q3HeBdQjwbsFdjeR7eLqSxEU2D52QZcOavGhylskTUQRN5qwUvJjo7k9KN44uidjeezy0bqPJveZ
wwqdMtfLL/WiGMqw1I4akb/Ab4oZpQd/j4FATx7JH3n4m9uTRqCBOBIBDqIcFTMkr8WJo6nXrSzo
x/fk0f+pZrSNiP5YHJCqTZEtcsK4G8MCRgxxIkhbAViZm56upcV4K479JLaOsuW03SYB+7tKRyIo
Gm8bFyWBnmCeWIrVsRZUd2VdtXliHbt1t+veslN5kH946JMx1/FjtKqdYJ/9UWuOWJ5Uxm7iMcFz
lQepY/DlPQv9FyZwkWZlBBXP78+/dKUm805erI+xkrSt/HqosZNFhQ6CN18AT3mpk/ZYiUCBU2t8
lYOfeCWCuq5bdDFlvPr2Tc6DVBuDRb6f9tG6xmbcXoFXTaBivWOrAfau7GLq+6sH/eW+OSws80rK
bC0XzkBKvCLtp947psR9+8dlEGYJTOJptrkgioARH9sH4DWNx3P/5LWkICjDr+4v4zZ9mUUZcOUa
mLpwXTPrKBMQ3Aq94h3FZxH199+Wm528H+IGih+F1HuznnhT0dj3B5CyIo8AsS94l8C7By6V663z
RtFXW03yT8La34WdPewsEH9vU/fUrsVf1cF8yN80W7M5K51NmFFMHfqAgVngpBFRn74Wq6FEOwVq
EJxS1UW2UlOMlFDAn69g6kTp8sbsLmghCKdR94fDnGftMgZXVqZV9lkYnDBNZ2WkpEc3xqOXEpHT
mXATeuDkEGYh7wRoEI6LiXj1PM7CCUxWSBrQTveZdyf0zpOx4WF2bxUFPMgmRBjzK8bMYnW9fVWO
SWJ+HSQnPLqZK/1PJZLgLXgTcBvsQzf4o30O/wzoAQzwtUTmwAbZ84Fy9pOT9DsrSPeGiSU1HlNJ
x3ujuXGOjCBGIdV+KH3Rx9JCnwxEOxoY8K6s76vfjb9gZLCBk9wZiYQr5tQ9WQ4C0fu/zj0dRt1A
YGmWkYKfD875Q00j23iI9XX7bqe2JiASJIAicETOX3xlT8yKGEffgb3AryeI7J1f/UsiUwBXnh2z
2Xr08xnjfu+Lu4noGWnzGV74W0vsJqOaF1hC/RLiPQG7j2hvOlhPKq/dYUmWBU8BTi4ZjysseFWS
W6uUahlnlROA7wSUWH6PLTXXc2cYD6Nwu42Aq0AIWCKA/bXYwTzBoMRT78f9yRSC6LGN+hqPsQaP
aOdWxeEa8LSCZ0jIAjDlevsCsRHKPsjUU5zaneZoSAp3Tf40qc/3j+lWzSEH6R5uE0RtNwNXVW1M
kkho1RP4XaQGT60CDc0f92XchoaAul8KYZQ9TSe1LPtBPb3HH1CH8Bi4yVv2qv/uPuK3+7JuE55v
WeCLRusIToj14xkgPuDam9RT4w7xT/Vn1hEk1pbyO/We4nijFQNJ4l2PMTSoeUvPM/Vp9VpXGwt9
Fi2p9wmPWHPxJMG4+/8/iDG7XpukaEwk9VS+pqOTYzxRpIK+Bexnyoaz9lkpri0c+wwEEV6V55Ij
W9pUiqmtRcwTPO16+m6hqe+n6kwYRRPYIR3oj/r88fE1klNLeD1UN5fnvOkXgmcDvTB2v9SzuAkU
zIt6iXWAI6MPf8Pj12dRUrheLoWA6/laiKhmk2FMMoQcilOx+eVt4pUFMJa1Ahu3e38rbwtFjDDm
9sQLAMqziHpPXbUWURh6NI6KT1ak2aKnl/hP3YPu2QJvH5ct5T8beWP2ST5ZkxhhI+NX5SxTFY3w
0rNxEA4oqDr3l3gTiDArZC5RqygTKYJXONnl86Z7FTglltuokfl95gI1pKGNGw96Lz+nJY1kO3ga
U7sFVxExnBpWmdpoefk9jY7KTX3n02EMAZeBBQpKtJ+glsXoY6EIPd50A+1U7UGFsfP2jeM9Qk9W
9Y5H4bx0ZJey2GeLyMrTUtc89SSuhn1kk99PGq2cfD883T8vlpxo1v8rQYxK1mjhUYXQgKs+VWdX
aUizE3+oT9mutlvbBH63egFapCDCU+3/83DlWjZzHXXloGAgi6WeqsDxd97TE5lWwk9tNX0p1A8I
V+CCQ7laK6OcYMX247jCpmpkckWnW1urCh3fnB29vcqvV8WoaFrkY1oOgnrqabTJnsqDXxL0XmBD
Fdq9BNv2reZElQuXwdW6mJsQ0N4qA+e3djJXOdkPDsembxYEtgekhBhLpaI6IrGICTVuBsBpVZBE
gdVAKt7AGsXZspsrZpZgSEAszUhV/HPthEMrSecM0TgV7+KX4UYRjFmoyegmCMWd2A54kfKNJmC0
PYadIC9DnQKzN+e/X1wtVZhraahI/hksSNIZveuYOwXjxlQbI3LNCkgHDTzgx84KeM74xkHOkhHr
ARmMQrHBtl4FSuh3Uzr4ZyPfmMh0S4SuffvJ2dCbLPdbCkrDoB1DmsuGk57nB5hHgvVpZeAqoVOh
77ipATxYqfW00Y3YTlZS46/ui13aVbR64UUStQRwLTLHqABY02ASun8GYIhO+gGvZrTA8Lo8WEnR
byWZyH15N3o/882jxQv1T7hjjCa6PsVGUYJKGeXgPG5Fx9/6G8npOaXu2yLrLAPaP3PDgcKcfftL
hSG0wk4NzsFG3Q77Yadv6r3qApbJMeLbq42RxOyep5SjEatacK5cAaRcoODelodqHdPCQYvRc7iR
thh8x8MG3AZAjFhmE2NM3237CWL7bfAUrlWaPUnPP6KHcmO6XEz6gl5e7SbjG7OgnQQh14Nz/HD2
MW3uhDnebnQo1zlvN+fdurqsmWUxPrGURd+LPSxLWJsrwwXN3icSnq3kiOvgIHACu0VFvFCS2egv
3EmfmkqQZFhW+PAovWUfuctbzxxb3C4HXIiwLODwWOBqpliJFotKcBZp7+hbfz2sQf31iDrIfZO6
jQewb3gpA7xmznxv9B1F/1yP9So8587kynSyExu0eTvdjjcTVSiM2Q5dtFGuXzmCb1VjnvyDBzQ0
h+DBn023AcnXDQ9A+W/1B4UzXlKSL2Ol7nh05QsmfS2JOS11kCo/6SCpsbvNRDy3cN4Up97lnHvz
Fj2HfprLJc1qc6EWQZ+H3jQvSUHa9PCze/rtmrZ2GN3g6P/AwxjvGuVtIXOrFWM0AagOeSM8lUAN
p0VfFCqqXIqBRUHgmAKEWkdHDwtWD5NULUHiH51R1sTzui09mI+Sg5bMk3q8rxYs3ZkJuBJAoX9F
MUF3Hk5GAshNdC6dap+4JU3sn52bknSNMYXrviDjk/xoPpYb7Zu3azwOvz/RQcKbNcv7Dn3ekouz
jFLc6mWD7+i3yUaCZTR78xnvXyIdncz1HX8Vbnq3fY83yWv0YK0U2qAX1dhwlWrWzmtPcLUhLJNx
YJYmIkx8SGE3dk2mmgrH5u33D1DuH6pV6HqO50T/GNA1d4ZhitqMApYxhYIxmTiV807DLLxz5wLd
oOwDOu0mj5q2+Fjum48tjZ6LQ/km8Ugzbh3rtVzGgtIkm4tZkOt/qFtpJ0t4TxY5KnbrWq9lMFYz
FEEInNW31aAjnPzSbe+UurwrYr5v2GNDGw648DWAshHNXuuPIIfNWGPA0DnT9nX0NGqf3shz3izl
3bexXAphrtfCk4qqHSFEXKlbbyVu++83+doNAbBoV96qXlVraTs5xkp3czt3+zWvXHSbLGDO2Ey3
PNNiarLKaMpoNb4CGvnkrINPd1A6Esf0vkuYz4PdyUsJjE4kbRSVkVwl5w6NfGPxkJoZ7UZHiDGz
9ag0+T+/ETEAGkz1s+aD2p19MYpkI8LMJjU+18rz0NJGANTO8fujoIAzTHI0QBC8VNzkrbyqQH4I
ti2MD7ZzdFMWez0AFVbu3t+AJVVCBoEhwfguPNYxqlTJaQtTlLHFXtHaqK9OdoqRKU7cVR/3Jd2W
IWD3M6EIEjMMh4WdXGttP5lmrvdFem6/6gdpl9K9vyl/Sy/RQXriiFpSHKBf0TuBp0GQj8vXooo4
aoomLNPzlEyjTMfcL/6ofRsKtEVj1B+jaXID45CbaY8Oqvp9lIdRp4nv9QddanK0TQtWhESnFpLf
taa35YrzffNSWbW7/D5mK0I9Gn2/bNJznO+GbNxbYM4IJrSwi6EtJ5857gRVyzC6trSVl2AAEKN/
vv8Jizukg7QZEGEQz7JDEjUxFPp0StJzYWpbCxS3Qg1CzX8sA3zJ88A+TDRC8shcc0Watj7qwOnZ
FAuAViPZp1beWRwNXoqMwMdjzBAiOC1NY7wE+jLQ0DKl2bmyO3uyJYSz5ka3VUDUrS0evNc6B9lx
+zQG14vxhxjVhEdnDNVg8oFMSlUBrEbZGYSvMxEoeuCfnI9itTaeeAHmwjlBlIE+MwCkcGHOf78I
FTSjK4vGy4EBo0+8+uryzl38OLMOyxuMbKyK7OzVbf9oCZX8ro1R9SwUbUuD+WSJJHa6CYplo4BO
FrWEQc4Axip00FETWDVmKiW0LpIZCx5YdcA529u3Eg0pORDCCt7N4KJYJGLjGaNfmEZ3FgtqAl8S
oP8L5FLPpf+nQdcx4FDWse82kRye0PFHyhYjxeuz3wZ0xJQpz1YEx1KAcyj3FY8m7Vt9r40Y34Yq
Fl7LgUVEO9710YiTWCa6UPVnoVyXvuQW3q9WhIuOjn6AVvBpPWa1E2slSQ03FMKN1wG3hUmNaUkE
zCp5H6z3RtgDtpInrq45QbpOgq8WM4HNRxNsYvi/2+oAKp2wA8h8KggY9fSxIXnhCKhoiXjUK94F
FSSFh7KobdH7nYm5EzyEf9JuVcW/9Ojd6kkNOPx9q769MjWQRH/jxTEKVGZ9K5xoE3WS1p9ToBFI
pne6I7aJ6KpR+FWrJUiyZfOzawUe1/L3bc/sN4qhChoPUA5CXY+5q6UQhGeNaAIMOLx52rAZRDf3
N3l2HPOjGD4pBhiyX63hNRQQLweksCSneFR+6RtZ2KZ78RQZdmSaNHoAvVThU016DGogOTfqTjVd
TbelwxiCYHt4NkancMIn2XIxDYgUFRkOub7qQloqL9Yf2bLvb+gt3BbhADDhsHEwJqD8xASNmVb3
hlcJ/VmMAwB8wRykPoLKvdapoa6C6dCWBSZC28azRvWd5p9041BWAzGilfmQBiSIeVhXZXaZ7FZf
fhGj2kOlDvEYeP25CzMiuX3pxuVTbNHab2hhpatRx9hzG68i+V7f6MFH9+oFpBKeNJGmzbvQ2Zg/
6JlrKONhDJzJsOX0kIGTRLAlAJe9dZyU0Bw6NjvfbgLe7X/ztgJ4PWY0Y1wHJm0Dt8XcO3EfF8Mk
D/FZI7Y3OuOAzNU5jUR74hEl30RPjCTmwSOWjVAtsj4+R56gbQbMHKfVNJh2L4HX676W3GQWsyjg
qtB+gsINbODa25Se2SXlNGFKGbGN0e0oYDJgu+TlyDf3zSxGgz9TcJ3qIKO/FlObbZQAgQ0xFhD1
iJBaKpsN71b7rhlfKRjEwHXgmOaJVKB/uxYjWXKRGnKdn+tqENaZr+ZglRVDL15JpZ5rNB8N9PIk
jVqtpqRtK5qoSWjSPh7jinSlCOyTMIVmQTPMhxpp5o0YE+dhVBOwX0VYR6uobTv/IRSEICADWnYk
oiiefCoLxYJqYuxQR1N9rBNStJgeQ8Ug7uFlK89CQSrQ+4/EEiLPbacsUOiUCd3PMAdpPRWr0eAR
Vd5ew9gMBahU1KmAX0NX9/VmiGqV9aklJefBbTblg2LXq8AN8UQXPXyo62QgLUeXbgMYRiJzynrX
dlPnI+pv3GJ/CJVt2tNwAwc3YWqFYHtHLr74JuKdr0p0+85UdGDjYNEi7VjFhQJAFPKMh8btaxfo
Ygxya926c5rsVd3VnwFaGRAH3zeb2wIdBKOVGd0MKq4NENRdb65UmN4ohWl6rh2DqNtDQPVN44xn
jhOfLx9Goa/EMDuaGMGYNphGdm5p+vLj9MUDlHHXwdx+tQUKBb+AAG9l7Bqyf1CciNB/Dmlktou5
i0Sjm4qintfhlCSCmzHJQwBABuUcy5I+XB4Lc8No4eTVVopjAQjGxZJc1yfqxiQ+NbYR+acUWRiK
Di1AroOHP+BOMBj+Wgu6SjSrUJnF2b3TbOQ/tU2614rob5/3F3YTHTGCGHULhika+yJMz+/goNn5
JHJSl6Nqt68sswwkbXDSKKxDq68XgxgJjztjDhnuI7Zts4/3p2duXXbxhC6kyNdSIrMs0VMGKSg7
SMSV1ujvBLTk5aWgX5xkdGnTgB2YqaNB84M3iWtRg2TGiRT62VkIyHs+gAE+8sl6ff9kFi5QVPfQ
4iLiwdRC2H4tJK8spVSVFpkU8X4qj9mmI2KzojWHdHPRUC/lzPt6kbG1CH0FIYOc98kj1oH45yYh
25PJawNf2rRLOYxK54kyKFYIOd6zTGuqP+JBxeGo2k0cCE27lMFoM+Z7tm2hN9l552kEfV2fA4/r
8bYqxIhg/JpQGygJtDW2K9nIK5EKjvBToSfe0+u8G6x/vlzJvJsXpyJOjaKFElYSbfStW+3nJsWN
UR3VjJyCF17xdOk2uJTGKLQkdZI11lgUuhE+4pDQL87BzBt/Zzns/KcExUK90pG5NxvVjracX1+K
Dy7Pne0GKjKMpMRswOysbzFAXHN08lDR9edIFVK+3TdLngKwJVGj0v2uCsrsPFIEnGSealLa6V5C
rwy3LjhH/ve2jbFNMI53Xd5V87kgEHDliMRu6Ao2R9s4pskWbaJeH4RqgrI19nDCwPdVRUObN5Pm
FgB4bTlsbSRPhrEfY2xc+RW56uaPtdugKVNz4tO4lncyUqvX+0fFWxYT4/SRoPnFCIF2ePyT7rdr
3pI4ZsMSFudeInqKCAHvKpXW6u+E8l4UeBIYN9AXpdBOIgzTPOwmdyBItnm2z7ln2MssUP0piTUc
fg92jnJVOVuk6IRzYy7GAH89DDrorv3ZCFIt2ai7WZNH2u1Bk/3Zu9u1SYXN5/1T5ziDG8Keyp/U
tFJgNHZAI+t577yIIumJ+lYHJKO8LhfO/XmbKSi1L4nC7NpcW8MYDlp8pHayLShvC5cCnMstZJyB
L/uS5xffzmCe82HSyp1sbV3twK3eUJpQzj7OYdl/dz7o4rk+Mr821bxSZvOJyU9lF9m6vX+JH3lG
dP/ORlvvtZjGK6O+GbF/KBuqmxozzdechdz3oio7zweTpAc5rKB7SFSbk/kU7KhDTV7jPVcRZlu+
uLKzom56AfQfZ/GLkNqdKAXrI+Fddfc9gqEyHqHLFCkbdYRRPcUzp0mBAH4MaEhV0n1kyE+Nr3Yv
rDKHl9Aty52xiqhUoQmAcaaxXw0+qhPw3k5lH2qCmekcd73siP5KYPYv1cJeFPMkO0un/CjQZqvg
oZbHos9bBrN9Uqn1lQgOCETVP1GKd9fK031t4wlgQilRH0JUTSAgnUhCMmL+jl7uS/gvivafjWLh
GFaLdplxhIhDb9o6nR4cJXO2dORhlOe9uHUAf+XMDuJCoUH+j7gqizPUCMTXyDYfXxKHY5ucM9eZ
JGeeqqRigOOszRYR0OE2ONviwBHyX0K2vwthPGdUdNpYGRFcjGuuUuCfBRKvajt6SNY885w/+N6e
MU4z6atUSRukhtF+B85p11RIR39Mh4yueVWxZcf5d1WM45TKpusjLcSr3vY9JPqJs5Rb1M93vPb3
9xmLz6w6lKoWZyPVW4NIsi1pRHoQHvB2Q1K3Ik4C9NPxGP8JqTEQGdEVxyEsK7qC4vHMwQckL+MR
ZK3TiqCdHxMxxGvYSMRYA2wE9jDKu+tmDbg5tgtJjFtAt2ebFBreZOU/pU8rlHQCYtm74VDQNSfY
Xiqfzs+x/1kV4yGMNEvSsMOqRrS9gAR6/0GdZL39elUQpcgc3V9MvP4KYykLUBvrUQ6GsGATnGjp
3ndFi87u4tcZD2GWVu7BQWTn159TQI7p79P93190DyiFzpQLc/GdOZYSqGAwQCD8tQfbTtfjS5QS
RFb3hcw/cnP2F0KY8yiKsiqkAXGOucJFunpBz8e/k6AwwW8loAUp8BFiB+8TwQAV9LCLa054uHjQ
f1fBThkG9en/i3qPq2eOxi6e8sVPM05aHkPgOGtskPzarzQMJFDXnHPmSVCub5qiKawYza1wZcDW
Nc7JO/7LJTBu2QPKDRgZCEieOtrbDjeFXvZVF5vEeGMwpPVjYEBVQbRz/JXTp94W9xXlrIOjq+xz
V2JVoJpSIWV8fv9lfSDC/PxXxsC63MASGqmVISA4T+t4tc/danVfwuK1dbFRjE2PY5PmGp6QzsnG
fxExEY5zby3f9hcCGHs280IokzlPUlevla3szGD2GZg7y7FqzkJY12qo/RTFJcyifMBk3XNGeZn5
wmEDbqRhRBFATyIQhddWkZYeEopGyRG2IDPHnB6XZD5Po5a260rKvMyLKK9AS7mFf+Fp01HcXxLZ
YIAFnmpGXni/YONXcua/X8iR8jIbxHk1yP8384aNPN1dOBAN4CZA6EGco0ssij5WFcxa1LUcmbgr
J4CzDiXnyJdqWFcimM0CSz/YVgSI8H62Tv/6WLj1S+GItvRK48+AcKx94fq7ksZsmVXk0tQUen5+
9w6uWFIVDBqYKUCrP/dNkieHMclKNvsmqWc5wJhjZvYD9R54iRdPBmOVuEMETe+wcyPVV94zKo02
sPMVKc/317JwD17uGVtpjhujN+JZDtiTSd5xiwkLVRFNAsp3BoYCTsfOzLWaXpKECXsVvvZOTUxM
zyYK4kW++S8Vsq5EMVvmCT3422SI0tAFayBpcQNMNYcGBM5IxDdewWfxhP6u7PuGuzDQOlLaOJpX
phHLFWhHMZ/8i3O9LHubCyFMxCir/tC2A4TEJNrsRmd6QJ3khRMLcaUwEcuoNZYRiJBSOurqEO9K
6r9IXy/jG0cQb8uYuGUophgwie8taz+ktX5ysp9f9/X5Fm0FEhggr0U0aoLtHAMLrv1m3kt91Rvq
nCJ7h/ih2Izb9MFbnT07PIQHQCH2P4bXcZ/bwEE492V//zYTGl/JZm4gH3BlESP/UMwIaPJZ2aFd
Y4yLXQWr1PHVdQuW9xKd/FW/7WxAwTFHplOo6IwUnCHDjzyduULCHdo01K90azjlVnGTnJgVSQ/m
Qd7GmLv3p4xJFZH0V6VgQguJ3vt95tu+t279lCqHJMXgyLX44ZkrTM5T38yYBsMHUIdhdW6mVZdh
gsmm0Unnc95FFy5fsFpo6K1E2wIwP0zM3mUZCMArCdmvZBe7SSMvoc2JVHgiGFvoDKS2itXPNXGZ
uvr+48RrvFiKSq9WwRiCIsj6KDdids4r8l46MlV8kmnYx2deb++St7oSxdhCi8mNpl5hNbUTbYqE
voMNsaJlQud3F2OTcu7GBT9/JY4xCyuQwZmfQtxO/AMolPTjvuovuZCr32dUXzXVpJmAGD1Pj3jl
N4DoCmhG1q/5Wj7eF7UQGF1JYmKKEsgFxZcgaVzJ9FCvzN/rfyeACSPUWKsiRZ/mRySR/tKfKs4C
Frzg1QKY8GGQ6jzLIpgKSsMb1akS8rH+4hw3z1bmb7i4nMo+lPs2hiKH6Llzx9YZlTWv3nT/IIAa
vJaBCbmVnhuQ0X4d8pVqF68eB4l/f6dAzn0tIVamxvREnIT3kpPu3FuE5jbl3LG8ZTA275U6pguX
WMauQ6H+pf+nnGQza8Z/HONNB04i1YNSinhNyckhJJF9xExPXicGbwmMcYNFP/OHekTdR8SjZGJj
XjGnq28hV7haBWPenpDpvZTM7iPcAifsyjzYOceB6Oyr0xCHtex5kCDsxO1hfjUBldbgvvg2r/f1
vm3oImPfImr0U23gRMqSmIT6QCKUa65/n7WfiQWudoyx8iI3NCVucCbvyK1k3PIGLffG65YTUt33
6zpLNIMWtFzJVCzmvGkILwnh7BQb4kKrVStK8ONiZ7sTSf+Eh6bkFpM5O/WtGRe+Kk9Tte4D+MOe
Ku7Pua9SJ+FTxEt3Oc7k+8n9QoynGoHm5VAwjbiueKKfucNxuosSMPgLdB8qRjTc5Dq6CX6EToGR
GEBT5RPRnkn/yYmClrDV6Mv4K4Vx7XWmTKFvyTCUtUHsOlmXqD64GKJrgzA7Jx4et7uVCFBxjsAi
ftBX6wat+O3bl/MhPm55ddRF1/P3a1gVQSweKoKINcck/1naP4Cv5uzqohJeSGAugVzOc7/0IKFp
iEWFp10Pc71/4y96twsRzBWAZsgikzOIeMWx6ZCSe+S+BN4imGgvwuOQoDbQ8aSy3ZCY+0AnBeWo
Bkf/vl9SLjQ8aYNS7nsI0UjQkRqZh/Xooi0mP99fDE8OcxmorVmHZYPtGunPanItNEVQR3u5L4S3
Y0yYVw1mWOs4lfOu2rvAJtrVa8UpT/F0l7kIwq4f4ryHCOPR7XbRmufZeGo1L/HiPGrdyK2yxnmg
0RjjjEEufLq/RzwBjCuwsgnv2vD/5+n0rh1bl4urXnTNfw3jO9m+WIEaDUGczhT14N7fWOQ9fhgI
njWTre/eXwnnKL4bBS8EtYOChl4BgrLfOXmEpYefHBv/no57cyFfrIUx8lpoW72VcNql09iSK1IN
70qY34eH5hA9pV1FjWenIqdPHhieo8nsQD9NDdq5B3LeRMmuI/K27Yn2eX//OCbJcoRjhlIxFiVk
RJveMV9/SytjNf35d/7l+wX84pAGs7WKzICQnmo5aLdsif6oHv6lEMbuFa8cE9CuwO7LVziwh3SD
pivKg+csvSpf3qJstyEu2GbsZoWzB2uFdtiObppz+R676q+duuaJu2VbmLOAC+VjXEFUe13f1VC+
924v6U64P5zRhfgUD+guHrbKK6XDYGOdUux8oXv0f6xsXHwA4yqi1k80EAHMSnjw1/5WPZnkZNjm
/5Kx/RXDPt2q3dBnwXxZv4ur3fgNUkEnYf7rvrYv12kuxDAxwRQYWVF6OL0BVwNwcJ8fHs1WHJta
er24PLTvSOxC30U4i9EIsGfAkvYOxhd5GMgJJlOQ8siHiBTwHjzuGO7KmEAh9EIDzXHYQLvJSB6R
D9TRQneN4Sf/cgvV68sp6KNyVENsIbLS9CVcvX1k1HjiVdQ4vo99k0tEwTNSSfuG/A7E33SOePyX
C2EcBtoph1QbIOKQrl03+sxqlybv94UsLgONjDOyBlOh2RZeTHYvhyo3ESmA1PlHDvI4fR3+L47v
QgZjoUUc6oKUQAYmH2F4PJW26vu44xVRFy+Kv1JubvRS0/Bgrc+xW/RDeQYOfwb7Gpy1LGfzF2IY
A9VNsE8YiN/O9kiDJ4tgcDeRts3D+v65fCNabi71CznMpY7JDabf5JATFyuMUv3pkZl1jFAHHJqb
7UN93kUbwTW3NTGQERUg6kVHNScFXy7lXnwEY7M5uEL1IpwXK+c7/xkDhPQT7pC3gAir1ObdJcsu
4kIcY7lT4KHhdYSi7A4yumVtqZtBMvKKt6zF4O9CDhPmh2nep3ltzKkdXibIe2f72+nr6/4JciyL
HeVapV0S+iKEoA2tfN3JPUFmhGaU+1JmH3BPTdhIf7ACD+TNgOSAaIj0GEXzP8X6F5s1r/Pirhiz
NBjLblZEnag2mps//90KGO8Qyg3am3r8/oBekIeMC2uYDeXODrEXN5rAxzHWsEPfz7TuL98JN/Qj
cnhsCEudDaB5+I8rZYFXQS+jKiZgITOuQaaPEwHqF+PeuPh/jmaxt3c36F7u+VhRSkD8TFsSPL+2
aBIWHoOnYlOJqw6vwmjbMc73T4rjYdned8Hss/kZes7CrZPw2J3BF+Dqgc1R6cXlgWxsxvoBZM7u
I/rPKvhXC06nfW128eYltrlefNEDXMhgvOvYh7HQ95Cx01fZXtxK9kBGhX78b3mmif5d8FWCOopl
PwBtVhz6GESOs3pNziBcfvVJCM4UXE33D2cxz7wQxPg0vUvbuhSjWZCBeS7oDuTBjJcV/EIEE49g
kvMkJVM8w5AkRKejU9M/A8VdbgeEV2Ve1LULWYxfG5phxIwt7FsX0wew+iGDCG2LFzMs3zgXYhjn
Zk3mVBgRxLxP9rR/0h/b/XPOKfMt7xumdqKLH9qMcQXXHrTuphGDILIZ6tC5+Uf/gbiU1vaYE9WV
ba7KzRHIjcP7K86Ydf/CYdcRxoUJYpEjmZ3c8RUsheRpot675HBuuOXdu5DExEKllVldpEGSiInY
j4GtYi5TigXxlGFRt/+PtOtajh43ui/0s4o53IJhOFkjjeINS/okMefMp/8PtbY1guhBeXdda5fr
250mgEZ3o8M5F3Ko2wrK1ZaTQB15tkC9wMHPcYwa/+JKNHRogBBkHlGni/xtL3dxn1ZQN6BJquYc
d8zpZnYn+5K/vhREbVnmeYOaes18TeNDCMasrrKa3dtASkv8A42od+W5Mf/OQV1KpTaQ5xpPnkZs
oESmpxTvygYg8x1yQixB8w/RuncpiAoYB6HjhjFt87OGvGDyLJs1uc3IZFeHYsNIES5eq0tZVLSY
RLyfNSXOrHEQwY22MN8qp7YKWAsWacWSObqURVlXZWyhhCqOrZvRcl1McuQW4Pqt6zZcYGnH/OcX
V1erJQPE3hBToN45ow4D1/QIpgqofGc2NljIfJhBJiwcSyxlbNEjK2iNUc8GanKqNUAOLflVttG7
3NjJYXgRHlQ2v/3Spb7cUsr0xgnal2PgGeImTDlpH0ZbczTHeOpfA9NHoUzTTV6x0xvmqBFTcSh7
HHbSoCsVllthlzHAZhZbQMgAO7ZYMcEoZiX87xfiF7OKlCaqmMiz4jjijJy+c4SdaqaKTcY7lvYs
BTXfOwqwpZ/ag2d2xDUYk4GSJu+i7ZM/vdWuve2JoaXz71xbE2VN+r7oGzWBHKAQvaV24Hw0dnYQ
QSLBjKlZS6LsiTHFhd/nEDU5Msr/IBhCYTtD1yMzuJl/6dqiKGuicLLIByUOStMjovSdI0kfo3wy
UHzMeKtCXF1Zauf2zcpoX8ui+59hq5FHBWGq/IWjBnBjSikTLQyroB7npksNNSEJztQu8OLPzOun
t3zt/iPnyxNemBhE3Arnt19y6pfeEexs9Tf6RwGbCYQsAKjrGHCilsLpMtck2jDrIWYf5zPj9sor
m8VwSQ/B+aqhVs+LGAujLIjfG1ztA+sWaAW86WTQjhtldR8779d3bNFeXMqh1qMI9Rh0GuQAR/8P
qHZJuB4dYyWg+OxbrF7/rwOgFfFCGn1AQyjLqSdCGkiFyduw/TM9bFhoSV9Vk2tCKFMxeX1VBrNZ
6kFRlxLpD55zljoSYBlZx9vJcvB6vfHXsmwPn5G7MdYstpbFMsXlMikjkoS8mHY8vmDqNkq+vd+e
/ENLeHLo1wi7dIbWL3m4S2mUHfGmNta4CdIUoA4gkdE+Na/XtWTpXl1KoOzHII8DlBROxX9Fb10X
mNr6uoDfnMuwEJcSqBhEE0e+UWqsobLEGdRmsjL0gWtEWafkae+fQjMhvXMj+9Zwb1uvm8z8ZFnJ
paf55SdQ8UnLacbkK3PIBbyBGIlckXyysN1ZMqhgRAtTcLnMoVb7sC7sxn71LdYyFvOal+ugLEdZ
Z82oK1/qoIH99IwuYtuzOnSb3PNb4+b6wbEWRJmPIOGFPJ3Nh3R0ZjGDOaLwcV3G/BtX7jOd/G78
3KvHBn4SiSDxVSYpqNvArcCIMBg6TteyxXESwyGElB5qB3DnKTAPn/9sIZRZyOSh1jkOm2WFCHZJ
bE5mjI4pVl/hoj0AXqSuArpQVugnuREVQp53fH5+kZxpHd/I7vVlCItb9S2AfoQXHMicw3LCOrLA
dtSNag4AgYiImJMKXv2QVSaTLm02Mb+U4EImZdQjKfEjrYTfBSK8mRMVw9pzdKtanck7Znn8p2uk
zkos86KKU2wi4nfZ5ECKKN4nTmyq5858DWxuzc8Drt2KoYXLHhLg+qKIOyxJtLJ3fSEBbFNA2mHV
WdFzbQY8yc+baGDWP5bCT0Db/kcStaOcDGM0SpCkiND4xlHIfsitadWKzHEilihqM3tNzQchEGcP
5URWvN9tAKHPrsLOP/NbR75XRDlCwPmGeirhzOrYRboY3M8ykf8IttlPDks/WLIol4iANiuiBEua
nA6I41EASDnJrI+nECMqrBzRYk378qwo91j3SpYCSROjPkBgkux0Z1RIBDSr+VWClsFt7qJcZgar
6xd90fBeaAjlEYHKOuR8B6mSvqrrh6K90ZuVcs8n93zrpDy5Lm2x+oh0Jfi+gLmM5Di1pXGh8Rwf
S3ilHNcO2u36/W5A99jfqdheiqH2EhR4BaAN5fltbpBWJsK2eFHfWPd4vj2/dfF7MdTexQ2g4wUf
i0FPX0mCp3kYdOcR7QHohtf3bfmUviVRMUULyt+pNvDo4e3U/kjIbn5CsmJM5uHMgcDF06oyitYv
58Oxkt0+s4CwD08v2axrtey7vhdDxxOeJnNqADHZjeUMVmvX9+WavxteexKZldUy0tfzV185Jbp+
xiWgnMg93OKnKSPFoUB3Z8bEmPqy2b+kyOAwB9rpTDM9m8eLvRM4gI8GJTRuhtITnKfQMh/a0Ixd
yQ0c8YzO/HV3m9geSwkXNeNCLmXh0f4gq0UCuRUqGi/l/U15c7que4v7dyGBMuwFuhgjpYaErbfH
8KEJu844IdYaKJs+gvQe5TJIAOtK6vqHwQM83LGvXb//O9O7SJF/nxNlgJSs8seShywM8FnCLU+y
1Yk1bThbl5+6ABBvGTPiAjivtF8Td7LsN0luyO3ZWrPc7Px5137653FfP9jfId7Pz6QOVpnaMfAn
qQWiSu2k+94xWQVX1kZQB9sDArr3ZWzE2+0Nqy+V9dvUQapDk6qtht9OTSZP2ML76ufW0P7DN7gW
YNrtWbJuawtwPfbOh/O9e797uH4GCzMDPyVRPqSAJeS6eYtisgZqcU+2MBh3qkUc8+42W21fLNw3
27IxemgzOgK/CtHXlInyKh4mKuOqgwLsnZf+PrzX7dT8APj03uqOt4EFuve16YZ3ttlad+4htTzT
d4z1+/UdYJ0j5XTAGhvxXYWPcG6RG2X4zd+u5ufuUq6m7fSRH3X8+EA+WLd8Ia12+eO/puz0VlFq
31fa80Nsc4d0VbwlBBju0b3FsRjUrl97etzun2w4+C5/eipR8KZKEecNv2EcJesrqetecrXnhSV0
+R//8iz5wrt2UysZ3myqgB3Nauy8roAqDds4cnwa9iO+WiGEMLLiC3nKnzpCXe8sTpvQmHUE6Pe3
tWGL+f0puW0cpJSt3fuuBW7ouN1JD41iavvgLRhItItYUPzifKT//aL/mqvrBW/U9PmOgczalEgM
1kVnN+e1a5K5pfN0P5KVa3/+Q3WgbvaoaVnH8djYgZiMn5ZYqkZd7KFA42es4rfxKItLEp/y1cY+
7kZya1qnluzcV/P9rt2aK2vGdttIkVWy4ljGJ1B57ut38jfdkv5DT75C8wsFDwMB4xwT1rN9aQkq
3JHl7L11RURif4AF4Lo08OxdV4gv03YhrheNSesTqGVJ1pZB1oPFvcXkPUbJtHY5sq4cjBWmJC+J
LFvxYY8GGWXN2evA2a5HpLdFn0hvR+Xw1GRmK27PA0D9wZab2nuF8D4pbb+w3cltV0/16qjztvRH
PQlgd1vJoPBdGTsJfHok0EkI8slhUwLZguh74RaoIMQP0JaarNuENDfqp4AuyjXgF/APTFa4HcDU
CeqvVbJ7/JQilOj1Q2UJd3VmRTedBwqP22xXNHb+oDm52eBzuT/6qxJ9dUREGelXkgNu0drMdx6S
S+lKAN/H/iaf8dI+9vy6cVaF82EQBROua1TMTH5T2vseQsPYHayoRU0bKQ3ljben7XAsSXd31O3A
RCIbTGSqGViFE+nkaV0SEEzDm+XmcEQPr8M1ZO0oK2iqkZp4jpqADZbI627lAgviVluFtq3ZyEjv
jZO/LTKUMU76JrUB7dk7BUrnyZsCBr2JjNYgmMaHthXXckOUFBXfw01g5QNZq+HcN6VukaA7NaDX
7D3rXcF0hk7K3ty98m/pavNYbg+lpTwcxc7uyB3o0zIrBd6TtOask7cp7rWzUhAgrgLSGKRBNofQ
eAXAYQF1DfXQ9dbo8va63dznb2ltKqvAMvUWuDGhox3g++zG1AogeWGuDS0a0BGQCcQTsnfe2i7c
u55IwMTNPt97Szy67/f9oyIREmwsdTOu9VsMXGzQLeuS6kPtyWqjQvknjjR7k2SIPEwZpusPKJrO
mkScCtQV0YdmGuvogFaXI7HvKpLYpRVbQPrqwHH82JkdeJw2sfXZCoCBciuy3kh7czodQocnwm11
H8ACnhH44jy6w2GNf9npSTFg05C56vAtlm9i9131/aCgM8jU8aPYCc58CqzsbVo5QGfP8H8Fe5sS
B1xLjxyK/e+enb/1gLhO0Jwrk94KC9tI7IP7aCYf8uqYbw+tiZUCUEJDSXgVgh/lXKyMG0HYJqS1
4vsPeLkRmr/zdgCPLfbvGBQlckHeeVcktTtpzmaVbHJya7z7GQk+Q2t88px77QaU1cV9i5rrJsfI
sYWLxpPBRr7eJdJqs+Yyy/OhlYHdmtkeBe+Vqby/xibQY6XbGfZn01p1bRI3IdjaP8iEcutD0pDx
WG8Tu4oJcdd2CZB4w8LMtG+LNxzinfhYEHc0PezNJ2wV8EhJs71/f0qPD6kznIJ99GplgzO5PC5D
m+w3KtZ/3aAtuVkFQEayJksyhnxp86kGkcZxodehB1dycPUH8hIe5oaMxGpSoh9VZ4aBN9Y4qk2I
vm+GO2LKp2IqYaqlKpGNDvCRQmoK2/B8dkLg6bcOeodu8nWByFm6MWBGsz3jBfG1Nsq5/1g7FXWp
aRDxmQ7Z5UhezgZQDELTI8hSutc3eaG5BxMIF5s8O8QLp8HzvoZxcK47P1mhvQfqjXQon3BZFND5
auwa1+/s2k9x1BvM15tkUiucaVGQx2fhISJbwcEFYC1rIf7DsiRQqkiipAKi7ueyxKILxM7z+7NB
UO3PeAcWEqP0+Q163SPgYZU3TAS5hQrAvLZvmdRWxmXUpr4OmUB2zwK4QXC7hM5nz1gbK0T5ubTr
x8/6LeqTBykXo65AhGLdMr7yd/rnZ+xDHXTg10IFOrc5ADdIbCsHBcD9PckZYkSWHCoWBwRZztUJ
5Dw5AFQjZH/kzJf92bfh6ogLsqWHrc2TuweXha+4oGEX+SD1q9Z2cXH8uC6FdH69oJjFer2wImF6
AErTh6Ln5ufLw7ZznMA6R+gjycjjGQGIc0tce62sNg8BMQEV/z6aG99itct89YBTFujH+qhg3JPF
pGwGrO/Jsva378ejW5JnhJbONiepjSZKx4Ge5+a223oWqKaA/+YTa0Jx1PxcnQbTvrM38vYOroHc
hNbtJ5z1evPhfhx4eKhHiez3AUIwV7eva/TXJOmV76brcJzR1QBsQBQsOEfP2q/3Vo9PfXEUt8az
AcNqqSORHRgM8yOrgs+4TV/vgQuViCYBZNRz2ic1bZa6yb9LcT8u1Ndz8OLH1T7IhnJ+TFhnn+zX
806vTPvtjJaYgCBMy6zWst5DvAVH5HTmaE2xTIRWKsHTiZHb/YLxv7bJP23Q/0mFmnCxiI8B74K1
frp99E/y+mm1t9alqd80xHZXJrnD/2JyBm0Fqm3jA82VeweSTcBkuCxtZVxGugLFBZqudvOhA1GR
5YrntdBrNZD+l0CWipGJX64kGP20SUGaiwdLJSAM6p90F2OinFVvWae8ZM0uZVH2WAnQVwZIuw5W
M7Q7949H7uazvH5FloILUFV/r4iyzaMXpvGgKkB4Mvfx7VtqJq+YZmAiwC9AAMAbXsihbLOR6HVu
KJCj4cHX2y/SWwVKEKDdZgAu59CSD5ZTYt9/Vs71BbJ2kUqBtnWECm/ytYu87b9o8D13Wk9YTXEs
MfrPGCOIjHEKCyzPSjwipcT7k0IpEtzA68tZzPRgUAccoqLxxfL3U5ASaHHuDTpitL2A4S34g8rl
8OIM0BxU4RWRWr7Tu9o6+ZgRFkrGZV+qKFxKp+66UEjFGJaz9Pb2tl5n9vv15S2mXC8FUEo/JnUl
1BIECKmTjlau2aJnPvtrvraNh9GzcHQs4qL/IhP4kJqoCeA6p86On7yYGw1c6r0BeCJ1EyEx3tiT
bWb3f2t135IoP8qBrbWVIqzO8h6iyaotPF5jq3V5HBjHyEwupoDmWb9/LYt2foAQz6ouxLIKSyE9
OCcF4q15TCoBwl8DKhFhLG7JKV3K+1m5+r9YHiY/FbC45HlylcPKFFGIDTb+3XU5S08xWJLvddFP
MS+oPTnEcwiJlNyVLalzOLvYopVC3KYg6Er2HuIKvOs3EWro6qHUCMuoLIX3P76BugcB2F/qYD7I
EQmj2G5cfSfYd+XbP95U6j54EcdhOh2HOIJDB/MjoNJx7vXD35jkn83z96ZSbiASxdLoxq8FzSh2
KYAWegfsWivmiubb9NuFfkuiHEGo6vKYDFjRzBdqADqrw3g6pucO8/Sch1gpQp4ixEAlUzJLQSlX
kPFcZRjCfM8dQFfeqBa38iFRuLmuoMuu4HuBlDmJ5CDjAh9PvxQzI/EqAebya8jsJhJnFbu2j5Qt
aSXdAOUSTkw+9ciogvPXBIAwCowFAlvD9JwQUKOrDtZzk+y5tX+sXVY/H+Mo6caLhKtT0ZPhW0ez
vm9bYMaofmGpgd15n//zngLfVpVFEYEXQG6po0v7sahyDovtnKcaIGEVJg/uWL51Of9xIYU6ObU1
pskHG/j5wSCBGQ9kAGKrT2pLRJNMYoeOfze+MaUuHOSPtVEHKaeJJKcy1LJzvmJKvFUFG7lIZ8Nk
3lg4sAtRv2Z9ak8M/XK+eynhMRur2KJ1x2rBlVhCKD8gqGrp+wB5xHCFsc2eM+TJGle2y5NxO50S
fR5hRr+bWSBQyd3P6iS6O1jvjGzukSO1LIygWkCvsXjXYDbZL0WhPzaA9h15OmbZfMLYa143S9NA
L8+bt7v5KLaPBToAieqOhFuPHqpo11V4yWcoAppBDRnDM6B/p2RnCu/HUQS7MJqYBfR2u9eCGR5+
TbhTVuGHEMoxpX3Uox8UQko7PRgH+dje+xt1Xa4UOzzFmOmdfeIhs93tgFT4Z4uGrM/sxCGFTkYM
WrCSF0vPix/fQ/kvI1aGstbwPZWzF21eJqvB7g4NGrRY4+XM/aVcWMppRavWEGV5cx0mBgby/Z3x
zHoxLZj3Hyui/BePfttECSBm/+ZvbnSoTE9U+7quLF6hC1WhzJ3Ylnwpj5BR3Hi7ypadE97wjFCe
tQ7K2MWqEPl8g+zrProJ7T/cqsIT7O/43B+7RRk3jPGIUcVjJaVd27nd2mjChntP2YTKS2H8pSi6
oT3xhUGB4+3PmFEm2lba+ii5HXKnuS/2rHUtJT1+CKOMnDGhF1rmsHvCUXjiYUj2aw3VT8FyMGz4
Im/Gvb9JLBX2xHpu12b2qri5yZk7W5IJTJtHzHK9CfYS6lAogtmec9i43fN1LVpKf/34SNriBJ1Y
JPOO6AOGFR5DCcUvzDprvZN3bqCuWonkkhVWK2DGR8IxHMmkmMFkVryZpLYXoXiExvmxsKPAiqZN
VZzqcsUXd4zPnD/jis3SKJsVYSfVpkHZgTe9jfLob4evyufK5rcACHYjYmKD3t5LAKKEzgND+PJV
UzUJQxYy2GuogxxUdVTyAAc5mv3rE2qVPWlQMM+scNPvEx31vcksJmKHZ/kIz9XiT2PSbw2rsBhf
Mkv6tQ3ggFUR5ujiL7pMXuQknwOzJALjqEOiXEAZHNXbj3J9M7ghRpmeUXu7i4i8xRScxRpqWrbU
38UfnrLUmVR5RtDhWSW1ZvwB4tF0jUt6x1jlotW5kEIZaT8uVCHzsd28Wb1zZvyMrDwLF3fZE1wI
oUx0AkgoUY8gBJHEg4ohnRCvwf7Mk9P1I1vIhlzWy2g065Yv+UouIAeYw7finYQXoHtdwrJRu1gK
ZaWnKtXTZlZPOLXu+PGcuLnFiK2Z20XZaEnBaG+VQcYI5gzBLbbdpn43oxWLB2Hxqn2v5es7LrLW
ftChZvalYdDuYc3dqk6HHNX1HVs2eoomySoSZDJytLhmF1JCmQ+ztoh7pE2BLeI9GLEpbdErgrBa
dxLXfJ7fYyK6s2RkCZSHavXOUPHlIPPiCygdl4PEbyYp6M9PQ0YAJehvuq2BzoV5rC4i/Dbb6wfg
UIJ5OVsxXxOLxvRCOKX7oyHJ3BBD+NBiSHudEW9nk862GUZ7qa0V/c+aqsggPjUMmVpkGAWtFChV
jzsmo1OhC3GmANMwhwxcbPvQlTclUSareWwjUp/BIrgtSpgtPgJYpPoY3+G/3YLVNbZoXS4+ilo8
Sj3apCYd4iZwNiWxKZ/vAfhfP15XseULowsSBlwEWRK+uGguVAxcM1mYgEDkPG4mVJKezXtmoWHe
vl/OQIcb4HkV0wY01bkHUoQh8IZ5JdmT+rKVT8lRXQ+3Q0oycPW+nFiNtEv5BAUj8RKOE3kgWaMO
NMf8usJ5SX8OP+OHmXd2ziyH5s55/HNAFccn2l44Tei7uQtWRUQYWzr7eHq9ABVFHUIXVUWSqIh3
zPl8iPi0hykdMV9RnWMbmJU7HuStw+qONakszEbgmjjKrIa5UIR6XPaAmwE3RHlwBkD4e+i+MrmV
woJD+6r1/ZImgldB0TRcFxq7x8+qvsx06EtlDU50blLT10wV0hLXNnfPzxOCwfyZx0T0O2Nbl9RI
vJBMRTeNN3l52NX9X7D46KjazZkNUOC+i45ISmT4GC5x6QZeCqRCTn+UvJxrsdTAI3tplxAlIbzT
sIz8kpWDqhqSps1ao1Lq0sXTlFQAEEc3m04k0AGWmVnLp7QAhzH/OuiOyhkmRu1MA1hP+cFLnlPO
HbXXKBBJV2xyAe2NWdcRNXeFAMP8POMDF2b9FLRYf38gpWC1mIdSMd8mXCXNiTc+8fcfHiAznn2T
d5OSDfu5FIxcSqS8uBplnaT72HkJyHflJqlhlWtp7kLkvCdVXR+mvYGCUGB2iPGBR8FEtV2KX0XY
RN5QVUNRNeoDgpCTtDHCByjAq9zdGhgqGMwDx8zjLluqb0H6nOe9ML96X41TM+vYA5DdMRT1FBPZ
NpzsTgB2+UaGJliHV3FbmG1Goo1x0+xZOa6lKhyO9z9rpV8NUid2MV/iE7Yznnm37j/KffGYbadV
un7FFCno7V07st1o5R1YiaSlMEqUVRXTlYIm/gLEnRJPTJJixJO6nLNm6PVj9rMsDIdDfS9kUGcp
6wl68HLI2Dc3WWzOuZQNApfVPfKSBC00nMVKeSzfmG+RdLnKE8qiH/upRyFa2aZ4hc3NsvYNANuD
PWcJ6/KNWfhbdDoXIinr6HlxMXoRnKw105rVJzB2A3MMo8bQGjYYzKI0RQJJqqLKhqxTe8pPSQeW
Ehkufe2EvJlZgD9Sj/2ueYk2IyO5s/iaQ67838Jol+O1KfBTagh70JBrQW1YAH2TCGCihBUJLmbN
L0VRu6iGSQysWrE/e6vmHQBSwUHU1nXu4D+lHaAcN9wrqwlpx75lVFqWSpxgz/1eJeVtjDYZ1T6F
6MbRyDES7aYh6JNITg16MtAVzgqSFiO/S4HzGV+YnjQr0xh8JXOOKRKQYoSBA8wa4dC6+Hc8t6LO
hH6SrokqFcrGeJONqaHMASCgTNBONb8hBvOPaLmBze4rWHxoIlCQRbzB8LdCaacUqxwHBBpYlUFC
I7Dect1E+CqejmoKDmTStbnRWEWqAYS088qwJE1SCRWIEPVWtb1WbD4lThP+XN8GaRb7K3TCyK0+
syQb4lfL38WG81PM5UIfD+cETzbZFNqnUdwkEhnanhhB7ujAlEleeACwCpis0W+j6U8bk1I6JSgR
JU/Kq5Ggp10p3xLhJGZEHB+RurPrap9Ln6lYmgnaMsW3uCAxj8ZwEmemWq3Geg2oBk1lVOQXDTcA
chBlAxPKoNeSKxGv9VI0nEE5GKkf3V2WA5b0Nb6T7q/v2vJhfkuiC3OlJviVKEJStDYA/41JDP9t
HDYxuLBwei9hsIqQ1erXDLELBVYF1bl/L/BrHPHisOZozQc42YBRRwE9dqjTSeamYWb6lyKdmTYZ
rRoG+Fk1KraKBmniOdSQzyGITKdDfcPKhX29Nmitu5RAXQZd4vIY4zPDWcvRr8p5RB3t0a4yjIOE
m2k3GKRbZ8dCNpUnMVgnwcorMNcCcpaQtIMLeLbaFCWLl0At2u955NMiaOtkjsVa91fcBiSQnXpI
dKstXIP5lFqKjWETJV6SBXRUKbRRlHo+Tgs40spKP/cdZ6rrAnwrtll8dHt22Lek1ZfiKJM4ZXJf
cXI/2+D55bY/Z4AE0+zHuS6i2593SJoykxxLGnApk8rxjJ4y1OhU78GbjjziEWhgOfhd1HUK8I5d
bOUWYj9XYUHyLAael2KpJ3JWtGk4TRCbA8saeBBHQCjAFBG5R3QvW3NkxLs9GhrLbb6trGif26hy
MtJLSxZxTrqgB0zVQB9O6WautF6q1/zcXvCWWJo9ma/JijVvsZjDupBC5+qyCI84v5R6XOWSvB05
ghKKCaq+hjR38S7aaiVrxGIxALwUScUReSMmgIjCwkZb/pjOlvNidTvZ8m+6lezGfwKbYa2W4rFL
edQ9GbiMRycn5O0L8CuFhfkxHWIQfaMgM7/P3lnpz6W3uAIkJ0HAxeRBzP0zdmi4uEjHDiGZ3HmJ
FWh4oQ5hk5jcBPjG62tb1pFvUdTzuB89XhRaHSnvlfRUK6TULA1DWhzAfEVnkhnSFt2NAohDWQN4
tI4Wmp8r8xs19AIZK7MQ2ta3+caz4F5u1W3E7A9c3sRvUZTtb7uRE/oIYdEIts1hPZbEs9BdgBJa
Zlv1HbdG0wBLUZYetpfLo24cX05DiAbn+WHLm+3Bt/+01oTWiYxZvpdnHaAdz4Uo+hFUlX0tcRJE
JSn0ojEFObAS1RTQhzVt4tYqssRO3od0n+eh2bZWY/fTU6RPpAcGWbaR5L3RW72HDOEmrNeK70OV
zap1vNY0XlrjnORbT7W75E8TPNXF3gjeJwCYZO4YOwEwxnw7x8ur8pRdLx/5+hANrpcw6EwX35bo
tNQEzVBkCShBP7UFiWNdT4DCfH7avvCqmaOj0zZPhvVZYHzOYjYpfUUd9J5eyqOOz+OlvO4kbwA2
94guSAPYIw8o7Vnr2/WtZt7Yj8/aSEzFTNxNswI+CaiT/SNmEd6v38mvoOvXd6D3A212oqRoMvUd
eQy620zvx/PTE3IWEwBUges3uWhVGDA2QnbEfo3QTdCt7gqzWH2CWRy1yO3p+ldQ3hoI76IMIFKA
l/CqqogaZfTQCZ2Mca9Eu0JD/NuZOAlzetAGiaTpZIqTYV6XRyn0v+QBjkUAWYIEqT8Pe6wHvfHB
MbAz4nsAyzpRtNGRg2p1xroou/CXHAm7q4P5VVdk2gSFtefroxHtOPkz4BBZocO1ETmGKViUAvh1
Q9VRWOIV+edqfDnum67J4l1eJ3ul/QCaneNPH9e3jApu/lrKhZD5Iy6i6LFMy7KdingnY9x3LD95
jGzLN1NqZX3FsNzz916o5C9RlEviuLQc6gHrAbQwKExbPmcIoBzRLwHUsWR1HLagfIh3ai89CkDB
A6SLPVTyWsPDK+Dlte4NdhhpFbm+h4tqd7GHlI3xhtwY/AwL82vvvdFiooTD+6Ry24mXSoaK0wmQ
vxapQOl4TcNTndbxCghBmg9m413X2HJw4geTV2+y1NG7Y+a/6gLyENNe0wJSqHuff/JTDKdxvTkk
LM7gRfW8+BAqglIKQ+zlHh9ShJEpiPeiGpNiWl3f2kWdQU1KUzW8yWHFf6qnERd573dQT8EHgQso
nYJEZWjN4uldiKBOb5y6UeU6aI1fB4dKVSytqp1Ak9/TWmUc3uKWXYiijLJX5nLfzasJ60++AHRY
8FFo9vUdW5ahyMCbRnOpQL/GlUIWer5v4l3FZ6bOfVQ6pudZdW+WEOrsE6NJixb3badPJ86LCd/t
u1Fj7NaiaULJ998robxHn47grTMgRExB1FusCu4MlFJz6nIz95//zq6hEqmjBiqipvRTz0S+G/2m
ghLMWaayui80mVQxQ9MWd00XFdQ28VQG3c5PIV2Y9l1QtPFOq72eZEBVd/Uh95ymiFk1A5ao+c8v
zHqfJ4Lg5dg7L3vIWnCTlSewPjHs3uLl1AH5oyN1iIZ+SshYoffBk/p4V1fafT/pH0DsYegA/U77
y9whe8XziqDxBk2ylGqBKqf1GO9SzW9JHHQHQU63WZpYftM6YdrcNLimYhftMbpglp2tZn5o12Fg
xZK/61WPEVAubuzF91BnKApx5wXqMK95JHl/qpWPIn64rowLFknhMT7O62gRA+obZfSqrMM6W+hJ
1rbuwOvRShULZH4ThI49z3op0nnteYt/iKMMYCEaeecPOMa06J2sgrno34SJv9f5/jGrADacrGNM
DKG8J6WpnRXoVhMYx7wQKCqgm+F1HgtGJ430U125AY392dgh1IkqwtcpUbgWjYGTHYh4agD1Yfjf
/coPgdQxxmrAj0Y1xbtGlIDdXGpIA3iZzpCyYMF+SKEuSA26CzkDlc5uzD/1CGgugrLqVZ8UsX1d
Y+hH8V9neLGBlP1CnNFGTY4zHNvbQD0VIagupD3ifeUmxl2RQRdf7RtwArQdwwj8F9ES+nMkgJYZ
OnV2Mp/ofFxLcGrqXQzv7BeOFhI+XsVCaOvKCAphb68DJ0cVD4gAGeIX7iO2GCVgUZIk9HNQIX+G
Po4xi8V4N3WpFTd4toIOKbm9vr0LgaXCS5qCKqimQjspv60XiS4Jehvtws8UpIUnT96iK5sk005E
tJeqH9fF0UNnf53mt7yviewL613WuV/xXRftgtTps3Wwi93g1CZW2x9RJCEJMHGGl1o8j+jOEXLb
lz+q+l1Qjl5iZorlz6gztnDkVoCA+YdfRjl+0VCEJlawE2pCJpFIz94Krix0g51xV5x9ZKRX+kkA
2LVB+LneQZTA5vmbzEtNF71pz8b6+gctuCD0+EHxZUCJ4IlPfc+gRY3RoRFgV8ifg/qS64yjWLzB
Mv4CBzB6/OjGMy5qoXwBH+3AVL0N+oewIyJwfJRPcH0cry/la/KTeh/N/Yq6puIWyfCoP41gIfpC
I4Z4LQso9nGPfWoJ8oPYAKapqmF6zyBTsxJZ2+m5DywiJxv+n7QvaW4bVrr9RawiCI5bDpIsy47t
xBm8YWUyZ3Aef/078H3fjQSjhEpuZZGFq9QE0Gj0cPr0h9Tatd0YanD/bftlURU8pVYZ0S06SEyb
mJbwQRk+NF08fNCoH71pbzfg7gLH+S4xXkb2VJa3rYPahBuyZp+Zz0bYjC+beUjLHLRUpeKeSw/a
comLk/A8z+IHdXYlHD0tNjC75qfFrgPL+uZlikdXesfPBAiv4NZRwrwFmhT3n0d33c/tckPdo9X+
7Ez320I/lyDQvn7iUtt1JlIwKySHHjQTRLLy2cyOCYDYWUnD60LEKvJ/jAmKV4bjgSPGePOwznYO
NrMmeeVCSpPXUTlsdlRgOuMO833w1nrDsIsztvmJvhRhhi6D/USySfEQSjeX1xAoUibAnAvXtLLn
dk5TDQa0+U6/QIsixK1ML4AZ2gLXeby+ZKne4h55KNjxwppxqSuTTuOkirHi1bQ+wFqFy7r6/Xyw
JnYsHhZ9UDZo4Aff3dwzgcJFifU67eiCfNA03CUbAgiiUn/pBqLWSS2X2i7ymJdLKrKGWIWbFSeq
FX5efq/GgPQB+2EXUcxAaWCpfHu5QACreDINIFfhXQWPAQIlirvvWCnsuHnKly0y8zJKKi3IrdDU
o9RMgusHJwJJ/qOrCI+QqcVCwX19ucx2QL42T9LilA5zGbYVyQJnaexwRLVmX40ohQLrvIVa6ew7
y8sPhrN2T6uXZAp9ld1MVE6I5YEcFc+L4B5S5g1ZMeI7QImHZyswvlxfqDi85m2h5wL4B5xdyoRq
M1lqnKe9p2H1PYnmPflaHZxd+nMATc2nOsgBYjmBE+/JCigFBWJxn98AOdB/KP9y2OO7bxF8R0cv
+zJP8S1waew9qfWI0NfJmndV99iNLyQ+paXC2EqdxvP1Cwe9bJPGYpBUnu7W0m++3m1duKKqAjI1
xHMwC8BRqwqqsheEoI6P0Bu5JCAHLrd8jr3BXPQSOYvC8dP21bC/XT9UEef7/zfyjwThktadRu2C
b+QYpMD4omCCmUAnmqEnNTt4ET30sZ+tmeIVUYilunBVh1UfO7cvkIib/Nxk3405QivxOH1j9XSz
DB+M0k+Wzwl7Tsre33T04toKgys/TsP2kHT3YDLEbjiz7fHEII1xsofmdzGxxndWsitzdKENy4fS
Kfdo1bbSLNCSQ58YR4MZB8Xm8ydEtMEEfppLKU7AEEG6a14uDRqBkZMn6WeWV76dwzZuWlDZxsFA
k5luLD742oMx13aL+S/28ly8oF3lpGMDXDwBlgcscNwErdUC+ExSk6Ng9C6kTq542aVG6mzFgrqR
PLfapeGP6vidZejZRCIu0VXzc2UPAbjJQS5nuI5JRPchY0OtryTOT8kGDlUdiMU06uavNHnR61Nl
tTtqdooci9RloTruKfKXfOK1YH6LAp28aa/DIjk9XISvw+KFRf41q1DqZZjd293F8/ZYTbPi/ZGZ
CApH37ShRhgYKch10MLYgmcYqeDC9t0FXq0qXOW2VNRS0wGPvw7KBtSohLs6zWTtCw1GqPHuKIB8
VfZ5XFCTS16vXwduP6/JER2u1BhSLUFyHhOkwnKIs4CWFI6zMeJZwQuLeKJQ9UTL3K7ztQlu17A1
ne42yKFuxc5tPy+/3PplDI1u9sup/4eTgntAHTQvukgbCfuYdBjaM+cdTG39qsXgx7Verm+g7HIh
7sE/FwEHWG0uXwtvWTrN2ZBG3z7m/Z22JGE29ArL/VZgf3dKHorSLoymjpVcCgHRZpJ4JZIXQzYY
hyx213DN6iHEHGkt6DVKDuucaNHCMoDbpnIEIdFAgs5qLd9wu+alnIrHwnPDOonjIHVm7i2tXbTU
nRvEvVYFXplQxc7LNgZOEXxCfDUgX8LGFGjEyjNdg2s0LEHR37iub0+2YmekQoA2R+EHd8R6Awyd
uUcaavlTVrTlacv8pkKo+2IOD9cPWHbX8WDhDho6fAIRPpiNMYrnaVaeSmT8yfTKahVLl+w+IIqH
JQH4ACoq+jh935ipjkUgVxRoiD2qPgl6+w7mejRQK5sVZlO6aWfyBG0yGeJXFymhU2I8dpW5m+o5
UOamZYuC5w9fB2UZE8n/S5VNrclihtOXp9xAT1EBk0K2yNKXyNO73VjnB7NXMW3KTupcpGDLrEnr
63zqylOTfEeeOtTdWqHTUv/lXISg1J5eWkMXz+VpbCdnj2Y7I8j0FI3XbZvsGSK7oKuHbd/oTn3U
sgbJFwp1qVLgfNvBQ5vh3+vm+efQy00ut1IbHQsrThHtFS5awFUIBtmrjvG6hLP68Yed69LZBbPc
2WydeihPQ/2I5ycOSX5nn+qTZgWxYi6ITC3hEmKIvIdeHTRAXIoabDcuq6kpT9Z0axiPZEx9Q3u+
vmGyZ9UBzBm1A7TVE094uAv0hnYx4edXe8HEMPmJ3owEbfOqOybdNzw6gLM4KFaI1m/sQEk3MbM8
4YoE27LtTf0lt15SZh3jtA671YnSQhX8S9UTz4TO6zR8xp+wPIB8QMxFnPJkYMS0PluPNZuDrEQr
LP00T1tE1y+VUwROjjppOoex16qCJ5k/gTFUwLsgfPLQg3t5iHiGpphsMV93uvm8XOTbG8uDYXGP
q8MiDZz5149UYmhsDJIjHLxo2IYrWLPNnOvaWCpUZDV0LJa3ThNO5od1wzzF8iVTPfeS9dlYGK4E
ZmDa9luf99l9iNnYpnOJc02Nk1F8YcvP7ntT32+q0p5MjsMBUWCZQCvvG9PHmZyCFQ7KwHZ5mtmt
GZ8K2/qw9v2zBTJ+2yDfr2+hLJ0Cx8IEe6iJ0ik6Qi9PrfAy15m4tN6pQPwxkSZsejBsFF3uobwN
hJ5XTce5dIYAA6bsQE/NeV+Unba//iGS6wn0sGlTMBJxN0c4y7YhnU7GqjppXRtMzc9tDF14o6Oq
K1ByO8GtgUoAxbBtFKQELR1IXbBlaapTZyLJOQ9+7960N9QLyOab5m8Gkq3rC5Me5x+BYtw71z1r
U8IFtmFWR6iwb1/04UjK6LocWW3Ahtbw6d4OL5EKbyDuejx1MXawzw8MwxBewdVjhkMauMAPPyVI
NXzZ9ssrpjZYwaEEZ7PCW5Ke4Jl84YFs8qxaMgvycxuxg/5Ra7KQeJM/5JtiS2X3HrMWcetNrBhl
tUudpQmZMejFKk91HGl6vitydNJYdrqba+/A8hZkYp6huij8QRUccRuPoItcH+B2YJ++FGpwDj03
HqqTA7zv/dLr30hsAzzhxannz2XdBG5TVLu4dK37MdmaveEu7HkpWBp6+bxFmMCK4Pv6mUveTRtV
JLAd6AAa0rfLfWYqzDlmhhsX1YklU7XbqnIMshQGyZkMFZxHpsZwUt+MH6AcIsqqK5ouB6lseXK2
33a3Hif9OIcI5vaTpgKmyPBreENMDM1DfzrmGwqa3BCakSlj1Yl03Xw/pU4cxbpOgD1MkwicAdmh
ZrUbZUAEBCuZgfnAKxEt89hE5dz1EZnZBCiEPt8uG+ZA6H1bKzZeuhs2LLSH4Q8UdZNLZRgoq/R1
7SpUX+t6X9QN3Vss9XZFbZfRZpnZgxnH7Ob6acsuGICeHE/nwF6LqYd+yOg2AI152hyAvh36sK5f
O1uvfT1WrY8rs6jseMvBpkFNw0TJ9nJ9pMyyZGZQ9qY7WvZjWauusGQtjo5SBR9YiKKp2HvAKIYt
bAmOuLGepuwJHU0zwYwa1VBpyTmBlxgupY7MowMtuFzHkCVIpJAV55TiPXXR4rT51qL5qzHctMvP
6+cj2TQHYDodLqYJPLUuqC1hlZfYKcFtZB/y4a5iqlm2MgGg+EZgDesOS8s39ey6Lz0rSpJjNX3d
uFFBCWbV9IOzv74M2dGArAadKDzmRZXlUkqBxn1riiHlBUg6D21kuV+qOjRk53IuQ1iJzRrO+8hX
ArQQUlxFVKFLHjgAFbhfYiE5885/FyNc1BVqvJYjBI0oGdBlC8jyjATm35uDCynCg6T301rFNaRo
435pjl3im+7NVgdZrSjEqPZN8F5iw2612YSged1vekBfm5d5DW3V7ZQqGqAsFvIqNtIS/O9nijat
LaUWczEQ2kSlvkOQGKGKZih2TaZoFiwAtVGtpygLXErpq2WsUa6vT3off/fihzh1dnPhHpKyUai0
RAsAy0E2FWECdTDy+lLSQLuMYjwBzqdpndvO7MHHl5rVITMTGv317QECASI46h95KSEubzt3Ad2u
V51cDY2+7XNTvdIeTRSdIvkoC/hQ7OUE4R6GyABYdbkmq2KNUzRGdeJ5xyfN/DzaYLA/gdXTn7Vb
N9hoMA8P2hBeX58s8Y52EQrjjXnKWKNg5dIl5t4FrU56PRzWtIjM6clj8+0MChN7Se5qq0MG69ax
NYVkiboAGIvIyIL5Q1+4cbngZPRilLCglDzCHUzqJ/W3BePZjOfrK5TKAS0OOlWR6DfE+KvROntp
CU4wadEyuvh1fxy7O6bC48l00sAWYv4P2l7ePU1JD2h2M2bsVBqv7XznLS8kVVgLuQhgHDwTHEZo
BLjcsXGDv6o7FTst2gtzXlLgwuby8fpuSUyFa3gIINFtwFFWghqm1eKmuV2/LcNCGbGv/uU4zgQI
Frxu9KWz85adOu8OCO9tQwNod6eshshOnVewcKcAQsEY9cu9ahLSsJw27NSSO2B2qRMiQotVhkgm
BTkEE0Ur4AYARruUwvR16sBzyk5kusVASd8sfkzJ16z+ev1QpGKQ5kUOHlllYMUuxWiroXftOLIT
0MP7KurBcNoaQ+C1Cgsuts7xcrZr/RH0ZizOHorVKYpOqydo2Oj51B0iCNyVRfYIp7Gfbnnck82t
X1qf8hJcmVtin9zeO24g1Jx+696nv1424Dxv7jFwTHDELpdtbaRZhxSVM8ZezOlbbD9p9kNm/f1j
ciFFeOyTZpxrwlDILr356EVWAZbSRtUwKzOzHsJNdMwDs4reXOEdQWeZkTkmqldAXNSrg0GS2MtW
ByNpebRAX5JhWCFlCkIIicGAUNfllg+oKJEQIq8a0uZgEjpl+j4FPV6uPZBB8XBJdJPTxyFLQSzM
hRWn4aBciymt44oWL3MNpxmEqnW9K9BwFaPX+bo+cDUXopgLUcJt8zrA01sXolb9zs6n2wyTBTv9
BjmvQGO/054dEhJdF8lV7JpIvvqzCxFTpvfLAOy/uzy3IatvHcf2e/AOklU1oVm1OkHb024DQ6sD
UY0VxZ/Xtn7I7Vs2vnT2Q1t8i71GsZuyVKGHBDMqndAMMOMJDzAuRdytBID4rX/MdcPvtBRcvG20
mTRc09Q3M3+uA8NBwFC17t+XCC6EC/cBMWpFjAZnabDX2SA+oY/2+Ov64cl8qgsh5uXpOUNqpa7L
V4j8WR7a3zUSOGBm03039T3dXzWQHe5by1HYUf67otac76ygqAiSk3VmWByZ6nBqxjCxW8X+cat0
TYSgmOuwxYkeAy/Rp8G8BwDRBitZf6Mq8KtWIiilQ2zgxBJSnObjblG4M/Lf5vMSMTgRKU7hVUMH
ZV/HHnYJOVrjpHo8ZG8ZDv+/Py8yVNW9PZGYV9rLm/XZ3Fe/q6MXlB+BYPnQRcdaC9bIu+FE8deV
TrEqT3A88mrsm9lEJlEbuv6+T+I+iommJJjkmY735/9ndcLlrby+7MoKqwNOHJTRfFZsHZgYYKua
diYzSxy/axHUopCmEDQAJBYDSQoLmdE7FHy02xSkyn2I8j+yL4qtU4kSXmKUaSjrRoiaMYKYenOQ
pG5IOqSdja/9cFOMT2xVZcZUMgUl1PS16/oWMmvUsrt5B1Cb3+W7fh0PzLsd9d+edvMPCvJnQ8Uc
VmKkGoyyiVWSfTHs0ah7/fdl6VbAoOFoIBDhBLLCNqZN3ccsRneOQwPv9NTcFkctcn7U+97/SUGr
9aQfTEyzvS5V5mqcCxX20WWzNk4OhHZhEj2p+DhlzzCm8iJ1aQJtiD7oS0NuZIicNdMD2ND4Ruo7
XdcPdvWM4KfM/77qgfjqjyRh82InJSTNgXVx2rDOFv9HC9tqVrvruyXVujMpwm4hwJrwNMT8YcKw
6LkJFut262+T4tlgmKLVcZyFKqn13jAhl8n9e8R3iEUtYWXMSDIX9O+oDALwsCNkfpw7XaUGEqeC
S0FuVjfecDaC+bPXEvxuZVmiPLbYfqnt8iloqbU3JuL3yc8VtGpsyW6nz7GluFfvHVFIRhr9LZkK
CLuwp/Cv7dFlwN5MBGPWDFRMaB6mCsCNQojIn2L3TQZ/GsgG07iby5KHrj19jk2FGEkP7MVixOJf
uWR6uRkA9pStfqiTr/nYILgsogKw0m74YrTPBFkTbzmtn/JqPzEH+AfSHFatUbR/SbUGGT3U5HX0
Wr3rg9M6ancVFmxX9xTFR2t7vn4VFALExjdaeV3TljVwHKB8itlLrur7lIRe2EtODsIhnrwsfmk8
CpeOVedgL40UPE+9tWv6B6bfTewhXzENnh3LRfeTVcWTxu/T5QsNsRx3jrQ7Xk7RDK+Wxz2QBWLL
CCFY98vQHqqsigbdDZXYReku2kh4ADLCr59w7ZacsGJauLDU8R3tAcG0wqd9b+CxHF58QaMaQso3
7rKzSCiPLSPdUkgoUhseNCZVoA+yrlUpCJUYvtAzMUigAebJxVSAWHHChJ7drdb4T4vhyFUXRGdI
QV5KyTv0R4/xhhpS1fOWbrRTaonCvZU0WYMiDypn8ewmoB9CiJOXKHuaeoGl3JuVj6YHr0fYeJ+P
e9N4sXoaJPEQpGsBfhJwNqvSnlITci5e2MkCwOMsrnCxXExPc5z7yv5oZFng6ndaiUF/U6g1oEsZ
X9zcigajPTggi6zAIebbSkqP9883doIgY48Mls0Jii63G5NZ3bgycQPNfdv9TLIO7eS/c3SWqzf9
vV98KUp45ZaktLS8xarzju1jEJAn92tW7Op5DaosrN3KJ3PAfv69DTtfn2BhmtgepnWtSp6Ydczn
elK93fwHRFsCXAS6HOD94A0XVtV2eq3rG9CBuo4TdKI2e0qS58Q82PvlWdMUt0NmuahhwN6DURM8
LMJyyk1vmLlCWpZM6Y40YN+IV22F4L64sUenBFkrGvQdpwyv76NCsIitcTrKLFCM48bweschmcOS
/FysvVV8TIECvS6M6/+7Pf2zStFkup3R5HYBYXP2y63u4lXx+zJX4WwXRTh5XgJI2lfcH6ld3zKf
EyvxMRzOJ0zhTMoNjQGgHk/12QBCXV4vB+w1jr5M5WlFFnEeXqtkuG/Su/5nrR0N+lOje4PGkQ4G
wokewUh/fR+lh0a5t4fUsYms0aV0jtqrxhEWm6KXNblBMoU89eEQtPPv64KkVuRMkLDMKdfMprCA
+OyW35MZ2KecRT2GkKAF/X8TxFd89gbl1bqM24AV5d/SXbpijkKGJhRFmCZ76ADGQNoUhUxQtnH1
PBNitE7e0AarWaoXtLFn/R1LX6+vQ6qBKFpySD0eIJGmwa3TpfEqAx4/pqJVAQlULo70RM4ECGuY
AJYpFgMCmhsCCvAkyAJd4X++tce8u6ZnMoSnWtOdcqkpZNRH2382/eIIoPbxwYuaw+/OL4MYI7P6
qAt+MUS3QeAGX+mujV7Ng6b4EumBnX2IoOf6lpc5XfEh1LrJh3t93untx+sHJrKiQhnwep3JEFQc
1Fdd3teQ0Z0M9C/ftrfF9/Qnfe0xKjQC4fRuCqzOb560j+6hDUcFHYE43PGdeEHxx8JNK7JB/Bg5
O+h9sPnVEaQEVRNst6av+U5Q74CYS/z8cxN1mKKbhV2IwW47smfft8/Gj+oHiciNgb9c3xmpkQEE
h9MAAMIgcgGMVUHzUaMw1t9paAHyeCIH+8bJDv+bGGED7FxPDLDSwsktjxWm582vHahi2IG2v4Cq
/RcLcLYm4Zndls7dYg4st5bEH2KMOEIqlyrKM1KtxTBQcNibFviUBK01Y6/U3BFCnPQZbXu+rX3u
u2l3fdskiXbo7ZkUQW9Jhbbt3ABa3cHZZGM4xgdqnmbr2+S8oPTaDm4AWrwCsNVUVRSSGjlPd9Gw
CIA1qAYu7SitY5ZpMY4sI+OyTzZq+qvbkZBUXcv81qUqALCk+RaLRQke0fDbeytYPdNNhjljLmJz
cwtHjD2fMAgL3KkWvZsbDDxt66CDs289FgmKNwVQFKZCc6S34ewLBJtIQJKWaCO+QA9m60tX4D6y
fXkEeMPJVc6gfH//rFZQIM9OZ0QSMUzSBo6S9PdSfNRicIDkn6/rkMzFBdEHBkShmxcRk3gbHAvY
viGvTtbXFNOKnLB3vrBsfbCSD8YwREar7a4LlDTkYyYjXkVAx4HrQWfbpeYshgWepDIFAMXrzGM/
08of6JBH2TTNoBMrKvBD2dsOIX52M651GqF5Tzt4Qz9+mIuGBqTGpJ95iLVPtRd/Z041olyOjLXV
ruBpQF+pz0DsEE3ViP4iNrrHIu1MYJQW784lmXcLGGtyc31NssPi1N0oMYP//x1TZJnUWg8IaXnS
3H6HbKzfDFkw6EXUuX/PZILdMy3kGxCTIMo1LndvwiDJwgbb68nC42R0UcJaX9MVZyTN3XBkJO/y
oWCEFLSCNwXGfQrDsvwcX9BbX+9RoFzgYYJTtleYSunm/ZEl8krVQ26Chhm3Col51h6t+miRG91S
pfZkESogsvDJEM+haV1Ykm5utpNwXP2WGHGwzWsSNu70zWRbFnj1/D0vxnJHujIwzQqElNMaXdcR
aYr27APerbOZBvSFAGXehEjjoP/lkxF4X6YfyeRrczj9S0YH1EYuho6izvxu7pvhtmad6FhvhdmS
dbDuLE+1IumWAkMNPha01aLod6mLmWk3fTtrsFFdCEa37XaodqV5l9JH90uBoQrfru+gzO3lkO3/
Eye8dvlSZsBzwySiSP+rK59JPO0To4nsKg+HQeGUcXUQ/V90uaGnB4ws9juSg2UYms5zcFpUCza2
036W/XKfuzeWm38ASvXLUluKSyddHtpkUW8Dtgne6OVurrHTTn06VaeiGsKkvbVHtJehBQTVv7RQ
vGQy98QE4AitRqDn0N+SWGdRUDcWxkoKYODrttu1WhPptXesMSjlH07sTIygIBjaaLpVPnIx6BCq
0/0EnhMgi0Ij3o7Z5g4KedI7xhFLvGkQTNziBEc9jcH16aBLyKg/L8MhB4Flx7qDmQCvjokSrN6j
eJW2X4feVIiW+QbnkgXfwChTlFDtujpNSdhbJeawhVay7IdeO0LtAm9+vL61shMEh5mB6jAcIuMt
OXF2gqTUcqM10TpB+kdmZwHL7rJaRYEsU8lzIYLLZS86ZlXEUJPSOaQ18fO8DmdQzhf7sVJh+qQL
wvNpolcPnQZitwqxu9ocUwuIX7syg4msLNg00F86lq5allSUbb9xQ2AFIv2bs/XEGacZakknDDMg
2xrWuntjALCvuNNcwUUrgjYG3oGISACF2ss7XdPV3tYmBsrXbXxtXMIx/ayDgqxoor9XByg91gJd
gNWil4IwPwD0+xRNE2txrEGoq99k/7KUMwmCLgwjG9yVAiid9nd1EU1dUMU3TJW9l12j83XwoztT
67zQMUyNYB2ZtdO2IpynJ93022c3ZpE7Tp+u75r0eM7WxP9+Ji0FI/zocEA7QsEl2jKKRsnRCZbG
SXemg4DqujjJ4qAHxEA8jTYagOgvxdn5bLHcxJvSp4u/bsfZ/gGSS2M4sva+KhQGQrI2JP2B3wR2
D6lrkYTJq8e6mUdukNrD2p/QD57acTCppmhI7hIqOXj9ga98s0aXayrQ/pAwoMpOOrqhLTdox6Ol
qS6sxA5dCBE2DsWFxaK8G6Bg0dgF63QHqm3WgnJFYcVlglBnwxBGTt8HTpLL1dDV2lavwH1F5TBN
zEhbXmyt9Ef7BWhjhTbIDgggWwC+UdwDYFpQdcNYKy3H7Bbu98ZFlNdHEDxuk8LvVUkRts5prIL0
G6RU5GhhbLXuG+1jrnI2JeAXXidBUyeGhGHzxErJqLXgSukKdqoMFHXpJ9dFxmo08eo79cnrzRPt
XzUAznTUshPTfS10c4/xWihppOSWMlURQJYZAZcM8BYgF+KkC8blQQ5sHZiJBkbUo6J0SX3XBYxU
6+5InWBo2oNZBtQLx+lr4mGSdkl+X7/ob3Qygt2HeOBygQNGP7YlGEtTG9Yl6QHoZkW2b+LjPN+0
2m2Xaij5TY94dXZJvyI/0wfdMuqBxZ5nvcX0gLvFBqnCraX9jp3dWOzn8Z4B0zuT40R/MyQ1NOM2
M/bVcOOqeH4kFDmgc+BgA3RG6sAUC1vWVbo2plsP6L4TlhlqJ3ZyKDFmDg0+aYCxSZbfJGukkS1w
tMnHV026X2f3xXxHFkxG25w9wtUPc6+KePlevdtLTMAFZ4BpgSqKW9UzI60v9oSYFyBtzaiTaIGT
vG/MdlCUjSU339WRr0crO+WNHvzvZ1KSxexSr8kASCuPOoiN6XfES57zoCqBS/rL0VCAxBmPYzj/
tiBoJHFvWh3YFryP6Xyc0p8O+8ZAjFPTPCj1sJu326VPPnjf8+73UP1Os+njaHQ+3j5HLw5oTVeE
AhIDwQshaEkGeAhtXcL3zFAFB1ByzsdfBEM5vo6bsd9y52luVGZcJgoMj+iHRckME84E6zrF2Ra3
fJZBlRWhm94YGOWJ8eCBx1SoCbkkBDZo2MGRviOtMrfMNRvA/r8O3n5u7xv766oCPsmqBmDs/CNE
cO5QwtXYPLaA+RtuWMZeoJU/NJcFVmLdO8uvfp9byCas086lw8c07sM0Pgx02iXIB+M4gQTTTsPf
A+kwaZ13taK0xdtWhOPMNdfumg2AwK37SuJdNh/t5tuial+T3MkLKcKdZHpjDegRREvAvjkoFJJ/
oXDfXbSDw4fl86ZBE3B5Ey0y9dsQA2I79Ec0glZHy7vt3NvX6yZa4rfAzKH7G0EiunPF/PUKeiXU
9kFAhzqguzU+sFx+/PQPMvAceqgtuUBaC0653QHpj3k1yJEbn6ztVCXoAla1E8g0nXeX/p8M4aVZ
9bKK2w4ykNwFYNIM8mKHuw72Sy+8vhrZmfPJUiDrw+OA8R2X5wJDMTV2CjBoVt+bGfjHExX7jsQ/
xjzYPxIErYo94PerChLW7aAvAFR5O7BAoW0AjRGWpViOdOPQlg26FjS1oo/mcjl06bBxE2BC2ZOV
RauJZCpmbl/fMpkqg2UAv8+z3SD4vZQBVE9nrDFkkK+O+6N9csbnNkHHp8Jrle7bmRghtekwhJ7O
yJF2LxrQnr4dgw1e/6Q7T73KS5CkxeAjYPARx90A8ymoW22wxN0YcNus7D84Zv/RS/T70kb9xc3t
T0TT9+jdRwNLtSjuq+S4LgQL3rIGZpAya2BxjGQJe9NAfr/3wUHrm3qnMECyNfJZt3wGAaDcYqY4
MTcn0Sbwm27wGTdy482/mg8YKkGeqd4HpW3srmuJzCVA1eC/AsWoA7mUsSgHuARx3ZIHyxmSXU5Z
cZ8sQxVV3ZjvutIY/LEg6J6IMQOKAnUSeEu3BhmIwPx5yqbdioT9p2ouMxsNihardwZIIncYOrYo
CvKyJNvF54o3B+Sr1E1AwOpW9JR6z2mbPeQxWHfj28zze9Ru8ioJx2X1Xevvg1qPmx4oNEBZ78ZD
FOhMLIwUO2UhEhzI6k/kh6ujvGprCtttcOMsPEN8ehBcIhdsrOj+vby7MWOt0xhwVmgPiuE2cvPB
Xyw3BFnqgfa3tLpNMIsONcGgd9k+T33i7Fj7k2WHIfZCvdl7mIG4IH0MkvJ18HOv+UpH1c2XxTln
X/mOnXNY+6SM6xH9KFU09d+QMfPX9cNEx50GklwAwb+kmCTJupt+uqdj8XBdcyWGB5h2TB4E/Agc
3iJwzNgarU0LuFklZw57tGMWaE1AptVPYsxJdsj/KE/QvLKZC22bcSZDdkKPkU9n8ybxbpoBA1BR
/NP+SRzQeGBIRw3/Leg9iwkyLXWXwsHmgqLU19xnjfa+7cy+hqEfmvFpTHrFm/SGL3+ndG/EJ7w9
H+/6pdI1MGbMWjFcxppR9Z0KtCTmmZ/S4dhpNqaEYqYmhnqy5y7vDuWs77LYCdx2e67W+CYmT9V2
aigFKXL+Yah3tbdLqPv5+pHL7DDm3PJnGkUKzNa6/ELXbhOny9BGY0wT8BkaGvsNZ9g1xhrZG10V
7XYyU4yt59sPVxsYlEtpaeOMRo1xCaeiriMT8+EZcDg2espo8tBiAG7fG783Zh+ur1HiG/IzB0AZ
iTNeS7iUOgwMbExACIM46ZPmMH9bDs729boM6T6ibZf3dwEbLyZMar1FP34L/9PJvw+DzTsaOFVp
pprQIJODQACUcBwnArDg5VriKun+QyJr5MfGW30MLw/YuLMTVTqL/5CouueCBHupGT1liQ1HtE/H
XdUmnxb3ERNMJnPYL10c0T7ZX99BiXMFTiuAp9CrzgH4gm4A3FJPwxv6N35eEvOOmXf6FDSuc6wM
Fd2dVBZYWFERB9ESyMsud7HW5ykZCNox3MwEx/s8RjXoShvvfiiyAyZ3qfiKpW8skhD/FSioYBcP
5VrZwFNn1a9N25Wp+Uz0H5jYENZjsCSPW26GMa452Ij/YVdtlCA5HQWGmAgxCyu9qV9GtEiZLCx9
kwZrGlaqUEIGnfUQfSGZg5478JUKZwcqZqvPTUA9O8dLDpPGYfF9u4XONpooL7nantlxecuKNrm1
7XaJcnd6TEnifcxaw7oj4EZQmF7ZncfsXJ6OBaQKjSOXJ9w7U+q15QysfI8eC+/V7R6XROVZSo8V
5TqezMJ/aHi7lNIOjj2NlABBZM73MwYS1osTWlN1JImN/4e9kXlhr5lHa3wshm13/Wzl2w42Hd5/
AWsqNpWyjTJnmR0ECkmJyW+xMYXtmpWR3qQIHud2CmD6hsAsWBzm4+Ki52lhwWAjcJ3GRjvpG0YL
X/8m6b4Dw4Yck40cuBhV6tVSl5nFcWRj6Re542/rSzGqWK5l9xcn6xIQDvJhf8L9dT3Wj/XMSUf7
NtwA/oj0vPH8OBvzfTtW9331eH1ZMoFIckGPOI0rXvLLg/ZskBVPE/rx+ty+q+ZvREfr8525dUc7
K26uy+IfL1rec1mCUm2eHS8bb7TqUz4Y1oi1KFlNR/EoSnUXcyGBZUT8j6iZvzRn3lBtuuWceLiz
udc2OxDW5FGauvEOnHCY5LrOy+H/kXZdzY0by/oXsQoEEV9nkJhFkdJKekHtrlbIOePX3w86PhY5
gjl1fG0/7Jar2OiZTtPha1loBnPVL1NTiUd9SdLULXeDlij2fYbnXM00EoX9Aag64T5vv2SVlYPS
Yg57J405cHhbNBx6AMa2Wi/qabzya6ww0C9dULccIzHnTBEGAgALs7AqXiG3hFOv8KXQxUm3q48S
CXtd2ldNaGj/oucZ+S8dZJCbUL5tgsjFqOolFwyiZQhBjiZFDuoEhVEPHu9BP8sSMm0KWg0FoEQy
9n5o4QSqHJ5NXqG9t6z30Qqrf6MPPP851mdO05EsRSvStJ4KVv/28KRccrtqGlhIykcM6ZMAW77E
ZPgX9gSLm1ZA/oVkINd8SwUj5QCKbVFjzRCl7/FceKpXvuqMuueS+1I4d3KIEZHLFj9b8hgVFzNf
92QNBdZwMucFUbNDH/+Wfc5ze/bYrsgw2j2MaRvEGiAeUcEVgw+vk4nOq7rPsjJVAVD8waIBdvII
jf5R/dm/qJcn380NwO6p2CvnJz/vH9ksL1902PciinVpqaVwf0FVTousfSz/yCOOdZgzh3iyo4w7
tUjKLEodDFMewZHAHC5XgEpKDBfCdp+P+fP6IjH9/ytT2A2LdFGnaMLMXTt1NUMSHzBIKPyLJnI8
DL7IMLKsIf4rxRKcxOi0WD41+rp0/9znhHdYjCnty7LJPEyU7Za+RhZFQT1B5RjN+Uv/4oLRexed
KQupmKCxlyqwHEvf0DBsBtz4f2NgdAQ3cLkKRh7ZHR/oPtc91QWhRoqslfhzFWE+Rvu4f2BzV4/y
IPDNgOiItMd0oFdXnyl+6kUdWqKgjrr6VskLgnEfow9rjhhPx8J69Ql1DI9fHZ3SrLkMlHxwRx0A
gQoiw/gUtD8xX59h04i/+FH2nrns/+eQBX3gQL1H4xz++9aPUETo8lA7KGfUY8RjeBi1iggeevnF
aN2Vr//rMWJwDTM3n5CVSB4xchf1BQBHUvQLVCkWXX4M2S7v3jxgZd0n8z1SAKQzUhUTvvASt8UY
z0UsjqNYIkEl2oEJ4TZzc0ljjg59vykQQTiPMQjssJFYZBEhUxNdL9Ex0gHfQxEMTUisss3h4AbA
HikUHgRblgfnPmsz8dgEVw0kR8CyqsgeM3olr7qhS3yk4gFdGwa2vPpYdW5I0NxGF4DAiaSI9EFG
o3HYCe7/rNOgjcQjtBpHi6ntWy0IYgFZoBiVGjjXdb4CTHTXY3SUpwPfle2WDGNnpSyoJS2fHqNF
RcLEqpHzV5aPimbdP8vJkN7q2i0dxtAqcrFMRwxh77QuMaMC7bfdvlvVtB8uncBbE/rdHk7Epm2H
EBjEDkzEtSzGMFx0PiKu9BjHx2VVAwWBg0DHvvS0CXxOntAPVphaxvYmJjiRq0bL9NDtLluBFh5p
Dr6FfbqWR7FS7NTbH/fP73MtxtUBfiPH6FktjEKqFCDX0QyDN2SPpcVJSUsT4xrPws4UXw8l0rMl
oTuVmk+B9dGRxIqMDS99wdZSvn0Jc7pZlqEDeFh0l72mGm/an+ikW71LHtV8S58+6p/DjvoYXbzP
P5cq4xX0uKnbJAdVw3u0ElI5Mqb4RNNHE/wHQWOH2JLU9vcq55rZIsU3bhk9bGO5LAQN5z48IWyv
F2sFS3Owx4b2LVGEl+yhL2jwWj/XH8XgUewsCCz9Mko/woOCBda0DH/dPwjGFH77HkZh/VD1o6rC
OSRIVBNbsDQnpznlhMSfz/V74sboa4WqTdWWINMa0UjTtbBRG+IdnkPyszXJuSHysUMN4lGk/XrE
9KT6FtjJXnw5CJb9qv8sSWm7hNL2Q7A64/AqWCt64tWX2Rmav84CK1ymEgmy+YwkYhVPFKWC118i
AvtI0fdmApNn7dH/FZTsGyVG+gK3S7J8AKXRMvpLiLxd9FDTyOIcO+txvtFhpE2Vei1APaK/NCV5
a9c5ZlOrgGwiw+FtZOAeHiNIq6FqcjkGS8o+OjSHZj8edDuvSGzzdJfte/vGFSNMpaIkeliCq9xY
oN6iCli605JeXC9Vkn6ce9/BiFW+SRKKKlChkUJZhwEtsUQa3QkcR8QWgP76GFQfZKBRT40Jt45V
T5ENEFVIdr7bayNFOf9x6ZNo/6AOJLM+NIeOZrUOt+W+czg+/R98xhdtJiZTxgaP6gIH0ZeG9rNv
tuVDKdGipLWpXLKTbNXoikbK8L7JmCeLPUAII1CnQPL1luU+UlYtAKm7SxRhY+lJrc/he+Kt7BUw
7VvsIAF06+8VGqnkfM0bomDCw/+c9hVphmMtT4NSGia3pR8WDdVC0g+GLm+HHFu6OHzO01ImqHFk
jxDZ37IpewA/61vcbG01mxGbIkmxToz3+4fJI8K4fUl3a6wlBEPixrX1bUxel88Jh5F53cRo4H85
YZx91GSZMk7WV+wu8G092gaP0mDXyWYYdmr2pHkc9zop+zdzf0WQsaSjXvqrrAFXhZm/rzZLykOb
57Ik3V5OPepiid2d3UUmRvGIWBM2tDd7O+LoN4sO9JfEfZ0dY0LdfFWhjAlCmi1jXN/ElEuT0leR
bEKMb//oiGZq9L5MsIPTf9FEIwjWJ2G+RmPuK8GsDRL6oNlRtaHuB2bF/dfIfIh/pvk2MWLzfJ/g
pLDfr+uLHnNdgy9EbuuDXi2/o1z+lL9hk2z7pNcFh9A/mI4vSsy1+RhejdLW7y8vvzwUoumDZLzG
TudUDm8rE48n5t70NAh9LdQR4Mk/ggydgi6tOB3I/yCEX9ywPk+QMqmeAgbhI3rya5ISwWi2nrHg
GIl5P44kyX8FgrG4SViK9Tjg2IKPFxhZa43FPoMhku2/shRoncHqw0nwWBSEQRAAE+Bmk2tFN5Nz
VOmP5BIS5768zTvNKzIMP+3Kk+pQA5lGBsIwlWNrQTJbufyI3mszeakWRNkBboi09mLzgZHKYsvb
vDgb9159AeNI2rEUvVLGF4R4/tCeVEDm0MhPj3egk/3+plpXdJg3fxh6ea0V+XSgPg0t9wG5x/Vr
fOocXqsNhyPWXS21KFy5FShlpnfw6aPrRGuAi3NsE48K46/GLA7DpgSV1dm/KDQ0CkOwxo+P+wIy
bwG/jo21gBgLDfMxAhn3z+qYETQV/9FNzXCtxSk28/2GB988b5iuCDImMEvyylMSEGwtlRyzfe14
9mpzGIi+3i7X97njnSFjBIVI6JaNB1q6A9QaCJ9s7qQX3tIkHhXGAMoBILDUSZXF/aIhOvGIcFb3
Gsk4Ij79DivhGFvD8hegG0wZkltP3C3raiUN0XCphXYF3E23NNogyOw273ROWDH7akfFH+M5qIcD
M2zi+SqXm8pjGwtYvXFRibdtH/IjwN5DQyKqvTQzl7hEsXyy1bDw+e1fPXCuaLPT3liqKElSDNpW
fPSPrv/Qms0PQTc0083M+wIyK/7XtBgtk5UhqPQctJpsK41vsUviwBiadWxqrhEJDwq6WqN1ZYjQ
Psn+fxJnoo/aRWUaqNkwJB/ufmsogE338CSf4it0Bpn6iUNvLli8ZpZRvUEI41ZKQK80kCV/CcwF
FdbyKd3GLvJRrx79yFzKA2ObjeumURPMmwCvE2+oW1EqtKmVIJ5c0OPeCrADkz4qJGipaJzPH7wV
PrORwjU1JlIIsFIeaUNQw26kQx7RyvaQ0NiMAy8kmQ7rmzZescV41jLzwkhR0v5irEajNEUiEsf5
cE3lwHuGs52sn1HqNU+M4ucC0EGDCjy9pDuVRAfp5yoxNNKaPAHh8cRofaQEPqwMCG0tn7Y/1G2w
rt8cw6XoYaf3hXHOaF7xxILsYuc89lUMIOU9ewWpdgvD4J4bjwaj3EPlx0HcgcZzR1+20eFtZVi+
ETzJZpITekYy7Pk+U5+54ztCITEaPXqaEjctzMn2WNHI/PWrIOu99bbyzYtkhIPZ7ABHd/YMh/Z7
6qRIra3feXu7eQonMWruogl85S6nW9znVuRRb41+c+o4nvXutDzQwNmI+foiGR9bFuWqbEawPNAX
lcRHxVDIhOunGrzWON51MoZEduNaKApQiogRHCTDW2vkfcXxfOx86n+UTVWAgThVrSQWuUXr8jgu
yiX0WvpZH2PRbF7bXxhF3+EB+rgiiukY5+p4pt0WySdA0nUE58pLJ866+quPYIxL3ZfLDLjvkFxj
X+78h6VlNT8L0q4ffyDZ5vE6/GaDMuWKHmNhoqwtKzUEvdx4fkHnGy1+Hyg98fiafuabemC8EYVo
Hdhv7Nkmw1Ct8kTG2SKwMLu1TyivpD4v/Vc0mKPLozAYMkzFX4zkZ6KaraObirFbPm0ast1nyMlw
OuFnM+5os/2bKebs9FoveyEAQeHtTSXiJvIsjzw+Po4EVdVNYh/XF98oAKm0Kc4fzin7dXJ8kz5R
s/9oTY8+OfR8gu3jCfLE572zZmx5HGloLCgkOA0g8m6H9X1LN++Tvrj+9MNXAWLsZ7Ka5Ph5DOB6
tnTebJzT6cSJeGc1/ooIY8CTVl1i3SGIGElBJQMYdhRSeZ+TyT6x56QKgOkHEDQgW9hIVyiXmD1R
Roi+/7iKlkYeiRxXNxd2YWM2OsAx6YbYnQlJvCzKpbBPhkvahRZ2e1G5wCIRBc3RPI/HQpN+Gi8V
C90nCA0siGXr7UB4ayoFRb7L/tdKsQOi1iT584jGCEs3pQfbpuZZ+PFRvkW/aWmH5geWKmIju/nO
ubfPkfBvh3r1HczFNbXfNkWLGvGLsc9IQY7RBgU2ieBTFgIlNi3JGaud8O9HvO9I35pbzrUuv5+6
guFVrNrDbDxiT9YLdtgR3kpu3V2wQwpdvZt2B/S8kOTbYFebOsJrdBQ7mMPiXPZ3kb0ly7hDVynb
sZNBViYuLkBb7zBqZPJc4ecOs9sDBhloBow2kvQyOyOxBJbAym2G7qLYWMfpbrzU1El6Hg2UA3Si
/wqxocuQaL5LdUMBludP73fqkbIiUrFvn0Pe4qQZc3D7PYy1WdRjjfUQIZ4ykS63RqYW+nrZyN1H
LuQSIPOXap+RclkUF31oNUDVrtSACF0jBsSVMgySdFKS8kwgu3AJ6jB9lYJ2eqj2tAoOun9lpBI1
FF0gGyAXTzKy0IHUW2Ji9iAeK+PwkdKndn8O99mP+wblu5O7JcqEX8IKGBauukQNwC6eKss9nhEK
OfdpzEnZ59psrNSZlJ6pmOii1i0wIjNJ2WBGpm/INtbcEZ6YzQR3yn/Wc/9Fh9HjOKmDqshBp6G1
FTyPVvljeUjWOakpLzEkfY95bmkxl7WMBjXUM9DqNunugrXQxwIdE6oBDNHV+gXmY7P1iAx85Qa7
Z2tD2YiJMZjZ49r2fCP8OZqSNVIz2Olm6BrqqdsNBM3XBjbj7g1ujuK717j9WOaSmz6S4gHyDcmK
14W5v2iGaoprhWxy26UcczonUde3zdiUUhjlGH3D022/QMP3P1PKZWg6XdagXNNggms3bEZ9IeH0
p3sG2ChK8rWj0sV+scnp/57bvD09xiMW6lD4Xfd5ehk51lvXMgENxwmi5xzANUdMIOgWSoZWRRAp
9ksbnQW8LoZ5HUQDEUaB0EfHNnrFXld3wCmaGjqO3h/z50e1ff43Wv5FgTmmpuoXQ9SDggotD43c
0UhieAbXTE7C+v3uv+gwJzU0ilouplYZ2Tq+xPQlI5b22j4nFjc4n+zFPUpMrOy5vlz28SdHx8AO
jYSmBM/gzuE+gucV9IsnxiFVghCudKwyv1RmeCkIgvGOSGeFoOUmtD2j2PLQJmYyT5NQ/02RTVsO
RZLLoY5TfK5OBf0z0kNy9AxOeDHraK+pMBY59KWo1RVUwmQyWr98Q3h1d0uKtjHViDiOjMsRY5ED
JfUFd7qthDSmhYrs+2FhNM6/O7lpGRLCtQm3kTGmirDwKln8bDN5807wzzlBxzXSr4TXFTbzOsQl
XZFiTGmX9moRLT9JIVthZdT/gXkua3Hw1jS1k4oWHE8970KvKDKGtVKA356nqCiG6974Fe37zYg2
O8868YL/WXt0RYixFqpbpZUUIbtbmC9ACCGRASSv9X2LNFmCb/p7RYO1FIu2DEI96lEvf4mhTfGG
c1w8JhgDIWdo6ndzZFW38Xp0WhKtURniAfN9TvbeY4MxDsvVKDeLBkeVvpTWQN/8876iaJhDtIGu
mo1Al2vsXDQykqNHTnyXXlWqEMnSLPNVafCHyhgeovVGXne8fo6Jvztfxj6rm6XiZ0UBadlLmxEP
62nRB2+p5eeT9h4Rxobofd3UiQQiz21K9m8ujRGzyNibsNceXMnoqUB887B5JLoZ2MLFSP/ENlfp
OTf9aeiuYvNSDdw40j8NmU6E/R51M0zoOa/J+vBEM2B0Ko+8yHyG5LRxAGO1E/Lcd9zHuK+wTqHp
Li+jhQR37VRGduZEHXMWZqqZ4R+suJ4QsHDDV3ypADUK3KmNBXudLKQTrHYLX0AXdmz65MOl7/c1
koXamt44wH4DMTTaY5fct1nvKJUWQwpZ3lYKTfDk3FsZuioRkHoAvLCWNDFSW3tMaiI83if9iTvL
yNENaYbVhZgGcirBmBYfGFJGuqvfAQtm+oIXf58bb2iwJYtDQfAH31BpZ4kP0rmnP6Nzf5C2lGa7
jb6eJM+zYlt94ERPMzXM25Nh3IootyVAzXEy6POmSzwdgBF4kM0uJI111g7mwT3Ia17JeabjYqIK
EBaMDWIg8rPieHX/qVxhy0MAC7YCRWwtQb3GirGBFO1gKkUBdXPGvsnNwgBmIF5sPGmYCXtuqDPe
Rk7w0C5d5MgFW7T3orl0EMWb/SYn6ltqZz8ynrhPd8zKgILxOCxMRpceevdvxT1y87ZxJbArkxIr
dxob7wYibxabycfx3g3i5MO+UQOcyoTNDUcuM4a7jJu+jVSUNvDkUreWtbLEjUrCY7kNaHhY2Llp
Oie0kxOTvg4E+0XIfZGf1e4Jz+WvD2DZRVCZ+fVUW6nx9lwickhsbLPdZx05AKoWqCsE9b9/EfNh
Yg/t0khmYZciOzHdj0ri5ysNaVBxgyliy0Ji7/CAqqb3+z57M8UP5YYSo9EVRmrCYOWixOL06AWJ
4QJHq8CmppVHAupdUrRPj/QhMM3FW0g9Q/RIQkLqqJflA7c2P4kOe9nXbDP6Kw/CkEptOVx0t+83
KRCu3qSokEhetP62DNWAulqC4Q0hKW0pzyXH7dDyzjkR3kcwASMm2IPWK3D2q3Oor2OM/LcEq75a
q5GNWLbcVxVb6EgT0xzdpDrayy0AIQkwau36/pfMGvrr42BUuxFXatw0KionhbHYST3NVraaOVJE
FUPoN/vQp8NwUL11UG9jKtoCHX6pK4PzFTMR4I2EMFFmWYuAIFjqCFAgiYZiYKhg52LTVkuVLSKI
E6+8Muezr7lmIs40KaVQAzQDFC5DRPTjtbUHwmNqJuq6YYqJOlPka/EqAFMrkQBJR1zmAA4zg3Wl
UizJTJKISOPDUv/R6O9haynBY1BfBMEo6lMiN5ztCjO581sdZGxchFF0OU4nbR8zsk/I2NC34BCu
9+k6XJfvnqmauWoEa9VujJS8YpGxYWoJNXj5jZnuf3wIdpwAlAPgr/K3CUG3Flw58IbLc//ypu3f
UDvXf8b2wSCIhqeIODB4ScC5jO0NTUbnczdUWyEETeEkw7Asz/vAkUzswXnwjdrpcD2YlnIpL10w
FxLf0GXUfNENf4m1CuBVtXIWuqOe1fQNGKkSoOlLC52TLZokrSSiRbzVUmulkVJ8Wi03i5Cskh8Y
IPIrS++IMG7VvCJFva+jdV5S73xfA2cVcIIpwQibPsHk3jrcSlBQWSmC4bKyJLqg+ubAy9LwKDDa
MOZVu+g7f7gkTmjoND5Q/f0+D3NuHMWpv3lgRHwJMAxdKCceyOoX7W2eGM0ajb9/H11Ht2fkhkIm
1gM4MEYcUn6sySt1f93n4TOQY9wTYCGm0iFgP4D5yNjjuEBtBg+B4VJtRFsyZVB6BHQx/aOgPa49
cUOPmWu5ocdY3lGqZUlcgJ5+nrLxyI5X6ApV1p7dWboNiGlLQDvE5T6XM5YRMFzY3IQWDzw12KGb
aAnc93JAIa8RT+kCQ0b6QSqXpKmd1EN+PecsPJq5uBtyjOgVlZfpdQhyK6jhQlOJlJ4aTaPhMiN6
8sPVG5oHz/dZnEup3RBlpNFbFoqPlo8BzQ/Zc2M3+wRPw9/VbvUUoOfwPrHJjrBCc3Wenzb36nUw
LOpEjyMUaH2vvESZb5SD7/z/SDCve6kZROyEBImkwe6T8lcYr/8FAeyFxOgeZB+ycatduppVXjPJ
hBYhEFUzrK8x7lOYVOfbKV1RYLyAtgjUIHCH4eKhWd03Oo7q8n5+uqSrS4hXWrPqV2AgACqsGBk6
HG2g8hR2Tl+XV0ww9qFaNLmnTvcgx8DBaVIiuhgHSnWqAwql4kQNM2PGQFK6osZYh3gZq8GYLIfL
drv/LLkj532Jf18yStbk9641d9GOvGKkk6bm5lzuU5ru35EzJv+/m2O8k7sQ+ywM8BnC2JJq9bvD
4um64L0DZ7XoilnGTFSxjJHqWBgu6JZGRdDrrF4ROULyuS7unhAyZiHUA6zYwxsEbXR7q3sMsFLR
I/qhJ+H58XFV4T20S8mGnIOUJMfzh/b4sdUv79vBvn+ic1n4q5v9hmOqLuqo7RNIq3DyH/p18tge
l07y7iFJzsNMnT1XrDqYet+AKPl5JFeKIQVJI4gibs8tU6Kt3v2GG2jNOpQrEoxqy6EWKMkAEgip
UJTfH8f1JbUu/Ra5P9s2d52Ro5O2xhP+rK8/3jm2flbzr6gzmu8DnkQOVdypXr7IxY80NZOKc1+z
DOL0kABExw/WKd4al34I5T5og/GCLSa/xTAwGr2nXl+9N4VQm8sI+yBcrH6/LySzfGHXtYLchDIB
cN0SlQo0eo1BNF7KYu9Gh7J+WAJc9/9Hg2GsyeplkFXxeAm1X1nTEl3cLDze/mYeI4zSSXrsxoIe
wnSVLV2t1m2+NAuE//dZmY3dsM4CYC7A+gOyl3h7XqOaj81yzMbPKtpWsxdkSRbUtVKysDMDKIcc
gnOJq2nV7Sc+HF5SLG4qEhODqvX5iIh33yKNg3Wlu/IiPv86ZieLFMZOLclr+Zg8lGRYn1PqnO5z
PJfZufkAxj9Icl8XSVyNl+1LHxAPkdzDYO5/5ZaV0MeAFobZGHlB05/mRjRKVKiCI4qyvJzOZ1H8
m1G9OgdGUCtp9JQV4Cwvz8/7fPdWkV9DRj1iL6iNoT7v4SBiFC0yfLTVhngWcNR/VjevqDMirI2L
BXbKlOOlzU+Sd+6wJ0nIn1w5N8UWQa27NDmnPp3qPXYZce4F3R2EGuxu0boxmG9H3fpV7Xuy/hNQ
2wyRgy5pdj6fFsaJ54lXs6r0xSyLKCY3UZOI+kR7+6LZb+H7m/Q0Ip5aE9tszc543fw8bzrnYyMQ
+tqa5lNIeMWQWX/yCRCNpY0AfGTMbS11np8MKc5b/JMtHkvpcv98eb8/HcGVv/KCTlrkLdQ4TN4i
7UnhgQ3O/b4oAG96WgIDyDQmlC5DsVr2tTJeVCV7Wfnli571/8JyA8NqQpZDMx9QG29Z6KJ2HAtf
GC9uERB9WDfyczYY949pLquC8/8iMvF5dU6jpFdhKI/QOtlSqBBjELM8X34kouE91GZnoRuzSYh6
4ZCdrCgr/RMgNsr6kg4cJkbZBTVMxKyBr+/CfhHSTkf/N/U8vc6AqCoVLhmTKnBpsoIx3iqDru+D
cKnGpO7RuUmaII+tIs6w5Pn+d4kz3wWgSmzLnpZyYcSb+a5A6coULRRLWP+FSH20cFnFPtlfRlQS
Fk8ouYZko28AhbJxnMZ5du6Tn3tvogkYy+6ApYs/sPBlKy1IEi8clxfjZS/RYINVCubm48SxdXON
B9dk2JVChRaVmjyCy8JMCHp6kjesRH7ld9pMNoy55Rs6jJK4cuwPSQc6Cwfx3P74qwekEB1tE8aN
nE8Oz4fMOW+0iqCNY3Jo2HTAqMzK84qhLeTlBW2jGfGPaxvGdCdY5oajm9/dhQrpwAwk+sKxK01g
1EbDPosiaDBwaVgVGV53dOSFOzPB/S0JxoK52pD2XRkjuN+MW2LuNofzwBH3GUG4pcG4fq8IxgXg
1DE3ispwQddkNxgm56hmhPqWCKNTYoDwwgcy92W7INLrAS0E1ECLC8+rcQ+MceELAU2KiEKRlN6v
MKeSPvIm83mXzrhsd6izvCmnS69Ow8tZeeQYY87vfzJ4ZYt17Gwbxwy/X+EpmRJa22eOfZnk/1Yh
b67iUx6uKASrFh0BLSjIZJqED6jvOM477yZ4fExG9oqKl49J0cq4iOin/hOoZbzZj5lS6y0bE5tX
BPwQazpGdAXj/S07mY2j2kCqBnLiofvMNNPfUmL0XA4z5KMlUBqP+5eGvry8+dQ5ZvTXcW/lGObp
MW15RJTGicl5OsNmkIXcKyt5Uv7ly9tDS8jONEPyxNHM7+Z5Yg5TEAB8nZbqMQqThkoduGWGkRA0
Y8Aw44FBxtf7IjcDtnZLhFGaUS/ERbVMPy3l0+MRQFu98/jo7ZvaeNydotHQc+KhdRVZXQ5lDnsS
k+r322kOXgRlf9c8oudlVxXEtwK7djQc6fJxR36Y2RrjuU/oM1VfP7wRs1YaXXH1YaZcdnMGn90y
V/KaL4DjVAo46Gft6XkPj2GtyYNKd6X5wzxQntD+gyH8+17ZUdNKq3TPT0GuKFDdQCluezL+lan6
IsFoYC8pmGybEuNGQaKM/gAsXshbKztT1r49Nkb59BrLgDssJb3sDcuy/ogP9sPOnMa8QvqccLpV
uHfEuNte9VV1yHFoyOmN1tFa4pLs0kmdHWo2OTpA+RhD359ht/wx3rcV4rLLUUO5jNvGovrlvvz/
g5X8uiPG78ptihWxSQWOXqLDHlPHF5Rmie/kB4Pbh/L9NXvLCmNKIvTWhWKG0zP2PdAgQgtDD5SY
5wAdZrrBcwAzhfBbcoxRyUKpcgUJkrHdJsTY47rW64eW2n9q5xHR5QYDxjoGPHiO7R/ipb+PlB2u
GYQKs0gLsJl4VH7bQBQ1NIpVDkcY5x3oFxkmbs6wc1XGmDYyoRkR1srRcDpeY4M4/cb3UOCLBuOk
h2QISt2f5N14sSqKblbkWhSDmCY95zYmNnmPDh5TjMmQB7+LhqIYLsqTjFemtU7oH8mwMQT3ipFX
3hFyr4oxHitlWauZDBFJMwCTefvqZYPp+tOJc1UzrYQ3oshuN1j6q9zzJjoQQ9gM1AHQGWub1HT0
NZYl8/JUPH8qM0YjVItRF+IcviRBg+6nL7n8Ib+RH8ebijqeYbxz7Mj3PqdbDhk7ovuSFCgeKEZk
b3T7yoJPORocIhxnzW7ICl2kYpsc0vFioIftQtbI+WOkF7PDW83k6fFMzvWWJcZ+VFEldksNLG1B
7g30fOuR/HEt20zRHwi9/ji9vwuctVyz5l4UNSwoE7Az5/PxehUFYIiqQnwPSVEbkr0ASvX+Ec5r
9NXvMx4s74bUxX7WqXXiGRMMb2/HNRJ6EkEzkIajdByeRk8a+82EXBFkRLEHasASiX+oGMpfQCmb
HvbU0sz29T5nk6reo8MIYCxjLU/b4OBkRzK6H/d/fCYDBlm44oJxXblSJioWZU7HBgBPjELvlpsV
3Tj6Q0e4oeCsEbwixgheow6VgsVNKF/HSBugSMhLTMzboy8KbBuB13iLTA3BTo4c0hFm/c9kjpA8
AKQIz/bNWoYrWoyfalcDmiBdXIxuhcfcQbXTJ6d3XnDB0ZvPnN2V3tTxf69/dQZgu33/+meqHzfX
/2lvr37dq4S2iadg+Xn7n47Wt8ixLoW9tpGI3420M8zDITESy8Erj8faTL7xljrjpVRtqGtRxwlu
0bQ8ruMlptBLDL9bNaXVL8AlOu/O+UnYckeCJp25o1PsiGISl9haPj2OwobG7mtNSizAFC1/xTF6
HIH/tMRXx6unizTygLN8UY/aWkbWlCOD83H7lQwyxqFcjouozqYTNFDLQJR7xNuqRiGjM+hmcHh1
C565+JSnK4bKFujUgKieUmYqxhms/xhZw5TpxvhXWYAr3hhrIeuppKbaBA+BKQGVLu1Xujmdao55
nX8vfpFhxxNLbErIo+kIg54IEIUOiIWYgRdVzot8BkvmRtpZfP1OL/4Suq0hmLLjbo7Fy1P7hjEm
roefDW+veGLC2z5YZsukmMQiIc8FqXeWvENUoSIdDIAnM3rZcJ/d00/eUSk2+TwAChfwobgtZKWI
UZF+W551bFeclkvfN1rzL+Mr7hizURVik8ghtAqvn+nx8wdoZgheTOp8bE88RIH5JNgVNSawELRw
FGUXjBmoFeytxETr0PqxMuzXjbkZyNnB82T7fp/F+TgXWSmAlUgadtozvkVse6XOl3i9roCbeMzP
lzXeJ+KamLg+B2PBHx/dZ8aPQ3be2XyRZeQm91eLXBM/yb68HLGMGFsITAT1VD5MQT39QB9vjj5z
wUFZhldUnKlfTAryRZ15IwVo4o/FskZZjNa78PK2X5Oegv7lcOChc/1DuPhFi5GhENurPHkEre3z
tjamzrCAWI92jVIDbKeJwPv+0f6D0H4RZMSo8KRCKKfH8/TihNkEDKti2Mh/nZQDhxZXepjQdJXo
FRbITF5dsF8w07efgmHX+mGbh58momHTcDjcTb/4Xfu/uGP8UKu1YdhP0Tc8OUkgMmjdsH+WNhfl
/x9ihi9KTMBaJAJWzy1g2p7r3ypZQTvWduqMiPR/YE/ISCULsFEc9v7BzX4RZVyR6ld/JVMrsza2
PjpUtB2xMevaUPour0+e8f7M6wjjqAPq7DjzK19b177U6lMsWxrGi0D3qnNEH3Vl9HbD4e8f3Pp/
+VPZ3aqiryZJMr1l3vSja6yJhJw7/XxR8xrNVtNR/bOkqAJjYuqgA9SBPz0+Dcs4TiH6Y2JbwfYN
SU5kYMDfbmc6S0rPjgGcNScwTvETL4U2nx3829So7GQ9TLqalOrkIKH71iUgyMeQcYP8Afds533x
19kylqZdqIuVWk4CC2QCDFqmDh7Y2oHjMRQeGca+aCtv1ZUdyGgR0X1Mn70MdPU7IbURB/jbNPqK
gbWKrFMNn7H+bdu7180G76KzaZK1b7nG798/MMDygn5Y/ZTt6LuLR/NmY+L5jB30nOf6fILq6gIY
E7VQ3Cp0p+y2AVi9fI0p5wXChhPHLM0/0b7OnjFLAaYwe3dKOmQYuaWLN8GiJ4cH6jVZnHsSzVgk
dZlmmjc9ocd1Ybhkwjq9z8Z8wubqsBjz03piLVY92IgIkoenF/SqTNh5j5gyIzVU9WDS4AHQkufT
lotSO5/m+PsI2bJsmMuuLkwvxD2oVlQ3hd/0/0j7ruXGkWXbL0IEvHktGIJWIilD6QXRarVgCUPC
f/1dxXPOCKrGZt2YvSd2zMNEKJmFrFVpV67CmuPTcWAdG7p/gl1qXtMEWxhxS5BJhI8Fb3XRkg0S
shf7CFIIXgmHA+lYDftTYDH0iHwTpNzW7xUdxYaDdXjUweAkk68Vdisck8X9r8gz+Vt8MMHzpuzR
znSrBeqroCPSHjigdYg3nP9SEIM4dSSWQ03D6mIRvOG5x3YD/8g1jPu+osEWaROxT02lh2G8rEtw
oFg78S0+Zvb+5hve1+gWj9+5YjdOu8nRtYIcxppAreNlu5Xw5GOxDlmkdu6jNny0feXN4BkI5526
PZkTkalmdpKV4xDXEVp67asTPu158HTfa8KSl582GILJvk7PUGvrxD5SHw/n01f1iuUaCCm49Le3
pTj3DpFBkahWulzKYfG957yvMTe5fXhaHuLtn6fs4YDepEEhf/4QYl/RYg4mMWuzPqbHwfd5J8tx
hQ02SZdcEZ3m9OpdnPXp/cF7esTOHjz6x72xzGyOM8y7drdIYPIhByUes4qqLfheGZHAV1ybctNy
PibnFWDzdFqcYJ80rXKDCrd11K1ZkjFzRN7d5olhYqSkCf634OJ5mo9CumUfiP1rhRo+7h7PBeXc
gVtoPDm6Mfw/IFlvUekOHkEYd/9i8xxPNhHX1sjyXHXcsmHhIKH0sEy8ev0bqE8HHXi93hzEYrNx
fVZqo9nDEuLVH4yKf3J04X0axtnQyrMSVrSG7qB9mz4naB9fuPTLoPL2whFG/9idy8wm4qI+6/Ba
QhcwEbw/IW8abDa3Msf6/MFLJ/2HzNU/PgBLBTuUVqyU1LabsyNqJNf9RPOzfpNZR6WCrVfqIq8P
AwbeeKvGOWfKJufyNpXEVoKa6+5Lfrvsvji3dma+eZpz+GvpZdPEWZJTt/n8a4vu89ReLL2tuvBg
iodwgfIz2bkYZOrIFxqsONbPFc74IKWA3ufLFdoV7gnliqd3z1mrW6lyOnss3aDZmw/28Ors/a9j
tk0KwNb6v0RHNm1XN4k+muiUoPUfkDLDS0a7R4Z/OLr+hzTrPzZ0m9ObYMklV6T+qtIvGf9CG5lh
yyd0rXGk8MyFCYIQ1SUFFtii96ewS18nxdPA6xnnYKLCBC5DZJixmKJtBVF5vDIWPg+leHE/u9xO
yq1EC6+QcNqed6L9TkrkpEAIvhCWHBDhACLbAtcoat3olEiks7H5YhOSdHFYPO4uB1TuOaKo/34H
r25pgcnnD9Mm7To8J0+O0+lkRA85+YVMZsRxsjkGoDI5k0yomjoeoRGCyQK0tghWVE5Nh5NdA4ny
T69NEcTSzAYkSTsbxDbOAza2huQP4mmCKdJdcmtDuGItG48kfj5kUbCRzdIwRGfeDGdyhnIoBUZI
YdjyX7zUfdKdP0jUuKja02wJv6d41j2dyGNuU9AL0TXJ8c00su596zn9uG8U80HfRABzl2qMRmSY
MIelYwrIe/9A0IeqY0bI2w61sv3631nhRCDzROeKkZpNQE+QLJeLwEPXFAnc4XBfr9lrNZFCjXTy
nczynPdFTN360QFPHA+yZ5Makz/P+vFhlkVWRa+Svo8XGbmVBDhAyrM11kfHRon/DRZOa7B00eb4
PwjHN/bF9o/IDPF0ms0yfOvEOundqJhRR7Pj0eYDn8bAHui1Di4Xy5HerrxK3CyET4Qxz64mWrks
/48wZ5t54m/f4ekzC3cTEYybnumpZcW3LKdqS4dXZPkRoPLc81vY+xeoTqSoPw2tydrrOVZwapnz
jnU+f3rQXxHQ86CFJyzd+0bNFcagQRV2w6CYEOacTpfNmaw7W0VnqKe+ieZDtfSvjceRSH/+PfVY
eKhyGTR6kJiCKb9YEGSHCQomvrbkWTvvczG4gH1fcKVpQy+K6BjUQUvUQkPJeYNiCcJSa9lh8PXl
vnY8I2RAQkDzSF7U9BarFyKkmD3hlpx458cAhRJbZWtRI8yX8bZfW3aP/uEv6twl+D/H5OdzNN/G
yLrqzdjrlWVB2ssWeX0cIThknQMIsPAPKk+UYQFrBRoioiR9/yjnS7QT0cyLnMqpkAwWDOUCmlJK
VGogT9rZ1rF8CMnw+Lvz2tW4UrZhChfa9+9Ln59WmEhn4SStivZM+1XX7+c/V0+Dhe5N94VHmzGf
yJjIYTBFHYdQLkYcsEICUNrvzh2W76z8Y8xLxs4naCaSGFyJ5drqEpXa5pa2B4JJPsVdWKGu5vN4
X+Y7tiayGFhRz8pZEyP4ABfn1Lgoc+FhrglWUWBMDiUgzrfi3Lq/vPcixAJYCv0OWh8/QjhuywMK
IWgdwMZ5Lj5zXmrWk9d0LRDqAdIae1uR0JUWWHDDuXfzpazJATJAYkChpqKZ82aVbbD24EtZa2cS
YmHfDjt0vrg+FE8pBlX6JhDF2IC82/R05ljvwuP9r8TzC1kvfkwVqhREeA9nF0mulvxGi69Jdkj1
7n3l6b44jk2w/jx4ZHNTCahC28yRdjnRD9wMCsclZIdSmrgb5JoeGrrsyOEPHUVw0a3s7i+cR5Mn
iAGJQreuhlFC0BYbbJcxh02H99cZYCgTRVZMmrBe6+AzvS7vfwgekt42YUwc50y2yvwq4883drdy
errw/Pe4qpb2muei00vxt2uhI5JSLbrgmsHsWEOHVJUghjP/NI5dONjlwNu4OJuhU75FMF8iEHS5
MHOI8KS1/JgRmQsvPCWYr3EdMe97DuC1oOV5u23eE0cBYcPrQPIFNrGhGwr5Is4XmneUvpVi0No0
0+6iDBApv2dYI7x5dN9WNudBnY89VCyFApssiHPZORNpNCOpLRvq953JYG/hj6FfpiaYf8IcIJ4h
jv8wCwATeYz7IHXKuaajjk/j7wyDO8oKuMk5N54Ixt6USxtXrdXSTwU+AbSRPWBWYolsI/JteFhT
XjVi3hvDfh/FUiyQLbNcZNp1UIuR0oM29pnEVzL6lE6EemXvkWPG6+D36ogZjdjLt0qy3vMa2GZN
cyKeMf5BD/K2iSD+IdzDRfkKOQ/5fBJmIoCxfSHSzVYKKDMpiTbbyH7wEqd5XpKD+IlOwH5xxPBV
9sxLwcxnMSdiGfvHYRvhMOr9U++M5PwcL9Bne63h1XL0m7WXiRz9Z2SXW70gnk3sznt5MfDVTGd4
qF45Njn7kE9kMEEPbTGsjQq6rJ0AjEVof0HZW3v75IihX+IvqJ2IoaYyAXXsZ71EKt07WB1iLGs5
3HoYUbI6DjyF6CW6J4ke6kQSylVdZpyhUNKCk6y+2sRL/4SLUFvyQqtbqeg/i5LZ3ixZM6NKH2F+
azSF6n9SGXzXary4hMieFxHB5hbK8h154u7T2RsJZrPXGsdE5h2/fw5WZpu28ri+XgcJB+s4WUkI
Gvxykh+OR+66HY7Vy2zPVgkultQKsG5wXbZrVM7OwA7fWO45ljLrXUwUYkCjS7JOSMEK9pRkXpiH
5NpmJAGNb7tURSJJq9hR9HVQn56F8bFWvM5ccn7AfVP9m9dCqaMxT+hX3Yp2+XaNdxn4RwYDOcLA
NUpe3Dpf/ZwozKDJiILhRbJwrmq8NMWcSKndLOTfl5dGsUWVxBXpFyv5s1+PrhaddF6cN+uhTMQz
IGN1RqB3KgiVz19xSuLHVch7yucjyYkIBmNC7Ik2rglsFHPFoHlK13jKCZbYGKtfint0uENZPJUY
sEm1PBSNjH5Bp/uFHcM0Pd45vXshvs0BNpkni4GbNsTSHDOGrBeH7nkoXOx+cYrd9r0ZbfNIiuVm
U7qNpz9oF5AXpA4v8cCRz3ZmxRcdJNtXWE/u1B87F8/Q/evAU5DtyWrOVdlZKX2ETqdgtYxd4Lcn
L1G4oykOp/DX/kr3fNvhpjqo5d2BV7Y5qwfZdVzQi+Fsy89lT56aPyHxSj9QbVBr+9rTfU3nA49v
M2Vbs8w0QYdRf5NXkM6NsBcj3ehejjQZR9L9h11mazhlrGFvK8U46pcNNlbQbkr/d0Zox+3uV4EF
2A7Hu53PG02UY1CmKPSiVGNc88J9Ub/qVZmRFXeW677DJ9+yx5O3N7Pia6OOcPgwAS/8Vu1+dW6x
F/r+6XEeiBueToT0rTmWCb3d3uHr/l+eb3GYHBIDHGXTZVVJ1xlcnMZwhthOD4a6uARuW5Hyxdqi
KarxCx4PHtfwGAwxK6HI2xrHFkVw8sgCcIXeLyT2eEMznBvF1nMa5dL3Kf0+6a/kOP7y7x8fB4rY
8o2S67EiDvgw22DhGd6ZA7Uc42J7q0wjrWKVnhL6/lIU9t9AynZfAY5l3cKNiWVpgyCFZQEFgiWm
P66r+3+dE42BAPWnZyq1TTsYHb0dp223ot3Y9SaPvWtmg1ASrab7o227b7vDotR4gDMbsX8bNtth
hTVEsqXVFHBWJ3OPSKnsnE/eLOx8yD6RQs1vcn5q2WL86wwFwbIsee+U4GABUmWUT7DvxuZ2ENLz
uvM+3F6uiThQh8RdnNLzzJxLTWyZ4ByRLUZhkutm8w6QQQZJCDGHJQAZmgs5nYrzsfSTlzE4RryY
jwfUbJtVKuj1paHwdvGu2wDJjsuCT0RxP+rDdu+fX0qWiiBU6LaUAYuWXqtt1RJ7zxfDubLssGPe
X2WzkRGLdautbpuPqd2ifod5rsHBya2VR25/Ky8eYrlrxVQRs7MKkYaPjLFLMM3g26H3yWvb4r0V
bM+UpYmJdKVXqtOcAmt0d8dP7RMFNVon/C9jIrZtSusUcaxqWF+Kglb80mIrX+u0WCU2gOPtQsx6
5YrefbS6+SB3bteNQHVyu9I4LcIgg0ylAXnIISO/a1A1gXqI82pwQJctxhSNIqtCgqVKVk3igFx5
oP4f4it0kWBTi2mp7JRPFbdtLltYmgK2ECf3hEO6fbOx9211jD2Hy784X7YAqef/iWNQvjEKs8GG
d1pIoBOF+3T9ZC7V3zFWFVqOv0qIf/T3nKfxP3ysb6GMd9eUomSd6VKS8WHtLT3BHg9YZv/FRXga
fP9tFN9yGIS/DudWaQV6lmuQcz4sAwct45SR6oJtbeDR4wqcz+Z8C6Q+x8QKa1BZllEAgRe0Q9L5
NwxoUgJN6injXcGzgnF6h2P6847Mt1AG7EXMJDWKCZN8WUOkt+067Np8DI6yI4JO395Xa97m0P+A
+t8iGRewEqs66kR8QBDMXIn5uKFUdyD54mg2/2T+I4aNFiMw6o0XGni8ZJvtYI8e8kXFdojpmmHu
OCjHWG46T76ddRUUTU4EuhzM897zJ/VXmpLA+1U0Lkcv3qVjQ8UwFetcpSuqMDcUrjXPw+i5vyQr
9Bocn3fNUoFnwGvvmXemv8+Sqj9RTyilQDULWMnZcAKsn45ijlY85GLDRCPA6mmjpVCCXasyOakL
VHZfOnOhe0inO5xXhmcbDIYUVhp2KL4BiNcY9Ytf75ve7a2/Ax1sbNgGSpin2g2inJO8whZtLBn9
oJRbPSZOYrvGePnmvERvTwb6LSdbYO7z/k/gnicDJmWtlnHaQ8Nyc9595A4w5LrZvG7wHPi8ttrZ
EN8wTGy5NLHolHX2K6xZlcsyQX/oFfxl2KTggdIEGeD7Ks06WBMpzDfL+k49dzI4MoXazjS3KlwN
S8CSZVKuzzXHHGcb1TVdMei2I2xZY1n6wURQRfpAp+UdYFT7UdigLwP+W7s/uvOI9uTQa9ahp+8+
QxCemi7n883dt6l45u3JtcpEnQvisUO1QGdW9Of+Wc5Wk6YCGPOQgngA2TgqgOut9+H90Ze1Txt6
UdrMYYyfL4J3X+BsRn0qkHlnJOOc690Z9UDwFK1Vt/TjR3/9cl/InIVMZTAPS9/XqiXGkHE6eU4P
fqqk4kTNs+mLiQiWSj+tL12i0A+z3pbH5LX6jf6M8Gp/cpciz73LU0E0SJsgbttIrRlTugaMKQSr
wHlEg1BGNtQn9XWXc3DUnFi8mgqjnslEmNk3vRL3EHZ1Ma7t8l6P2UDFUDQNxP8S6ttstkQKGwm0
0yJtczAwkS3VxATx2gW67IWSYPSCo8+cIUzlMfq0Mtq4uxjylJgkrxmJ9jl4Ue8b2+wVmgph3sRQ
unR9K0PIxTut4a017nv+Frvy29Ui8bLWkPTvoNuXH4h2sqi4xBC3V4T9atMfQB+5yVfrwjrWNWEE
SKTIr2w/qgVBGCgtyOj6vsRpUeJ+QwZ+r52gobABdSHM3TrgdtefaPJugJYc9Jt18Q1VRm1Z0g1F
NpmQXZElYaw6+v2g2En6XxBMdmR45WHGLfz/6xQnspiLNmDA4BxcIetlbRDvvXw0/OShRy3OuYCu
zTkGLpoAj7bugScQjxo3jzx/sJMfwBhrmmKCrpPwA5zTewAeREQYPrxhg+fzzF3y6aEy9qqH50I5
l5CzBvdL+Roe79+H2Ts3UYOxxiIV+qC/4M9niJPEZeO4/oXL8TyXy5nqwBhhExUFyDQknBW6vd6X
JF60tupsXnNM09oNkZYdx1GcTX1MJdJTnVyyMSyKKiggkaYjTp4nuFePHI/cGSieZsyD3MdqJ2ND
DKV4wry3BSn2Sj3c/0Szr9dUGeYRVo2hlzLkralXg5FNLKRXifzKAcZZ13MqhXmGu1IaQzQQQEqJ
7uQR5nC28/XCfV75oceDCno7/rq+8NHQNGWaGBNihOlFjjkrTYGwmi7RcCUUPn0AIufkqGHdEcMm
Ea3ASlRRUiGG9jOdesfYqQTd5ajN/avj+9aITSRe+0wLzNGgGnnb3EEt/GI/2iSCS/3Z/3/05c+j
7UQgA0BhJKeyFsp0vAsjZKcPxVGdDJ2nXzzVZtvWjYkkBoLOmZhYaYpTxFVCtiF6vILVYEQLyfpR
ROUa+BofxTXkfuou7yJzDIXNKxZmeTWDSgfFvhM8jovNceV/aUvT5n0++l7csxQGosBAb6VjCznr
bmV5GAl4HfeSvdfQsnjfJucdkMlpMtAUx3J6rSyc5kuKPD0a7Lwe84yWvVgsdrhrX3vftO+L5JoK
g1KlXhd9lcJUnIuj3Rr7ek9x5GX+Ijsr3knOQuJEPwatlEgOzajGRXBaymOg7IqToAHluQ3evMvN
YIg66lWemMB4EUmHdinssvX19+6rQ+6y4m7J4X02lXFuWkEqk3OPM6zelVfMfakKqV3y7C5KOPg1
qDB8U13skWgH1FTcDPHsM/19qGzvd9knaixdIP3l6mKleLjzts1CORPsnBr3b+Lr/oXXeTz/6kxE
MvgSgBI0F7E+mLaOATQPb0DNL6yBeOF+SM4dVxl8yc6YFa2uGo7WpfSuZU0EV331P+/fgrnQbIJi
qvrTJUBLpFAEHe5dpSzieiFgnnIpvlr19r6YWX8N/dpYOIZNjprIXG84xqY5yiY6jxfjzuePhs4f
1vffZ+5yWouy3ur4+5XrgD+aLstovMHBHOp9PeYd3IkizD2OQULRBhYEocnddtJDuAq3o2jrDbls
96j877SnntO2/x+A6ls55kob7SVLJAUyNZBvE9HFImcUoX+bZBVV5POTyyowaxO6AjMWJZybyRym
ikXObUAt7wLP9CN/OD9rmKuokYqtn0s7BI01f+SS6vDXS6NbpomOfuTebgRpE9dUxlhCbQXYLwoy
BfB/C0TzI8mWl/0FC3IGknr+PrNl8V+9AROxzHWOLmNrxXIywlPFHZMS+/XZ9pu1r3CBWaP39Z6G
zH1WauzikROIcvT3gihe7mD5iHfAkMTrHxRYH93Xt8GT7IA8r1YrdJyeaGgDFwbVr89PcLnZuzfE
UnsADeftnbevySEwGBAi4Z+aBX7ZVvE1INoOCxRBlyEtOXeH/p17J8B4E40ImjWRfmOoti22skLC
pV3aX8pjsdZdjrDZd3CiFIM4ndrqlZxBKXieJ2w9QjJhJ+EAM5uXnp4lRcTKtn9sl7kvwRi1pj5Q
UWDBMRcnBTspwtQNNj5l9vF9G+S2NdE7DPpj1J/6hVgshfGOZo14nJufmoXaya9hEcqIQi0TsTT3
5LyPa6XxLPv2/EfPaki4E0s3V/PeR2XAqRaMWpIViKNV2tGJvOVhGT2YuY2sWJw4PkAxsE3ZL8FK
ATM+rujGqf0LzyOedQW+tWZzmWKnRFIaw7bwCTr3/YoNYcFGWWC6HvVNusfr89+FUROR1HmeQNZ4
TcwhG6B5kBKvWokJEeCDLNwY2zp87a3hdhNwvqzBgFUYRBi3ESBwrS7gfEhn1FxW4jrGBirwVXzy
sknz6YKJggxiqQk2hY4tlYc2+eQ4PPg+yDw56MMBfoMBn7SM+0IzIAQF1DMoRFGm5eafOdBrMMCD
VL2cNHVI1xSvPcvTRNvFQwbeVx4nBg9KDQZ1GgFvp3CFNi/wR7FTpSchePjp0Dvn2G5p5jv3jt2N
fe6MFt29Ae0c6OxkY2AuCaiDjK20E0HdfV1+7VHKCWzd5XqmHBw3GITRguYqChccZ4plHU68Vw50
7hLjJ3YukP8Oxg0GXhJVD3GxqawLWZ+2cm6LnyVK7FhhSjTn38WE3ybPJmvLPK+NPKWP9Pt1kT6H
WxAwHkHf1BFhw8v2zLtZ/zwbJoMfcR6dy64AZG2BWd5Hjog3X4PjND7663/pIU80Y8ADM7lDKoBd
hzYxRg8jQmqcIG9wjGf/JgMZfW/JZhFSGHbSfW+gLoIGSQf5At72Ca4kBjeaTjbl5gL7x4jVLc0I
/qMNigVrLs7Tk7lz00wGPYw0TJVEjUYUlNA7A2oqSsINv4XXM8PDW5MBDzkvMyFRYOvr03Xbktwv
CfiIZO4882zXxcRhYR38QC3y/Nzi7IZFVBA4Y7EruIZlB5u8JuXglBeik+sG3tLnOop3Vmvfv9W3
Zr57R8ogiGBYRZAMMBMkezAiqtvKGpuUMyd2QaO2DCo7ANmx16ExVI7d0DZ9vKghfAka7/CZkri2
xIBMI8nnVK9w64eV51W2NWBVPLiVhSUqJNiqeF/5+ZTy901kNxinozQWigh7QoJyi4VRSzA8bw+v
JsHuMmv5yZFGjYY9alPFGgxdMbGH+xbQTryUqpG1djQyuIOKU2wVDAou/Pghtz+T7SfCHI60ubsy
lcaY8IgkXtFakIapGpI7sf06wDvhRqhzecmpGMbjHrOiRVfK+eY0CCQFH6Q/fPBqTLNmMZXCWGke
5XHeaTf/Bw3+MTjcQE6Paha3QD7bgD2VxBjgUCVS2gbQ54LyYD1i5Rvm2m3a6Ij44Qsxi4V1o7xv
NRchTYTeftTEMjItD4ZIo9/q5LQi9NtElCcRAdInzwh5opinTjPHHBQrEEWTuyfHQvqiI9eTeoa0
l8/s9N9ZITtxYEjIXlzohwsW0VEZiX5GXZdWGxIef8dsd9T0EJkH7wIW9NC8QrNhUWGEbO1hstjE
5gv0OoZEs5wKXfS2uKbijaWBFuPglvTl8svM+oPTH8K8h2kkt1FNb56zdeqaQDrWlON/X8gZIAH7
+cJxQGebYEzVtBDdaTq66ZjbEZ0FLRbKK5xqTFDDWv+PaYnzLenv/hu/vsUwVyO06kYw2xz4hdku
DNyDLu+ZlnN43hhHDnsbVGmUapNeQcQh4T7EuqIYZIcEB3dfodnHd3Jutw85uXZGhIaAUIFCeHc9
yrTU+z144JHNo28O0gJrXo53do5zKpKi9kRkqWGPlZlBJBqbQWXzvlW880rbNksRlbgY76pzX8fZ
rtipQOZWKG0rmF1HdcweKtAo+/thwRHB+170v0906gZ1zJqmhE6ncZNWxNon8JZo36jzydsiJM0/
ov8YITuGk6l6KootbP3lBMhydHQEgN7IB/MCRytqzXes/Ta5PtFKM8VQl+OKxo+OaD9EdlGRi68+
Gauvo/FG98L+f2yG5WnHvKaCJuvgcYLQ8eEF+xxoijlxynW6SZ/Aq8JrfZzljJoaBwMcYV3EeSZR
azx57TEJHLh5WNmFmvDr59cXl7h/3iX5/nYMgIjXEBVoFeIoH8nJga/pG3b3xAWQWZ/EVGQwolvw
t0TGIIfrudcvqolUMtjLur3mais7kb1swY2/ZzWaSGICkkZO1dCEUjhA7TXBABWGp4QleAo4UDVX
7NLQASupWPQimVhV+fOOydE5r4NaxTVWF0/lh3Xo3i4V2obW4cd9u5+rI/6QxDgI/UUXhNzUIGl9
evA+nurXg+X++U0Q6YPEPrM7onE945m7hpk3SZRMS6fFFeaDBWJUVEVojU86cjUvAinsqrNNkOm6
lfN8LLfl4n9nOT954DXn76EGBnIA2VBUEY2EPw82HoazlKqFCED2gtUTXW9N3gZn9wtbQLjcfreJ
JgZUfkhj4D8s80s29I14S9EWWEmGG/7L8q7kIySJdwCPTXbbOfj267IzPYz8lTb4V/w1Qq37n3ku
9NFlKC6DhUIy9JsZTOAtbrWyybtIRPVsvZXdSkUhHF61CIn+l7Wki5g4EimYMLr/kMh85Foc4r7H
6o6n7BGFYcMA3yrSweh5Gl738Ktf+ImWGV/3h0Tmdg6tkIRjkIi0FLlVnOCJMp8h3cJdbjznSfyQ
RHF9cpp5dh5B8pvCilrkZx/G0ZE/X3278a2nT7yDMiUYtNEtynul1JkHQ5cl2UJ1GBRPMOGfgi+F
rCDMy2BQGum9FkY8bkCn42LVvUHwQiY2rY4iK4NJgWphvpnoCvjIXq2FnfR2t/ax7AaU2Hb0Uh7s
88PRaXlpw7mW9x+/kPkIbXTuLliJhV/YrFCYwKqKLextvCxqF1yBOBqb2ObmrBKN7to0P8DI2PL6
3ufg88ePYL5PlarpORJxTKCz1giGd1GT8EyScN0tet5/GfnkezAPeJKEVnGxcmiLqLs9ym/nJ/f5
q/rghfdzla4fGjFPdzeOcO0iaNSsHMe3ahCPo1ob7LdrjSgkwmBj6aVbC1MF8GgXWOG8xZ4SGITw
YqS+za0azwU9P34P87bLKV5ivaWf2XE+1LfxQ3fAwwK2y5q0GHmkOaN1YHESOHMx31Qq2/QiXAP5
mklU6no77OK9XIEWMHIe1eUi3PRIE2AzV+QOBIsj0L53XX+GzrBuPnjQNgs031+d7X5JjDDqLRM/
Y0AREVmQxcUPvB5bVi2sXuPAKHXY71gYy7jXhUVm6Vkl4n3GdQ8Spz34SExwB93mMW2iFBM5yE2k
XoTmJshDWjxTiBQiLd7bAsY5MNBhQ7kw5+4aux3WPQUZSEtBxiQWbQkFCzK46aqwRz8kHw9eVBIN
rTe7LCOFAye1XBxX/cLegbPJbmLQYVGEpUE9Svamnb7+m+LVD2tjoKy8FqMV6bhzwNMTqleY8cJu
Pf67xQGRG+hPXhMjSUOwTODkg/0gleQchMQMvs5OmHhR8asLSDg6QkKwTsNaDeo7x8BmfNofWjIQ
VpSW2ooBzh/JKNEWYk/9VGN0iY6Fx7s3nNdLZUAMA4dZLhn0Uzt0cagbYlp/Q8O5xo8WPMikv/sv
u1IUXbRMSdYMtvFJaITm2hk41WzwLJJ1Oz34Ja4Nw/035zeRw5yf0UsBTg9yXjwnSAiyJCJ6h6ld
cgTNIsFEEHN6ndJ3VnS90NOjD3y6ary3CK/BfTFz3bVwD7/PjUF2ZAxrLQggprFrxxt2yjoAueOG
/F7iZcmJX29vmYtsy02WzFrit2R21DZRzbBtG0jusRbt9U/ghZ8JGXs7AwBx17DNXrqJMCYQaHRw
YUgWhTvZvdox3q0AMIPlSUduNX8mPp2e6M1bmdzvrGwjrFeBXgrZriU0smvu22XBS2DwTo/Bb80I
NE0tIUV4gHf1hmlo9Lug/cK+bx9zKa0f2rB4bV3AAEvtXTdsR/4TOODTVktMKTdLwfE/aatL/LDf
c6TOPrmTz8VgsSnnVdbF9AxbO3swN40nn+qdUz5/Cc5ntOCur54rQfxQk3Ehz+ZZupQGBIKUQHKu
26Yhx6/mA1jFXTsuzeLiRDkGQq7XXDTPGpWFpVTvFfGWIcnA9Xbk5gfnCBh/qMWAiDgmGEI4Q1Tp
1B7dchpXNgaLLaLbqSsczvF6tC/7r/HZP+aLL4O2DnFeASrhDi7f7GtyG7BlKLIsaj80Di1s/fcL
rwNtLsifKnn77xMRJlg4zlUNEY192wCMaFsYMdr+5YM/0/7kUd3Mu07IO5mIrEVJMpkrcU414dph
VuVJX11K0m2LP+n2/Pw78ld16hybB8S8a1rQ5JzkXEusLk/kMpeiN5pEKmvIjTbr0+UJCSllhUSG
fUQTIecCzqRsfohiroMY9pf4KkBUSrInaYdy//GTc8VnEXmiDXML0iC8lKYJEaWzfWhfDRejckc/
W/DyhfMh6kQQcwfMSsy0Rh3gGVx8JCbPJP1CVQhze7SHUHYvJpEOF7dx0ifXLTGD7gn7DmE+eeb1
NM9dBUXSRaxPQwEJqRlclYmdxkYkBpo+0mRUmdpKRRyeEzSb91FkGdGYhH+pLJX+NU3Dq1ib9LZ5
h6B1AzT1Xhb2175DEwpGgDnfcM7pmopjjlbRimQYCohLifP+PpKHBdinM7J79rkdQ7Mh6FQW46gI
g4BH/EpVQwy8PT08eaC7XgS+CoYTJM+5/tfs1/o+Sjb4zJD4NbXsf45St/sznCFE2k/hondBsfq5
j3i5lFtsx0LlREM2zsyUYERsYOB+x0T5SMeVILkxdrWvzPXKXWC87w/ZBGS3IpRlSNdXewepvE/9
AFq0XyHYSRzO150DgenvoS7IxF5l8yJUEj1x8exeruvF4hCBv/f3mz2gFfLLrmXvXw3x6lOZjFsj
DEqiZVecwfp0ipAkJq+7lewHO477xFONgXBTEc6XKoMY3P5GwmqruN/X8q9QsMXLwjI290+SZ7ss
Y7+h6GGIDjvc/KeQ0EVorpXYy8WCoAUcoV5uJ3+A4RWXp2fO01BkNKRIEk0G68xptqhFYm9IgGBF
ALMyOYF0DtOORU/6ykZphmcwcz7pVBxzqucWr9P1CnFwotpNn9iJb+8DjLEt75/n/NX8Vot5CAOj
KNorNUzjcESDIiZG7//92Zd2qgjz/MlBFoNwS4AiTi/b0VFa6KeV+oG99374wB3umvWxp+KYpzCs
ZT0xKdRgKW7mOKXqD15ou4P3Vi1X9bvPHR+fY1rENfs+QQa4z0lnYkQCCqJQnTtY/4MdRJQycvFI
dwfYtDreEdNtiO7yznYuPJqKZnB8kNNQNrNIenoZFniOsbwx7YjOM32OibBt6pfCvCpFiSOtj50D
cgo0GHAgZDZynihiUEUn8Fhdu3IYseYFDgylqgTBuU2HKQ/mBuQR2M3364hVzZ/cbzdX859+O7Y7
XWnjoS/MEAfoNK6AL4es3YLnts8Vj39IYaAjH2Xt0uawkBfnPUsI9jSHjyJ5Fgl6J0KHbsfiubf0
L/79/P1jk2yZsDf7UrlYOM/mQiQSLMcz7dVABQE11y/Ox5stGSjYm4G6iorOGpaqJxkvetVrZ+mp
GWxHfJZovWpXPNqmx6Pvm+s21aeiGDBp61pudSuT6JPmiOEyxtCk2zysBsnltprNIvBELQZJTDmr
sT8jh22cnNS9+IrtgLeMExzMen0TIQx46F3fydcGQhyzIuJv3T+eXzkATF+Kv2xhIoIBiVYtxyy9
4PN0sAU/dJ+upLLNpfEu2ata51K/zFv7tzwWLqpSlC+diW+EepqylvzysTzbZVW6guVE53U/um1H
Lp6VOiDWl0tMbiqJWzSP99W+ued31GYhJc+xM0NB0vRpfXUx6l62QBU6Md2E5CVYYMaB5B+HA4rJ
TuJpoJfSn+ITZsiWK7da6gVplvDyuT05s4A9ORvGDdTPedloQyI9lSZJO38cbaSaBvKlnznPOu+m
GAzmWJWGqyLgK+SyE1kYK/Wjvb96XlUl4XLvUQu6d9SMr6JljXGOBxw1zYtst8sEZGctWWw2b6sV
l6VxrodvigHsYEwsjGekciFt28cEuy4TWz0FrzwKudnMhKIZCnIT4LbQ2XXnehPWSpMUuDZ2uFOc
ahEslUPu9weVLt29IKhFvQz1E+UzJfrzfeOdfw8nwpk7GyetHqh5JcGLAb3x9kG3H+DtHmrkti5u
b9PqvO+oh//H2ncsR4703D4RI5j03CZNOZZsSS1pw2i1ofeeT38PNf9MU9n8KmN67kIrRRQIJBJA
whz8kdv4RZYF2ShTUrXYhkUuarnP9zfWGFjKCW0Vy3KRPyoArwT8UbFc+fzRJ63sEwgYjSzn3i0o
1m+ZvY38/4kLfrapoZqCJBPw8dC0w8hTlQE+4U/14jdcydEsPHgfvlGsEzs+/gRQ6vXT23aIv6ix
Yowkv+yyqSFILi1FueA4vi8jqklpo4+AQ2vTgaxoMZGTmZnlrMrg7HyOA1sbHEVCE23lPrVvjwnW
wux4Hms7L7KiyNiwuPZzda7BnUx7N5cs7wh4W2d0JBPFG/v7/HidQ87RyYwhi+vSL2Z5IBd32OV7
xX0UOdu1ucfFmK8oS2YhHUChFuzprgW+bIINOocTb2pw2yavJMe8tfIwVuQuh+RspOkiB0VijEGi
W54Pjr4Zsq8oMXFS2wC7QG1GgmTSi728VC+EXqqnwjoY3u6rZSW3+8fUeUT0yeuz2babK9Js2NSp
QyINLZg8vZ3f3MtUUWxSpFa6D6m49Orf73lmi3cHmCBqTrLSV1pwC7mqxBIrGj3lp2X6/3Fq6WN8
7N6L9+tauVl4ACrE3xaF3S4fEj2USxM0xR1e6GhPG5zobNaWsLOa8pha/CTaZjz6iyKbROvkIddD
FWr6DPCe0EK//LyrDs27wXtWflyp3/z5ihJjU+L6b3mqBVApUOFwF+v83L+iK+mcu+aD+vDj4YKt
kt3TuBdCNAgVB21A9Yr3vl3U9NqHMKZGKlqlHsmiS0B1qG9TNwek38vHoS4Qp+jl4Jwq596w+CV6
UNdFGuOGtujcd9/ag0kbpO1PAyIN96i9o0rHobj5UlvJmjE+ad1Fpjx2y00lt1hwPX20oCmXuea+
smWeOBn7IzWhKRozaFVO7S5LIV5yb7IMYDMXFEN0ZAcQt9fRcb7sFEAKYbYGC3FR+jFt+8QTNE+Z
GQOlSoqmhQGuT+4tOvbeWNptjQvLfTEuPF1TIcYcEbTAZ74JngFkr+wAmwjUtfhLCR+ZO9Z/1VfG
ELU+Ibmsg1icWueT+16pVlnujBsbXamxFf0Jwra2MkIKE9YUC3ajJkJdT4gO8a6LqGnBQ+59ZJuu
6+lHuHtFjuyGzLKZFLWIFo/ybBfH8LaJMfV1ONzmdmUJKm13FoLEU2qFZyBupufv3K7Yjw0b176A
sUpB5sea1k1w0+75hK0v59vGeo9ocjwsoPBOuj+WVHJfnx65U2ecEERlzFCQjUbeBzBDZxv9uM0X
ngPbgllZn+PH/1ehsN8TrG4lPc6xd8/oVZPd0i2eBtMxHXRO4dX2OLznltXvjmgB3X3rrbuHu2zX
oSP1KQSGDxA6dvNOvL3pHWw8T6398zjsRs6DejOzijWs2vIaQiM/2xUUNa0uVJO4WCphjwHm9DDa
TWKrkSukdDiYz8ca69ZP97z80mZNek2YucJjH5otCT4Ii/cqzSOKgY+XszgBfOHYvYrVGaP1vJTk
ZlS4psrc5SpITVIBbOiCzODL7Tl7SAKLZOimUzhXazMsXFNibnEWtRqQkhZKJvrcFStvrR6yPMoO
Oeuv1+/xZh/oihjbKQRc7U4pEhA7YQQpqNzkLbzVLllodwer0OFzKmePlWCZfePcyNYxd/a42JpO
eX5vKdCyt3n9HcxtFkM8vIt6YboObeEhnahVHhcUo+v8br6k13SYu0uCvBozcwa/GCO7va2sB2y9
2umWQ4/wbct8dmzxSsdb9mJNk3mydG3Rh9UM3sbOendjFAPQsH3kYqTzVPSjEWdlNiol+T8VPbWP
8u4VkIP3hsXz1EsAcu2gmKAhi+dAw2FBgObt+ZxgFhsdu6G5tLV+59csl+O4Ro2JC+K+qLTQBzW/
ppiuPx773dfyeM/Rvq0wb31AjEUxo77N24CQi5QchAfUo+fQ8gXexPfWgJC2JsOYELUzpT43Ft17
RmvSLVqTDg/07osDaCUgCp34gNS8s2IsyTySuInT5axOrW2rAH54Qn/1beWGKvpvuVmVrdh1xR/b
hDEOaYoJcJADipLp5ieMSGDfDJojrt/hzRKipmHqSVMViahs7EFmNSQyEAwvxbzXlzRubM3vQ2g/
HVHCjxF7cDM4W5HymiJjnVpSCGFBZESNpxpNxAIaFvCYRCbs/l7gFLQ3dXHFHGugynDuumFREkhR
yS0VQny+LsBNe7QiwdijWusFbBuQyEXoaHVWvwBxp7MiLLz9I0+2IrTo58og5bOYxlEPXgbLTu8K
q67pMkd74qKybUX16/NhjFIbhHrvRzifU+9TRNnHG2x3Tm7vHxf0IG4laFPPV2wxRkmQhTYeBQW+
Sv9WvhIshMiInYg2kidc3ESe5jGmKQz7VtE/1OHkvt3OtII6oIIMeAPu64HHFmOeKrEwAXAAIZY2
UIpmu9jpT8IRZoJXIFxuy29GfSU/xiyJAIgujFZdMobn/kIejpL9tHje61q+mXlaKYXG9IQVZVQb
UQ4ySCgru5fz29vtAWMYWHXqOahIPlmncHedJM8ysQiQfSLkvZhAM4AAea7xlJWcsHbjm1MZUzyG
/qMgNcZWDEbdyaYIcs8vAlUO6C5Ax8Z1ljjmiG1zCfVqbEkMEmFMhx8iuiasXuJpxLZnRMVYX2aq
ddVkLFIwYZFMAsRfvKj8HXzjwT38uIusHRwjwJcsLCTl5882I84VTcY4YYOj0oaBhluM8a+33ptu
BED882K/j6Drd2X/xRpjmsZ2lMKqWchgdBOwfjMtXSzXRq7Kt3jNNYsxuEaLMUxZPfRGhtfDBWD8
5MGnR+6jb1sdfnHDmKNIqlUSVvpi+vA2eTlXznkMAeorn5WX7Lbc/dzzo5ht4/6LJmOXsOOoBn49
uEK68aWWaBtS3Um/BiV9RL6a4xu37e0vYoxtmqVWC9sUDC7EztHh+m3aTBNr/yidJjI2aeyGOE5k
8KK772ilfng45PslG46+vwL73SwOuc3weUWOiVtKQxn8WQU5AdHEy+CUj+mpfgaWi80htGXSdRRH
F3BkBc2bjF6IQ5inE7oxMMZr+693mY3EPuYWOVS2PNSaCqMJI6YIkqwDFZQSTCT1FerIDvbhcbjZ
7Clc02GUIE6rQZ4q0PnYIwOwkcsB/bCY9/36FYvUec2gm82pK3Kso0qkGTD8GcgBe8d2A8QTF/dW
px16WM7TPZoVdHq7jDLQh+Z1uitVeudMXo2lqRgJ3ufn++oL8I6ui3ozybL+JkZzMqyErsJmOdDR
Pl8wYU+xDhZNQ7DIACP9bnqce6ds2a41QcaXqaOeyKixS4g+pF0yUeUN0UH2ExWGwTnf0uj8UFip
ezk8PABOf7TiZ+T4VAsI7ZmJRlaHOE5ObyzUzngofVsWYf1hjG8q1VGQ6gIf9lyjDcTk4w1u2bc1
AcYRTXlXdGO5iNo9N1YqUnn3F7IheeV5o830x5oW4416c8wbcbmnaFrF4CAyILl9uADwVnz9Fn/R
aHEoMW7/XPm8FjSeFJf/r54CSjuMar/ouIyd8+ZN6lzX181s5JoxxgBJWRo208cpnV7eQix/ftAd
D9oaY9M8Ny2x5QV13TQlE9vogB7ASFFviTiNCFkudXcEnpPktsuhGYln6JwgdjOiXJNi5NaLXTvl
GIm5nIAx+PaW20C1ccxdZmNymWNeeVwxIgT0cDiqOUiJu+fzu3JJXI5d3WzVWTPD2O9ZbTF2noJC
+dg7mCxYACU4erDtIn4dDWO6zQWgXw9Awl7sBha2HtCgw++B3XxcrFhhu9rGuVTk2OwXfXbd6XwJ
b3/Qb0uHE2ZWf077fbzjHc//MMn/sMZ2sM3AABrFuYNXejm7wFyELdzdIUReBvd4GY/N+s6aP8Yc
+5LRayMBfwDGuBT3AQ2OaYjmeopa4A7rFq3HsqI/AXwu3C3dzN85uriZy1zTZ6zuMuUTzxLoTzt0
LMAoolkVrwCe713UgY2Y12QY26urre7PLdQFcy8NDc7tUi/h6OT/MLq/Do4xF6kBtIm4Ai9Ig2Br
Nk06gErGNHPtctdax58Yo7v/GWE7AOcubEV/a+YY21EiVq+7AnShLrDxxmu/F9+bdx4ZngwZuzGN
f5vek23cv5j03H1t90qLrrQYpwbk4d3SPcPhbev1tuaNMSUZGcNUisAblh6cseyvoOFXHmM8+TG2
RNP8pCwXZ1nQ9E5BBeRjcI2nHduBzz/awcI1q3WddIYMFYSeq+7hPTliamD2EO6ZFq53+HBztLqT
cpJOmJHgSJHDIQvfrOWqAIsPk3JyySk4mlblRu4JUIscOtve/xePjDVBqVjqyAxJnlDJHFs6CEsT
hY1cFiA037MW1XD+PsbNSYyVjrBAzrM5iqLZgbsFNQ29Rx9Ahdh9hnGMb3c779UJnY9hjIb7UOFc
CXaMVSzVCaXpRa7jbLsHtBYCdeNRuFv6+4FYza3G886RsTDJME96IUO+aM3A/lh5jz3sjYUu/9dl
V0PgorMLO6ivHyrPH7FQz6mkl8hugEnMBgMGEr728mMHyBzPwUg+T6Sb1AwiGqqsELxoNYUJIM04
E/xkYfE8u0gRoduAVvYXdXcEh2i7pRzutkS6pvebSFtDSZcHEJDwjkgeNvSC1nB7kqlq3Yju0cKg
oolGGF4OZysKw/SzLqnyElyq5DOfUlqG/YSdzlBat3vT0aBe8q79lnauSTC3UY2riMgNgXba9u37
4D5yjPNmcLQmwDrv2QwkNQUB5LyWRwbaMvB+xvyTg5kT7DPi0NuyoGtyjGoIRV+1QgSRGTXtA/Sa
/+AQ2OxxXVNglKFTwxHjH6CAqjEqd+80WyIggAheVzouHcZjA46s97sedPCyfwFyZmhddvo9Qh/g
F3BILZ/MRj5rlhivHUZTijTXB0s2DGPqkh1Q83CVeBm1zafZmhLjqru6CrFXdl6ME7oFSQOIdqVd
LH9Ij0D2tflo91vBwZoi47gNvS9qJFVwXBVVLgjo+B6Nc03ZnE3RlmGiDiDRLQ16iB0RjSNj/QU9
Evc/n6+fFUe/2apCXlZyrEcjBDg5YeQahL8Qetva/WN12EpCIWRNkfk4I7V1xPo5iXf6SEPBqiOr
IkCT1FNbssvxcp0xjiFiiwtFPZn5sAgRaB0xYKmOe4u3zWEzl7fSBdZvpDmmkXGvlozHy4tmKYCp
hCnynOhyg63MXG3fLGWs6TGmQumSxOgXY2S/kBfxZ0Hrwy06VbOdMlgzxov2x4LQpyqk94/fuVeN
d4yM/VCbWZmHaSFuD9jdtCA28uzGVii35o+1G2M1pZIITcHoRPPQWMtatezuZo9Vsuhy5mg+zyBq
jO3oJ3+S0nDRkJfzCGhG92LYDzs67p6+c8KZzeTEmjHGaDRljq21Mm4Z0N3lffNNff1+Xds349EV
BTZnMPdYmYDd0mDmDL8r7yOK4eDHh2XyBG0L6NzbPQ5YtnriVXY5pp5NHOTqOM8khhCj3T23GZJn
3tmZWSL3SSV2+PVnW/12Cg/IV6Ma2V8U1UpTwN0hzcOtqv2PaPAfe8WOs4Wpb6hC8OFTkBfDShMA
wb4HziswW746VnPgeWaOCWYHaGVAj496vEQ09V1098jDk+ZZKXaILSF6naJRZ9HzAvFF4mT7hp5p
FFA5oEoPvPguQRDAu81cOTIGo0ySUQYkxKKS2HI970N7Wdz9FcuG9/fo3PmP15ld+CT2Y6bNJW4A
4puzS+xLhX3DKjaFH2CqvvNMFcdHszuefHVQq1j6uG+qe34Lvwf3yV1yKQ6wVf8fLgJjQEpNCrJq
XMjZCBJfzs/i7sV0Y2IFBfUfUBCLsHXyuknhXT42eaDX/gyI2A9rjMyLe/uwUy4753j8GNDjIr1x
3AubLqiMSJ5yHRwOaKp5OZ99lJkLZ2/Gzj1v/wUnNDCYN0qVte2syB9n598VHtIDvLrOZmV+ZY7Z
9EBvFGg5WJ5BQIvHYxmI6q+obT2iXMDzLZvZ1DUp5oWSZFU5KTmuGXq6AEyGtznStwGWoN4ZHqXe
K/akYFsPdvUsi4F4UEI848Iuf0I3cRhIBIwCEMJN7Xq/21kOOqTwglk6KziPmA/k5CsvCzYv0Ktx
ryYTyHUWEtVIjWND9EgxYnm3o1+8/Cvirsfpy2N6Xy7I/NyJs00Qh7WwmQglzXRt1HXQT2iODhzF
9iP6E48ADp+8gMFgYhOgzkSCIC+2E7X1zAnRa89LT3N1lLEpkybo2LK06CieGPNe3j2hc8TmOnFe
aMLucyJIdUakAp3afUHzCN6dlxSVaN9+OLRUsSmKq5Zj7RPB4iUjeOpiMgmPHpijcyKD9MvSh+O+
H7AEDV5h3C+bZXfjve/uNDpiZ4pn3WDwgTYnwfueDpSX8WEsjk4IgMxMwHuJiiJhOzJznJmfjmIc
hKmnFDfSbGG/j/A1Fpwis6aLotPrhpsJyX4jxp6rWM+lQYLUK2PxQa5MarTVWRoaTlDL4Yl9pWa1
URhKAZ58lRYznUU6YXtPagUxrQsLI3r/iSv2oVr1gp+JIrjSupSmzbkk95rOiaKZ98eH5DCxbRgY
ktMUkXXqHeZRhnDOUk+M9+LX5s3s0DAx/bjOCI8Iczxtg9W7qQwimdxj6e0DyRJLUxJrMv/ggDRF
JyaA63SgijKZsgrslH1apN6QNVRLDqNB1f7HQNSjLqhumUlWmmUcmlvMaaquYmcDugORY/ycYSS1
po9zX6aeHqPlyD+URuBGfWw3Gmdh+paSrwkxhljWBmmQsib1sFzKSsRjEX0XNZnDzSYRDXB86APD
Cic2UDDVWdTVhYgUhhDWj1bamcHxujps0CCAFpSwukaX0eTEmKhGNrpYbMTM05XYzavjZKKiMKuc
27NxLkQiCgEFEZBiH4Zy1SJRD1E6qaaSefkg3GtjYRuNYenqazzurrOjfE79LVcIhHSMbZm6oihs
t6XfG12O9YWZ13bjwk6llxwKy8muQoC/KEgYplRMxcCOBeb+GH5bx0NJMo8098lQWkZQW2l0rszA
bVQO7PbW4Uh/01pE91mdx0lL+ljE4eSp6Qyx0yqKXQ7/XpWx8APCEk3QIvLyEauzCQCq1fulnHmN
prdeLhepK9S96ClNH7jXT2eTH3ghLCRD9l9hAe3iXMwFqU9zLxJ3bZvZnXmI0Dj/74moiE0WTyer
Jiu0yFANuc3j3Aui+7YCENCybo3I1h9QUXQFktMk3WCxGpQg00I4ttyzhWb/TpLDH/w8RkBMRSEi
UHSYk+/Noe7Kosi9OnSIetbznVL8wc2HWf6HBHPzWz1WpiQGB8PsKPNLnh6N7ucfcKERglZ11SCy
yFjJBFBxYimDRFTOliDCsiiaJaocBd4yLqoGHEQAkhNTY4PVOCcIcHpQaYhmD5FMBeleVV/1OPqT
MzexPwrZCknDfqDPNwVg4KXeBCT3psIxleVQ+vzrdYltWRf1F4mPpMbqMup9UylpIuWeGTyoylMj
q7s50qiICVBBKJ3rxLYEt0jNNBAXEpO1yqlu1EjOmLk3RvkhVmIL95EUuR3OPefib5nlNSXGxnRE
KOeg03KP0NeBc995XCz/X4ks0rJZCUs991SsyVXOTeg02XmsObLaOBjs2IIKYy0SBs0/AAdWVGKS
G2ZYCqk3p29Y1nQg+X4Wo32WqjQmnOfXBkefaDHXRpw0QwgF0BqOyhTZrWg1Xkp42rxFBb5FxaQZ
UH9NlZFbLTVCIfR55onYkUkrIcBq0+obZqckWxcznyM/Nh23+M3Flf1DjmFqnuIw0bUC5N6asKEN
EuxZ7SqBT9t6p1QXdfyu1lSeaBa7RuApO02wm8Ez5cCCGbHFaS/wJLBoHePKP30S+ywKijiLTUgg
7E9d7s3Dbajtr1+xDcUHCR0xHDrf0ZIhfVbOOa1lczbKzJMmIEgHD6R+uk5gm4dfBJgou0h7dQgX
Arre0Fg+5PXdYLr/jcbC5Er3K72Wp0aoM68zHvvgaTB8iit2nQabDvg//fjFyMLoigjplB6LuRCG
SKrWWRKJ2kejMQ1bUwHNNRZVeyuXQeEmGgkdoPwh+yGIxI2UNjm0o5miyCapVpf3ycP1D+OdIHNN
giww9GQRsGE85tN3oX//b7/P3ItIbCcFoOaZp6WzY6rNqQsTztzlpo4Yy+ZDAziZKtuyMwtNonUi
IqKx3fWPAjne/wELhkYWsAQMSajM0fVjogdCgt8nIZoZw+PY8G7q5iGsKDCH0MtRrvtTBASVrray
CGMDvIfDpowQzYt/PYPYKFiGewo04O15Qvw1Go9i/tbkHFuwfORv5mZFgmECBTgtn2qQ6DAyl5VW
J7ni42Q0HH+4JStZlLEpAutsTMLCNSli08dVhwdK1H0V27dGHjkEtkS1IsCiM01+NxAxwmPOVMqd
MHTnTBOByJb8vK5VPDJMfNpoSRAPGsgovU5b/UxQs9ft6zQ4smL3Zk2DIgvjLIGVoKPEuEjG9+sE
ts5cJgCuwSvBQEqCud1536liv8gKzed7Yko/NOGm1IMZW8R53VWbvEh4wSMvoeGmM08Gkit6iHIy
3nHl89hj3kHlTQcv/pBVYKCh/EOBORGhVM1RD8GMP1c/cz1JsEj1UFTNRVdexuQ86yGPIo8n6bNT
qLN+7nRp4SlNqJg+pR3P7Szf/DtPsqlKqmIaWDX6mUKXxYA+GfTM64O0t2sS/jCl2p6TRqYytp0g
FysadjyrL4U4HUTfcK/rx3L+v5MHRB3Wt8o63sSfyedTOU+jYmQIK0ukL8PwWPXKUc+f50HZ1eKY
c54w2wL9RY8x1cFc4v2kwcv26lNc/uh7jivY1HdsTf2bH0acjdTNhSbg913pp/Lyyvn1TZMAgSNb
gVFa42PQahUjqF2ryMhYZd4ouKqB/WPiKS14Ord5JEt2Qlx2v0IxPh+JHODBVehB7mVT/F6lSC0H
o6M1+xTlFl7Gl0UQ/oh6ZBW4q5gZR26eReskSRcMbYSMyJD24c5XpoD2UzDvZ2PqLaIKviUmqvaI
kXJ0UchF7MZNdV/G8WtvCFjvWM6K1QdBYBMzNveJ36aGVZVRZJndyHvDbQpfQyxrSEBowjjkZ7lk
Wll3VZvgndWrtPkRix0k8+/THhJ6QzECga31cJVMRD6mhaLXWY5IIvAtMptWAVpj/Hz90m0q6YoK
847Hyno5kxRQKQO7xZCTcjPXT8a360S2xfUXKxiGZdNQMTHJhC2Uuae3x9Z0o+GxjTkkrvGxkGDs
sajFQxIs0kpyZyyPuXIuS4ubkuAxwt4H5EGFIASVqnufyqe+vunq3X+TFfOIUWNB1rGPHoxI96jl
mOQ4z84fkDBMaBfKAphvY2Sl5EURG2Gde77h38iTGlFdEEOK/Jd9ndDmoZh47GEJkagg5v58TQJf
rmYhx3NyUGqXALc5DwnFvAX2Z3DC+kVNWd+xPN0N3cCgHvL3nymJcSuJpIXt0NvcEgLXGGzD/y5M
3wYj3ofZ10n3ObxteY81ReZ6psY0zGWT5Z4hYqGp+exXBSe25PHEXE2jL7EYWAAFYRj3dX8HiHXa
asfKkGhTo7fWSeLX6+e1Ze4/rI2qmwRPGEaKaRCLeWLino4i3i90wiiuYedvin+5TmdLL5BkR4Yd
kN7kNwWUh2LWywoKOBv7Mr5NT93sJgmHyNYBqVA6gFsqGOFk3cmUZXHWzQosm/5DjtEyHv/BNUIC
zDAkOHnNZKHCm45osV7COY5hnr3qaVUDMS0LvbjvZo4qsE0IH75Rwwp4HSUjRTZ1Rhd0GcvthRlW
QcWGVVrcYwGeG8SRI0peKZL7OW1prf7IDN5jc8vggTlMvyL3js1by/9XUUYVF3rZhAPuVTU5ZRxa
ZvQjnv999l1GQR6VN6x8MzQ2WtfDeAB6xph4uppqj3UZjK48yuOxbHufF+NuxO0IcDVRWfLWCko8
nxkCWEw3BMaUeEXku1UY3coh1oJLrT1Xu1E/+sWIUEMcaCs/SaNm6WZ/r/Udzc+GWdE2IRmVTLTr
FX53+6/vxKcPW9R5JWlt6FsxMfvEI8R8Dc2eRpi81KJ4H+scW8kiDy7K9IkUc6iYNAaicNclXtJN
bi7SKjxG81NnmFSWb4m890tPG1Nbi5wxieF+IvtPWDUVPM1MXKAPyM8Vq4Xai6mPTAl8dUOn4KeU
iHihHSRec9mG8oLPX3QYE4164WQ2mpp42TD5t+2QZQc1mi5ND9Tb6xxtUtIkrEERcUN1kaFkqLOg
DuWceHKQ26r6FoY1LUbNvU6FhRX56+BWZBgr0Fean5aSlHjabMm6GVnINtA5992Z9O9Jr8AGVE7S
1uc+UG7EYnB1s90p0ogVyeLsGEFniYN+uP5Rm6zj6sKMm3AZLBhtrWlzpQ+4UEDXo9LB9xMac0q/
G24JJg+YeoAhVWXELZ+vxpwKBfrMCO6saET7Oq/tVB2ftLq6z8TuGVtvRI6CbhI05CU4Wip1JnMX
R3+oQrzcEi8QvoSFaoszLV4BZ2Un48/r0ts0RytKzFWUVcTGWgVK03SRgN8SAw8a68w0A8l+rFEc
LtfJbWWWZST28IekiA6r+1mUcWLGYRULiTfE4gzI9Cx21BKYeqksBlY7pj72miWtTUJ/xPxy2h+A
gFvtlTJH13CYvPtlO9ohtk7+yf0xZQjCkBXVZLOyxiCNvSris5r8iDozreaaSt3jdeY3NXVFhJX1
1HUhmX0QoYgGFW8g1nUCG2GNgkBXR2EMMcFvgIW5kfZlTPTEi6fatJXpvlsyaUF5H6Jm6VyntRwU
E/CClgJLjgYPBNhMqJZjd7E4lrBtai6/1XW7D7vm7joJdipjMTegoSMYRBQFp8m8E+Ki70U9h8Da
uTrkRkb9Ho9ujZpNYuUSen2q5yJ5njNAeWvpqzTEVjCOto4CxEAKK59Qtmp537RxiJ++SfqswJWk
olBnAIPDTOSXOZr3KZomlAzzSzIdxsdMAlIw6e2+vanrBsosfo2l4k2BrUyUiBNMbJiJT9/C2KXW
R9e5GKAPDu2EykHrU52KyVQe9a70aToLmTtm87C7fiqbBy8pQE9DUgAAwcyh5FFYDu2AQ6nUuLHK
sMHrg4jzv7fqCtpG/qHCiBnba0ujC0yEZOHOjG+15pD7z9cZ2YppP9FgxDdEjZkaJcSXDU8RYioJ
sZdY/zSCn75oWPXUWKEu7wWA1FwnvHlNJYOY6rLzRmLnc5JOqvMOXVieIu607Bj2X9snseEQ2bK0
4O4XFeacygJYwBjTSj0hUiW0YYytk6ZRsq/LlqR21JP5pGtm/SUe4vpQdqNwg+wWNkoLFQCnBT+2
jLjpaBH7Pif821agXx/GHG3aFGE+FHHqNU5/J3D82eb1XHHNnKnWNZMPI4i2TTGnjVrZ0/gj4qHl
8A6QcWKDkshNbUBxuiBwggAQWtPPBli3phFy/BKPEuMyxLw1w1xAY+08uoF0nvf9vK/lf//8+aQp
y0eswuG2SYYuDqCPY3esgtLW/IORJhx93LRVeMDJRFVQmjSY0DHpKuS6l57dNvYttXNhLuPm3UyP
efH1+vXa1K9flNh2LSlrZxw+fDnRh+PcPcSR9ifGaUWBuVpagLz9JME42bl4Q/q7greIaxHGb851
RYC5IkHWx3EbQ1hkUGFdjxnmODP9LhYvS2ASKDXFgpnrUts+H1XUdBUY+4TNtGsF8eNwQn/r3GfN
bm784L7J/F1g+jSDsUIU38VP10lu3lUs0VZQojARsDBiLGAGoRB4TVTKa2KeGi2mqsDrQGQHZf8K
IlZUGFnOmgEMrVGDJxlCTxmtIraHPKWjItJSGnM6Kw12zTePHQJQIJ2GdEgamuR4s/TI45pZ48gq
sBlU7CSrR1tGS1ar2nnnI9fSPeoEox/XpbIRkaPUsZTvZSxnUNnkaD/2SzcQvjcqQ6o1kz2E32T5
mIov7VnTeU/hzTPQECuqMnIRAL//fPejNgYr3RKPG/VZhFvatZ1kVcpgcvqoeISW/6+MTK+PYpsV
iJvQOmCp+r3e4qURTBzhbd79FTuMKQslBGepBnYScY9W+o4T+7AzP38pEw4FD20DpdeP+ZYVF0KD
zrO4BhdVfiRVbpH8kOSd1WYowVzySLOD1nnUc957cJstU0HbCJpoUW/7LLwizcoGcWfiSdK9ogdn
vTc5TnlT65Bk+5sCk0BIdX3ELAJ8QGcWdJR1KkXiWxSchLJKqRF6o8ILpJfb/ZuNW1FkHMKU+1E5
LaMpaSjsSy3MaN87epcjsg8oVgbtteEQE9Gew/RLU/EywNclqv5WEVKkVEx08Ftr+UFqs31Rcbzq
puv+hz+VLQjVcYPQbwR/APmk3RzcGZFy2yoaVWLebAKPGcbEdWE3mskiygj1mjPv2cr7dSak6oRW
nNMRoqqO425/3dhtXyiMU2BRMYonqJF81uw+EophTvDpRdVZddzv+kKzw2k+5DN5iQoZE6B++1ib
3WNYh17Y8br6N5nDBmHkVBXsmGHz2sYg6AJZBmOaKW2ohHGVh7yqx/frbG41XCJ/je4ICRAk4JKx
fqYUZnIa56mHzKc1o1o+Asp9VvFqDCSrKE9ooWunmCpHZbhE7ewkvej6abhvE5miocudSHWoY+KO
VeQNofb1+udtCWH9dYzVLNs8i6MRXyc2KQ0ag5bJ83UKWwENXvPisqnZQKDHGDC50+WkrDALlKWH
oG6cOKrcfpiouEd0gPd8v8+V2L5OcyuiWdNkTFqiGXkh6IvMg69xr1hBAgyV8uJDnEnz8zqtTT0m
mHVBQ4QpwU0wl6RX0jrWCcInXX7O0ECYVeahCMbXpFetOdfOSu+QOnDGUH2LkoIXvLHz2R9+aU1+
OeGVXzKKOMyMYEo9zJEpupHsULrHuFq16yvx3LYPgRDao4bG3fpUoUKUD2FPayQP7C60w6520cTp
moi9Zn+2lJy3a2LL95NlMMMwlsZjtohDwnYIMxXCIZNbRDfZJWk40cXmWx6LMSQd3BnoFGEqvUmi
yXVh4rVbVFhs7odW3zwQtbCyQHxoDEDL+L5jABJI6DkRx1YxA2XYX5QZC0ZSYI32kgjjO8w0aiYa
Djd5+2Msf1TjD1meqZijw6w6CQgria84Dc+4/A/eMd0n6piDQK378+GLUmAUPYAdvE4sLb26L4x8
aci1+mm2Zgk962Z2DNpT/f9I+67ttpGm2yfCWsjhthGYQEmUKFrSDZZtWcg54+nPBr//jMkmhr3s
seduZlio7kpdYVfYMaz3ooYhAyRj4Rv63Oi8eJMqfdf5PQ7dE91UwVxMLZltXhFNr1dlyBpiXBSj
C3KUkKOBI6mAHYuIwX+O+3LFBQeDOVfC4omy1FNYqUIut0ibSNhnWxr7SvgupFvsu90IcWrfNxuL
xDCDhZFC5J1lGphIz/sSU3KQHbEyzLC3K6yYifiPAom8KWT4IBYt6vQAXqZn1ZwPCjM7qvGeq3+M
HGnx+lHlsmBoxVLwI1wwRp1iEQ/wKTOxIO0cTtti+NpBu6+ZQBfuH+Gy5b0gRTkvKex4n+dEJBbU
H2mV72Jx5ymc7Ue5OWo/ELp2EXrlS7coOkaEtyiPMhBiZXR5ijcDrhOnVqqRwegKOvai9l9VWJp9
wSCy6DnxOhNRlpYN1CuvlVtPjFxoWpykEOgr3d/WUWrFHYy55zTdEalE0gg8I1ezeHsXNGdRuvAm
GrrLVGA9Jq5RbVLxI5MxZS2lK8DxP9+/vEVCODr0FGiohZ8t2wUhDL1hw2FTwkUnw7jKx65DGFRM
Vs37BmnanPHmWLwwHdnB/5WfaSSOoPGrsunhhxI/JYL42oUVUVnJwXMsRz9sBDSvIqaVEdPeTKbx
2CbWFLCKvZFYjV63G09DOVYpBDNtdVKryWsV8TmZfkZ1sirQTtEJTpDG68m38lFnlbYWz9iAgxIx
+o0zpi6zavikbQ1IadU+lHU6ET1viSxPthQhCLh/n0sHLAqYr9EFlcfzmBJWX/Hy1hNlREHoOAWp
rnvtmBo/Gyr6fC+JUAzJIt/U4aBg+j8orCrbpujpus/Gkqm8pEBFjkIf9WITqLjBPDHF9lPoVthF
RxrUeUUM/90ntnQ/oqzzWEqDuiNaaa+VbTTw0vYRvqH5JDfLLNoWw7ipgwephTbcJ7V4PYqgSJKu
ocP5jKd5oW4FWkgQBOiJG6uRWYlWVqO7ijUCyCJCRcKp1oxpoOLwFOM167AcNrSTNPmPnFDOTPaE
XgslDbgW3VbnBFPN9lzF0pxFQbs4LupmshjDQEWF4+J7U1+XKYOHWYpu5BiN7iquHXGbQvEwtVGk
GBMmCzu1PCK9alZT/Nq28nYQ+VWdFz/9wGCQXBRs9GrzCp7aPDrsrmWtEzsulvAWdcOwdBUVrTXS
JixQOUSnM5Kc96Vt8fhUtA8LGorecCfXxApJ9sq6iTGczzfwxbzWr/RIKhi+alHcgGCrYRgU8060
THeplAXckGJuMDYyMxJL2ZTVVoA/7rPVfYYWNVXVMZ8OZ4VpbSpjNXCRoVQ8RhSNXnYK+VQFvjO0
MdGih/uElnn6hxC9eLBBx6rm5RhzK7AHpOoG2+hf41Zl3A+DHRptomxqvJmmMnUVzSN9qv+o9Kcg
Ke1U9e37/CxJgsTPmDfILyo3A/TxmCe1rPqp6zcTOq5UgFf+xGQCS+CWpFuGa0dIhlQLTx9b0kly
26rwPv3Y7UYOLrbwi19BKzzLFSrjqfdyn62lA4TFlox51B1dxpSA633q+9hml7plVZmZ/isSkT3h
aifrD/cJLdZyLylRpiLVMIbQ83XqRgDaMcUxQMe0USuHWtZVx+d1rHodq2Yj+3GHOQzjV6t6vtlK
PAfsHcONuFI161Ty/0IfLr+KsiZciKWLwwB9KKSTpn8K/HeU84KUBaC2pA26gmACETZGM2SKebHP
0gDNibAjcWGrzXb2Jn3DwhRassaAqECfLvq85h7ua2ulJroOUE4MBIp57RO9tfw2/9CacluLnB21
yEmHAkMtluQHOoFpAUVHK9R5Z/KFO64Uv8lQR0wxSDlJJOieREk3hRZLKIaWZSZZtMRr9tBQ1ujK
PC6Gbpu3LLTbJLJ8JAQ8b7LuC+uSFiLNh6l8NOyIAt20g8gp57lRSV1JHNxIEVwP6FZC3aySRHWK
JGb0wCy9j9BLhs3gaIJGRzdllGWhkou0QRP0mAJKS23Vh3p4k1pjFyg7CS1A+L+2xqAyLDS9N+Sc
cEMfm6hi/kkD7Ail+3KQqAMXYMxWCZBVCpqDF9aPGZIEqS6tJAUZ2ykz0zza82W/UyePhH39F+bH
MNCRjZSawBu0uRPHKBxFDXO4xlhu+1L7lkaSWcTdWitZ1aFF6UHmGk3LuFq0fF1LD2QyzgUF0w3Z
NLqD0T9oaA7sRmWvM2PvBVKoxgAvSEdzPp711H1mTQZU/hGN5np2wkI+s2oHq8w09Au83pfTRUJ4
CSIQAsQXptiueRKFQslKDTdYCntFV56y9Csbt5yq/fmjU+ExaQAgEUFAnoPKzim1HiMthikKmeM3
PtoaU74G6jXDFi8YySsqVBaylIeg1jtMThRIW0XaIVSAAZ3/Rch6RYWyItLUBNgbjMvpOu6xQ0+m
yr2IXDMXCLMmtDytMe9f0pKegeIM62OcfQB1S8XY90pYzBM8mtqSRE1MIz6oymlU4dELO8eutNzv
SMl/8wEzhwGdzf0PWDpXCAdS+shbQ98pyc+NjOv6nIeeywMp0i88NP4G/Ee5pEE9N2sVlRGxBY1U
LghK45IuEyVl1HgWGUGNX0YWAD6H7u8IkwS1yAJgNpH4pWVIRVSHyGA1WyzplMgDwERHaRwlcuq0
2qnkuzJPcncK5XzVjmpBvFT6VfDlIxC1KoanWaQm8AJQDlBBBLlrDW4jeVCMWMdsiD9tKrEhflm+
tFJgZRlr88n84dRbTQF0CEwtumMwIUoJPq8AtDGU/dwNjFds5p7STaTutH4tRYygfOmaRPgxZGuQ
QjLoUZSSF4tC9bjMVcvczrxmi/zwPu6k5z8X60sylLkYItVAQTbO3XrCS2mF9R9Gz5gnmTXz5sgu
OKGOTNTrAUjnUe72XUKE7qsty786K6CX6eiUwQtwlo+L+KmtAz7XWjChlicQUI1Xvvu6f04L0cU8
C/4PCUqgtaHRpxCTsK6AAWQSjl1FjGZCe4Idh8NOG2SLK4sdl6qn+3SXIn7kfDEjJKC0oiA1dM0b
QOL9ptEUgGzklbQyirRYFaHUktBrgIPP6zC9CLRWwyAqp17SMIJcaGacRZKtR5q8QekzMvliBGjl
/Q9b0jmMYmvo+sakI5rNqe+q+qA3kLV1xXJcKYaGx8jkjNI+n1h5saXub+ymAQbeHNbBRc+qcnG9
g9DVeBBAFYRI2Yx66UzxRip1W+sNU29MHqXUPjTWQPox/SejURxP660xD596fTDF6kWVWc1SSyIN
YAINEyCAB0A29fqLqhHoEX6Y525WKiXRK9k3A9nrGD5vyQRcUqEUp+p7Me8kyNww1BXsZ6WYYgAk
SN0bC+f+bS66V/hXDBFK2IiNTM01R1Kei6EwZTmSQV8aNnD0aDMrwrlI2fNAMNoVwnoQd9gMaRaG
tlHL4S9MOHrz9BnyDIMm55H8izsu/DRS06zKUbrcjuI2/aiLgjB0eOk88a7T8BSRsM+JznOMfQaU
77bErdWcFSarqfKsYGA8Q1hEqEtThhTQERoYydHehvhLx/49kQWut0gEyQa4IsB24g1yfVsG79VS
og0gEhyQEzDLap91/V9cCfph0ASKahPOi7I8Rp9OOUKeAgP5dU60ZF900S9RwURi8jfhAjqkVBkz
rJKOgsE1P3UEGLqmKQs3qupVlHE/RvGnkIY7KO99OV9w3/AQsgS1QhUN+1uvCY0RHwJ3qcmBktN4
xCg4h2v8ra7haRH1lpJ+u09u4Z6uyM125EKqtcZLkQerc1dvR+Ll34UYdaa8/HM7gYncc6FJR2BH
t896Q1rygcdDrtETnDX1yl+HSszw4kvtDaqOGcb5fmRMTM68XvDi8QEkeigKt+b0VW/IT4H/WrTh
XsX46lQXVp5/RyutmUUVqT1sn8k4M04ahnYtGF6U04Aie0YRRYPH9UdgkCJLwrYuXD0vNnlVbTMW
9O6ChGDADzlxtHbO1ohSLVQt2qSNksKtaoWU3kMgr3w/I1IaEG9gubYFdpCsRliBOpmk6fQAiKb6
ma4lY4HUiCBNFqS//FCCAE+2+3K4xBSq6gruDkRuerp7ufWmaRRhL4wGq4FKMduofRY5XSYLxCsw
56dPgcwQywXmEIujwgTuAJxNw/KnqPv1HUDaXCUp7HhqsTMlEv9i9B1HJ+Oq5vFIiX6WNQLWshiD
UWACw9BXTcHF2zAwuK2cDzVDAxYOcb4lVZyHaTSFxsnNKr5FUhf1khD/gYPt0tJWLtuQqJMqOVkW
GkTLG4mRNFg6RBBEFk1DcQh4qtcCPzRGy6VeVrqJV33ngrlF3fBW96VjwUqh6R4D78jUYfKRhkMM
PYWvhkAu3aDe64DeqAwsSsD4x59TQY5MPzdYokuKUt1Y8aIs16LKlYCeq02vKAlXnP3faFDKG/mD
WEtRXLlJLpmrEvN/Qsxow1i6EHQO4FWLaMlQ6QxY041irfdhBa8YrfWp+pVGfzPEDagmzIShTQ53
Qj8ypUZQqlYqKkwyqytf4yyh9O229db3T2uWneuHGZjg5yy3jKcFAI2vZSvLq3oCkice6arvVvKH
KlSkwm7ULmQBbrIozap14TuaqEjg3YMcoxcvWvSeepixUx9j7v0+Q7d3A4ZgB3A1eKzd3E0daWoz
Sh28+w9hJA3rSc76eSrNUADXyW8REblcrFmKZmWxytARFgUq5JJLNfSDFgz0do0dRfdP51bN8VQB
3j3CKzgdoOVeXwIaFsamUPH5lbfSjIw0zUkPGDZykQZytcgaSBAsuoubLzMkhn0NN1Ad9PAE6GJe
fL3PxtIZwYb8Q4IOsMWq9stBhdTqI8m6EwDo7hO4FVagUMHgzmoBh0mrBdbmBGMiC7kb10NFApVv
3UooUJUvisgcuH5i+MlzSHGth9cEKe0ohh5jSYCicavO1MdVUVj1a1fale9w2zDbCx1DEFgMUnLs
Z5k88KhXumruSaYul95mSLn3jEdjqlSlFcNizkJ7yx5QIDDDrSHEny/0QvlTjwuyVprAHif1VtZg
1EpGHCD0lS12n6XUWIOQc8Qbe4Z9u3XY87miwYVHeKVgfPyacOdNoSZ5eCWhbSctnDTzLewE8OrA
DOPDfZlZ4nGuH8yY6higotHOMToWtZmIAMvQKjcF+p2Wbz3sbtBTR/QikusaUVlB3a0iYLoQkELw
EnDaKr0iLo9zCUEOX7uS9KuZIbYZrdQLx3f1+9TxZWKk9bGE3++HEImHB49E/mMeklhnHN6CPMLR
4dgQgaBXjIaCmCE6DWkSawT1n33yAFlQMJOXMhNJiwzNZACujTiH3n2SprWiTYNXu4GqrAsNuCjH
lsvNqey2icKoC86HQwk9XDgIIVDAW4luQ89HvJ5FPmzgW0OSA9ZGDvCaeL8vdYtEsIdkznvOWC9U
SFXl3OTrMoj4OK88OnWtk9Sn+zQWJFvXL2hQIRWHvfdZ6ycNAGV4U0+ibYnm1gFrIsaQt4Pil9TH
ZGjEkPFiWRRuXUPIi1gLmkUJX9XJnjqOaQP0kecsO/Q9K2e8KHR4zUr4eWTy6O1LiZ5jmC6vG5cv
n5LBQ45msGCRBlG07x/gAieoD2soy86ZQumGk6zkpbEfWjcEhIMt9WW3qZvQYDmR2XtTAoe+GrxZ
UflGBxTttRquCTyjlVt3zCYzMZJTHuj7ThCcPm6ImvbPY5s+y1O2VcKVGm8F/aR2H/c5vRUVtF2h
vWdGo8W7jzb08I+obKpSB+wUL7MDdBY4ESciKyz2HqnEOLEDH6V5rDbZKMOYbu5Tv71QUEfiUMFS
C+SSaO1uCoSFTal3LgbuzM6YSMKv4N5JoTKeZLdm5JoQ5c+ETs8839M6N47WWeL0hdNjtMffcyrr
Tmf9vb5TVNrhuFBtBFYxgvRrB1aHXqXXate7TR+VMUC8k3LLS5luZwDONcMJCJaGkXomus8rUgy+
4HB8na/un+utkcFHYJoGD168RlA3vP6IUEjVqIEEu+nkWYMPBIloIFwlMxR+4fqQl0V3DxQFRUM6
AT14XjYqPeAY9d6Onmp/HpV0gyJjkLmV0fntDgBQbI3A40eZP+MiGKlRO0m0uAKqoFLyu0Jqp33A
YdZJ6pLvjQZUbnXk67WcjC9oRJcYAQm9GBGJWsC0YjoHEHNoCtdoJoupm/Qh1wRXAXDRKGMZ1nQs
kn3y2UdWvDOm51GMCN+ZXuso8bZ5xg+tRu/YfWXyS+xteDU0WRhst+euz2PMQFnEXCIy//OBXRxI
KmYKJooD0Q2HurDHiq+0g5FFXWkqgZJjMK9ARYdhEhcGlQCuByCfeWACV02Xh7tWTLommbDOSOuI
hNGz1MAiSk0nADUlcmlYeaLZ4xTZlfrn5hhFW+wMweghEmGY0rvm1xeiJK8TQXCllMMWvFhV3Dps
yuN9pVk4VTQDoZMLzwdgm9K5ojKpOvS/+zjVLBQ2fKdWHMkxjkdaCQ/tHlAEDKN0q6XwYYgH0UQ2
Y4/SebAymgZdw6JbF9OVIiD7VGBp/UgqpUr30ZCHOkOSF94sqH4ZZ7wwVPhvyn95hbpGlNeCy6tW
Wpqyhm1upJAswOdjwZvxkGIMZ/hjC39NkwpF+MhTql7PhTMYRtE/tVaulCYwyO/f3YKJAEospBK9
eEAp0cVrCYlLPCqQ6RNcLZW7ypyURkjNJK8yvFuSuMxN9Otib4heNJPlBxNG0FIO0I33P+LWySD2
/t/wCDAgbnCdsbhM5wauw0dwgrhCjkm3BmCeOUJUaRtlCp2+lUOGWi7RnGNwgLIhf4Jq3DXjAMqf
BsDrCe4w6u6oBvsRFUCSS0aFVR+86xsRg8mlk0a3Bgp+GtrnAHF3TTDhpFpugGXoZln/MwgwrAi0
STFFiyVgJ9dZFJtcXpMyrhjSu6As8AJQf3hXtMHQ/bpCFYhVOMDmoUuQs/Whb77nYmqYTVR3I8OJ
L1gCAHjAiWP+Bz2yNDq6kaYINLHNABhP/nPTYYw9Lu1WBRYRYpP7MnMbacKroX6KtAvmCG5Ac+Oe
K6oOgHDYBCAH30u16hyRq3jG4S1TQaIYTZ3Qe7ovz1ew/lmABXLRVx2SdCzadVz0rE7xpSvC6x0/
BLFAYXA+1gu31PdN3idaJLl6kk4uL7VfcuA3ZolOSoZVWaY0jwqj9RalkVkrLigV0LQ4ihPJ9RLl
x9ArL6PSPHCd9+v+5SySgddH8IEQHZhp12RQjkb5NEklNNqIAPAZfGM1Z0vWRclPjCTc7MKuw0bs
WQQOMLBcsEbsRryngFe42ldFYMInWzRGmVL5rax4M+2eJI5b4Z8/Zg0VOVgNAVNLmkyzVmqaGLRo
xHfb4T2bEmJguE1kwcbcih2q0JA4dGAid6nRO6V5OQkVAISrAFGWMaJejO+ROsQMg7RIBB1XKLTM
qwx0yiDlYQV5HnwQkeuWt8oyR9mv1ws9/BtCAAeHkiuoJtEjMUYbF3mmlOoMrlmaYpYi7vGnrPn8
05vB9aNeilUnMOuY+7sWOn6q5AhLPlUsRK1T3q4NrSvX3YgQiLRZKUTPf04OcsejFofKCB7W1+Ta
xquA6RZobqJVLem07kUO9LX651Ad6Lv5X/AxT4tKFJmpLXuAUIeaG3ClO1MBCNsfp28M9Hois4Zt
PWhKoOF9jCRV84TzNbdrwlc8WjxU+bTPMtFZk3i37mEmBNTac5ISRvv6yOQI5V9PjzUUFT/qmDvm
WHGUyk4osBIES4QU1LPhGWRsm6I3pFZ9y3tFAAhnNTdMvwdCr4+xdh7IzqzruU/pZtVnjxZNvuVx
PYDNssXmQ9ILq2+BhqmzfOttwIJA5R+esADy+vCCpjTwIAUlydsLefUALKaCqx8Ev8QjlZENXeYK
RgGr9gDXTb/F+xJqPJU4PzEKAzPzxcCpivApT/Nsl+k1Q3EXDBGay9BngS5TtPnQnLUAbm9TvkfU
EKAyTzjBP2nodP55X18XqcyVMvSOIAKjp67DWFS8TCxFIBNFRUkySaxWAoK/P3Z9gIk/t23j+BBb
UjJeFkLjFykA4hstSazIwNhOwvGSWarCYP8FRxgBAfQK5kDQa38tEXkoCllfN4js5LAzgRHcAf9D
0xkVjcVzOy9/hnmAAZ///UXIANjdSdeDDlAXUWo8Y8IyctQs0K37vNxIN5B7YbQxwKbxSCDSHZZc
DyA+H6BHbpv6pPLkZyyMs2oJ7lyTX6S8ZhwdjY+HKsIsA3DWaLbEhBXdBoDKfVwlnSAeY2Lt992m
JD82xw0pLVKQ9wfFNNecdWDwSGcCbojOac2Lo+QkoTDEHESDTWNZ4bb62q53n/cPklLdGxrUdQ3o
TomQjBGP1sc3RjBM903e/DYV1gmNFsZegt929sPm0d9EZGuuPZtBhk4c3ZChVKjjRK820Gh/PO0V
kpPHgWxWP59cYj6sX9YW47zOfvoigLyhRoXEjTdVlTZfys56E5yPff/8uHn+ubK51UNjAvrLZInB
2Z/eoziHtBdiMCIPE5fzMVp7wak2k/URmJvNhhRrm2SksyXzNSIvX8aGwSqdx7hhlTIYk8yPMV/N
hAHV/G2CkPdrJnezH/p37m402VP/P3c74F4RyzmSYb2JrOenn99GxzS590/rvsQv3yC6eOcl9ciG
q1SIhJb7dqpUTjy+Ndbeqcnjc2A9r34SuyCC6ZHtwTpxDoPmIpcXNClVbtFf63mRJx6zDT+tHkb3
XScPdm7Vj1uzJy8vPHlZn+7TpFvD/3d9FzQp1Q6TfpAMZNqOVrBBf6o5EflT2OafEJa1bx0OrPGP
ZXt1QZDSd69vceiTIR5705eJaFlrz/yMGDmD+Udu5OWCCKXtkS/1c9VKPMom/+Q9/9dDo9Rby9Us
wqNBPBYWpDGe7O44/Bgjd52s1q9m9XpITBZJ6kl6c0+Ufkt9yoUNQoPjaOYJMvtvP00z22ubw3qL
vgrnwJRGynneEKT0OjZaJHlCXzpa6uf66yQwkgY0tgv9+3Q3mzaNlcyHELzdniO1mePv6l20tgFZ
WyxxOM8v3ZGHm3GD2OeVboI2Y7ejuU/J/vHx8bh5Vje/np6IaX//DrLbnlifrFTost/5LYl0J1rA
BbXECaC8exusfWA6m80TcXXy7pum+cmQEhoc8eZQKQsi1G09KDwuLXB31sdHbfpkIE/qcdWMxFwf
Pv0fzKNlGC26iaKqMPnQ8SoY3Dnwq91LYtWrwEIZRvgaSb9bxy8j8a1oxXQKDCWnu1MqPZcStN2L
x8Y57ffB0z5eO45PNs+ytXK1lWsKpmhV5vrzcN9mMjSDHpbygZCXxylU8ccxJD5hdWgzL5GyLmhH
qJJsdj17a7AcZyLPqydi2/b25YsZqSyHXxfySdkVTU9DP+shMbuP+oDFhE+Wb60ZMcK/KAGiROSf
DEw+UzZ/CiMhkoRYAkcfTmJNEMrNE3zpNiKFeVgfDhK5f0X00Nf/KcJvipQDwJD8IIwzxV2y+eg2
cmYi8Or2I1kfWKAK/xIq/KZF3VcVtv4gAF70mJKT9SFYR+cZluXnipiJ/fpyOHwyjvPcIXtrzX4T
pO7Mk4XML9UIptn60T4/ToAVt7Dq3iwHMpENNvcQlwz29/Btu37xA/IVkOQwPz3W01NM4KMYD/tl
1/T7cyhPYfSFLMQ1+Lfi9diTdJO+WKz9T/8ip/8QoWe/mzLz0q4Bz3m8Lr4plUPWr9v1qSX/jZmz
KF/E0brYas2UgxnlR3w0PbMlCiO0pOdAaNk8y9MFiUKusH09DaTjyXpUI7u3tlurJ+uuJwxBWY7N
AVzyf3pHo0qmSRZMBSYZjxJR8Pett/HGEnrLYvgd5u3I16+PLsuaKChAaMe9BC9ea3tk7b8cQp7s
GKT+xZX/5omyJcUAmPswmoV//4aF6WQ0wVZOPnj7I31Ndv7xUCBYNs3k4d18iRjTM+fExB3VozMx
faunHl+Hs+q9OR/O5ni2ZStCbDxbX+Hv8JclL8t+7jfHlH3pNL+etJlma57UbS1bD1uEK9zT7nPN
DFeohpkb2aRMSz62ZRQXkM3dbjT3DkccZ7PqyMrGA3KLh/J9M82wHPRex77syzEyQM0KPCIcmtP6
i8URSzSlmeMLbUMjCxBn+JkjrB7Y7ue+8GOxwwBeJrNsB5PWHCtd0spR/x2EWbP3jgoMbhP21+GO
rDcUy5/S+fux8dRCPd/S22iqq/3HD3IkT9/e33vrOx7gjFtiskVFlcAQAQxdPAu9gBBPx9vQDK3E
tBhx1blQeEe5JMqKtEaQZPzZkbzti83HD47gjY+Ajmj2iujke0ReAwQMI0HIwDD7izEdkvoKEBDm
CS+KRQXTaZIk5xIeCLU9Hawd4/dnH3jD2sXvU6ypWIKZAhcdgbmBFwhS+Q3hP8cN66YW1feCDGUc
ZdhgT5nZOCEY1vYP9vy4vq+zyw+3CxpUaNXpoVfHBlhJSePASOydkHQ7PbTiY7QPVoU1MDpzmBQp
AzjEvudnaTZfjrhqrDeDYIZ7MPGiWbPcy3LgeMEdZQDDttGwWS+VjpVTWfNNDW6VWK8v68MXK6t6
Hsq9JxRU4KRPftrLMk6yBR3LCSzVtaG+BxZTDOGjqxSizMuTrIKnCIMRx5evnvg/GELBELxzJHJp
+YpM64sUJE572SxfO5Jgplp3mNZ81pM7R3Y2VRd0xLjEFmgfdMbV7k1dfaRbbiDZw3pdsg5tOXj6
LQl0j4uhV2nuKbid/T5CE6yNqKInJVwuM+/HOjzKOCQeVwLOFpRK+816dJyBPGe7nwmxEeGau1O+
vn9Zy+7jgjPKSmAjEZaMFjhEiaTkDenNzfOzZj415Ml9XyembjKvbc6W3rs2ymbE5TQ0Hno3juFJ
5VaDaa/XB+OYfkM7H+Plx2SOMhZ54vsRZvtnY4GIVyPgbrN6lucqjG1uYTEYXusMrHCPN8pilLkX
jpwKglhB97HbPzqbhkwP9U9z/XU4/MVJotkBBTP0p8xlVPod1HkGevjkBuHMDHPsaEQ+BKXViVsM
FOjf7gvKudh3zdo1MSqe6TFE0AlxCa3evSF9hcTOZrUyDqiZ4A/DQy5koq+JzTJ0odoG15UAHZ+J
IcVJJhf7owJrQ+yHup1LQixys8jd443y+GUtV93UgxwWsDfWaIrbkgA12NL2LoZ1jsqAN4zJ8M8s
mpSi+3I2xlFYSUd07KWZnWN2vOdf0K3LuLfbaOb6KCkFD7IwTQYBvFlveBkB5CW069HZZvbLej1x
zLD31n5dk6O0W4g4Q+hbsLV72/Mqyb7zLhTtPk+3PuyaBqXWWdWFfo8puGPZW85bYMpPPJZFmeZ9
Kgvu/5oMpcxjNeQ6wEckVCd2PFCA7NwnqTk+yq3ZCgg4WFI4S9k9KaRCAE2PGpWrQc+SHvfVMebI
tEc+jGmlGJJHv4LGCS2ylXi+ovRX9coSuPlY7rBBt0kVCDEmtcTtxCN5gxBAgRE5/XzrLNlOg2eN
QY8h3/T7hzMMcSrmU9ufwu+B0z9lLKPOuBeJsg6dH9eYWAVD4+FtFx3l3lI5JzkVSCzsGJK9EN5e
yRz97OGUUEsnHbROe4sje+JtOhNPrJeesFLmC8W3a1KUYdACsVF1DweHzv2oIe1TADqsbNBCfvKa
CmUPgjSXm1wHldP+rT19jLZBpmLbWpU6PxxfbFMl7wkhD9z7br/jHvc7yywfUTdG5ee/+ksabUAN
c8CbD7PghyppV78AfIXAas3uw2BJDGU5Yj7R22mEY+5N1AT7aKOZwPTKVGKZFkP8GbZQooxGK0R+
3fgdcpRkZxUdQa/5z/iFZZoYSibPVv/CH081ABD7fhZLhewtfWWQj4/HI1mtsDY6ICeG4Z0l744F
kalQI6u8IAauoXR8G3xbIZVrGcQHioatHLpgz657yAx6VLRRi3klBgAHQ0niMSi3LqqpmmkJT4bV
shJ4CwWCK32gB+v4Uqz5ZD5JOBXvAyF3TpzHDco6/ibcuOgNYnpLlh+jIVm11mv8sgd7Fszx456k
+35jMkNflohQ5sSvS91rJlBpzX6bjgRJryYlhHtVVrCUKDSwzDIj0qCb2utxNIBNDimZHk/6oUSp
qmWmghYeftfXRYUaVZA3Xt/Xc0D/Zk3IeA2Wt9rHgX1f5FmHRxmMCcsZm96YrWRKpl3G+HWWqb8Z
SyuCiu86cJGecpXo27Awa30jY5baMd4Nlg9jXAyNoJzV9QhE//OZdRZ/MhzxsxWJuK7XrIIzS7Rp
ELpITwBjJIGUtUdwK1gOv6+d8h2ejJUUXMj2X0kCjfTajlWIbnqQUtEz8KYCsRJ/H1HlqsnG3/Iv
VWYPqxLq+8V8DrGMBt3gXmZqLY0F/ImEMsfeEW30c4V4EaV7zTZWbUdMkbyarVlY2Z5hjBn+hV6n
IWZxG6ezK0saW57MI2cmuqVMrNcQ8yYp8yF4CEnbCnTGWdECC8+vxEHOEiEWg6OFVNv1TVIhiVBP
YyoNhYSOndMeI9Tts/IwfSDZ5qP0xky4LZT4rslRJkTsMHlWzg8wNEXsix86mYO5HbPKPX/1HadJ
j+Bj+j9NeQVkevP0pj06lmj3rY1i1GTb60Yx7xushUzHNVdU3FGJ+Rir85P5pAiI73dTQfhVbwJ9
xMaEmUkisl5rls4iO7v+O1zSQL5+IqfAjJoPE1uWCs80eRJbX77Dio6XDTJw8TD/iToA3S4c50NU
9fGI4Lg1sTmAO8i1yQqqlnn5TYMKczpDaEfscJyN1274ZiPFQb5YdZR/Sdv8JkLFNqWeVsPkgcjb
3AVam5vURNPRAzqOttlq/Zfvl9/kqLeSFvfAOBkRBez2b/t0b9aW+YI0IuPoZmNwKwW/qcwB3UU4
qqqZpE5YAHw8FTwB/BXLQsyHcu/3KWPUNaIeCxV+PyanvWQJDw94g62ZHVrLKvubDcoQlXk3eMNw
FoD6u+FMu72DP2gybT4NM3soQ9K75riGN9Md8yt6Zajwsp/+TZ4yTKOWenLVgrzz6KAD2sYEMCMU
WOhEnq3EbxJUXBNmpRrIyszhGxw0GpEfj0c0vfkrG03waCvdfhnWF0M4lg0ukE5m3Izzgr9r6eBi
uQfI84QnUUAiN35I3vlf8mO7yWzsA/ZeojWzf3HhJDHEgiUqM4QdwC4pNgclNXyvm/jj6NUT9nJJ
/rsfN1g0HxU8anxTKLq5bozr0BCxjA6joA+Ikf5wygrleuyEwoC8Mg9FYtM9penoExMUjhP5Y1Ef
osQnUmbr+bf7MrPwUppbSP4fade12zqyZb+IAHN4rWJStmTJlv1C2MfHzDnz62fRM5iWaI54751G
d6MDoM0Ke9eOawESBUMUIz/p/dYqvtOzaZnz5y48y5xMfOBQPpbwM/oz0T2IGAeD/ntYbLIMVcKE
AZ8XPNz6kFyjFbL2725BDxFqjO7+sOI2J4Zaib19lUmrZwQr5c16W273xqWxnhcu0+yCgXEMJrkR
9moKhh8CyFlK6gzNwx5SBkKuS+USVsecPyKxgKsBlAVYnAAMcr+pUYx5Z7dy4d1V9ArcUo9oCmkz
ErYEido1eui7QJf3zsJOzxhRAL+N2L2CoAAOffKCuyrvinXBQ6wokLSxmw4oeYse+ngjJscJGEEA
RQO7CSS607YjzAxFbp5qsACH/L15dbbMev0NfH/pSX98cebU/k7S5FEIpdYdMg+SCnOjkOCsGSGn
h7q9qYlKC/OxtLlwABMikgaihJGGZMpwnka5CAcBli0kIdnlidHwZHCRGBHQJXNqqIhJi3LYM7tO
Jo11QYlLX7iac0USdKywI0zFiL81PcDe7bpCdBi4zGt+/9nZlU98Gw66wlrxivpmQvXhsAQDN9MA
okIqCF64EUsT4C/3tzWQ2Gro2Vg8C8Uq0Oy6lSkLcD8anDJLk7d1T2sFsAPk8X7PBeLYa0x/4a5i
NnE6i8a2wIVQHE47IzFuNBt+la88wr8el2z5T5/R5MKOY74jvBQQbTDHfr++mAnkpMsFCNL7nur5
Bzv2FxQvETnIKxdNlQyJPxr8k7DjPPoKpuRcF9YsQTspcOm4p6U3dM7TvvugiXkIOC2pIobXzqXh
7neR6a9L+u7aDFH2UUSafWCkHjkudSaOv/poGybWwWk9R3IxpX6OfKKdwi0U6dl+fKYzPvbNwoAS
fb/TXA3gxAjY1Oe+0RMPGPKbbiOufGnJm5txs+7kTG6sWmtlybmQswlWtdFrtGlNbS+S8kyNKNEx
0E/WoDV+vLiZuPlO6OQZCyoxdmuM+J8hczAAyNOweup8VB36SKXzY1kLV+QXGGnihpKYZ/J4Z/l1
+yHobUkCM6aSTPZrgRryNdUX07SPb4jMTuyt10ZMMMTYVr1YMUZH9wl1F2z6jDKCHAgD98DMkoA0
P52iZMqSidLW0c6CLpDEApdPpw/WQN0Lc6hWzatklZcAkadEFGnnhiAsNcOQuijQrYZT9h6RoiJh
dHYlawmB4vfqAWrKgrQGyEcsFj+5VGzVuTGm853zkOtyiWHceJWKGhhZ0CYcRaayBGb7+z5BHtgk
gN4xQkvJk1ihS1gQk+Shc76yxvnsUVQurkuPtTwe2b3S3wuZ2D4ZLZ9aVkDIy/Xw1zQ3Kt0g12Vy
OteQ2E6tnalvdhhDOKww0+ra3uHpbb02vP3Hfr8X1vETovEj0M/Jeu2bdL1+ph9LyZufct6jTxzP
5Sb0c/3BlR0Jn6ijw/7zU0P2vNFTtDPvcnK29ms0TQ3rNUcHw0arAJhElh6iUXF/fQDQLDTgGKBF
cPrqDr4r8UXhOKgGDia4hCV7sNu3rCeRnR6Yt6Ueltkj+UfcNOERA2QsHArNOYtqRgP5KuUL4Awz
7icO/UbC5Ca7uQB0mAYSCjNZ+SV5zwlr5OucatTbu28Z6V4Kyi/Y/p/m6Ok2At8EpNaALWOxmffn
6OeZ2iVpIo5TsSnJiUgPPjFPxELf0RbX6YKOmaXLMzNNAx8CvugISALsk5/q6+3lKSMnKP1WPCOo
4HQ0lKI9J9edw/6jJalRGwp8ueePx8b5p2Q7Wemd0InmYpbd4cQKQgsdWlMSjCX5fx19Ze6umy9N
//pKbb1t7DyF2qwTSo8yaKMycvz3n8H7xU+UG3zODVPl+A4RiSAzXUe6f3SPztOK9NfEkF/FT+b8
eOkzNvJu5RNd5VlV6oO8Fs+JT94zgcgroDAvecEz+ngnZOKouAFfRqkEIbp2eJf/ngCZ01kooh0f
r+W3s3K3e9NeK69MlK7gG/GsWt7h9CSsma/HApYu53TapPczxWE1SBgO7HuFRJCgY6JgZRFR33br
9hoRemkXrNnMBAWWJYPpAcBhgEaYTuyFfQzY26jH7mFUHDMMrnEud2fCjMOCm5OlUItK9Jnd9MRP
yPdRWC0senZbb+RPMm2M2IE3W+pG5YjRgDhWccycnuG87FYhfXodZ6z3l2dv7RnImi+c6Uxy9H71
E9WEh5b4AfjIz83V/5DX0MzORsMljLrx9LpNV3sANXhLbQhzpu9uzyeKiFgf/3vc83EAVTcPkn1e
yQzm4E6KYaCpZP3df4477ur6YhVrVltu9nuikkJfykhnQDbaMVyUAl+i5xUZjoYRP32I2wApaKr9
J/0Q9/s80VEwnzbKAFo3hDBmop9h/CwRLZhvytJ9nomJIQkpOBCdIqMCmKz7Z0XW/CBxVQ4nCvX5
5DYrKyJbABEYqEf4ek+Wuo9mcD7uBY75j5snJfVdpeIGCNzou3eUAnGHTqp+knULLab86LNSJCAW
qz2zpvVmnaPbcCsW7Qpo7odY9JfsMpMTV9Ge334p580xeh+HnpYKInOO193OTjRVGeJU0TpIrOlG
N0M7txq7e02pdvqL7iGrQqXp43IpdiF2WVsdpYOyUo3IEPcLBn9efW6WPlFavvIkzovxISE6XnZm
swLeNAZDLH+73QrrjKxTHZ1F7L9Qh51zle72YKK5OVjVOCmE6Nx4QT8b5ipSq+jh8LL2cXH+asbj
vxM2UVXREZquKdlxncFTk5zrlEoKKVgjlA9yuBCuzmTP7u/xREV5RmDSLBulDbRJYAfZ57d1iTbH
41gV1R+b/aWNnGKtAwyXccGRDa3ZIbxQSYMKGyZ6xnkeIIYsmPmZNvC7tU2B6NQCjMdCAaOn7vI1
UF4IsTBNhGE2jB3TxPB1ZeFZm2m4uJc4MUOpF4Z+WEGihALSu2mFK3thB2cfzn+0QJ3YnXKoYjVq
ISHTTckGR+/eMPZrhDvwfJaSnfPv5I2wibXxBakQpATH1ejquiQ81c8//sGTqluMFdmxyeiMvsRx
NO+c3IidmBxPiwOeCyE2JpvdDsMk8IfMlaoT8odsWx2h3tp2zS97aRhnycSoExMTgT4q6lMIfrlu
4JKYJgcLk14Yg1h/tgaiyvUzoyc0ogFduqvjuf2KFm7WPDExQRWVrdhCdEq8J5lyBBMLeEy2aJM0
Pgz6jFTfUf0PQsBbUzMl3Ih7NUAuG0LZcaQKZ3uO6WllOaa159FVtXB1l5Y4MTWBF0aaWMPUbDZy
SwsUiMdK9H8yHnGnhFPWiEoq1NADsP7Ze/Oe+S8ZNVTmrSWb49JF/Wl/fHBoU+jdTuMYmQ0F3Bdv
Kx3CPWard/VLseX0z9XI70BOJ7yP2z2PUfy9TODObw3FegOOvz8if4Sf/78dnqbNArflhnrUV97g
CI6ThNTaYmrXM8TTY1EzrUn3mzyxQ1UicXJXY5OhoQxhP8xVRwjxKa7rpbMwo3n8XlKR39XWe5ET
a9Sg3ytiEwkxS2ZGB+DLsiv0M9iU0TW93TwDd8fVtTdmWy4VIX46JR+d88QgBYErFVGFxYJ5UgdT
Oq0Y/WQiOVlbuUPQ34u+5bEehC5Z6NFG3zzbz/Tt7RWuyUDf9mgxerz7M+3i91sxMVSgmSu8jMUr
IO9y45NB5LLirMagyJ7U5OuxsCUPcFoZUdms9PoS+x5+A/HUQMLNBBbWyre4mPB/3sZxRWWLZIZu
0w/kg2EoH3/AuLuPdn/iEMleWCd9IOJR/fwTLlEZzBSY7rdyYpVKIRVat8XZBlBbAnw2Y/9hPF7A
QrAAxoR7r70bKr9jB1g+yd2YOQlBq/HkUYyVMCgbMqStLQRh1SkgRq7ZLEkuC6oz7tCvHQT6ocyi
wA6ESu5ePuvUrh+A+OS8SbbSp/gHqFELEmbdkhsJE8en6IUKPQGQEHpHPt42td4zVGLIy+OdnHcg
b+RMzA4QpRVPGHAXWYr6o2E9vb5ydGy+hK+6FLDPX40bYRODE1fgcx7DrXOlkSI7qN9NfAG9M+kS
ozz3mxoNtUvo46PiPjqpiaXR1L5JSg776H9fS9DPMOt6iShqPla+WdbEeBReUDpcrKKSS64jDNaI
X3G6XEaQpIXjWrp3E6eG7SpXLnts4MZP9GEj6oOq64te6tLdm9iHhA8DsOEoo7t4xaxRx5LoszMA
j+Hr362tAczoZbEfcV6mgowKqABFdYpawQYaniLRkzCzpUcHGEI8RN/tBkGM/bVY8B+V5/el+F9h
08GtQmqYtA0DCVGFvtMjEHzoKqHArliUNPvEgkfgf5Y1neHK1Z7jXdeXEF1gEEkj6XURx3E+4ryR
MTEVfQEKa4l3flIY741H0Dxh8WQNcKLIWrh/M00LMO43sibmIh1Abds7kKXZO11AX5bJrzojftvX
S6Piwrzm/rN1E2OBlhBwVPEMLCAOaSxNvR92tZGt9JKa59PpZGk0M7bW9q3e7oFisf7+BkLg4pzJ
fAR6s+KJAek0x3OdAhdTM5NxitxZmfWK3yw1Ec50+N3v7MSIhL5Y14HjQgE2jQ6kaARoI0pHskE+
CLWjNX1O6PGoLwFtzXs+N+ubmBSubSJH6LG+l+vuqpj1bjjuL+P1oYvR0Zz1Gtt8wJXNisCzn5xo
Uze54LSRdC7XKIemIDVCeoR58VfiFY4WnM2vjf74eRt/caroYPAAhQKP3Kg4RTZw2TwriliQzqKc
gkvNJ91SG8/ozUwlgOYQXYKovwFgfnI9pMR1UoUd10QyjhSEfnB/l96wWXfnVsjkbjS1FzFqk0qY
Tyf6e/kR7ll63cTfuyvonQWkevR++y/A386ZyVuxk6shiqnsZMModlfpnj8O/peYenbOFSl1C2BQ
RkXXuJRfjw9tNktyK3fy/ohpPTBtH49GU8F6f8CSgCm5NS7AtVtySuYu5a2wibvKpmpVFXEmnYea
qvk+dtbDhxdZmr6ESDGraf9I+uW0VqXUOCDjxHZe0QstvIbbdXMB+uDSimbTdLeCJt5pE4eSV4+C
QlSCgCBsIp8OdF/rCVMMvCktYxmNP/h/KwH6+PD/b5LogahWYj0eWEiARIgub/r9tYxCsbiBk8cH
BOBNVCJghZhCv6qWgnK3gjaubOOd3IDo+tJO/gx9PlrYxGINgVtLArjIzsjVX3cSUtVXxmZzMmi6
/Ifq9suIVduv8Zd1xKTt5bI2BvqaRGjKpoC3Wfqe2af+9mQn1kYQ8q7pBXwPqk5mbKRWd2oMW2gX
w4K5EwUnLnCbUAECxcnkRAvgwdVd3EIQk5CdduUBJ2u6qA88Lyn7nON3K2lyqGLDqFpQQ9LwDPeZ
iahCNLOBpUEbKMzpmMgmuEwLJmZO62+lTg5W4/tY6fJOOgca6UM9ttgKqbPhCfWeEQ2LR/b3a6ne
Mv7m9DKB50JFY7IEXPdpp1MDqvSq6CXpfL1ygFtK0fBIOOKZkqZndl7oDjEkZGKPtLZjB3ihvbWw
6KUPmBwqyEvhJvKidEY/pvMB7mH+3NisR934Q2Qp+mtTTBL0uSX4C5JnH7DbpU8OOSg6hukiLD0p
9fwFFVr2TaPbbY3UM1wNolivlEVfpHccltjRZwPcW9GTk0ZC1pUjD6KzP7zRFWeRX8loda8d9MG1
Ov+mvmkaZZ1NiG7xaJ1ipmxh1+cuuDJ2FePQOZArTtbOagkWPngKEtEA9TrsXtKTe/Qicrm0rx7q
ml+P5c0AvmmIzf6RN1lwHGOeo1YgbxNk8M89jsp6QxwMAmavaGdG/rs3t8Bl1rYSkEtTw7N6jH7Z
wn8w2aah5ZAXRR5UjqMXdv8quC0bSgDvU84R5pZYkXjKsTWldTXWVnq7/TwexYGgcWdJz2Z0+07u
xH2IC8VzMN2mIBwHLjVAM645RlrPnwN07SSuxPOfBMi/6+F9Xe1sZvWtLM6KLX3BxKfIwR7XJzy+
wLWlV4whf2Km9fhyFdfXTbn+cs3eXjj0uVs+TgYo4OQDfxNmdu73us+AqxGjTezchk/+mddR0Ok3
sTmmcY7lxrOkt8e37AerY2LM7gROlthHie9GDYNbht5uMBF69NDpvs02BnOJVx/rZ2f/vDaI9/JT
X0LTAFoGKgBWh5ghWPiU8dGbfIoIuk7MDGE2EzQhk08pwWDZaW3JnFXXDLuYiMpZ/SwYq/CfJMwp
cdm6Fd7SQSFS+x2nZlgfg1b3tY74bEYy/iPPdlJQkAAmMAISqB0G2xYUcsmhUWnTrZioprx6Lpi9
Nxg5YH//xkv9onNh9e0SfuoiNw5Un6V9lYGN88w9l99CteI1D5C/tbZzOCM7MqvcoU19frxvc27i
ndCJm9gPMteqcc6cGVYv4DuZwRfDGdJmgDtjUqIeKLdjzxcWvSzHpW7MubD6TvjkLYq8WPEiDStO
ajQbP4cRq7tPsnDqMz3NQRvMnPhkIe09090NFfnnokwhI3JBzcVOzZizxNO8NB2Vcjxo4f42m09A
Bgt/82JV/3HIH0UigwibmAfc0mOwcFfFiXEeIgaTbzz2XOBpwNO/p8NYmsyMjjEwRgo+CnvhkMd9
vFMOaAXmklQQhoLF/he0mVqrLMMWnXN2VWru0n32LBqBqSgkQr1wb9DGQEcPjQ8LSvlzYx/JnVyu
IlMDyeMht+RW1WuxAZEcQORLKthIpOjnHYuCWmQSqzStc6KblmsFcJ8Db/UcGZqM5s3Eiqjw9Hg3
fiegf3YD0zbYCIAzTc2kxKadLDu8c85fNJ+oZUiaTxSfPvNYL7Rnhq2JnC34Pr9v+kTmxDypTeUk
niig0Vr5I2y0o0TXlyXIq98lpXshvzKaKbBDMXnnnJEki208egq5bjK98Qz5KbQwbKM+KY4hgTgZ
sEAmXmAU+b4BI8EP//YNH78ErfVglJYEDv9y/xJped9EfCJjuYKDgv/h8zACSgelnjiYsFl73cJN
+519nwic7C+bS4UXN5Jz7gq7qtBs3XzVO2U3GMV+H59hsk0f2UHeXpD728+6lzvl2kiaLHGw4855
E35vruE+JbEBstjw3TFfQ39slkOXwRi9aE/H5+j4fFy4y7Oa/c9GKxMNU6M04oRSdc6pRNiSVCyp
DOYYP8GrgcF+LOz3/Mi4WMyrgsdVk0FCPMlA1W6tVazoMeeNaDnH4CnZOkZPAgM9TVRcAyYcfaYg
xXCtAfNAb3Ez1ucxy/X8/fg7fvs5k++Y+JTgzlXTlGMcwAlYYQ7yaoPf0lD3dd/8DowqJ98b2Xgs
8/cg7UTm5EarHsOBLthlzjoIKnWz25rRn7Pph+S82pH2XRTIh2za/Gbdvx5tOzKUj49e/7jAy13y
bMerPDWqYLxHezHY9xBPTF4Pzc3d0unh6WB25MVFEnA4NwfvGu9FGq5Vq921HFlHRolQUrS1dfUe
rAu6zjmiL021zVq120+ZZCJ6oSsYp8anlJEtVa8dSyVh0z67HAk6TNszq8eHwI1LmyxdAzQnYpdx
7Rh0uDcrmdpWoB+ClsNPqfewo0YHogvUpDwUiL4eC/sVsWmgGcJrqSgy6A5B6nkvK2aVONVkXDKp
oj3w6ZINo2IWaq+dH8v5nej8EYQJSVDbCTjViaDKD+oiVwI4JESPT/V7EyK9Kh+k7w9ej4zmYiPl
ryyCCfzOIt2LnTYNNqGSIuUJWs8MKTPspRiQbW7KJpz2JYqlOcMx0nYjIMPfeDgg93sZdq2WBilk
NWNvx7GxTcFuL+H7ebQXBM08oP4ynsXX9IB6FdpqPqE27aamS/3Fc0//3YcI9x+SqrlSpwk+JJeJ
uA+0tewYPO3UY638qWhck6xd4DX4nT0c9/lm7RN1DbOe7YYQIl82u07Pvkzz/X232WzsDGh25SGB
Fsv00P89lzmpL0Z85sasQP6G5zlZTtLOahDKaaIkgBMZk0r3G8BxaYgCjMScI9eoM+BXbVj3kFUg
NTdrzVIjKnd7/03raNtYpWYuXPXRSP7SXzwhSJeiaQLzxxPpmSZ6dd3CiCrE2SWYUfKpG+ityQPT
9ysdOUGWIM5nF4wjkDGFzHPCj0m5CaqSgAnDtFbAXssdGmwtmyZLPsCv8i5+XtKQ5EDoCWpmebqn
meN2fV17F17do8mAxsFKCI8Zc5VFgN8mJkNjQwYcgOO+JMKbuhEGig3us7XEb6TAGDRnwduc1TfM
kysCJssBSfBjcm4WDdr6IvXR03EZmKNXrbr8KLaXrnstkd3LqJpSPn/h+4oI5bXh9WBQjGYgw0vQ
figKbTCjrLipLgwki/4yLfU1nw6p2co7RdDBEl/41ZK/OHoO04sxkoKDIl4Eqei0lcZVMgck2o17
EUzFARdCdBUVOIxVQoaaiClVBSMprNylPUK0+ClyF1yKH4d0+gEAVJDAdc4DIGLac6hUbVxGueRd
4gQ1vCcVCPw6/Lhk1X5Uot5+DECe1suXIdtx+VuVAShDBrK88pmmFK0rQR7okhkDpcBUK1oLY25T
NFLmYzjll1ijnEtY+SRqxDea3mAlI1ZMkMxylrPVVKqZXbiSX7OBDnt/VTsEE+icpqdrTzYdTKh/
OUhEnKudQ0E5FMREYEjt695HC+4v5+uxis6aK03QRBUtTeOtnvhWXlk7EuvI3oUJqHfISXDlqbr2
aKSbQISnUCDdQD9iQp4Ooh7ZoW5kp3VofigftrKS9MrU7NZdTO/MPJIKamVAMRljNmCZTAx3zHui
4vYidGzYcRnxB5o91QpLpMK183zX7PyYMhFJn9VUTxhbcp6LjjSnSqa1uKRdv00KvoUHCyHcYGTx
p25wjypXMvSBf6kwmZytek6PPnDC+V8pMPuwI1l4LlzKczojrUc/qCVl0JAeJQXXN/jIZFaaRJPQ
4JrXllnyDn8bIySY8Qd0CX4LqtH3JjbOgjxM29i/eCvm6pmp81QGNvtdIvTeOznJMFSdkpD5M/yN
w/eA3WkBhgVYm/+3m6A1fIeIK4TxatCSCRN/Oe06uajawr9E/ZP2DPWRtvEFZYa6PzK1DxQfs/gr
IwM/6Kxq5c9Ks/DuzkRmAJpBhYUbnzkwo002wmfioeA8JrjkaDBoaDnQVKHp39J5TQ2m37Q5EEW2
DSnqPdxVpjh1qZm7RquS9NM9hNLOYeD2mWVwCE5VQaWFJMTo1N3bm/uvG+/YjYUuOq8chPHrKozr
ejTw8TDBBA87LT05LGkq/bFezwTICl4EVAQEMCmPyC73AvNiqPtq8OJLwG8z8GF8sI5RB3rObtKd
45gwMf6ZLWxOIN4lDeiQE3epg+F3ghNM26AMBzAPiwoYN3UDnaQI2EYIk0ttJWC7eXLe0OIF66q3
r/UqurDuwrMyo6h38iZXIJZBsu0EkJew3xqeO3ROPt7V3/7MuCARvjs8KRkE4veb2sUJp7haklyA
XumCEPi7/fwXptNGr2hyV+6kTO4K52CqUnaL5NKoq/rYbQSz2mhrJKvdwk51ccPUC7oz3oWpQEFT
FZAgoKOFnyYV0O9RMYLgpRen+K48s6temnT7eOdmQkdgid7IGBd9owCpP3Lj5pCRra4VT9hgI58Z
i90UPapSj2XNnZKI4ArmWhElRZvsn6PFLl81VXqBL1H3BrJdCXDHS4N7YRYnCefO6lbWRM2yJg8i
aSjTi/KnLWB3CLvxvG0YvDDVQb6WNS0bM0qNxwucybPC8YR/K2PyH6/SDxLFzWYGdS4kmq9kFw+c
8gMcCOUaJquGMUE77AnbptTj0GCfhO88Ggjy2VV4dmubObralpHefS4gPEdy11bRjtUSKdD5mEaJ
rSjXinmpy9VQGmq5anxkW9Y9PBOM6PXwEwOa1s/OUq709+1DjhKP16hWcKen8XCWCI3nt21+8Xxd
kt7TZCfWC4HIb+sLEcghIIMg84i4R3f0Zr+ipHQYRxvyC9C+Sdc9F2gz8E9sK9n9KjnKp8fH87vk
oKkAeBNkoEvBb0Dm4l4cuuGEnmXL/IJkaFMThaPNyissr97Lq1IvTtxJwmC2FobwN7/k3GKWlG20
Q/cKjQ+ANmvI3sFfmcJeBEHcxpzfYb0dmu0AieYi/Y/O4ZY0O6ek2lNtZ+LCi/Mb02tc9Y3QSWpS
6VoW3ZsQuuvO/OXT/Ayeo0GPNhwQZ9YVBjtMgyoWQE6epRUNGvvxps8dsTZGE9B78I5NlT4rG0fg
2iq/SIOeOaTtVCvs0FWsaXry4VdUKln6WOIPEvOvXZZ5LBoAIBxwA++POdKEysnrHhxNutCZKeqK
ScIRjjfU7/ylBlRRTjQjYajD6lFicL5Zp6QV6XBCnw3xN71ME1TePvIAOVy+1+GZRRg1KkAa5NEi
ooNLy6fub5LRDi0j9SoD+q1P62HXeXYR2/InX9KGsfPMyBCbLCJn/eYeQCA5gs5hYQpA2qaXiOt4
Xx0aqbh4AmGriEbFaxBTNzeLsKdC++6nFuu8aJ4ZvvXSqRN1sX0W/qLIJEkA7aeJBgQ3U1ANLbYD
lHdKNFwXqwZtVLzOIhRFKUyxtU73lE3N6alm4j9KyGc/PqSf4bvJId2tYnIruTzKZFaSiwtG2n1N
V9BwpOwEoHIN2/J7+ES3BEpAjpX8BRe4+zaoqyAwOcVyeqqodhnQcFjzrNXrvawHld0mljY8RexW
ZIw0MwuHeidJOKRPyrt/EjLDF17dFoySKCz3hnsQ/1SOoaRbcCQ6rx2zKSxBXsvaUUFQ9zcPrCLW
Gf8l1KwyPIScOTC2E5q8RIt9ipg72/dBZoRNTkWPDBYGJTz8irdmJBLIVID4bZkbbGFyDe3bJ++z
9vRc45HKwZ9PLXpfPWlhO3/Pdk4uxfge3lhSvyoFuVDF4sKvg9WOuR5qK85JhFyaxeoA7/SIDNeW
DH8zUPYiejUSq7B8c6n8L43HNj1WGUMD8C4BhML9RAM335E3jAdgMrW4CIf2W/mT7vN9tfJMDiAQ
7jnemgm4Zg49Hcxw7xJlJ1nBHgyqSM9fIvJKgXYJSiIWHGSYNWTpC7h8L7Zk8aZ/CBaix5kUpMrd
fukkMOqLVAhLRikurFLSpPwex7Xl5+QkWTjV0PSW5P32fu7lTdLLedYJQuFiZ7hDYZao14yMtQNg
QVTdM52VY3J78RCBu7hesMAzZZo7ydNypJCwcgybgbtxDF/cTSOdhjdx16q0LIlcvw39Cn5Hqgfh
OpVwNfjnx6rOz7x6tzstTFS9DWUH1x87rdk89V3aIemMbqCrC00gvomanC6s0k1CpTeHluvUSDfC
amxOefwd/8fdlAEmi2EwAPNNTkBCJbSN4/E7NvmHfCxpt0n0YjB5GdHnBurCjnyP0SpLSP3NvmZP
Xa7nSLTsqy82oNofxY7jmEjr3EobIwiJQ5iSaDllgGxUm+OtCQ/tmeGsdtg6tNJjvdm7PKk/g2MD
I7IOdUdZWNOM+46zVQT0FKCbgld+StE3+sa1faTFil9e+lb3OjiP33KqUTWJ7JrfsmxOg5zZF8q/
HTVDKnwo5BRUDcmXyYmqbBNLvuTgLouGE5H6pes8orx7G7d5lpcQXWeqTaM0BWlqFUGz8mP7btaY
izxacpigvHjI7pR/vYo35WpXpK9oDBIzewj+SI1PKsHywVhQ0yTiFzyKWdW9+YBJLi7waq9l07C8
iOEqQpMo3O5VFa7UctMtWImZtN/9WidWSR6SwhNUrJVd75hDcB5M9uMA6CCZxnY1jrIh41eNY/v0
tQaUT7xCrEYimtDK+MhIbn5HKxvMCXiqqGsuRVUzEcHdQUwUCBODQh+L48eFKy6z40Akcnd6rKW/
AaPwkilILyIgwGzKLy2VExlpz8r9udFB+ZZL50iypUMcAn9Vucj9Jq8tJjMVIAkx6JjY5RXytEbV
vXXARewt1j88/qCZjM34QQpiOnwOKjZjpu/2+qlu1DcyTl/BE157+85s4ffBa6rAAcpsB1D4SCxV
NTTxEMZ5iqj0Fa2TpQbOuTuI0BKojDL0DsjK91+BbmU5y6UKdxCY/XVuOt7LkP5xSjQYON1CnDIn
C3O0iqKMdMHiNHeZZ2HYtrJXXdCPXf2BI8Mgw41kIeoPyHwvbC8/4zGoY2cqmlQUOLWTGNBTyqZL
h7y6CO1G5a7qNwPMYUUB+A8JXUuQSqq6Rl6Gaz5cSK/MxYPcreiJXnNyFmd+klWX4g/3GQoCFXpd
lGhaqQCP8mlJalFPn2XJ6val6NMEXQZpsVGXAu2ZEjA6wm62YKL0adKmIDUuqwuYhVfn4FmCmXtT
rGcVyeKDovMLKjZrUG/lTfS4ETM3YznIc9g1yAZDfpeDYzYLUHE5Vu1KrSkXEpajSmMrZ61ZsKaz
npfGCWPf/c8DMjlxTRiclKnq6lLHKKhkm0w0xJw63S6rJKPQAlpyGAPIiSOfF+7a+MtT7/RW8uTA
+6SWuRIjRpegbEmdwClWYhoPhsuiEvg3LPWh+kjyP3H/XNYbXlu5/Wtc0e7t8Wf8RoAZS4HwkAXY
FJYVfhymG4sScl4nRQo2oIcT/AQUdFHnE5rv+oBol+z9W90fJdRwfJOjF2kVb1QjMGpS2tKKX1KB
ccW/dgRlNhGZ4BG1ctTOm0/xQr8W8hQmvQnf+12TG0gzqmNmpG9Bpjl8MOkmFFeKR/0rd1BbPc3s
x5vx4/39+gKgjiJBoOJ1VyZnwo+063wZl//F2Xf1SK4jzf4iATKUe5Upq2pb3dMzL8K4lhdlKfPr
b7D34tsqllDCLM6c3QUGWym6ZDIzMuJN+aC+/jQgIdipuUNkX06OeKcA4tRugRdux810BLfINsxR
kk//dnhtHZoGdbDkA4K7pzhy9dE1ky3gg2x4vv+VSx4ROb3/+0jhhFZhrdqpjmlqqDPVboLbtTjW
Fcq0kYuo8b6x29Yqvj9sFcoHoLLHsgjhla4U0DdtG1yBLgiyDGc/o18AD01v+sjO0z72kfpbqVct
nowLk8I+6M0yA3tV2751GbKJeLjG4UOZeqm58hhYKCBej40/Fi42XNOnFNrjX2OzQTVSBT3a4jQP
WXsffRF7MJcGGojOcr8EpfT9eV1cRI7o/WppBzHktem8zJlZ9ax9sw7K4xDlbjPDSto/5ubKBcov
45s9fWFJWEBlHio7j2GpK0EkP5SSvona+tv94SyUcfhU/nc8wppFWqowAjK1N6TU3qRfxmda70pg
OLTAKB2Z7uNTG64kExciQHDVE0UxFFtXoctxPYX9kETEZDroqbvYT+Ebs+q7rq3ska8HqTB9V1YE
l9CHo5WAJKt9Gw6TS/z+b825sCuv39V+5+VP0VH7NSIpp7jyhrkJ/lNzhz3z5f2IPtjxIXtdQ8gv
bB3sGhD68mqZhR6863HbjY7MbSq1b/nwLTEhtc2eGdpSk42GN/TAxv9lmi/MCftnSOK8nqWwfavL
vz2FuIr1q8qSleOwuJYEDUF8OQ3orFyPCRF4OneQ5n3rbTcLPwsN3RTZGiB4yYhiWbhZZAUJfl1Y
ykoZe2lK0/4tCv2IQDG3A9n5WlvZ4oYB7AftXCi/qJZ4h0iNQSREiv1b4+X70VM88jcGB+mMttQG
bZK+tU/cYm89Zns8GeMXsIyD3tDVHgGt8MlO9Rrn8/7ZXED+AOKPPL+MVAOqvGIezB5Cy64p7d+U
0qm39ZvyS+69yLfddtMhx2W6SEqj4ZjIoPHw9OCIxitzQ9wjQ2PY6NTHfO2iX9rBlx8krLaZzXZf
krJ/M5WXxHBpfpSGQ5IlnpU6EYkcwNGQztgUlqNqw2H+ULcGxDbejWnFNS5dABAwstEWhwKIcfOQ
GZWxsRhr+rdjgUI7uMP27HHemS/T44RuaCTXc79wWOBVB+XUrFzjC375yjbfrReXT6jVFstkrMqI
ovqsnLqRrtzdfD+LrguSSRzoBvUS0xR88jSTtirmvn/TCgDNxlNXHcN+l7dPJNysbDHuBC5N2RyH
gx5G1DiA4sP/uB5MwhTL7Ek0vEWD130AzgRI1hbAihLkjyc0ck5BBDYayx28HQqL943f5J1QfyDo
2wAyCShSyxRRq/NIyVzlNTvTdP8x44h1v8JHkH0PAV25DcSN+2XJQJUQoizIAYkqnyzvQ5qnan/u
c0cdikM1yKc4hZJY3D2n0x7I2ZWJFTfJfwyCrJDDZtC8J7gsI5HVtGus/iypyAejb5CRdsW/L5rg
uHGU3oHJEUE5kBLPy8xO2DkvUOlVYzS//KNz/xoEmg8BP9JtFMKFJ55hx1JZJA07K7OxkeynWsuc
KKpXxnFTduBmACHB0vA+R9nWrvdgb/QKm7mZxjO2TWBtrYN1GN6tQ7RTvNKTfNNPoGlT7xXX3tJ9
9dDv453qDPB3KxtSvGj4lwAtR2SCshhYv4UBK7PVzgiW2BmFlmSHF5UFOgKnkCCXdIzlnRyodN//
oscW1Y9/N23ZyMtAxAKJGXyHMAlynlqNnY1nA5WExJ9OFOrw6UP/kpFXvT2Tfs/Uk6E+6aWfPoBp
b8W+6HIwcgvYKqRHNVzi0C4SzNtVXKe0Hs9JEru1BNyj9YZqVEv2rbnyctX4el77HG5LQ2MHcBzA
hwrrbQ1EGqKohy1TdnC12ukzYSeCYp2Enmb4c1S/TFZ4KV5whrktSOyy7k/Y+obWOFPzLW4PWfU+
tMccve7aMVO2tPTD1Kk611AOgOG+Kt3BoL6SAe1Yk7W759ZlXn++sFJ6Ew5SY2KqOnOvogdWcVDx
i14y+zPPHFtzctvNf/wvu0MBqJYATIENKmzMJCZhFsdsPGeW17W71tf6Y3VkB5X41TeqvE7gSbL3
LHvQv/dAB/4v1qEyg8c1IhFbDFzR69+Z8tyN5755IWPvNug/nkIHx9kJAXvUFEetdqXVIA+zl1Jf
oS4d3hVrXPkOPrHX+8ZGLzSuRHgJRJtE2KMGEDN4WI7yWa4yya1UUiDWnMoVJ8BfH1dWgOAA0BqM
/zL6RFCFvD4JNVWlaURL9jm3MkfLT9O0GeQnJfXvT+pNry5OG+ygBv9lB1782g62UZgl+Ovz+Gi/
0sZpD+O+dVEOPoeBJTlN5LBDEQTfh/10jA+JsuLbb27EL/MmLl4AqXjK9No8MxmU9SjM60E0npLB
r5LvTEE5UeGA3HlltDflw6/REkSx8K86AYLz2tzUGyNeIzCnVOda2Zn1ri39QoMOU+okrel2c7WL
IaLcFtUp7fufSd3+hP6Vm07bes3NL64wcJOGgY2Eh7ww89qclVTh3zI2IC8e8+2cnhrpKdNWR80n
UdxLgEdqhoo+O7h3YZJnvSYonCbKWW99Mj2XZ1K6lvRSvKi8vh/jDdNMXtQ/jpLiAMTkZVmxErIv
LTMakYCdUZGrAJ3A9bwbVliZQ5Ur53z4nO1tlz+rPUzKYJ/Pz3otr4Q9N1lJvs6YVwtNIdAZMG6u
MTqV2RiaMogGwYfivB+hYPPj8XF/3jNQUwffeg9gb+c1RhPl7vn9/pFaWtdL28JsF1qr2lHMT+74
0LfvzbEG6L+bt/et3ODzvoZo6YC1IbjjNabrKe3TIhk6s1TOJ4wN7JBki3cO5O2cDXW3IPvfbjMw
RO/PipP5swM2uzfNx5+fvOt+cj5XKYRuHq7/+SDEUGD1wVKL6ChmhmleG6F89hgolal7/nH68fFx
ytzZ7TfDtvbyh2Z73L2+Pjw8g23r2/35uCk8cPPwYVAltS1IH950zQ4AI49Zq5zN1m/fCtA15Ebj
asi/p2UNuUPNURFBPrP5e2GWB/tpxfzSGTOByMOlCLK2Gw6uYmIRQstGOWtIaeaAdze7Js6BV3q2
2Y9xKNCo/Daqut/pECvMPG041wVXQrv/GdxniCedc8eq8G4aATDgelOYaEvKYjIqZ9XY0NyvB1S1
f1bvarZhw1uCYOa+ua+SvGgPUHw4MbRQopon+LCm1622yhTlbNCHTIEK6nYebdzGD9CH7wZ0AMz6
Tsu9MdzYoddWb+k7geKdkW1H46wVjhEFhu6OEB9KZ19mLvThiuYXsF35no6nuS2dqfCrNeG/m5oR
3yoILrFY8Eh4v6vXszSNHZg9GhwdxArxx3xMUBQjOwUMW6+fYEK8P0cLG8NEJRC4ZK7+e0OgAtxb
lkvQpD1rH0Cmg4P67/3fX1jyq98XlmA2orrUkg4c6n+Q/tDRq7tnR0vf7u6buYnMeQ31v8MQ4xEb
pZWUTRjGD7xBvMnrV87vyjSJwJrCnKK6lvD7ihd69kn5fv/zbwp1WPOr7xfWvNMnJhsMv8/5IU38
OzyQA9s7ceLSFVsLF8CVKeFhYWtDZVY2TIWnX4mvn9Ln+2NZmyoeoF5kfqok1LWJ/776GW9Qq1/t
s1kzwP/+wkAyZX2v8y2VOehHc+bAQruR1wfou//kvAPrrHArm/iLsvXC4hzG5QDsGoH8UAuVN9t5
VBy8wAAO+Q0snT9txofd5xqIaiEouVonvuUvjKJFUWuKAsOEeIXhSj931suf+yu1dCnBxyC9hPQg
XkziGzOTjDYbuXjWST6Vr4pLD8zpn1KIyB2HlarXwgG9MiXsijRJRpOUE6TcvmdH0yeJox7XiFbX
bAgbw2bIVsQabMi127pO/NCvTRi/oIQLxcLrCg8CdL7gTS6cnTg35U7KFb71gKhzARrYgqJ2ctbs
3LyeeQvZhR1htqAEoRIJ1+g5Qtma/NxHe22bPQFC+7DG8sB/6d6IhDmTsipsygQjAht/uPIUXVyP
i1EIMSAeSDrNUvx20TrAxg7Baj5obZ6EM0Ko3lQt11M6Q9f1BdBxstHQV1C+rB3GBQ9wtSD8sF4c
RgOw9maOYegYvWx+Za7mD95KcLRw3q9M8E+4MBHp6FZIJXD7G4dTdAw95g97eeWaXPD9lzZEgFUK
dlQjBRXiOXnpt/m77a3Jci4aQIgNqiHE2KYY5ppppIYAViGccBQvAvD5vsda+3nhgQzNooqSAj/f
fqZPdDtPkEa/b2Ep+gL27L8jEG5iK1TULoQD4A371MGuehmdvwd7+7rLVxZ8bTCCMzEnWrIRmc6z
pyN70rv0vDKUxdMBgVlUHtEPcpOkybMiZr0CPntwuFIncf62nrqq67ZwG/Pk9/8ZEZakK6ea5QOM
xF7l2/+cRuSO8OLXhdWQzVqvpx6/TvFSVt0N6HZ0iFStRcE3BX7EX1d2hLWI0oRlbQl+dw+qwM/v
5V7fKDtlWCVDXvQjF+MRHPswawOcFsbDY5cCivDnauutLPui272wIbh0rIdMkxRjeX9HWh7ID8Qr
0PLuIkcNnp+f16CqN9g+ce74Pr9wXLaRdOGI2/2c7PYn88V9e4VG0vHjwQvePu8PbdFFXoxMcPd0
rpohyWyEls/5huyDGRxua8NZmz3B05M4o6nVYTTpvnWS4PD5fH8MS6H+1VYT/PyEtmTI6GJ5Tsfo
odyfzy8d+B6cFTPLG80G+RmoIVXg8K8XZc6ssul0nSuTluiO/IvGmDe6xrK3ZETRUVbDJQ9WORFd
x8Ayklo0BrGua20nX8HLCCwATrMSRyw5yksz4qGp0GE29VBEsLbJDm/1bbQCPF7aV5cGhBMTtpEp
dTMMAAXzWb+pH7/Tw7R2LJe88aUR4ZiEdOimUYYROYceY+toz3RvPCqHyGt39H+45y9tCQclrcF1
ZIywpW6VINzR/Vo4v7wkqAGaqIUBeSF4ffAegdV5hL7HbKOP1CH7dEZMtHJSlrYXiC90ZBCRwbG/
2vMuHEtnsDRrQk3DC+hD85pv5RHZGLdykROFFztCFvX9f7GInIsF7DnS72K+f5ajqaOQVTgnDj05
0YGO2/HAHtwdkIfPuvdH2vTu+Li2WjcaGNyDgqnn/8wKW2OiYRpKqaVBi8LTZSd9LdH6BnY77/MZ
/G6fn+g8xD/tzgI2VQen2Vp0+5WNFV8Blx8g7BcZmqjMpPgAzPS8wRX4/t552cn0naenlxfl4fUz
9mP/c/fn/nyr/Pq+scshKuia5V0nwskuWTgUcpXy6xCW0VtZvBngzK1AzXx4cH0Fyx2eU9TrgCF2
Vke99Jr7Aqn8f+vCsdeZmqSdCuvv77B+3CiZG+6NfbT9fkCb3Cs4bxOv3K4B3BZjjUuzwmpD1ULp
jBZmQ9CCWX/KAwRLuYLL/bldPDwXUyss6ZhURI4aWJEN75GzkI4OnpFKvBLELuYQLkcj3Jdm2/VS
zmCnPYATkTqn4aU/6bkHbNXznxUfSpYu50tjwq2WdVkn6TmMkRNPlA25o+3CJ/vlFxjGfgx++i30
EK7zju8RI2bHwniiCudgrtykgohT50hP5V9QgEbe6+fh7ecbSg0rF6/OQ8WbPY36K8rAKPDohuAa
u3Aw9Mwa/hPifXzkexNJKtOxtpwPdNzxpTjv9+RpUgBBl92s8J3fvzOQlUMGuNlVfge4ZeulvoXt
f9j9+eQJrWhTup/V9vPzz6rPW3Y+SP4D0qAD0SGCcDQ1yulUIAnU+upzFYwQwznTbbyJvzX7Tbtt
nWgf/i63mntIHsGv6FEPLdv7+5v1Bof95QEvPkLYRelY0GzO8RHaYx5oaGbNX4tT9mafaliLNvGx
flqjVuS+5WadAFJAzRHdbngiXUdI9WA2WlXPSOlWrHI5MZSLQKpaOYaL4Z6maDJiMMhRgQ7w2kw1
WBRNfDWUoz7Q/Lqf9wMBPMMDuMpf2XmLgfilKcGxqIOkGYVJyRkQtXmvfyv3savUW/vHp5kChKk6
oNn5tDaRZ6xQHy3FT5eGBV/DLBCyanNFzk2Q+Dh9roGGgTWHdguEgwIXLikV4DRbBhZKeKM1bZoA
e2TO56qtHX36lnavU7qtib79NuaAJiuNQ8q1ktXC0NAuhPo3AHj4bxG6W45kSlnH5PPR1v12G/4G
bRB9XGPoXriJrqwIfi0nXcVUvNvOqf4Z/ZR6l0HlZd7k45/pTwe6CjNerTLdXr047bwXBazFuq6a
wonLCpabGp6j5wpyI2Gubez5vY1Ra0e7XVS6FWteAbZuiRvqb7G6WTnvtwO+ti4MuOrqfqyZMpxl
5s3ofqg7bRPSxKnIvuqIa5i7JlOPoGRasXt7gcCupYPKTAMbo0yEgGPIp96aLApY0rTJ2UEyW2em
M1CblU+yh3j6bOxNGoE+bDzqOjQ7bPMFUN5tR92Q/en6lftsIRTA54AEkHcUA8f6dZdcRLgkilQz
s5vxbP5uyfPcPNfzjko/2KfBQLvwiju0363RQy64iWujwhwkBHGvQgDNkuTOt5TWb3qHjUFtQpwy
3U3Th9SBJmhv0eEX9ab0cVBASyglzlz+nMipK99W1oRfiNeO+Pp7BA8p12xIsPvH81x7U3k0M1yM
1DdKNHs+R8rT5Kgp9VZxUl+x5a1ZkNSAPgEpJrH1cs4HWitsGM/yQY1ck7yY7biNVH3bVj9S67tm
bmqjeEhzcPK/2uhHHOmpavfZvNfYScvdon4alcHp4rM2bQ3yaCX1SmjFx33vA4V1YjFa2loZCMB0
0D4qW4q3SR8fpVKdV07jTSMwkLHYhv+dCmEFzGyKJdB5jueoec/CVxN8z8iCog8/qzaScTbRPDh5
GmBPmILi0NSuGp6k9iVVnpv8VVE3cvR9ZU8seScTMD40TKAYjoa161tTT+bK0iJlPNt5Yo1+WVSZ
G5GM/LQna96Uev23Azb8sdHr0JeV8SilQEmijP1zyK1iJQnJfdHFOqDNAbz5vKMCRHKQuvtCGVwe
0riN24Y2XZDnG73e/Ziybbhr0QdD/OQfc8JfttCvCNwMgEiAFIvjhtDkOIVdH2Sy5OSK7dql7RYb
Ek0rm4tvHmFQ8H+AhICAlGdwhMs0HFs0pShqH3Q9e4+sqdjYtqStGLEXpg6ctwZmEDPH246vl7Hn
dAJR385Bo1OJuYY25eg6KBn5lYd51Xl6KpXawwiRv/yYonflxdZiy95mzMjNEw0p2lisRrNmh9iQ
dsNtNBp/tK7SKz/UzeSHpafKmYayApqh0e7Qs9/25EEbhqz3akmpX4qmRHdrV1H7nY6x9kknWv/W
O3V+BJA4O5eZ2jzn3ST5eRRC3YSYWvXK1JFpTq/RnHrV3A8v6dQXj+hJAqNjatpS7zNtqH+rJc1+
FVOYnNMwzktHLyv6HGYzyd1q1o2TVsl17E8MJANu3STxR5ypMmpsDJVktNEP00adW2ZvgYjLQaTK
aJacCS1jCjilPZ0a0khkEyeqdAAuR/tlhKkMzmLaaTL4WJP8mRXSXD6UiQQRmlmeos6PkVQEQ0EB
suFITrKP2WT0x2C25j6V6+kDfjADxUbal9TVysb6WaZ5XvttQRl4O4H8T/wcWl2vUa0yGa2p6Hnz
Cl2pU7frSlzNedy1hVP3qvEGIsex99sypcC3onHuZ5xQPdv144RugbAHBS+T07oAZ2vdUc9u8eD1
szq1QwdsSsP3pIzovO8xd4ajswG6L9MYFWvYTfGxyM8Suly57ibEqkG+yH3MxblN1DRu1WEcAhAl
l6OrTIy2yLQaQ7yRZ3vIvRBO46VvKNjBitxOXjvamQkmRIMiLusplkKpbQbtjkkpfoZVDuyQmYFM
UoVACjCZCsgdMSs6MTy1Mizm52DbzdzKSAoA3TKzO1mZicRRMoFmwA01k9MY4TI6gdWu8Jtqrn/3
4dzUnq3M3V+pisrMK5mVgEt2AJMgR2bHR7Q3wiEnRSHtlD4v+g2a+Jtx29kNEIpano+lA/ym+TK2
gyx70qRHIFAf5wma4HobzZUDojwTDfVNY00rUT8/vIILQWMRssu8Nwa0coILSSdWxaUxDcFgVG43
bA0t3rD6r5SvgY3FHANfSVCgICGngD6RaOIT1ZJQKOvlaAysNFJeZskYHdtujQ3IoWTcDTXAuP3Y
pU5dWnhkgxfJ60NT2lBzqtHOaIPjlNTpWjPAggcFl4COvDcY+xC8CSHsqI2Z0ZFiDDRkp13NhIRf
bhif9y9CIV7FyPEyxfSiBRTtR2Dput7DY9+3tE/IHBimvoEUqhub3aFvDWQ/pr+Q6F1x2EvmeF8F
olHDNlURwz7PBiN0juSAAhn82IcEkjkVNm/RTOyJFrPpahCg9++P8XYf4QriZQq8RNB8JF4SudWa
QztKc5BUqe3rfV/scN/2B1zn1KNoiFl5BPA79HrfcntYMrwhIexhCvuWtSPFosZyEKeJ6UYRqU42
kxiqsExaedgJr8ev5UMHhyzDRaNTRhZCOHNAgq5RUzmQ9XDa60b5U+2sYTsmoF4g4Tw/lIbSubki
1Zv7c7pwZDgNOrpBccPz7Dl/gF04P1mCThlVtTkYx9q1a9WXLbYbevsZXeHuRMB3OZ5ZB/Srtk9o
C02wGdJbVbgGBhMzy3wGOPUuKk2o+iPPK3wHYs7WZl2pBKDnl11GEV455mAwyGWUoECAciBI+RvD
hasEQfycIBOTMjRHJn2G/8sYOcXA/taJSdxe6cpj0cvSSZbn+a0bWjRgx0XjoRiR78tmtHdlHVev
KEh3zlRO4aYs0vrBimj3en9yb08+xsQpoDQbQQ3aD4W5rRK1atVeDrRxeqjU+ltXaeTfN6mBbWpj
2vA8QaHl2kY1JQ2kZ+YxmKOuO6lQlPKwn5Nfptrbu/vDuT0PQH4hF6AA/4msithjUWgsobFWqQHN
auLYejft2mIuXDJ248p5WDKFPBiSaeDPwo0hzlxp0HRE9BAgmWIMbhtuAT2+P5rbkBNTxqsp6Ajm
aGvBLUMuL+ZvHS1o5KQ+ql2Ldk2mGy8lkO9HRATA9/YGyDBHI3LteYJu/H374pseO55/AFrj+B8w
GQnJsMbOG11D1SpQxo2eDZMT2tB7yH5JhHj25LcgtSEz+F/kYcMi6pbT/n/5ANC0I6mJ5CYkzq+3
jlVYml0YfAZI4fVj5EPS1s3l+mCS+V2R32ql3pemFqSS9SgPrcOSdsWjLywzQi8832Df5ALh119Q
97A/MQVujxbsrVEIPaRmbhFQXYTI0t0f78KC8+gArXL8uGhf6Y4LTzdoZtqlpJODQtYaihB9huoX
I2RjZu3wPkhJ6LcqyzalifqSNiO1cN/+7fWFtlxNQxzBJXOAMr8erBWPUojdJINzWLGP+pQwH7u8
RUxr5D/KUvrHLl2+v9QvQh8FJUoL7A3X9kJFkufa1uUgKVNjZypleYhCK99Ykcqe8iwsHqRwQD6C
mvVagpkP5frmxPxinlWCRCznDL02reahNVgMQ83V2A2p/Tyl0zvlVJ/9gB4l+zmm8blN0VtO1jJ3
tzcpN21ZeE7yC028SUGGEY8W2L+CWi55UIB83HeaBsTIHMCZ3aTd3l9VMdvMp/nKIN/jF9tKS6BZ
TnoYtOvBkervmZVtWq14hI6iA2K2QxInh7IGpf5gKiu2F44PmGgMrC9iMTwI1GvTc5ZrsSHVamAU
VuGpWaSgSsQK7Go9WzF1e5URYhID3de8zI6sw7WpCY2sgM6XarCB9MlKMCmmlfgUXv64eIclFfrZ
8OJXg5FSPMKdcuwPVmmc5jD/IyftQ4e2RCmr91WdvAxz7Ku/hoF9S+0WLFGSH2boBZIBs04/1RpU
soPxdH+JFw4uQeiOqIwHnbgCr8duTYZZpWOnBrqG3lmDukn9Iy0HNwPV0X1L3OUL5+bKkrCX+jkq
wnKAJTP2KwlUPyhDxvnx7b6VtfEIpxOgLwOigIMaZBnzZHbqjG4T6vvKXtOUWjSEnCE8PEoyIJm/
njiw49ntGDZqULb2w9D8SLtqYw06uiJXQONLhnCBQtkDrCboDxTCBT0dR7RHW2qQp7lXGj9pZew0
bfClzFzZq0vnAE9LvOVQuQWuW3CqdmiCa4dEWqCnXbmLzOINccQaQfdCaACpHYwHdARgJIMu2PXE
KQDcK1GeKYHWhpE7WP2wb3Mlmp3GUHsIo+uzb0A2addYXGQF0sb+hDAU/LF292YTk61M7+2gUdLi
nhy1atybYhzbxRJhcZPJQduqs8Paud2iCJV597flrTeDNDGEFfC6AxU8iBWvB51lJm5PLGRQsHQ/
G+Gp6/p9ZKxElrf3AwJYuEoN4g3ISojsN91USJkcz0qQqWA1g9xxXenI4s1HaJH9BKfYs7ZGIHq7
OVE2g1weKO4hsAD/eT2ugtiDzZC/DkhZzs8K6Ne9rAyNg2X0cyANxhq/z8JqoTqvIbBDDRSjFE6d
hISPRecGYV2nlseYGtByMWL0RN9frlszBspieItzSR0gc4RwJm1QQE7kkQS0IBA3Ilm7HWj07+cN
wDGE6YC6orKKfXE9ebnUZCxuYSUmBfBMIzI6tC+slVN9u/VghfNqwkdxWhPhvM1mUYZjp5HAGsM6
wNMR3EAIWp/rtl0Dq926eGxjWOOCWminEaOytlDmJM1TPZCqLt3qVYEbSy7lXZGr2hYl5Ok9lvq1
23tpfLxzD/cssuwgzLqeRbQQh0VJOz1IGoLuybhPUyjdIsNMHNLSSP/nrYEWeDA6w+fDSeJxc22O
llNfzUOtB3NR667F5n7Tt90aKczSoLhQCp6iyBfcMLbYVcbmGv0FgRmVDp0f7QwMJ6m64pWW1guv
d5Br4CipqthqXxAwYKpdYQSJlUBEgJF8b+TasLNCGu/sDsUAEBhF/v2ztTA0NBZwMk5UlHR0AgsT
SIyR2T3Rg8yomGfFMarM2VA5k2J3K6YW4legJDjdJEbHKUSExdImPWtIaOtBbZn5lhaTdAQTjrEz
lKYPerOJ9mUe97tJMjSXDGp6LMZJWcVs8BN2HflASVQGVRhBIhPsZMIJTEYWySwsjcCWS7wKxkNH
Ip+U340czHmKQxUwLBuoXDha8WquPhqW5hv3OUiTQGGAvAP/+4sYvmpsOQpnWQ/izEQTbxuPHomh
SobYu1qZ70VTeGujVgiCWbxRrk1Fo2RKfW8ZgWWguf6oa+04PKVTkkNpXWKjtlKTvPXSkHNBQpyA
NskgpoiFKfI8rgmECAKJQom5yc32bzWG8srr4HZQ3AqiAx21QsQsQkTZzoYE7yobgdpYzU+V2dom
11DucpKsXcNCLI4IcZ4K7hS4UJHonJoA9uUS+CHtLh7ANaq1AwQYoUdLVi6FRUMgtUAxF0xeYGG4
XimltvSyZVgpXNblex6axQ5S8dUKpYTIXILHD7/dODnZF7rDEmCAbYqCDzWSMNAjm37YVWE7IBuX
HpuhYYd+0OVjNM7KoRylyU/BO7/JUrnYtkXRv9RKvidpmrtyFkJWOa3DrSUx8kMG/PFbWk3VoxkP
hseaLvtjorS44uYXVh0qmmgLxVKA+EzUQzSHBk//pA0Ds4hCl0ZIpxqF/qrnq5D423wCDueXniDg
ksgrCFF3b46owOpqGHS4vqAbI8fxh4G7GpSkpZT8rqlRnyGfWkNdxmAxlCazgb6zTFfWhiziD/lq
IUBFOIwdgZK4WMyhuQr+vDS2gtBKU69K5fHcSLHdeVaUberUDHcM6tteViCsa8Bs5HdT+JAUdvM4
xEN2yjPrnTSpdszh+FeeqQvLgfAF8Rh6dLFhRcU1WemZ3fWRFVi9MZ2NCGVJWkTV84xky8rRuL0U
8ZqDyiPUe0FkhCa+66PR9TzLVVbZabAL1yh+a+gZanr0ukJD8V9FrzDlNjqPQVEE6j6gI0UmyUmL
2l6nZnGi1oNhN44yg8fqx79euLzkgOwgsujwU2IyGENBdS0DnflcojJbjMofAhY114iQs7pv6eY1
gHZg1CfRCoFzAx4FwVVqmV1qcUTzU4jL9DHPEp56jU03D/X0gKPDNvft8ev76mLlQBQQLGHBUB2E
L7teqphrdfeorp/KQiavE9IsHiM9uuHj4e8cdjrQKd3sKbFmv6jyWK5Yv3ltwToCdyS64R9QnRBG
29dhpzUdoyeWReSUlqBCqtRx3LZx9zeT4uSRxnLjxnamvN4f9s0O5YYR6HJkEO4KsXan9YUWzYVN
T0AP2rOjaRFUvKQwjMBjDtaRcVPMXfM3rcbpX08hDMNBIdOMtx7qPoKrSiCKwUolrk79XAJngojS
x3ZKHCsfupVb9zZ047bA4gqYIjwwYEfXa5vqJUjdNHA86fUQemVT2UE3IkxTqKI8zbEcf1oA3B/C
bgQ6zYwS9Umxx3J3f6ZFmCBiCnwFV2NAEZEr7fGluAieBiuKAWWoqtOsNMYrkQBbkfWRoxdMqP2q
UOFKh6ncyCD5fC30Xh+cBERjzxPtcme2M+MAqL656UL7lxrN5Wa2QZNgNNACy7rq5/1vvXGRX5+K
igMKL0i0id67SphuV0lTnbIwJX4OUeoSUfa2Ki3t131LN8EDLMEPo5oJ3CBq7sLrGGWfTDEk4OBm
W0m82mDgt5XHYsUP8+Nzfbj56eK9e4Cq8jLg9dQnVhvWiVFrqICGXebVrFSR/W2M4rlr5XRwjbLT
x/39kd3OIRggwEfFA1ie1hB8P97iU45TbQQ1maP5tawzCM2UwBfVj9VIoeX1r+YIysIydhbO8y3p
l95rw9z1uRVkQw+glYmqrXUCK7SsO4kcR+0/ozU4/Awniiv04RYTc10VadpamiwziNQM2mehbKVs
U4K8M1qJzG/nEaQ9nGUJjC4c0yscXmyZucnKxApGQPxctFvEiQOoWPY6hLG+Rix9ux2vjQm3ADJ4
sV6C2inoge9x8KICx+mYWv/s7fF0A4gPKSGgbwAOvt6OVkvjuWCSGSQ1U7fa3EDaGbuIOf+PtOva
kRsHtl8kQDm8KnTURLfHY78IMw4SlRNFSl9/j8YXdjdbtwXv3YW9wA4wJZLFYoVTp4gOwDhjmOxg
Gj16WFvNzFZARtcGH24oMl6o/MBZgEt9KbuL0rFlRuKEk839eoiOhBOgA7rTNCjbRjrd1sqF/QQ3
GOjRQLiOJl0xVxn3Y8VSeIghbfLRckdDziWvt83MWXEXrrQE7FeIcUCjChDmnDK6XJZuNwpikLoK
ZTPbEQvvtUoVKXDUtbrZmiDhpTYbW4tKo8IAPnPA6ItfFXuyarLyVlxtG1aDCFE2wDeJssBHD8zZ
UxFFY5eQiFeADfXpJq2qUynTYiXDuyjkA26FxDkam+efnwlpEymXIhujBOlAAGQ0Ykru5bgsyxXj
uygH/LW/B8Jj9vqlHMPJkTJy7CrkMYn2rMAoHtSV11iDRb3Gqw6dhhsDUBf6EMQaX9IX9kxPZhzN
0avReEhp6kZp0Frjlsf/aNohCzA9EK+pM2c7sP2XK2LmaBm1ERnHXH60e+41vtX3/u2bc+UufAgx
54KfgwQIYCSXQsZ8nDMVjnmUU1MChjVJXybdKl8GhESHZnTi1x6x6mECRm8baxPxbK3Tv8jUjJ9M
3mIWn2SXbqvH3aGs89bjhf69qhwNc/NSPTZXHAbRf50/Fl0XCM4/6PjFEBfxXZTaU2ke4xerDjbG
VgmGu+Hr7S0RO+sAAEFtCpkGTGRFQQL52cstqbVpbO0it48A9xVepJcV+i8dyUPNp92iIsj9cmwx
Z4E3tp/aJLs3O7QgSL1ZxkgJ0uhQqXYTRFaV3FtdF91ZEqlOrVz1z3lh1z4bmbSdpiRK/baLZb/v
FYe65khnHk0L+G43UYDoXbFcom+CRYHB0AK0DJhP5E0FgwJwdTHxybSPej4iMNwqareX6LcM+Y3b
27cmSPA/a3kErqOz7OMwHQFtwLxVzS3IQza8/Ac5eEaRIURWG0XNy1Oa1LLviQ45ljG60mQGTkm+
1XoT8Mna3Ba1cOkRHv4VJZiW0aSVXCS2fewd+hgV5ovVbPrxrjdkV1XZir1cEyYclGSBJk0Fk+Ax
w7Ji/05qn3f9GlvG0iE5eBBBNoBIAWmqy81Tc0q0AahvsExPpce0otx3VWvv7JHe69aorJyVaJtn
5QP8w0K//NxRKZKgy4OWREoFcax1uJuZJfVblZQrmie2BiGCwCggOHCKhb44UFsIKpEh55U6VpOE
TCU1ZhAZcYSZOUk/fOniwcIgG4upbx3rZls65gn3eIf2GU/maj96WeXQE7XlMvHbGBTeLvLqWqy5
Y5XpmqvF4/Q+mEX+ZJYYkh2Uma5GcJ9iTfku1y3mZcgjbZnto+iDcJaocbNWFbsyfqaCkhi6fWGS
ZmSocLEKTeeTkRrSERD+5vNgueYOE8ikFNOfVjbyKpLFRsLDBVH63P9hIV1xqR51Z6albdM4BJVl
v2nuG7d8n5tfi4d67f25Ug2AeVG4VJEqQ/B9BcdWRkoiS+Fx6KTA5Az2ExD9O73FmFW5lNxe+TY0
mO6ipaiMFV8m/K8U112nQzBKa9jNq5t3+SmWsOoC6RqlIiwOe+lQYJ6pSpttDvZbhnFfUrn9R5vy
IQwdUhgbDwiaWK9lfTUaST/GIcm/EE0KhvHXkJxyTB0Z+OttUaIvidO05LlwZeE056aey9OU+kwD
HH2KQyVtfDU6cPQ5jMkKF8uVRUFHKrIeeF4Q/84u5aUQx6gGVa4sEraFfUejl0jJtiwBgTBdiSyu
4ElYDiRhLWi9he2yBQM5OE4UJRiRE+qKdDSsigUa4oy+0apPrEFTX8YrHuSKEW/MWMkeeWJ3mzEB
3zlL7GGLfhz1SWaArVcKXOsGnstjBLf+gZbaczWgcRQAZbbKMr+wPRi2Dv8XTVvzEcx5wTMvWI/Q
O0IYScMErTf6XolDbuxR7y0enYOS+cZb9yOK/E30VP7EN98+//l3n6clIBCyEUHD/uJwxGyqWUZJ
p6AwEVIM7cb84CqcnkCv4KRbzjBI57awK7DMpbQryuKRAMLeaJDWpD+SuNmTevTVSd/CzGwsB51I
43EA0X/5BbY0t6aVtS6KR3EYnQDzBC7kYy43ukH7TzvKRhoqxeDqTQVQWoTypTG4aFVyG5njWTAe
DeNr3H6hne4nKRB6t7dgwY44558gXIVKyTIjM0zs9/gWpy/W2IP/3B962dPWkFYLb8LMFQVEBup8
c5h/udqEWzq4tbDaaNyx5hePQG46fCvQ5ajGn42MrsRY11oM1iDs7FwBgOfw0bp1psWs1Pq8VWkS
KiQcbNNrbTCtABNuFO+3t3DhBYIkFeEPoF2A6othiR2RWE3hQYfDxgCBXHOXu42XmBhx1q0o7LV1
RNZsnoUASAveVjFry6RatitdS5DRUueOC0xE+VysCRHpJOCaQAqs8JyLQZJOLMmmSjehghiTkAU8
jA6m92zqQexLfuuvzW1fOqRzUYKfkOYlekNziGqqn5LkxU+lc+zblUjsqlFlXhAAxaCRUuFzaWLN
yUzHjlRlR0J12zxrr3KAbjy3tTZPzXvOZ7qWz7c1YumYzuUJHmvWjIaaUsirlM7Laz9PUHoa19Kb
16byclXCfcqMscMMO0ghU0CCDTBOStA+OT9X56xcuz3A1yPMhEW2kMAVHXDJijUrMg2CXpQvllY8
ynG1razk2W6zTT05Hik7r9VfnRhcAnbfPkyj9KtBH6pEd7f3dcFgIoJCYIjQGrAELP/ShDRwo2ur
KNLQelAezBf7h+l/r3x5hwGe+Pe2sCXVPJc1H/KZ/Zj4WDsz3CrsykOtoqHJem8b6jK+xhG1pC24
z/AQEHAg2J3t5pmgnDRJk9ssDU0p9UqMtKMGmIXSFZ/nqvw8XwK0SiDhj6msc+RxKWaGA8RlN6Uh
Cs5P6aN5ACa0eC6eMRIgxLxev8rANb+jKxZraRfnqSZoJ0DaHynPS6mJXknJpOtpGMvUxbQhF+3O
LnI0g77iai1arRnvN08+AAeO6KRaiOMVqCkJX42NObrTkWF4dx50ewRAK/7woh6eyxJezXpKuZJL
kMVAfOm43zr3C7wEkBL2Hlt5oJcu37kowSHuWhCnITtMwi4wgv/0ywGcQkUZCBy8XpenIyuDmsQR
ehy6tAeLVcHc2THz//0iAZP7R4iwAkSHijnxFu4kJmGbdf9Qa5WbOU9xu0bOvbhXyOJbDsI0ZN4E
ZVNBOOI4GU3D1CrAMiOlD7IEPq7by1l87gG+glOBoVlI4wtSeFPVbZvjvo7qwLdtouCZdCbDbwEQ
RnnC/j5KmoyaqZEHfcmdIGLO2sC+a68NPjIgfqCKwFVGDHN5bgjnuYn6IewgMRJfcuxjizb0IJG1
X2NXGz7XEVvcXvaSlXJgPdAhDB49IGkuRUaT3vIomy9y6myRrJl2CH4zLwWr7coGL5gMeDeAOQDP
h15ssQxu1jJtWBlnoWL8qrB/cAm0rPXmRtp/XtKFIOEg44TSWk+lNDTUPABG/RAxIwQhRnBbzMI7
PceaaH8By8jcAnm5czG69IeCZFlImNMEdVTGzB0n591MMVQSxUiMvwYjtNuXNovR5c9WIVALR3fx
AcLRTRJpEdxUWdgp8qsqyVsqGw/5KO0i2WQut/X71NS+NHGzG+eZZShxAj+ZNuCfSUHpyvMCY02B
TPZvb8vSVyHHBrODMjd6d4WvKitg8cDukIVJixELPA3y6dmqjZUM5ZIyodyGqjPSekgSCbFsk2oJ
BYZtXnt31zRvifagqGTnIFHz78vBPDSkooDMhMEWriRBHorITo7laG2g6GgPtt675p9LOiDkP5ci
GmyqWSzqiiykgQkMRFJ+VrqfFXqsP99ezayTl2H4PMwGMwEdYGuBnxJWw7TBSVk75aGkOqXXDnWF
kJQFt4UsacC5EGExo9HXelzJeZjkIHZVS/c/3G8L6TqkwtADDvfn8uIVcYt5zkaN56B7VfOXVN21
6a/bS1hSL1SiEGOCQxY0CkL8ojRFBEKJBiLi+yJ65tmeRr5Z7G9LWToNgGDx2ABUgKk9wkY1NDJa
bsAiaqCn/onmtc4zDPQ5rxjepTgJwNi/coSXuu3qSmJKkoX1aw5vUErcCAOPoyFy5bj32kbeRkV+
yOvGncYwt5L7UtFX7uvS63rxDcKhVV1Oa0vGNyAJVv5A1cr8aX+tj63tJ1WQPN3e2IV3dJ4gMLcx
Ay+P/NylhiAqJJ3B0iyspHAkxQPPMbmy27EMVLT1WmvWgrojgYpUAaZz4xEVkfm0JXpspUqGkdmT
25u/Ygx3yi1j5VItaCRaeICeRc0fGTRF0MhBahIWtSPO0H6XMZ1UijfgocEhruFZF5eDZDC6w4BY
uxp8lcY2bTqu4pmmratWsTdNh7FcwzwuqP5cRJ27n+Y+Sk1YDmtK0qWWBbNqm9DG2JO79j/sGI4e
NWtgd3Sg6y+VIGddGvedmYVN+51MT8MAJjKwAmbtp9vKtnQyaMxD2zRUDY6b8BRhKAYGxxkOlgI/
WGMJeIJiT8u3oOpauchLRwNDMWM3EfCBHuNyRSj0YFAojfPQwEBiqn9xwNRjpf8e2c2mYsbxzkQn
IsY9G5ohKoYOQkzixnbgxA9Kctfka+iSBfcJpaQZyTUXk4CwFRaDrhLeFZDTZZFLSBa0LdlnZoPx
q+FQxYeE2gc0QmxvH9ZSiAd56GyBWuBFv+oeK2g7TkzB4xSqT+gYoK68LR9ssKv49MeQAZK3cmjX
6dEZP/FXoKAetZyiwSqbBZ7UIPelz1NQBtrKS7IkZEanAQ2HIAlthZebmRmTXBTDmIeT8phxDK5X
a+D9Nj/0+svK/s0eguBBGHgVkT8Ezh/5XuFWpSDtB3RRy9Gs4haBjXE5G0zltV6mnxhxN67VLJbu
1rk0QeNLuW4k5E2hjEMMVPm7HoNvUu689eTo/JturWs2WGfZmqmKlcSQdOwgPU5WvuPf8DSWLOhN
r8q8ITuSdNPVPm0O2eb2ls6m7pbk+dafSa5NTSu4o6Kr6a5OQh50Pzrq2u//PyHCbRviaSKxhWPj
3fZb+pZ9nUBL+nxbxpJ5QiM0Qmc4/4CsiDLkNqHOmBdh16c/KjTfdBO6mczO//+JEZ4OqZN5MkpF
EdadsSvLZD/l4zdLT9fcpqXlwAX8AKsjyhANIaBukVZOWREydEG7FO01m4zFc6HBWMumLb2GeD8A
cpp5FeGaX6oAUCMAQCllETpaanpKhEZdEzOvb+/bwl0C5B4RGXCkSAyJHgSPW8dhE2wEcsteYoBI
oFM9lEaBiVuR9BH6CiqNTmAYPQXFexRphGtr2Y2dU5vnYUoPtEtco79X8y9NtaU1kBff5eEwkvci
fkPpuVEMb+zX3IvFtc4kPkjmzDw6gmedRm2lcQZ1r+SdhaCtJhsWES9ec5Y+dPpqpaipwP0DcA09
k5cnl3TgdsSfIgT34kb3Jv+9OGDok6shb10GhpehvHL7GJc390ykoCxTFo+ZzkiBqsewkQ8skAPi
Jr37qByaPd+WnrEiceEimLKF7nEHwRAwH7P2nhkoRakMZ5BhGqO82FbgA0N1Skoeby9rwQqCn0Wf
yePm8xKZh6hZo++jj/IQA+zQurudcsVrtac+epG6lZT5wmMJtxbMHTr6T8DzJBjcHszMjZHhtpUg
v3GHIk5BCZgW22LU+b6miCcL9GDeEXRg/oednKc3zz0Hc0JBeKaRrFHVAv+Elh4Ow08apsO/A0jQ
bga8Omr8MCUgTrs8LG2IqjqJkySk/XsNGL5soBWSHgq0rjooRN8+tAXNQEYWwBHg3+b2MuGeg8Os
M6VpJOGU1F7ZHLpYx8DtlWBu4S7DO4QLDQAvwnExLwuSz0LNDB31MP2pmKgvG79MBzWNf0ePzH1e
f+UIakGsBI6hjnKYZTybkeVT6S2tngHqXrGOC5oOG4+622waoYOCQ2grBm9BW0tCUJ4GNgIGnxgK
SvMKnM8i+zYNtbJyTIs7+EciMMOXOqF3ilaj74CEtZV7OsJ/NX0uwbFqYpzQf1CIM0miOczrtFTK
CCXFLgKUislYoPnGqbUSpCwq3pkcwQY6tOEzZSAJiwYVPC31jQJh5BoxyHxXBOMORwbpGR3QQSTo
hLuE/rUoM+wSIIrW4FtHyXaDxtbC1GUhQCaiWQeoRPFwMtYZMkuRzUIVdjLjX2DU/nH7UBbsHZbx
V4JwKEMcZzRXICGTuyDX38Dg67WytZOUO/AW+AjtvNsCl5aESBhV+Y8QXyRIoE6KFmATAlHqfSjB
jCCP7cttEdcKoM2vLYBMM0QDm3ep0uD8ibhSwIZLte1VSeb2/Ttfq41cb9wsBNRwMxswsOmCkKGz
sokiTx5WdbTJHeM+1T4TUz8mnD8kRQ+6Fmt3e1nXNxXQfjwQqOXCGMGmXi6rjSTdAYa7CNGk7Q54
iPhjbJ+G9J8NwqUY4fro1Ml7iVZFiA4C8Ctb9H6q7801lNzaYoTXgdRRn7RljXfWDPLcIC7pkGEs
mtxtnZ+39+3apmJBc2EJ1TsLZWJhQaoj5XYqswKIoIeI1C89uG1q3mFZwNAmpn9b2pJegGoACfR5
fBkaEy5PKZKphEIBPOkkRWWfIDkm8ZdG772m7X+h32k9KXOl7vPtRckM3uzcpCiy50mx1XN5qmmo
52nrd4Bo+mDqqnYa5WtcQQui4DuAuQG4BTjwYphgAVtVjYkyhBmJMCqJ568ck1k3k2XQ7e1tvDIT
eNIBi5gpPuZWJll4CNvIVKWmGYYQJVVfsmo/yVfSIvNvuDDglxJEbEQR5WbX1lgLbqvkUirTABLb
zVRm/Q7gvdST5Fbd6Ebn+DzjyufbC7xONs3y8cSjbgrgK6Z1XCpKYldKCSd0CIfvuvqke3vFwkik
EhhPMGd6rdetrPdKMT/kIWGCmAvFHbHPyS4qM2tsrJd3XvUzARoKPPTUn6SVZ/7quglyhHUNTZSg
5VOFHL6Jjca11FPst9q9ulqUX9RG6++KhKumUT1VIwcrgsY3LyCW3ZOfDuZctQHxPv+S/WyzcmZr
S5t/fhbsxDFJMEwHAu+m74+JjxmLK4/jlVWc9w7s38h8omqMJ+xSADz2uGMN9m76XhFv8irVD26r
3ZoEwRhWNTKOxawFnXnMQWsadQaoTcGQ/P22nOtIVFiKYODRvU3VxtBwvchz2vmkfdR1t9+F0eDW
uYvZEF84Zo8bGH34/xQ8W5azQ6qNJp7yGIKNB9WpMaaWbZLG+8I2mrwzDl/bt9pd2dNFPTw7tfnn
ZxKnvsmURMGp9fJLpt3p8UuurdC+rIkQVL2KiDySVMduao8Df2f2XaV9W9m4q+ytcGKCdgO3OBXF
rHxZUvig/XIST3+tOzfz+2en3EbqiqFYMvFgRERDOvxnxKTCmsCSnmrgXh1CmXBXjvAYa2tT0pa2
7VyEsKQuQTt1GhMWqtxle/NIVh77tSXMNvfs5DGMoYQMLKFPv6n9Qzo8r5zJmgDhGUw0ReoaPWFh
hOxDvUfjQJPca2/sNNzZ9/LxM3lIvfzpttCVTRMp3vM+BnTWilmYl41fKY1XAZ9Yrs12W5QCvg0Q
Hc7ZFnv++dnW1QTcA3mJo4m4p7oAArQrtnTpvQPJ1B8BgnqBRIflXZ+xsPwB7IaXGqeu2A5D0JKt
vlaKWLR2CNEwF8RGsQ/kMJerSco8UsEkxMJR+SbPNOQbZKjcxMWIVdvTv+GQVla35L38ETj3SAsC
h4z3rTUL9GrNk4lnvfdgaWEYLYMM2YqaL2/l/64Owq6eJZoxO60YEpnjL8d1+a+3FSTngjaACAkx
Lvox4B6LPrpNLYZmNuhc3T6V6SlP7sb0dFutFxZxIUJ4kKqqrq0MZKehqnyt8h+4rk310KH//1Gp
Vq7trFqCa3khar7VZ7qt0hpdxxjxEhZ5h0THm2Z/5ZggoqzFoMtyUOxFKfZjxsWlnNm4sUHDHYIK
OMz2ShuJPEyG0Z01DVjwfLCiv5IEQzczYCijhcvUV6mXYV6PXkpBpnlSxF1zZfcWbB5Io22kVDBE
0wGW53JVsTyqo13nDBh36pb65DJkv27rwuLGYXbPRxgNPkPB+BiKNvVZDYVm8qFo4g0oE13d3Om8
2N0WtLRvSFijoowuGNTlBU2wG24wPaccTf/UJXyf11/s8uucX1Pov/v3SI+jPD/Pj5hxIJfbllcp
I0SrOHDyw6mT3FIJ6sYD3iT7Z2gSiPTOJQmLwti8mMl6x0NMPAATlZYmHm3LtUD6GhU0iwHUAH9Q
OYRjfLkg0D3FlkEwQbDXvDqUg6jaytKOm+6Ub5t9tdadu2QfzsUJasdsjDiVOI4q0bKj+UNSY5+M
X9Q4UJQtUMb/SOeCeO9iccJpjchLOjzD4owh9YtKdgtMbf5H7kOA1FDQw6sEvDCANGjnuNzB1JF4
mXYTPwHZhXmCRqnv7dhcK1wIG3clRXj7yizJiZZjpp7xmrItqFSYAprFZwzVk9jr7eskNjSIssTu
OTNttULqICuTQqn4ahcgJftmflPLkKCq1g9uku3S+4p/Usd7RLZr1S4RLfdbPoqxILFC5H5VvEyI
3WjgfOMn9IeDWc4vhsAFx5yxT+/Q9WtvXm6v9wOHdPaSXMkTrlpplhbBIfOTvs37T8bkDxikucHE
5hK1vHLLduM7/uzIZsTf0j7f+mZw+xM+xhDe+gTBVg5zzqkzMNbHlr/m9kOPJp+qHIIq3XVoWU2P
FhovmEIeaNb7bfXV7N9GgPamco+CoWdXxyz5WTWBiWGD/NjXPbyT56ncZp1xb0uYd2gzr5Yeu77Z
96ZyYDrzxpV6wLLSALFkI+sP/IFo7aPeNClNLH7CdAnZi7bzv+0eg2Hx38Tj7Yar2+Tg3943wfL/
PjlA8j5YalHSEaxXPTrosVQlfuKAuel+XTUo6MSjTlwGJmc/ssYJnG9oWr8tdlljzuQKZow3cW/q
mclPnYrofvBJyTYG/AM9ekSBJ9OzDZO+KPU2Hu6os2cxCMAcl6iuyQw/MV+LDKhfg3kEkzjLY7Xy
dWLDzu9dsVDJBSumiaBPcFtzG8O3pgFH0eqpa5IfeX2P/F5uo+q0B0eRxSS3PUSrRQeRNfW33Jl5
Z04lArIrBIK5pKMJNcZpGMmwSU2wv4BpxIwwwN0u/cgZ3TjOMfYukKJji5yBclfXJ2QtFHBATJS4
xaQdLQxLNx/H6lCDWfn2oS1tC6IggM6QVgVTiOjyDCYrzai26anl9wVGF9XkGbrKdeJlQ4k5gae4
dtkYro1HX9BRtGhp4ANEWwtog8RdsZoSU9Kk4TTJL51SbSdz21XNhpdFoLF/C1jmE4AsEJeBpwSl
HREo4DgFWh10ezjp/KHWE3dgL5m0MVVk5Y/oldGfV7ZUyGb8ljfjRwFnAe+cSG866FJpTIo2nMaM
Vp84j9Wghly0eOuejDahQMsxyIbgMD+pMbMOeYn5lbe/YeFhBEkvAEBg0kRgIw6FrvU8V1viDKdn
O1GRYdZdGU2U0o98ar18rav2o+Ao2GlAgIFJgo2TQSUpPBX55FCpLEx2ysyxvJ90Q3rOrV7C9MIs
NkGh0lcHTqHxWt2OftyDbblE3b8cHRqQcVJDabIxZNHURm+MQLIF97jeUCu1Pdo39EiJ/RlzIzXf
UkfTmywwfg9RXXqNA2OGIbd9oGH0Z6t09VaiibKRGOZ+6mOvuxTs3RtdHpEK7qgGe2NozbRi4pcU
GTYPVCCogQDQKygyT+QmJkWGtEhefgH/+pMuvVvsaWjuO+3z7UMV8/YfigXAMBAHqC9i1JjgueV2
z8DNUrGTHgWOvses0r2jYN5WUrs1+zWAdBBosC9jx7zCkoAqXiuji7Ci//0AuMUYr4tioIiyrAca
T5bUsFOjbyJub2mTbOYRsHXlg/zw2E77khwKVPJN/btMP1UUBMeNCbqY1zKNH2/vxpKKm+BzxqxK
THVAGHjpYRrlZAy6UbOTFH1r6PfRechqtzVdq7pfddCFlMfvdaPwhFo4gNtAVF/KAtlYwZKSspPa
p++AYbqZZcIHIw/m90GqPUwApuoKGmj5sM9kCq9p3HK1rtSBnbRI+q7Z2zTaVjWe0PhQ5d0W8BZ/
pGDTUbgblZOv9qtouXkDr241+licudQsg0X6ctFT3YPNUunZqdCPerpvaGjkdxl9wLTePiDcq9Cl
09ZHJYUJnfzyblpjYlo84bMPEK5WS4tGH2dt0xIpMPLC5Ua5iR51kIdTUItZpb7i46+teP6gs+QJ
nnAzTU0cczoq91zp9k3hhAZdyz8uvrm4wH92VghbJIYRak6KnR2lbqdkjS8jKq/NPZG4izF2yNbM
896STWq4hbG9fW3+D736I1zMsUZctdioY5F9vrkzTa8OkG23X4Pp86dut+J0LZ8gJiPiqZ9HNgg6
LEUtkuwdZFnF10be9dmnEvjO8VmLXpwVUcubOhMParM0xJ2Xh0eSmKtEbtmJlT8ZuTPBVB0hei99
tK8hF1ZFm19V/+u/bCY6scBXPZPjX3lPVV/K/YBLSvF22aDb2RgIl2rMWvYkxx2MnU37Pe13yc/b
gj+oiq8u55lg4SnAvCo7rwyGyzmBge8ZVJWfJxlwkxo2EHYwmecXV6krEwyzizEmY8/YXd3bOwfO
HetTD2NJ96l+SprHRv6kRhT0x1vkujiSalQd3Ezf2cNKRDnbi1ufLHgJXcN6TivsFbiF8r2NDFvM
dr201rO4tDVIq4HlcubUhLsn2K2Es4pOGFZxSp07Y5MEJfW0rnaLl8jYmjHGW/s5eAHAPJy/d5+d
9iSVaHyYIrdyokdVukMEb1Z3IDI7tMCePPJpy7QdR3x/+wQXrgbwOzKagMCxjmhE+Ep0IidKLc27
sS2mA4+eDG2PIej+qD80xhrD4bIwDCYA3TBeS7EPIyITz6TCwD0sQYC8izWGyQSumX2X0YNfDumK
97lw0ljbX3GCfQNkXAGVu85OjtuG0XZjjf9p8/4IEAEUKTcMzBqX2anOO6+RzWAs3+JDvDUm9Lix
NWL6WTEFxT1fzoflOXsWGqlmejdiOUfDHVa26gO3cuuXCyZSr7U+Kwf8cjX9FAEIp1od8i36vowb
v9V7v+sfpN61+r2NmxJxGURNOpA87UMbtQeV9HfZuJaiFtOfs7uDBaPPDug89CKJ7bjgX1Zj9K9B
N+Xq0bGi+j4Z83mCfK9ans3G7OugGD/h3FsHI+3a0jVo+Y/A69/fgD5JfADQr5gFdWnOB72mTqJB
ZevmKVGfUUvHaHAzjj1d3d++iUsv4kzu8keU4GekDa+cVjNxOxrroSl3/WuDfOhIulCWDuR7a/jp
XQQelmhtCvyiYiFy+MgOoLglWEQti6K2VSQIppXtSg7DrGKe9msqtuDWzGHvHzHzz8/0t+NlnY52
xE7yuLPJuBm6Y+XxunXp15huW/pAj/bkgpooH0E+Wb4pKxv80bx2peNnHyCcZV8raZsbCZLBe74Z
Thi/QdwsoNvO6x8fjI22+Sa5k3+Xyu7o3w/5rvf4tvcQRVS7p5Wzns/y6lN0Hd3m9px6EGlb4mgs
KKpJSMjl9xxzyoFBkUEm2vp5+5qmW/h/bqc/N69917va5EXTvUOfe49GX29/iEjI+Vu/zz5ECCma
rKqmglRICz0MlfuK/Veeu2LXWxhOsC0wWTTHiTxbqTcgblVZOGXPSrvpJ6/LqN83GzCAZA8JOlTL
f6ST+v1lyN4jwJsTzSKRdwcX2LEJ4SdtqF6J0/wY+2NSvN1e/+I5oB9rppQHY7QYXNhaPxpKinMo
uSIhqwvy5EgmvtmWQRX1YLxcww8u3rW5kAjcNB5c8a6VqHiwgqb8BLKP9KB1U/Y2Jmm50k++eNXO
pAhXjTtalFtKg73LqB5iaHF8rLUk2VRG73y6vYMfo4SuVBmlFTg7DkacixQpNpXLlvTYQvhTw6bf
jAd1q27RNP9Z2iTb+hXasuHf/XQvH7pgHB+qbRx+yfbjxvlGN/G+DuhG2bJN+St5Myyvo3v8PQSf
yCb31hyCJefcQaD+51sFCwB+ViAKaliAVE3canS5gqxAdIeZP5mqunazi+Ln/u6/ZOIuxAqWPQIf
BzF7qLJU3xH5WxV9GrS9XT4YgIEVj7UCK3P7UBbP/2ydQgRZZbaSJXbOT9ZAxkPFeRtUdGj3pk3W
uq6XkjFYHFJY83RG3FNhcS1YnouYtPxUBezQb9Rt+aj40nfz03y6oMUPzU257Xa3F7h4b8+ECgsc
JD63JZSwnxKLjpgIRry6rfSw7RLDTSotdgEAtlbcveUX+kyq4FAWYNOzywRLVVkV8J3RT4A2P7Q7
zFNryzswH6kRsrqBVKxZjeXz/LPHYlCpUHiaESrbJ9noH1TEDSgw2RJbMYb/x/X4K0Z8DHJMiqN9
jUKXgzT/Y+bY3iAfSOSq1o/461AmrqV8ktZ8z6XSBNL+6swlidZpQwSMF5GaKRQ0eici7+LC8Szk
THuCibnEhzHeG3zy+mgDePK2LWMfCCRfVx678qvTvTXWXnqLpV8qP4JzzTP1tZBlqXR28XGCeiut
NJSZhqtUREGcbjv61KcnW/dHti/QGuBheHnlG9kxpbbbg+LI+ffE7oV8QdMl4mC+tYSjr8vYI0FR
hZkV9HXrWfVa/X8xXsK7q2FEHRiYxKFxklYOg97i1Yj0V3XcmfSrKYFtZ3v76v4fx/1XjOBuRmZc
TjN44pRKGx00DSiF6PanvnhAq0/QoFkJLo8KqIjt59A1AwphA65Wwf8orJ1cPXCpdnNyVLLBU4my
csfX9kB4OYmkN7Y69PwEjjhPzxKvjDaGVD3RVQLEZcN5tt3CY8SjyhoUmeJVyKpNSsLMuW+a9Gvt
PDrprozr4yR/1abnQj6k/S6i1Afv5UGyw8ZZA6wvLRp0BXgw5lGUV9N8iZ303KhGmBer4W86GWY5
Ovd5bSrhUBTG2i7PSiv6DOcCNSEU6B09TRqACOL7znzU5N4FES4lG1IdCnWtXLD0VqC0KIPUeWZJ
FBlI7LHXVF5FuMFvcfXeJXsZdOG0sbbs/bZmLwlCjR3JHtVBS7DYdRVJBrNnJrMTbxp/qmHEJPq5
btluqsiDra9Z64X6HlBOSGpi/N48X0qwDGOG+DwaUBqdKmub0c+MFxjSNng2PWjO0amVg0Z+OeU/
drV++OXnYoVHMFZ6LTMSazwRMIR0B9K8ZmucD0vq8T+kfVdv5EiT7S8iQG9ek66sVJKKMv1CSC01
yaT35tffw/52d6qyeIuYXTQwrUEDCqaNyIgT51yYYGvkkzKMecZBk7Gr3/vusaoG6O05USITPT5X
8Zp3XVo3ZE0FoBCAyAAHwPVu5CK/lLicG89NiDROjGef9iS2G71vNyEqhf92k6DxHtRvuP9Q7IbS
3rWxQK8GGoZQwZQBWKmcTvyUfuUi0eIVv3F7pq/tsEdMj2kSBbDDGbtG+zVp7wV6QZ/vD+b2NXNt
hLnKmy6BACMFMgZIh9IUZZ/fcfnIO/etLDzcYQbiaXP1B9lUNr0NscOR7wCVPyuDYA76F6KfQQQn
rT1xVlBDWqTb5u9i9M2Nr6my18bvERmEIuQsBaiBUqabsPkdRj8yoA3jLtOLjShvxdwK4Gn6tofS
xMq03O7f6+9l5h5o8UjReqDO0vw0Tk/NprY6laCVRQ1WUMNrlpgFSAFUQbsMLFXaNtS3sVLacfCG
vjyTpzzQGiuYvQVsDUYGB4F0GPpL0aV9vXsxKC6MBwMji5Oj1IWburCr7mWQBlL27UsGtiDd6Wue
9PFEACqhMm+iwZZEvtvw27YzheyTZuAj7FFS2oprTeq3cbKKax71D3CA6SgPM5/Xd6BJHWpxRB1E
8G29KkcSF+AX7mL6s7InF87X7FI0IOHADX3DayXlgl4D5iOe5QouejAF9Hrltja+GMozpG6K8rFT
QxJzL1WgoAuSKPlTwT01gBlFf6iypyH9nerfGvreoNndvkOEkmsDJ29WNsjKZ7I6IYFQ4ArzZfHc
ybHogJLWbrQy2iHhGp/CsVlrB/nLaXDt2eH/AHCZqUznYhvzhAAFW5LGwLKe9zlBOq0kj6r59fUl
m1+nw9vb28fHx8PD585Dio386Ulifv/rZYF95HHQ3zfz7LCtoEWoqj1oWpVzeADOgqju4CgOGJGO
gRu5zV5yfUd6Tt1po24FO39Ubd7VKEl21Ful7b71z7MKmTbzr0N246Z1PTICXU2geXZWAEwgTgPB
qQDkVtxHvVmDKC6kylHWhD8BA8kMFWaVZ4SQalHVauqZ34UfhjNtQOrykNkqOMLvT7Awu3d2gWe6
HdBLomflJi038hKVxtZQzzl5HE0wg5vvjwH5kUlpnQ4fu5D05PW+yb/YlRuTaJMCh8wcv7GkZBpa
Iwpwkatna3+sTudH55dztBJzNI2IfDnbR7ROk7NDcK0816fNZmNudrbtEorBW0/7Fb+68CDEVF98
DRP/hBPK5nxeqGeNRHbeWbUHIF90phvTLA/DLkE2abcGbVozKjFVZexoCNEOmAI8OF/NX+NXmdjS
m3SYHqBo1r02UJJ+CV5W5n12U3fmnQVw8hHFEzwsMe/W0fp1fHQeHzPLeQxNjvwqydc86U4KtTmS
b6sHC/P+Qon5KZL8cfOknFqyWdkIrK4MQs956kEMg1eKMXPjXXufKkvUYBxq9ewf2+ejUx2SyDm8
iY5hu+j7MYWfJ+A7/4w7bQ2euLjpLwzPt+xF6QIqQEgPizA8CZZo5kfjpercMsb732mk9/vTvpBl
wihBEPW3L1pGS9C1sQH0HXnENzhhKZkOneH1E8g7TkNw9N+0yKTPIYTHVqb2NgQGNBgST2CEQpsB
dIiubYKImOujIdDPBVZUsb3CzTcrw7r1zdcm5lDmYg6zCErKve9rZ96VdwDc2tSJbM7syNsbqmkb
ebMKxVizyJxUABFaKQk47TxYndWbwYZ7qPaxJzyLVu5gg26yo79yPf6tSjBnBkSuAHoakBgG5wKz
RVWhHMUgqTFKcOR3+9A07NL8Ci3wlZsJQfnfyZ2MPJduuSvd+gg0hDPPQeoGhHeeEyvaUGsgJ8Wt
CLXpE1iySUzmr2/xU+FGVkI48w3wRbPfK9vkyG0bM3B8M9yW4Ml/4Rx9ZUSLO+NiQMxuVNMqjTit
0s5W4QRPXv641sf3t0DATBkQ6TroGUEQOivSXm8MDWX6Ju007dxYsint/RP3XDjUwYzZ0yb+FVrT
JtjVrvBWOxXR97kT7kPSuI0bYxH9ZxHzAHLvjf/Qr/vVhSsQtRq8XoCtXKB7oHoXZXoS6WeozNmt
/avaas50EG0SnJPI9N/un5GF1BiwERfmmDMCc2kyZVQ/tzb60wHNdzQbeSBi2J+5FTnUDW3E1ESz
7ttlmzfni/XKLnNSAr8O5UrCMFVX3zXb/CEiA+lAI/BWbju3e/Dt+wYX7tO/aGsDohVgJWF7N6cK
Qtw0GfSz71JL2jR7LKzDb8qVO2fNDBOMShANQ9YUZhAGboZt8GS4dFOY2sf90SyAJ6DNAvD4fw+H
eXYkkHjWyr7Xz+/ZFg04TvwEROxzcFQPk9tCIUODi0RS80NYMzz/YvbogHkOuulopQJfKzNAFaF8
niijfm4O5U79VHeJVdmypbnjS/xbOd0f5rz5WGOQXkD2QgbmV2PZd3jql0LfhcZZKu1IJrihUEQL
0B6wps+xFM0i+/yPJWY+g0YKIYZHjbMR2r2phMC1HmrJitsX1e4FU1wJ6eYr7HZgKtQtwC6Ea3ve
RheeqUbrSjOlmXHODvRFfRGtNcmz5Zn7HwNstR9CgsLozwbUI7cBMvw5OPCOvLLZl2cNDw1oZSlg
CWTT9wClGFqnlsZZPvKf5U78rv6AyMwWn8WVN+WiJUQJMzgHTapIYl1PWJv6cqs1vXEGfUb5TH9r
kE9zUMwEu/P0qa1su8XL6dIak+NoYrWLFL81kJ6b4WJoksmfgifhWO21Bz42q1+QnhRTsvbCX3B8
cyj0P4NkPDlFA7MvCjBrPILX4EX+Fn7aNfbjpQvq0gbjXI280IQo7gwEtGFH+k90hD1Wf3KnWSHP
WKg16PDh6P3BaxSNRyzsQIh8qDClmX+24pokp97biqfRMhWzPgj2LnpMvPt3xUKiCAYB4BKQi0GT
McsimfBdxukNDPI7jZRuiCepsm/hP0NUhcEzT0QnBQZAMiFYarb7/muVBWVxbi++gJlbaA8HELPC
F1QWGrqeiGaHjvRVu+r27UG0QO7xkXjUXRNXvL1LgIOYi2fAlIC5SWYeaqNepQLIoPyzxk+OL27L
SthNf7imd+5P8JIdqKVjbsGUOEskXB/BSi3rui1q7swbxQ5x6O9yCrQNKN86uxAHfiVAmH/b1Q0p
I7kgIIuBFwLYqNjmsVGKIfNRxOI54XAJx32VWTnUGWxRaqWVeFO+WTek4UFZh3IU1LNmBO31yMQQ
8JhxkpQzNz0I5Y4v9jrdFgbR0Inmc2++/x1ByYQeecBMgpdpOCk5UUQPUZqpSe7wzQef7UbzX4rE
nDwBFWz8/VN95vnG0F/6yuTR8xTsxwGKY77jB1ZbWw2aF1RIJ4H/LyXtW5yQprPVEoF5ihqYN8R7
KVhB6Ny4BIwSLhRx5SxseONzZMizpNn8osxC3bfLeoTQqYY0IgVxgp1EtNyEYhHYZTv6KztnybIu
z8z/0KAB2fG8sy68nawMYAfkKvWsDhz6ugfwyweSWGzrAZMcKUbqanWcPSnGuFboX1rauUMJiVmE
Sii2MH6j56oygIKCCvgNcBIC4XxobMQ7JfMkgRTHNHTafAeidJUep2BH9cfMiM1SOPK9yQubkDMn
kCV/GeN+mpy6IoF6ElqgMYtfYrCJdVsCVXPtcPlr8icqj2njo4fTbZOPIDU7hbSxqe/F92ynyE+8
PjkRJX7vVPpBwk/3D+dtHP93B4PVTEHqD82FzEBVGZylzYR0HKRsT3g/VcAeg0uyLYtgU9TNaFVd
IlpxJXXbUqmfmkQFV9dYvgRq2lqi4OumYvhWn2Z/0nmE0IvJzUZKtYiIUiqREnx4pMu0YXv/u28B
IDPWzgAyDfEshsDGk1Io9uoU6Ikn1XqyBcVf+iBy6jZMoG8QAcDeDVDMk/zBMQqcNYTEhaOk9N+K
W+O60hQFMsV4DM6ZZPZy63IA5Wk1+eeCQsqhEfIniiMrVz0BhQkpsZKx2pxC7TUSVm6f2+QLTOt4
uYNqHKIYPBsLyr4qlXzFB16au35vSptecDre7Rsr8vpmBzim4v/Iq11W84a4vmBhFmOGbA7ewQor
yaLGucTHdRZ4tDV0m+dQLup93rfHvAvdOhIgytvV9WYKfXknhlznoK+EtHQqLB3C7bbRl81aOHnz
tpDBqCIaCrRdoQ+CqJ+5J7oGvOu0DrwqlpFpo7Wp8rFizmLZTiXlo9MCUmjFTam7RsBP0ESrM6eJ
KN3qo7iGULhNEuBrQDaPsjqEa3B1MP4uoHxUgGIj8IQXPTTT+Dj+4UHMNZloKKV4Z8lW39tZZEv+
oyDbdeAAmpPLJeHTxyT/LR5E9H8XmxR6WwmhqI59j52r0F2u2JqwVyTLMF41L5BNjVubxzk8ZZZ2
TlaiNwd+GsTWs7+7uG9TBeIMedpjR736KgkDvHelQ/rUag+lbJC6ec/7n3FPJzdVp5V76G+G9sY2
Xp+oUOG/YBK5tj1KvQhtgyLwRP0Bl4dvBc8jB2gcCYtdq5tit4nlU6M4vG+JVvWZPPHP/atsj4Ol
0L1garYsEumknFPd6n2r42wD/Ptrl86tw8fSXnwk65DaUtHCMg880CUaj1ztDpItabvgqKBu2DwK
tryHrvy7FGy0Jw63fmUJJq+sLNPfwhAzVWBGwCmcQawzfuN6qiR0hvatogde3cd2/jSWr1lpD4Hr
56bq/zTcoSvcsv3IJkok+RCOvyveUgVXAy5oUIiQucgxdDb0EaGsTfjCTjpL5txpRGvCQ5LY1D9B
KEOubC7etAYRElt5kr5RIfVfjOeGbitQSTRI7nI/svoUgoKgFY7tbmo+NIMMkHmNttFLPEKOJds1
yhqG8y/t+b3BM3kEmUs7OYVQk6cea9VBsyOph+coOBqdGe8i+laWJNuk8RtamuC00Zz/kZ1ovokV
awoPQeOoyps4WOO3GmwD7lkGMjzfaaPV4sY26kfVT4hUPeO2IdngoQ19nLtHzKg/aaoDPnvtly9v
tc5L4m2ZPQJlGM4a5AdVc+TpmBX7BLjSiHTcNtDNAoXj/DWrrEKzy2FfuZH2VLyjSeW+J1zw4Cg0
qQDoI0RDbkVhEuKjVjcBz6mB18SOWprAxpfBFkz4nQWwVkLEyNUbczzmDdrVbLS/1WaGfq6dqpvq
eJTXRD2W3NLV58xB3cUlkmQQM+prP/DGYyqj7depY6tHET3kSR6+NqMpy7bMx5YurtFpLJzOK8vM
9dUm4jClMhd4XEbSNAHPUWEatUYU1QGzUpWlBB3nK7N/++RHbIzoH5f9zCEMeqrr4aK9W5KrKgi9
hn/g4HnoNBzDQCd1ATxFNtMk2nE9EjAn7QQEzZ2O4xiOW0NfpbW7eWfhS6T/NCLN+TW25TqlhVjK
rRR6ua70IOmLjAelFQe37DTB7Mc6O9Raop9zoT8FDd/sMyMYrDwdQQoWCuJ7rraGOfJJbImlkH8X
nL8G9b592uMLIUwKlQERJHig37ueK/QjaVFah5HX+tKmiqhlaJUJKHutuUXthG1n19w2ox2U5J4p
95pUB6NyYg1w5a/7Z+a2SIliN5i3EBZi4XRNZS5ytZClUU3z2FPdGJAm4U1zxiMuq1g2RX8rKpuK
iB/xI6iCvPuWbwFCs2Wo+UrwsIAwKkys0gGLIdZGmHhq+ZAZThWAk2eTxyfN9yT1N9WOaU18tFvw
D41q13ptZT7/XojnAYwBYTZLaeQAmr73PJDViW/qRbSDKWgBNqakfIc6uGLClQfgTXqJ+eQ5bLg4
0YKcyBzirtgT1VTyBlxDDu3rGiieBBIiFc1MecjDFV+7sJtRhEMkAn0NJHHZ7ASXAeMb8VXiVYBE
HOo1cpt5qzFu5OrXM24kEvsKOHX8emF80MbX/luTdsVDp5trif2/NaFrS8hCoF8HYCTkvpFjup49
rUr9XArjxBuTaRfQozzuhEo7+u2h9MpJtvv8oxg3nYnYwuJk/3x/v90mQJHeAcIFXC4QHRSgzH5t
PhU5ufVDP/QqYabBoj2JR3R8Ol1yzCpK0srl13pXbvfLtUnmcCUjuKKEzgi9WUwkFluSSAIasD6m
SfnhkGS6P8J5AMz8IrmroeYFsiBQ6jEHakjzAUyVWuRJYZ9YYTvVhM95k+u12Lxv6baoj7mELCSQ
fYaEW4ON7POyDgZBo9TLs/2oPgXdBNof9JqJP8joKJ/gK00yu3QESvqDqj8ajTMdwc9D2ppk4j5e
q+DeAlzwPeCNRAod7NOzcOH12mpNQanIJdRruGM/00uIZso9K0++w02kyLbpo46S5Ejqk+QZ6qka
NkGBNB9k5bKVqbmtK82fIiN9ALjoTJDOnKeCH9IqB1eWV8nfRXHuqqeaO0kpJKFCO4iI6qOpn3rK
YEmoFcs7H3J9CC/FVoQypX1/mZa233xhAH+J2g+czfWsxHk59AKUOLxWkhAOGW3mVhJtgMvNpw3V
ysRCkLD2flkyCnImcPpgLeBZGKNKXIdCGkaxl4S6vpG7mt/27YfQdHugkCY88aix8mJayID85U/A
ykNgfOaKuB7nWPoQ5xgxq5P8Wx63oyZAkwHvDbkm6cuAYLyObKG19TVY8NKBU8DbgxZ8fs6OMWGW
2LcFxSOcepraTUcBDCdxil6XpppW7q7Zr7AnWwMBlYAEC0j82GYbqe35UdPDGAkOyB9JES6vFSez
dDmLlybmZb1wbT7uZnT509gLa4EIekzaCXH7twTowiuffYwSgaZUHR/oQIaV0tTSjrk0zQRDaiAZ
CIfK2NMLRQM1y8CZNBEASSo0PHe1XAftVJq6//5saHjho3dJBeKRjcCmMBQm3qhjrxkpGmbPvlRa
oRSYdChwHtO1LXrrZWdxJBkBjwKcEDw5M715F4dTjjGiXVVw8l4XoaI+lLtJmJ4hej4rOWixFSBW
3QhtAWQYRauuHLaR1XAVqBD0KbNjYOydtla/NTpKoLbion06iast7fMFdbPZUG5CohvtXWDwuf7U
BsQYRToJWI503ypIu6JVj+jSQw09uGmH1lS+duM1vp7F/YcpAq86FMyQ+WBucD5XRkkeldgz0toC
lTd0z1+4yUyzM3LdUuW0eKEP+r7mLfT88sFaFDQfVXbQ6KGba6MGSDVYtpmG98ViEovE4/MuOnK5
jhZqPUlOVA69GDT2j9kEBTdF91NzLPqPf70Xkb9A3Q0ITajL/43RL86eIgVxMRRN4oGaCN22e0mx
+tKWM1Cy/Lpv6bZ1HFvw0hRzVYJZFQJQUp144hE9l9t3LXEa335r3yMTBAJ24qAJc1fEpgapv/SR
Qr9rEzyqq9Xo25gWiF8dlxmkKGdBa+bIQ45XmuIoST2kp2srFwUwjsWQmP73DvDKDHNBl3qepLSP
Uy+dKLqUd+CaCsU92GOGtVznwjvqakRscCuWQci3OkxJL6I75UR70z8gnqxDBcZsbKTAImfoCWpf
LysrKt7uXGCVAQJEJDYrKTPxBnj8aVdFReoBbmYj4f45evWROj/0sSYOtXSAS3qrPql7iL+Oe/iP
teBrwTldfcD8gZe7d1QjwBSz1Kv4zCCjaiR2EI+Zc3+cC9kUTPDFOJm4IpBzIPeLPPUKS/VPbW+B
Ok6EWi+4MB1O3NRnsdqp2WbF6oJvurLKXIaqXldQPMHgtMfv6ndKUJuKLfl9MJEJ3lamtDPt8evp
vtEFXwGboMIGNR0efH8TLRcTygdiAA6DJvW4GC9KUKN+wWlAyaLtYjPqIs5te3Ew5SxfA5QupJ7n
5zgwNQCWIafK6r6jghOgUNQmXgJ2vkfaDIUAVxzIrRkUnAAwllJO+suce3sN+HhsyJDklXIo8rzJ
zWiM09cwoN13zBl19433Xj0iFd21HCg5DL0K0T5Sgkm2EuSisniqatMxUCbwiERVXagoRvTGbw7S
wYozxLmcI6VoKLaQDOGXNERBZLUDreIjhLyHzMwzFR5BVpqst+5P/+JRnknA4KXhAFFUut7QYt4p
SlmUiYdMQsN1ll4TIQA9gv+kGWZ/UFCw1s04AhtUb6K/F52t9z9AXHBGUGn75wOYIy3LfEYhioWH
Mt20Cg8IaRtBmjre1VBjl8wYjLO/wU45ODrgpSiNOGFNlD3XgmG5+VNx7+ErZjlpnpsAMx4RI30p
1SOqLf+LzwTUGfSoYJ5HBoe5xHs0vo4FnRKwh/1En/yGHrhQBilv5USt1fWOWpFOJ3gkmWXQmpXy
zvkPKZDYnWlUiTkgOI+3vm+jTBmLZhVvu2FbRfD4pNQIv6ajcEvtBc8no3wOjC/QmniZXa9qiwQ5
Nw1C4uXjplT3bRmTOHSQH5TQy0yln7aP7Aa5/Y4KpIvfRzDQ+7sICiwx2n9QwCy3uvRqjKbao5vt
baTPI+ANqVWVHOnXiu5LNwDeUHjI4z0/P92uv5ULq6gfqZF4qOp3VtCqhVWmo08MTLmNcqpKkiTN
N1XFrbFjLTxpZqQgeJPmhhwo3FxbhraSX8aqjFlS+WBTD1INoME4PShpWaw456UYAIVHSI8g+gZn
GRMSF1oZKNUU4UKXBBl81u1oUyN/RZlnx8flWrlk0X8gqIWKNzD6+MMcKg7xZdSCx8XjU7Q5CYZD
W9KAFqs5q6ODekD0Fk/WGK65rfmyYAJL6dIs4x19PYx8WrapV6pELU+acmz5ve7ggHLxvhjcsVp5
2NyiuLDRQd6LzDKKrgCQMUs4KGUthJDs88YOOQggi6CW9SUCrF6TVnxDMUQ/hYiGqM2NVlebmsPD
kwLUb4DLevojjDtfXvmkpfsMeBnQ3GqAzqBCfb2p+FLgopbjEBuFRrcDDy2gI43yInK1coQIdbgX
8jIweS6NzBaI3ZXn5VJ6QMIVZeDhhdI4uLKuzceaH4LTPM48iBIRlb5rI6p78obTdpLkZkPjJsFT
pdd2tCb1thhtw6gozzoQyD0yN6QspEARdbDcK2Qon2o+swwIg/jUjrvUrPjcrNW3rjmgl58EqaOo
Na5GvAULG232k4BCXgiRTvCKPQzRq55YvG+Che/+Nb5wDKHTihAcqUHkrNhjyI2NQoVUyDwoVZuc
tA3qDpwYR2MNX7NQHwKCCS9uY05PqgCJXC9DWbaqXsRS5iWH6oXbpqQ2IZ5Fnp+F598VEde4HJdy
glf2mF3XT1nXVCHs5eQYOvKfuWnj+Wd6OMUHlbwV0DP3aqglrnrvhRN/ZZdxNFkm1PpExczrfuMd
EMv7LPzMNFfJC1BmQMWp0omvHMHRxQ8vNbf38TmFlcT2gNahdp8Xdp6sIEkXzt/VF81b4CKg5CZZ
9fHszDwUyecugcLq+BS7fiBC+FMPq2Qhi/YAVePBT4mmTpZdaByTSKsL2BsHtE9ukGwl29wNXwas
OZD1Jk/M4jh3ydhdaZqbnljf6d6vyev9nf0XKcHcvXNs8j/fwRy/tEPLcWhgB+xBQ0IMIqEgTEDn
in330364tXXIAGktyM576b+entbSr0up4Cv7jBuvs04qhXKedwI4KzgIqwNeLTl1h13uY/ghHoWR
9RR83R/3UqXj0i7LPBSNLVgmIoy7NUeFoMkej2wz8SFv4VrS9r6xhQfSlS3Wrcp9lOghxqhr+w4s
sLQ5+ePrEPysAmOWUkRXphhXmuqxnI8ShiU9pmivQSYGncHdvu7xtCWV/EB/9YAoHv21jPbyzfXP
PmILK0oQIKgIcaJHYZOXpM1N/si/8tMu/gEyZ4otDrQruV2+iOpKvmbxcr6wzNxh2D59n0yYXV56
UgVA6agzQHhuNThevLPmVDZIXgGcYNk0ql7lZDUAplPh9jPmUXFSAc0OYMDfctAd1ubaTuxUn+Ib
r7QmrzsGfUB+MkWR0KjW2MvnLXN7bP/5GOa6ylohCQcB60yLYxfaA941nAnVBbTBJ8Dt7FOLW8uL
Le/if0zO/35xQ86PXpDLYJ4l5SBQpwEvqvwOXLGwSiXCHk5UhMD2f6EPxSxpNQy9MUrNcBCrB0Bq
VBOPyu6BT494xHGdza30ybCX0I09xh31vqD2vQKBqNzu0FRPH3MPuQvLJw0R0H0Yku/UCo/G5v61
wLiA/7IKTCj4e5BMYI9MJQBAVzfVcBjLfeRXIApGLqz8qEoi+d964shtuBLHMEs4W9TQfQS2+RkB
ipD7egmnsoqTNuuhu2WVx4J87tZ6HueFudiWNwYYb1JLasdx0TAceumYKyGp/H8/Z1cjYNyFhKQz
L7cYgRoPdh9Tsy0I2AdiRSKJqMFfFEFh3V8m5rnHjunvZr3Y9wNoSOKWg0mhhBafcsTDAGIcKyvD
Xtw3VhgfMQaJbxQyVMOAAnSkd8lpvg7KbnxvbB/ZyPzt/phYt/9f5vDggEgnEvqsqmUD6uNU7rHj
ezM8QdprC1lLIhPFrR3Fla0IWdLaBbni4WEaINHGoRc1RXPx9/3PWDroWM7//gyDfXZQNH3pBcTM
DzHddmNAJkk1S7QrdK1KYmrxQUu0yZR4dSXsmffh7T79xy472wlfxUGH4Sfb4tzb/kd7KJ75lb3K
+kRmkg2eccYgWKFTakBNT69BkW8JLRH7aFZw/1W271KU2zwQlrnxJccKGZEGQsGrj9dSCMvb95+h
Mk8KH0y9IDzHUM8nc41EcGUbIW10faH4eVaB5Rq/PBBlwkG7GGQslhoeGwyVcmaNOH7SLD99LkMb
NEdT5tTQUilJAqQylL1btyudvPO3clyY0+Sie6ExHmpobtzfZ8v3HrJoKCDN4lSMtwQ+vRsbA0e4
5d0aMDa0XRuoLdq+YP/fDDEXbKVSvQJRGk6xA72r7a7drAk7/X821T9jYa5YboBmSRziyDRgbKA4
tYKjEcEKPztQGj5Z0Pw2749p+ZAiV4LiG7TxgB+5XmRdCFrZp/xwiARAFKG+UDUVSbqfFoANDe3U
/gNtnDZagywwcd1/Ts+FWeaqn0CJoaQh5nLgX4wgJ8lbIPuEC9ZO6eIB+R87N6mP0FB1vpJhRzI+
9cRNTlznjh7aCecdHH50wa/aKjqJTI2IvyNzrSt4IQxADpNHAIBkFIBfTOpFLJSAok8Gt0TEo2eH
s/viDzQ4nAmE9GLUOdzgcf52ZU3nU39zAV4YZS7ApO0bAKBgFFrNTzoHlGCIHq18ByyDouwDkO2J
r7KWbHmc1zDDqyhfiblYeNR/lhfXO5JXGvof2BK6AE2qXpwEXP1KmrlSc26l2G78+pdQOjLf2a02
bsu+RGrVCkFdl0EKJxZeOjRLiWG+jQOoIf3SjGOb+Ls0WHEPbDrs5uPmPXPh8/sKinLgucO9piqO
4qdWY5z81pUGy6+OPabkWRi3BQTv7y/LfJJuVmXmgsOljEiNfZRmaZ76Uz+b9QNzCtxGMpM0OFac
8TkNiq3r3L/M+/1noBcWmX0gjaFYTS0sKi/c5uyfhN2wE0+lZWyjlZBj+eK6MMV6wzRKwnKAqTq1
BefsW6qluA82RF/d5OGwxsSwfGtdmGP8XlZGGQXseThwgjVOJhQ91QP3h0ut4ikz19I5LFj5Zh4Z
RxjqRhyh3X44FJmynaZ2E5RA2IpEOaggtwiPtSzgn14lpDMzZAACiCGimDPBHVXS/yZenfsfQZpl
QHmbWVIVCmJ5EYj4lNYVu6MingtpZdvc7lMVnXQQ5dHxGkYjG3M153UxSEEujId3QCNs3IhrgcXt
nQgDqNQjB4ofUG+9Pn/TWEvRWMCAFmRnrjJrkNAhnxHJdlnmUI7+EItuJRZdHNOsdYY7GM1hbJ+M
DybGZkId5yC998BvUROyBad2hnfcP+N/+8uuDzmGdGGIWR+RbyCZN8IQTrdoNl9IMUqb8VWyBBLt
NHuwo23t/FQ2JNBKNCJYxqn/elnTyFoeLTrzUOiDM/lbCbq44NAQoA5KhQkWVTMwK1Pec9Ya6OHW
gWOgUIace4Hx+1jeBsMv60xN1PGQ6qYPxQ+9tAVq1auEw4tjubDDnL0Y0nhTJSvjgZ55lWSVy6Wk
eqv4p1bMV2IhtvqPc349JsYxcEISFQ2vjYfBiYluNw64fVyI5e50c3wgEyimjPmPWdlgRzFjt8D9
tsvIrjJndht/NQK/DV6uv4eJbMvYyGMh1fE9eCol1PHVGgp9K6NeNgKKSQQMIFlgsaPl0CVS0MOI
KjsNyrzjhFVsVq6thQt7Hso/VpjY2QD0r1A5WJHpW6Y9924GYWHEQIn0qw9sQ0tNaVBWRnb7MED3
IMSeQfmHo4BzcH3PyKE+QosHNrXYocbvnrpa81AYpoFm5PvHfmGTorw2kyjP04gKz7WlUUhlqajL
4eDHpDr7oGbc+4/VzjjdN7OwVKBYU2daaLzroRV/baYR9NGI63g6FJTHnLWPhXGYotK+b2UhPkLS
CtiP2cfACOsA2qJphn6i00HLH/Pn6lBgVGmxkVoCGOAAwngQnCf4vxWzt8s1MwuAgAKbUFBvyuEa
AkYtzjA6/ciRx2zbOLyd2xMeQZz90zpSaI6g/VhLat0u3bXV+d8v7kp0/kx9ocBqLSummO8zYGoG
U5HOAaVmE21WBjkHJtf+4docs1PkuS1EaWBuih0/PMoV+Geqc9fv/Oc4cVuNs2XJ5maW5RByht3X
/808u4OCWIV+YpNOh+a37vVAHOWoAjvQDKrcwAGhRIQAfK16sLKuLLlqU6L3I8+y6ZBFhSnz76X6
Nr7zyAX1/Z/7w1u2BHlXdFwDO6Iz96Vctwm8BYdt0r5QzuP9X2H1R/J/8jUGnIWEHpZx1iQHvgCb
9a+o78Wu0Y2ujYoxnA601aySRnZcRgQO9/9Rdl7LjetQFv0iVoGZfGVQsCTLOb2wuu1ugCQCAwiG
r5+tOw9jy65WTd18u9ogQeDg4IS1LQQSe7NqVdoUHK3H+9m2bps3o/sLTGP7+/l7egLIUjn+qUb5
vCJ+4SjWnTVf9myrcs0yxTaoVevy4p7dxVdFeg+u8S37Uz//e4q/+26nYU89Lyj5B2/hbIodQTSJ
KdbvjGqOAPUUa3uBHkKiNU/b8Mq5+/dwP5wbX8c7ffJPE+2IQYsugi2aycFa7vtfKkX8FE3MZZQ0
yxbxkguHxs8TiwkFnR51QN+4rUBECBU2CgzLFYAF+aE7oujw9MfWS4rko0Lyll44HX+0QZ+GPDMK
0eBOPR2bZU9SewcQ2pW/DZNLkYjzshisFUzl/41yTmPtQlobtmCUIZdHJ31YEpYum+Pdb5O8UnSn
456e8jWIfZmbXnC/f1ysn4Y+O4lD9JLqmsAE6KVNSw856KUDFOSI7tcL6+X7Efn1JZ2z9RIH2vYV
RvIA7HRoFogl85dVTR4UfwFWqWE+0N9rh9C0aewtbgrp3G/1cMHQnrzSb2b+0wufjoFPy7brZdRP
MRZRXLyW8e96urAvfrR0n37+afxPPz9a0MXEWHv6lqK5i4on7h6dNqu9S3ffHyI56ExBiTr+AsUY
986vI8nOL3reYdVMKyBdnpbNlDQbveFZuDrKxL2yUxiCFfg0aI55vjj6T8fl59HP5nGkQ2+sCqMH
V/4K2YNUpJBUOHSbMC/TKcUDpEXaZd6hAlPU2yHEnlwIZZ1X0fy3bVBKdvIjcWkN4jMLBPyYrWiP
qdarPreOqDnN6crP+rzZOjNisyiH1GGCkLPDV9ADVenFYMdP5gG8OrTVQeQGqemzSUD6a+4NM8te
Pekhre+6B3nj/ApNJq/HZ2eHbl9Ij0GbdDceL/VpBz9+gE9jny200OeR9Miw7Nu8TWbUAHfb7mba
Fn9B+rxF2MXLUEe0pumv1yZ98nELGtIPwD7zx/X142OUlGmc3vHkF01f1w99sgXqKLFQ95T/2tN0
yvfX3bWz8lO9vn8cd8HdJZ/yJ7vzeeZO1uLTNhkWHjpKYOZAVd/rndhDjOOCwTmt//OdjnJR1KuD
Z4kL5Jn/2PSSz7xfYLspP/iKCSCP+mhjEcJRebhYBzGi59OVvUlVAMBGqNqt6IYK6SHqrv79MD9Z
HfTG4QaC6jJ0l5wdzpoYe25LZ9mX7XvIjpJfsK7frQ5eEtRVFEmgapWc+xwcBX6Fx/xor70URWTD
XgIc/u9X+CFbj8J/B4BGLHdEn84djNLpPR6OVbGPHtsnAvodSgRTvppSsnK2cxYkoPDxfHz+97A/
mDkMC/Yf6t1t+8Rs/7pSfAb0X+90xX7VsHx5Fm2yNb+9B7hUEMldN8m89Z5R7g/kDFAq1s104Wb3
w+GM8QN4VtjgMDPn+GxLUHccAP/a72KeBlfOk3Vdv8mPKXG28Vt8GDP10N5ogGD7jZ+6N+T6Utvu
dyMDEgFQ/F5EUHXtnpesoYKpKBonKPZUAMgBDYT5xrduECBDQHN0Llwx/wtTft01X0c72zW2buxY
+WGBDLVKrGP5y0pOGB1nPeb+qrwD7XFVr4NsShAWTB7ugowmN9fPqFq8tlNxM26nnGTOyqwJigKW
HEI02b/Xw/edBK1nhM7Q442KXRRsfl0OMVvqUNW02DPZJh4ali+JrZz3WOBY+TrC2YIDmJAXerLi
vbe2Vv5Lv1aPTd4/muf4sbtW93Jt37BL0ckfvOmvg54d5oVAkyuA6cW+v9O7BVzmJZdpncj0UlnF
D5YC4RAg2QDAglzo+aEZjQ0TU4T7D2TloVp1LXK3vvXsGpb+3x/qp40bE+h3YjB8J+c/d/6TiS+U
HjXUwK29AJXowG7M1t3xe3VoSOJtybbYsOt57z96O3osrq39JXLm+Ysio3hqLEcLbQzsDhqIvy4U
WwRmahvX2lsI0dHyQzYm4dDo7Nw+Ve2Fl/1pMDgBiNLhXRHKPhusILMTqKWiB91v5Q1Ol42gSxJJ
NO4uF1AK5+bg9F6fhzpbKXruOjSD1vTgFsUWqnbo0W+tVdsjUEehaVchSkDopSvK+eXyfNAzR2ea
aQM0D96vezhGVVYegm0Na4sl+vvfq+abU/e/I3knc48cJSp0v342hCJdCaklrAeIme6dtFnxrMq6
HUK6HE4L9FXzLlErcYxvLomAftuE52OfvvKnFRv0g1cN6AbYx9AfGuhDsKzHcUMP5XZq/tIFTMny
49+v++O8wn1H1TnyOWi+/jrirJwi7C3Mq63Xjp+1E0nIS6VoEhZ38zYs/78u839vCKOJjDdsKI6V
r+OpenT4UmPxLCW/55PKWiMTu6cIq23dRybunfKRFqdu5lYdK37LwybtQWw/QbTQf9T8cZYy+fcU
fPMrzp7pHCLD7amDPAfmIGYJAozH4mo41I/zCCtR79UeDRHXw/YkdJtcLED8aS+BPYF0HRykU0z1
63QwPcqB1Q3QcCinPFTvzXPx2hyHdZhSSK8s7qpnibV3H+eVtb2kwXKOBMPphZE/DX727e2xHeao
weAtlABEPu30UfwKUpXWh3LvsxTO+bwzObm/tm4MOrkuNf6fu+AY33NQCXDCDMTwj89ccOXBPA6Q
cj5QuRbDsWe3U3Hj2Jfati4Nc7ahXTnOdjtgmP6vuVrSC9bw3B347yWAvkV7/qlZ+79b0qctS3y7
lHCQYHgj81qU3ZYO9YWA3n/hl88u0WkM1wfJFCkE0LvO27MYdE5wzzbsABTlullFV0smrvqDvzlY
efDRHxQ6Gq/ibDk0t2DAHgtEaTYbpBuQpOKHGDn9//+G+fI8ZycAlxH6VcBxPfTdk4nekAdMFBB5
YJa9Ru3j3GdYPB1kg7uPfl8PiQFrVTz6iO38+zl+2DxfHuPsTIjiMrRKB9PCgd2NUdoeu7eeBar+
lVuvK//CaN/yt/gKPhIsUOs5qUTh2v91r3aCoStPTeWBKYhE1an9rGUyzwkYvlAPWASKhpvcO045
Ag5/5x3JWJsotG6km3+/9rckzP8+CMK7QHAi/PKf3/NpyY0hn10WjOUhnu4dP5Hu9Ughn1tOCdvU
RwQ/D/6lK8B/3VhnS9CHCwUS+KkOHjGfry9vT+ggm+K5BHhsH67aCU38qy68qrxVeTvJjRuvvBa9
5xAR+aArkbBoj/uQii58g2/B9dOrf36M02789OoWtNhGGizlwaW/RrtPG9SLFv1R3BSAnU27oXlw
mqyBThjasi3/+d8T/8NZic7PUw01qOHIsZ3Zy6ljYFHQsDrUwXMEXG0BeKxdJPWbguJaCX0+2Vyk
6Hzz61CXANOCllwHEdpv7UJQNmqbmrfTQSQKARIwa9M+CVInNzdBurzgf7/9vnmdMxCE0yV57pI6
g5YM4icN6hgWeCt//lMkWtIlRUHxZkjibMTFKM0InPsdzRoEygCigibPv+fqPNiKq3KEqzrynghM
BYBkf/1QSxPXw4AS2INpHkqLJtB39tmFjfDN9J7GgId/6sgHxem8g5AzZmihzHQYwiYZAW+s0bb6
79ewz9sUw9OLILZHYrSMuniPs48+aGvkMWPzYU7fDjuTbdKXLlvegZPYIOrppL+n5LlM3gRm8MXL
k+NKZiDyo643PT4cwUVNku3bw/YdKirZ80mA5v721k2yq71JX/+K5GpceUmQ3CA0hAssTzenoppr
e41/7bK/Jv31d8hryP7xdEz/BkcPLVku/vPDrHz83rRb3UfJlEZJveXJNYJs/hEh+vXeXT+P2atM
Hvc8yYf033PybRuczciZCxd1BJWoM8WMrJf+wbcy8j5JLE0CRsk2lhfiAe5pgr9Ynq/DneclLaPG
wQsx3O7wdiBpVidPKtkePt6267tDdjhuuxx/7vOrq1/r/Z9u/bLJ/v2+/+kO/+sJzu5WopwqMdp4
guBNZ90+SLdvx9Wf1eomz3LY/OQ+N8k6SNZJvsmv9+nTZp8nyU1ylax/ZVF6aUn+ZBE+LchzxdJg
9jwaLniaOmnzlzC9iGa98H3PWe+GBWUVjxhAQ9wC9Qo45P4Of6z3YMjRhSmx6LdL3u+8Iy9v0SFK
MvkCOfN/z/l3n/zsq58Z+j6KwAhv8RCquSEozkWts3NqoEvgo0NHmX1YxU6B34AmUYraH6SOa4ne
4EvO3aXJPnNRpSkKKj08xupJYlMfXo4qIemuTg6guaQPCTZfijXwslrdaZz/+3V+c7Xe3z+7abp7
vMUO/Lj0+b+fxECqA+WOdAMCy+gbd75a1sKYeG5KgBmFg/qYbd8/9kpm7Vspn0FVV32VCbIHEETO
h7FISY9q+x7N/AkaEeLqkhT5uTzqyTxCxPLEU0flIeC2Z3sjtMJq9K2FH14sqLplekt3MrOu+XHK
ZJT4EH+D4EFmr7tNtMUE6TWItgWMZQbuddau/lYH/Sgvlf3/MEcObhXw08DcRZHxfyHVz25Ca8ne
lqw/lFKhiBkd9AccRnVWNAVZx06hc8en7dqeJ52DSKffPenEWzCJxXUdcp7xWbKVjJwyl/Es1mOv
rAMJA5ovJbnULfL9pMSzeiDkn8KriFadrfTJ8ZZQOVV/aNTr4EJYWdxX06WG7+9G9DQIvtQJZBvg
qvJ10bRhzFoTY5DgFLV9QKP9AihNlASXWGGAB5x+1ldzifwC1kTgovD1tD6+jjUpR7VuZ00P8GrA
POEo0VsgTQJ1dW+g9i/qmep9YRMnKWR90JJqWfrPPENado3WpAJ6q7OQ+24ELzUrIT7z1snWvp5n
q/yreB2ctGfHGFdjF72PvIE7PsaqOC4I9T11cmzA6Bp9YElMZ1BFaTrL0I2LpMp6tBw6re1hkQ8M
wDQ/rQI2QXqi4Ci08SGtuJ4XrKWkmJRlb7lv+HNrxggUbLeb0JA9evqjnaroqVMtc7cN0LNDCnQj
AMVOyJcn0vZ9DzhYK9Tc7P2mB5woAdCOVH+ZGxYUPX5RAUErlJj247JSni/VthxiMa/KOhodtDwP
Q/V7HiwfzpzrdjqrfLPAkyhnwHYCqpe5S+baLYGOaWoP4J2ABW3G+7Lyrz0VKbHtY4mGOLspQckr
3AEgqMDnS5HOS4Xqy9r0LsnNSTMsdds6EmtnCYZyg0dB+Y1Flf7QFKsHVcqe4imyu0C2c4KSuCjE
Dwb9JdDPKiombGpfl8HOGy3wzAWQGlt0OU93La879Okrv9kzHmiTmcbubydB6PNSCf2784RDUgWo
7sGp6lijignIpDZ04nZdEaKshM+eHjN7Nn7mqxpMJ9r0FQD6TVQDPziM3Z8JsC8780PV8Qz6UC0O
KHeuqtVcunWBux/xt40Wzp8WgiPWWnrSQv5ZWmCYqGhaVjI8fe7JHUI/ibjQDOgzS9M1RCDEQxES
9CM5pU+BZqpYZ2UazfoLIrb16KU6lkTkp5aOA+9PZO6xq5ujlIzf+5ornlD0lZcr0TWFTpaZd7eq
KO1qt0CKEO/UML0ux6awU2URZ96Ebax340TmkwK8Tf/UgSqtratAm9yWnXb6lULnSZXMivgflepC
CIeMise5Y7ncTboJbc+dC15GyoxfTJsBcslD0rU9sbPYq9m7EtHwHrsGDUmV1Wv0ZvsT2mmUjPST
1dsGzMBgwfeiVA8QNQ+cDviDaDEi5w0AuVngmRiRaq/uHuvaCQlUWmIw8C3Rl27WxQGFwJdBhBDM
LHtO59mAEVIxwv76aJMEsqSb/XVTMdtOXStUGJKgECoq8TVWykbHQzaUESrl3cUe5qsRas/WIURv
bHToLfSt5bYsFSIY/uI5KTIx5tc0dvHDVJDgdsQ03g5Ex2suUcucAgY+fRiAEaGbViJEntpkQS6u
VNp9WryyehQWcOLUD1iROFOMWNZgKN5fFVhiSTgNwTMRY4gvCtnDP+iNkLgjdQA60qrE1tc4/erE
1eglQvW+7qG/VIDqBWpJE/Mk7LlCz9A01k/2UOs6Ray6+z3JadralphLwEt8tpMhi9u8iQyN01Ov
2mZSMShPmEU14gnmGguECCcZoiZ8sVpXdhu7GrhBHLYqlmwpBMtJ251OeOVbh7myEXwAUrV9bBpf
DHsTORyzVZfWSU3HER9cjy2QMcOABy2XgEep9oVdgulROpCnVQQ4Jw1FuAdUdrRIiBRoHgBo08dd
DR3t/offFSOAFCOL8dJBIFCMWHT2Y4j2xTlDCCL43YUaft/SK4iWMFLWD7IU069mbGuG7twqhDoJ
O31UHpfISYZVA6jVCOjIaZHBIMSO7q6sAl0oSS0DGCztcF/mS7gQd1OhT/P3AAGnEI1fBfFz125p
uUcBbA8A0lwgd4P74JiMxK1taAXM+BBmjMcgt+1q9iE5FI+4J3uLblICoOJLYGvlAYs+KJPE3Uzi
XE7UAXmw7KPboZLwMauaDlsZsOqJiTa01uEgxXMsXavbRnGv1guZhmYNTJuyE3wTq15xJeLowFhc
VrdQeKFOZvUCJGskYsbdNNDqFB9CK1fS8YAf+qVVwXqZLH0fN7V1jZBwze9HkH4AByODslEp6J1E
iFyKNjtY/RckpMc5ce1F/+6HMNY5QgTlrwllqfezqno3cUzk34KOqts0kmH3sGiOrIjbTL6foqvY
Rf9SKIhZR3Aal5zHAyLKJZ0GsfW8ogd3J6KNXFslD0xS0VY9dDUS7xs7GKxg3ftzcZxsnDRpUBu8
tOWJ8PfUy7Y+Ln5rdCo4egzuid8hW+G5Rdscpr6JDk0AmSNYolCxzFXcqdMxavWQOaNP5x2k4xjk
g4kNSaB+dqXMJdUxkukFnj61sT6bNEAFE6axqjhohhMkluFpQF4LurX+shOshRqB13kREOWOpk1q
O4gip8zt+lcUQod3qhzZK+5sY4UD2gYS2I/Lqdv3Y9EOm1pY022NIs1q1ZYEPhD3Y4WszjJbOSED
5DHA3BqBQWeRgz1eR/7WobqBdJJTkfgJrSKLlUQUOjSZL7vBJJGllzfqE0xCgYkGn80avV+uaSw3
lej+hxJiI5wVk4jjJoVNimnrtx2USJAeLEt46MNM7xGGj+tMDD24eYaBRQSjoAJ+ReeahremjLGK
GkFCnZqGGIDHTtXZGey5jyInEjKJbj0s7rSI++YpogEBU72fLJRIc6qrtacbT+aEdvTv5NdTk4vK
D48oKDpFTtxwrDM+WlwnfTC22KAlqsWyAsHQLrNG5QwQeg4tAmFmF6OsB9qi3sGx4NJMXcf0Fb4F
OVpBNRe73h4E20BRwqLrqYhNsDa20g9hGckqNUXTk1UbiLrd0bK0dlZBmw9Z+fxu9g1EejTjKCsI
aDOUeUz1CBZYq7x+Gy+eJ/bKmk90BCpBhQAGAKFP5TrGXgG3bm65pw29V27ddseo6Rl98LV2HoVW
ERjXyJ31u0A7s8FpPgP2hC67lpRPUk8E0VyvQJoJngfMjZ7aeYTSDbzUdNaLRmGHboZnBVj438Xw
RgIb4znjBlWwJU3guMf2qtAth68HHxSVPMI1DLdkFZjVUNsl1G2A/sxV2EYNWo/16G+oAyLq3SJj
h2VR00rc1WpwPe6LqbBpRuYCqHYSqjGjpODePjThUmVLPzR0vbBOoQIUEMR4iwsNLsH2VBv5y6Jx
SO8L7CGRWBbKwrJxiEYCD6uG/wRvIQrH+V7VyjjXEk+lMhNO7rPG6nhzisBuVsWCv41MU3GrSlwx
kxjlvC+ubU0sddFQc9dbdHn3NYlYDj03cSuQObxSJsJdxZS8vqeFXwH7OQhy504RksCnQxduJXei
DwQU2BsSXfN8J4o6oispaAv3Yeh8tiJMLk3KBpsBj98oWqWlNC1LFDyGA5S4pnePmyhKxrJvY+hz
lQWK7YIO37DDIeYmUOHz8KsOFR8MigLtSqih+yu4Kh7b0Nh93sI08tQt/QiaxRH69ZBt6miZFyJ0
WWIWgTTvLA0YY51L+rSsQnpdodoIjgtpnRucIQFP6miWr2qGm5P0scGlYi5H7KOpXoDOFxSznERj
yWLcP7iZ/9g6rG7tuljQ7KfFewyrdlJFNDCM0EIEzgSuRvzsSD+A12EFckBrgTsf4rJnuLsQdxG5
U+E0aDSLb4cpFE/NZBfrWjrI6Fixv64XEj1T0Lj3xpLmFhJvRZFyr4BYmGs6+y1mBJEbNrQVPoeO
PDBFfa/eQF0txAdVQ8DWISWtzlk7TPLKGUhj8tKHSFsykQUEEuT5PS/rPd2N15gi+N9l1CGszkFh
Q7apbawr6uNinPtT3T4VzoAgOIvg5icLhwhBYrEJ/XS9dqIp11Mdh3ndKYbrXQv2FJyRwiszf1BE
ZbjMLBKu+4JEEQLq6OLiIWtYalVh3P6ZxxBz7vaUgZNZlaJamyruNcwWjp8Drl+qW3eVL7Y+7cp6
41rGczKHdE1/G6I2U2Bj4szia49apsrQ7w3SS8hdnkoyAPhiPIRSCD15Go7L4aORCYqPKQTiwyhR
dgRZTZydwcsgpf/s6goXjsYbodlrRVWL+hhtxmtr6GKRjEFd+8gBoNQO9f5m6tJZQXowUbRZch+W
GkLPHRLuENLxJcLvI4QiksBxhx310XEtfIG3ir1R7Z2hFDE8Kzu6asthQqVkgELbZImsZklqEk9I
NpbhC3VKULt6OQ8ovJ1mUP19T8bHyVVek/CWBkhMDX4dJF4vaohF8hOxE5mR+b2gISegz8a8ypgO
jEK3RyNvVV1bHyQaQsTYYiOAQNQdlynYdIAXG6wnlcZlCVaZ33m3PR91lHt9F/ZJa9GJJp1wwoPF
Yr9MZw+JkgRN28iPtLqEJzqijP1vh9QNOBCe8XYtfg1id8bnR/SY4dou3Fr8Mc5YX9s1ozKPmg5b
sgpkVKYcXhNNeVm7ITjwoY8eikrimXzPzDeEsKpbEQeGBhalDR+w8ti9GVmEWB1h1MrsmIPtzKXT
HadJ0S7nCzqSgaXCBOBnqPFGUI9UOW3rElcoE0FZZ3FqnpKgkWMajIO8HgIkF6hdAYoKx22huMZO
BphwMxJoeKIX4Vm7vLoDVj9AnKmEO0xUDS0/cRIKgTwdaSHvhN0A0TrPxmQJp6n/VKKzIZztU5hB
ZqJ4zuNgYe/z0C93uhy9OXMLhDjwW6pqh5ntwLi1A3UtfFxaMeuhdT873PtlK1eRnHRVgD5Lu3aD
zEHNAU1siOU9wVpPIqtpVetNEbI5yCLc7F4jXngE+m6BOIpymYI8tjh7nXFbRVho8LWftA3cIZB8
eXREY64EkYDPsLpOZ5Xx3egPrlp7Zc2AXgx8MuTj4JfQ14MJ3ghkUlFZ3yluJ44X0Vfb84y8wmVC
2XAJB8Qty8jCdRWFlQvEDAreqjycbWrn1A3qTTNWc5gD78XeW27EjUI8mm2ctnbbTSv6trlvYspx
WA+kV+loJIpIeCsEhW6V7MpVxBbtZZGqhdlqW3QvYCZHOBl7H3BmIZolPR2hYeItpME1GErALKXC
a+zNwqe2XkMLWLsrm8HfjUpwcVMFaMyCw8O1oTBt2fYxoBUs9yRJf+wcW8G5ri0H+x5qUaDZKcth
e9XZ3bDzuwEXRrQIIj+CAtkYvj4C+Bu0HbMFnBR7OFlKB12yDfMATGZauE0SYAki1D5VBabL8RqT
9WzyorQrcQ/IEBt+wo+b1mi2QcSJUX94XiKlplS3ncJlzEKq8igs0iMCoxGOSuIJ3R1Xrm9PJTwq
3UUZhDRC9HRhJTip3XnUhn4F+hKSMKygZUBxfW5hoXpH7oLKKUimyMiv3VjETYLLEazdQqTnpqNL
vSp1Q4p697qnKswLtdRgrAjZoj4TwiM2TF/p5qNd1cu9HBV8SXlqaklmt7DatOcBcgiIsCNxH+F6
8ocsynpdWl/bqwDetcahWXsuhJLR3Z7IYNDxsWE0LhDsr8Nj09ExRphwsiW8yxqvARUlEElUR51o
w11fvMV2uzw5ljOj48NY019HLBPuMu5gA1bugVYdFXNxF7cWVvzo1Dj/QpfiGB9QUfBsVZHB/cKv
Ef6KEbJqsZPlvGoimGhc3oeT1VvQZ7nCfbpBcRj3+uAwAPAFFvrMQwiEOCVs7ADJ9yjnlQWFEDaH
Q5+O1USitCrA/0jZFOhXt5fA5LGKdl6C6zWiPWwcll/ROLgfcnYDhG+k79ybdu4BJuvhGwF36mEz
q5ApF2h5VeMMjV3xbuoglmlw8vARHOwEDHhP3VM5hhpkqrWNbgAec9ixscTlqRCzZeHeZUJ0+Di1
OhbjHC15RKaGZhAXcd2jPRWTTmuYgz+8qWOSGI+og+qki9Bgqfpnx/Y5cLFk0YcoalWZzQpxmqRk
oLoe4roO2CYITW+vnHl0nVVlGeSDWS0kNplduGaFXM8IFol/Yr/VTkdoZhnbrTYGtv0m9ituZU4Z
IMCEUFJYpu3iq/Loz1ZV7ka3kjTpbRsElW6EuhGkq6LSS+d20O8u03aT+QitRHnsoCA0bWxRRmBr
es7vCI2u+DZL3RoA2jvPyReX9l1qOmd8jkxorgXkanEKAK0/pA5tuzdrsGJ4r/3gg+ItOQQ9Jasg
6zTaTfAy+qcQ5IRKyK2KLTVuG0VYmzaz7arckoO/iRHNmTOBtgA7kVTYm3DABSSPYy7KtZyFiBKk
fmLYUmpF1622IIDUMnhVKjETTEMGfUEX/aEzDmxrRnxmoB2/a0XNETIeVRCuKw2qZ1rBsYoSM0dT
h3C/ctGgg9YnaJRUXlSktqAEwWWBzOoqbjtEhlvcyxjkHsErBF3aqjMUcwrE9Drm7XqvDbsNpaer
RVtP2GIFjggUuyOgiXq5UHQ6tdspbLNBOtNbhVWmoFHOazi9TVQirhWzJhuNU11ZQyAsFMtYLoIw
mERA22ucgHCzvGYHFRiEciYES68BVoeueYxb26aDZnwPicqJjIh9C7XXbCB4BH9AQQEgEsDzLKp8
j1gEG0hn8oSgTj1nNmCYcJgkmj7hyrQKQpdot9SQ7YPXhkiRjv7aZQwIu6VMT9ZOE+JorWaU+meA
eBC5gSMiVGpjjb4bfC54BbPHwnU4Iy78Mrhd8Qse2cxSVk0l1D2btnH6jZpsSLmHLRHWVWXLdlwt
Bv9IkElCDi5yh9YB3QexqRPvJkJYaB7mMEN1f9StfNkH93Vr11cj5QHajBuv9aFOiR7ZJ2qmurm1
uKE2ScaFlE4SVTG0X6YaBdTtNM0zUlZDAdFdRFVSxFdcPyFcmSXr6gJI2xAh4pe5nOAhKVWNd5Dl
Ll58tvjvbVEt8qWWcDNvehwh/oODQ3veLkVtsxs85QRtMNL7ONrAqXN2xC+c4m1U3YIPJttmbzej
MKmMOVUp9pcB3MwNW8j1gBTy2qFxCovBk9FDO0ZoFyiIEXBOyFTI+7mpR5g1IUDZhWs002hMuVYC
8ISoD4CzLEjkqePoTb3aUkcrG6ArFbTyns+WjW/RmKA81lVVWZkPNxdfulPlHeeqRBUWbkvmg8tK
RwiQI1mAaz6KPESw71wJqaCCLUSsioJZcYpzbwRdZDA+Ha50ZYUODLZkVmbBWx2vgAexHxEd14c2
xAVuXcOLgFxZZyr/MC9j95vyqJvREC49fe1yAkqCy2aBCDZui7h6xypClh4/SWxFbUy70cE08Wzo
w8lcGWSrYKZPfAl4bvZwEH03N0/9HPASkQcVoH0XEXh0fvaNt+HTQMRGG4X65MSPJl2sUdhb23lb
FRE4foAlMCjULPhcg7HIK3zdoEqqqCYgffwPReexJCuOheEnIgJvtkna8r5u1YaoaxorAUIgwdP3
l8uZnpjOygTpnN+mIoIP8oLt+ploYM/N4BKxInrDx5tFnNwC2E3Tgck0IghdzvG0Cz2FusvxgTzy
Vi/x8KLYkbpDnXKO7unmKcYjEdllccIfEryHCVMKX1taO/tad+t3RaMpM+Q8FMVy2NCQUS9rlq65
6GwK5a310jneVw1tefu41aL+NBtH4qUpGG8KML7Vq7wd14SO/gVu7KKq27z4ostQx7usD9IvXL7e
L+FMw/q31mVS/AGps8kz12vAErLKqzJRCYakyqNQKuz7BO6q7phiJUgNo33lnKcw7AG6VNWTb1oA
bcEKIFZcLeCYCrPtzEml3HzLaBX5Ty39Jm6dqBLmWA2JfKTMfEQW52wBU5qaNhIFK+V3eT0Ocntp
mUM+nIYBL1/juHuDRIfKIbG1X52brM6W9HPofJKQxo1ZYiMYq7usGz9PPqSuGPbl5PbJKRamjx4z
49VkiQzt9NurgxhF7mq6djdQ5BWfU3KNHxMzNfFunbR3iBu6hgu/lv5hKBj5DkEvtlvbuyrelUWG
PDKk2fGvX7Vucr/04+yCRQGEMaTGNs45cKaKDPhFqZeo9y08Ry9cDJZNy7BbtiIEkrapAOHUacUq
4uOqWKTYLv6YNm/VNeT60Dkx8s95oW5jnPv1ZWG6ri9IGoAXJHdjvBuGno2oKlz/gy8zfWLDsPet
NvH3kvFj7fqwWk5JvRXpLonF9LVFmQ52IuoYuaoxDkqegmREpD/UGoDUqPjZA8cU4AVxgutjHFO7
AwRYaTUwsfPWArk7O1ScBce9pHyA4MWS9TkbVvoqYDFCxafpcaMk3NG8RaO/HhJO6zezDvJHAd89
NYtmDnNc1echZZWXugN7Ogwrm17utZrPVIedGukPXNz/pPACvQuH0fvVVU7/U/qtM++GxYqXkAEr
3M8s3fYw+Uo9G9JH6POiL+9z7iSj2pDK6LBV60hr43XAhL+I248q3ljKRVxB9cR+VXy0HV0BtbwC
9ZrF+2ARPdTMsmNj9pVdarNf2i7OeB9C9ZrBQYNR6XpFSQiQIvOpGrJfa4Wy8tIx/D9smAhfy3qB
wyu8kXamwizrY+coIGhvrZafskgY96u6Q7jhgZzdTLJp46PxZHMpJkM+MAapjYwKoEx+RxZ5nlEn
zM5QQBEDTSPipxUM4IPLIfiDzgdmKIUNh2MrtvDNabjd2Zjm4SPgiyQLXnCn7xwlKGWIZO3/xPOU
PkzdOMBgeOPY5k6qFw6xwFcfOnOLZy8kfyHVW/a2pkXrQu0shFF7tQLo7+YOxM7WnnrG1hY1B05H
phJRltHn7JuqPo0Jse9VGLnU8cBD3VkjKeBy2pUSXZtp2Jk+bBaVx0yAF5uFoifsMtN/ywQOZAf4
Kd7j0pMAYYCGL0RBSHNA+j9leduvLrF2XjUFedQxRLNDLAW/dLUGNwmRb81utPXyp3IlPkouZYBa
LzKjOTNDLiEgPVR2jlteQJoNoW2Ow1S4T2MxusnOWHCuPO0tv+8cukaf1EBdDy3seIKs8QVc8tLZ
93Ypmv/MkI0yL6VOYJEaHb9JR/YBEW1B/wHbTyd1ZtiBczl1aX/ir/Yfyiqst91k6uzUBEwMcBAF
xmdR1y9q3PzpMraahyqk66hnSST1jZd87c/D2FAXTUVL+1qN0yao2MysPEQzIVG5G6zpn60JMJ7N
ojAvCATaJ8HHfJzLyPBETFdWg6VY/+od3d8BDJR/16WaWB2Z2n70GGz3ovWBcNI1vhHe1buy6Cx6
DaoqwrEhu/g/aTc/OyzNHMtXG0C18Qyuw2XWPFbKDf1PdosrZL4kaMyWUva341x1E4CbPzEPuf6l
6tYiOUxBtKJEi9vqJ+usfqaZjj9Vsy2vR/BJW+TWBPbHCaWUx3VWwy9UEkw9aRnV8Z6x0iE7HDzg
xvgrkZrGlGT8S7emP6cVqxmODSPva1IF2/iF5HSmwUZF/SROgYOGNheJMx4dW6rxdp4ymOY4WK9P
WTMu2zk2fhWe4Sv8CrrcFeIyDwtNYza2NHlU2tn8c9Nl4rPhVQtBalUU/AaL1d47ptpAfTFblqgr
DCk+8N9BdfSdpvdyDm7vCwBexidtp9o9dL3RfIHKxg5rFP9qwPwEcdk8eyQ3IIHW0ZOLLoBxsC6G
8SbamGT3PozwVyyhxvcFZ5R7kF0bIpmA3kdKzvZRn9nLCpOn1hTZcds0yUxhCzx1yhqvG/GXrSMg
RWL6f2kGAQXy1uiPhKUs5WmP+SIXhIttzguh/3RpKgTi8A07UzYbx7sZme3VMRAzIPhONKN8lyUk
zZ+Uf5zcDrXr1LkaaBk90NiWztARpQj2G+VxTr1boT6Svdr4P7zjTAuz26GYGorAwM85T4rkKVrj
8L95XN3ioFNv8HblWiffKXUXYBHu7MIGw8Qf46hxzLmp8Ikgh2YhRczkEoG8TuFCr6bSPZABXabO
dIiM5ZC1DvDkEXtyPB147EAF4KpDdHTbKjHULw4vqlwd8RT0bV0/TlEPNhqDnqCECFHX3DC3hgSE
1X1BYGsdoiAquHJF3kVhLfNA+SuT65hGr66XbZRPDSurZDSNLby9SEbDspdVQGmB23ZHZDC45NcQ
yRGsZyKh6ubUe29978pzdGTsXOxqimTXp0vscW5nkc67KmP5mZno052TAJGaDI43B45Pf/MeW0Qj
w6xhJK2eyj0pJen67reKGz8VRjsHpFNDc6Nqt+HB3CposQUZRXxYYrbWnAM1mXFJlWuwJze95gta
G9HvW+EH9rE0kwfDq+DntoPjT812mAexVk9WlTGpRhMM1FMUIPyrOE+XZH4yoGlmL6N+q276YRHt
o4rdyj0tYeebS6YMcL2YGtd5QlJlq3Mdd1nCumnlfTr1pWYId7KleQfAaxcWnUH1L4Faa3eF8QmH
+s0roja7pH0C6TJ3ThTxDQMzf5bV4I0n6Qkw+mxzzVvAehbvKlL2r+G71dTt7ZqZ9ZQVfQJ+1zi4
z3tnsH/RigGHUSCcLEdkfnTggVYG/bFtt3Q6Fitkax+u5vcSOPN89JxC9nvZp6vNnU1RvGHCHoHe
yueCYGG7exLVMpfnhQBX7idpCnuL8E5TKZHCzOZVtABHuEBQIJfCyCyfr+WLOfOHwYckfHxyQm8g
sqlWw/BSigqknovWbAevjfBNjHV2FRa5Jl5P7ZjqL7ac8jmxJXyIn9STn0/oGEaQD+K3DrqVy72C
59+OwhnLkhAFBotfzZJoHHr1kBZHfmSEcLKD/aU3bSj1fjBDn6Gq8LcM6EMW413W0Lu8ox7KNIfa
9jxMQgcWUZkae/urQ6pIc5zyp+Vj46/sn6cCZd5hjkRQvSwz7PmvMnXaEBFaQYB35PUdM7ftxPKo
sA3cjxQ06U/P35aBvKV45G1buHzzYqwJjy29iSjboSSbNNsVFMPVr0LA0ORFiL0AGBhyF1Cr2or7
VfYhdFGStNUOHiOWF7SSNryREzLbA4B1bY/DnOEFXYbMekcm1DQ+AOJILAb85MVlrUv16EBi9ecV
O0vzOmeAWR9uOlT+jeTqqf7OMkn1rbdiW941iRvZ82ra+M7rE12dysKKLZfV6pFSGiNEuS9sh0cb
VSVZVfO2gc5VTrqxb0Mq1O+OmwQTjQ1Jnz3ozEnnr3AIGp6usDT+zcacQ+BrESqVK/5Ysd+0aaAj
EYzM5EJ1HrdWWyTpHelKSXaaLfziuet01oKVxkxzuZ54f04wwdO8C4QfekdiLJv1MAZRkfGU6QRB
RjSF1Y1MDU+lQWRlT2PvxvKfN7pbjV4rQOimhywTcGJTb533NGxFdGhmp2hOqDRsu3eixRseOZW7
p0F4XIO9lwzmqePPy85S2a74kNQ1Li8u+e58dK6r4r41BeOtFUv5x3PwZd95bcLJHINRO7ewh9QU
dOC9hDQMldf8NTb2KX2Y+kAdStuHsKfg8MWlqQEGUGxsFkaKg9t2h82azqN/LI30mwOlo6+0DXwf
82aKJhGQuqguM32Yf0AijHR2iG6CdS/VWsS7BQ6vu8wwAbDJmVD+0ZGZY46RGxHBvvpNWt7ETq/9
U0TL8lsii3o7O2vjV6dlgf/eTSos/rRxiTxnxnXewZJwbfc7sBiAXSQvLBvsxzM2q8QZ5j3MOGp8
Z9Ex10fGZY04TflXKcmU6LPTz4665TVHyJBuImx/y459bLf6oxcdTLb48T5c5giYyPOHmNg0K5vb
uE+W22xsWAFX7RDLpMMttFQhNrS9uNSz10dnbRGMBFEfhrk/RSh+uSW5Vt1hZS1QBbP02MLCnnq0
x3YnGHrUzl1S7eyFlIRez4VfwWwD+kBjINDCYZNBfR4aOcbNV9tr91uG4zKCOSh0eOguMrVTJkm+
YIhDmqvS3ntlPyLjaB2bkKOvmcb6AdJEmJOVUD2XRgbXd1m7lne/ETaGtoot17QK4zEfW6Xop9xc
V7O44QC/cUrH5yHYIsBtP2qbbTeE1/1KzX6woluRXnqRGADWs7P1DZSsKBnInDAKrhPExC6K/TrK
9rJANsEa2KXEEc1bSf3kME3/iZ4muzJumvgg4Faetz4Grclm6WIDLpLtg5MDp9HIHvocZJChp7GY
7LtxKgz+WS+nFwD94TFLx7pgBZrW15pAD3OqR6m2Y8dyv6EmHIN/kqcp2gHzMNnUXrCGUKZbDLkY
Gw91UZbq/yJnWsNzGc8efzyZHy3o0FqT25FEzg8kiq5R3Q3xy7TCtOVz1iiRF1KjKFOlu9yTkbGQ
vsKE4p29NcvIKtTrSmWm1dWnW2f+F9vZ8LAINN672WRumy+ojb2zgnb76/hhMyAcj4XKXdq1yz28
64SnMGnGe0KOS4xVVYPIZ4U4eE8QAvbnZEUj9FsBd89IAxMeW/Tjor4BpghHki/F4u5m26eoykqe
+QOaMaOZAH0euFaNLujCFNt/ydJtFAvS7OocdbmgqrBUy28nlGTu3cLb0+5lFhlGWH4LmKcoYHhV
U+2fCADNkAbIVPgHGYCt7Wcku9wzYbDW58LtVQ/80Gp5kn1N9h+vK87qJNYNkE5auZctSB3uzSTo
FuIa0ujWdTN0imqgiIS7gEsLhYGtymM8N6mfLz5DBy/YJIeDdn3kiDaGwGXFuuoHY3+2WNN6dEuw
CsZbae4oeMCLZWXhYTZy7XkSzfJQoRSXQHFMEIRhNSRhKKBlc2A0bs5OlnnDPRR69pbB/3eHJJwd
dPKTiKN8drotuDTIUe0NzAFvg7Mhqz6I2jALmGCU6FgbYKE8rsuR4sAhse9pzH6Ug3LSTWviDg6/
nTJVH1QsQi93t8WF5RPz+KIa6jR3UZLKLxNHA5LadSnisz+nfGZlp4dAt+m/qG+cVyQ5ydNSKLQG
w4Ta74YPA/5lG7/r8iE2C2rzMSXLiTVg/aOTMZK/rBrcYZfI1Z92bdyU0RNkRVARpCcc4UOzlKHn
Xzo4Oh47yGUPFT5a44Nyp2h7r1Lg2x0IVE0ktQ5IOW3DYe6OU7xFDx6/Tpb3karHu6uW5gdIXHS5
2MZ6ygPZly9Fo5joBU/WDUQJz34QsVMeZT1NrxUlPbS+rJCJJ61LB7RzcotfnPdbemQE3Yq9KAag
OTXxhufJJlv3XibBeg62qURru2rJqF1r4GX+8tb5lSSbYvNsa0wziwnC4lvDBJ2vJRIRQg0e4fUU
uWJC469a++o4oV7zJQXy+JY6UOwrw0gAHzm2jkf6PicxUEa7PotilWi8YkX/RDLgKzkGnq/sjeCI
e4OHSf+oCHXjpUun+XtEQ1Htxyjk7fLRF5tzrRKBRTqZ1uW5p6aIaqlqnarPJDSVOfLdSo5BHTgf
yzQm8aEpOYfzsdORvTF9WagEbUcY3BncHAtiLBVgcayjJNuBImzLMWmLLD4uddtfYZk2+04GL/0t
Z98OqIBl8OYINf0KR4d2S0qY1uYg42Je87ne0udpaBvuW04adezixnMwsJdkTCHgGKBnZdoGxQOC
zHra6yUlqoyxIxpfYVNiMvZ6BtE8MTGR8u4wgGjrVbjfc7hUT81UBdRnBStQY9exrj342Uat9FDW
FjWMcUbSxaVO/f3V6TGCYFj14Rvpjzn6kOLNUIw1IICt65IrgYPswGYsbkWiUy61sASFZq7CgAGc
3H1Kd9B/mZ9be9+3CswmMcucHhzl99Wl5lf4p6Ohbb9DFzsImBQnz36ZDWhFoBRXaDbQPbyforLS
h7iayvaHH7BCms2GOu8tFnjSb7mNxT4OwvZn4Hp8dI1rv9HgtlGebhH6pdFboinfJjf+mW0wRkfN
yVmzGMaj8+61V5cc1DO3tOyLbP0d4GF4bAe0Zr+VaqxzmVBFu3v0evV425AruL1uJVRmXscNqAIs
L3jwARON6C6gycX0lzEodI86ja1/01orh0fHU4pzzW4m2C2BgR+JlAo8lA5e0Qa3eo2mYo9AcI7J
x9FL+BINNiTWo+EQOG/cC5RvlKZGizf4S3VS22TaYxVOY3eOplIkNwtXtHMBI4YApRUWHj72Qu3t
uR0r91j6Efx4yTIG5pGW+qWeMrZ1NwrHD1MN8bob4hTG10Mz9Rpnuvb2XIYdoak+tnakFRV0qBbp
yOG+xcPDsFKxzjilwuWIBNvjUxcrsnhaOCwCuy3g0IAMX+RpVE4f3vE4JuXBavb4vPQAwncjTovw
xDm4zbnAP+ucM9dDxadRhfH1tgPV6a5xvglxGF87pdX8nE1dEB564xa/4wnFSd1FXbE3sqj+ljYs
gl2pg7q+t8nqAMhgyarufCKRf4NsZL+XPmEFbq0bpS8d276L1ARFW3tqocuQGMMUzq8F/iekGJWY
GD+jyPIubknhHqdar9XFRMh/OafcyuxdFYzrsTNTWty5buFzc5nUH56oR6noW1fTVb/XxMmUfocO
uwIPabd+ml633snzFIL3tBgy726JN9gfK7c1uC9CBDBHL/E3Bg3P85dkOEhMFuOMwqdD4AYKJu1Q
naJ6jQYEDb03gAeEUUK6Y7Ot/JscRMZSZKFz73nAsiVvrxdhQ4aIHt4ElKM8CgCBLR+nwudsyET7
t+Z5Q08Jd5qw/nh6PghHtg733LWEqXEbE/wkbTBhBsoCg3uNjveJ/Iqp2sCfmcWMWdTvAR7sX7aG
EhOhT7Dhi2NXWVa7wUk7YIxhVW9to92MIdzxnf5Wu23LEdWVw6fC9AZ5tLj91zbY5U256xy8ZLak
CqofZvnLV2IO80Vo4+4iamLjXzQLDChHa9S8O7+yggdwMyNQYsMw5efGRmt6DFKCMPDqJFt/tOtk
b/1Qsf4gU9uqRwNS5bEy1yA0MynE/Z9w2ACOddpritVxbwTiMJl0+1irLH0SmJUU87LfJPcucKWg
7LnQ5d3iV016QMVVt/ehq2T5bAO5BYrxKasFSgbGqxUBZW/T5xWJ8/IOMe59TS4M0YEMD6c7VBqt
C8d0lXDRgi+YXSlnckOkF1VvpM21y3nxUFlD81grHoPCv/pt8NwZFkC6Mg5F53BrFF3V/IFYd4H3
EA3M2VOsCIt77VICI3OeRO4X5NXpl54a8dYmcDw4aYQAlmV/9Y5Tm8U8TUWl/RwhrL6D+mV7nfpQ
PKB/vlqr7eSbne+t0ZdK3E08wX8yPVmClst94k3iG9wq4BaDi0T7M0c9zgkP4H2JG1qRo62O8UzI
q8DZrT2T3qFHgGrr5mRCHcUS1uVlW7cZ9/IA919E/NP/gH/L8hKDIvXHOkaqxNSB0J5TTHvjHuOn
J+4Lei+9Q83Eiwgm7RZEkZ0bCPNYMjHWF5M023xyXam+G9hrole3YF3Y+72l3iVNNf6zkY2/K3cc
OCak1+TNkrZPfWHSXx5WkO/EaRRCxBK3895L0inay7nHHqq8vv1WZna82zry8EkgZa+Xg19m06U1
OqKvGK1cdBdoU8+/GhXNxY5XOKHTAzJV7ZO4RuE8hw7q3yELSORvZBfAhY82/WSspkA0xpRAylNR
4ktD8Y8eMitWyy+UzIW9ejbWasdXz7y1tDoac+zf2mVIj+jfHCbhma95CoAHab235TkNhxDPaHZ1
3kEmMdDnDhRShf9xxV/mI+J+jtQS3INW6BmMtdN/pE0T/DYRSChwEzaa7R/zkv2wkG3zsRwGxtFj
maCflTt2KbP346oj5Y39juU7bO2cp3VB/cQ09tLfF5XCZiHDSrz2WVwNSEdErHK9NCOx/d7i9Og1
CvmMb5OHLfMX94ZBvUj3rjNWrzQchM7t5gtP7Rs7F+vDFFeC2VcNWbjPAPlLRrCYs4qXAnGHUp7+
pEprivM5gfEriKpZYOhS+1nUc2U+N7sBRis/rmekXdfH1JRt+A+4ht+hwX9ZnF0aTpm9ea35lewW
+DnkYcQvGS60ioQos/bJGDpkbZgrwFFs11FpLAOculMGq4mgvnZv1zrD2u6LOnwby3GkvzH1EeLE
ZTmBp5WOM1NINM9vEL8STU6HBwH8vy6KfeIrc0s9TAMsyjf5yHbePsa6wFIEEtWLPOpnMx+oznaX
3TxdXdKR40Lp1tg9wx20pn8LNjJ/L623mJ1dmvVesPTVXIBFYU9yuUo2YaHdZ+vypTwsGsbiAq22
DIQETvIP4vmBNT2K5ANfYGNB6dC2QoPUgTp6WdvDMyyhh8EIWSMeiX5TT5MzD92+7Ho2fifjQxyi
UKU/QTBjNwAKRYUuQn9mFC8Jn6W5c8PzzesgRtQJV2mncQTro5tKF/suIsEcWDP7jJMs/i3dpuc/
g2p/6s5171hj6y3vYZ0+yoKROQ/N1mMdmIv2ecLE5u1SVIugvIBzO+Tk4CtcSmh+B2DmP5y+Y3lE
SY9lkJ/EBkdbF9bbRUG38r6XGVHgTEtzcl9vrn4qa2d9qnxPunsoajGeYpHZ/8SII2XXRBr+MGVF
fYfHGN6xIHFNpUHXRmdvQoV/q2Au/4i2wLWwtcESHaq4al+IVV1Y+cdgfogGaPqrHIBr2E6jeA2t
6vwDKWkoJ8vNNjcFPW048qRLrks8RAnLvxcUUnIE10N2zxnsIP4qIj9FS+A59fAdokciAQeXz9T8
1CgiESzyRIgbL3RGs1dRlGEcKelbeHZd9vCncJSpuuHsWv4jdSAc71i05uo0ikh+WlrQIvRdTT+9
NUPYO8dadulDDT7J3Vq7/LD8IYjqFhdohCiBACnC0IQQeqypOrz18ESO2J06G5qDkCCZH5uIyidj
IfbugDrdl9ZNO3XbZDGotg6GoH4wyRSp20IGV2H2nHnVobNM7xiR2u0PNmL4I/YcBhvWQIhniOLy
K52YnfhfFNF/QQKuy69b9dQi8q+B2tWIDs9qM2mWy84vHgmXqufDYrPp2Ti0KF8i2GLvV6GK4C3U
zfSzhZ4Z0SnNQ7ULu4GVFcFCphMEFKJ1qt3cZvQQJkkRrxfldu52ixumT5/xV6+vgWwRRNhmxHZ/
Hcz0zTQkleVn7LD54faATbNdkzr7ZlAjAsraBMXBdwWXBUKq4gxVsLxrXwafQC8NvUGzbghWn+I0
zcuqVN9bmgaIvBd3dXeYPuoftWX6K2OS4wW0IXYUi/j0r8+EBI04gePkyKPt8mmcdobKmzkVjzA/
QXg3eZa9GE+Rvuswv2KRy0qOI5b4dp+tvQ13ZSqQTC8AET13wgZFOAehi2uCdMz4GLrM+c+ZMVn2
lOAaQuWXmPLFATVcHm1sMsIZAlYbCeruILjF0FkQS+VIRDUCk6rO3bFXwTkMKpRoLTtFsl8h9rJ8
DMvpTbbRgn9uxiYE85sUhyUM3PAyTv0AZVMl6mtQzjSdFtHhZa3mudt7qo5jTu9Cjqjz6RNk3HK/
hmVz4aPl0AO4NoE4e+C9VxubEgeQiWji/bGbyJfGZ4+bQ786m47D4gY/fIG+vW4d84tpRxC7BNlV
P7QIaPQ/1jhJiEZXEA60AyPtEu71an0YcBF8GF8jnpWaWWIX+L4ZX9cwC9HzbWhK+bhp1H0wk871
hWyv5W9bYVDaIVgaOR+GJPiKpLM+tO7KQ9jX/dAel3Ee3m1jxWtSdxuQhBnX75nL+u+CTCW+GqXm
J1nVzrAno3v1Ufe7qHqT1EavUbGiIYxUGnx21XA9CtakEDmmO9nxezDqoQNEW7mrR02Sjg6Rhe0z
PmeyWzmLPiKyJlBcqbr80EXV1q8Bei74f87V7nX0bfXeitSuaBX1/AQ6rAYexQ0zzVy66XKGEAKI
j0otoqPrYdfdDQCQ/5KVOXM/BVvzoNcChy6OswnFC9a4t44MugKNrk90C1WjKyabte6+9TakGC6N
g1yVq/HH5fVWe0Sk8jsBfyd9Ci/issfMQY6BNG6SQ1GbTxLi1hAvYtM8ktefUb6Xuo570oyY92gj
qk/USCjqo2FriFcluuMTi9eijkQUl+OpQPVUIhSf2vFn4x5nBnPb4JU9M61yEUi0/W49qWe0J7a+
QbdU8l/HxspLTLhMf7d1Yj6Pm1I8JVBKNc9uGCOEhhj4JLmfnyCZ9PLQbn34rXxEp7uE7mNCdJUB
6nYyDD0IimJUU0DD01vIkv4Hp4fQJ1Eo7z9yO0b/YOl+ohUIjp7WzKW8/hqzX6OwJ9Rsm2H43C3C
LDIMELzj4PdBnrTDSnw6f4DzkKit/wAgg/opCyM/OXTlg2UmcHNw2pRpaarna819Vf/hBJi9HaYw
m92tpFZAGPtNdgNeHERnpLCifQlJBVj4M3vQQDXrlDExa819EqLO4sgbSBGtR0aqXd12HDhLF03x
+0IuW/WDbaWsTjJemjvkU0EGvkiyEQ8t2owBwNKeAVfG8TxVM7EKUYOIMo/9hk6tNXQTP9+GxOAN
iGT296qwul9gEdzTNqUmYmAfV3V7xZJ/agIrWiQKSfDeRn4Gdm5NlT72npnGF9gqPGYivUYbOHXr
qYcukLo9zImMfummXAkdZjp7LGCemOURPv0avBVTy+LLDdLcqVdJxfHKipwt7QID0JedBDm6ajdA
4XkQeBVGLI7uopj3k3H1HuS0lY8k9zR3sxfjw95xwKn2VWDbyx7ixEiPKU03OL9zN3Qdz30ghIU1
4tg3Y1SkSHvnaPq9Cfr41B70FrnsTqRhYuyRvtfFmZ+R43uj95SuM/6qk1f5tcDTgx9QlC/ZSsLC
eJsGKIPZFNm3gvIQ46iPEgwquMPrC21+qUNvc+R1DnOqqsafeIg3lw0Q1dO+rZcBY7qMk+JYF9Tn
yH2vfJ9Y0iZl+iYBanHlf8NUjigzYa2NuXf6LMxe0ahv6cHvjWHycmtiFIJeJ8VuDrz1X0B2S3+z
FQwcUAzhIN9MXYjhpuIkjPYz7RPfGeFN7tMEn391a3PIp3+dRZjyyU/WDOYm9duMhEpbd/OldUSy
nWRg6H++5okAvJhSlD/bGitxWQdTBWcN5lneZ4bwzxtS/zgz/WmrxN64TWJfNe80RcQyiWO8GSQi
fIyz32y3U9pGxT0OI/xWPgsqLi44UcQQHm+/9ncI8rBl7SRvV8TcioXk8D9p59XkKLZE619EBN68
CpCrkivTZl6IrjZ4hAfx6+9HzY0zKqRb3DPnZaYjOlrJdrlzZ65ci8xHKTyRPKF1p48p4G4FKDb7
hQgHDKdngKMAHqMEcI5fWxd+llJ6u+Dl3Y2JvgI9zC7NgMRZknSExDcGWd/00kArsUWZANxF9Kq1
pf5DpomG+yLvrCcpHzIEjWVSnhcKjDQLJWlEZMO9k/EQtzxtERve5ah6mtoeKFBxh3Ei1ddKMZHg
9Dnj+1ZoWwgPWG5rK2il9bMPCv8tZgIGNwAYLpJoILPjNqVe/UyDjvCxU0MSoUZKFclTOn4z9IaO
zjlVHr7ngy94aznOhXJNEa//0mZGt8x0Xa5WdeX17T7rS6hXTFAFz61Fog/wBJ3A697L6TqF/adj
rxgx7KctO3A/nLlhHwIDABDgSbwDhEGR51LuLtdDOtSFe66L89Pl8n7fKVL/WiiU4pxSDqhl0kCT
6XaAXcMOOkvqyZRrMb0mRaP2a+8cB18hHQl5NTSp9Ug7K4wnnZqc3USVNGMB3gKsaqgBRl+QwG3O
a9x7js9SW9h/hiA4keySygXPdtJ1lcgLbExcSYpb0Yn5TCGfArVSJMLhEgQkbks/pXXda63mT9fp
Nc9TDlDuRqAqeKqTLz6TJKQvbe/TIupB/HCWmk1PDuXBHGqg0z0a7QiowuEjPzRKbgK29isQFCIF
2oIDlfaRGyh5xdB8rx4eZYNkKM3ppdfaXUVuGnYRaeBBUkE/fExKpQ9XZmUGY5tWUYiPckt3AQUE
gbxdXvZt74gpLy6b968IguISgcgyzhUNJX4L0QJ1uWjhV7JyduTY734DoOft5wE7hSQzMBp1da4M
n0YS7uvVGWrRwYUdTHsKCjgTHJg72pPYmRS6G8/j4QRKj32WgHp7rb1CpWRsVZVjqGScAdCJ5QkC
mJB8Fo0L5aMB0diXy7nrvf0Z1dmvpngpnViWm/b7RaHwTTb9YkXEvVTtOd9Ua2mXhRAUlGPZWguK
O2JmQxMKwYsUkYp0QZ6AdFWgGAB2wdNMomOz1L7m47PH8TR4gvliPU83ljp4r6Vo0PVM+VZ7NnLx
4tBa3h6KtkyWA3BXHzS9Xv+iiR8ED/0hZOHh6eOxMZD8FV1e8eIBuhlr7FemWrogAxnTsU4Lt+QK
dDlB3QEaGSQhyAmaS/OBcruclsnXOO0S78FMEqEH6Z2IThrp0AVYksmfrVyD5azTumFX8Gj/eabZ
gFZ1oYuegqHUZFrpaI5ZgENuFKqVIIyXkUSdn31mVQ9nUfJklE+sMnvKVZ88SiZm1Z9MavO3M6lh
vqDMTB7pZAwub62WloZrWkV/SEltdYsw8xTrty4KFJIUKvQrX4ot5JsuUv0MiYSe0zlupryK6jxL
wQsUyrZXSyopVaYF/uasV+bgWBSictdsZHR1TLD3D9JINORezkF7wLG2sUu5CSyahDsQVqNym7LP
0+bSPdAPQNtEBwOJtClCOsQsHtWgAcWqetMNw+of6Rux9CP5a0ulO5bGDqO3IJRqhYQjR69hIERr
PW1oBQtVI/hB30AELriyuvoQ+L1e7ZSmH9FprRTuVHoogkPcpKm6E1uvp2xCQ0sYL0EzmGzcLqYx
UKIH+GdIDviHRefFEfQQmG8CitaAJsii45E/y+edQYODsOHV0sp0B9fnxC2oRZ1hhKCRhqRECFJt
4RFLCbaFxli8LBMeTpyskNqgHZaKIDt64pneFi8Hk6emCCOUCHI92GjaoWuOwPIhMmfj5yaUJv4A
7q+2tVBtlINfUTMIFvQThx2XWkCHRmlLOOv0iRzQQIcm0mPasqst/7y2tJj2REpujbIc4OZUHy4d
pbcxEyyzebl+HZ6mQ2CHiVT/6ppCOaYqvNaJbTVkeXYXhAahosp00cNl+pe6eABqk6rfJAglKAVr
gtCdSFEF5RcwkwEN1QZYAtWJAL2AiZEpEpIbhFcl+xIarf4zwdGAAVGoURhDq1L16XTIHwG2GYnT
lYDRwYRTfl2meVx7m6TTW2MFV09ZrayOgIULESSHZYtRGecgnnULRs2+jJrtOUvpSQ7aUtn1vS/6
FlnqQFLehkwtH+WM7P43A1iXdKwBIIp2OVxq8ynK68J7tGiVJHuRCwI86QNmVgVtt8I3Sa3aM3q+
/NpzYpDvX1tFSUmfHhgZEB5N4rGaOrLnF6daqDN505BbMKFgkuXnSA59qOBFmeC6iDvwPcLYEJlR
jBC3xLx+tOl9Tuw6YFWe6lLilWmVNVQDqWEGf/HA7KsVtJnNsZWNonLDTm9awMq14G/oLPZFO2/P
F3q6aEWQhAeT5D2kXZ4VeCcvzuWfUS74xSY3i9wEn27xCqHBV/8Ll1LDL1RTsoPNyTfbmGSDoZiU
0CqAMcW388AFmNNFlwbxNggisf7LFIm3yQ3QB++ew0uh7DXY6YL1OQKPADEa7FELjUQeAsFJ5Mdf
IWrp/BGpq4lP56LKzwc0gJGYKBW1qo6VVQB6G1gycUO3kE/MLguaUryoTa5TqG4qkh5tB+Obk1aB
mh5Jm/f9VtEB/witotMPYKhnj2a2plWJFHut20E6PfxSzVYLAefW0dsMCe4twbUMhSFYEk2UuX7l
Cblq3KaSCf6p3oEebsJnOUndFCQeBoE4iYtB8F/8IVk2Z2ljrmvbZqVm2Jele+ykpgzISEQcBJWQ
yScUembkvcUnoGp3ge7adyEScUCH7NINghW2v5xVFxgJbKf8ocglayOlt0LL4oQQVWBYbWL4za5L
iovbliiglACxqAp3yAvSTQC0wsKrxX3RLAXd+J7RuLYR20A++DQqeDNUxDfyEZJsgSlF794QoVCd
MplrDWw6wfnc7Ch/uO1lHaW/Lf8bNF0zi31LNTzageydyYb7x5zM9NBJjUyHUrMzT339crYv/cbY
aYJb24b0Ema70lH8VQodg31GzfGQzimz3FnpD/YnvMIkQAIZjgU6UH/wos5rFE01l6a+yy9t1y0B
mK+pnATSMrBmJli6O3KSmBbq2DJjn47cCJHiE+sG/ZXcHpr9AGsGjx1fXMFAYHFRajl9BX94dpJ2
dvMReFxvLsofuROW+Tme2fK380ACThTH5R6Vpt+V4K+4g8uaNs8W5rId1Z2DXywpoe2i4unz1b5r
REK8gf1t6NJ0U1GjVfqENoadpKYnEH0PSvMUqc//wghPVcoARGbyVHo8znyl1lWv3UFm+8XSpd/0
rp/MQJkhyZ6OhWNBCEJToGGRV9TMyXnVBasSTS2HSyn8WkpPsvFqFjMmpjsEE5IIxAQ2YY2YUZpo
rkl5a6EsLkcH0Kh57ZY0lerrMlmDsfh8yqaHfWposhUJobXaJCo7RPmpjp9i749svZXN4XMrd2bs
w3AmRy1Es2BISik6VOWbHP4yrcMwJ9I1N2MTwmctiBNqlcxYotpVc1C4vC4uMHC9nPEbc2OZrH4u
9F7Qh0p0MMJXT9t76i/1PKPzMLco4ydcnUio2HrVapmuzjtq/p5FEaOnS/Vfnpbp0k/kXYJWodVK
xApMgnYiQZZhflP10/+28uOyXQ0lpFtABQYaHRQaUGLhNySCtF/ObK9xyq8v0L9HQmCpSKLMyZmM
BHxALuSiHh1GLrIFhbOtWNOO+/lI7i6KSTFe41LUwbp9HAkPOVDNCKIcgvxgwigbQTkqhb/KLp8x
dHM9jMORNRyMYpBIUZTJaTHaTBKDS5wcwvqR7EZYPZoNdM6gCIf8+0Uja0edC5bM5SAfPONbDMG3
kpp2T2UmAIFpQQb2+dCnZOrTD5qcrb4e1Ivg8UHBILsJJGihJlPq9Z1SyGmsQ0zl6+cG78319QxM
zhgSGJ5ekRQ6tNZK/pHBL5ma1DVnZ3pcs+nGubYzOWiDUZA0LfzkEMNimoJcpt8OdBCkb9YKUj2L
Bsy4Xxp0QHw+vvcdOTVsKga3niIB9p7u2MaMJZHukORgZcKB9klwdUco9ugHgL5PeI6fjDdeiu1j
utUfU0ibSIPP6Yzcm2NTNUc1A4I9VZ/McaQEWnMBwXfInaBxAwEtFfr7tWxuqOMNcjNUTdJl+gw0
lH0mc3yRTA/oYZ0civqJlO8CzrSER5r03VsYJ3UJrRaAvsSemeCppocho9xEOKOLBFi6rE9cQgzE
qyTBdDnK0HmIvGMruCEQaI7aJ717kc4PJAYjEjaNsTLlt75IjuNaAIC5QBKWr8l6LLU2nfmqmztq
8lETZ1iH4aWH+O1ybGi/vPQvIXQIFgRjDdkL6bz8fApunOJojNhagV7HktHO+OivcjhAtdRjBgz/
iczPoix///cGdH5/lIaChmn6UiJlCcRIyy/HjiqeokDULXz/3MJ7mPNh7zCGaxOTMQhtr5k8zS9H
4qGFbj4G6i/GvFdjt4O8m7L4BiKQtrBm1un/YZeXmGFoBGDW5GyQ84UBMWsvxzjbt/l3SBEdYWze
sw6CCRnSW99AOjmn7nZzIBks02igEIjQCSHsxwWraGgpqOkPRwFK6TqlQYIzCXJlpwYzZ/KeJaSx
JV6bSGQgHPLRkll4Xtn5hXhUfQjYIZbyog3s4QClZhSs5wxN59HK+lj1E/HYwDGwh+1XIF0Jfy4H
N9nUF8t0Pt8wd+0ZMvn598eMObmjLyQXeBH34lGu4kVSP1vET3DkF+nmczs3F6KsjzkCVZZJjxqy
PFkqzQebBO5FpA3eONRavKqLF78oIVZSKc/Ix/YsPn9uUb71HZg0iG3ISvDomDq0lA73Su0u4tE4
w66aqMJb5enmazpQ6klh/XrQVOW8rSjbbdVqkH6R7SvWKllQB8bYap9GlLQGiS7hhedH6UNfg3WH
w03bwieyaOr8r5q+Fxq0tXrdQk+xqCl92EIn7FNTizYwewbfaTQPZk7avYlU6IWBFosdL2uTnQiY
5kwbiiwepe45+x7F+EF7aJ263OczW/HOmeZtC1MkeRbcoTQVYqUcI5yr3OJ4wR0e59Iy13U3HLaK
2ds5HDs9nTrdALvTcHE/X7vbpRvdCJrmJk7SILD7eNzOVSwj29EPR0MXlnAgwAEiLNt0G4Bfq5S/
Pjf2Lob40Wd+tDaZUpr9JW6+djiWPwGm19+HX9KzuLWW0dJz1I28aX14EBfWj/TRf2le8m25/PwD
3uVubj5A5vnNu1XT9HeBuauQXxUg8AGMOhy7rf9EOeEBsUhhrz3pzrDKv+zDY4q2q7Wp1tEORNaM
8ZtoQ2b0qmIiKa7xH3n0EFfGY8iRQAgbw9GvoHCiw+oh0LW1GqXfpJTaL2zPMMTVb2hRrOgcc2pl
+PZvvsAi0cq+lhWSBB+/oJc10PCwjxyrSuBwlV/I22683ukibUO7+l80S4PF18140RDXfm783k4j
4kF6W5NGbtaJX2pCf4gqqv5HJatezG1l2FaWPafDHzNf/U+W3nfh1TwHVN1pX9Hf9/R5odI5Tz1+
mw7JRujoczKzL5/bu/XsY9qIWJ1Ep8b1OFnXTAH2ZMW+eGSE20b3llBBwwyRP5ntjKW7joL0L12/
XMZc/hNTJJ2DQRVTfNKh0M80fvyMqhd04SJa3gQvXxSJ6BZnY84/3R3hldnJvoFhUEnjErOCUS3L
dhXWJQ0s+S6JvBfPk8GUu4Ff7fy8hCnageurEbptaMVuTna+nJMfH6Py6SHmtiFDaWhQtOmTndTL
5/YMS6t4zLokXFlt/we5oW7dx9AEfL6y9/YsLyBNtCSEjLTpTkrlTAPNyrhV6m/xAE3zGuBk3r1q
9DB/buo9lTkd1bWtSbZrKPu8UJNYPHZaQ9cXyjI25ee1KmSvgCr2nawIdqT2j0NRnihqPaSD+pwm
w2MEp5UNz3TkVilgaA2S/YVhwdmVSQotXeLBhyw6GOqTH0qwGArl4JzJIMJwQWHGk34FpraSgTfa
hey5etsByparGccv3Qb8lGrhvjAtUSb7aU0GZxRRCPy0JCiRNXiNlXrfxM1XURsiO02y3AY/+QYh
8uZcqH9RG9yFZrBNyrNMH7GyBpc9zNztd79H4QYgWYqIsDUJxgg9yYB7jXisiSUWnSZHNthadcbK
neNqEiBoqN8oPPfIVX70t3ljobcVC9LxvIDXddutzp0bHcADR8US6rvPd9DtIf1obPKYLenkFxTF
l49mSf9ELj+mxn5AYg3ktrj+3NT9gSEcoFMXUkTZmjgEBSpIJaeh50hfSKcvI8f4K9hDx0XD/Gv/
rwamKZYsiwTPljgZGIDoIWzISHMyeI/CqRjAnwrQgFacz4d161iYQUJYPLlFxWsa8UEtlAz6BUND
U8HaIhfDqkbdauWfFX8mSr9rShcpnFvQpujyGHxe3VGCdEnzhgfQsaT+/YeWsdD2wy77qYf6z88H
devDGNT4HADqJ1uiOV0qaKk1y8dSBiADyIadtFvgFClMWudkpjQgjQHcRyeGMQuuZks3JR4iE9cc
J2pcIVsiA5rIoQQGdWe8Ii61Vo2X2vgrBUQQhl/ogoRwdR3T56kEM/LstwebsrnOKwR3bVIinOyV
LKCDsOgQCjEvQNkJcVKq7an+LzYKrzhDJZSRwG5OrEBxJlGa7uQjQb0IMkYFTyhntvz0+dLdO9HX
Zia3vVrSkI90s3w8JzjBrRCeYHUFC/a5Fek2LmXOxhCGEbHvpzXevBpywYOS7hgpvy9gI4X4pYZQ
NUvXcfIbwNJCTVFXB+N9+tzwvTNwbXcyi5ec/LtiXOSjTwFXTdUHo1tLeb383Iok39mT12Yms6jo
udINqSQfszPMBqanOGe0yNyqJPs/okJR9KjbDa+gcg+Zd7iFgDLdxUYcPl6gKJj5mtHY5IAgWW+p
KncP14I+OY1qndH23/nG8QJyh1wDL19YdhZ+aSguFMSN+/ngx/M2MWcZvM0trh9WdmrOo4yixyok
gG30lwKrOLky2+9Pcs6Orens8ZuHoKhmzuCtUUuk4V5TTZ30Hs8MPurKt9FK09LGFhvHsJDWQrYY
nhPl2F2kxzh6MvWtpc/Yu7PCMFaoFqGgwkMW2daPBhUv6sFUdtZRlhq3gAGkCk9FvIHIHUq6clG0
wE6aV1WRbIOeX5zHzCzfedcCUjZpyRw9H3HpuAWvRmzRQmNG6iU4pc0PzTrQsrpQo5UEJC7u7QZ4
Tw8LI1OOyoGQnsAvDpedQdcUhFAF5GGNniJM+cvSCufz5b83M4bJq8RSEBLlzTvZ+2c6p4HySN4x
puUGKJVYET9uAaa3AOMDlFVJDNFs/E1fhnNyzTdolfEigBRcGl/axFNTsfZ2UGqQt75/6hr5S15u
8tiumyUJRljwd0bTuxYEraUACZU1rM7pTguPkrD2w2rmyN25lABwEMTzOCNk4RH+cXXovqFJSor9
Ez2TjqJ9EQeyKuXz+acMdmMHgFc8+zZcO06Xfzf8mev3Nov00fjkos8zrW7hzvBPcWYuiws055Au
WOpfkL7bOag/yZtT/R13+8czz2RDtq9wP4kwjk9OQ4iYCe1kin+CwonGwxBUG3SS1hrSlLk6zZ2T
PgYXHDuQhaoxrdOg3zVcjIvhn/Qd5JJquMn6vdFZi0SP3XPxXTBnDtqcvcnQ1AgtFaTa/FPejMUo
2GWyxwahPrr5HahEPz88t2lNBeAJWCOSNby3iXI/7huwfLIOD0p0Gi57f52om4u/U6M/LQsYRy+N
SpUdXvx8edH9fdKRQral/mfkwM0k2LKwsoSHClJkDx7VIhfsolvRKRjAaJ5E4dxD42bNP36qMnnP
IKkIP3/cRKfzl+A7C24ei9/Fa+82m2QLGu3VA6o+Mz03kdbE5MTLd4jHol7YRaeq+64g6d38/nz6
b27Kye9PfCrkckale/y+2kI6YhY2jcJF+KNtvv/3dkxZJ8urcz8q05DVbMs6uwyX6FR3X9Wy2ps5
LinVL6fQ74SZdbqJxRmTqXJeCBy5l8XJMmWF1tVC7DEmI81WYn9OoCAteAMP+XldXZp2Q9/nTJR1
+1ZTgAMRbeAO8Mak6D9uY/HCwxQCuWHX2GiZuN2K3bmh9yGcha3dHE8skVxVxgc1CZppWJxqNCqG
rS/uyFg7/UbYh7a5FNfhzK12uzM+mplcahfLCNJIQO262fZOvAa8Ks+9b28392jCoqgBqmKMnz7O
mRUaqSioobirN2SnHZqXFpXz0z/aWyinHn/9tzvwg7FpZYh8Jbp5A9MWrwPHsuVHafO5gdtt99HA
5KgmY3x0Ed/XpXMD23wEPjCzJvKtB/poY3JcC9GCIqkLxJ3xTF9ISlML/TdP/SPT99U7hLbHyDon
PJL03nc/rZO36Db0oCyNx2bmkN3cuO+78D9rZyof165G+rdIu0jcVa5FXcGyrW3oGDPjvX00TayM
O+gq5OvorqkgGmWHOJ0La93SdNSfC3lBLmtmPPdP1T/jmVx6EJ+lTRsxHvrPHiJHsI2TvBacOTN3
/cTVnjcnxwoKY7qNM1awckHzOCQE8RPZj3Y1tx2luRWaeCR4MeASbrHknax1446HmP6SU/yaP1h7
eaPYxVL+ivaX5Sgzl9bcSZhEYwjYw6MmY1m2Azt/UFx/fh7nRjfxHUPRxgX9XOJuWFrLtF8rb4Tf
dvagLiQbulJb31tHCFutxvFnx3d/W5LRJCADzErU8nFbFlmkhlqQjNuycb1t4sibwgFHskT7acar
3D4uxiNwZWviVmTZQ4gQwYbduIgXN14ba8/J1sFacc9O4n7uw+76lytjE/+SaaYyjI1Tu83Teu6G
HP/th4h5MpCJxyhJWhUKUIBdy04M3ZR93zm9a/Mud8Kvn4/j/jHTdQP0CEkAKmEfVwg+nFQQskIE
Qx6vYWxx84f4mO88O5rxG7OWJi5KFWCkDxQsjQesWngO/F/bbOvZc6dq1tLERUmQHYvFOKbObTfV
InSJBx31sVydZwCud33h1eRNfFSONk3iX/LRR/WOao/XpbGt//epm3qorLmcTY0BwY646TeRUy+k
PzaEXk//426YOCT4QCwpUhhQuYTHYVEtrH1sSzbqUjO7YW7mJl6pQfQ+82JG1HArJjSNEAPa9Umc
GdBd5/fPAk0LK14uNIpuMZ7eGS9feUMR357zPHe8OKhAAnYJJ0cte7I6QPUpj9LgjJHAjjByeUz/
xTH9YGOyMEOkIkBmvm9peIacRb1YnDfCZu7WvTNfH8xMliW3EMCi0WRcFpR7bZHLD02KmbW/Lb8B
tLuaMH1yK/hwIIRDiIJ3saB9364f0Rl1Inx1CP04zSSJbc6ZVG596geTk8sBkS4VuikGphz00+hX
BTuDSX7ROKKz/TPnF+7de5SDLV435DxAjU3mUYIbMDq3xnjv9Zv8e/7Qc4qMH6GDat/M0G6zfeNs
/mNrirbu0B418vrdVrpvYW5+6vBGFekItMQe5WfvINnnX/Ii2YoP3tOssx3d9uS2+mB+MrNI9JX0
Rr6bH9164gAffT/NxRJtBjvgnTfjpMZfvLEI2BGkJvMLNJi/v4p1ZUmXEij6mNxwQX/5Q+6qi95G
8t2G43jGw9/dq7xWwYWSQNRUbXLR1xXp97qKpV2a0mQdUNbXTxpPsG9Dd9L8bZWeZBBKygsSuYuO
lm9D0OfGe+eBOT6Y//MJ496+Gq8UFGEM16zEdSbbiWPtszcarLvv3pq6qm3uhUfPPr+J4ozd9xbC
6Txf251c2EOvCVBiYLdyhQPM4qUTOqY9PHZ77tVH+Utop1BoI17neIf6B5xUTjVXwLtzTVA4s3Te
vZRCb7IhcL8w92A9eVtraPs6wUv4FD6NXhbFpWX6iHYbymPBU7YvF7Ez56juHq0r89PrQ6gSEm5I
j+6CR+1QO7vyUd3Wj+F6uZT2K8R5f6Dq9mdg62WrmT1+71Rplq7S4klzA/+frLnWnWXxUrHmp8bV
1tUu4M731qMbkRfyw/w74T0nd7PaVxYnLkvU24uvhLW0g1sPnWK3s43nbjWGNNm6si8uD0sSNrBW
PfSbbjU+ZL31YFsQuv9EWTFZFMv595F8JxQG6vKfadAmN0UkhDQXD0yDtdYO5onq/qnZDktUYAi2
kKnP3qqfSNGvchtdCx70BQ+LmZW4E+l/+ISJf+u8MIIbjU/oncRBm8A577yjvBnsaJ3tEKa2hZe5
gOLeU+aDzYnT4blW6QL62CxDni/itfL+0KZn3gGu0j1b65kxjtP4ydpPkQZGqWidYpbS7i/lISAu
79lkuW05s4bm1nPiUmq04tNEZGAKx+m8r2zBhhPWhhylc9DS3syMa+YUaZOHQAkZizeM4+rc8V3v
EWSk25bhpUcPf+H/q0foh5WbvAh4ZxllGo0rx2EZn6H9Y2UbT9n64oBNn4uiZzfKJPQc9WFUwWNz
Bo+tk+4RNHpfvc6Bi2ibz10Ic9M5cUp9PbLGG7iIhouo3dCmhhqbUztwVbnyxlt7OAHhpBFi57bB
5kEjnFzX7KrevRSunMLEU5k+NAalzqqiyPueF4Jlym4Po7NSHaiv7eo4+gHLEWaTecp4135yUqah
q45yIdpPrK958rbFHlfoorS597/WDjBpZv1Amu8A5G1toSu7aLfJF710Bhut+nZhbBsn2Sd7BFz/
ZQ7weu/pE0+FTLppaS2b4ex+qdyKHOdxpZ3Exdy1eDe6BTVsSTr9HoTVk01Ol30cNXEn7fTd8NN4
9xioFbtohKxnE7n3gr1rW5MdXgpNp1ewn7ynAaXnftmt2g1quvj/bO0f64WxSvbjtRhxoKGMWXzu
QsYtfbve/wx1suXhDm9QOsB8s4UH0yZxzKUXzQFa5wY52dGRrnghVO/4KZvI3c4O4Wl0i8gYHP7V
S+hqQqdXKr5egm8eW1Tdyau2L57Tjrcnyycv1H/32ANmScsCEFnAZZNdmSgJCaaL9PdpjR7NHbTx
+AsWb9NyHsxl4H6+ZHejNkJGHT4GFU5LfbJmaWf4aYaw4w7xxD+9I39R6s1L4Uir4lG4uNAtrfPd
eRnszjw0hZU2F7PeW0y8E9QQhgwx33SCmws0SCl6ajuLk2GyQ8G92nBlOUTpc6+Texf3ta3J5BaN
KSY13FO7y4oX+86y+6d6kW3/P95B4zmbHoRrS5OQBFLAvlIjRmUcIIv/0b4Y64gL1Xys/5Q/sn2x
VCkCePbl6fPFvIVtjE15V7M5efzgZyDNbRkh4qCn874lJtUePKf8Y2x9W/ktLmqYRmZs3l1BcHQj
KgpZz6mT9zxPikutkbnnhEV7OG99l1Vc0SctPvwbB2Nd2ZqsoASFTFgMNbtlPRZDw9/VBkD7TBB7
78a8NjJZvFbTSimGkPD9zI+uk7B+pRHgfT5xc2Yma6WVVTcqwozzFpN7b7ewwS9Acc8c8Lv3z/Vw
xjjl6kFcXnKZgnUrU9htD9VJefDdM5mqdqV+DWf65eeGNIkga7mTjQER7/caMtLalYNeMrt9boVm
xzS5U0PuOJNyvMydOsb7vju65d72FtKu+Pr5Mt3Lj9Nj9c/+ntypMVqZZ8lnUKVDs80+dAPKC8Ga
4O1/3BATT3zOBpiWxs0NXf/jmJMa/T6DmnOD4yrcOKerAU3uz/NZqvRRUZJberzT4rX647IfH6mQ
KTow6zvDeWX9+t9m0Zi8TZXWk+oqwOhYchVJzKT2sIXBz/Zm/NF7G9hkeFC1iAqpahNZgClm2khh
QE7Ui0yZsNvHa8AMj4rzswYF0Dn0hv945aC5xfOz75xOc1N7JwD6YHuyhBXEmimNEfLu4Vt+lN34
YVjAyW23NoY1G/ZaN10mq7m5HT3FZyOeLGhtFEou94x4eKTsC18uyXtkcB7TY7/XCTKVl5nFvJNj
ux7mNNNTQWwnawnDNBY7yfEf8uVhc3TzfXV8Xf+amdM7PuWDrYnLjwbwz2rE4BoXzVgebPFjtGjW
2szhuxcHfbAz8fpW34fw8TKmb5CHfxdtAVjAsNn8Bui7+P5dXsK2ibgf23UOqqbeWT3pHeSjGyD9
pzDPKoxr2eoLJlNt9mlRvsZJvJpZsDt3tCyBXlLpVqDbTR2/4eoOCMH9SMqlGo/832WXeJc/1Pux
Sj8Lrrg/nn9sTS4BGL4VaJZHW/Z7CjZYQH09RnZj6omarGMJs4+sexsSrOoIlLbA+4mT8TXhpWwa
qZR3kV7RAukK4ncj/aMbs6QT9wzJItBYUJPKSKv2cSKbtIlTKVLlnbpqeclTxSS5tnkCHevKS3KN
jsgVPrN495zKtc3J4LRYRQEmwaZ08E7pU/Ml24iu4rwgmGSXbvYl2acv9V5xu/Xnhu8t5LXdyULy
FDkLKA3JO1hGEWxYVtrvzw3cC1fpC/pnNifXOIoxvqHGWBDgYhz5kA3Hyx9ED2mWs5u1+6pdlflb
kwmbXPtqFk6JBPAc/vyef7n+hsn1DoGmlNV0GOxE29vGD2+x67vibryfIO/EjXYOZQxkN0GbzJ38
e1iaD+OfXBet3CAq1yryDsFYN963G+VRoqW5XbSLZAGH8MXRl4pb2ri7l5mpn9tUkztDlXKZJoLx
pnrbvUFMu3h5Wq2OFAb61XO3mKtC3auOXI/03fteOaD0zEZCW4anl62vBuetWBz+SpwNnChcjjo3
czm+px+6xa//dZLfP+3KdFDDTC1dmGTEnKjTCothc3hZHccsyA/0k0jenubSBjN76j1Rf2VSLWWj
p3w6utsOk9ESYlGy7XMviFtCJ3hIYdsYOQBoNVKmTIdGKYToRGnj/kFJInpsl4flIVz8/l26pYtU
0w/f/jOzb8ZrcBprXJucXJNKDQ966DOb1GqBV5y3BWmeels+6evcnq1o3XVBVwOcuFsE0eomKBhg
EJCRXu5e/PejIX8Tf2pbwcmdz0c3Z278+6t1k1XBCNMQc1p8XgziXj1HMxbeb/PP5m/iVK02QnXC
+7+7UbVVN3TPNus1noBkXdp/0CGasXn3qNPFaiG3ptJcMPFwAikWeAN0eZd989ElbJ38K7DbQnGR
EP58/iaWaI0CIK1p8ljGpwtTm/gzWYYU1srk7HUJKf6rhEc9oBy3/tzINFL728rIMkNJm8a3aUK1
E5NcinM1e/0C7CY6BNTQYShDEMHewqu5QMBj3a2f7W4hZXNvi0kcdWN6MpWWYPh+YijZ64OzbH4H
zgBcKlsOC7PdZLBM2/afZHd+63LXX8aVPbOOUwKMG+uT6dWbrouzmoGXPys3D2mlTRfNi618AZVh
NW65PHWL01ioWc9ZVj+e+r8tg3qjwE0DuKJPTn2oCAEy0WH6mig/Uavq4Z7Xi2ARDSE4YdP8UgWw
SSaQG28gtC5HjfA5Kr73ptqrg/P+Cfg4mIV0mRLvNM1kqEkHmXiZvvboeZmrCrFqSAtc2b3AkW5f
fqfx8oKGTLwa1I21infloSyoNKtLHZH3R+n3kLryuqofonCdacfPt+QkKvz72+jANE0NvhlLnWyL
LvJbxBPF9NWSUAoXzqZMt1CG6Si3kRqcq+mMPuJmKmhNJ46nL1+cUvZcSkktdEtLX9P+ghxDki3U
EuUcU1p9Pqx38tSpIVwGRxpbtJdO4jPlEp/VVq+zV50S1RsKd2fhSOsOXDriF3jWioX4u8rhxO+Q
W9rGmzJYCuVy4D742fcr2nqMyEk8d0gh1t/6IYpR2/ir/Kg+0eKLIL1H4fSPn7pD7ATd6fNPn/aN
vS/J9adPlgS1lZiro8leTd3p+pQOHlQzF0m3EwmnHoRokxWL87o7zCWZ34lgbubMGNtxFRo2blhq
whhVKN/AB3q6baARsHiJAW+2zhESPBvercuqRrp+UfwKV9XrqLiDBmZNcuAntNjVY6huGm1mGae4
gL/n4uqTJncOiL8gaHs+qV46F1d1L7+XG/3/kHZdO44jS/aLCNCb16STRJmSYbkXoiy99/z6Pay7
uyNRXBH37mAGDXRNdzAzIyMiw5zzZCbwpV/ZL7+C544NjDeZmDg7PT4Hbs5yYKLtf7djokIeU0le
zgyJHazFY/jxyv8e/JNkiet466uF5QZmpf8iUahu4rNvCOs9ZlwP6BHB7xustpSgnCYO/7YC9kvB
LD3GeO8Atmgq7as+j1ObBxBmvgbdFwD7QQ8ZvzYNQz9XPug6NQ4Q6Xjps35yroeYfgbOfPyackrk
LviTObuBJJXAYdYdb5BpnNh7+BkYGFK7rrzBoMs0ATF9/FVWtHBuCnppWHzU+YlqAo8ZKD48h3Qm
xuzx86vwRukk0J6XUmpjopxfyz7DGhmdM5pEgbuJy8HxGBURv6B900fOuOVAXcdrGR2fPGDYJwkc
tmdCJqur1GYjTRRIEei4kkW64k4FmnRMpj/xWr4rRItjVhL6NwoUR5YC8mmk/K+PQH2LB4yrxAHH
6HbpXO/1rJDVqU2tRGbHgp2YJ/k2BxhjT7DraGxcl7yegEKpNgAHmn1J68cXYU7zYEQxjQTcSFQU
p2BdvOeykifkqf2JJ2auxu/ppcKshP+5IGdGpyBnBJLlQfR75xyyhOUG2sNKHfSJYKHlcMk9MNND
m/IQXLggzQA5HSMA6JUideGqw6ALzyFAZ3Lh3x1t/Nt2dKIxAHMYYY/uFg2qzsjlE5x9YVTpxt6c
KW3Dbz2CIOX7eSFTOGfzMSEMkBqao0Wg9Y226Eq/i8bzO1foUzskCEwQAlgFSE8SVdiDQrYmUmJk
FFkKjSZFxX8tEeYEsN+AIMe49K1Q8C9QTA0mULuls1aj8l4ibM3wqwx8gYRKk55IDWjAIk++tIrr
mENDL5Xg2JmLjcuFw0boIdN3yPoNkwcObj6+wXHol853qe+k4xROS0C9CJyEIgXWPAKo9gKeSZR0
lVQupb0TCgp4Sp0mDLUQo7mgxusiF3TnfV0HWwy2laFG9yH7kmQc/wKqVMzD017ZYj5e8hn4DCll
tm4b0QpR2NZ7djJWeC6SskGvoUTxNtck2dIQ8Zwvw5wn+DGBxYgx6WmrXwQi1MJRRrpY9DWKOvjc
pAagSCEBw41K5Z/sGz6H2rAcSZ/aHCRHjCp+tq+5ITqqzKgASyMiXS28e6Z9r6MSACwB34MBdYSB
U4B4FsSXRe0xrj1y8Ejo+wtZND2KktmBQ2zjYiKlBRlb1OkDt3983/9eb7dGHfOaArDp0fQJWOc/
y3el9Hnt8nIIfmlbe33v9WSNjoFqTZH3lLxjI8ihxChYrqYoY8pr+HtC1LP2ezyqGwzxadstzCBK
ZxF5U9XVEf+senI+J+o5U0Gqjs6kzWajnpfeE/c2CheGQ08MelTx7VO/B1TIOOcUx7kw+Ru440hZ
rUPvyesWXM/9tbgVM8keeE4qyDUApi9Is+lutC8BIQIAIUzsWhyo3B8fxHSIEjpwK21ifdw0h+MJ
Ic1ttV7N1hJB481vtt3tdgZYKNY/X71Cuk2nku3wGz4tdVLM3Ixb+RNDxDRV0QKvyrlooole753x
WaogHiJr/unphTYyIiKgAtuRCsz/hTjm/kFyK3oS5MlsKEvhKBq0hXz2y4SHEGSqj/f3PpC8lTEe
9pWeg9LGjWFWnIsX2XmdE79auEnT1My/DlDgRjgdpEqArnIrgQKrWTtwKXWJV87Tj9ltms0egJbf
qGZbgtYv6Mt9rgTrERAZQ9zIyTDZMzoX3YYrauoC6CzSVeuReq0HiWj+WYkvrbBQmZ89Idim0U1J
oMFgb9fmsAU/UH0DaQKmDkozlp45tIM/PqKZGEehAfEFI4jLTSOsvZXSD6j/ywlFXVI91GNT3spk
8+ui63cpqTtnQLAvPPrcAWGBh9atIBHNe1LZOdSlc2OjyzZByZGy3OXVvx8yY0VXgib7xpV8CmpY
CFKSFm83tFDwNHhkJeLTX1E0LG3gnMW6FjexWGVZ86VTKNTFAockJlPYI7pFCd7XX4yqJ7q6Ea2F
h/LctUJICuAdxEsAGJvsZMHlXDTwWGCkNLoIsjwB7/bHajGjewgAmTE3iAoncL1vDyuLygosurFr
R2LxUvjFFqy1NfH8WH8sZ+ZGoY4K8hQsB0+Ov/bfKwshS0EbNEPp2kmZbgCcc3CE8FVJ/E8u70ke
NwbD0gvXaiYrpdzInBxYx3eex8mpa++MA7D2ATaAXzpk4NfEXBM4W3WzcvYR3rTnhWj3b1Jp4vhv
RE/MFVMIYlm1EP36SqvPov7cquB7XAlEM4y1ouMTPpEudwnyDQX43yxeEzHApVYmsoTlyso07Xch
MzujvTdfNCrC1QFIFKcEQpW7tu8rK3EA17hAb/OO0eKiUsuSXdj8WXEwMuOrCqRS4kSvAiaTHTZ2
XTsEqTKr+7UATK5VWFlZGi9czDnnivoyw3MYVUb688/5Xy2NbcKy6njZtetNLquliw3lSCITjJce
qqdEExy1dEiFkW3iYhbUIbxzAXztR5sXJH1zyoXvmbayj77q5nsm3gNsvYDXpljXxqQ487oL0Bph
gDbvN0DXkOoseMZJOetO2MT1gmFXCBvQ2tvlYOanZksz1oeARJKw6/9d4Kl/yQLYKGa4UENA1vFW
h6iuouM8jDzbisluIAyj99/f1nOE3NR3u+KW4CnnojYUEv6RN8mpB44nNDT61O02WDeVBcjD0PIa
QwLjMk18Z4X8gD8Ayz7SIo/TON5q/ANDv8bKmq0sdDLRJKM2UqKDIVvrkm3oSAtxz98DcnrPr79w
krXpvWhw6CbwbMxMg+PQQNEDSLEE4eW3u1H3zDs7TjhX+s/lcDBOWwod3ur5qL3urNWZ//QPvpao
K0f/lrSWtGS11B83fzX+2cFpB2/CSdnAe6Fns4IVsKR6KUEAizlyUQ2kDbCp000PkGO2WLNadOzF
XX4pGdJ9VCcqUXvpmHkLyfiZhBPuxtUHTewCciO+35Y4UgF0B84bQzG6oKw4J9PaSrGF1EiBGssh
90QXwOzelJkGfl3lp5B3YKonkbNUFZt5HeKDAFMAwhBkJQC3f6vTAPHpcgBZejatyhteL83hhX3y
Vfq11WLNcTCISS/c2DlXeC1x4pb6hFXiyks9WypWYq72JabGk/4dqXlvKYc5v90oRHAgtBjBCic3
qEaGtxF6bHfOGxzgF2KNPxd7D/OOit7uI5JokncoaRQDzAG00STCHNzlseefN4eCOPLAgfwOIeHt
Dtcj8zg4QHHklTmIBfp/uE3gfrSumrPI7ybBOpZDk3UksMWXqrBUkpwLfFGlBpAhINs4uKKJ1RIa
ERTVCeT3pkDyXxDUBwTM0YyqhsaC3582zfxZSGw2cj0gGwA44ES9mwHEuHnSezZmbQ23fAZjeOx4
WkMfWd8KxJHvWvXB58m+5RlxKY2WVEF6XtjwuZju+iMmKj1kyghUN3h2LZ1rWVXkFYNphY7IqdYf
Q+/Y96XGpD6A3Yx+zeKJLxbsgg/8a9yYGkb0d4KyAuYbcG6TbwizgYmGCt+AUqgRRxpTkTcMl+6T
vW3bsRFqGFsgvzB5x/9k8WMmGfjJoPOczpB3pSBXLi3C4qmxLgFiisKgi9no+oegfqefwkLqeNZH
Icj5X3mTE/dLic87AfLqDZpZi0vyFOrVVlqlO1HzPooVtx82lLkH6wNYszYeqT8xS6YuHfm4ndPt
RgMB0GnwXhUAjnt7xwq3qNk4Kn1wuJ7Be+0fpUIHuRvrbiRlH4db95vacEtMWrNR7rXUiffzPQG4
gQ2kepxqvL7vvK/aLNWSGKMffMXLPFn3qoTOHtHXn0Qikt5HMW1v78HrRQpin/sXq17QvDnrKmO+
HXwQULw7bEEFxMZKLDme7WemV12K2krYNwnDoF1KlnZ9tNTTXR+NCnJ7EgPiiUlMDerJbIg4Gum9
VveJu+l3PpHBULtniQSeuP/Ed8KwjHyxmOcAEuztISsFGlC5kPLttHZ1gf9yJcKxetYB20QxavGJ
TlUfA+7pbwWMwm0caCDwVkVejQszUpYe36Owydqxu2DG42XUD++A3FAGy3PfZQNbqUwxWjH0sXXM
QFgIsGaeERgaRyYGAkag0YmGdVzAceDLDuym2lCcWnFaqPfekzx8PzYb498zWQ3aVSQeSoNIAPHt
7dayfC3LlUBFdlhnGrqNgTJL+Hrt7wpu5bMuQZfzwsN7Zv84FBV5jJIBAAJPs1uJPtOIXtgpEezU
odr0xuK40Yxy3giYWOCiDHonqSEg3Q9WorE/mYXeD8R76CtWLu0nZTzewvkFIdONSAqtIFNQzzxB
CFDxkMf3pClfBGmfDJsg+XgsZaacgsS0yImw7cBRuGPpYuK4YMs8iG0MhqYFqTSJBJdq22wBxrrF
m3ogp4Zk+lMCVJkk0atnBmny8+rxV4zP96m6XH/E5OJ7aHBymxofAcZ4ncc0Vep+PpYws5uoEaJ7
kEZsysHC3KpHy9YS05Y5GrU6OO5h7QMRtc2P7oIWziwEToNHrAIYVhC2jJ9x9XQuEifK+hQLKZr4
WaIr2WCKItMfr2UuAruRMlkMkJh4jwfnuR0ph6bZcFvHj1Sw80TMrk9fucEsOzAwLsVi98U/VH6u
1jbxiXUBKuUh82JE9qF0FobfcjgG+T5xL0yJ99A6aBdigRkjggiXhxEBxCWaSyYZ1iL1lSYJw9hu
BVJXIQnCU9+9FZXRsWgc9I5L7/E7HYFBhCCAEiNpjJfL5PAaiQWvoJgmtt8HQMiNMpSNTdAk+WoU
sguKcmeIJ7ImR8jLRdwxQZjYTClpAYj5PNqI0QLug+Sopr8eK8ydVkIYgugxLQkYKizuVivTROpL
yUd/ELiSFLf5bIry+7GE+2ffKGJsfMCcAHL901JlNuLuMEyDPkU0VnioCTWvrwyg4gTDfWIti1pS
xruYHHMPuF5osQAdHdhkJ2fFZSBqAYlDhvI3DBbGvilAkrnkR8TU9wC4DwTDj1d4//SfSJycGOrw
YhdSXGZbWWd9gh/CbNAN/BMYDQHZmXqsyfdKDb+0dOm2z5zemPSDUwOqII2OwMnp+Y4fBq6f23jd
aO+KBSghxyAuq31UphJoi03kd9cOC0UzBRDi4UgFPDZu5bl+KspO1+Y2b6YoduueAS6OISTZT7eQ
1LyLLSeSRpd7ZS2DWEGaUYKk2v+ORO1c0+Tc9ws3bWk54/ZeCRECik2aUUhM+F5N+JWoEFt2tIWH
0pKYqQsTqZAtHCa3c31sPA6QiFb00CPMm3DxfeOxMt53f4w7B6x4FBlkGKw/r361KMSJAshvxRzq
L77L70b8rpT7eg0M1HNLomZJBe9iH4jjUe+nMfTMg8Fgsjix8soqQ9+ljb5XiVj+R54aJa+9iAnB
aKEYL8443SdaRokjbTPLIpCEYbk9NdrhsxK41oWN6lpPBrz2wNkDQp2DhKwVhgz4C0YMU01y1CY6
V9Qp+hmWIsr7RMvkGyaa0/hgYivBIGZjmqIegcO1LCaVpwKjY7PphAU9HffwJgaaSJvscSZJjZMr
XWEXBjDcrSVY0jkLfbOjE4tJl57MpWJZ2Lm/xr0m2s6Qc0KXb12orbgn6bLIYTiG3I9WNLGYGI4L
2dStCztRdoJoNq8UC+0J4mPubJQSbbNkKRW4qDaTGCWQMiGsOKgNl+4YShtitJ++8HoWG8FXhqEb
jOwDhD9m0S2NxkDCUKHKvaFVRli8MnfREo5znNAbGRSRCRUmPrdqQ3QgUnFpM+4pBkCUnBCJ2QyO
WgE2sT0O+lKN/b5jHl4QbM1//Em4+3+5tCubgBi+r/3QKe2ueA3RDmdHLwJSkvHYph7sZSLtEguk
acNGNjgkih5bpJl4BiRRsEegn+OBTz+5KzTdcEGkKKWd1a9BrTaa2JzjjMj8gpwZlwEqtLGVQEJE
gyGPiV3w6lhm0riyg+A0cCvJdosdFKklXreA1sGNF2KivqCFYVCXUVCdAefprSjkRHKwA3KVTes1
cjCf6DOSDHfj25ddUGDC+mPDIvsCdBmAjZnuIVFV/XQufizM1GJ6bmlAcS7+wOcgFwUmOECmTHso
hrxXBKcVKzuqVQ/sn0ac68nWt6TuFye7AmClOShWWK2FYcV6pEW+ndL4vfwbvRbhgkO4T0dC164/
ZnK13cEPmraQKzjV5huDhID9Q5srAZA0wjBUPAgJ0Zfm6RJpgUhnLaVuRm2aHo3AQgcQaIIFh54c
DVNmYkNlfW0XIlifHIUb1DgDofVjnWZn3J6ITke8isdOQwR4txpQtDHn1EBbs4uhIGAIYp+jYj0S
OZIy1gPAdq48QDdJxB10vjVzNFOX4H8PSPMhty+ebAW8Vddq6r09/q6/rPft8hk0NGPef3xi4teJ
q8BjPqilmO3sgiHiyQEftNkUOvcFmKMV2PoG1/R40mdqm28HVmtTneEOUUBieiUlWhtaaAavzZ7R
svLb0UAnzSvg5dSd4TtkB/Xxt87s4e23TvYwjsI0ZFy6s0uyg1YiwfCOqsHYOTDCBfj6JbGyvaCe
IxWRxPeC8Pug7Fb4RE2RZfTlNB86PFnfI3XX68hZhqB8+ByTp5edQt5ffPL2IZiMaqv7l48F+fed
2CPt2sjMgMfR+PyaJKUohe8SORc6hGlgGQj1YRWj/TAstASEAq4mkBYz9o66IPbecN1KndyOmFMq
mReUzq66fS8gPotKMGmuYmapM4m7v4e3kiZRGgsmSt4vsT4jJsZBe+/Vzqj1AaNiFdovdHWLLPUn
IBlJbGJ8GxPjBVFpS4W1Jkt56vtZlMlej9965f6UJO7EnHE6O35OttwLDxjxYXWKIMqDPcrVCgrn
fisB0Y4oGwAVY8EzTbFTgKB2uxmTWzkwaDtianyAm38zlZV4pOK3Yc0TNnkLg2xs/AQkOFlQ8Xsb
BakM8jIj8TdghSdJEsp3AQfKUFg2Yb4M7/z0vqa+qnVgiCT7+OAkdMM6B2fPkcikXTKiUi58wL1H
xgeAKBXpSLh9WKTbfRdcX2EH2e1tiO8jssNM7iXcuOT0w3+bp3V0NjEriMnjT37/vfoFFO9SUf5+
cmvceLQmgW0YsyVovbr9AoqKAt6J495+tl4PO9/6BP/O/oBSlU9OmWWa5l4/92Sz+SjXe3sT6R5B
0+9x9fx4I8bjnRrl66+YHD8TVWzqsBH2AQiIxYtUhgQIcQvHPXfhcJw48RHbAn3ht0tF60EmFWXW
2/6gO6WkR4yiP17G3HFeS5hc6aJ0UtEr8t4uY0DOCRHhOFzc0HQZSRNCPDf7RZbk+9hxLN//s6jJ
+TF90AFjOe3tTHve7VAsSInVH19fd++eerjkuwtcvJYw6qkj64GsnbVLLpy1jlWTEF23U4bYHiAt
0b76tDoHZKMnewzH2r+J+q093pw5y8qN7GwYycR46DRDyFNjgTbGZWvjkYz3GAzvGaaaY3nhmGfl
oMUabwe0y4If7faYA2cYgni8Uxly4WPqU0ZwRYtooKh+H69oTmvHwjpGaNDoBcLHW0mZw2VNr4S9
jf+pJYKAgUGRbUmDDOj/S9AdjE6LvYvGS6rEbw5rVbTNMa+PRczu2j9rueNubvMSVLVBDxpqID+7
2xgPAyZ8cbOlWt3Cpk0bjJtacBV4096u+Q4PrAT3MAEdaR5668crmrvuV6ejTC6jUKU91UsQ5LR4
Uymo86fVf3Au4L9EiAvTOU4U3SpALbN8SkdFbzdhrTERmkfdvRAspGunENJ/vvFaysRJtBI4aPME
UpAq2sbj4+R1d6D1g/GUrRpy6qzTCbhRjf72wbPkgyYa5jMeb+VfvWxqn68/YWI60TvROHwBBcy0
VyslkgIzszOMwwmuyhz2T9wxIdsPEMKcV+ijiNQF0zF3lH+DMxzmAtHfMLnSPYvJwT/9rzs0iacJ
kcP3xyuc08prCaNlvwqAyiwQ3aDDAssQPQueJrrPGbPUofd/nCSmWf57HVODIcSsVEaQ4germDzv
0rE74bA+CciI26f26YsnLWKPBiAPAFhRx73EDMaCfVxY6l8odrVUqQ1A7CrjI6rRPio/gh25xr+/
myji4e2HAUrASUzuBdN0eS25Pe4FprfLRDCcXF7nylK/+MxLGsVC9PQArQppDQwK3Z5aFAY8V7PN
gH4X4F5DJ7s1hs+1dbgjOujPXLXYSB+ZuloaLpvJbt4InlbXQOaWiKD8HGyOFJ4pfvihVb7TT3lD
HAzK8SvlKf18vKVzoQWCRDDuwn2ipjdRUJopgopLy8GO0cTUJzqPpoCgPuGd/B4GC9mbcdumtx1y
MMuPEVQaj+TbbU16sPyULTvYcp+QOjrXTKZlHKFfqeCocNkmzpdmdmYfe9ciJycZVEmaxiU34LFn
9cD4RruQ6q7eAV5luDaJazVB38NSz9DsqwNZN2DZgkIVY9XjVbm6Ci2bhIHcyIM9hIYSGXlHky5M
tZh78SnS0tu61jGtun58kjP1BwYhwz9SR1d8JdWtlS5RcmewG5A8iCRpdDQRS7za1L+MqsRPYMgF
BED86rCrx5Jnz/VK8MSMFlGT02wGwazy5G8YcJeEb3T65nFmsYmXENDmAtPrVU6UKJUcQVKSUZh7
bEEJL/xkqRl1x6Xekil2+J97HDv7aFgBCTHkxM+HGKx1Y04Y7N2uVC0DWaRVc8ltSjcxxaj6Bq3Z
jPrVG/rHMYaJqFeZ+RvotXVccFKzCwY2MY8ZZlzUv5fW1bEyucP5raIMNjL1nGxUK85TwQG9VFmZ
PcQrMdN9LdOaV3qISbJdc+hz0sIQJEB4k5XnCgQmj1VmNgUlAvYZnUEIqIEGcKusZc2A1jjzaJsh
6zWln1z9cvh8FzA0evhcr09rgKsYLrXYl3zv8SU0s6FkhhwdyqhT/rS8rpO6rqjGpgfWpoRMFbgl
K8fdO8JRBsZKgaqAQJGeKE5auF5e1EFrI6KBJxZV5ZOx4IlJclj/JKuvF5Cao39uU1bkvLId4q0+
NisA50ia+7Kwy/fR9+2nTHYZHQaZFLlhaz9zhDsA/IMwBh5waCGKzZGojl6bL2+YkduXh/MxX+pT
ve9jwlW83omJHZQp4P72IcTL9mv/i9l/9cAQYxSO+E7cfr3wB2Bb7veV2hPv/RfV+sfrnz/tf05i
YhGHkC/FsMJJZP1LXB1yaaFWPqPFtwucWL6qbSPJ5bHATAM+u/Fq8OowTl9VLnnSE5R5tht1tfqW
9UVqjlGJbn3preTJdZVrupWKNGoRWJaAnqLxItUUV4uVUI0A5CKVKyUyPeZQCE9RYsXZ4rTx0gdM
POtQyfTQhthbjryG+3cUYzztwq3Wa8Jrpk4bm2xzhkVcijJnYrObhU9jQMkbupAZ5VoNQjPgfEXG
5ecUvAAQf6N6+op6WmFY9rEezST3b4VOnkoxJQUxm0Joqwo1AfDc++6zOV/C4yXdrNemoL9ESF4n
hDbeEBySmhlL8C1ZxIebcUq3HzJ5MPVCm6T+n23J9fE6t/r7e3VRSDMmaHaiegm0k5lYJN5u31JB
38OGk/M4dgPQ3wWvv3S7/+KRK8fEKnWepgmUn1o9vwLvIkdsJarGGjjOgNI//Uj6Vpcw5c8Sxt4c
Fe24cLsXP2C8/lcfUHdNH8ceTmUEAwQSGaI7+A9sgk8A7GhmqydKUl90fYMdiHZHz1x4Qd975tvD
mJi3vpeFuKEg38N4odNacmYzgDZxEjXIF96R95hzt6b0b3b8aq2BrNSdMprSXI9R0tvx+mENFpcn
ndnsVRaORFtS+sXtnRg3rsyyus4gEl0JgsFoa+/skmaMC/CuPKHdabuNNRjuDSb6X76P3Ld4Wprr
n0kj327xxMxJoUOBcne87QA1sMZGBXQr0Jtii4Mewa07K1Ql9enlBdQUgJDQuZ7o4AlMiHPICFrU
cfSr1cKxTwG+ERneftTE9IVJnLtFM34UmIoOyDXCtyP9eTK/CAyf/wSbD2zvb2792Ar9PRse2Pw/
HbnSgUHxqDgc5YaE38VEq7Y7Q8KsraOdTt1pS6gjVAFddniXLly1BU3/M8pXkh0g6zghDclcnq+R
rzL6LLX8ylWDcDDShtUfr3SmbeJmh6ftbkVRpl6cQV6hveYfO26LeJCYrYES3ROWeHYNbeFQZ95s
tyKnUZvisVQYQWSmOTvHFAx/46z4g2P1S3ZzIT78U6+rzYzi//Fg46zWbtdsh5QcDgkAf13ibM0n
pNwSkQBP+Qw1WmSwWDrKidGqlK5MlfFGibFZlaaDifsYVIzDmgoX8yjj7XyksJP4K5SdLCsUyOpN
LfDJK1xUTgyUn7DQ9elJUr/k81sKO6bZv0fAG1gLasvNfoAEQCIQ2YzsnpNDlfuoDIIEURIPQPwa
qc1cNU7h7iRf/FYFAdU6PK49o7K4E6oWKa6Ob6jJcXRWK3kYe/YWGzlnWkagZ1efNHFauevLRRXg
k/ojHwIIZQdTTtbSgP5Rx/gie6TozireAgtbMXvsV2Inx47RwDiPORwF4Kk0Uc3kt9jPVCc3Y0Z9
fHn/uqjuTv1K1OTUU0lQokaB3wDe8bH5Gh/HNIJ/Vv1MMAWKo8d/jHUpoAVr3Or9ntVQ/E1RAcSU
rlE8b184tPHSAAtqyE9RkRO7fqmNt2AvbHSABGlHjAkAsXsr9kubNO79oy+feDw28tiO5+PWrh12
X4e0TTHcUn1+piY+KgC6edHCRI810tuoJXeS3FfkMWxCRkoaIxZkoxzcfkkf9uhIw1SHjhmWVYLi
meV+rvLF8bF7XZBpllZEiUMOdRxYvf2CIWfLRqpQsKzpSAuqal07VKHSTrxnZYkktBRpj1WCGdd0
u7E3EqeFpjxpmDbwkt7WKJaEP0EANmzeOlIalHFB1L11vRU12d4eOFXh4GFxrUqbwsGyZNXaAQsL
MYun5Qu36v59DWEoksLCjPmvaYcd06RV0XRYl+Opfk4w76ot3KaZ7slRhIg6EE4LMIaTnLdfYtqv
H1CIBbzGOHT//u6uAEswkJf+INdkrx6HxHi8hzM2Cp3zABEDMj7mCzFueasgCmp2XVC5A/YQzKJo
GPs8nIaVqJUG+nzTNVHtQG/Jb7DIjjzjhdFNz2MwAjBBGFuYzjE7IV4UVC30dlBv+lbPJBHQRPuy
QksXcF+l6guADSTJlpKK937iVuz48yuX3LCsx/o5xCJzquNvpxBkbgNXpRZCuHssBeFW0OTqBXkh
NR6m1e1nJNkS7YB8SGhdgJOHmT/FKtXP0jz4IANkkG0cuZkP663OWqAftAE3bNqpIa4ac7NpTJAa
nSsV/25S40wTmvSYvV1qZJlTb0AcIV02ThkDfOR2W8QqGKJM8Aab6c+Jlee24hth6y2o+MxDA5ty
JWY0y1e7z/BlrhQt1I3d1MecxxTHV0RMXd+Pharfc6Srq8pYnVcfoRaZj1V9zhQiHwhTzMso98gT
TWfzLM5iLhls13HVSjk4HPrRAoviYoxDygvCZh4OI0GwwgKjGSVxSZi83hUnQBUyRV0g2VJWBpA8
qACFx8NJUj9Ro3uRcYogpdwhe1KYS71Qo2pNbfC18Mlhsk5ZFHWEBK8brcTnTESwIyHLy/6WMFtF
jgCkWgSemLP71zInJ9sontK4MRbMbDuM8GYrSVJ9CvjHBUd6VENfcun4+EDnLAgGkETQ+aFLA0+R
SaDDtEnUcBHT2NILTD4gjVMj5zVe2TW2E6/h0x/Lm9nVG3GTYKcuwM7ldnRj85tAw0wcMDeZWKXK
J9cznWoBVWNGW2+EjT+/uih8NAhVVGJtvCpRRp9oefGaHyp3oU43u4eIDMZOXpRsMZh8K0dpKhEs
AVVrd3QUPYlCuJPbNCee0wt6nRfUug1ihvBAsI5rTzEFvl+iImNGzZhoKy4KcPyBrzZ21E7cODpU
QTPNKY3tdxodmEI2IllSm/iFPaWf+SfXkvjz8UmKM5HDjcjJqmNfZLLGgUieNrPirf6kmE/eVzPf
ohPC5JofEp9Ze90bjWPuNCHb5ckxA45tYnbKLnKe4/5QoZ1SAObtT6iA6zTZyKAF7Xepc+Lxp5VI
FxGV4PCEY/8O6AKxM7xBi1O1BImFbEaJWYMp/jxsOFQlq+8AqLmbhFbz6sWLvkThK2lPYq1y7Voo
SzV2tmKmd9La3+RBA4yTSgWwq9gv8dPMOAFsC4wVhpow2ydM7EbT1aiRFCiZ8Jk1nEtGpYyaP4T9
OFKVepu6A5CzzsnAZn9KMIL90i31os0455sPmBgRJB76iEt8pD1aje9J/Nt7vyhRx41ZiwuaPzNf
AFwFkIGOwyEIuv505OqGcXRWsRWckc3mhkAy0DRnIG8zgkNjFEZiRmtL9lTPGKzYdowhQlqRUx0j
xhP2LL3/MWMDB4Na8BtzMeDNV02MTJR1FBhk8FWAt3wVHLJD2+zYPkvprxSA+krfqj1TzewFWzpj
boCpQ8si4MoF8F1MgpVYzETACUednQwiVJRWExCcJ0gp5xjbC14fX7+ZC88xEqZhUZQbwQImIRgK
sHKUtnlnSxXlPzd4nRJe7JwFbZ4pH8gcIwOjD4CXQBGZzqoISuqxjow2fQmENeAxMCJHUzpPA1RT
1pBCsgeUV1GldxDhxprPoSmiVaNWUvn+LBabsgR2XUGtMk9nOOPxDtzjfwLbTQIPLrr+4MDQ5HJr
dgPZZfpwkDo7wBRUZxTxlhcycsy9HxZYGChWAlEYb+lScyg1z02XJo8/YOZpevsB06seBz4MMlrH
42cgfBnvrf6quZ8hOf6uUFlZAdc1d1X2raFJ3Fv4naUc3MxNBwrA2DA9UvFi5vt2A9i8wWOrwHOq
QO86skVOq4Fe0zgMhD6Ih3brP5XrYLNaWPWMC7+ROtG8qh2A58SiccmqjAgdEyTc54QDk9HlFJs/
Fdm2xvZLUtHW2q433c5WFz5g7nV88wGTe4a9QHjKj69j+AHGAKRPo3UfrIsWrbP2eLFzO4zCNw/Q
AIzTAxTzdof7lKZEt6cRgWL+TEChontOhssQr3plLclLl23Go3KYtUMjMZgwoNMTyy0iVEjKjhls
L1a51/ojRBsFkm9PRNS+Xl72jY7xWEAn/pyLECtd2tYl6ePPr2y55FG53EqQXuU7YHDCbnIY/CGK
M5CeU3OEMgB2CVeSp7IXL98vEVvP9OMAmQk91KCskQARO21x+C/Ovmy3dSPY9osa4MzuVw4aLcnz
9EJsb9skmzPZHL/+Ljrnnkg0IeIESTYSBFCxp+rqqlVrxVFkRLnoAa0yV8UhkC3qfwMIsA/wko29
G18/Dc3Ghyyh5P6fF/nC8HTgZWuCr6nDe4pvFHnnG5ZCb0ytsTLFDrKF19tMeIBOGmiNAJSKznQ2
uZtYkdeElnhWCPWm+dDYd9k9MnNhRPrMVaQpY1qAmjooQ6bvtAIvRFkw3A6q9dxD1lF/5Z/Gd3cj
r8B2b+urwnofVo0j2cMNXbd/ZCh1rQFtGOz8D27p4qZxb97Q5rBz1zc37p9+K7saZJu2L4N987bb
fS/psM4cM00zQcavgNwBrmziSM20kVqeKf1TnN+BrpIVDovQaSMgOIOg+fpqz5SFICVyZmxyyko0
tUpmCGP7w8n4EzugW3+yzHux+bteu+iKBoEkAee68tIuOuwZ13lherLTGqbWgGDK/ZOyLhAWhdbH
av/5fKjQRRY/s/XuD9nqCx5szlte2JxsuLbKU0/osJlYxbNpvfLtQT7mz3zBfcw91jUgsE0D1CNI
EUw3dqyJigwNpjVDAix1MtvAmwOU0tIWD9gK8Ze3Ei59TZziRLbm7af+CNqLxyU5n5lSGFb37DMm
d2Ljca8PWnwGCONl8PgeBSZX2Q2vrnYiT80Hei07NO+B83X7IKOfUF/YXuPumTzEAEHHXwZaLEA3
MFlizasyzAJOXp99VfxY0fvr2/cHTPvbAB4XCrqzfyNQBz6gmNpV3RPgHO9QoHSGG+2Z7oDdNwAn
iKFa769LN9oWpWOunx5QGmHO9ygSAHI1ctuggVFAPQhaldbSKZ4f+r9fNrmX8QQupKQT3VNoStU+
8nV61Gn8cH384/xdGf4PtvvslhItE6qclzDiKW+K4tfPRYroEl1L6eG6pdnhoN0NUHfQsP/Krfo9
GhfqAhMd8OChoOi1V5cu/CUTo188G4yqV3rDvbp7eq57O4EABJb0lK9+MEE3yRbth4Zqv+0eUKO+
PrbZ06qfDW66VkpHBvnH8quyO6xGQdFsfR+uEbg7heO+Kdgfm2+2jVFVWcqszS7hv7an6XIjVWlT
1E331Bj6ppWeJfYhGYN7fYRz9+zZAM1J5CYJ0oGfCJvRz76E55jdixyueJA4/8EMWk5GahF0EE7p
j7sKBD6N2nVPee7bVHz46qrJHyo8va/bmXvsIF7419BkqyRDBB4Vpe+eqFy5SYpubd0rLeygzErR
uB0AOByFSKZx5Vvlpp2Dea9pUJ7ydG1VmN3WV7Rn1iULO3i0+us0nn3VZBupOsDwTMJSDihiPioV
jVZBXAIoKYA/CYIiuusb7aMkVF2AEs4FOLqOqgd6CNG3qY8n6+zkJJAG8XSCrugqF3etErpFcdcP
z3qq7CW2lHGfgcWjuoNWAwUvYLSHThPRXUrw6i+Ql/UqgGVCxyitlAExblUQ0Rs+NYHWvl38IsDk
ArqO7ttI7EEF8+FCPnP2Lke6Bb0AP4qK05Oj6w2DcA1QwMV34r96subEqps1B67+MbUV7yCiA1Wd
gb0ubL4xrT9d5pHEbCyqUQ31u8vZDgKlgcizLwHsIdkZ0sQHcsyt5NZ7CRZyKHO5VNBYIm9mQOIA
GIRJuJL2XeOnSjI8OfKLDFKTj3WNYndqVS/1gg+cCcZwg0KIB0VCHXHyxJIaGUPppahl8K2o7c6p
gICDhnN8v/SyAXH07/kDehodrzpYGDQk2i/nr44qTUQ5gn4GxZID6wbPcCuBZPAK9MYyteJCKIFd
DJ7WrWLFJB9Fp3mvfdY1ZC3RtDMsf3wYWlGAI2FnaqCDRrYxSPbVqYGIHusUwobokaCab0k+wO82
ZMCj9N40/Aqgo7JAHiKMszy+ocIMDdfINZa5WYLs7SfU6z1pBTU5QpFgpVloU02XeqfUGik9dUGi
j5Jj6Fh2x5bSdJXWQLJaCoSFicsgCqFaftT3odO1Pje27dCyOzVpYvWUmVkX77U+U/xDGYQlcYyA
eKoF7e5cWg8Z6ih7ECso/JSkQi9fzcxsstuGhyXbdgJoyXVZxWqOq90IgREd2lhbsS5W5X2W9325
UxLDG2sIimccFFkq0JzSeqq8SuPKf4QPDLqHpA/j6hDoemDaJTi/oWanFyCczcqQ45XHNJCeM0ML
xW2UtDlfDUCM1eskY7R0tCHv0ZrRJ1C/Cz0SgYlHiaXa1T1FDTZySbsQtE6FFD1lWtykf3U9AZLd
CgZkyT4SJVegZRZ5GQmOqA9o+Z2RtEzbmB2I+e/Mog7QU9aXKrEUoRSZG1dm3GPqyy4cbNomWfKe
grHKcEMkDKq/gip++Ver6sQHe9VQkXRTZxprdz4hOn8Go03A3QBdsPFjFnElKqyyQicdFA0Sbhyb
xtTDJ8gv+GhjQw0ITfQs6nLUe8qGISnv+7UJXe/KSOV7P2vrwYnx74WwCr3GnzlL06eIQcPXbXO/
8fdVicTId+zLYdzuqibWgyOpa0N/w8/kgEckZtu8C1UIAfm6lD3GQ9z3VgcxQ8Ut6iTOHK8AIbOr
YKbxRYyb3VGUBJrRdc8VY+1ncchvaoUF0AlTNC/Sb5CgIeHeKz0pPZAYCbE1HAjFj6LDfK8OWk2s
pGmyzu3DLIUgfOZVRWJXZaZHNi3QDwz6qyrty0cf6oYqh3IKa9OHPM/N4SY1CwiOxEoXE1sjaI/a
qGmkQG7ZxCTJVo5kRevgW4S/FdBXTcHWnaayW5NSTfZFJqWYvKAVOtRSEdXIaH0TEe0sNEsyYjVV
mxTbJGnl4hYMBLEJeG9f9P3GC0klPei0A2RmYEZJ3/3WNPnHkJW5vvZ7YlQofBhh4zZezHpbUcIm
WMmGH6lYKrXTjoMBliScjbrYyUFvgLQih0D9Oq7KOAVjSyGzvyRNIIgg+bWvOwP03r4YUjzBCiqW
fnAKyjwgR7lM5ciNE78QLqFhl63kUJHy0mokEg+Oj2YU+t2mKXFB1zK8dKD28aF61HZfC5fMzJUO
umRUfMGVhl6QKfeTNjQRbuFseAoFNLY52zf8SZK2ZviEGqXF9EOXvjf0sYg+gMexiiD87rrcYd5X
mIDnlX0vfM7MnfcP85UKBjcUvCfXQ5kMKYAmY6nbXxFhQbROXiOdTC1Zd2ixvm5t/LHJBYuqOpJ/
qBlh9NMm6ZTJHgHvqvSUGjRZqYQ+6zRcpVLNHS71yeq6tZlnB648yFghagGjhz6JjdVyDMAbNDH2
XC+cVIS+C9zM23UjcyVJ0GmhfABADKhafsCGZyGaKmrKpQDtizFBgzme43V+lGtMn0ByXn/UBzRi
CAsPL+HGPig1WOlklDrGYn/qz845m10TQtjIKyGaQDyBLTSNKRgNVV+mBT2SYmOIcEMK1/Du4/4e
PEchW6tgUuPfnmqXkNr60oBpiRaSftPc5q8vmGQlCjD2xmpf0mMQv2fmqqrqbRPKFtFXpm41oFLT
j/XwlceRlWTbLlyIG6eFitH82EyM3CpWAwHcGJ+cLQWt44ZkjaBHJVQstVRWdTI8aFngiviBqyfF
O6Bi4vO/IvnW1UeQ4PZ/Bx8dfIDU8DcpBCVObslqZZVwo0ULdizlU7wlD91S3nL6yvnnQyHbMyr9
oo1wyjhXawT3S1HRo8dedZBSJZ7TlIlD0/Kg9wkiE1SF+T4RdnCrMsgdept+cErROvLSnE3OyD9f
AnouA4ccAJRpO2PjyyiptTI9tsMwVqbj7GXhfIynbLIrAVDDL+NVARWOn0U7W5TAV7PcgDTBUdB1
jSzNhog7WT/wyo6Kuxy6EEW1D8uFmtEkEv2fYf1rdLIR2zqsgKjU6JGljzr7aA2IIC0W5sZ07a+R
gTodJO3wLrgwL7cbdkmT04zQoy/xAtSabEAcokHSs8yeUgHFnSbo+KoD1xCYxzq+oYDaHCRe0zvD
JIYl56xYOIDjsH59EfY/OPfA6I6UzuUXVSBuSGSB1RTkIBdr75bo+5jZarKQnZu8h3+mF88zk5oj
sw3yyBM7ouBaEWF6I5CrSEHuKNG+rjZ4LPoDAJXt4/U9NLea5+Ymw+rlrAdMSaVHGh6E8icPDzpw
E9dtLA1p8sRnwLnXQ48hgRJRJLgAc/CBq5ZSuOYNcBTXjU3uwX/mb6xrA00DVQNpsnOoImKwTWXQ
p2iIFcmPag0KKPJag+zyuqEpdcAvSxOXqLW5nkVpyo6Vkr/E+n0I3qe01NaVtzLbap8xyyz+VLU1
mI5YErGadXNIWqDMBTwzxHEnF7CcqRWrw4IdlbU2rKPoNjbvUw9QFeUUyczKi61e3wu2y9VH4juc
P6lgLVp6/87N9ejgoGWJgiMw/5d7Ves1KAbrFTs2bWSLGq88HYweEKOp6AJMZO70GYoq6egKR+Ji
yt2dZkoIaCRhR0+B8pp/04O/VPCtHN7R9vn6us6diH9NIZNwOaiUCxAxNb53TKRd5UGzAeihaona
aAowweaBXwNkDuEEGt7hUi6tZF7Ie8KxecL4odCdNEab46tcQTouPPjtNkaQGG7b5N0kueUVLvM2
Xr3OMMtkYy5k4H6vIhJCECUFcwLuKZSqLz8FUItYNAZOTJxLb5lcgBxChTC02a5itVpCPEyzM+PA
4UKRVx1xzgy4n0trEJ8PhdbKWEkIkgvFysv1YG50ExsH7RE9+I0tbUkq4PeSwuZY7UA4PppVLm22
EYogneDeUYjC8sWqRqqkXUgnzg/szMh4pZ1dxpVQeimkgXes4m/QsrJVmlo9pKmQ3vtLVMlJh+b/
7FfBgSqPmsqgvzZ/0V+DsKWXPAO+O1DvueK9ZaFxLH1t3QSfcXpTkQWHNzeL46pBHwPQAqjFXA6w
0fIAkF7OjlK8Q5F9V2ylYokiaXYWz41MnGqlmgMt1YAdNR0yh+pNFm8qkBQhxbFO+V3HXgzvsyf5
wpmfpkV/diUy4wxYIBCagYXtcmzowKBVNOAMtOkxU/jOQwFZRYtvua1roJbMVRs069IPnZY+Xnc3
M08LrOKZ6cm0siQTjJKSHcsItDfR012H9/2mc4IakKh16tBPJmKLQqAwc4m+ZP13CDlaR0YRfOYj
cmJyHE0tRGgfjPMtQw0+bb94DcSIqmxSVPFBWShLtgq9zWrQFnaTOh66y4AKZFuyjlorOIRxU08O
paHnogxTXB4CcOzHAAD8zAbox3AoxLU64O2aDXF9oAws/Cc0BtblvdPvmdNCz7qHxgBdXV+I31HK
5fdMtgAgdiryxvge40lvNRe3mWK4TQtCSeVNyzbXjU0bPn42HFBn4IpWkA1HnHu54fywqiEwIHCY
aOt6IR5Eob4uoA/osVVZBkjjrTwNzkqmdulZHFnlTj2YHQQIEr2ykSyV6k+pXJkgum38v1m1NsPb
65847rtf64OjiIcUlOfwlrr8QuhFRb4RDOyIzPBtQAKk+kr//rqN39c65lyF99VkAyqJU87KDHSR
VdvjMmCxZFUFwUDvqwypGbxtlYUNN3flgt0N+KCRh5aCPPtyQKANz6jv6zholWpH8hYvQr8VFqWZ
VSkpOJhySyUnKVqHqPATpbOpsc7y4S7oIrdCHUyjj2DCWvDhM5fvKJCMsh8D5FbVJrOsxWWgmaGH
61BdGfreazxbVrZhtURwt2Rncs5rpayGQkIARWrtUIXpBt23Ow1PN76QKVgyNHlQhGWgywAvs2Pf
QYMTRBnrILCThTfo7N48m7VJ4BmC+zxnFe5ao4n+0CAK0bNUPV3fm7NX0dnS6JNAUMOTJRpyjAR0
9V5rM23tY988/TWh+Vzf9ubqur0ptck/LoECeYgzgZDwhxLjLIDQTS7Fcp94x8giD5INMZzHzhlp
gx/BrSAsDZouBrrBbszdsTk+fF63PncSwbKJ02ig7Qh6E5eHI9Y6zS90GDf1wEoR+4G0VU1fpEqx
gmYBFjEXSJzbmnhaUfUyaZIU4Vi7NrX3AlII+oKJOWeOcA+o49GBAb92OZyw8mKPCQwHJRxTcRiX
rbrbe+pWVnfG0sqNu23qKUfQNt5jSJIxc7IbjSKVg3yovGOfSDcITmwzNh0SkC8jTN2SKjdK+7ds
F15EC0an+DyBFHdu9Ll3rEHtJhfBxmD7UsLLj6WWGOLE6k1mBwqo2a9vlFm7kECEDg9afnQ2Hs2z
XerhSGRRWXrH3NF2IscBh/CP7clOtdOX3pezG+XM1uSSrLU0T7iEifXT7zx6pNpnsSihNEnS/5w6
VFb/dzwTB5x4lU80jvFAW91Kdsq2dDXV6vp3Hh041Gv9JXjXTN4Az74zixNXrKrCZBlUco6G150a
cdA4eh8p6Kq6g5/d58gpS/vIQP9Wm6xKJViIPGYSyaN5CG2P6mxjpeByATM0GQx9AvOUc27Jhtsn
H7n8R/XvWP4gJxugoywJRNnRLurRJvkfbvwz6z9O92z7gNE37ttceMeWyFYhZa7emRsTKg0HvJMX
bvy5WwJs4PhbhWCEMn2w8FJLQbqPZx+kuLjpBOv/cBLGloYRg2sgsricyB6OQK91uLEQ0Zxtisrp
Qh1M482Im3G7VwHuP11eMDqT+MHyjT8NKQZMyTRgqNqC0TyRsXtCYWfJGlneiGw6FFxz2CteIbaX
o5/Cfw+FZax4hr6Fl1ouF6Z2Wpr559icfcZkE0tSZkZGi8+IakBGQAVkPAy567v9Sl93TgG6dTCf
KQQZaKcjC3tozrkDJYr+GNCcj5Hc5cRXNPS7LIRz7/lGRG8gj7FUtDpChxK9UpmeLHi82RMD6QvU
u8ZYGCieS3s8MFPeSlhoyIHYnZE8NRo4UG3NA5AivRECut7oWimlCN3TuiVp27T+D9fZKHEFPAFC
ceTBLr8gzXsukQHOHo0ctsxXLF/nxt4rHEW5oUsCgHNe99zY5O6kSlO3ujwaQzt6a0FaRgCVcP3s
zDrBcyPK5YhoPPR+QuDaEW54ZelEynus1sdSfgm9xJZbf5MEOTjW2mGVp07aLbUhzy4qNg/mE2hx
cENM3KBXq9CLh6TvkSN3GYNFzi8cHc+rrEXCLdmLZlXHHzQ/pCHbKOHKJM/XZ2DuHj2zP72/OfIQ
shkb3pGUgG7gsdnF95Btl1a53jxIePyHSy33s2cWDaY4OqOUD56dl3PeS5yTRmE4N62xTqKjrvwd
ypfS20tZvPa0Fq7LdKLYlsVH4XNXRNHBAP7g+rhnUy2IcRE6ABWLDMDkwlWEJHKpSwjcZuey/iGo
txS90D1tkJpDx1UH5gFg5AqVH7NMfliwPjPtqAnIOMUjEA0kvJdzoNC2qODTyZHfhH+GVQdJaYJ0
CxagsNkxWtNt6JLEVcB8ZBebpXfL3JsC8AR57H7Xdbx7J0sQ1G1VRopGxm1vxJEThKtEu2/c6IR2
hQZApduF8c6ENzCo4QZEmmXUpLocb+eZ0J6JFXKsTMkWBXHlBqihQ4PiEvXWZv4tsdZWF0/XOI5J
SHxhdvIKlBNZy7F65JjFD518q9TRKjKpTUZEvbEinY24tXKA6VraXbPjRWMMVIHQuvIrmS0HYaAO
eY07XwmRU7EStBAMrkCff2SJfa0pFpCV1+d43LC/xjpyqjIgIYAFnLiyEEcNQGGY7ElhMdXmAeQi
fH1fZ0tE+DMXH0XMpo38miDKNSeWRFa3Bie4dJuMbimyFDTcJwndUCO0ZfXFbBfLFHPHBVwrALYB
coik/WQdc95VRa8pcNMEZRAUlkAREnjATG1DCoSqd6fIjd2TGLLwaJ4zS9tsQZWGDA6iaocrr6n/
oPhP6lIEMHd9/LBHoMkLk6HT6Tny9VBRU06OTRy8YVfrABfpN1yF48KbTwbYs6/XfrVWktYt0Eh/
fcXHQzNd8ZG74v9bn6yDLgPuVtVAPpkewLpVlUIF42jkVtGATrddItiZXXXIh2uolwCAMq3yh0BD
t7TIYa0D/BysXnJSb3o1RJgRQWY2Dyxk5RcSLHN3BUV4hfLUiL2BWPql30hFDTyeWRLgPYB2VJTa
SU9MrDLvlHpoPK+ZRYEbrwInrbK9UpzSZJ91C1fk7MBH5TFw4lDUyCbTrEZtXJMwJcfOWNNCrMwi
dEyUjHGaS/VTQcno+rLOBD507B1EhWOkLtMmIUFlDCTukPE55pEhOSxHASckcuo0ZqYtmJq9CKDb
Z4CxGOcYaabL+RWd5PmRX8EWchU29vKGBFK3bYIIWJU4O/gMTNtRnOm7Ngt6O5CNpYt4dnZR68DT
BQVcFMguv4D0QdzXgUSOHnYui5E1CFCy2test7h4C+KX65M7O2JYg0qTgk5jlD0v7Q2s7TsvwWpW
yd7jkVN9a4atC/2E/jxTh6QO4A5L1ca5g3puc7KikSQZtSrDJrBjxpBDwb1urC7+8BaugLm5BE8I
/BACcKzoZGxt2TSCAKt5LA3vLYUsbB5r3ClBaPdecVsT/kLJds4eiuGovOPtictu8h6AlpxSJxHW
rjZtDmUGcqrWcq3YUvHYJZvrCzfziqbntib7JApDycvGfdJ2gxXWAEouudO5C/TcwuScF6kwU5H3
5PgcCMUF8UFIXMKXUChzVxnAErgtkOBEpm5y4ozSEHLCEHoZhXHo6MbvHqm3zYvIkmVQ+6buUiPC
7LCAQtNkFZUN1BwuN7yuZbwaQQvHdGAOJ8wWXnOMVWktBavrSzTnuEbZcbS9jsgFY7L9ilrOlTRB
kJfrz60BNPJr4H1fNzF7457bmBylIsZuLJG4PXrxuvXc6nmgGxPIaG8LSVfQNnyxL7pUklsY17RZ
paMi9oYGNpnyHdfflJ3y5m1hXHMB49m4pm7QUAkSKQa2twofJMV7GcSQ6lHyNsgXl1/+y1AuEWrP
HShtJCQc8ZSQq5uE5KxoRYgOCP9kxq3kDCrg1UOaLhH5ztWVEf/qKnqcEAwDD3u5/RJ0N/plngOc
44BIyB4FSUG14Obu21NuRytps2Rxbr+fGxz//1lqr6i83JNVQFoA2AfJpduwj6aUbSGzu4U1m9sX
wNtDEQxZd2CCJjNI80BQGhoo1bLaQc//Khz+FLvMPKZtiIBoF5WHgK0GXDK9jAw8aHv4WzLcL3zF
3OVy/hWTU6dnARtIYAKClXxBGNvbideSPeH5YfOss5oEzMTEcLrs2IW2p9zgS0h9M0RLiNe5aTcg
eqKMsSEAipODGUOizWiVzjuCYNDKI8BA+aEYQFAeiaWgZfRY07j3zNT02jH8gSYxHQBx6X2XgjYO
uIRdavANL/RTyxqko+6jFNIrVD7o2n1ZL2Bs5k6OMVbHsPaQpJ0+ZiueVzr6JmBfOvSg0QUz1PU1
nVlSHMwRZTZizHDBXm7hxkAHER1S/1QxbishWqFi3HnRe1DgSVctBoEzS8fwjJPgswG9AO3jpbk4
lyu/VuPglHxru8Ehp3hLd4kbHbr7LLS8B39LHW7lyur6KMcdcbGMoCHBNAI5BMwXwvvJjvH7mKtF
YwYncK90qjOiDrTK0oSlhzc5mDPahWhlwd5PZHjuGPohbUUGe1AgOZTsPVBii/QnVj1TRXbKdFfy
2+sj/LWOGKGJ5B7Gh4YI5LwuJ7aWBZqQPM0/NVXsFqm2Kdt1HN0VTHvylojTfi3iaAu4IaCigPRG
o8elraTI/8cWUFiAyqyLDNBEk6wXMSNLhiYOnXZJ7fOI+qfauy1a1QJPAKpvCgT3Hq/P3qwhPLdG
HlLgkOnUEDJUJV4M/qlrVIdHHkDzt3xg20z5uG7odxJ2nDscAQ33E4Rppj24MZf8IG2D4GQkx7Ll
rsx7B0kOR0uyXaeG+zgGtk2x0KdoY49I2fviWOf25vkXTMaKLiIlq7soAA/lqvOiLWl2lRFuqZY4
URXZTZw4sv91fdhz8wu6V1BvAfaEosIkejfVHF2JLAlOEh6XIn3V2sI2vO1ibXPeDjhRgCMHymiK
4GkgYlrrXR6ctHgj+V8COb8segzYwkU4d9jwPP9fMxMvxgu/CQwBM40PKtewtvQIks5RNRKYuTB4
ffJ+vyOxZ/BsHRPYBlLZ0/OWF7me4BUGc6K3ZfiwNx62UGs7+rRx9aeevEZcdhaMjo+cqcukaJ7H
2+GHoFe5PORp3xci7uGpM1dbk017x2+CbVAd1bWxVFobfdMvU2hdBnYdWtnIkF+aKnLRdIHcBiei
oUnlxsdBOHghtKjWwdJG/GkK+2Vr3BsqioqIgidL5xOdNr1ogtP+9d20Kndkxz0x63PUMlyBEey0
Oln37j2kZq37e+6svh59oPQQTjqPX+7t4/vt8QV0XY11c4Sy8NF+O7q3gw1ep8/vu2e2vQPd9sYE
p9buRrbfNg93nxtze2c/3NnubmGBZvfg2UAmDh+NyXgcjQPxj9qtsMqNZg1LCZNx4q9N1uTajNQh
VNEfChs+R+xj1AYCPX8pKPgJon6bwdWMuB0A8SmTUaWgkzPya9yWOreM7E+jhVYQAX3X/yXSbgA/
ppJ06yZHnyo6qTZiKG0QjNlS9Fga92kNBWCSoSFMdYD5Wl8/BqMzvPZpk62JFhjgrUgJx7WTnfTP
Qs5xdn4pADu4uOEZp+k+g3To2ZWH4BSleyOCZHm+4KjmDIBXExSnY4CHG/vyZNVtpDVtxnCyYvT0
NgVcVdCXhXN9kma8Lhp3xgIE6DTGzsVLK0YWAd7uUQR199YtFL+t6z8/tz8ufn+aj/FC5PPE+Psm
t4cgsSg6iU1xQsHAMjdfuflIZccIn0kSH0VkdZqT91aUbyX5O4BQi/dfoKKomJ0PeeIdG1HrBe0x
sU2TaCea6/JW9dr36wOfc/yoQaASgfFBwnZK1hg0aROiyIWrOgrQPAS+6E0AWnv1Du3PaIC2eb+Q
1fsNUR7HdWZxksFpTdWMZQ8Wh7+AI1uP1Hn8ON1GdmRX9iuBAg2eeSCMfbl5czvb/aT2zvqzUbuF
U/e793LyGZNj19JBRIHqBSc1upHAbzu2YA5IZI71piI2gA0/aD13YrO2zJruZTVYdwII1z2hnwIK
lHr/kStvgf/YdmjUXDfcqaFozoPQhpeAB1oIvmcusItZmxwznrRt4xsEG7SAQJPkcEAJa6lEjvkl
iwvLA2/E9Z0x4/wvDI4n8ux9ESV+JSUa5gclvtuAeU4l7ZkXOCRb2IIzwSIMQSEaFSdwtP6IK58Z
UttKCYM6Ck+99FY0gGSmjiqDQLyC0KiBVvs3fXi9PrTfdZhx7bHf5fHJi9aniTfRjDLlUJ0LT2r5
KlN4dlk0qDAqa4VkNvHYlgA/zki3NcInjYAnTdwOCoBBbbu5/iUzzhNtXvKoV4mi0C9mySospSrz
MfbOlAMHQFXP0pO8WvBus0t5ZmWyd0Qq9amo/PDU8HcN9DegbnkWqVuVD9dHM7eSoNrG5KKPBV3z
k3ghrPEmEaCKOIkBXV7HzN95TRpZVfORJoHF0G9q491z3ebcuTi3OYkfPAN8DQmBTYb4EU2vrub6
9SELdDs2FkDYc6aAsEVvngwuPbArXZ4IAwwleCFm/CQLu+lXsXCB1Cy0W08cyGJaaNZNgncRdUKU
dYAxmAysaRqZebWAtURyiRZYDR9rg+0jydeeLx/CBgSJoPo17kiwKoCxKNEZxcLHjmPK2/ZYNF8t
Uf8mH9oNWLZLELFSqwhfahQaOwQ/vNoGxsaUb0Kx5co715boruc2HUCCmK+RohXVxsvZCo2hHggv
+CkcBCjBLQDZjOQmkQtbLFXw506RgdQVthz66IE8ujTliTCKCYv5SQk/kWDmS2n6uX0NBd0RIfiT
Jpv8flWEvc4gwHliCExJM2z5cCjimyKgFjCJrWjRSbUkTDmeyUlUiAYRaFYgCzIm5Sa3Pzer2gNj
IT+lBlqG1MbifIfE6MLpmZ25MyuTu1jDiwg1oRYzZ3BmJYJ+IlMfLdwks9N3ZmRy02LSUtBd1Pwk
Zd9dctCZI6fPEt0ERmTR7I0vdV/PxYrg0PiBcwD2PyXtkFu1RziHqZN9J4huYolbI2ssSYf/4FfP
DU0GJjq9gk4GDCnmg6RXrgxhv+AUmtUq1Zzrbm7uNOFZDnQxEozAjExuLHQJdyEZKpwmUTpKc89q
FHqJzcpnTr6um/qNJUPGDYU1TByIMpFBnbhxKWJmZkR4Kym+fpv06YaWEgjs+jsPbPmRNziqbulg
QyJPYbiE455ZO9iGVgJDTADHN7mqtFhrY6LAdqPe5/km1cGe7mrG+voQZ2bzwsrENxl+Rxgy+cGp
ppAvyIE8NfiN2sVWNxj3kba9bu130Wgkq8BwwCyEMv0vbuFeCbUYmfXwVHNF2ntRXDhSbPY2SOFq
14c2hau37bDu5FHBJDe9vVmF/BAYoMlHa1WKMmeWPfctXp7CrMOFnTVzOhUZqwx0hjS+ryaOBnRU
sodQGOEX89cViC6QVv8UGujyErSCq54jV+Jdq+Q/1ydlxr+BCHlsdUDSDvmm6RIQbuZah8u07fLH
KEoeUlOyVHUpip1734DtVRt7VgAJ+UWRpyuVL7gZxScQzvXrPmEFKMt4Ce3PIwGIQIH4IwGqOk2Q
YEZnBFnwfTPDVLWxhARMCnbA9BZsVEWFYF0Tn0qIkEedbbyBL23BDf2uIhvShZHJ/QSufZOAmC0+
tb0FxiyoGhArPYJ9if/JnOpFWS0x582cHxhEjyt6LTUNRYHLC5dLaeh56Ic5lSWNXGwW6VBRmQEy
lwavplwVt76WmAvDnBpFehLoQ3TUgocdIea0Hh8YUHYLQXtxapUGON416K50gNAKw1xzdSFr8iuH
PhpD+woEHNBMP0JLL0eoksAYhApjvvSW190K4FZLyWNEWKlNT8x0GvmtLp02kSzPlO3IWCjKTffN
aB+kU3gRjBhTJG8u7XeGx7q09OKT6sUWstmgQbci/b8YGdlXsIw6KjuTZUxQ/GAREONQ164sQ3/p
oFJIQr6wbrNDObMyuSX9IUFsEIXJqUf9psX8ZSN3R18thDK/HnXjlOEfQM/HxweWbzJlWlvxVsjx
KYrkVUU7YgXpExqc/h9pZ7bbONJE6SciwH25JSnJlkt02bV11Q3RtXHfdz79fPQAA4siRPQ/N43u
LqBCmYzMjOXEOar/IJ0N6SRq+aOUmUcV1rDQajyTVHNXKWqdI7z9CCT0wBUySALT+/WPkCQUZjqT
LQXBaLoQ3I4HxWkd0O+2cP70+/ff7HkA2XH/Lt06Gci8wKUFQYvB8bg2SlsVcaoUZyna8FWczxQ6
8U//KKWHQtxD/GweDWsJEADTgxJYt8aNRA5FpV6WOD83Xen2hFcU/ZYmeUpRoknGx8hC1oWcZK5S
JEb+ZvNe03xzxajbcEIXFrh1zUBLc7+q/TB7FnlD4GXkWQ0Ijw6TweyxXza+nRZj9HB/m2+mhPi4
ikG/YqnqM1m8bpLABDH7g4lVDTYWwf9RzA/yWHxPZcca4PbQz+ng1tKrAm+ylrn21MYMLfKoaTsV
k5vVL210wE/0uQgp6DJcf2+xK/w0BKv6YiqCeBB90dG7YHTmaQ4oUGk9Y0JZc7q/+OWUvs9H4Gcj
JAO9ymtNqeZtzvZdlUbQQmFMFCt6KVoUz5pQlsDVy3vs0LfOtZiB8JP3UoH2Yw3jUeuFkEvFDMQt
7fCnLStHmeAObaOjXkJTMHyrUGWPes+Kvajy2rTduRNvKsFvC333C9Y3L4g2bWjN6EVPYapJXWF6
6pMPmlp+pxvW9ZJNezEd4bCUf40MNTDXe+5KyM5QTEfN1X9gvGaPVPlmiNl8Kzvw0hKfIVGxHqsp
Z6E3so4PPmRS8RgV8XBKUkk6Kz4D2oh4K/YcNxKgVqm1k0HTL0lZtG7bRPJRrOPsoxqay6xu2w7n
uZVmWEb91BHKhu4vj7dbZu3XUFN/Cl2JGIEVQVkKtfCOA60j+4Wght9Pf5FLQ5PXXzbM8yqd9LS9
dPCbH3IIgN2eF+gUj3HgZqq+G3VvGgQQxjXMKBJ+c31KtDkMBaGt2ktI+yrPXs32VSY66uvXvh5t
o/9RD9KjkA8n/1vzOIRPnfaT62uGkvb+yXmrC70/OsvK4QGBjEOiKcjdcf1DAqvP0Z1r2guEx4+B
dG6Hb0ru1G5XhU4QRAe1gtLPf7J6w66E1pl7RPcO/se0+xlo/bEMLrmqPxT1d2YPQ/5HwBxP3zxP
X3UB5stp5y258bW3X6tRcCDGgrnlLdh8d9DHiJpdm47thZLOeURnplMf4T62p7SDSP1zkHSO1PzR
GTqhPHxGcxLGZM1VZTeDZbg8Z3XtaJkXNpqTowOsWZ+0aWQKdw+s+5bxrneVaYE3gBaBvbV6acW6
btFNTLtLamTlbNeDVr7kUtOIjjyHHRiqQIzg4a711LK7wAif5CmNfLsaUZsVIzrdJiOz0BaqtRx9
rkpg1LbeqeY5rvwxP3RZLXlx0jHjWflxDipKMLNfcxwAXy+DLv5VVdqA/rNZl5eRhOJHmNQixVu5
jkdXzVtzPuZKooAQmLM9MrZ1jLF8IZV6F689MznMUF77k6pG0E5pVB0bVbVLP3K1/m8u/WjDCTKR
D+bepMT6tXkzB5fKwrTOXO7blf3OIaR56vTAwBxwLb/CU92jzbe+f0hu1oSGNA8h43mgerkoVkGi
Lo1zK4aFcAki/5KlPt5Xnw1tfkqEi5q05E6+9O2+yZv7AZN0FCWiT2ghSEavtzGcA6Wmoytc9PhM
r/dxaC8jKWKkfrlvZ/1y8lYrfJBlZQZIB22V6Upd0PcJnuMljm3u3C23a6AexEwY8RiXKhn89Rq6
0aoMfSITEubaTs36oa7OWmYe+nLaCX7WUfzyLL+3tDpuWTnk0H7rgTebsyMLs2gLQ/tbaM2P93fr
xttWdlaXZdpUfUCnCDtq94FA0y3z4EkLMkaB419pvdc+WFc/WNYSRC5kf0R3kDZdb+BUqokRlGxg
+YFg5jL6Ltwq2hdyg1463l/ZrYtfm1r+/N056pVC6cIOU2Hqn4dXpTr43SXJfhDhET3sOPeesVX+
KkiFodK2ZBvz6GzOROnwXJaZxlA1WLBmtiExvb+8jQ/3fifXFUo96GbI2LCoZp+ihA6J6bsz9AcM
34bB3/u2Ntz+ytbKGXu9E1R4+wNPBJgRDY7af8jJNCZ95zHccPorOytnHKPG6NUUO3PxHXSAkxTy
USp3/OKmfLPywfVFRCw9wqmAlUH4Funmt97Pvua+/CR/Tl/Q/BWC6FXOmYHT5s4d9qRCb2+nK69U
VhfvXJSWUks+Xml8sYY/U/Yfc5W3xS3AX0b7iFzXeph64ftDNguBl1pQN4ySFn3qdHlwAqkuj31V
Fl7VIfx03z+2vhukAqAagFtKN0W/PhPmaYja0BtScbBjkO3nzJjQSODd3DG1dYFQPlmCOyoodLuu
T7Wu1xFJQRN6rVrFAuovNB2yosnA/ZJMfUybDA7tVqiK8VTNVXfwxaDf4xDcOA5LtmQAa6L2wej9
9W/IUq6WYIoSLxiG6B8lssDrd/5wkMZWcKaybnYaoTdFVT4qUuqL8CJTP/QeVosuDPS3R6tNvBHW
fVn24X6ktFmPTlAPh2ROTrHvO50eeTKka/c/7bZtQHVMeRApgDq6XmzVTKo2a1LiwW+cfo2tQjxN
SpU/8TsTZwT9DVcEEhiVJfzTSsPgVlUR7LyFG5crYTzVSKrmBtD21fJbo4xlAX0Ar7D6KjuO86x9
avoaHJCJHEF1DHVVTB0lr5Ck8aMk3Jvg2bLPM4mYGz+DycrV924NPxf0fI49cVLU0xBX6Unrmv6L
KAcMoZCfP4mh0J4MPZP3xmw2XI3hF3q6S8QNodYq4KhmcZKSrsu8tpGC5wIGt5PV1r6bF+axryv1
dP9rb5kj6+VwwW0gUou9/thT3MmNUVe5F8w5bGSks0XWISRtOswXSXuutXEXMkOpMwWBzUW49doa
aodmPYRz4cmt6RpBZw+p/uhH0UMiX7JgdqAVGlBj6STdySThWaXX3GTKU2fsPQkbHxhRcKaLUDYS
yZFWu5w0YRuqelV6FRWm0oBUICxOVmKey3rsnDjuXmUhOtzf6pu2H4f6jcUC9peF4n1dRYyXykAj
d5VXF+ZDH/wrVC9V9s3wny3JaUAMaHH7EE2fAnmPhX/jtgYPj1Q14Hj6Y+t+ozkVjJ1LeeVJav63
NYJDrA1MlsbpzkO7ZQckxdKxgKkJwM315x0SP+l90yq9JOGGVNNMt/WvfqrpO3aWv+cqM2UjkX9m
BJkjgrjQyo1iGs5jpRSVNzXRAVko26Qupw3RUU0/K9pOvLzhsyYVDmad1UWlwlhO0LuoMog6X2Ce
mlJYkBUvkpDnpwAGTPe+c2wtifIfkrtLJ4tM49pKAcrdN6yo9krFgYH5wZykUxUHl775Moh7CMGb
Sv4yQgOHFhh+eHGX5uS1NRwVFRgrzj3LfOwaW2As/jx15IDts3bKUEn64aMOg/hQZvyIrT13vF0r
2SA0BLSYlqOwHp8QxaGYdCUuvbRnhjr4ISoBNchHHgPXihT7/sbefr5rY6vXrEsKYUrKpPSQWrKj
Goj/HvHQTfeZ3Vy4UHkxIeHlC65MCHXUZkZvJt7kWMfiLD3Bs/RHe2icAsglyPPelsJztdetW77R
9SFYrNKPUJmgI/dd3dyJqQ8IWmBVEtPDCIVUwtBX3PgfMqN8ub+Ht+f62tQqke8E2ssg8RPI85o4
ck3jNUn30Ex7Npbv+O6YCXUs1FCKpgxD5szU92WUwumfIYtStO3X++vZcMCrrVt9MFo5Q1aKVuKh
/WPPxWOV4oDmk6gUzmzucGDt2VodNcrtWh4ZfCbxpdCP2vgVqcTCdNJsb6ByI8u5/krLL3m3gxrQ
ijLOsMRkYzE7I3wuVkp9cVLCT2FYu6XwKYs/DDSxAyBqg7QXNG2ulFcViClgS2Wd6Fit34U0H3DI
IXfyoP4WN8NRnEI7DUj6iy/3v+FtWrDIE3HeFiIV2vOrN6A1JlSgxCT10uoS55euPKmJ22oPQnLx
mxdV/H3f3Obuvre3yveNVC6mTMMeNKe2eMjd59dfpT0fMhiXdkwtyfX6ZL8zpa6CE3luUqtOGCJr
Fz2vpyz8O7YnCC4cSK6ZjWakE/UgysPl2O+Y3vqEFAnBxS0fkOm2axdK6slUZgUEfj0KbmQHqrdI
jdX5r2Rv9n/z0nxvanUuwqQy1LrA1Dh/m5kIkHzoWvqjXzxFuG8ynRTDDeYBRuMSZp7Kifyj3ox2
I+6BO97Iq262+92iV+cm9NW50/SCm+ex8oZD70Lx2LrDoXvNn4FofQ8uw8f2AK+4GDGQYDv56IDi
v//NN7353W9YeTPyPlWgMKXsqcE/vB/zPzC8QTfVfc5+ifn5/8/WypN99OatwSxTzwhOeVgyTAKc
5VhVdvYbjlmt32MzuenqLu+jsowFgfRgNmzNHrZQq/iS0aXeLBznY8P8gfATIVcYrh6k+VXofivn
fr5E+tesy9y5PkzdUd8rQ25ktdxI5JKAobSlKL2qaDViHU2xzg5nFbw1p/Ep+4ch1Ix+xe95tIO9
mv62Pa4nlKe4pThN10epFoQkM9o0Q56iViSbZH8M7DxGRsIJ4l5aCk1G1dIl64q/GV0PFLhEERRv
VRvV//DcMXlC2Lik1DcDlU08jq1Y4eCa2hzF7EHmTE/pU1Y8j+m448hbz/h7W6vDVIkxrQxuO49m
UdCggPZRsHbmsm9zN74kEkmgEog6+KTXO5soetl1yA97FmLDceZQfnBDE6o0mNnG72a8V4DasgdZ
KvsHBR80lqtAS29Fdc77KvX8+RIYnhj90fXHoH+a9B+D9XD/bG4+M8h9GFCrK0DT14lpFEZmMaE/
6PnN1wmV9owyuWXH/QittWSLwM4C3REq7SDPv6a9UuXWSiFZVOj5wedNWfx6ZwulzqOwTzJPECE/
z8KLEBwzI7CHLnEE8zDtCZxs2VuSRSAPhA3aGstTB4oSjdLIEHUknjXhCWyP4/uvgeoaObwzHaw9
97d365qFfWg5B2wt+iPXC0SuFLXUTM14xEs9tlv/5c8U8u9fg+ZzoOxhaLaWZy7CHPgO+eN6JHY0
uhm+FCvj3vPRioW0OIDmI3c0lE77/FMR+jup6g20gm9H/VOBX4SrbuEZuV6fgTKpVKOR6s0z8AoK
lF2heFP1RemeWuVzbw0vqelfBsUuNeXAzIojfwhohoMuLOeewWe0MqNfQnTuvt3f9zfI0uqNZZ6D
+SMQsAuHw+rMWkE5+4GfFp6Zx49Rrz3VbfVTscrfGuBnSCUHHE5jll1txFMlyE5NIhraQUj4KqnF
0a91R6znj0J8osa989s2gh4VCXvYxPh1cM+sIhFFrwdFH4XCM/Q/oz89z3Jsm+hTFGiACq85dCz1
iz4nbteH9ug/qGbnCFSfhf5x9hH8oP59/wct9tZ7hbISXVMNJCb7df0R46xWfWEIMs83fUdTGY1V
jfwSDbHslsGn+7Y21/7O1uq6rvtc1P1ZXWIBV+hONEKdio1vUjcz9nit99a1OnxZEKUm5UyeBiU8
IG88yZ8EsT3mw062uvX04v4MvAEPpIi6HuyJqRmZhcU1Vg/I7yRqCZCiQO8SXp1EdLpEdMNUOc6M
2hnZ3pz/xvuHbVQ3AUjSLlh3CmBPmOKsjzIv6GqniIzHZKq/WLusYDcwruWkmyJdaeo3Fhxaq6ta
SnrBaPwm8xSA7HUzHsRo+NAFnzrjZxpYbqvbs666gx89BM3wr6p+SXelBZczu/ZTmOPEBfvNWLKx
Shaqrlbm2c+53nQ1dWSzQPHQ0v/cd9CtB5HG8cIgDbZHB45yfRoAyqD9XbPQKP9rpsFjFmYHbdR/
T/l41sC6GpHhaEH+QRu0iym6TTe693/BltvyIPIoAgdUb6ho5bLX1CqtMqbtsNaC1UFgKWBmqAmm
nft7y3nwWegalmFhWk3Xa5VzhY81tAu4R5Rss7MEOJYt+SD5014pftPU2yuhM6Fp3oTDTKfoDIUu
pvLDGChEhE3zIaJosHO9bhtavqAOrPMG0kkmW7WRMfD9FBWm5C/RADY52emXbRlhaAfAJgP4UGGu
3j2F6T0UtQkkBDhHD70h/x7qQrT1Vt9Db205PYgGmTI3GGjQ69efyM+KUix9IohaGCgWvRTRuLNh
GzGKtpxqBvFFtNDUlcNrfW9aY1XkXj33hX/OxpY+jE/z5lQKU+s/hoJCriz4kxW7Ah3EEw+VmB3u
O/3GhlKJpl2B0NXSBFz9CFispzps+xyE1qtqUtXsbGve1XTYWqoEBxgVWpi9KR1db2ZWpKGp0z70
osz9Zh16+w8k2s5H78u3A7P/9tfOhkpi53Xdqn3DPvn/jK6rK1ZpZmqcYTRpahc+fDRIRvSRpqI5
1PFjazljDxfZwVcfyuRrHZ0FCIvvb+5GXAgli0wWCrxYFteb2xcpQztKknsg2vSjEYX+oWZUB9Jn
JrFMpTzWOtJts1LuFd63Xg0AUgxxLgNBwKxXF0yGyLkc8g+Pl6v8txLb4VEvRtVBF2F4jFpz8Sgp
PpVTNDImXenOYIEkiKQ4e2HCUHBSJW+O/30z6LOi5SZx8/HDrn1gRLUxLVEW8SohMZ/qwpIODXHR
WS4r8RxUVnCoh3JyNTUUX+9b3vJxhoaURbmIPrO8/Pm7eqkYTj0s1HnpCdp89Mv+IY+dqRJP961s
RFh0jRbMFRtO9ri6mkQrnMd2Lgqv8w9V9a/cP3wbtL+75dAtM0wKgCLkoqXIsvqydG3HphBrtrFM
+IppTOg4io/DrDwX/ay5FCH2ht43Ti89JKKcJb3hqlid3jkLxyxPihI9JOUs5YxRQ+yVGpdCkVwt
fehPIpo+9zdz6/C+t7lGZual0kI0RN+2HT6ZwSUSf/Tma5eKjxlVuVR5VhGRbuSPM8DULP9cB8Wp
3Kuzb7wAS+tsmRsyaWLpK7dZBOtr5oZL8qrZEcYfTbEXv8o43iqwQiQE2gIa1MQb6zdGBFKT5NVA
czp5kOKDCCq/JGk89P3XIf0qTZ0dpJ/T5LCnBboR6QAdJxagasXdb62OYj/po+8rZI9dKjeHTG3/
VZBJcRIjEu2sNEv3/sfc8h9YbZaRMyrNRD2r8yckRZdNU0Fg1c2VrUdiaQdw9r5IPf2f3nqsEh1d
oz6uEEQWxJ1Ya+MSJmglrgMHD1P4ev6soLBtxJFAE9ICHN6EDrpJSXqslYdByJereGfsYcNtmGQm
DmKiBL3RNa5D8aekV8qaPmT3TepaO95T1tpYENVVaZnSZ7gDINj1dsYpYJQetJkXK2r9EEwQrBfa
OH1slDTxrEIGNSXIAYzkgbHT4tq4SJdKFUKIJp3ImzmAQRmHxqzn0oMqj3qV1X7ou+khnv+HVi53
zcIWSvjF6PQqWQVN30nDlND2n0cnDHQ7UA73XXIr2wAmAVyVltLSnV4fgTzJCtkCohHkwtnkkunn
1qkM1/RrO+iL19BoYO0xeneoTNtv02Ob7QnVbzmKTHaHErgE8mg9tzvpaoBENmANP4loo31uuj/3
F7lnYLWNfWPOzGClldfkT6P4bSz8vVt6cbXVBQbge4H4sI8EOavkVCuFUMl8PlSeHnMEaB8ht1Hd
onmQj4xtSZVt7vVPNp4/g1CKcIoCGMiplcU8rLI4moLKyxay6lC8GLC1q4dCgcj2+N+3j7GpZUgL
RyHruD5n2VyKZlk0lVcYtXQomll0gjTa6dFsrYfYRAJUoJLer51AFxO5aEq18tSydrpZdkWEKvQm
tiGoeiEj3sk5Nm5+Unjg5yqiutzEqyAFDsvRnPqiRgSa5lcwno1OPSmikNjhzsK27gr2jsRpKTPf
tGEoKotkNUntJbFZHVSreh6SrnjIox0n39rARW1sQe0so0HLG/suuJsRCRibTq0J7tLjIISeVJ6Y
XaTNX77uEplvnChUj0hhQFgBLJBWJ0ov6zCJ9bRBGq/4Olujk8fVTtNjywRRFpAdOJWola+CrSQb
poEeIdixpoeuxPDjQ9+le62ODT8wCWtYBYUlIo/V9Wf53H+pBLBKrs2n3ohtYYaiSc/cPjrdP0Ub
lghWQcswbvfW7Lj+PgL91lRhhs6DEsVVo99t8VWEnnCXTPR238CiLUogQMUoU62hYrKQlbnaA4LW
Z9F8HjVz+BFUlDfvr+Y2lMEK7U3wOBTluBeuVyNGcjxIAaFMHvYf1CHPYRBBW1IJWuvRj2FAGEez
RCW4EQ5mO1mH+9Zv95KrlpgUgDIXBqDsa+sMlZcFL2bhNUOJhEwaay+qb6SuX4zUyEYj3FntBpBx
udspr4L0oKK5DhRHGXL0UC1LTxkC4MCz0EofGjE27VQSjA9jk8fPc0MoYNYZMGW98fV/9L5Ewiln
hux4f/G3B52Py43PL8KR+AzXi4/0bAh1nywukqav8Cd+UMTvaDV1TeUYxt61vJFAYw2mIgiG6WIQ
Jl9ba5skHNC1WRCOcpG5TVNW37lhtMFW+1R+GYuC2raQV1Dw5EKk/gPNlSp/GJifDp0hqWG4VHqh
Qi1sNsqdV3fLC5aJZWCtXOGUn69/WmP1mRFVYulB+jMFL238UkdOPezEelvbjfgZsDPw2WSzq+2O
60CL+8wn1msa/WEKCv+k+ZF0SJNYcwU/+gQjlbxjc3Nl1EM5wkDvzXXS109iHqsx4URbh0dRELJF
LfFsVHHpVHrz731/ug2jl+IrHXviLwJ1ZfWFpazVilzGWFNM9tIPsSBoRCp28hO7S6wDFe+dx3fr
8iBchz2FzIuLd/XhCsJnYgAu3Sb5JIs/SukQGmclgKGxUX/H+t4df/sCs8B35lZfcOgaS4T5CqhL
3H5EKulh1L+DKtqTNNtyFEinFo5ek6mJdS1bjYOyMnLyHf74NKTBsRmny9iTH8gpsPo9DoxNc7z3
C9Ux043rmlo3ClFXTni/mUinKARLPlvdn1kxf4rTrxBekftesnkFkm5xC4BsoVa+CjgXwsFaVaXS
qz8kyd/OlY+16Sa/mg5VK0f68uW+ua1vRlN3abPQ1AVgfX22k6QTmr5RS7CeDFY3oOMh1rCmPRLf
rYMGARuUWrxifLqV74eBX1lGN5F6oCyZN2LpTlrwfZzVT4Kqf72/pA1UEMPFDKwvXOpLDLAcxHcR
mtQYfigkMsaow6KK9RAOxXGUHQYfI8WZNVK88ihPXw3rk5ioSJURvA3PonGZouP9n7LlO9wqjGQv
ApM3xe68HQslrczKq6aDrHtN9NTUn43gQRN3DG0+H+8trbwm0VK/8EOjovJr64bTHQo7/aVFNuPP
jwVs4MhnNu68x6K20RBlq6GzoNZJXoaKwvVWR+2clIQPlTejBCtR9IXR8TGth0fR1+zUkuiFjl/i
Mv0yl3tViQ2c38I9TjC5NPCofqyumzqDmy6N58rrAfiRXDCxU1eXtv6eGapdxJdUetXkf0UGzFv/
KSkgec2Ejyh87eQdG994mVYjPqPwTbCw+hlylFb0iNj5jBlG6Zg58sBJVdyd0GjjoHKJgyRYGAUX
DMb1TqPDMaehL1ReJxteC2Awkp/Qa/1832GX73WdX3PJvbOyug6moprliLE3L07Ts647MIba1F4O
bb7jsJvLoQzBhtHSJuC5Xs4QFJGmRVXtmX13EM0UIg75sVXG3/fXs2nG0EWdsXs4Wtdph9AF1ejP
rCcVFItRXRkwe5W2p5Daws7FvfHYLnnA/zO1+Mm7W0cQ0amFDrb2wh4HSC5aHDhhLHyKWkhqKyu2
kwr+JH+vqbe9QrqTBlRQ1MhWGxn1hl8rWlx7FkFq+hD98vcAtZs+Ad6QDgpkoAAfrhem+QVhdxUu
CW9sM2FxKIh+1dg6JMXOUdqyRB8XzTgyeC7NZa3vtrCrmmaa4rr2ApAVUaq7SnJmCPpYtX/uu8XW
vSUxXgo9J0kVb+wqMrIapLjHYKg9qZC6l6SY6qNUTvPPXJPbU10WiMxI6lMfGfNxFuVzGxV7Cgpb
18YC33wDOAAPWvbi3VpjOFZrZhxrD4I7V8/QWR4/B8IxEtRj1f0Ph+29rZVr6kLmd1nbc9hOvf7H
fDb6n/f3c+vD0e9Ceo8slfnC1fMuFDAf+slce3nyJUhRevkBNtOXvty3slw+68vp7ZFhbJMAej0E
FqRaOTSKVHuw0hblSVG+3//7NwJ0ZmNBbMlQzsAsvbrJdasR9DYhSIFCLnsOWef3TCjOYsx/VWZk
HtI2FW3UU//7rDotStoj4AuYo2Nt174Q9I0w6gODYGl3KK3vWvhiNh/vr23rdnpvYnW06j7t8lAT
iQ9Suh453FYi3dh8elWt9iCKH1PxIFen+za3XHwpxZHLGRTx18WrrqHizp9VHieo13q3V39Ulj33
naPWwQ6FweaJhoebIJZ0BzjI6jyJfRBJvanXXl3K/wqRKB17wwycWtUql4km6SgpMBsUWZC7TQDg
rUsH69//vl40jwFwkCfTeF79BCvrAwiRqAy2zbmMrA8kMJ+CKDpJgfTc6jtlu+WDrQ8Dk5fUO9EJ
wnVWRy6mWVL3UdQi7psikKXBZpX60s6btnWu3xtZXf1BkwOclcPWaxFfH+LTbH0UBruc/4d7H+F5
Wp90l0CorMwITHaGflcSsFujeJGlzMkm49zEluqGhRK79z/T1qIskLP6otGD0P3qNvTbnKkPZJw9
3KCCmgTe+laqBzfVqgdfb9sdcxsfiq7n0pd7w7usq/pibNDLTv3Gq9sW39PNyqEVlICgC/eUt7ay
AJr0FjPQOAXK2+vMR/ETK6y71jPCsmTw4m8eA+yOAlVxp3G2vJbJpqM5C+pD2onKsZGz/HkIjfwY
ZqEJDrbsd77sxuJpNEBws/DngIpeXTtVZE6NMcYNrxyws8C0lb5zdWXnotk6/DRomP5eKitkIuvn
XB6rLqzDztNPVnX2zUNUPbVGQ2PtsSiKo2xEnPzH/+xG2ISjmjydzGvNwNkYRsygcNp5EI+Z9Ji9
tPj3v7sOdUWRNBZRR9Ks1YWS+9nINdP0byFlp72WkmLHnej894W8t7I6D00aVEo91703zHY5fe1a
t5A+DnTK75vZcAWN+HGBlpKV85WuHzl5jP20zaPB04vfQ3gOJUdpf903sXGy3+h0od4HsWeu70S4
UAqR3sLgZfMljr6UwKr9RD5YUDXfN/R2kFa3L+Vw0DeU5peEbBV1N5M4Qr/eDF4XA7+fwvJDXX2j
MA6/ojJkTEcydEOZWrEeikx6rQ0oLr73gdPJCBL9HPQfs/5c5LFd8UFrlTrFxzR/1vsveqQ70QBK
rE0e9Lh6uf+rt7YH2B9tJEQAEc9Y/egogxFj9qXBM6LYzS0XiRq70b5EerTjt9uGcFqYm5dK7iqQ
mqa0THWjG7ymzE6w4fSV8hpExccpSJMdU4vX3HwI0mFoJ6ngwtR97VXjLI5jkiiDN52C+HHQtRNV
1Fgf7Hp33vs2PESTj3OowU5CQ3MdzkR9Oo5iDAeB3oOT4b1on2I3Cn9V0t9S+Hv/U6k3y4JAAvGF
5VPReV6HugoK6zO9H/JwbbRH7vBxj3zg9jiigwu+yqS0SRl17Qz1XOlBky3V6LSWXYpo9qAiXyqp
/1XsEl9jQg95KZgcgVesn9u4mXWCv5j6SKq3thg2wI/NkxjBi5hkzpyK3vDcJ+lOPLixgVSFtKVp
wWwgceG1X/ijkTbzRNIqqdUFJsEfkpXvXAIblVrgHIs8qrLs4g2Xyyg2pp5EhJwdNDJuOkuGUxjZ
s96GqWtVMMiiVFa7SU2nSg7Nxh3nzPGhzNg5AltLfQPUMgbDE2itjnVXpqVZiJRSUEE/JEJ+UP2f
971x+RuuDxl9W2biKILj+6AArzeTxonfhw0lrrIs7SxSMvoVPYWu2r+UqtS6gan+9WUwnWK18zbd
Hm9CeRpjy8IobujL2t9lyUKvadT5jNqLgvRBo7Cih5dgAa8lwQdF/XR/mbfXFtg7OFvgHKXdSUHl
2pisgohmVLb3JsCNj6WCEoRshrEbtu30aCiFuPPhNhbHdgJxBONI6KKtojWkEgop6wvsFe0DmLFv
pQ/pj4CykK1O/VlN1OP9Bd7eYCzwncGVp9TJlAWlXPVebhkPMjNbYeUaoKtmPDTx5RPTZKf7Fldb
ymMPBo6EloQaCoubLEVSA2UYzaa4VLEED6k+5o/akJqOKsXzU9pqew3r1a32Zo9KMPMxEs8/cx3X
nxCZSFPzxaK8GEz4qTRPIwr8lfHj/qrWYK43M7B3Mru5lHzB+l2bMdTGTGkcYiZmNgUZRu0MMy5s
73FZOrMxKL/aKU1e+wFuSmmajCdfUkdXzofhPEV+tpMKrvxo+TWAhUBVIjZE1LMuDVsl/cpIlpuL
oE7NUZqjL7kRf9Y1yFesIFMfBR9qr/s7sLHPPLegAuiIsc/rikWeNQHij0pzUfBgho+FEGrccCDM
mcMdF1pP+L0tjxeQKjECArwjq81Wi0yBpVlGqSmUEuOIno8P9rZjgNVKIoEgP9ITuE2buv4WFklv
HgQJcQ67UITgl4/06j9d0wsvSTfVpp11cw1ZLJLWCsznaVEfari/mNLOczG0mTAud+ou62bU269H
O0tZ1GB5b29i0oF3w6jM5lJLaTnYSRBXD4ExZ25RGKgRNv0g0J8I8mPT6cUpEUbxXyCPrWyHXSUc
hSqG+k4UunMcIQ+t+tBV96Vf73zOdQL19iuXPsrCikbFZv09k2QOpzA3mosBrwfEF3H90ggB4LAx
nZ3ATKuj0HSpo+mhRZtHR+oPkcWdD/12at49M/yIJUmmnvE2RUtqdX2qismHzZNi2GX2EyQbM9nX
Alce52VA2DdG8qwiar5yvv3uGAI27I412NDWzqcx+Dn0vgLAbGgrIjOpr57NbNKcWtPiM6QseUC/
xJxKctARGmAzDPX8ZzSNfevkENKTJ/SB8hkeXUItUfHn+ZCOnd/AFzaKn//r0ZHADcHBp1DBXODJ
16uso3nSk2FqL4UsFYe8biTGkkkdes3aLXMvgfZ6R3lXiI+5gel+rHa0q5YkVRSxBQu56wepjKJB
E6MEaPmmWwS+/2U0CiCUQjg91ErHQZDn72gxxzsOthha/xBuCwhcFgJxaKiuFx0UdVQKGv5VGKOF
ZE702dfT5CEfIko9MdqxcfPfHtc3Z6IgzazrIo2MLvK1RaNRtTpR5/aizyVM2AZhVzursPrDiHzA
z4YTULj28f63XQVK/9coOEeSAx0miHUdIuoDVD9jqb2gzFm/0DaMoDXKC9eouulANNicOilUT+E0
hY4/6/n/Yp5wm3O8zKeukREiFEpZ1/G59RIVZlXLhu+ILUhIZqi/k6zJHnVVaJykr2WH2uwe2mTd
kF1WTzuFWI0XcUGjr9I+TaTdbfpCf9HFJvqU6g2SSKoIX635fzg7zx23kbRtHxEB5vCXpEIHqdt2
O/4hPGMvcy7Go/8u9osPa1GCCO9iMWNgAJeqWOEJdxjNQ4yi4k4b42k3dmXnhUTv+1bUkkeY81ED
+OOJWq39shjCr1Yvtrpzq9Dn/beRqYNCBbKnUp+93A5yN0LNUobqFIZUHmwBi6PXLY/sRHFrCncf
bBppr1XmaBsR7PVLyRtJQRhaLby3K+U6eklVT2uwOfWY+41uE7aQPR3J7ORDoHPwN7bAdcAFHwhh
SQphFLX5FJfznK0uGhJ4JKcSAMSHTIfzpZvt5NlGBbsjrYz46/0tv/yFq5MNzYKb8d1eA0HRywHj
MImSOXaak6Qm815aNh61761u2c1pLcUjai3UbdfkZ5o2AzC0sD11Y2DmnlB6rUk9ylaV9BoH2Uyk
JwXaMG9kkTeGpRmOXPsiPIWazGo1zXgGA7hMTp1+KAYwNMDfuYSOTyg2Uqwb+5Mwylh2J3DDK5Nk
q1KchmyyPdWYxInM8CxT7ExMbDvwWpVVHtpiSw3gRhRLUEKFgSYMJDWKJ5efrhqaIu27rj9xMzlf
QyP7OppZuauy3PAjA8M4Z9QyrydsdVN8zDzqYTRGY93AhrIPtqQXb2wk/FAgKZNKc1+v2ZNjUlZB
iwz1CTqv/jEaw3mf9e1WNf7GDU1pEG1OHJNBSK5J3xUNhjqO1f6U6vlL5wT71JL9SUKdaH4oGyTF
LO1t0KONCP3GPqJqBFMZhCervb6YR2UuCmto+lMTdr0bAchRRP5DbqNjrR/vn8cb4TLUiEW3DF8o
3tq1BmJekoW3gdGfZEXEn7RA6sxjLiW94yUiSF7MpCs+poFdOW6kcU/7ctWCGxVNnf/SQj3dD3Jp
uSnP2EtYxeMrxe/vddoqR2Lc9qFJJeW117Bovf+rby0QHp2UVDHnWegJl1sxBB/WjVU4nASsmMFw
elAn/U9trCuvarLD/cFunDUqnYs/BjH5Us67HKwyBy1viuWdGpvem5rZcrMs+yVC9UfUC7+tAGXq
YivuuzUqElHQUeGRGGT8l6MmndlZXRUPp8Y0PrX581z/22eHNCAOETsDU4v7k7yx0bmzlpLbO+Nv
nRTaQ1JJoyiHU9ubxzG0kBb9UqDLWqU7RysOxa8Ax7n7Q67bT8sjS6Pi/b2jCUvZ73KK9gTjJ5Wz
4WTNNto3+WQ/9JmJ7QliuQehy/0BMdryGMZT6ueG/Y04U+wUap1u7kQHY7K3eOA3ttXyCHLNLf+/
Qs8reF+ESd4OJ6yfkif0UcVhojJ9ULkYHqRs3mLw3BoPQVdAHZw/3sRlD/xRrpq7UZE6nvmTos9+
CUre5eT9DLXyG7Go+PszA7qRaIaS3AI8W22oXDjCxA5xPHVh8r2mhOPM/6mM6XNo1hsw6XchqtUj
T+0NTCpNKDL+tQBjwiOUyE7cnSZTnd7Q0/zctcl3ue4rX07m+SlUM8ePGs16g6dSetnQNi+YeqU7
S45j7KNjI8ndqSp+m5051XAWnOpTy8T2ARVcN0oC1U3KdDygnqLuB6oOGyd+3a9hZ/LG0aRbmAVk
Iev4oS0ly27adDglupWgOCB12QOpg/0pDLV92vfJMcxF8yGL7fAYWQg0Kyqo88EsyHTj3NpXkTYi
d2lqvqBrcmjqxNl3jiGOZV9M+KcpAm86M3DlzP4Y5YnkR05HngOTzcu5hfy0yh7jvgd92ostHYwb
XwcPcnotNtEXeIs1hneEz+U0uRhOdYqnG8Ci+FPSt+FbTM9tNwx9k7tRq32GWjx5YtaGfWFN406d
msTvu2HedRPw0LHtxSMS2sGjzQXlNTS4Do4RmodiMgK3kGMM6bRa3iVdqW9s5OuXn9+/CHcvIhvc
WUsI/cepaWQ17QLDGE7BXAXQV6UKlSYsRe/fTtdnk1EIIHn0uRZRwb8cxYZTLqcFd4EuJOEXqTI/
h2o57DNL7n1r7NSNWV3f95TjAbgsNULCmTU/SDFbrZ3naDyZea96qW0NzwhYza4eaf3OSsvIF8Iu
sTkwtmQYb42M2hRVFGDk4MtWcV3ao5EcVNxC7VgFh1gNPyczkq1Db6AALavTsxDaoWrHrXr29ZND
w0VbCMLUblQI35crbOadKdlDM596cSAC81EIGj8YZvuoSIep8totFbSlaHB5Ky3joU/yXog07OW/
/7FvLJpKU5HE82mohoMax66mYNkXfqgV3ZuLLXmPm7OjA4KNEiEKr9zlaFO3LLjRzSfUHTq/cWpw
HI6kcdINx1Um6ywBoPSneqk6mea8sZtu7F4K6RCRluyaMuJqriO1GcCIrO2g7qfxIYlOffPD/p8G
IcuC6o3A1BrGJyotK4sJxcxGET9aJffj7Mdg/o5wN7t/Fm98OWbjIEGGQD64hlWgAHHNUga5nU/Q
faLmRU7ORvdZTicPhbD7I91IchacJ5Nh9Rd8rnr52aIxkEw5c6ZT2JC7aOCNd3HkJ6nXUoTQPfFV
iMxtVICRhr8x9HLOVvtzsf0GEs6uWXiCl0MHQdkLNZznE53W3qNMJwaPN8jes1uMJ2eMalcyYopz
RpT7k4VAUlT38Ubqse5SLk8f+kiUwkzWgNh6de9leteMrcWvKFRf+xq8UfnwTVf1bdcDoXx/yre+
659jrSLrsO0iu9YZq4tnX8/cmaqO8mhkkccbs/Flb9xypMmUiahtch7WEo+zMqrjWOryibrLMw0A
eyCuM/i3huif+KZWzUZEfV3Joa7C3bZAvFnSNbiK2vtYpvWknGIje5DIGt4wno7dqpC2wJrXy8hI
WMxg0gpcg093uXHMKqradgiUU4uUrfrBrn/15qMs6GZN4cYq3poUlzU1Q6I6WjmriFVttMZyslg9
4XMonorGjjC/kbR9Vwnp+/3Ncf3M4zbzf08hbYYrX2ZRK40VGpN2Svqi2tHt6bxxtrcmdH1RgjOj
tk7Atxz6NStktIoilwdZPXW9/knFe0NuHDfG877JthxOls9web4ZiisFnhZZFnDgy89EZmGaU2yp
J1TUXjXZV+RnTFb24SQfEFo4NFRtYLtvlKSuP9gCWSS1o6gIqtZePUPoPg2pI3oNCfsASVOaGRL2
FD06mBs740Y2x0iLGi4PAaHwGlpTNHOYJTnTq0yhnIxe/OgFZL6uMKt9Xoavio6ray0h3tRbOCel
Sj27XD+RO8/1Sx2LvxRI4yKjiQH8hh4nkQ2VwMvlptTXD1oga6cqLdwm/60FX+5v0BsF7Pc2yRJD
s8RXNiq2ETb23Coa7oxykrhKp7WomgSohusT95fcqs2XuI6HwifPIK/RjCYDSQyCTnhtLHXjbujE
KHmRapSRl8kRuk9OJ/KNg3SjW4e0LfnM4lsFXWfNk3DqMaqS0dROVtXqbpZm1qFLm/6pDJ3anyBy
eMbMrte0AMPP2v6nk7ppYxveOGaIjLEFaS8tLZ3VFTUYqdUNTaefEvun1i1yWsfCyfd5oG7cujcO
GXpIeJpyqBEPWJezpgB7rKRrdXT4J6AtPQ6qmSWZblNl5cGQq2RX1WO2lzIRHfpR21T3vr61yBYo
y6JDs8Rda5WtUKqSRulH/QRh6UkvYzeRk9dJtMdRjp/CFAED7UGPf8ZKTB8BBW5DwZP3tcfv7f7m
vHHugZ0RlhHOQPVZg1OswBg7Kg/6iesahoiSu5i6PEEkf7s/zq0Pu/iQLcnDgtdcxUuOnIomUSvj
5CCA7bTzYcIEZOhDNOo3Rro5oz9GWl2fatzYZWiXxiltGsB0X+M8fmzln/enc/2Ukk9CuKYDQw+G
yPby0miqiiayGI0TCuW4rQ7j4OEU+hmhHTQFOhhuk9I1/8OnQsIF2LMBOPgK6aoXQcs7YhuncaC8
O0wW0A870/eVqLd8kW58LXovdBpJbCFhrltuWaSZLf/QT2FVvZoOeLpIfjaaXzXa2vcX8jrc0pcY
AYEQyvMLYfhyIacqjpwS59wTpkuPkvVYabEfyajKK/9oze9C3d8f7kZRg/EoOqEBSZ+UoS/HA3LX
V52YjFNuzHLn90QOKltemQ5KN4+NN9aR8xQixvvNzguEzAVNyYMlFVD3J71GEWhQJuNcK04su72J
i6uXGdpi6AQdEBUuQ0S/dDWPwOFb2VC6UjjLz5NlVaarJVb8z/3Z3MhCmA0ROFMiBqf4vJpNoJh4
gKvGCccltY5dK5jcTEoPFSRoW/YSBRMV+aUDJD8No8vMN77ejSxguaupFzI6f1gXC3WN6Gsp7Jys
MPH0Mvg4ZHDc2q9alJzFV0t+zLvBFWKfReoWhu/Wc0VFlO9IzMwNvm7+j3UK4A5lqJM6/oxnwwM3
+CNtXxHmpVUI61xLPFMdK+jnh/vLfuPtIKuiAAzgnHh6jQbL04V7YNTmKeiB2gRj2O+iXEjHoncw
iFDlcmc3toLtSjWin063a3d//Bs3nEnJlNBwAVwDbbn86jUqxsRXPbEoisZ+OJaZbwAg9upYazcy
r/e5rIJR3gbkIJGYgEy2LhAE0WxoU0S0lszJDtlaP3G+13HwkgLZDDRvilr4mtjihf3ebN5CfZEZ
P07FsTLOVfg7mw5OFLsKsuMtRRTUUymm7C2BRoX2cH9Rbm2HpYpBnRIYNYpNy5X9R9kmsKgeaWam
nXTle1DHft06v+hE+rb6vNQcuqrfN6N2bNMtQdAbWKylw/hOOMYSgKVajTyXkp0QOBHRhkdVCw9B
cOSrfbOr0QsyYGHPcp0d9dQ4WJrwg+4YxeIYFOO+MaJjFpkf76/E9du0/BwiTV51ftR7OPrHQsSw
U/Mom0y4CrvB9qXzWZ2+lltWCDdH4SxR/6DZdV1dtdLZiJCDPeHMXHrVjAh/mjT6juSVXAXUL5UQ
+6+f9kUxGRDmYjnHHb5KUiYtsasgiFHsbOfhELRB5Seqmrt5PyXH+4t4fcYX3SpidRnZNFLYVRTR
yJVpNkI3iSIcr8o0tGlab8jL8zxqezvsyPtMogvxen/Y64eXYTUIAUv0ywlfHe0qMiKQbKZ5koq3
qXmNxn+zkHrr1qt7c3Z/DLN6N1SpyCY5tM2TlpR76vy/FfAqWtG9JAO0ESJRxAr9QdpgbW1NbnVC
ObhF3hECnHhX0+NonaxHe6slfmNbsoCo2ROzQnNYt5T6qGtqy0TUtW6Wwk1khk/RWNUPWVbkvi1V
YmdXaGfe/2rXF/Ly1f476OqriWg2rShFprKHjejTJqIc35ffwjoQu/sj3bjlGArqBnkzNcCrcnEh
gskYUvZl4fyMsR6xnCM3k6dm8rFQn9LmsY+OUbW1X25O8I9R1csbrq56AxA7o3KZAxom1u3dcAsV
s1yTl0/NMrWFr8yX4w5frWKlmFIU5oZJZ8NX5uOmZdXtSfz3719terPSQSz1/P2keG4m3kLlixls
yfpsDbLa42rWtIXULSdrVPzGMt0gMZ4r/a9TAZYKPB49WoxF7XUlL3QSE0E6h8vXCcNdS/XQ6/Li
F9W/fn9/w938KEQbBJhsO1LWyy8f9tVYq1JknRIDYKWpJLVXAdb4H0ZBW3HpNlJ8gIR/OYpdy026
KAmdhkIpH+xBoQFsE7/dn8t1roGULQ17Iv8FxqitNlhqzgCNA2GfCjlHOz2vZS9zMht3L6d9RGpn
doey/idD7mYjTL41MJBRuqjLg+ysqxo4k0yTJI/2KRhmvMvM3NzDKcwxFI7n3ZhY2VERansw0qLc
3Z/y2iuO6tbCLkOKjJCA0GgtWqRpAwh0abBPRvU2y19wEd7n8XCcczQZ4x8jiNxUOeqGtOuNx36p
69Aghe7uJvrkOm15hGD0aCOIFcvxo9UuoMbNPvPyaq/OPR427yEbtVWU8S4/fphnSWXFEudeZMlv
JFyqt06SAwK3oH7RJb307FpLfcoo+qEyZ4qhGIUgxhl5SBZKvh1p3b5WBuOFPqjsNYluf06cwQQL
atZ+p0j/jPmcfoxladjYtTdeUTgh6GeS/JAGrU2/q67S7WziVrRmxUsmw5cLv+y/RvLDXP4r6lfF
+H7/a944jEQkhEA06yBnrHHAUzw51RQUKEoZUrdTMutHIADV3R/kBqiBXJyjvnhNc07WksJW3Zeo
xQbmKZvqU+nscuuJQr7Ax8RNZzd0ov08/WMGv4skcvPoJYRoFIin0DxrtN2UYtjH9vDUkg41bjrs
Gvuts4+1+ly2kEN3aURDtTebjbjp3QhrtYlYFFAkQA9hBa5FziWd1kbArXiSZ6Vkb2dN8EkxG+ct
FqbIvTHV5IPaWX2OAZvOAdfVyAnBBhfTfzo9hnlZ0+eb98iVxcAaorr8HjROHLqWGshIfVtZAcp5
QA4qslJV+GqOZFJk5OLfcTZmTM6GNNZ8JZ31fxMAHJGvanEhey1xeIsWadBD2CtFl+0kA2VUv4qS
LgdnmizWPsXk/DDq1rJdQ8rr0+JHnQLoDVARUDMD7Q5RqXNGQ3hqH4kZg49YISrf9CgNKEG0KvWL
0kiVjrsskCy3y5Q08ZBFdQ6ZPehfw1lrBtcZjeaziHI5cZu+Lb5m+MIIN2zLkKTFcDqEMMMq9cFu
AugIVCn0JCfmcWzzqe38aUAP79HsLfLLpqFIuzO60owPKDqZ1UMr2u6H3EuKupNQtNEPpjHVP0pq
4d/NsM+LPUsUhJ7VFfNwxErW0txsVo1qh55q8UnuaBVt3LfvnNk/dwOEXapytIFB6dPOWKPU6KJp
ksTFgi1oMgvXTMMmc4MWtLKnqokyumlHJVVDQml0JYkWrR452asl4U7sRrMzPZU1fF95ttW91gN5
c5VeGX45TRZ+yfOy3eilrmNWiBuYwKCwwIu+cARXgUncWo6YW4nCXixXh1JBg1WpxsR3yj54igdV
7IJI/ttA+f8GBRhL8QgHaGuV4MiNEstlH5unKT12X+xS9+dyp7R7Ef9tuWIZCUljHneeInhAq+k1
cgSjTqvIaRzNDSLzi1N3D9SF/jK7oBvO1UjeBHd24VOvYog8rvRKzmXKQRIH1vDVAJ2x4aBpWxSQ
q6LXMhJXDM8JuShM4FU0nBVVMPe9ME5T8mts2xctqQ9D/xwXuSt642W0tYNcfBCp8zMdtlQq128O
YwM5A2S67BVmuhrbqJ1ZmgMiv2Ba5MaSPZ1WtyiMRytpXAWKp4JQX7cROC1f6PI4XQ662isaeK00
gyh40qKfUfZZwvou/tscapkYu59lRTuUP6zGyByzTQEDmqeuTtxIJH4DpyTEZGbjdVtHG4yDzBNw
Usog1BDWwI2uiwJFbRT7pJSFfchaG6I46HEPWpqyVzuh+mFmhh7SHy1wGHv+1ppttbd751tqqd3T
lA/KaQqIlLIGaeDJENpJMrFmlESaPOg96vqBUZj7QIm2VIzXZomwMNHBoiOMuh06C+y9y0ApnjFH
1NskOMVZ6GrpXLiRlH/uQ3kvB8+Bfaj1J6exPHlRKAmk52FqdkU1AbLrvCr3DemTNYS7JlTcBkxI
Ym/9vqtqNOVfyoToMvLTwCypq98nmjSUqacHJ0X5HfERk3qvtB/SnV6HfiHP+OJQDNN425T2uWy2
vuw6OFpGB+yHEdBSuDHWEHxVYPijtVlwyqG8uWUsyW4UmBsR2M05IrpJ72A5g1dOAZISWRWSwsQZ
Q/0fzQJwkKjH4LcUeJp0ioP2zQiHvREqe0SH8c3dQnuv00smif2IhjUZlSnEyFcpTFSqNH8IZU+2
XrihnO9liOQtnJX7p2RrmNWVrZlBFNr9JJ3UeHKFcZCqXwq2dfcHuaplLJNZuAu4IJDNEnRe7uc2
wzkiDRzp1NjpQR16F7FdcwB+YHxveoTBszbw7Ep42ZRtvLhXbIZl6MVJiUQQWgCc68uh80RIEFCS
8Bwo6PJZvqRbR0Y3zNdAEUgnN+6sGf9kWv9J6sQrDqz/DugbC50QbXxUC5MC9mucefb08f6aXAXf
7z8MWBcFfBaHHvHlD4sokadmnYfnvt0hP4J7h6chAlSX+8x4sOC6QxMKi485JuP4BAj0H9Xy42Ii
hAubr+RHBVRul3xOyp3jfOyavZoUu2o8JklPHbrx4urRbvUNM7vrN4l0gSSTV5G1vFIwAY6WaIFa
8Zul/QSem5FofXUxko6J5dkyS1fZEKkgSt9fret3aRl4kcshrKB9vV6sKNENGNzh2YnV82AN7oSY
BKaMuzSPHv52qPc+LyJsKiV+gLeX3yVTrFDJsBo+14Ft+8JK9q2uzLuw+AHRY//XYzEjIL4QLpdK
8KpHmVG5UHJ9zrDGApZAf+8YFsEjvb6Fe7mx4a6/HSoqf4y1KqlbalbVkJqwOp+yhcEeDH45Tb6D
FMG+iOxviaTP+0hO44dQTtrj/zBRh2ANPDHtmXXgWwdsJyoX2VlKnuVwb5bPWRP7TrfVxboRsYHo
XYplCqQNUH2r+4xqdpM7eZKfyc28LkTHt/lc6f+h8LCb6fRmvTtEh7qQfKO0NsLS62fJwDPinS6z
5NRrnW/NHrPAEZjj8svEJ0R9lafcSLUP91dyXWEi4UFFn5wHpgyiwWsWUI3Uhm2NOMgafRA/jnTo
POC1FYCiUY2ZnKx9zqkj4mTfNMHGdr019qKXzPnD/4eO5OpooI5VjBKGpwFigQP2X3qdepGETg2S
Vamqfai06tvfTxcwMWUt9s5iIHU5ZK10quR0Gqa1uCvHM3tWO1jJN9Z5n7YCKvKX++NdZ2hgVui4
QuDh/COyfzmerU5loY1Gfi56iO+UPYYolPyqHIfitRnLRD04qT03R9BGqf3r/ti3NtAid4WVLLuX
CuLl2GIqs7ptZ1xrc3iE8yTonmp64f/9KAsIFYoRFwKUictRVLzNwCTJGI2LIuduk5UXp1KmjXLk
jfAJ7ArAWriKgM55Ky6HCfNBzlMR5Gc6i65lRJ4YoE71RxkOQRSNe8kId8J0o9z+JAXdKbO3Ipsb
QTTcH8C9BKmL7vB6t8oWLQbHmLB3habhymYi9rWVn2Ur/6kaXbBHdCly09LiOhpF4BX6/NOqxTFp
5GkfYCFxKET2hjhY7qUkY+6CUfRCoXY7S8v1fUzr9e9fHtAxlOBJ1EF7rzmM9YzHfYrEzlk40h5h
qJeRF75tXptNReZbbwEC9xxjKG1AM1d7oJad1Kn1ZWmavak8todwFw+PCay+Hd609/fbcuNeppQG
DAt74QejLwOO4XIjwKVSO1nu87PaBekXnIMDH5fR8XXIHJ2dZ6gbO+/WCSZb5gwjHaSirng5ntVp
TmHmnCI5++04qQv2J+cxHx6LcMup+N0B9GpuwHdJ18hlr/QSTJQvQatLrCN2fR/SHgEbNVTkoxE6
+XMEX9/vBXQ2OZeanZNL3NKo6PrgzZJDYjblXtNy55lIP/EAHGueNcS9n4WN9CEPQ8j2SmsfJ0dY
fttGxlNo1OmB9u1LWFfSTk+K6jAkWvgoawNwfFH3v3U7mkhPy8zDb7NGZlVrHia1JdEtLXtPVS+A
OpmKjbf91qtACQ52O/cJoezqA/cZeFZKingzSvNvgv+3SA5cRUn3nCFPb0NvksH0/g+bitbvwqNB
sXNdH88lO1CbsSnOKAU8NcqE0c+zHhUnS3y/P9D1buIG4z4m14Scyv693E2pELGENRAW2wRNWMLn
SuYLLo90tl7yfn67P9r1ueRRR+oVjhAlH1R/LkcLZnJKx6yKs2b+21vHhSGUN24z/EcPsyew6h9x
S78/4jvG/HILMyT6YYAfwMhiY3M5ZDiKeJAVzFCMCPczIMuTKN1Uip1fAjGk2S2h15KoaU5TetQc
4BAMOLG9aNFYfpXT0visIk40uVZfzZ1rlabWuZWcag+zKNTvZRdUn5zIqH+GoEh6X87zEBqkURk/
Whw99zoAzo0J3fpgUANA3bzjVdbPWx8WNbi4oThLAg5XJbvUw8GpTW+pPXhGl2ypkt76ZGRx9PpY
Qv63um7GKGxTUq8SMIX5MMHNPoXFtM/wl40C+ehoKTTPLa/Z6xPHpQkuFCk2PCM4c5ffbOpNvMSn
sDibSIZVzr4wf9R2+QgsoY2inUMyfX+T3IiqGXBhncNdWcCbq6jaztXYAqGNJbssCXoR6AN8ywHo
P4ZDFXyG72L3Xq6l9qcItLlJjJZRDh37Enm4yBjBPN//PTfnj5gHBwTqF/SCy/nPc+ZQ568LnpQ0
9fSELmFU9Bgq9mlBC9EpP4Q66l7Y4TobIy932fq0UJMlW8HScYmDL0fu6JLIcsoBtUfd703JS9OD
Fsl/nWazzAT6NKJYOt6Vy1ECZcQhMJiK86AcUVNws+RjT6tnKGfPkgd4IemOssYGIP86+lwGRTkD
uSOgUOuCk+qkfSZPM3fPgE6J/kJ2vBF53lo8pAoX/iPMdmqbl9Oqi9AJQmexj0ckoiT2S0/ZZuv/
1vnXFrQ2AAOggeuUOrICRSNmK84hHsgpHIta+jgGnwKQSOH88f4+vA5tFoUENIsWEgUp/CrGFeFY
a9OosWRatpt7nQC387Ri3ql9u6UYuHzz9c4DD4YKF+njcg5XixdPjYgWQ/pUKp+C8JNcfZZ1Vw/x
cSG0+TnZP1pnS9Xt1pYAncYmhAOIrcZqTGjHLWhIDMLpZAb71jJmP0EcZH9/FW9UBykMIobIkUL2
gJj9cmpTD71QU9vyrEQV7ip0jV+jovaC6a04YgbvV7bhplsRxK3NCK+TIwz5hOd2daX1mkitWYU/
rVtPVf6WGY+NvFWNuHVP/TnG6m2gjlP0UY+BfJtMCNc+zBVkeDTFkY/TIDRu7MZbO//P0ZZf8wca
FJncxtKaEFszI9t1qeoVVuVq1ZekFUdD27JaubU3gNcAFkIlnrdhdZjloUsSqSe/MwzAIokgzkOe
fasDd+OEwY9DPNghSAFOt5pTNiq1mIu0OodmUeza2dJqoO+depjGPD4WyFNtLOKNaTEnsmMIhnBX
1pS82Umyqsi66owlSbQP6Xu7qP38pV00/R36UcCHl7zBBsWwOlijbcfJZOOnoo9q8NJ3SDXZlWT5
Gwfrxo5YuPSQ+FHGYaTVMBKg9hSngsVVhars8FaN0XMqv+nNQIJbvWZ0noU2PSz/RoNrp6FuEmFf
gwOFW+b9nlK+H0T6RpnsHUh2cZNRZaSaQ72PHwUVfvVNyTt7o2XO597qxu/ZlMaJVyUwnf1h0suj
qLVY9jraAomvxank94lhHnQNCp2vdHltuFjBWz9TsBE/xRTgDBLWQnXZhU3rTcmkf0BOrIGj0DjR
LsBuyNrpIhpGr25gMRN81gKCBKLBv6RO1cO9BJnc9Gh8Dr+Tzh7HfWYGQ/exLEwxHJuqSTW3Rr+o
da3BUeNdaPVL5bIIUv4YTiZ4igrR3Y0vt1x5V2tEiY1yN5v+yqxLTZ1qcKrIJIqttQczrx4COafq
3Q7yQwGq0bNmYU1uHEWt6rYNGiS9Iy/GgkP8bGMqsKHfch0A8movbCQgNwDrKJtc3i24N5GLgro5
85mEW2baQ5kLX3MOSqYhXxs+Il69nyF7hWnyYR6CjYDo6rJ+H55iF+kliNi10HFcZIrdWZl5Htpw
X9SmQp4Se1FQxhuR7tWNvQxE1WDx86TzttYVqOukS/q5Ms+lXQCGQXMma8ggcrcRkO7F8xBsnNGN
Aa3VEXVqRwPmVZpnmB5uh56ngyZwW/mKobtW+ltyvmzsrCUmWe0sHnQQ2EDOeWzXbafYtiIxyJw+
gOH9jpuqfNJi/T9zB68DMgHmjXE5629tDWOhL7RyXw2DeZAW55/7v+TWNwW1zUflLmSc1ZbCblvv
8c0CTNYofuccdGVHsW7je94eBOgLH5Wgdh1aEKDlJqKS5lkAbGzpcNIT597fOK5bo6yygtyhZBMG
BaO0j4KiplUcdGMjALzeKGx9CuE0Cql38MfLE4jAK9oOpa6dAyijcAFV5RikD2ibeVr2RYntjX35
3pG53CecNOgldFGW07AufEQyjj2NkehnQqjcAwc8o0w9GfIujz+o6eukf5fVLzIlalkvPEHdqumn
PU7Wp1CHPpRtvZi3pv/Hz1mnRMIMRy1s+Tma9qwHyHyaz8L5ItT9mDwNxUaP5ToiBaZE0AGMYLG7
YLUvF5u9nyaWIVlYgMvm85gWlhtWwCEDork9aNPmrOYhbwFPyofeqCavxvV8f/98XEUi/AY8mNA4
oQuIoN2qMKNqUQoy1LLOGe8jnS4/zb/9/Qh0AHiDwaIhAbas+R8Bo71IWTlza58rWdK9lMPuy1m1
5Q5z48tRogBeSj0Gjab1ldqWbVdidsuV2g17SfsNAPhZik/6A8aXPmn6X18rVETooADcAOqmrTV9
+hjj1l5KWTZbfjRUSugFfq16aW450l4ferp8JC78E+QsGNrL1cOIuVJUTA1wDO6filbE9OfjD0rg
bJzEqxAY7P+f46wPvtrSqJAZJx1m10YJJY2/AEbeVVv+2Tce+WUkICc0H/jTe0vnj/0Qs8XtfhEi
KrgU9nbXaq4chpnbgUX2gyyQHnoxB0dEiVE2C0Zp33WFwfVT2Lv7G/NKR4F0WsdGj/zC0JYgfPUq
yghNSlYYYHg7Se6A7Vqef4nUXZHrbwF00/pgzX5djS+JUXyqxvGN/uACeM3SeuOXXFX3FmYYj+US
enAJrkkRZliDiG1V50yOQj9ZKdqHOrOG46QV6Y7Au4d8Gij7WoTWQzCpysP9hbg1PERwlH/5Ihpl
hss9Fpl1lTgFw0uDg6Rq2PqVRRhYJBZe8s7DjNi4WeBda2xM+ypxeMdVcQVS2FwQaKv7r21K2UhQ
LTl3P+vUBYESPI26m29UnG7OjjX9/6Osns2Ywx+HyyjyB9nrX7vPfeLRJ/ldb/VplqO4esuAif13
oOWq/WNjI/Qj9HxmIK10KRV+yX7f/0zXy0VzgDSYAgYQW6R9Lv/+hIcZuofRnfXpJYi/GRQl4/m3
XTwExkbydL1kOvU5pG2AviHGtAbeBZOUoiDWjOfZQU5X6vBRGT0p+EqJtR50ap+Sh3b2RnhzfQMx
6ILcwu8OE/g1qWUatGgwQnU8K8ZH8GJEH6j8vxbmtBGs3VhGcuFlLDyL0Ghc/vsfn6ntZGyxIms8
17AvUftxO7uApg80X/mkxPVGQPV+iVzuCp3aFoVOCp70p9ftduSzgpRWxXTufW7T73btjjZ3uFfr
bqe7qemhS+Mevn/+1H1tDtJj9gMUvjjE+2h0q9/j7+pD9Vh4W5nf9VblR7GRkEWhzndVVqlCuWuD
IZnOEJSeBxAdlYQxVbEltX5rqaldwufR6ZRc5XOjnTQSrcnp3Law14fX6P+Rdma9cSPBlv5FBLgv
r2StWoqyJbWXF8KyLe77zl8/H3WBuSpWoQjPdDdgA0IrmJmRmZERJ84JwO5ndgP39r9TB8zv/c/G
FjdYa9KAgXDLeDKmAPd0xLzaWKL/qCTpe6b+quqHTige8uIQCisedW02CTpmDo0Z/rdsIxYFUe28
uBlPgX4MDeGYxbYOAumfdz9Yiv81stj9U5bTQyyW44ns7d5QQzvpx/v2wQ+2k7C2ble2Iuhr/iMf
Nvd9L0K2gb5Gy4ir6aREgF7DH0otO6L4ZigrQceVCBjeDKIANEdAawETOd+LlcG+y/R2OgkV7RHG
3vwuNvSzbXJifOjFt1myErddAkYg1P5scXHXxb0cwxGCRaOddqaaf22fJsjYHPJRaCcP+cNgFods
sOVuxfLHI3BxEMzs+mD9od69fCTSi9OGotxPp+/fH0N79/jlPrd/uqHtWnZql3ZoPw4bQnw7cErH
3x7jbTz/xQ52b2+lXduSTa/U9unrt4eX/Ltj2t32h2e/BvZoy3a15wG9D7bkte1wI9tfDmy3jbF5
3tpf9w8Pd+9f7gP7/c/7bY/86G+8NaLFzVpZ5mDUPSPS7Nx2d/f33U7ejlsAxI61Qx7lHpiLa229
B31j/awfYNvUnNBtvjiH3r4D+m4fFHvlsr++vp9meXEJR3E16Lo/f5PrZem2KvYpqawduX09/lV9
AZZXT1/XQoz5ly4mAmUjdW5qhUfgIn6Ddb4fSwmJuCgiJx4K27iIV67kjz23tAEbBX3MwPJoE1kM
jDZTMfa0XDxJdu68ISrEv+j6OYn97fVXYIv2Sf26sr5XjgE6A//X5Hzufbop01Dtpt7CpKr80J34
kGwEp7FT5+X77LA/4eGw6136XWGKT867eVKO4PVsfdtC2yju4OfQc5u7Rd796Nc4Va9EKGeftjjs
pTGKQ0Pi08RE2WpCwbMP1fewamrilHBbj+FJqeFNUcWVY/jqnABLRulJoe1jiZ6SqPpLo1KJJ6Nr
n7r8kKXH2nyL1fbH7cm/HOCHiCO9oPPxiA7A+dwDu6zGKvKlE6y/dfNgFZ2dFih+b0a5czJJ2Rr1
n9sWrxzG9DIrCpIwnJG0Vy22czqpSSPFunSCnU2dUjuqJUeO3vsEDq/sXm/v4q4/QjP9tGJ3Hsq5
Z8891PTokIWeKTIXnq1orcm7WZNO2YNgHiZVIiGP/Mr4G3Z9OmCb7LnUs61kbG/bvQxOZrPEPwDG
KM4tS3NR0nJWt6Z0impeHvF9LPxs0FgO3VBYyYBc5ibOLS0izq6QGykaDNayiez2l+i/yOJ/WRlv
gjsPZs7bw7q+jGDhiIZALdHBdu45Ymc08JgzrnrcTq5FpABnjKchNRpJsIB6UGH98blmb5u9Nkbm
iwI1pWOVZ/W51dCCe01TM/lkGvR0WrugeTKQzvWcNvwliCsTem2MuCi191kRBI6cxclUiWE8RWYu
n1I6MPt+E9a2SlNlaW5TbtLyUehiO0FG6/YYL/f+3O8/sxaRGFW4ws/HWDSBPk5RIp9K8RGcaRvX
22x88dt+JZ68MpfYmYdHRETVeHG4lV6ihKVeyaehqB0z/xWgSRiFBeg7DnxLu0N25fbALiTNyICc
WVysXpIN3aQZNauXx3acIP2R21n3HWCNoDjlUO47YaPWFvqghk2mzxYCi16RTc5fm+F3rZX3nrVv
Ursv0W3CzerQ2Ge+vk9kw9EUmlyC3e0vvuoBoDw5LmZiSbzufC3yKJVbvS3lUyHsIo/sQVRtsh2A
dKmE2bS0PYM2/zUu3yu5K1hgCFXJkXBUAo06txqMUgGqpcPvAu0POmXOYIVbUdkUvJHFPzxe0RCo
7NaAoj61DreHPP/uxTHJlYC3Ux6jwWHZjyppVT+1VSsTlJsaFEJ1vpu8JF6Z2Cv3DpJvBKhwoMF3
Yy3unb4qJzMNPDwhyp69YTqVk+LkYbsR9AxqBJHlVMiG1yuH8bWZnRmoSckBgWQ5F+upB1VfCWTK
T3n3G2rSHgujgNa9rRAVm3aY2crfWpA3t+f0qtmZb+pjm4EYkhcL2pVyUVcC9Qd6tMdqVwvjZtBT
2xyOuvS9iItXXdjJ4QN0kyuR6rXl/Gx5cdvmtFDERuxrp3woK/r/eyKXBhWy2wO8tpxcAzCFoPKG
Nu5iWpUkVLLIC7RT5FGBj2ncb97H8iggjuB33bb/UkbG/rbJa1sTuMvMHmgRo4HqOZ9TcdKoErNl
T35ti9tmfJbhnS2jfZ+/iomx66fYllZiiMvJ5PFIMDen42e+2cVkjrAgCGi5TKdEjpRt24b6sRaM
6nh7ZNesgEUhNJrJHi924Biok5IHxXSSJ+L7MUQaDtL4fxWYIh7hGiVlQnGB/o5l5Fd5yD/EZTmd
dGFKd2YIWZc5KOHKaXJ5l51bWTh+nlo6YBfeSR164Q8G+mhbJF+J7mVTOFqe2q/M3RV73JuknECJ
0Cu5BMwO1iQnXhxLJy9S9J+5Zo07qTMJDzQvqGxQRdHK1p5DgPPjkjj2g9n0fyLaxUE2S4BWPMsI
uoDJ0GThNQENl/A4CnnZdCvbbN5G58Zg7DeRnKalmm22LAcF2QBSFO3KU5WKtjHyah94l0dfNf/v
ZN4r0coWu5zMc3OLXT2UQp9aYMOBOEaOlowOG86ptdfq3wEZ54bm4+XTC1Cm8qQ2vmgAX8t/J0Xy
EITRZLeyLRuBLRj3gqDN1NGtq3o/ekTYbu+3Oeq4mNW5HgKVBU+tJZGPYRa6FRPnnlL65/+M/lH/
USR/Y0gjb9u53Ndk1ubmL9qv6cVa+mZSh0EpoOV6mir/LaU/hovOS1duuEt/xAitnmAheL2TgT6f
SglF0cHMU/NkJWnoAOxlTNSaaQ1q+v+X8XwytYjm9DQz9QIiKsrHZmYbapFtwwEu6v+HWftkZeGE
vT9FXT4yINNLd00zIXu7RhN3zQE+z9nC/aD5r7POZ2FSY5MJReakIAFa48XUE3iZotfbA7q2qz5Z
W5YDZzqgXPeYNklL6p3Veu3Gn5rn0fIf4mqcVvzhSmEAh6BmDU8FacELull1qquwU0rzNI7ZRoYf
0Wvqx9qStmJkbqbuzmraPRqoR1VuHfEuHhM7bKW9lLc/rcj7XnyNO+OvFXu2Mu0ViccPpcIgltxU
0e3R2xhQnuEF+5FmnFy1u7gjJP16e8Iul2f2Y5l0FIEFN+LiDpmqEL550HRwWA4T2FnudnnTDBvV
O2aquXbGXkntmQZ3IjVK4lIe7Au3VoeksDSaPgi+v0XWgQ70NEeeS7CDCnLcsB0db2jeFeEpSGW7
TYV/JoSgq3gmByaoIdSgoHO+g2thhpwLhXLqYJvdUCNXbDUS17BhV8InOi5MbBE7zOz5i1jGLwWB
Hr1QP5VKYWc1osdb3nzGf+jQVi+9mwXVyjF76ffUwWCTM2ExgU79o/3s0yFv5XR8+V4FRKpDGkIw
y29FStJJjH8IpdWthL2XVErA8nlawDpB5Z1ZXBwbahtDqBXqYA5jeVtmE5V9OdsD/OJ9a8lvgCcj
JM9NSJa65Jh67IumifcatTAvPCpyoUCUklR3qtSNd2Olvd126SuAJLoGEMMh8gI9Szx5vshmK9FU
5wXGyTel+17QH6rGe4ZBwc6t/2SeQWiyb/S6PXh1soOnOFUfNOWulsyt1LnyGnr8I249vwHnr5kb
hUHAzyih86/phaG3PA+YifzfQGBhQoXww4I83aHVVGvfwt9S71hPRnu4PQsXGxvqRGBZzDe3KxQx
i3O31WO5hkvMOk1dth2D70jbO0L+ZEwv0F/fNnXp7ue2lqduCYyTcgy2FMj1/vPeK3fIN/UmkPel
aa+1GM3OdTafszHatij3gzwB9XE+nzRRqGkWNRhT9G2dP6OCYQuIrifUVvLvawn0i421sLa48hWp
8wtOb+uU6e/NWNt0eMKI8GNWAb49iRexBYYQOKWld+7bx2/PhyVV+igkVuCdEn20S65hOfhptWss
aNeGM2e9sMDMYebcit77EdoToXcy5E1sbYDip8G9WawEL1cdAnQsqKoPDuwl5L9ieH1iYGYCbfBl
OjSV7adOREmrSxz/+d9njoweACsQ4qAqFp4uRq0aFULk8SypoNfZSNmbkq6cKfPsL5yOJnXGA8Z6
bulavIdl+j90sfCFk6an9abXcsFWejk93h7JB0fBhZkZHCJDlgSOZ7E8TZSocRskwsl7rZ6kF1Wi
6OW0fyffHsfdnf5V67Y0BMNrv2J3/vyFXRC+ZP0+0MwQjCzcwtAqIVNE4SRWDxEV/lHT7Dr+ifx1
12S26m3kAgCetOLyl0cUb0iTg5oHNo0US3Z2dO2EUCsU36XL3e6mP1ZT2137ZkjfkSpbsXV5alB/
IefLgcHk4ivnIyyjLoqFbArcPvs7hNKL2T6KcbsBjQedo7rp17SRP4Cf51OKLbJh/N8A4ekAPDfY
VkFdTYh2uSrnU1r/ap1YdNFcowkLYpXpodF+95BStu1XuqUQpaV7RGju4Rrbh3OZ6DuyS0YBjbnF
hqmooqwR9FyZfGCPJHjmaIz37sLVpnHSPSvsQ9f0HuLCJ0Gm7YT6b+F9R7B05Ty4YJwl4iLDi1/R
2c/2Wba/dRolZg8ZDzfrnqPsh9e/TuPDCGG0p9fbXsKj/5SCHfL+oCE9+51Vrgwdp/qtKxSopibR
VhChaeb+Cn8NkX25s4kG8fuZipcbQ104htjQcTWmSuRKIXDpOiNzngyetbLDLjQTmAFcHJkbKh1A
zJe57mn0SPRCguJqMpu5aTaJGB/nV2QBOZ8vPDV5eWwLcWN884bcJpMiByBQwNmmPqW75Bv90I7A
+2IstmO0az7A3AN8StomDdf25XxgLlwX5Pgs3QEzApxTi/gJ1KZnBKMYu23g1Nmzmle7ctZz0N9a
uT94KXJPKwffFWcEf8tDlMIT9dhlb0OQyVIyGWbsVtZdUL1I7VPo3zX1A6D8lXPg8gVC3Wf+B7Ai
IrYEEuf7EjbxEpJnL3ODvNsBm7bDeLQrRtrLml34lUsSATf0NvH4n+Rlj+XQ/fNgmVvIDyhBgdqm
i+T8C9owNoreK7WTIFhOOAK2qKEzo+ohJ3tzBbFyObHQ9s71Lvqo5nfBYil9fYwr2Qy5tzKt2YWp
ANhk0OQHL5fo5FJr1VXbVYGQ60Zh3SQCAElxIU2dBFMamrFwCgsJORA16E0ns3xpOyUg/8Wxrp2G
dqb/bl9ilyc8IDhyrUAr2M4XO0zK9U4q5EEgA2RWk5MVoaY7PN/NihM+rz27Hj2L6mko1uIWvFe6
psJ7xbUgM6XniSQiKGAEhc4XlvxUqkr9xBd4fpDbQwIDDMDf4CGjNOB0GRu1S9JsI0Dna2dpDG+s
Xh0IZeW91sCGdns+LgNKEwAm0gngFSlDLh9pfRBmmWGKiRuIg7TNBHlwsAkkoGjX4ocrpkia0h4L
6ICc97LnK+vJcFeBFbv1oCibeMaWDhWtbuUwrhEEXnL1MCZYrQBaowfAoTo736eXbi4AMg3bKHUL
9CMbesrMsoZBtnK6e51YhXNDHl7Zxw8cIt24ySrj0CTpvqh3hpbbVTXsxrR8q+kallf22uVLb9bE
IbaA9Y7Q92LGJaVLgqBJU1f0LMSwueqlfTemG6+gD+anVLWOoe0UlAubfWPcJ6nwzysO6505t6Oi
AMX5stjsnK5qI+dG6nrinZqp7Llkk66Vhi42Nw0mkKXCYWPOKucfof+n+ffVlj2A+BVxjXoXqLLT
1l8saGlazaUCvbvtw5cPiYW1xZA0VWhbf/RzdzK7o1n2tugdi2HzGsF3CoGNdpKVtUjxMgifbUII
NT+QWERjYZNwrO6socrdGrYaO5C6fBvJ2Rf6TH9V6ljvuKzC+6gLYZhv03GjjHV0BwEEjMyilW8K
LxJ+BZmwVre+Nu9k0WHhgv8O2pLFveV3ytiM3Zi7VM7wotCgSbzpDHoeop9Bn5TbSV2nxJTZTGeR
AFPBcwQSVRJmBOkLo5UZ6XVf67mb9Qg0abUqH32VXvGyT31SWbV/MH2f20sQhI0ep949KvY/csko
j33ZmO8rzjCHpBdfQxplBm1B6bp8vIpm39PwKOeu9mwclPuoIK1kd/bwrsDlbofHvLHpvVwD0l7W
l+dJYPA66TxKkx/ZsE8eX4gQxRulmrvDlB9KSbf9L9VYbOquti2kGGP9rrUQM9sgWHd7wFeXfH4f
wRcjori1uE+scITYZPILV2yb17odo61XwoIha5O6jzLRgBh1yt5u27w4yhks7IvscBKh5kX/rCaA
mROmKXdDMsM0YUVIjBat4FR0gG1vm7qIvGdTFJiB4RH78Qg5P8n1aayJtaTCNbyfivyqW6+3f/9F
QLD4/Yt9LAmBpmeRWriysfH+ixp0LOyqdLJkj6PcNjXvg4Vn0h03NwDxyqTctlipBLX0yEuMwo3f
i2PxFMe2uSlbp30J1P9PS/P6fXLGXkIfLLGUwtUs1zCPebdpYmeov47PgraRmpXz94oHno1r3pGf
rIXypPfJPC41edbCraR9CX756ctqAuLKUs2Nf0RI3Ojzn+d2SoTkYs0cWSpk7eHc7d9LIibRf4aK
1ImHcnN7ua543pm5edifhmVawkgQiLkJRdnopV2DMlxzB1B7wGigLSAIU85/vyWYZhaS+ncTubKF
+kUf72Lv3SuPUuno6EN3cLHcHtFl7EFag+c8L0zSe1CmL0zC1Ng1foyz07o8FY8hkjzwKj2QbP7j
vUAlkpvHCAaCtYafazOJehKMm6T64MNcmJVJWtJwiIOY2X0g+FsVMbvbI1uzMP/801rVgQhhnIkF
OgqFbRr7cI6NJPFvW7nmgP9DBARqg+htcVYQLQFrUbAC16T0kqhHpaZH8BCN+7Zd2VOzLy/PCkrh
OoTtxE+kpM4HpEfJaMVhXrq+vgugnE++yGlmD8YKyPnavH02s1iZDta7vK5nMzhCk90F8uH2lF0z
QOsVnSVwKKFjPU/pp4UZGn0sePCUrmnWjpQ+Zuux/jwVi6liB4HGMHlFgjZaHAsJYqsaearKNdo7
pFDotdKP/SYmxFeMnRg+SfKhG51hOxys+jUM1K1sR7HdO1W70aQdZZV0renqyuKdfdHy5MiiMq0H
gwKH0BzEWJx90c6C907853oAeTJoFxg+3BL0dS783hdyAj3JqN1hF5mvSf9QrNUMrxzuZxYWV0mU
tg0yJlhQ+tERu3fdvA+JZ6XIR7rmy21nmX/XYiVpTuVZTokSbsSl5NQg6klZpEXjtgisOOQaA94N
UXJIIjAU/24Kp6SLE7IhyqGLsKLXOyLHoG7cqZccVX6UIhIP4/62kSt+ABXFHIlT9WcTL5wfu6M5
GU3jppBjxylsOHH8y8jHu7IvVqLAy7TCnDG1ZhkjslXkURdnU9TXHLGoULgIdd1L9X40cH71WTGe
DVoPUzXaxdCAe4J6qAV9HyRrXM6XY4VfgOw8TYCAOuG4PN/oKtTUiImUtcuHgMf9m8gvnrAZEKy/
PaeXPsK7GWTuByUrLr/wR1Q4wgjF59qVBKQoshxCbnkv5GsZwMujHmQeAyL7NyutL8l+G5Qa5Kyb
GjdTI7uXXvLoqE/OqKAPMWa0dB5vj+qKOTJgtI2Cp+efZR12aBSl6WOlIaDW/xPaHSC9rnbE9qVy
plJcK8Ve7ml4+f7X2kUldgDuG0RS45bv/hdI/Y1g99olyVq0MS/5+XY+N7NwSQkCajRDxsbVs99j
RFescV+VPyTELr1NGBJqeKrdRH9uz+QVP1SQ2SCXxR/siXnsny6cPq8HS0jVxlX3MAl9bR/WwEOX
YRuj+mRgsalh7LTaOMIApGGO7ki2vlH2+Sbc3R7HFT8/MzN/xqdxeHFSpRWqyG6ISK7a3c+5KK9Y
2UxXHGHGYPNShpCFLvDFWKQkLYox9xo3KaDPgGymJwHqZaD7v3hGsXK6X1mZWWQFzUkwKKR/Fsaa
jjyvGfatO0bZnwm+pQhQXDVJG61fexNfCXQhQ/uA1YIgmrMT57PXjKLeq77cusHRPxXH7rd4h8b0
vrmLH5p373u3Mo9XMlDn9hankph6whCJUus2u+ZI5PGiHost/WpH+G3/2S/ORjbP8ie/kHoxKhpF
xJL6avnl22TFPwf/3/EoZI/AeZEjJ8FFrnZhptX0JCeMad0+evQiV1P850rbCsKdXr3rPdQ9PiVH
SzpEUwqpfP418w+3x/nR2bM4PUjdzhTQ3J/osS2+YBI9OLDbvHUtM4EI2O5FxQ78eznfedrTNG2m
JHMqwx4DSLCfGnJwhfWwhkudXfLWNywOE1nOvXEaupZbgFRt89AqyYPZ1Ie6KumOmX5M4pq+zJVt
DxODTjINVA4XweLMzFu57kFrt648HoLxb1YEdpHvVqb2ysF8ZmTxuOgy+PPNeGjdpL/vDBCWkjNo
kMGIX5Vhn/jHSv8WPt+2Oa/WxUwCusWnAIRdBOm5HKV6Cg8tbhs6CuqciPtl3zxtrbxy1Q7kwvBI
ko0E6nu+PSbdCtJEV1o3jKxfPRKKZiC8pdG3UV1jkLp6xiCa8X9NLc6YdjKSHtR06xY7woJm05h2
Ue3yfNf2dpBsaA+qms3wY0365Eqkx9bUlbllB6Aqii6LIXaRNIkFQ7Si/CGMH5s225YQdlDK2YCn
2fYT5XC+Qeo8yNaGVzGr3duLOY/sYjE/fcHCf4R6qPQQ8VQ36aqnSG5etWBtHa/ug08mFuvYRqbV
Z0CqXLQWtrUU2Fb3oOor4/gIwG8NZLGEaVuOMEJiRTmEP2sY7v+8BZIdbmWI5ks7BYh03x0S0sdk
Ub9Tkq8Pxd/8LRscnf4JNC6pAQ9O9HcVh7I2wYvrRPGCMPdbXGuUs00nbY1+bX6vey+0mbS4AehF
t+HciyT4AQ1E4RBul201psV8CDbV8bc87NrOjn7FR/nrbae5ujM/GZx//uniChXYjkJ9HtNdchx2
otMrK2+6y6rffGl9MrE4rts+FNFEtuYrQ31JysfQh/LFQXCwaO5I3R+1RL/LQkelL4peqVNsag++
7tvaUB/Fgrq+2tmqMNoawo9mv5JpuRI2nn3bIvpJSuK53mT45bZoStITX/QvUvxK/6Q96E9jJa+8
KK4eE6B9SbkYAFYkceHbQR23tSL4nds2X8URYIwVPnrhjNCSH6fha0bifiIHmIr1vtLEwxAUa6Qf
11ac+AFYK30dBC2LJ6EO99uoy1PvCn1lK/6+lntbqX6ra8os186KWaoVeRgajrQljjCroQCKLakn
SiHNQmr9bSrHlbDrWiSAmCPMLzAlzTx+596roKNSyUY0uOVUbiPxwZC3Q/M0DN6mGLZrQsrXfIW2
YNpOeaRRUlucr6nVCp6sp4MrxJ3TB9Feoz+XE71ssvsuMuwSlnhx3Nzen9feAp+NLk7cSqAMn6Tx
wGvtbxDvDANM1Xc9P/Jwu23oo86xOHUJKhEpm9GEQD8Xntl3MOrnOpaM3HeqsHYyszq0YvNC+/zG
i9/U7EfW2GVYuyGtr6hy73XpRxH+yoXupx6a+wkSN73KtoOUOIXi7UoEdtvnpkRYR0zXIvsrTgxG
nGQASBzDuHhJSFoQoOnDWqTioc03+nckIv1ha42JkyZvzTb9HdID/xfOusH7HZR2t5LYmSdjOVmf
7S/OaTiwhxrQGb4QycfSEJ7NIV8LtWfnvbAB34jI8UmBaplBNapQSrSyHNyJSwCF0p+mctK15jHN
3WAy7Zp+r7x9By6/NSZtbYJnZ14ahxR+LlgD1yYbd76zklZrVcXrRzdprd6RzfEgoqBKJ7nivQhh
9yYqkFf5jbAPS7ncBiJ62K0RbYZJ6lfm4coe1yB1Ai5O1p08/+KG6gRePU0a8SWq+KPM/4pW+4Qy
sdMLdL79FK21Bokr5xZoR6r01EZI+yxf3xAga2rfdCOlx8KR/OGgFtvO6J0hSOwpgBjVvwPaNxa/
UvVbVVpu9av1vbskWmMuu2yFYMjAvZE3mKuSF5ojZlabiV9Po9tkbgQXXBvYsnJvdHvT2I7NrjOs
fQEHFQzkx7mnVwx3Ity00t9M81e8/dqtRfMouBFq6ChXiYujrzNlw2/FcXTr/L4tiK2KjdXZE8DL
k9xtjcfJ/G74a4w711yQug3VA+J5IAOLPeYJ0wgpZDq5BbKsA8rBQYtWDkpPE6UCwJUmCUbZjv3J
LhCD9wxrLSF3ZQVowJh52hBpZQWWeXw9zIfK0JTJLaNv8Jo+1L+Yovsyskqn7GGK8gpHEJ1itGmX
qYSD30IT5f/psuxPEL/dPp4vDxxYB8kfw3rKOtAye74fTWVE4VwWJ7cdgNPq5XSEWWStInh5qp4b
WURqUpxpAfIPk5s0dznMTQUVru0qGfY1K2DVIY6Aa4ZLe3GlBV2vKVVTia4W+U5uyDYEN+9J9/Lv
E0arM+sGRpj7ej5WPgW2ZoR+qCaUoquP430vG6GtpOaX2zauJJhoe+fW5L1J35a13BdCBYSSnkjR
Ddo7bzggshYKj010SryaSq6yUSzfCdS1tuBrvoCeHhVqgHRzPvx8aHIRIdTjYRUZzNGGkzLeGgDF
V+L2a8sESSxkF3SLzXyN51aC2NASTibRzfn9Veztge89I+j9qwjC7e15vDqgT6YWA5qsLBGbRBNd
SZ223fiInMHKYNYszD//7A3oHytlqWJBHIEWlrltKclKbH95cZBD+QDKU7nC5xaBdRCFslFpqThj
YmLE/MTyMZemlYFcQTTNVv6njZluyGVUEOZd2hYGuyfroKqzeBO1tnInb7K75jH7WayYu5w3UlIq
KQ04qUD8LHE+RlB3EoOSXR9dhqbaJ6gS3177y1njVxNnkNEEbQEM9XxlrFoQ6qhOFFecwOol1ban
wy8Fn3XbzKU3E0nx4JoL3txgywLEUJGizZtJdccChh3x2NDdNGl3YbyGp71iiLOAfqOZP4JnyeIM
NYRU7vpYUt2sKXeRHj4Vnvmu1PSSNOm322O6sjg84hCEgyKWRpVltZT3W5Yim2K43JR2IP4sOEhv
W7jibQDYwERTPqT2i5jA+eo0o6plU5ObrgFOL31oyvFL7Umc2r1l11Gb0QQi/NLCHsTF8GihH7Ty
AZezCTqFE4h2l/ksWlbgQtogh0kNLTeoH9tWRN3jUa9I4YUr+N8VO8va2zB2fh10geUKQeR4YWR3
YH1l69glb7dn9DKanQeE9iezSTl9GV0OoyhXYxdbbmE9jvIdiQLbg3C3zX5JvnSkIf3rbXuX/b6z
e8wPcJo06BEzFiuY61oWQ7AjuFrQwHcrH2rpTsz7p8oUadLuHIhw4AujZ/zRmr5MSWDXwp+iVwhk
YI8BQhv+e1h3/kHzUnw6ii2zkY1ENAVX/lImtvBda+yj1zj+S3bXPVaPwu72BFyZcNBcMPBQhUcS
YznhCvzic3E8eDJyYTMJv+JWOVRCuQ09hFV6IHirUO4LX8IQHY2EBISO6K/OeYRPAzS13vdkv5zF
Pp6tEQEVwSfl3BnCe49y+u3RXbc1n2k8jXAo+dxWU7VVGpi9fmpNbbwL6/rVrFELrMrK2EWakqxM
5nx4nb0KZ0oXmgTAyhMX8xo4N1cVaOI2lQYbfrcpWiQF9H1Xdc+q7v2nd/GatYuEy9wrPPeEUJoE
zioujlK/KNSmhqXm1BrfdeNbV/r3WmU3Rgk1Oqkr1XTUdm1CL0eITWIrdij1NdbxfIRJ5eWkY6C8
qLoJHtyyeSK23FedR+I5GTVHs2gyu72Gl1t0HiebYm4wo7a0PMf7OJOKNm7MU1lBAY3NQ27o9T73
RekAtuNeab3oIYiFZh/n2Y+clIMDDV1ha8GkP+dWiSxk/QQayXM9fUo2ZbdKD3ZxSauU+rjL5nWH
13AJmTF6wQph3zFPkdDQDQwlmd+m0BSkzytToVw4GIZgISey5biCTuJ8+lNB6hBB9WHif2S8/03N
Hr7qDkXd5pWWGDt8Vt7HIzlFtVnLeFxcpgxx5l3jgUunMIwM55brylKDri0g4Y+SfidVNC7S9Weu
xIiXDQqY4SlNeMi7gelchDua5RdelajWyRAr/efot9w1UqBa3w15qt/KJuWQHnvf+j7BUFHarRfG
vi1w1hS7YexhJmnDwEgOwZR3+7Qy+zUdj2vTgIAOct5ohZAOnH/++fDyazFtZ2mnavKnB7SvcjuQ
x36/ss5XzOjcgPQlABqm0LGYBj2Hh6KWPZrMjaa4nwj+LVuqYnA1aMna+qTn+9gYza0a99pJUoBK
Z3rhO02ftlvBjIxt0coJYsvxGvfjxZkDsHMmwp6zizNf2+KEq8uhiMUoTt1UlpMvahhIe99Lmi+e
L9VOENLrSGcQHJ5mOdKXBTPG7Ym52Ggf5lE7nXUmgR8vpz+Ao7otAtqQjNTaZJ0YbuPJC0lqlv8M
h9Q5bUwiR43ir4w0zPlKj2WYQAVmBk+Iw/R/kpQAvwul6jDWiUj7TND+uj20y8cyBufJndsG5mfr
4kUe65nWJqEfPun1b3V46dFYhmBzF74WMoJtQbnzBEdQ13jILm5IJI85snAyujE4YRee5gcIuZWx
GT5lilod5FL2d9XUqNtYrws7HLM1FYqLeGNhb3Ej9yjKFTzbGaVxX/Zf0SWNaQLRyNE6KaJqt+f0
46l/diFjjagG0DO9HbAbLE+tpgmSmkz0U+8gDnewtsmm20DguzE3yQaeUEjMBWfXUxT9If9On1rJ
0TKnX4NFz1YWXzFTY4qEs3TlIgJ/7kqChPhkS4P0U6qRlMuQ5406aFJU7Q0u1bc48M2VOOTKohLS
GXNnz9xIuNwmcquqQtkmyZMSPkgTkt3T0+tYrxEOXfPYMzOLw0AqaxWloTRBOMHf0xVmZP695If7
PN7mvuckVL9bxTwUkrny7L44hQjnPo9vEYWgDJYMRizETyLi8tpwHyVuOcCk90QNyoaUX4+K7W1P
uraEny0uHKkX4kZlcyZP1XgSrGqDmKj/KBS7Cq3525aurB0ZbZTkSekbPF4Xk2oIqEDKoZw+qRUJ
9S7cp+F/StqfJrne3LZ0Zf24ZKAWnYmEiLGWJBVmFVnNJMf505gbcJdpDvMYDg4SX1EaoXDkZHQT
aRFNcSuGZ4c/3xCgmMFpUbOg2Y3j53xD9FUeyr0xQdlTNz/LwRknuyZtb+3kYNukRykp7UrcS2Fy
0FfZ9C7n99z2YiWtpIENTJSwPTwH0AQm2SFtfWf8tjLGC7gSHT88YGdH1agYLnmusyhvzCgu8ydB
eqo1SGprfz94D5F1T8aYnChMCU+a8Pu21Y+H+OXM/q/Veed8ik/GMRyMLM/zp44DLn6tnrW3+Evk
dvfqBpZaJ9+Dqn7Id+I9rbvu+FCcom2yn57Er/LXcd/stOPaVr0878+m4cMHP31QOqcOmrbOn6RG
2Ajw8miD6qTVURIRWpkqB5XRH7fn4PJwOLe4uNGqYIh8cWLi/w9nX7YjN65s+0UENA+vknKswaly
lacXwdtua6IkkpKo4evPYuHe05VKnRS80Q000AYcSYqMCEastUK2carBzc9PdbvneZQPz5hPCKrF
4b7Bm6QEWRqwKLhEqmAPGZDrPe8qVktkLM0F2kCh1EmUesaxqjcm9axZQfDAP4hpqASqp8GHjfRb
7vm8mdnFTAJkWeTHJn7ntpql0k2cVwyJRDkLEMZrE0k61niuZ/xCEqgnoQkhowEDVQPTbM1dx/H/
2rHUombE6FVqjtVX8H2qsE1ddrq/oyt3FB1NiFiA6/3+qLr+IfWU5MhabHbJrQHvNTXt9AwuCSTi
twQrVnYV1QH0jyGcjT65t/h2DUOjFmU5dmn6Kai18SKAQytAHLm/ILVzi2uJtxOQwojHKHksOSK+
VZX2LCt+8Woq9zzTIFTdz1szxFdOPginaMpCtw41waWVNpt5KfKJX9C23tvJcIZURVw8kHz6rhPv
50TnA083bttt7xNJxkej6kd9OJfZkE5947X8MpHmVBZfuEBVTJwrIoNajIFr9wCCn0YW1oS8pSK/
3N/ZtQ8Iki2OLHoKwLgvroU03DGrpM4vSWfv+7ELpex3HWk2YuWqGVVjQWkcTatlxEpm1LR8ZvFL
RtDQ5cDZkc7bT8z5fX85K+4SyOV/7Syik5fl9gC8A7/Y7sngAmT4V72GZPtjQz+Bl78B71J/2/JY
ekpqTpFTwXdbfLu076sys4W4jG3dxVZTOF/6pvRDdA0xjqox2K7Qiy2RuzU3A9AEHhyKKXgrH+VS
lFq5VYmLXWRHrcPl5oGt/0JttTRfoM6F91U/1wdCt7QrVzYXet9oqwKghM6nvdhcHRAFj0EV6TLb
DeYoeq+Se0001mVsg9Cad54b+gSd0Puf9Pbuq+aAAaN4h6CGoo7WhwtSAoRQUdK2l8kVQEzoNPvS
Ok4R37eyksypMalI6GxUJ1DKXXiymlcaySsLi6um8thmk3O2uZ9HJrFTSPFo7UvDh/FLQXrwt52e
7Eu8f48bP0LF1usDhR+B+hAG12EGADpj12t1Sq8rqe63F1NwI8Dsc9TchP9Th5zwaZ6AbHSl0g9J
7CpsaN/saCp8VGOLvyZwqhISqpN4TaM3A8jW9e9oWkjVo2jSXnpUInYAj3THuaj4RuBf+7IfrSwy
DekJNK1yFBchQTvs8GaB6NrUdrv7m3p7SdVaEHjVzDMINSysJGBzt3mFPdV7/mB2SQEpJ+dXYWSH
NE3tMHP6DYjPra+DQQhiwCQQ27gv15tn8LwyiQ+DtjZhtnmm/zL0pAFlXbgbXvU2zuNB7OANYAC4
pNAI15ZQ4XRBYRTdpRW/5fjFxKDN6k0kGz51ZQOvrKjXyIcLWKPyO5q86S4o3WFCCRQKgwyjiqFy
CCHe2ipBC6ndLcGa5dlAOoKmMFpLiMdQlF9W8CYBxp/f2+IC3MwQMsYFCuSZtfEQvvGlSzOLtRkd
q+eRewC0ey20oCCGhLnYwz8Jhogabexm/0xTewLTpfnLM7K0uwi788BGilKxuPjOl6E4dNPbWHy5
f+6Vr/joS95NqD1EJopWw9KhpRY6w7RN24tb/jBaDJ8HnBSz2Hegs0DLG+wayw4wt3nDW79PlF6a
hecAWEVpHKDkfX1a+FwJxpIJ7traF5/yN+O785o/yXPyWP9xw/TcoGKEqfRhe6LpuRg3XMryrBog
ZsBtoUOOYpFq61xbnzBtMEkStFVyGti/6iE7FZ4Tcd2OHMvfSJ1ukOdLYwtvzWhmZFWqdxefooi0
16AUgFF+9QTamcSwrWAm5XQeR3ino1WPrrMjRt1mYdcLaITarp3kh0T3pWKvM4MeE966XkjLHOw4
J8fA7ojJVpuPhkOB8zGZ09KQz3L+c/+cLJ0IVgEAKL4UUI3oiixVs/CuTJ2OzvJiTrI4ELR/DuWU
PYCEVByTSdRbMW7lE6mLjVCLYh4QDIsrl7NmMCtKhwuYgcZTXnXkrZ0q9+TkQ7ZLiGzhXtiMwqLW
ytAsGYkYM6Hj6xQyxPPOCJvZOBaModZIiHEqYAypV7XJuFkWILAvSpDRAcseWRZc+fVRSslkjZAu
Hi5Fn/iBYzQPti/a73TWxSM1CzMYUSbccafJTyDt6GeBASUbwMjbK6zQX6q9DvgXouzCv9dDbbKm
MYZLPljDGWWfZwIphW+WYN0uJ2Pzqc+TNzc1n3Umt/TY31uR1xdZtZDg+VFNx6t2CX6nxkTRRzfH
S5Ea/JOgybi3DXNC+yibQ+Qo2r40QQnsdSIf/RnDdp1KZkfAvNmuStnws6BF/Vx2phEWA4E8J7UH
FDAw8c0cWzcoB4xvpBmHn2XCPWNIHodqkyyfIX84hJ1vJQEeRBCZbRI7dLTpxclnfy81mR6JdD6L
hssQhM8dQX4YDFWHKVR13Ww8O1fCA7qxkO+FdLPK8ZcAvDotBc20fLxk/n/6xojSCcNYsy8Yo3X0
SuMyJkBjGXskgp/xC+9fy5VrcmV6ESHQJMY8mglTdWvDfrbL5LNw9G+jXz638lwSlNzvm7vJf9Vx
R+td8d7REYc2/fVxbxm070aNjhe9KDCVzIoKiPoCIRtSwwwa0oVm15wIA2wltfYbtm+D/bXtxTm3
atm7wq3Hi3QnTBfjIObMRiTpoSc/q8QNDT+Jphr6HVZbHoZ872peCMi0Sbegj2ub/v66gRotmCXL
1M0vtFnyUeB7F30AFqqGPECC0ze1f4C42Eg+1laNEIUfiwoAmtKLHXcnvzVbOeOCFQS9x8TWj7bw
xd+fI8g8qhqNifcTuDLX39Uzs8r3Cm+8OJUdywyTdy0QBH9bPqRf3ja+48r2oQlnAdQJfwXfqf78
Q6bYuGmHJpIzXfKOH/PMDoT3hU8nC8ScaSCB7s9nu/U/1ZghmKHvjLVOfhY07rF1f9UAfteCHu7/
pGUuDt+NhyqKDmhioTC33ONpFInNeD5f0sTC67QfW6jmAn6cTwjE903dfk6FlwSfAotH8F6+jn2M
8zTruZovmOM6BDmS/13SmHV038pK0oFQBHcE7RsA5VEEWOyxtGuS5kK/lKnsdpTm3YlpVhMwzxoO
w0SMeELjHqLQabpPuelG4MS7EdR1vciWszzoNHEfS7+p92lW8aeuofrB1QY3zESP6ZGZ3puxDyHf
jYR3JS9EoQSuxUapFyyLpbaGZHTypFeYlymtIlQsrF0W9f4fqw8ctrchvzaFRYAZg5DByCMILNbf
ZnXvRMC2iokrru76p6gv+eGYoi/uErvCT3HOTljvs+gifmK67J5vpToqlbkOoZj1gTwaoAw1834p
j2L6QznoZm1eEP6CasfPelTsf5nn5KEOy8/3D8bKSYctvPjgSiF1u6QzzH2jpY4OWx3y+5p9wUBV
4W/Bl25zxffhJQpSi+MHcND1zkEiVWZtUZkXUb5Bv29fTO2ODhgomW1tnXJLN1uHdM7G7HDVFFhY
yk2Te53TmBf63SFHd8cPU3GoxR41NXKem3A42npQbYlNr9xh1EENEJKACVPl0Ov1FUOOQ5rP9kXY
znnikxXadunv/vpLwQ+r6Z8KpeMtFc9NY8itsRTepdOliNyyo8EkxOPc5VtD5VfOBM7d+0QbSB4h
k71ejmVIaoyp4V0Km+SR7eZdZPVWFfkNZG3uL2pl58A41QDYh9Qb6GSLYKaZbVdlhetdCLccjDIx
PEzrHLcmo60uSPlySFACQbe04pLW7NhIvEvVmuIkkYXmiCJ98bXDSJP4/opubCHvVbNZgDdAGQXt
jevNc0nKKMupf2kNrYnLJG3MPTEwEz0QIOdtSonemgNYBj1dE/LF6lAscqAc9DePuS5Brk8DH+Ny
/OSHaw4Y7XsY+iowy/ky8b0FnrYjeJCK5ID/tZMEbcl0A6188y1x/nHvEC/BCAKKePEt9cG381bS
NJ4ayF5gkNWfck63hgysGIHqOESJ8QIE32BZlvM4pqoT38viT7sN37H1Ny9OvUZ8HWEffzMyjnAr
jN14QAWD+fCzld/6EDvcrm8q8BqzeMq/wpOcbOsT+VZCP7uFphyd96Z1sstXlj3X6RQa4ik1tIfR
CYXnbyTNaz8EVAMcF7xMgD5eHE9Nr9q2gDOOO6s4ZjkFiUZ0DNRYtw7KfItlv2INdTj8i4cg2vFL
UhVJdEKhzFDEXM4BLiZAhTLSMsi27+7fulVDGNWCLBwBBBi16/2Fz2VlL5Ii9jzyMM/D0a/m/xRe
GbrpphqC2qKrGGO+D7tBX8EEigIv3WtbdkUtDyTbIs6L7DKy79V80OTnnh7k+B8biaLmBIWOsU+g
csyomQEtihZBIDAVvvjHIfRyf+U34gzwNijA4FsiiqMZ7i+WXle9PrWaLOMJyd8hb4vaDHx/YAEb
srNf+PXLOGLKuOGjal3oDbjHdpmdBmkPD9jKLEztdpMIfROGETZ04JUVPVFp/yqv9fG4+wxDkUer
jJOBvmKs56fS63eTJgPjtRFmaDaHGm1lZI/S0zJorc8B3Xom3aZrSkUPBSoNPSe0fvVFxouhBDTr
MBUsbpwHPGGfizLm5SGzTo17ag0cQwKci1YG9z/Hij/GGxAVKvCTUct879t+WDmUuFIPVZUyRv4c
5GpSAPvTZ1u4qBVfhQiNdAN9ECQDy7XJLNWEDahknOveGPJaw7NTeiS6v5YbCDiOlqskyyFti+nP
gD5ff0ZWuFZiewONE6PClO+9sFG+z7pTbR9MUkNsaAqphGJGMwZ6l0fCe5D0N9CWkQAgzCJPVVJu
3PObvvf7T4LmHXI7VXW0Fl/VyWxmJx1AsDSjn/3EO8lG/LKHvV37vziT4ZQkAZmOk/kPBnZ25bS/
vyVrG480VglZq5b0knlGyFA7ssmquB6BA9ZHDFGyU2jw3rey4s2gT6HgYZhqiCLi4koXhVUPetVV
cYXhVibPT9P8OlfFZ1L9V+sB9gQkdgBgUbm7/sISvUuZWQ62s24w5vrUpePGIVq7EKhBQm4DzTSs
ZRFWc30eTCPPq1iAORC2g/MrGXvojpN6i7O3duMBvgTHDZuHSLDMW0sK+FHPWR1PBw1CLoOzL6fj
6MRJ/tIbFzK9cu3vbzvk8ABiwfKARlqKFQP8OlcV4PFxKQ0bwyYlCXxinjTj7f6BuKno4pZjZDZC
NsaQ6MbyQDC/SafGKurYMl87KAmHGgqK/lsHxULxIgy+sayVCHdlbpFUJqJwZzrVdazZDdQ9JlNG
Pev+ySeI4lPpi7PppeTvzzxsogiCHgxm4VoLm45s9USfYbPQ/5l7urctFtpznP81FFpl55iMh3uF
ZAEjpJZOLUkqYtG2jtM87Ap/r0+78Q10sxpVBA2P4Ptf7l0baZEtwBz+xeQavOe9xdswqb0C42qq
Ji7onD6auZXvkq6UF6Otx0ibvfYwpNoYdSm6iIIZ1p4Lwwhd4mDSSFqOewvF67CxMS5NELPdY3SV
CaK95YdjwZwTH0dNTYnIImNw7KDIiuZBq1r96CcDJO9SzPuqna7fC/irfe6P046xqTyJghWPLc/t
QII98Eb12Q0TbArwnwOceJrVLyXX6UFUmDMuezQbCe+ilBjZGaVtdjZQ3v7UzgIDWdy+P9zfMuXC
lztmoumOwS8aygW+8sEfQqgwEG3wh008WVV1MBO93iPnH0PbRYl5rKi+l8IVbz7tt879beEeZ8PS
0NJCgox8apkdZ7NvtpWFd1sP2QZLD6VuHLz5NOTxaB9KUURcU+GO7UF3Pt1f9YrPR0QBuQWyl3jK
3cRa4s0e74omHjwP9KkvMmexq3zyxj1bcyUf7SwCqGH3RoPp6k2c8L1ZvtWfNIsEbvLNU5Lh8j/d
lmr4mi/5aG9x/jvw21OAb5pY5D88+TJAqN4/lxSVR5ye+1u4EmpQ+gGYUg1NUJDN64PTuGUKNJFf
x9zIrZP0cnRePExSHmj3z31Lq5sIxVjUmCClfTN9LpFVQ+sKi7LkYzPaoYdGuVNkkNf7hTL3V6DG
2q1KqLG2OpTjwYBCzgeZ9MWHI75E4ikJHGQW6eyU5lngiZ+59ToYfWDTYpdWR88u914TNkkWDUi4
i8A+4lUalOSc9iGybCOPOv9x0ujZkZj1ZgNe4r3e35obLU7lX1FmQfqPb4FO4MKRd5nnZ4UPh8ci
RdYNASBtRIhEO91pp/Yb+C2Y/JaJAETfz/dNr32Vj5aN6+/v9rOXJ3bZxHXnhWx29i0roxm9H+IN
e5bwncazL6DBbdyotRMOSppSjkUTA3zXa7Mer/TMLFgTe6BFtLIKs/pP7v9y6Gvhv9xf4Zpr/GBq
mX72rKmFMLC3tjAFQgP06XQ6PHkOgJ7mbIgd1DEwI5xWW0qyG2tcll1G9Jxq0jbwyWP9eXb6YNIf
GWfRmH+j5e/7i1z9jCYcv3q1qeFf1/tZmnU/O1I0cZbkAeOfGjDAy0+aV+wMP38e6JMmtsozayYd
fDsg+ABwxuzKa5N4aRnM6UsWz9DHh3QaP9Z2VQW6ya2QZuP04Es7DdCpJ4dsnMdjl2XNnvuYgjGY
M9RJnfz3PPh91HKrO3q6pMc6YfJoIMQnelZF9zdoLVRAggltHIAUECfN618rfS1BQRFRKhl9CRJe
VZ08Cl5w2pAU0oxiC+C85nnUcwsaPyBggga7sOfNjM6kYvG4P43h3zLvlb/4+Lcvbu1M6WjmCf52
02v3+vC5rL5T+5QkEOKB3uShb35KL42YB6ZKfH8f3wlZy0wDA04wzg7Ie4zSXryzelb7Ey4Ri7uZ
7ZLyAWJNnzvTD63c23Gj/9yXvyGX44znUbxw2gf+ZaYPk01DPJWR7Q8PmXYgJabBDWdIokNy+5wW
QUW2NG9ubj06yoBjqaI/ECE3HARtLpwmKwiLHXeCXD8Px+TJk4+tph15U7yiuF5vRNK1ZzbWgHI7
+ihopiz1CTJrbH1fG7EzMpWHTIx49FNQkzC2bA4LYdBzhrgXjMbIj51tT89GMVWH3Oz9CO1AY+uM
qBN286HgDMCZUtX1JajG6rnel4Sx2GLpjuvHlgdJeqrdc03C+cV0J0xAfC5/bRwP9flvrIKWYaAD
CUETc3EyUSGbutmrWazl+h7A+gYiFelvmrHAS+1/BBurkI/ej7Lel/UYEC99GoYhHNiM6E++pZBl
s3h6ZORPa2J806Z4zJrTAhkdmAu8diHKtvh5DJO1HG3sWTyw4QcyVT8kLeQjLK/qTgaDFIpZeoCH
SWLtSN+0G5WQ93xjuTv4EujdQPhLaX9fe4XO62vi1ZxBmXSGZCgfK9QcCy/tv/t47zwO3EkUm2XG
dErcp6OUHGJpvjTbU1cUBgsmN2UPmtWmX1ndo82PAyUfR8Nig+qeQT+8Msvv97/oan7/DkKH8wRd
Y6mj4BRaypml4RwZ07mxx5PDk6CokfYO6a76bDoPWRLOwgohX7WRJaxVJ/C4gCoXMkDIzS+lv3So
5jXlaGC/vpUPNPDwj4ne9VZJ4v9Y4792FuGzK8fSLXzYcao/bvKUeWqSxwtl32fhhcAv7Hwn0L32
2d/K9G/DBG6JkmFX0jjY3oU35bTltVvhuuSAI0Jzx81+V5sshi0ji1jkjdRH/RrRwojTuQnka5s8
pYMXSMGiojhW9M387tqPJfJNAMmiBkko2cgWVDJwffDxOgTMB/gY8F9uPiS3eWJ104BwaNG9WclX
qW2Jdq0cFrwEMfcANUBgAHC5ry8XhMQ1OYqKx/qUhSV4L7SxAlBJTnn1mKUQ+HOnkGtfmmRjbbd5
3rVd9ecf3t5aVg7AV8Ku4zzM4jzqB8s/FG5obgHH1r4jqoIKRGqCkLqEyFWN6ZE6rXnc2j7eTlmf
hMQ2Ofiw6SZa+9aPY1EI83CHKPlgnN71osRIekjkCh7XGOKad9YTw1h4V7H5UoQrzo6sIA9GAvla
v75seByViy0PCyQ7IXIEfUSFYrq2zZN54iPIYbEPuCyUBZBouFrmAHtYBD44mSOfmqh1INRbtC3d
1WMuQm8a2lPTCqgTY4j3Rmi/SSYQyzDt1rHQHgGqZlniSODt7GnQeGzWxmegY18cWWP/3V+NPZ1q
qz6645bnU4FouQeqogej0PHF5bneA9uQ0KoYGh7Ltti5GYZAOOw0DTHK6AafogGpNRoxYQlF33rC
KNBk3ljz2mEDhUyVaRVnzVr8ALMHXwTdJxw2p0dmSR1o7jvIHDAYcGutt7k5ZCQ+mFI/5cMFKrqq
mUsdM1FkM/8YxwKpwp90oH9Spp9nV4TCHB5zxw81awrGsnpopRWmmYv8RTtM9nFkW8ivtbWjUaSj
F4bOy40sY19yn5cu5TGkUwKNagE6sZJtJYxry4YmrKreYko33iTXyy4tihERqPXETiIPLTOCVvP/
YRY7Qq1gt3GlVq4zanSAsKkPaoGUe23L4pqZj70vYi8hO66xUJNeTDsRjBWqc7Mkr01DIBTNyycn
2983vuL7gT33NVwfcHSAmLq2ja5D40IYUgDr9to4vyZ3I0NZ2UfUeEDkMgAGRAhVf/7h+DBDq0dt
7kUMBjUxgOiYnwz6lG4BllYOxZWZhUfMrL5ntg4z4psZWZf+9f4urf71wMADyYBSHPrT16sQ7WT2
cz+LmIKEo9HdBGlyDPj6L4wg9UQ1Hx1m6BpeG2k1N6cMqNt4tkTIM4wIQgt++FtKmyLBAF7zv1YW
h433qadPPayIyAo23NLqx/737152dbRcdphxgK9QVHLvUhJq5h9u/PSy/+ZQfbCzzJlSLed0gJ25
O3kJhJtSEfjFgZVbfnYFi6B2Cyg/jC+Ar1+W7kndF0PRGLiaFOgHiOeYEv2DKsgJIEiBD6Vm6OrW
B2Sf2ZuU3uH+iVjfz3+tL44dzety4BiQGmMOT2iaKDE6EEGWUAaAEPV9U+qzL0IaKBaI66AMoWS0
fPzUo5UnTUtbHD5H25uc0AMxJFS5ATehg86gBWloam599eQA0La7b33tfpnQYgICBeEUQ7mujz7w
Xo3egBQUT+IFXJs9lUUwT82GlZUigKJZAtL1PlYJiMBrM0Sv295wWBvzXAf9kct9Yxp7zO16sI1+
76fkkVVHSCSdfKePitnc2zY53l/p+8v+ZqOh9YkJjyBKo392/RsMF3JWuifaGPrh35n3ZAPXrxFt
N/k0wHjJHgUXVpPIHozAcNs64Dp/JLN5zES6l/arnm0VY1b3Hg8cpKwQCgPw5voHZYnjNSM0tWNQ
xWY7DyQI1Nm8UfBQq7pZ9Qcji51PmwlcUF22MSHzYXJ44E3PpvjppS+6Bp2WjQ+9tSSVw34IOl5W
GIQCsxeTjoGe2ZfB5MSV0WxdmrX7qd6G/3/rlmkY1UiBXLyNuySw6lffm4PO+FZvuiEVvW53D9RW
jMaCSuwy35cas7Ie1OsYryRMNzJ2aXaC5FPQ6tZusjc2b31R/xpbHNC8auzKTmGsdv74/vfUe0PX
2kTx+P5FWHM4qlkNfQ5gZZ3lsRt5g6RhnLqY432k1b+k/U0CKjiMB618NdKHsvl23+Dt7VcAS7wz
gbVBodlbPudzU86GjaGxyNp5mA911No84CBeAGDva8fysej5wS7zwAbS5m/J0FAOVoAUxfYDesxY
UpS9KU3zskFti/pvSOgK0QWtNP52T1FXhXA9aHZIJyF0ufh0aTfZ2uw4KFj0L+MpPfXO3k0OOnkw
qYyyLeTqzS1bWFtkErQkfTlpNgNOL9aTPhysPODGFqD6tv2mzOAFojgT+Hr+wj+5tZ8Uie+xmBPU
YdzB4SF1+XlMNRLgDWZdBrMAiQIPzWPl1c3BIAbZebQ392LqHhAteYASzxBlqtt+/0it7gDQZOrV
DzzeMmPzIQhaZjJhcRZa5W8xvzpbynM3N18t/oOFxR5PtMCUtwIW2hzvSVbvTfhLageYM/tkphvL
ua20XVtb5m89t1PRt7BGGSiokO+2ii7EMLKwbLwnrZGBQHWxK7IA3oG7+vH+bt48RRbWFx+adMNM
u9llsU0SyGE6cxLmLtuCC6g7cOVLYQXQLTR/4HpsCGstYgOSHE8mWKNXHWZ2LOyjJGBOniq0/tyN
+7i6oQjzGADlIO24IYGbbCp6fyx5bENGA8Tz3674zAd9x0rM/4yEq+/aaehUz20H8Yr4/n7e1tzU
UjFmCFEDyreAYVwvtZ4gLFYJbGhmYaZJ8wech6ixutfMbuKxIE/Stc7Q3Xlx5i15z5sY8m5Z8ZzA
GUZhcZHPzU1T6XaZ8rjj2qGDbBb5KVr/AEG60/01rt1AgGp0TNjCKDdIvl4vscgE1IgECiEaxUTz
lHtmmHkCMAl0Ezdux+3xxN0CGQZKd2pYybI7IftJWl6j85jOdA5HlzvIKrqtWchbVhapS1MTW3a5
w+PRiBIScB7d37CVI4ny5LsEIZ6A6FMuzj+h1EF8c3mcvbZ9ETSjFwz0AOn3KTNDJ9mPfO9Vz5R8
uW/3Ztogek4Yf4mcW6mCQatj4cnGznILvc3xlhEGsDIZ0l57RMKUa4wcIPZioBvtFKD9l0M0QL4E
XFtMQwIxAtmBpG8A7kKSMRXsxbSycSdq7XWGPPVxwpTUcNCGal8RvueJhqzI0l4aK82eysk1IbJE
ByjFWHKfCw9SnS4RGwdD/fJrj6JWhguOhis01ZY8pnnm0jNphhKKKXaFyHYgt+wbSJFfUP/rMdk6
MHq5u7+dt17so01nSbLEyCjM4JpTEZOv1Vv5w//SBxXeDBv+a+0woiHvOxB0ReN0+VaxQXIovYqh
7IF5iaHUoEbQzRrfeBvcqKuqowEVdzCMgDfBu0j9jA/pOqlFA2GjRsSG/ZBm9Os4tSHQ2EoaH8Wj
Q8eKyCE+5NSGSMM86DSdn7MZJEmMpvLyX6ZT4ayABNeEDNXekn5iA5QI0Mhm/Nv9Xb91a+qHgt6K
iRPIxZfxsTQrhtZ+JeKq/DyPD+lbAl6evkG2vw35MIKMRCnNQkxzSUAHXGGcfQ8VOSO58G5+LHIZ
9pl1RsU58rMNZYVb/wljSgUQ0jm6g8Ed11tfJz50X0qB8pwLYFPJj1qRILXami+xagZtQtCvVfNn
2RzJOlxQo9VE3EHmKJobL0fDx9SO0FbYknZe3T68Y9FbB9YSBbvrFQkTQlGjpYu4Nc65r0GW65iB
SUbTr2m3sXlrFx8dH6iGgLyORszCleY552kBNa64z8nvSs1xwMt5CDQBaIeOSrnGvmp8C0y6ahTN
H5CQgJwGY+x6fc3cpKA4oCbk9ockgWatzAOIuzWhiRymcg9l//v+ob9lLON6IrL+P4vO8t2kzVpj
kNrBgTzoJ0qir2Zo7ad9GckgiZpwDDEsYCcO5mcvTDbc3NrH/Gh6cTyTwelYNRN8TJKQz7bPf2Z6
FzHBq8CthhoCG6a30eBaNYkxFqgSwRUhVbzeX+HytC5UfYaXJ2tH4cI7HZyMQ1ptUh1v6v7YWGiM
QtIZ0jfqsF6bwrwVHW1DFEWm8UeOZDssrL1ROpFunzLP3nPtxRdbc3NulPGVs8XcBaVtCv+ClOba
KEtbVDzzrI1tPWp+8LfmbXorPiUnEro7KOh+M0jkbqljrsURgCfx+kXijZksC5teZnSm3vA2BuoC
YJsu0v9WrPV9VXCZUKhB6RwEqetVVSJtaksfW6S6L0X9Y2yPFNwIP9uBCb7L0jq0sq0i01oIhoQj
UEywisxGHaQPUcsjZWFNwkTdLLXP7rei6Q/6C4WmM4RovuDJuJFlbJlTf/7BXJvS3k0Sq421dgoS
TI6RHFJLZf1TmE+68cBQx7h/71cNorWK9h9IGjeIKZo2LumZ3qIrZc/71Csx4RuD0w9lXVdHfxi7
XdOhL5ZgMuCGX12LFsgQVaEGvVU8rq+X6gmzgLKhg51te5WQZu0+dYsqatKORvcXuXYyFelKyY6g
lbtUw5UZHyeR5F1Mp4bvusGoAzdF1LhvZS1v+GhF/YoP387UZ73U/KKLHZoEeWHvrOwlTd8sLja+
2aohBFmF7YIM7bLb5nTS9ruk72Kh8dAgWWTKt1z/2vlbhlb2DSNsfUUYAxYeCmPXK8qZL8rOzWRs
VMW808q+fnaTtNwAb6wcBCRZeK1jUKhCIy8cpKTJkKUSYyHg59+AAYrnDNM37exw//OsmEFRTpHg
IP4DPv3izVXR2hcmc7tY5nWAtnqAXTP1LSGplcACDDCorRjChsOwpJBKzUomP6/6OHMwMJ70dRGy
of0jAa/cVyAhPrLBaTecxurKUDhD9qbKU0vufllUhs5JBpv5f7rsk1k9k3zjYbdy5BBE0NuFrCTU
TLyFG4R0bTt6ALzFrYZGGB1sIyIM+NEegw2jFpC0jSO+cvJMgDzw3Ec3FhK3izMB+JA/GZndx3Xr
8/3UOTNUkiDDev9IrH0s3CHIH6Nfir714kjYyewmTjn0qBJB5CsRj81sh+aLztneo/XLfWNrb3KQ
xODScJFQGl6GkpZJLUtze4j9Sh+fs66yI58IIwYb0z4SvGfDjPtQBuXE2FMtN87ScORelFDiuv9L
1paNnhQYzkh+lPbT9bXmVoE+t1sMsd459cEiwMULfYycrn41nPLThOO9cUJXqvKA2KEWB6o3OGUQ
1b026besbX2LyNiZc8ROIFQjoef53mdlh14na577rtYi5BbkGfGGPVSpj5KFBtKI5pKtaeor2fXV
r1mEHoJi0igHR8Zjp7HIbJJuJx2fhBCPqqOxNPNzz0zw+Pq2P+sy3UIWrcRcoIqQTACrrAQ/F+Z9
3uVNVVVDXCPQusL74bZPXeWEc/dn5vMxS7StMfWrC/5gceHIQcT0MWQbFmmGUVjyO38rE3FUTCoI
+7mPU/b1/glbcRcou4J9jaogOr3LgNuAcVAnTjPGM+R863jwxyCZUPvZGui+4vks1OhAawZp/5Zz
Z7rStjGXYowLyKP3mICHrty51r/dX82KFbRyLXCXbNCOoPV5fXg94O4ENYYpFrb7aBJwjVOL7kjX
bmnlrHg9RFuM1wWGEoTgZUFVG7p0hjrcHBfSIWfM2Wgjzgy+kXjdWlFABx+nD1EX/13cRe4ME4fY
rIxJ3gCgKQJrC052u2GwADwtHq+gpqCWcb1hPEtJmiY4bu3Edz4HM8J1ixDzg7fcinoZXhfllCHk
QIAVILfTFoZKpKVSH7sh1qYn8j+kfVlT5Diw9S9yhPflVd5qBQow0Lw4gG6877t//T3m++5MlcpR
iuk7/dIxRJOWlJJSmSfPkcJDVYCYcY4fl0KfSMr5Vx7+8YevbmDRdF87OKpUyztEh+4YLkTqrSNH
qSj7aTOexq/IsHugnjpLkBiX4No0Lt1EKlLfWDCF2rVS0IcC2mrHUz1VUOhu0cRcmK3+fdu7V9wB
QHwUSSDpBP5mWrqq6TnokUMa/cQH92UZk27+vG3g+riDK6BTBb8dEjV4Zlx6g9D3ca3mAX+qtWKw
y5iXkUNRxweg+6w8W8QPIQRmj4OSMW7cNcM6spp4vQF1h4vn0rDWKEKazBEPqL9O6slRR4ihcebI
m1EPbELK4t5eWS/Uf7FS6IdFppPuAIt0PxnkPpxP1dgRftioSU/Gyb09m8vupFwe3UzIGeKgWHrN
qN2bIEWFMyGbT8W0yZrPUJLNBLrceEEpBcPUipMv+lMI+8C9DkJyKi8zlfk4SEY9o1NDd8a0f5wH
1RogFqhx8/b2qFacUIYQJtLPmEBwYVMhCfLBtR7xPX/qs9QwtY4PrbquWALMKwuE+hzapLFn8ain
c/i+lkKYxRj5U5ANZp6e5qAyNRZr1+LO1AIBAQ/GX/g8SMho5eokqrnW5yT+VGX2NN9ziW5CCgrK
5a4kgcU1822R/7g9eysLBaJB8NeDlAx8RfRCAQvuJ4nC8aduVCDH1GTgE46HmSRqtW0Tg2cs1ooL
oqQKPjdwk0EPhSas8IVKliu1Ek7ZXQ0FtErTHF/Y68AzjTmL6WPNFsh4RAVHIHIFNCim6ESjbHxV
OCETH0Wj1YyRGSXhfSnuh6fbs3jNGwPCD5AdQIxANlDMpfnwpEno4jptxFPJya4/HkMuAN9fTVQQ
dZb859QQcOiDIEZw5Lw4pr1v82Fuz0O57ULhrgx6h/eN19sftXKGnX8TTenZKWieLcZSPCVlZM+R
NfoOp+5a2c10r5Nb1oV6naxc0mvIriFpiNWlezTHUJ9R1k34E6du0iAjvvQc1akFLjYtu0s4D0Ve
dGo6t8e4svlxPUBUbFFuvdbFjopaHlotF05tNoVk0PoRLbO+xDjNVjzpwsqyic7SM1om99rcxMJp
GVehoHNLaCE6M5uBOBEpZrDKrVlDQh3zKOLlg17RS2sZUl5hUvXCqRFARl+aon9EW/DYWlnD8JCV
zb+8q6TlWbWQuiyH3tm4RCUpeT+QhVNUa7YS9wn0CuIeLOuAsOYpK5294o9InYg4bYwF7E2Xkipl
yAdl8oWTMTSWrwZ34OuIlWehfxc4aNwNp9uusfJwRPyIniLQEqLmiojrcnRDrSVpngI1ISKhVvXP
c/Et5a2ZC9NWUeyx4BzdB1l1cjAS49D7LIb9lbLIEr8ikYvLFhEzfWXEWpuqelBh/2W/pzh4nUD1
CPGULdequ1KTyAQYUlJLLiInJxb4j2aczEDtt1VxAr2hFznhoXxEx/ntabnmxcWxizlZ2LSgJYT1
v5yWLoU8VKUheVC0tSWlsCk/1PpJGJxU/xXHoY3Uv45CVfKnM0iA1okaMO3U68Fo3fB/QLB+iNFj
5husD1tBoywfBpAvoIUGCJqo9UqBbAgAGcN84fEyQd0pDiYrjkqiaZ0ddDqZZBC8pJPbMJXVVo4R
DaEK8rwo0gOUQoUrQjWkcqsP4qnrIIDbc30FZDrHqnKsbTc0ZIEUCmQvSxPp5cwPgyLkgC+JJ7l6
GYfYUpoZqQzJ8XMWW9rKEbL8fgDDgQ27PoubOJJCXcrEUz5LVpIFFtAuoPoJSATynVK3b7vUujVE
ybqIkBmP3ctxZcEoge8EC5fFuuZUCp41AVphnREEpGREyuKbG8L8v0cSUJMFkRcKVT/I+0ujkaom
oaZNIkAVL0quWYBH2x13HNrOVXNW1mcFY4jbBU9ShM/Le4emIpHrsGuhYC+eBG62C8hIduCQUQPJ
nvnJApGC6avlRo3ugujDKONdN/wuhc0ggYJkGhgbeM2LkBgBNQHe32g+pWZ7VAehmsVZPOnT1mhe
h/451p4mlvrEqhUZKQsNTfi4cahTQugnQxtbkGTzcfog9ONRqrPCVfT20zdUFljlGvOOM2npbALl
HuoSVy1bkxpnRYIT65Q1yHzXrpE4QIQ7SpPsRr55CqLHvP8qDbvtZDIbvC2mrZVmGv6uWVrF6tRc
GTt2KNio0biM1AAtbzfnw5jHeSqfisw1xgEkQRlRxmfwWN3eN9fNI8CJnRuiJjnwFSlPxwSG5D03
AKESJNbUQdrdGA9SnjxN+iN4TWphm4sQs5rTl6zhGMpsK+8atGgj0MC9jNcN/fCMtX4uQacgn+bc
D+yoLfqNH9e8WchoJ7g93JVD9twUDY6BrHjEV/Eon7KCP3Bj+pyARfG2ibWVW3pTgPcDfBPvTupQ
AIF+mUWyfOLzVnlsRJR4s6HgtiM02x2ZXQVYs4clRCYJr0L0l1L2cuitKQN2z6mfcrtWWkvVvFKR
raBlFLrW5u7c0PIhZ5Ga0PFJjPMAc1eBISaPyKCfbk/dmiNgqwMriRMOTQTLF5xZ0Ls67UexUU4o
BlUQI9cAm2YAl9a2OQoA/9qgpgsSUaXGZ7UCA6M9lWbYbA0u2Qt+40z8thSBJZ7LOyO1uvHBUPpd
V9+XnTfwTo2ml9vDXVu580+hJpRf6MszoCdwQ6Z2ITbmMqkRJFkM1q2/OrG4pBDIQ10BOLnLiZ2U
ZsKbERObpuACy0EE5YkxIy+7FusikY2oDpXqhZuCMmKoVQUCAE05+VmbpiQRGsSZpYLUplb3VuFL
wUEU+sdezrQUaPdoK/loSSk6rTzocshqM1idXFzM6IwFQ/EVQa9i5FKR975yGjs37/Z9c1A8psOy
jFD3IJjr/KkC3eGpECGTNe/98CH1Y/Pv1u9sMFQqMOqAseN7QznVSUmy+F0GY2LPMaKZVSc5M0Il
sZBJy6IEEhygsHDFEZIgj1D4ue3xa0cISrD/LAq1wYsuyIOwxjgwV438Nej/uSMatxlWHGpmBohG
BPoq8Q1AbHijVk+h8VULM+Cgv2apw6v1+/ZAVhYehZSf4x3EmVeUJj7IsvpIzmEnBHVVAzUjG/qP
tV0kUXVE6xhrXGvJnSVbiloUWj2B5KM8QCubto75SD0N/C+xgbiOdqcN+7zJ79IwMFWQ4SaT+hCp
bqySTNE2ervtPTkBX5Kds0ieVweP/NISnUB9l04RdnIxxzk4304+Xm9Z8cjVvqXVd8bE6vVYcReo
9/5riNpeXd3pJQAecBc1IKi8gs77v4cecBQkbYAhQqadLqEnKODzs7+soziSMkZaHZgz//EvnOXM
COX1yoInDYNKPdXiYdIOWrYHdcrwn7vLQSYMTA0ytqiKA5FCWQFDcqv7Zacu2xdleoL9C+5yxpW1
ggKAleUVwqPiAkj38g47u6L7sg2VCbmOU5XG02FQfI8Df5nVVwB7aWnOg0PfAM0gXkvlVuh13U3m
BGTjwGQlzu1ZXTmu8K4UAVfBVbMATS+/RAJadyr6VDsJhqcpEO5WnYpZKFs1ssjfgXYGgD06uJqi
YRwqrdWQct+C70kS937zcHsca7sJDQf/mKDH0QVlIhQwYUjIsIXCR1e+dSl6XwQGhJ1liFq6UAhH
NNNU2kmqfyWhbs29F3SnvmOVgVl26DiA81Ve7zrYabbzoDxlwXRXRtGfnmcEpKzFoZ4uSq6nfe0X
Gjwera0jaUId4jbft5eHYYR+MUTDkPpCUWqnmEepGe3HfbTLfOu2kWVKLosuyH2iAIwHEEo4cOdL
X9a61lfTyUBaEvqqNs490VSTSbLrYjbMCF0bYRSEm1BvWfnQn0rvuWXEgqgY4IGJehyShHTlKoX+
bTG2/uwp93NHfN/WIdhD0qf00G/mN65ymxd9C7TvPtNN9dgcY9kdR0tTwAQHQoFdC4q10n4JnQw0
yKdu89+m5efjgCRYIM4aMoWUJwXFyGtp1POeX6m1OfSoqBVCopKyDDkijn5JkrnjSTRylX3b8hXP
2mIaeF1U29AJhPwpdd8aUJcHG/zAe2FMxNOsP44gUfiYPrVdnbiG4EQgEfoekcgyJYiE3kXPYcSI
lWjH+/kCIGyQEAQjCbp2Ln1ChiJ6kkQa76VKOmCzZhMRK0EzS78PGZHfFd56sYWDFIlHoBhxpFJ3
B69UXTg2Be9ZBXmvyPtbZ783byXZle7teb3qsKItUZ7edGgMlviM9zLSWwpJSEGWv3U2UCkb1TUI
OqnMikiWE/Vkl5MHxe0i0j1PFmNfr67w+Zip+Y1SDRzdCr7krfj5iKNAtu4Dmc3GOuxiM2eq0SzH
Eb3Vzg1S52/ZBlWbS//PYGtpxOp7YlXmMr7eDkzTRE8Z67pec6Jzm9QOiptAlAKojXn7o/P5ady5
u8AyefK0YRzFV2kkel2pszgatK5b2uW9fe9Y87505K2ZWf3RYqQIVl0VJUVAEJfeJoUm/1firNR7
1Fq9goBK/j2s7fp1fkwKovrEnEjYWb/jP7edlj6dl7EtfKU4BlCjRjryciemsQ9ylWbkPUfhTOGR
m83dSWSxuLCMUCulij12YQoj6dYg4wH0bD0YB4jBuGmuHhL0YKiFSiHLNeIZznuV7BSv6S95q78A
tBzeg2ZAs9N9URAtMkFs3ep2qBH5bxxFhfIdSMGW/hX6qhsKwJizaRA8KyN4/icyqWQypY7+dueZ
CSsoXg4ues+BK1BDGRNgXBQGLpcOKQldR1/l5HGFAHK3vZDxzm3nuGIIXyb03AR1olUatDpnTpq8
+clPyEvy8e4IxNnW+57MjwA9EeMIFp6c3NmbDUBK5DfD/nIT3RoidY4VCYcOWnR5eODAqO2MWO/P
kV24uhW5ybBTYRmHy4bD2eLbym8W+ztrgqm9wQvjkKW6MnllOt7parHpuIal5rCM4NYIqa0BYjNV
RCV18sTACZvW5vmtXlZO41fPt+dy1dBPPyNAUMCGUHtDqUNFnqV49oTQg2a00X4XsyOzuqd/GGzp
8aDSAPaLpaERCuiXTgm18DErdH/yXiSCe0B4m8y3+s16uxfI80gyUwjI4/ArMm27JGZIpv2T1zyY
rCN77Wo4/wpq5UBPl8V1zE3e0nuvHDl1P7CoJ9bm89wEtXBpJGRVlmPhIO5AEpBnSsNE6u4wiyzJ
s6t36bILF1ZeKH7I6sJ3eDmnbSSJxZhHsxdvlbdsI+zBXRJ/ZtusJCkkoT5vO8pq2HxmjmakU6pB
D5MEk9d3pDP3xzG0RsvJrW1hupp5sAfL9n75969fCNhs++PpBB4uhrNe1aqpIdPs8EMWBZk8h7Mn
TsdK6yHEfuJ10JHPZOgEojQfyP1wScTC2KwsKugacP3iODWWbrnLmQbFb5Akgj572Z36AgSa4HQ7
rd4XTjxvIUl7FxMO6nqHBIKwASOcuaIOx5ChcAZFHpBjgQiQxq1qKYgB4qrjvT74GMWnIn0FsSj2
KZHnjyxq3Xl4CFGvCxP5qY36bcz5boUco/bWKaTJWnRibyrfytqPKiwsJfhW5pnw77d94+dpQG1v
hAkoWCH/uPQRUq44z2oqJuiP9uTj8U1AQL3HvTB+jQ7eKylilaK28rvAFIn5FFinl9vW17zi3PrP
z88SNFMALpYmn2ZvbHbd46CRTHvlOWeU0KhmYfdxjDW5Svsva4LLFYUufnlF0nmYvND7vhfU2fNH
sEtDKyYwbD/yQT94B/KbXg4hlKDu+OdMtEWJRdB0VRT/sS6gAo+IEIpQNClbrPJRF7bc7HW7xn4b
HauY3JSzQfFsPln9QFj0bKurK50ZpI7NeUIvug7qKW+sFFICztAOZtEXIIawxs8OrFp6atY5+NH6
ryAAruaOE+65hc7eClR3kN06so0O2QoDBKSMrbmYph0PiW9IKYCyHT3sVCSigpej5bIWnyaQdx1M
bR9NwsiXrpoAdndZcw2ZV8pE3fqxUffYgBkB2cG8MbzxJfVuu/DaG1HF5fuPEep+TIDjaFURRqBJ
bolmYSLj4uJgVU3LmZ3ykG+VgzOoQL5ZcKjWxRFQPYU7fp8fI4eVg1j3b7TDIf0OUCE6Fi/PO0ko
ezHQSt4LNPkr7iJbbLb1kNhc+i37z+rgxNyfDjL3wkByxbo9FWvPKqRawSKPqARAGrofTyvyMZbm
iveGkSNj9xYRvuNNaF0m6a4boe6ZDiTMBaeAzAxXvqQxIzm59lxAE8RCegiALvBJlLt36Qy+qhBr
4cdPnfpWlifV7V70wAxDR36Wn6QR3PcND4pztwFJGdT/unv0mDAOmeXIpD0bve6LQhmO1StqBhwC
pRqlKu9B1kbiH6qX2rCibRNacm3VEyNPuhIYAYaMfBP4xtHXS3f2anozy0MaCJ6go36CfSTJpGsY
76C1W/TcCHVJTFUljnEPI0bjjupLXBMwY2f9G8N/aEDscjyemaEvzKSvGlHmOPjPpJma8avtX7J4
H4YnXTmmo90PBRG2t22uTh/ACKClRwgt0UTBxahBfnYOBU8SbeOuDxi//kra7WdI//5+ekgtYKlj
xxeiJwUBmEYbXo5OQASXohPwappDYXmGQgzAM/OHMNQZ2LaR/yRBD9pzK8ZTcSSy0eNmkoMoMpxh
KlM7VvwxJYOB97edd0BijlLR4AYDFxDoI9oOLxpI1EBrkNcr6LyWfguViWzgkt8QRuveQ1Q8gdCp
Z9wISCmB8RnNavpHO02zBjqgKYFefTMIuSso/dCaAGcgxTpzeAibeZkp93yP2MTOpFR+KYRcl60J
wPUGZTxAYdxymoGJV2clhbp0xb3VQz2Ozu0lWw0aFgDJ/18ziTrjmr7IjAwocM9qAYcg2iZzM2Sl
ZhOA5ty9bWztwYwk47/GxMsDlR+kqeL6WPDqg2A5jdlb6XZ2oo3+xxHN9n5+FEl7Nx10h7fCffcc
k5SBVLiCn9IuRFW6O9CAq0q1uCj/oHM2B3ru5l6RDlVql/NDwNtjudGhlJnWDl+9oUfQ6tXckv3T
FDpJ29u5/mCkLJ7O5TF0dcadTcvy0j4L3EKoDVaFihMhbWwcPPxspv6rSKrN7elfu8HPZ5+6wacG
qjtTCTPBRGLpoIV2b7gSMk1Zw9ipq9E6+szAFY5wGJRE1DQb0JOCfA0WWiFKb0bI6u6jl37buRkO
1JhUB/4gb0D6tkl38Wn4LM20WjLOzCTo4r3XM/vvd1Azm5RhXvB+JnhZb7UPLfSz9vohn4lt6vXr
7dldjUcX4MHS9y2As5yyxYfp2E1FLnj8ZKtukG4E6EgKlnEK3nb+V3Nfzmb2xFjS1RDl3Ci1pv5c
ZdOkFoIXbhGVgZBKXaYY6OXG0u97ry4dKI7fHujq/QVEOdoslkYag4rRxCCERnFbCsh6ibsCVKSN
Lf5Xco+fbXpmg4o9gqBsslKADU4y+ZOa23zuFVYBEPbECGtX7yxg9XBb4b2G5qDLvYc1y5UG7fye
nrp++qmoe75gRBXLhX7lhKAN49GThpZIesLaAoq8I56LXlHY6PRFWSkODqVK+AcI4kQKY++xrFFT
N4VBl0oFrNW+O2pEvPeXNEjSmk+sprTV8+RsXMuxdnZs8XObBGIPS3pqtQiBw4cqtvv+E1iK2x63
dj6iIW0hzgHRKhqMLw2J9RSELcImL/pOAuKobUSE+FfBQwVb/Zv78NwWNagCmbEh72rRm+95BBNG
RDjhS4JyugGZx/t6V7KyKmsOeG5wWc+zWVS7SNEmAwYTuYc00kZS3tI/t+dvzSXOTNApK30W+gK8
Y6LXmXJmz4f3fp+/6IIVMvIfq6fRuSEqmCiHsZ/A0Sp6SjVvuUCHBOaLLwJD/DFjzargbpSfuqcq
7MgYqQy/X41kzo1TwYU+FuBiKXLRC43d7EPZBOAsOAjJT7kZlYw9zRwqdcP5xtiAIBlDbUAH35pF
ug3KB67ZlYeoeJz50UxbJ+o2Dau3YvWaQRUFqtRL2xS6Ti/9RW7kKhPR6+dl0N5YsjuWrqGtf1OX
9+MzZJzz7dgGtl5aIDlRnZmF/1+rwqEbGjgjCUzOUGSlNojYFJyPPYpEXGvW7VNempMFrWBbKnZC
7PLqoZG3o2wZD0bEeDitZc8vTFNbhROnum3xYPWULyfZKM68xfasDxyZrdRxONNHSydYiE1/q53k
TRGSdCfuRZ6I+MO5nCsfZlAVIm1we3utXYj/zgjQQpcrEitNNiA5zXuoGxCkX08aIxewtn8XoBp0
1tGpAFjApYGAq8rRH2rBQ0vn5JbQmi0BFzKDZyRdGQHyatoBsknoh0AWBg1k1PJOhdKmgTwiFrWE
T9+6a80dKkgn32Qpi60NCpcHqnOgVoGeHrWBwGuVJsEgCB6QJ0MC3L9RWECA20OfLB3UJGof0pJJ
57JMFX0XA10OIiAgKaESTgUvpa/x/VTqeHxvMghmALloNw/Ki0+yBzt52hd7Vmy/Vp6AZhnoHhEx
Gaj4UBZ79E7PU2IIXkL29eE4uKlGKscMLPnxthuungwoRypQy8Hg0Hl46SaQZknCsPIFL5reB+4P
p22H4LfabHO7dOvYFMFIw9t1bUa/4mFfCYxLenU9z6xT4+TkZjL8YrGu7rvClT+q4DXRt3VwryAr
zFLdW3thaEsDIUI3POLBr3w52DFq8KMpEr0JOENTBJzfINX8JuU2uN5JkyBPZNfHPNlkX01lP4H2
pEDCrCg3ylZAu3fwnQcAesy/bq/BinsBsrMAkVEMAQ8UdQE2M8TXCl2YPOiak7kCTRBUTG+bWNuh
Fzaoe66bsl4V0UbqgXnJGbjMkTn5oDbe0G3G+hgHx5GzQkgPlsXgFNW9UP+fv4Daunk9id2coO5d
THbU9G4Nttu0ke0R0RnY/Fs/2PeVRMBORJphdGQj21YNAyO1OtOCiEw0AAV4i1DuhqbsZuxGfvIm
qX8fwdbMxTFjMa+If/EK0ZGB/ccGFXfqGsB/1YyZntzJjQ/hNtw29vt9QPDHbcn4iOTSVr5Xya/d
EyTBrdsLvVZvgHnoiAG88LOvL1087hRhTEcU2N+O758BKUzOzNx2k5guCvse7l0ykGYTuieWwPYy
d9QheW6YrvNNLXAa0BqavG52G/VO6z6G/C1VGS8vlhVqr+igih36Gl4EsThI1FXdQ5PpmzlGyo3v
OOevJtNARhssejiIqV1Thv87mZ3ZWsfjfe40LngJyCPBbP7SSbetnKfTb1Zb8Zqb4uEHVJKB6/tK
qzweeWWC/h9wBeouCR5FldUe8HPQ0Yt1ZoEO7gVpRMOcDAsZGSZTP6ouOm7I/TOcMyXxi3E0jqPZ
kq/MHOG3Eckt0R63ofmMssqfV8LtWlcxBRPZdZOTyMDK3/8kfW99H7XMXNoqQR7h+wC2Q34RWb/U
iZ3CLY7+g7/NTNe+82I7cWo3c6BcRnJzIJyTmwg6brvA2k2M1+M/a0Gzf2T6YAD2MM8e8IayCcj1
O/RKj/PdFP+Ns51bog5IVauFpjJQB84w5GaZdAxZ34agJAYo51eAGuUTokR0cbipeXuUP8Hgrfle
PPLsPZngNMkM9cf2+zP460kFmGW4BSMx/oZFH8nDV+eUdk/azZ/DK5SzyBNSvSZU76xmz0QJrV5X
KOAA3YzCPXpzqO+R5UaS/HCeMBf1c5FsipNuDfWdLD1lgmBFTo7W+mQyte3teVh7DoL17F+7VDSU
q0qntynsii6E5d+aP75BzMzZME5ppp3lmDub7z4apCGAIjPiu9bhdxb6EUxvIL8Zw1k7LUHiACo8
1CHx7qKG0/tSJIIAjYcZ5ev+/rlyt5CXjK35pchxD2z8O8Zra3W7nFukBjYHqBkIAyxW5UOutADr
mUOKdOJWsfpDeDSUO/S7MUa5UrQCVQWS1Ch6Lk2t1I3L8bIK1WpAIY+9hdTfe5S4AdTOSJeYLNqA
1YU7t0W9dCLkhXUxmfBs68jxbdDBFa7NR8tWWP3lPzUUeksuxFegvEBIiGjl0kX0cPKNahCAseZ1
s3Mr7QBawQdhl21d8oj2JuI0jvmdH/WApO5pLz2/yHcvhlU0OApZq7pst+tvQR4SEgEgJaHv9riZ
51yQMepj/BacNFPYma0L7hryjc3PcNofSq9bxqizf9DAkBvUy3LuZ+fz3Xnv3MHVdw5c9/HRMHuS
7h+e/9iv9kdlvtbu6KXmJrUNK3hivzevCFGWaA4JWB5NsGiVVmiMxDDqSWpwqAW0vZzvpySzaiOF
YhNQO3YDZP0OInuhZcxjcc9zAS4rf9L2Sa4WL5Ga81sFpTk35mftri+iFP+sHFxplrX7Bv+h2S4w
GCfYavy3iG3ibQzlZnz2pdtwcxSWM3RqkVewfFfjiTyYPm/FGwt3o7E9FZ/fnLXZK9uO6CYL7bLs
NHrpwIgO/rQl/r0CW1d5qYdDgQx8M9uz8CkJzxPnhARNvYw9zzK0OOzZ+anHIBf2kez3es17l7sS
FHenEhNaCgxDq+H8+ZCo+YxVqcCQkEbRcmK97RGPdCj92vUvNA8pNnIqCroSHvQ91L458nvzwjjb
1nbe0jm61Eygwk0vZ1b3RpBmMF/WASTCjor0R44T0kWRKXPfPnRfeM6U+woVR9KUOyGwE3l+vv0R
qz6F/ACa51C1BniWOtTbvPRTPWkFLw/cZD8T4+O1cdw2IA+ubQe/7na7k/YLpw4UNW9bFlYuMGPZ
eyhgg2YaPkWtc8ZJ2lwDPNjtEnJE2mWw5wnzXSPBdJIeOsII99aW20DSBWmXZdKv2LnHRE9liKEI
3l4KoSNEXuvvHD0eJbkjKIXkpmFV+9yUti+bze2hLiOhts7CoI2HBuBtYIOgjvtqxPkj1SLv5YNj
5O9V8NUOBwhBd8DXS7HVi6z6yOK4twxSW0gRc0UfkWjz4i+hOGpCbak6C+y3sk3x0EZTLJTkZBUH
0uXyZSLPqUUFG1l/nHp7NqPZylsWRQPLCuWeslo0ZRjBytyYwe4+OiUb3paI8CUa4K+z1A3uxE02
vPClzXCXtbz2kklAig7cRWilpe6qSA0heNHjtNVBxRDoT4ZwKDI7S2wAS6qxs2oI9Y1/NKhqcWba
eMXnbadZgVvhcBB+KJOWqJWmno1KWcj6uRWBHRVP2tcCxUhsV9Du+Dfwr22AQmhs354fbptdAURc
mqXWdZZDLtcLmIWijzoFlpgDVHc0HH3Y1D3R0fVYao5h4ROy8EN55JHnUCz50L8YiVXVjOjk+ozA
x4gLhQSoDJHyoHZOHwxNgresiPBvG5FwzyraLP/+cqNc/n5qoyCFLg1pN2OwYLlRta0chSZSi6Yy
7/P6SYZEPd8cjdiqpm0xH9ue5WPXG/XSPjXZSEKAzGcZH4j7itfxoVGe/cTys8fE/5g/EvVeG0zt
d0EmAvzq7YVeCXcvbVNbq9SmXqoUjD1NTdSs+qYkXPEwvlbNpgZO2pYbVilhCaCvZht0OCD2R4Mp
lFUuj4xObKdEqZBrl5I2BVqT78GZpHUpGii1QZWfEl/kn7om6i0IeYG/fshDRSJpnagqgeg8oIV9
pkgTFDb0aD9nSVmSKRzGz2Qepo+Cz+bfhRaAq/T2RF0fQZins6+mngXzBIZkQwVCqIYqId+oGwm4
7STcK2MDrUmWSsuKR6BpYcHtLljPK7kbQWhLvUCzlBcpr3K11ePnrHNuD+j6OkJT/qJdBiwnqAho
XEqX6oOUT/2CgcmAZkzNqWq2XJhYWvkipdaQZmZRsFIg18EO0l0Ar4KHQ/mRbb5ce83ojK4DM7k3
J3Xshln6MfYhSytzJaaAFUjbLRzNkBOhKYXzQc4CPwpFT20A7093TU0i+diBUSZJfafvwc3V1LOl
d06UvYELtctOWV4RJf5iYatWii/4FAl8ILhCoDtCc0UHTdKBNTkTPf9YPldmZSn2NtqV+8aydTLb
uUwkRiy3UoKGSXgO7mMo96LscDnHXKhPHa+gVDedCtIgN5yZsiXcjeZdYil/Eb8hC42GbFQg0bCO
hb20hkeTpkVDChBBipsIMMbyN/8hmpkZmbpA/JB0byr+5+PwyuIlXnm5oRqJmQXiSETfID230aRC
XgvBhxcWBHWsiUQbf9vutbsWydt9a+/+VFvA7j08HRlvsJUj7Nzyz+159jhBW2aWBmIpeUIPZuLS
5QcwegG6ac+p5YeMk4c1TpEKQThxBlsYh3Hy36VV3UnWNthlJrpB/fvaltEe5iOB2LpJSCpWPW11
K53N8c/D4WykrT7LmZ/AdvkwtgTESVawl9BzZ/KhbUKBtttjfs3s9S9SPheLS0fLLSJ4aLHAsFZa
yYdspvfKeFBM/hkBRhozAoy1WxB5JTAXIjWIZjFaGChvkVzTjREIlXE/9mZvkN+B4pSGBWz0EH7M
DQsSs3bAnxmkGXPEWTDmsO9x7QLAP5FRJCLi2ANa3JXdcPjwX3cp3iCs1zvLKuVJSHSPbTXC6pgd
+NxsOrdT/2pkoI0ApQcO+SuCW24QuzaJJeBtxJeWk7eQkbJaISaK6FUS0bltxuvvQv7d+E4qOmK8
4fzNwFIQWrncFHAHA2qKWxQcgsvPz9w2DZOi5KNc8gZz3Kaf3TZwMJ+s2EnEb6EimXMr9CKWxZii
/xBW5GNG5PfRgpbae/VWbFHGZyXwV96tuO/xcF3a3MGyST/RpxbXTKr+DMnKNnKLkNwcH/Xnr+FL
//JEYghE3YvH+R4Nv6EjlUR+zFmvvZVz7+IbqNBtbGYlKRR8Q4L2G/CQRA/SDqLXw2fIki1eeXdd
Dpe6V6KUj7VuGe79TNTfbuCSVyLtvgvb2DSsYtTKtkAHCUBTy9Qu6dhLb+HqyY/HxdZRsX8zvWT9
t+MNB1FUABV/IAtnvtiJalAYUiF5tQM9ItPJNo+R21i8Yxe/4CbW7bBOWHnMYDD/mls+58xcnWhQ
vtOXNSK103wPLoDVuA75++7w1G16FmXhWriBQ3PBcwM/A4q1ZZOc2VN0oSqTvJM8P4vJsOslW9SP
8Wd0AoULkR/6+pGfD01esMa56osGstU4aACtkClf7OL/oe67lltHsmx/paKeL2rgzcR0R0wmHL0T
KVEvCFEG3iQ88PV3QVU9JfFwxDvzdqPr4aglMpGJNDv3XgbJtC7uxKP5JM5HXFUiug5If+wOSBzt
7uF1boDMphwVTgGI8kD4SZ4i2y/drPW4GYK6ALAktQrejA3qNaGZ8Ak4jLHlJ7qZeQnGYFkU0MEs
4AQv7QQNAVjQWe1wFJJFMM6TXKRV7tYAgRTLWDS14NAJVC6p+iwFuF6afPuWoI6SOHcmxa3BmpSE
oGCNJAYk8b8/fVAANd0pjXg8maNIWncW09blsTnihsfAPt2LC7PSkC+GoM7PTd/g7mHgvjR9tZCj
jinQesaZM+ygpAv+Xm16u9Y0iBIS6ZEvLeuM3BuVQ3I+O+t25WZ3ie035yguAhBTmrzdcTX43v3e
B6nLEHG8SyRCFiennkBqCj7o7q6++63V/rWpq5FWvRA44RFNnUzzSZ4zn8QcEVY8AjTXle+gXT5F
f69PICgTwIYN0oOgnVy1huyb5pcxjlblqXrhT9qiN9sHaR1bDxp1lgIkZKC0tiuPh4N0PJaEWI+Z
uyTI5x52vn1nRd7I0kD4+u9nuXrRWj9ImcTpgGODaApJJluR8brlexmLW1MZTuxg9gM7x//idNsq
TIsHfZSOtbKPDJJmjm/1CA0zK4yPP8/dW5G38rWtq4Nh4HrRG3IeW7cJcoxxkOl4CY+cNdjL7EUn
87lb0A96p9VbubdvrV7tqC2qHVXUidJxKgEMRFh6c3XePhDV3FrLZUlE+2UcaeAqtHr7ucO3Ji/0
bJAVUCHFAjTv93USenU2NrGKm4ZO29Yn3SHqzj83cWuWSJ/UVRHQF+XzwvxlHy3HUAjFCp1LBoBy
4fApNcsonQd3IvobnLLp2gIxjcmHA1mmq9ko1r6upRy60oFONpz8R1CHtxUEGVqXkHT5igmKK/Fr
S9456yJVJBgc4c5oqreG8+szXEWhlSIHvhDq0jFXcg60prhKFCeTRuPRYAE71nE+PPjw3HhXIV/e
mHnjgS0uc4G26v0RXECDtXUKe9chE8AQYYNElBghBlGLmL+IqQxgTt6iqEQY4yoYPfpcgOUeeRl4
t0KUIE/lK9lrosppYqteqlkl11xGUE7WQ9AULenKsTkDj9/MRqFvYMllcMpREyv1IS+yZCvmJSwH
WC0WjGYDtJyolKmSb1VANPn4dzCco1wrkSsVisLl5BSBWa0ZAJwHkb6KFSlxi0SD/1+h+m+igpov
bWQlp0lWZwIZ07ae65nIzZIi00KSCIXW0kJMGvgpZAnfWVkJGiaBlACg01lQvvDwruGJ2nWNR0HU
jS8phqoik+nmPdfTmyfG36/uF/fwLmxB7ITU/zF6YDAIp8rBGCC3lhNuFiw8y/BtP7iTkLsZ8n5t
83q30dVqyFByPQZLlQaHTWT6O8ERoAuRWImj3FmIN2p+WCGoIINAjdX+C2NA72AgG2UeZqcVLM3W
Xq1ilwGYlJMnZQMFtJe8oDIz1YRSLnfMO6fF7d6qyG2ipjLJd1wtDkUOvUHtU/kot2bL7cZ8F59k
EIVKws8wpzQJgkXVqunXwz1s3PTN14cmjOH+1fI1X9jPxbQYlVA+Gk9iQWMilY6YL/PWqdrt7ufd
7uYOgNgC2uXYU2Hm8X1DBScUHt99JuPC/WQMq6YFaOBO9eL2TvelDfl7G2kxiKHCo43SXi0gLgLN
oMDcv3u2v2wpsebu4cPVZif97v33ZucAmZQFYKpxd5p+/2Ur56SRGwR/lI+LEM38PHBT4PLLO/ry
3VcRW6OCYyhN3z0crfkxAADw5++/vcC/NHAVOWlKH6lGgQb0yPWcAMDCp7xFSU9GOU8ryCjt8kYl
Rr7s6jtB22e0+VPfro4mpqWYgAxN59Zq9byxgdYiHQPeB2qDyyWbrddzkZgHLSK+ee9YvBU9TTDX
f72zq1XX+1ER+QEvT7SD1fDxjPsIkS0QhGb7ZOEUH4/n9GE9PwJBsnORQ/hfLfq/m79GpXJCwUtd
hK63T8JyM10APHOv0WFzqIF+dKI7s+jmJoMLG+J+XE8Bsr8a6n7MK0EIsaXGQDuuBgqL4toaHubQ
2Xnz7uk53hrbr41djS1MOSJ/HBSkEWQrnms02bvC+c60nc6A67mDd4cdZRKnhtrh9zWXtbEPp/RE
RqrCLha8Td3dm9vcu7PdyiHgSo98BazjIPN+HYFiXeiKhh0yLKn3YV8YyaDLTy7GYjM7t1aw10tz
TaWYHNtjbB5+7uOtCHGytoclESxC8QTfu5hoTSqxVpSPkXphw8uQP6Tcy3DPKvsGIBZ3iC/NXPWR
k+ByolYSdq+nadcMaLuNgJhi5PLgkwDrQSZkye2gy72kNcR3IV4Z2gPhTMOEdleDisPP3b45e4AN
ATpVmBx0rmZPEYiMFwdNPvLP3CbpHLWZwSgbDAr1Tm3/dkOTv7CBayNe7/fx1UQmGLkeKMfa1FVb
uvCem2VWG7uF8fFzl6Sb8wh1L0iyTz6O16hCmOZyRZqiqdyqLI1wh9EeJZrMnlc2DEMOIO2++1Ny
Cu4Pu+TDykj8ACnNdAtWcmhC2u/48/Pcqmag3gwdpMlnDEic6Xm/nFheyhmCH2BqmauOrmCPTlDW
p+VjskiXyjxQaUPvrVjx1kn2tc2r41lXvICr4a6LLUhC9gPyW5Ogbn+wMc2I80qWVs2o5U4SrDvz
dKfDt14ASEeArwDtBPjs1XZR1fKkdID9ljsUiWFLyZMe7CXIBPWZBd2zqC+ozhyEXxxm970k/M0z
9mvrV2esHLZjLuvD1PWVWW6NRw2W8NDDiugH1O/cO339FSSM7QLpwAknjPz4dYZu1L1e4EJVPqag
w9Qz5vglzQLNjKMWvHDd7COzDl5/bvTmWf610asYqAmHrCoQ3iJmPz15K0C5yGpTkdl7t91uH/Pl
UqJr6rr0dG+7uDGtoBkAfADid+isqVerOGaRF6lVqhzFD4iUdEjzmtCq6Tnn5w7eiPG+NXO1YnLZ
T+K6L7BZKGPhjJGOMeXCiA4eKhA/N3Ur2wJoNyJZyAhCXPf6yu6rcaGMLVOOyEWSSTF172wdWpKA
HIBnvbM0pmX37SDF4YbWsC4mkXVkKL9vBfHIw15P8bsjNON9M2jQsaYLGutOn37ZbKdmYNIBC7rp
OL3mo3XIxCulr7fHfhOvBVNy0xXS4u+Q63JCqqwea0s2K9Nod3e696lC/0v/vjR8tfaUUIkyKNp0
R19de+WCO9QzKZ2FgQ1Ua1u/aOJbOtCAqkuQbnI7DuyL8ZLIVorruQE/kYrA2XPPzHDFjkMzi8NH
6FMkIk2WgVN6pGrBzqjMCmGz5T/kmzyh7dI4CtGjntLATH1SJpu+cBRGqxByYG5xUNm2hEEprEMH
jkRu9sKggVIZti/iniu7BWi+8xAg0GiZCmYnmimNUaMkGRB+im51EuAoYk3idT+x91dMSQmIQSi2
19wj1EyQF5CtYCVfououtX1aSj8N5fSOv5wahheiGK1r7VEBof9UMSrVkENeChDzw8NoO4WzqsDS
9z9PndszBzUpAYVwWHVenxtxMLTa9AIFO9hoyFV5PrknZXevjavdq81R3C8LtLGQHbDfioV4b03/
sil/zv+/e3F1APV9MejMxzKDWL2ZbWpAFU4xpghhC+/l5wH7FWtz1dbVlO8GlimtMLVFQBZUcldK
LGW39khBBMrsbiHQg5HeoSveHEJAYHAHRvAGzfzvkyMdVFbVfIxG66qxGw8+V4MQ91bezcoUiKO+
7k9ZwN9TrPoVFzp1FsWMyYp+cl+5Gtg0j1Ita/HqouiZH8FXE8GGWWehMOGJK55IUJzsHfUtFJfF
O78pdRO2AkRu7gSTU1T6y9r48hhXYw7c5JDxWdRN1f7M5lAGL9FlzwpRz2GbVJPsn1/yZ7X0pwav
FmOk5KPc1xhvmdl1QBQDjgFhNCtls37NFVhuwUAgh+QbVbd6aKWzWHPzV+G97cwAV2yLfxOAIswf
f36qu2/jKnivgrDJtTCZpl6euHGzVwQaXPziwaBpTuRZ89SFyxhDkpFKNWNuEQ53totf62zT8QJ1
BoR6MO5AcfX7RMzEtGrSQumOlboIVeSIt9nWkGidY8s9K15GelfJSDJjCrwVQBmJiLEXwsdesgcd
O7vVg/yiIJfbwTvakbqVKs+UuzibW1vpdA5OApYIwq+z/wOqY7KYqXhIuJDPox4vUN1l8kytHb93
knAeK8+VsVWkw50XdOu4hwTCpJQhaTxuPt9HR8KtsuLUuod7x1II99XY0xHOxhILt5H03Ks8JH3m
pWgLXmRx8JVSjeeyuYN8vb4KgOQIfwIdXD0Bly9cb6/mbsx5WqU0IFk9yc4TZogeEf2Mi6WTO3Bo
aiiQaoMLk1GQLr09kFWmusoAJVE+//fzgEzbw5dl9MujXI0HB0gZ0Pwjf+QBa5fijsT8GmBuL73T
5+s7wHVDwtX+KEGCoY05NFRC4TAU3npvq7MCfuWipZSKXac0XUhNDbGc56HJ7uwWV7vTL41fBXl+
OLZyXvH8sc4f8hcvPYz8PGzdUDCF2la5O8m1q6Pgl9amyf8lThB4Tq+5Aa83RjFHfYBREGxzYDVX
btL4Hrfj7rheLXcvMfg+V0DDzGa85Vc2492soT0EdyLQuqXMhZn4XXmNz7d1PW2At4CwgqBCK+Xz
wv+1i2E5aLD5hfQtsOi6A3sWO4KcNtwigL4ULvcUbm72cpI0wlYB4x3APL8PaRPxEEUFFP8YyZaS
UKV2o5khuWzYIogMko/KcEqcuIL3+vPyuPaC+XyXOF55pA2hRgP87veGx5hpkTeAfiY1gXdSm6Fz
ehEVtTzzRSKlwfA8hG164nQpmgm8NrgpN4CGl+TndCw/YiHtnEqT810CLNxmzEXglnjlpRii3P35
SW8tZBTCwWSSRFWG+fL3B+1TPsgTDw8aVvZkEx4ITm5K+l1bqKsN9HNApkgDCBJ1wkpdhaNt61Ud
yhkQBC1N1IlotIVK5zbdqVb01jk1ZO45S7GWmh3OFKcz0xlvM5TKIG66i01jBtMCxOuhzd0LMKcl
fD0jvz7X9QzJBdGTJDyXJr6raeK2dl2FVo+0ju8/ax2uMVJGlT9b/bfX/t/993z75/dX//wP/Pya
F0MJL6366sd//mcDg8WXJHzJfiNN+f7S/JZ//HaoX+qwqsPX6j+mL/uvD3//qn867yAs4S9fkt/M
l/rlN+strK8/8O3zaPyvh5v+/tsPVlaH9bBr3sth/141Sf3ZFrox/eX/6y9/e//8loeheP/H7695
k9XTt/lhnv3+169mb//4/TMX+29fv/+vX65fUnxu/5+H31Yvry/5L595f6lqfFyQ/oBYM5SdVCxn
+PNhLnfv//oNHDphZo6zeSLi4i1neVkH//hdFP+AZTzEl6G2DYIk2NK//1blzV+/AvEMgCyYHALs
j5zP7/96tm+v8O9X+lvWpNs8zOoKTzMt6b9nEodWwPNCKuVq2/bjHt4hKLUvtFa2PGMdA6rXS6vO
D2vSbT3FEjvvsWlxf6izZWxI558X8BWy7O92rw4nPpCrGrJp7aId7LGZJ8KB7/J15sNrRHd5JtKN
ggnoJQgDfBXorN7V8jkHMzh5z2o3wR/w4Cmr4zvPR6CsZpYBtaNc3XRJQTpZdzUDni/xGRz5OPMX
jTySob/8/Ozgv/03g3Z1rIPI0aYoJLWLOJz1/HukXJLwWZAseUholJ2V3mbFayZ8aP26fRVUN/DN
sdvyEVA0PdS1tp1RUi1Zc+fwgp9S1Hjz0R3FpSAuVzU3Z+lBi4+x0ZIytUVp3nqQIKFZBajPPH9m
H7E8mEByBbPcrdxslT1XAYmIDIFgBsWQwYWxjVmAjzC5iI0mR5TlJHnhW1DAM0MI5kRmbGUbjlym
dCwIdDEJltFSHGgtW7n3COUdqgGcnDyI3boP3IjNPOGsFuskOWb9POUtDSUlhrIdb3XJo9GHyIag
eJDh8qeYSUOrdsMXtu7brWQOyfy5Ukk+RxCghJsCd989RAy0yoVYNcLzOreVirc9b10Phhn3pMVf
SLt42LAEJslUU92kfECDKE/WJUKXSoXlmx2Vc5ktu3Qt1yeWzeMBEpGuULhq4Aqy27db1mx0fy4w
h29nUvum5oMpcqRp3RT5Hvw3gNk87IPOI9gscxTIXF62iktgNsdKcpR4H4wraIIrNigGspUYprKv
OgoGfAE1ZFqfOHmlViAeDKZcbozSxn/CPA9MAWbgrIdS27kDDEzsSPsiv/KvjURqmKiBZK3qcGaM
gIpT4U0Cpyc4aPUa9SALVTCqvubeRr/IQXLOnAoDW6kzrne7Q/jUi7XNDOGxUyFx4a8rzxmqhypl
dBRQOeiY6ckBdP7MiluFjSnkizT26BC+qCIRfFo6QFZinAKr10wO5oSQttHMIHElbZFlpnSCVL1k
WGJkp+agzMLh1AxTaLyGV0VtnKrWZrZot1Y1k6xknkApTpwrtmErNg9pAtWjvOzEl+ye6d9VzeKv
7QEZoKsIvVeFNKh1o0HqLtl6czYX3GAjrZWVNM/W/TqbZythm94JYa/inr9bu7qaRH0JodoYrWXL
5sTW5bY/5M/BwXcUK1qX6/Q8HOAlv9LX+f+2xavABaWuZOwCvVkIG34OhNtpRMo+2MQrdalvlHmy
5peqKz7q67sEKf7T9PmXrR5jOgVTX8LXNoEPTi8ozULaMEahPQq1H6Q6hUdjHc77mTpPHnogd1uS
noa5MGOuao2fkpLyvISpDf4/uzSlWTXPlsarZLfLcltvCjtcZFtg9RTIoEB4y1vV8GsTCBeaY4ES
PhOg0GCLMdwpLB90IciO8p/SNjUFSzEQzQC11YSIK6MgzUWA0NEu7M0EiP6GABLcRDSyBEslowbz
arpc5/ZOg0VAbDfDDBlJ5alYio7PY80tQU3loRfA7ALqTaorVHN/bXRwqF2CZqKBRMnI8DFkJodu
n+IBP/QphctnBLO8DzWHhQMBXWzHr3jIyWREf2F7tjYWD5UDW40gI7izijmNV7Vb5aRNwO0qffIZ
i3t2ypFQoQ2anKEBxLxI4RtWxKhuFoojRyYHpDO2ksTUarfxbV10WDpv2LuB3TcvPoynuHpNinMt
ncTswwcICJ7Vkdu/iqtuwZ1jjiqRKchm5KTqvPDdhiflO3+JVtIs/KgUIidm+epfxjMcbtrIhDtG
eum3/O4UMmxaiz5+bhvqQ90Dglaqi39A5QGZbC9xeXX6R1FbmBDVh9aQ8TVcQ8LO9V12ktjOkKdz
RIKYK4pW1WKA+gfpHtU9v+d3ySx4kGCOiSSUHWBJJisYntESi6g230oqmqodm/7G2GL0hQ7bo23U
FB5JLeaKaBbYe0OCzDyESmMHd7ZVCe0xoExtcddBxw3qNhJhVrzOGUwwi2Vr97ax4T+C7cJHaRia
jSZeFMQqYpSjtVnyxCxj05zUBJOPCCYcy2SrW+HQm2mWh5KrPkcXC+j5B7DnwOQ3cXJDvONx2Ahr
/7mKnRqy5BL25FOFdeA/ZAH05ZKc8Codsgv/bizYvjiXZ0wCoAFZbMkRVP7MsnJ1g8oWpqdilSlR
qP/B2ygqh8dkoXKcrbczHQTyB5RCaLARGGjOR0Uj+Ci+QM1QeSHCnh8OemJLOyjwdzhK94puS3t+
xu3Kl2it7NiTsBs2+pKzsENb0lK0gB+FyCxcvYCfeYD5iwvj8SfNVpbTYHIobnjz53pm4K8jGwhG
M7Mh1r+CXyo5Q9jMbh5UGxo3SLkw+wwoaG/p9rCM3yKojJzrl3CbrL1D89SWtEeXfKJu4wnOPX2b
TIT5CISHZwa0A4DmJZacOjSjjAbMFHsKEQvhgmJHZvJWjHyjumiNmBSDbOHg5xmVR4QXRB32mHc9
zuAQRFBEcwDfGXZmtwusNvktKkn+xIPwny10tQNvoKVCBqEKoKvt6lCsVOTSoXKJJWtyTr7EShyd
dJkGVhH0JF4qFrf2dyF3yp81u162IdxiaJqa3UfHaGHMBkx8ccUB9SbZ0CUOJbs3bFG3lIrGz7IF
LbS5BGhSSNWZ8Cg8Sq5s1TNZIbqTVDNYfK3HWbNma3WOW/Bi3Ha79lVU4HnhVgEtmYkVWQ0kwExm
lIOC9WtUmOlOVInvg2AOVXCHwZosmYU8hRIlyN6hsdTjRcPgVWZW/U6R3LJajPVWlMgIA1gRFSmk
dxNTHLfesO4Ha3R6wer6efGYHeKFv6iXMPrKi5MonAvtYsTPKveoPfljfK54zWU18UI+oPCdqx78
4YOL4AhiRcdkl/T1Q5UlFy3LLaCQoCYv8tNO2bnRqodRx8UArUTVLeA/E2BmodT+xj21Dy3q2W1S
oCzF2HMuVkvNsNVCNLlYRC3dwIuPCXtP3/Wzthe3/HbYpGM/Jedr+Ha81i/+ud63MAFg3Tbpaigk
t5bYM9oXZgByQi5aDWMuJKS98NkH+hOI2Q5hfkHqgObhUS5nQTxLMjNECFWC6eXT+qC/128yQGst
AW4nbpfNut7IZ/WAIKcZnmROnWlImcPtcyaUIQQrMCU0MryE4aZtHb+dGTBe8G15n79F3qLNXBXs
2YN+4ttLXL0Nwox7Sk/1k7zjMeNahbC8QvQ2V3VqXMTGlDSgkYEpxhCmtAho0Z7GxvYyO0T9hWEM
EX0Wnqm1/bJAKOyr/sqo3iSDKrEpF2bRWWlFmTQL4BzZWjmTSf0omxDEgdcxskvYtrHJKpSFjmrs
U8HOvIVUb5lgF9KmgY4zRGwXiJ6rmKhwkYg37ODZ4B8HJ2S1m9JMGE0b4JhpMZhgvNcFQj1r6EgB
gzIEor4ltws+trPU6iBZ2h5HSKKjRsufkWlC17wlxKt33qv/FlREQVH6VGTbIT2rMPAMGjsZKDfM
WtmGEFIGzEFgdb7DS1QWiIQNQiLpe4pLRuUown40dgpoyhXFPod3Gn20k+CNuKx3yMSLhQuosyQt
Em+ZyhdDJh4ugMqs0ue42wklIFkZLdKaGJ0L9f4E9pAFcBzUg32dsJCiRZ9cBNRqVRHHs5rC+YEG
8SntK6L2b6H3gGNTQwBT29xmOGFv3GlQY8Wq55CFXSvNOt7JVriPX5RN8STlz8lTi2TtY3jIN2B4
wchGqE8Rihyzyuz3wvMWe5KFHM8xNHNmFQw3rSChQY9l5maxVeB0QiUmI0Nlyoarw+sml4iXdTC0
eWyibAFvOsK38LWdDTj1nNGC8E9FksEdLn6+Ew/QCE5BsQ5wPemyh+YQ4Ntqoj+CUPPAtiIOs5GO
g4VbB4Svcbnsd92rNGCbgFAUYaHVwkgmpCjt25iQ8WtuKcuoofKj9qDb1TZRgDnMPdPDNQGl5UP9
rHsk5G1OdIxiockPZbEIZQqSgpZajRlXbuSmJruA15IcocmhL5pDtkveOcgnrjDDfZ3kiMOQJbyE
H9GyPwcxAcNfBTgkfvTWUOQDYr+HrKbvGhEZ39ijgZjMp0MxBTai6DKNJBKFGQTYAnCa2eM16zwV
efp/QpRRo9yL20XoRVDCxGbEN5Kr6tGOe1Ip8Cf6ZO8Rv6uRaQDFxK+jCg6eAfHmJa5LVXUSexNo
+sLuuJYGbWZxzOT5zing/ydzZ4G9NAlwJE26SmSoMAXgkz51ZWn1+cdnzuB/lDtbha9lXuUfvyS9
vuXM1i9tmH3k/x8kxiZe1n+fF0N6sMnewq9ZsekDfybFJP4PXQZHA/ay8ND8U8X9z6SYaPwBbAq0
YZGUAngEFtf/lRTjxD+QRcMnUEdDJQmZsb+zYpz8B4hgn7kyHmKjvIIy1P8gLYY88rcUjzKJhhtI
joF0DGsBUOiuMr9R2YQcLxWnQZH5XcUUCzQR1Iu4kJ/3le4GQyIDOleD/AlrS9adJd1J85pKYm83
dWypyqGVDj1WZQRHxHpIDCqGAx2xArpWpDq3r8dDMfQ2X6bzPF2w2lvmTdtgv/IRdvhzSdwL3EtS
4zaIwrJUqrXZNC3iGuGtaAWzHhdMdDNNokp14aA91EATZpaVuA9A8orRPOJru4xxfxFqSwP2zEPg
BBODdw/6NpmAUBNaMzTWpTwyGy/iaInznvmbKEE2QK6aWSKjVJoqVI3WvV7ulXEfSiGOMtXHdpTB
R6ybs5aby3pAOA6nWcuQb4hz3D/q2mRNJRFeGGG+E/EkCFvHK5nL1Y1TIkzQqsQJFH7BcGh57XOr
tSCaddVIOQNi3WDN5Cl4pXW06uRVzos0K2cQTcVC58EJMbBzjBJcLls8f9VYUYCdJQOWCXWnItJo
gMC7C3Vz0nYBstTq6g8OG6WefjQBEnUjtHbLo268BRLulirDDjsa+1YW1rXAeFIhBetUXk2juAGX
Rz2OvQrRGwEk355HYstQMCoZfJxQ6EeN5D2oOiIjo5MqcCOItegE4qfNQlgPZZGrDzpigAHHASdq
bMWH2J3DyJ9z6VJE8NwrT6oaV8QQufOYXiKjNzlt1Rn5rO1iyZKKOoEbnnjxmhHKuPD3XMAtslo3
uGNKmXJqBHiyqQo1cNwFOJqBDaKBr+CE6FRT872TkMG1IETFMVAe1XB08qpbp02LfVHWqvmgjFsD
/m1OqC+yXEB60JglPmcqia8sengeIJ2VSCsJ2eGh7Wy5k81e6K1gZItcaIgfNe/Mw/k/5uUcLHKL
z4uZhEnKgvJDgJKfoacOtM4nvrAtsBxnliyUlFN6CC/j7i15EGdOonmH+zib4iMvlhMal4hoNATs
MnjNBu87QjtFGMysM2R2G97CW6YRV1hC0pl92SMGgaG3jqtQvGuMVCWBgdNwTKmuDw5X6JYohxtP
iywtbu20FXaijJuIfpDDjvBlJ1IfBopctYKww4zvwMDSFVf0GSMah4qpTCNcUTmo8lavVf5QaVbA
nzxcM0S5nw0eRPRlz9gKRgUjTkGCaTt84gZuAUMF2HoZNGuee7Ci1WzXKMVMDGrMUx6xl1pspBT3
RTDJ3J7v9k2vOMKYb2SIPCo8qIEyKvFc1ng4Bfdd/uiF3FxA5iFCJk8OwCEO0wp3l3VUl/iLSYKM
X1RRb2ndBzc+hvyT2AkkKTy269LYLPKgxqGJVAy3zPoZ6KNxBcfVNJUbu252QtQQnke2uZ73cndo
WDQbq12OxR+2ZW2qUbaM+tQNUen0tI3Y+laIpF8j+hRa8BEZ4kutwXijU6HL0vtEDAurDLDcI3Um
FSUpYm6bx2c1ED88P6QJVKSa9qH3widPwWrQkX3shUs2KX11mCJSbpY17HP7S40rRubFVgohOiRg
QNFGAOrB56WD9i6WecELZGCgco/vHveRxVNiRqGFsocdgFNHuyjysEWsWyU0FqMkPClhgqmdUSCl
LsIQN5DoP+aqkptM4xEGxssUor5jNA9SkfYsAIV3COa63G3LMsZlpMO21oEGF2QQ7Qoit5VlBL9d
a8I9pLcDDxvg6JGmh+xxi6GJd/X4aOgvBtcQEPcIH2R2LvAW5p1h+XzrMJZ7eHjo41KOIV+rpe2H
Vo7zUeeWY3/goa6Py1Ej6ztZKh5QejMDvzwXsuYEPufGgteSPM3UWZIz7PG+b4xLXQAaSJSDdQm/
xDWAq4wELEwulRJsORF5Lc1gWy01nlusWhSLdqD7+wSCJucKZ02Zxf1z2QHjymUQ+/PjymKt70DB
ASkAWWS4mwWbNFV2YgkTIfDrkKfpwkUZxevSS4dnI4IdKxNmXlqtulFF8qtUkY8L23WeF0Ai5100
j8XGZmPNu0wWGgsFq5iMfrVnaSDQoawxdrwGpE7H43YUVa2ylHCnf1TLsHJ8IymPUiZAqByHLK9y
FbBNhvgo8FXslr1akVatZKrkYvxUZqiryGkx9xQebsOZZ9YeMJ5thdR51aXN/6Xuy5Isx7Ert6IN
sIwTSOL3zZMPz93DPSJ+YOFDkCBIAsRAkFiENtUb6/NKpa6sbKlk+tCHzNLSMjPc8w3EcO+5ZwC5
MtnlcjrkY/UBr9X6HBldH4sqVuvWU85WrcNgairdt1u226aCelesKpxEkhN07NZiwU/VW5MhZLMB
7lZT/mpg5oJJPoCq0l9JR7Ejm7txRqBLBN0kiet2JWtMAark9Sap9Dp/MryA7agOj1Oo/LELkD3E
+RtYc2AtIRVV7WZ7Rvbb7zyeq1Up4+E9GVV5qg2LwSYvXLI2jLYBsXr4dyHjGvupSb5BcnoSkzsv
eXOYaXizWm9YmD+4FXB15iTfpXxeL6Q40lIdE1txEFrxgCFA2YwD38JfS6wzEkH9YTsOwafb2LF5
iwf/HfSVN5Uq4LlopOUwHZt+fOyV3kXSvOnS7xutm02RzogrTuJqh6jRg6wfZttvOtz9pgy362Wl
YnRUCJ70Dbxeo0MP5XzTWnyZPLKHgM5yCu5sAT787iuqzxDKwjdE2uFVsQhg1cLmzUhMtk1cZNya
dpgAIiCHZ3afF8ZebZQBdEE01ENXlgxINm8IMD8IiF6GXDZA73j9s8jHhuCU1TpB154vwEcKpJZK
VA0qrTMYPS44tBUvPdzDkBlbOJU+DixHQcTRYwxelHudL/m10oL3KzU37pWpIm9A6srVlZFMLiuT
tbj8YTXID8JwuxZ+QD7LiEj4tKvLDkdo1XSrAb3NsIKnFz2VkUJFWTpwDmBOJ3oMz7CPYDYZlWfs
avMgwMr/kS9w36TISr3kPRTMOMIM+TmAEVFuuioAuaGV3hVj5L5LLIbt5KxFhCiycOqdo2oCgoz7
9VRNtrvkLi9RKwp7xJlIAAbUy06E5hYnnZa4RcWy7yMRzhYhs9fU4+KwyTLcRTZg9pd/aPoiSn8m
KC9e3SCWo8292i0iAYDaFNklQ1LTc2Sa+UeOd39fNLiQfMuyDW1pua2MKa4yLBUQkVle8VbYkbfz
E4yyJ1hQEZxSrQZgn9BjC3PqFeldDjwsWcKH8ynfd0l5VIx0G9pX7BGXcbwzTWaAC2SAKH18FiqL
7l0iBwyo4uG1KaW8EG8LbL0WxNGlwusNAT6f4C24fp012yxvm28G1m4XrsY9FN6bjmZbEXX9rs1K
QCKkGk/xMGjM0sS3utNvSxKxPWV1gS0JOKrVW0Pa5GepgjzVXcq3eiDLSxSE/NWDHfjKcyTqSin8
wcSolLukMRvmFrZLl6qAGTNtdpGX6YEWDPTdEeG6eFyorZYqAoou6ittE7IKlWN3uR7dWWZT+5R3
xQeXaHoH++YnvuPVNYzmR1O/jMhb3MZsEneiUUffcsiekeF7YMQfWc0acJMpAG0/vfAKVOtRG4c9
SptLPucvkUWoOyQDdxHzaIBYxdcJuulh4vxr9GgaEGUBzq0oL+k4P2s5r/NbQYLa8FAKfLkq0ebC
axTsHf+oOTAV1RbfE1e+tlNM1nq2u6kljyz35lRM+aUVvzs8S8yO+RNrjcXkHDcxa/mw0TwSWwgN
30iUvg1kRmnb1u3ZNhhzpID364k+ddDn4xg8LxTGOF3mr5CQvA2TfbSZAfZjHLoDoAx1MgDpGM23
Zcp/yFvfkqJJqUtxStIRnomwtC0KL+6mYkYbQgc0TBQ2/JumxEIp6KkyZfeMwxRFsU7CTkYgefez
Izsdpa81R+xQz/P0aG1D28eSGrUJWLcgCwAlh7s3O+ooKrc+iaq7mS0D2EFEjkdcsrCG0Yz6HTa9
uROdAyzFebu/cQ7kqh+lwM7oEfg9j/Cj06B2bmQHE9FurKE8KOCrth7plGx7ywP6qKpPL0sApIrv
xOjPCcnpft0pGW96rO+N17J5NxZw9JI1J7VExmCQhoFZGPLaraTXBxVpBggJIRr8XBjkRYcDyVT4
HsVBbBFdvC+W5KuNkaflxhv4JzHKToofaIrbVRTmX7XsprWP/t0L/n8AS3lQX8Oz1V9f9u6X+l+A
qIBqlGI6+5+DKv/nX7uvf/n8AuHozxSl2+/9G7YCKCS7sXpoCXY+pI4IJ/x3xhH+CAUpyQCigDxE
wTDCb/2NckSAoMAyDqKOFJx4CCUB1vyNcoQ/Qug8tK8ETGKYhdHkv4Ot/CM9leQ3AAdpFsgfAIEf
FpZ/Qla0xPEWbA2kAGTDg2W/Zo3pDmqkCkUmh+tF3e6rmTZbqRRZ/eHb+hv96Y90J/KPzJ2/vniS
pBWc/OGTAvn+n4hzcRrRPvUZZs9q5OhjWDkdhoDx8dAW9dGMcQe5oi/sqW/q6Rq5XKy54wn6b5xR
psoE5hC9MP2a5I6uTSG6s/X4jzGJv09LDxyiacb4jG8Xc07wSd26FOyRJ/384X0k5w2LJcbBJmbb
WhP7pmPAQtAG9vbQI8DtkyfYqGtpsqnZ8ZsZTR5x0CirbsGQRejlwlhDr/3S858WdtUYV0bIdV6Z
2s+vgAdA7+3Irwj0ZsQdZdah5cp6EDjpiOGbTkv5e7EJuauIB8T+P4Vw/m/blTcR0n++JXf61/Dx
9UeY8/bz/7YV6V+QxgchUwErHhBIoWf6fzuR/AXcXqj+Sti4IQoLZL6/78TkLzB3QzRRDKOgBBbs
f4c58+QvKDEQfwmror+RCf8bKCc2+x+4f9gMOUxsY5iCFABMYV+Dd/dHYgjuGaaZGqAia8ZZHOak
Da+5IPQ06N5chHBxvP7DV/Mf7L//7xXhvAwdAEFuD+JaoZH+x1eMexS4RoI/1eFaRcFFSvDjPdJg
1nLWyOcmKQ/Xf/6Sf3JDwOciOez4cvSk9PbXn91I5EhQGsVo+eci9HrVYptCyjcz8ARA6i7Xc63K
LcRG0EB0vKu/u1xG+Wqp899zprt3r9JJrussm9+ozXy1++dv7/aJ/07Kub07qD4p+JewpMkQnPon
PmQGvw1m6wzooVwC2tjBFAv6NVM8kERiVhk6hPEMRC5u889f+E/MT7xycTOHAMSQYqUBav/TOcxd
UbaNxlQamWyY5ci4yhDUngWgNrJx8ZHL2IEUUKT6wdVKJ+eROzoCwzHgtOh6LNDajI53UP0I+195
bv5VE/MP30uBt4U3h4gFGGdnfzZYRPkpe19A1KSYnJFYmyXFo85RhUgtwIHUY8/LQ6SjatiQQi/F
Pi0b+VtC/x6vRR+Zn45Yfu3RlUR3jeFANmGcTP9LI2js4394gDdjUshaMI64GbNBCFf8iRPaV7yg
M8GXAdsmEOhqprf4NO1ZiC4+lLH+lF0btjAp1K9N7fP3cWhrDd5OaSFPG7rL0tYENdMN50qGyVyj
GaB+u3QCHUqlx+IIHIZ8B/Y+NhvFm2TZABpJfjlNF8DUfurWVCwCxAJgJBgIVujNHv1Cu/maU4gT
ApMFdKYpg0hvpRxwnsfQpgPoCFRm2bWlfUgxXrAZH1a9rNAXpbyRFIBPredp1yVJaB+bwvN5D/wC
8jpWi9xsLA63mkBTW5T2udREJXhQc/VeRi4GJYnDmuvouggF/kJgVmcn1QJHs1FJMGIrlQetCWsu
Qn2qjxrOb+nDMg1sOQaQpdkK3X6EgaiGXc26KKdIbwfrUVCWDcDuMFBsBpjS5/yycBIg3QpCbHHg
4P8Y1BLb1RRPucIIuU+v2qC/gx4B6HhbGn6XhzJHFCo3mFmmEJPEq2juAGdGoqhvPE8BAkOMMUqz
QVQ9G/dIrrPoZgNswVb9hPZ0v0Rx/F4XBMIhmgb8YI3GdN11CowO4uvxpFid5DsbhqZ7mYw158r4
LFqhTGiXBxdnmCEkcuxeIWwz1YbWtPrslgDWPtEZkNnEzfO6p6F8jxcNSWep4LS/qvNufixyi3M6
sJico8mCoNNFTUpWcWVwpClZxR+VboTYtZQyBGhVqAcWtYC9U08ZWDhkgLmUpBgeO2+n7bzU7piH
qMYaTF289nYeAtot11xDlVWfXKJkWS2Q1elgBuTwIKPuSmhq9Ym1AkBs0hI6v7h8AkiokSeEwXpT
JeuaDuMjgQEUhhKpHd4inCyINM6a4lkR2AcfSTRV/arta3+tRI76Z5prkawSTTmB/9kkIddTah8h
mueUddWvvo/6eVVEUiA6PY/SD1UwuLzGov1cWkLGVVQIHFWIzwQ3hrhh3PJ+AAIWirNXNnwmHeb/
o7Mg9PF0+gBK2N7FmEy9lBbBCeuMpshHn8JsD9br7N4y0h/rwpk3ol22yRDhuupQwm3kDKptY27U
ZTvh8y8zuNMd2k5IkZqxx3RQTujRG0yLBpJj7ebKJru5t5hemQpmDIM3yUeoK8BnljPAl0PDCMZm
gwfPbmr1QRPiHJD2rNpBX/NV2Lp9idqc/h6jERwLi99H1Wm6Hl51mI+usqrkp0TP0XoRSD7Ph0xt
STDquc2jpVuNdmjfAA2KDdcVsHs/pvCcS/C4UwBcoo63cU0JylEUsriHF7C7Fkee8wBmO5+X4UHP
4HUV48hWtRvK48gtLMNkUWAQGBN5ViTFqSLHIpvWEpofyMugv0cGvMsBA41J9CWB4N2N5Ry2LlFq
Xg+SNSefLw1MsaUTv6UBUyGwTMBcoYngQC6AeDzOMA+g+7mUZGO4Dk+xUIAe4H17FrUBc6U1UXO3
2MjRczdGYp1MHaZhDpjh2qQwV1WeGwxgYtxccRyAmkUlbjWgGd9Rk2OxsqLO7lLTIIDTjfVjNSR8
3woB/mfErNlOxKZXUQeYARiTHUpT5evcSfI6UiX5mi8c/MVGRgHs73RKVjxN5Q6jk+rQNsARQOzL
+Wlx47KPx47Yi6w7OIIPMXJzG5mq1RBNZt10g4P/U9a9VwXP7tpEY0TVz4xdbQKKMFjZlZ6Q4pyO
Tz0QcX2IgnPXJSsaIO2cFWcCE0RxnuzQbKdlDo/RAN4WiT0HOgzTwHXdQLSPVRx+ZrXJAXvLvNgF
CuvUVV7DoeQqnOyja4+Vro4YTAR6wIUcseOErQDGnJmb3YgVi70t8ntTgstLfQFf3zT2m7ZAgEUq
WofxGTGnuSOPE1BsdJEvklXpRUzLAtKF3acCjNcy+ei78KRi+mUS9ZRIui1E+r7U9YMOwFECfwT2
C+mtNuNDnukEafWmwpTQAYogTfLcqeLOJjHfISBlBfTHn+Z+xD8JGCSM5QDGJ/PJNsFu/sY8hQwj
JcVuUBSTmsUkGyhssiNuOlDga95+QTgGGDiqxz3WYAmuorfvUz7O5wkvUeL2kcVWV/geoZIbX2Wr
ETRn4whD/zBj9KYrUE1JZgdoZ8nilrXuQJxxbTIBq4s7tdYyBc02F+5XO4ZdMg8xvyt64fwmiZp4
B/hFd3BwTAWrf2Ei6ty6YhW8agCV7XA+NzVg0CJDqYXejRwYq+PqzlcChhCUNOZFxjhU01Yl+IYF
iFthdOxpGDPwSuuM+RUWoVrHNGH1qR9MilrXkss0AgovLZ/NHqWGB71nBkMs436+F76F/hmke68v
2aLmLZ/ioNYwoW0xbRyn0WwxK5oOSaXJ/Qjl/7RaslwBOJZ9AU7tXAIFjG0ITzDhVNjCEcnAem56
8mN0ZQN1Qd806zDGIcEQs06nHVLKim/Ys+OlXWIoCIeoKueVnoZi0y69egw4gAC4RgscmkzdfVa1
zW7fUbldNLr7TQZ0Hv6fkrcvJWp7urK+x/hnQVJzuq98lF/LiDPYVVDxGwOe6NvoFAdduePD0TQ1
aG8hFyALlqCj0VogGQC6z++wSOrdaZRUDevW8lweMVSAmnScoINsYjke8mHCwHKq6Wbgo36QfT80
B9wm3UMV0fmHg8PdU94SfVpg93+d8Md3GUnepqo1p1Lk6Z3Muvo1XTyyZ5rUJj8hzCJngCX0ULMu
+d2arPxWO222WjL3gW+W/LAJi894cFgx+HhMb3qdYjjDO6LfilEmIP7NIdsuEaJIlkG/z6mctwG9
HAbSTh1MCtRgJVQPSdAtqG3bwUDVg4reJT+VAHKKAQaFXkaWGB9NeJ8CATnDTuQTXEuERCq8xMR7
yeb5VPSIN3ejB4av5LRlXvG3tkTlF1RRneK+HpN1qWY8SUeRVJRHxKG4SoS/TEV25nU7nWC8UaxY
gEKGxb58X2Lw/CuF7eaYO7Ksrfd5BTO5Lc4ufy+T7OyXTj65jnjM1utsOvp5roE9qurRE5u8iIYM
5x7UjfulVKDkqz7HGBcWnzvh5bBlCVJYQjwfo2UCvTdLm7Whfr5S3Br7Kq4wmyv7PDxglIchuQLF
bCQZOiL0jOPnkOYgIyZTctY6Mt8g608O7ZKPp57a5i71sn4cY1BwW/NQBjZcFAJoUjBT2akuoyNG
F+J7waT/RZiT3xyKnX3XFddY8D2KOBDZGmn2eRSPK5isdBftQEFWcQ9P3qSAIn9M3F2I+hIRumBs
Kt8hv77rya7T1G7bOELDOPbqJfPo0WWVdftlgBAurSBm4Fwke7+oS9mpBKat1t1TUUJhUfTNOS07
vQbsW60Qlm0eMiHY0ReuwVnrl/NilD2pyUdwn4MhjSZDdJ58E4Ag4XHjuY8agWAN/KUWnaevSz12
+wqY8NkPoDcOjrw3qulRh7hx62k/bXsB8o9g2deYa0l3ToBgylnOzmMU2lXTGHrjQaQPANHlC2Yh
w10/xAWw5pqX27nJUE3Dj3oFf2a/q8rGnhdVFusZTMCDKCPI3SK3nPt8MC9NEL+pr8xn7xGWUk8z
haYlBTmx5FBjcefZXtVtByTPYk6DST7kS4MEc7z/XJhkO9TewzkvwK4p09ssOhuznyJjy7pWqsa5
Y8x9OZPopgyAkX1c8HWTgaxeDDceTkCnPhUtHjFCek0uwhV5y+lLmYMrMI/TsOs8iDErNYz0ziF2
djU4HdamhSYgznS7i3HuflBUhl+l7gI4EgnuGcbSY29YdAe4VkD1lVffaM7QO1nbQRzSKbdtpu61
QjjxShCCSUk3cKS4pPotkXYTWdaerKQV6MlZgdYqmXD1d2Pco3Hx9SXSNzazs/GWj3O4YHqZ7LwF
vcsgkLfJeIZQHwZ5NfWvyFYYwG2Zu+O8xI8mT8I2i3BJY7S27DCD2DcLH7YZt72Clz6WyHTT3cGB
CsdLv0y74UYsEMigXCW4W14459khQikFfQSEBGEYMvg1g4XSO/+UWUUW3AUUM2cePXawMwA1tfoq
wPk74Wkn2wpXy5FyDrqqW7Z6tPdLN/szzgK0bj7qn1GvhYPILTi5aXobKfJL6gjG7kOfw6mJ0dJt
6dgtsICDuiWmuN5rbO8DoC+2Q3H8oy99s6fgG771bUnvxgUBEgQTTciDQO4uvcM5Iui7odVzOoG2
o1ir10gbAAU16eSuSJdDhA20QiZXdkH2Zvs5dJ1/832Fr2Cu5/lYeRB9ljA8dm3X92tfivIZynu1
m2wJikLRxyhqSMMOJITvnEBRYPLMoRmDkwb4HnUPeobqwIQDEeBYzcUMUNk56CoFCCjPzRgADecl
uiaQHFDyVzWKj7gb3pmVb908V5/jYtszfrF/KI1riiMbHbnLa4VRNKb4+ffayRxDOTndA1Fefoko
0Y8+UWBUM1gOHWJCfuUqLsASqLTCrKzIYaQVq8eijdvTmEMmqZER85ibHhoPifbCJzy+oqEkJ1aJ
Ya8Gp06YYyjQV6ImAXWxcyekL/o7y/V8lU2n70dO8a89iDfORdmz7ecI0Ebuf+p8St5BBeo3MUiF
GjoBL8qVMJCDUjGIbGWAeB1JURr8DZ2AyUa/HVHWfVNliD9ZlIctddXyiXmc2cOubN7pUoI2ZRpE
VvRsAJkjcmo/d2iCtpBqjTgVEOBmNzG8AsB4nGc+rrTpEdSUZt5tmbxpf4OlbzJ0INOVfUy+JtAT
7Nqxcbwa1bWvWcArbVo1uSsro+U06xJAqBD6g40zBasnyb5LTEdO9UA+I94Np3yhBrqtrHxB2f7c
gc10GVt0tKsiC1ePUc9bU6CUbdTsDpi6NO8ir8SXUgjtbdICZZa2e9nF5jT1gV6sht5msUK9VNNY
XeNSD1tQXSxo2XGMubyoV7NqJxDXbLqXSx09pX64zotqNjlxVyfT5KMzM0zQe+nvxOR/wM4O85Im
iW28knOk3mGoMMV7nEga2lpZ2w26JAJHdj6zQ+8i9X3WZNx4CS+gugDt4PaFQ/8X13d9Ykq4bkdI
pONtW5yyYfagjYOnppB2YPIdq5DVGOzs6jXFAOtgFwTYPKluEeIwZdRGu6Dnea/SpfgqfRG2Y+Lb
O1XL5z5js/xo7JxDvDeBCpVc676E/EAC1niYRAeShCfIJF/POk5OidMjqnMXIAvSOFigCoK1VfM6
An2CYqtQ8XtCVbHsGISVPykKL7Gb9Ej3zLoIqxBWIecCgPR1EhrwUoVZDUCjPI9ouqpVmoOAWS6t
4IdMl7BTB4KH6rhfuqI6k3ECLSzViHo40IFRexwCAJcLKCmA0mTEJpBsRwLvOJ0k0aa1FbqsxHcg
avkKul3pqXvEcTqIX6P1YDIZAboKhGwYh333DVqh+0ZMXfEbCJwAPQ8xmHZB/9paHJ6rqMsd22U9
Su6VKLRKHvKiYxBxuMm0uxZVy+eUZP1LioYAboade0K48swgGfDdq+1194ruCQN2Fvf5z6DhB7Pn
Q0XCfTxJ0DU4Uc2WEJ/fO+wytOdtShD/Mje8ByuSh7taLrM59sASwQm1zDzqlLHhVKbOjqAbpXwT
5UN/GToVQVBfNbdyU3bzsB8qOFGtoqm+NoRBBYEjQSDssOFQbA+D6n5TB8x1kyCsiHxDmIft9pJr
nOlNkoL+X6cKyCECkuy4Nd5DGo4Er0zeJ/EMabsodQEYHsCkOGRjgQmCTlP8/BACnqvpKeYnwYwz
aFwTtjdcC/IJ2rbUpg+zMfhxuLLCaFsAynthCstzl0zxElbKG6+3ItjErkPd5NO6ZBowXjNpFBPD
EoXVFCVFvJP1DR1p02i+K1pwqNZ1Uro3DDz8YRJNR54KGdFVx0gEjz7CCo17A9vqGYlV1R2q8uYO
/EBUiZmb+wYMMIye1gYLIl6D4T6W67YWXqxLl7dhlVSigQzMt0DRJ9rD/zgkItxMNi2H+h0V2IZK
7stryHh+o7MxDqLnxDOAGirzjzWpwQoJA3RnfRHEAPq4jQ2OFQwjQP4Y5pe2QYjlhocC5MNiWnCB
TDmfi2MYPENGTtrjzJil+mxArujXDg33D69Z82jgXPxpyw46z9RTYODKPOQmTgziCUrQFkiYQdwb
+hmeoBkj+YGAQGOOTQcWx1FqDZy20bmELt8TczFjl6walFWPaZotEPBOQ/eaoX5/W9I53FNZgrqs
RgWlirCSfCPxEnfgyM8l7mbXlL/C6OkuAlKOW3oeKrB/kOPQv3E7MBT0PShEvyc6AbJPmtKJg/E5
Sn7gz0O/Awxj6KXGfbunRDfgrlUMQgC88+zXNFHwULOIVVjxC+FbN5dYfZlI/UnPgX9Pwbd+qerM
3ida1HvgDFgykFOU1caifqwPFsxPZJkvIvZrqWow4WVWQ37MYXqIHKDQZ+m+n2MUVlGUpI8EvuzZ
eekGcM1tQdLuGKUclkrRNJa4uFk9g5sNNB6umUlPz/NgANVXS4SDzSLYY90tlpwct1l/igtUiVv0
aljcvkW9DwGXi3+CM4myk8e9f85tM2SQNTnsihiNO/ac66PjYiYc9b4rUVIsDF+l5A3FarG8gCSn
gJUmZbPuD0H34t5UlqYPGQaoKQCJBKWVWuCAs47KHB9BY1dO60JFaAPTv653sPabr1m0abHN0ebd
p/iQ2UZNmHJWJpH1enZa/jTEQ7AG5jzEHMzY7hl4bvWLj1b8XNKxmfetyrrXFEWnwmYVsE2IgQWs
3DDHANdLiNyUnacH2B5DPVgM5fwGkjE8OQ0FuHKMkY6ExtpEeIewwRfFFu5F0HW2NYOqLM3q+D4H
TeydTQCeeztig7ra4tE1yRw3+9ITECQ4RAroDAbaR5ssZwhHIUumdqICo6duR4gKMMOEporCO/c+
pyM+muvieO+tBt2oYFGxjREukG34qCJoA6eE2WOcpsbvh0Rm8z4mocONoRtMV6ZhysFvh88holQn
5eW2w8cBaX4JXbl1fTo+DJTizMMlDK+vfpjZDg1ODx+F1vuLyQNI+WNpy/C9yHv5sZQlMRtc4+ly
JuiP5qtphhrlae+hlF1MWPxGV3L85m2poLHuJeYcS9RW09Nfp1hLn/QwVwocmsIBQ7B3iBno/dRW
etlB2Qkzrhh3JKa2VNXPsD6Gqux2eG4LbDY4cDeOvsI8pYQ1oqjsE+XATY6V9tC+clp/GZryNZjO
qOkkz2HbNAEuWgVb2VdCwJ3daKezsJKiJ8C5R1x1q2HM/YWNKVU7ZQa6J1EFkN8C5R8OkwHDdt8U
HUSq9TBcWJJCtSkqCBQ+XWma5bGldqzvoenB5iX9HOwlnidwzyyAkvRsICQJBzlZjBLRP2fdkVDL
wmbUkTJ4QL3+rWVUW4zPIvGqsjFezn4WKfuRhiKMdJXOrDtmJtH2V8xjEV5TdqsOqsSX0DyK6ca9
BEYxPuesXaAVTaBZTCwEdAUc0vMNECC+GQrQNlcTAzsbbb/lzRFORLB7mLxyUGD2JW6K9zw0PMBW
2+vePQKVb821H3n6LUCkUm7NSDMInKSpCfy2iSMQrEYdqrmab6oJ9MwhSZ9cPYidBjT4VnYigCUY
szsSZIL2l5AzPKrCG9JzOCpsY57KOsgDvFUhwKkLTHNsUR0EyqWHMeXgHKskVgikC+UFxRxeKVUx
2IyMlM8I7rQfoi9rLB/Ky30Mls4j5tjdV6L09NuEeubYVQvbhG4anzjyIujZu746F2oswPYUYLuv
I4Q7rX3NlrcynvnBtGprUwpyvmhC+XPOKbuJrum3CKXvprRYCqUA6a+NavLV8x6RRXAyS++mpbXH
chrihwYebOWhAXchPXm2JN2qk0pvuGztAYcBOaCt0ogmD618V42Ch3LrfDTvlhjc88KNza8s5MgS
7WYgAJWnZ1CA5hMBe2NdJBE9LciaXtWzKO8bqtJtsVhbQdcfkLOezySPMAhhyR4EofDc8Ki4WeoN
cb6q4VF1hwzc+QAbbP4rtRC3gzomHrCDVIT8vg5FZdkY9+EzCt8lhFEnGHpP7cXmaZGuBWCUEWNp
PlCoQz3y1ekIlqks++YhAG+toVM1GK2S+sbUTxRoTul48ykkXfMbs2wcdsmEjq3p4xjmOYqqbH2z
lYWCs7F+teQi36KuHU7eKvB9RzC8IVZyEo81Eet24uy4UEjW26pyP4qQdBs3On1JQ6iPiewwHEvg
dlQB3DouhEUwkUikJNvQevB5/y9155Yct5Jl2an0ABppDsfL8RtPkiIp8SGJ1A9MFCW8AQfgcAcw
oxpHTaxX3K7uTN2qyqr7150f1ywt8ypCEQj3c/bZex3n/1JlWN3r2X4Gzkf+yPb1cUXRYtuaWuE7
F/Wy98KxfOyNiw7JqIi3o3qC1M+m6MYsmCTiwJufizVU39fG9bc+FotPiKk8+JsbupOIRnFYooFn
I81Lie0T38uet5bm1Fcyu24SDHn7zHrulMQ67rE4i6F4a4PJu2Hwtld21KSpqnI8F5ubDP4Ibz6E
ysH3cXTHe9JlT+QG2lucJORWSFySeWeSeCX5zJhW0+h/Cud1JTQXOTi6GWwEGuTmCxOH9mDqmRiM
1xXM6XH9Euh2afqh6ub+21JabjG3Fv1np1VyX27V+prqQR6Je8JUQaD/2vmeQ9HFdrsr+xHBIqgF
DO4ZPhez5Lb5EHnc5GvHjtATob7x4Dz9y0ukhdVK6u1wsQjt/2fh/JWvOiMzjGlv2s2hkUc+9mTd
R+VIzZZn/U1VIkpNsoIeqlx3/OcWmd+9OVg7LnRB+gEcCTIK4uDiZvoHcM7IeSk6TfBoqgZOasCQ
0Yctm+0PF8Fj8ESbfGRjHZXlP3/Z301Sf7wsi8xjrF8CxCFrJH5/2W4ul2hbDQPtzksU7Jg1zMih
8Wkfp1bRHIBAVv/Fa/p/2C7/brjhVeE+xqyJZL2XALAPVu73v+wUp6bFdMwlhOdwZyus1HAqOLx2
OIjMeCoWNxPdMgxxfWpqzBCqumLoT8dn63gzx2KNxdvaTJAYDDlZmtdkWvTXSJrIu449FPMGYabq
ozfGzdTQOgqrX23drIC4rMKlwj4n6oO18s0PMG6MgGZWbJD56dOuvYqavnuokDU8ouJbcG99PX9W
dLlu3xrK2od+jH1sQGLW5qqYWzsfTeXW9Vi7LBkOvokYz1U0RgPstfDiIPHY4Erko0EoBmHrP6fl
zAR1qIx3LbKVBZbGOTaDJrHdriOWwD0uQYWjuaZXeHOL464rFoUGS2l1CjyKy/2QhwGsnhzy6w79
L4OBgC0lPoyF8KNrVQpbHNapW6/jRtCzLVGE+oHJR9/4dTwwN6G//gqzEIO3Znnez7ZTZAG7ZUmS
MxOr8jVuOhmdy8oqEPqZv/5o1AJLxBtZZLer7TKJY2UXjAFDQQjLaJRoGs0erI2HOubtRRXMw3XT
Gl3TzdQIx2kyjh/SreaaUZurGhxEI4aXPOlXwoM6JQRYeCXrJtsJwxz43AAUTGxmAmiuaJAF/BpW
vcQ2E4HFmMGz+Y1IT8Oybtc6XcVy/uPH8ZfM3889/ob2z37u31L0/72sPUTKC8Tx32ErL+/m/1Is
/9+gUF7Qo/+5CfXxX/9Fz8AGhxl7+L/+CxX1CGjzj/82/489F8tvdMrLn/VvOXz8pKxTAp8tmZsi
1/Cr/985fF/+zcefmeKT5igij/93OGX0N8xdCDxxFCWxj+3t705xD9glXlcRpPi72WaB0/OvWMV9
Cqjf7HVQo2NItLz65T+Yxf+cw7eqs56HG5xcxuIy3FIrgceJDSQat59Aut5Nq24AKTIrh/OVOj87
CBSaVx175Mv92IHeaZu0MngjghrsxRgX19ak3bRr07YhHNei5KD2i+QTU6fhezzPKOi1B1olqMtL
VCNb5m1XISFcAhrCD3Y20OI6imqCqKViIL6r/KKPGZVyoxxyzHK3YV4hWtl0praZ8Ql9RboasZb3
sBSnJO/zYx8IHe7jLGcRcmCXzTsh+YzF9eysMYyHW4nSE2/xj6LIyE/RAqgPfR1zLC1d37xnY1Lj
ruv74m4WJNpox+OL0XtLxps+qDa9wxS5oVko16/Hbp3EhVIzZJ+J8Xc/sMxurMWOFIXcWvapvxN0
vc9T7zJv54XlrPZu8rpv8DPX+LBMvjwLIxGeUYO7E8GdZMSxbwh31Yted8akCduyEjd8HbCqaOx6
FWl6f8IWv/NN0OVHk/luZbcnY5hz326oKZINK7DeXOpeXCeTGsNEtVhOobL5psKe8aOVI6+TNDb8
tdLGfGzlyomt6zB/XBpvC69Mmepfiac8jlsGjcv1oDevu/IywdAoXYec8bVgErejJ+6XHYnpSJ5K
+nA+EVnNVEid0MijnnjGnxh9K5nE6h26tPoS2YJpt+yr4EufTdMPlHUYLCJZxIdtbKqfwZjbLzZY
gNfgD8G5qxjbPhR9GL4ns4V+V5a5wHOckijbjZFldjDrYK2Om+3HCnFiphZiuOzHD4XJBsjwYRdi
vmmdijic69KV5g6FRcDRQ2FID20/CHW0mRInpkM6ONs28r4NZlnvRRUzgT77uivAF40aTHWTmepm
DPI0RjhAvDLYAb2SlOO8QW8ImzlLdpXM2TtpSV6PiLYdWIuHbEoQZPkmulHcDu1iupo4dBtl96Oh
RId1FvJPlQ5r+aUb0zE4MZSo3XUsyzoUWEDTNUIxCfl7pgh45ZEpAHSeDUOivRVFmW3X2Zj24qQl
+UTe8TDXx7Tp+oSsWy37G60u3qiKPljtTe0lE4zJphZ3XrdG8iXowjB/2oIOIlIWz6Qxp5FbC4JF
0QgMJU287W0ni+xbg1bTfpkHxMJ7QWGCP6f2quil68u0+dDRLrM6Qs8ofG9bTrf32Fz2SgAD4wR6
FO2FSVU4MvRnsSzO3Ws9J/YD9YIcDks9J+Qzs9SDa2Nn5YKjm1YnnsIhwI0rqwohtauy8WPFl8jL
INfiWKYcjl4bz205+sngX9SQMn5rCSoXBxFsXfyaN2Uhd1WFmu48CfzMw6RDtM2Lxj3a16pu1xje
RJUYtNvWNb659rvJ/Axt3WIQYkE0XI42CEPEZqYxH1OMlz5qvA5BgWRFMH9fi3B7Ik+XmD3nblUe
FpxL5Z0/tGF2jO3QTo+ii2tyYhipHxLXq/pUpJl9iBcpG773gkMJ/Qx+U2YiQpIZe2l/5cR5TjKz
/JrLpuoYttMVEpojMY+XkcDeE/dT1T5FVVk+lvWIpbDutvzKrUJ14360uWWWjG6ZnS5Lix7qaZ1+
bKWaX0JCiz/KpBLzyUWLe6tzxOuKumxsQYJVJcHSQQa0P/kytdVVUMeStUJpMDooUCXvJDdN4h3J
tTfTQ9qVFDlIdjUK99yZbG/Wkg8LxzLQjjzzDfy5blg/8gxMIZsJwrzAZBG2d4VMV4YPMV3+HhJ6
0gEbavqPhtULNcNGPaTrL4nvoT5Xs1JQ5XKs0HurGjYQTwju+mytaG5qXbEJg88zzO7rztSfoVV1
sIZiyaHLEDr+1NQxgYiuWYKSLJ8XCEx8ZfliBhu8NsnKIt4u9vVrGFdxdHRrp3Emx800PA6i0LfR
RmKbCXQbL3yBkmHftm5Femj4OX/xh5RhuW9x/O9mWbrXLq+SJ8/E43TAyOCvd77O6/tStxmmzBJO
Yafy7ZkZHgLh4PPgXeHyRPnKVAF2M/Ln9jnDET6TR5wXlFfunHS3Jj5Q29BHMtx1ge3PwTCnZpdU
l7daN1ODawJdF3NQlCOlZ13Ko4T6IWEIZhcAGlYRJjK2VesD2sX6OpBNr45FXV1ivqYPeLjwzOQ3
CiLMpZecNAHQYME7UxRz8nkJWPG8l2sC+C/wAqhxPLnBVe9NKdfzwnm2yzC6ACCtVpZMF+jYt60W
JtmFVdoxk5IlnGEjtzG+qt2iWQWlBZ6vdnMXkKedYg13pEnOC3G15GAqrZ5lX/P94Z4hgRoSM981
VVm9NdzMWG62iuOszbb+0yT9C3Gr8oPPVjO3x+naEOjWlfhWEficDkqXKOcTn8YbFU0ExiYxy2vT
ufbNV0lyYS4y+cCKNRBjmFk6/1xMYfECtD99byTZ8ksJUMf7NmBZ5i4aVkgJjDEE12ahrqt4vEyh
mnCIbsU48BXO/lxb9kjjCmKa5jae+wVFdpLYoY9t6XvRk+I3g2+g89lf55EBKQ7TMkwtxiLEWyQZ
DL4YcuMe0oOrwlNuPH2NicXJXR/6eQzqzU9fLC3fx3m5OPAVMXhO97QfP0pWrKl9xXVdHtl2MH/K
kmww5wUGSLnHsIiXo8ryDvNg2bREOug/HkfTZ8MxYIDAWMbz2+HA3EaALNAB//es3BTD636GPoPG
TZ1SL0vBQmAEpVuXKoUZrp4p0FzMB33eckxb91vpra92ZOh5jvC9/mImC/YunEq1HBkJZ+3ttKh4
uTx72208Bvo9Wkrva53JHJ5irplWGJe+6a6vwx1n5PqzFUk2HzYezNdsQbg4uc0LbknS/kGNDseQ
5EVbXtGrbd+DcUbLlA3jCsSjwOMZVQIHxrQKDeAHas1ulVNy3yBIz3u8m3w2OMHw1eHRqD4EC2vK
j0M5ZIhCdgiOw2jNw2Uw+e5yyBasHplww4zN8C21S/Weo03VB2GhjewWqATfBpcjk7XA9T7PRbf+
7PWqP1UMjs1ebSJ9HhH9bgYIJt8pXzO+P9+NP7iVx4dex8u4t72PhaEadfWljEr/lxzX7Snth+0K
G07POx48+c0Kr32cPZ84AAoX4JAV/fAHGHjywuGUp29DY/OvgJGj78kMS4OJzNS96Y2Z3X6uV3wL
QUx9hRmpAEyRjuq15Um5YxQHPaUvqgaYYIAXZN+ZhvDSImTDnsVNq1uXrC3897xa2LrWe67dI9no
N/zsbsQwrxPg3IRPnnNvcVc08+BbunxR5IxCCbhFkmvehduWPq1dE2HqYExx7XPk5xeol/vKmSY8
rp4Gg2XHwY2rbAuwfy/BZPtjFeLQPOrL0yJrCyZriMuGmEp7GSdPaozcaVy1+anlNH4LvYqtcrHr
CaG5Yuihukvjfc2W1v2I+1g8V5wYel8YhJVdSZH/GQfBiH1iq+YeuG4MRh4XPcVC06cYNPLJy4jb
LPHKxN1YXAm6KEnEZGJEQI+2kCGBw369LxkjdseOqEV6ZaoRDWMbqqDYbQn19B68S8xZ34fgIjPU
zBbKjvaeMwhZbu97ob7hX8m+DGV1Udups7yD6jpgGn7NjPKYm2EN75YmQ74Z0w3AxuA1jvIytvHX
2A8nAgyRZdSiLBX73mIfk+jYHZf7JfP+c1lsnOIzpd49SDWGlKwMeOAAxkH13fCUAN7AmHqx9lvx
jXw7HaAt9MSeQa8FxaqyBL1bC170WLoleOF71p/8uoxeR+UFDMjm0d2DL2teMiNnyR6t1KijAWr2
pcDOqk7J5hUbjIW2bw90YIRouzpzPzdRZcB2lI88jZJt4DrTZ1xlfQpEI5MNFOOtI+qyk8ibl2CK
YNGfIj0C4yiL1m7fNj4zq2Zo4uIULq4FzpkNNJaTbCceIzan6islWjbC95Eh0BTXHfSJcOasOU1R
Uw2ktHJmjxE4oOLQRH6rz9O6jIRofKNOVRWuyy6KzULXka9QeFXoATpo5DaP915kUN+bdGrvUK2t
PFW58hm6LV4GZyDiKDuYecXG21gwYKe5C6k3E+s3E1b5jOiYbuIyfmpQw+Qh8HJa0sRtJSTioOea
WrLYsIuhjy3Q6q0mJrX0PSQNi325uzaqUax3AhYCh9auXOgC2Z9afMtShjXcLEzUg6XrzhQz0zPJ
nr6+ydjO0+yCBsMyvYmv40OjNacsybjoPkX8I1qTO+9xIRRoztM4A0xY47nGbLliKgE9qfir1YjY
8IU9DSghufTDvpCsFMDyFOMUxCi23tQZHP+rJjT289DU8FV1rJEz+3SS8kYWIs0/i3TAMqlL0Pu7
eG1w045FhBF0xfc1Hfi9MLveJsCVh2QZiY8z74B5NuFl689Dw6N1GmMLSa/BFU7ZGTQ8v2FQFP5h
avzGO9ASsqPWRhnqwDhb6+9t0czQBf2pyW7gmwC8m9qm1izDIMB5Te4xT65yLub+PnPNWF1tKtft
nWyzsrzi/i9zft8mLo4M8FZzrQVCKuigNYl3jJr5X82ydMVJ+SVfs4w8uBuU2U7vZJwO8j0LEmyJ
OhZde5/n4dbthZc3AwsiAm5Kv2k3NphHri2utCWUd+QNXvYsjPkYHLeopdE3RDFxusBf0oecBvFX
Jdzmn5PL9U7KzkuDm4K3tu3M1kfq40yvzo6MpDTbYdkGDIJmZVnNdRqt4XzIh3Upj962yhIone1A
ekme/oeJWAqDuKbOWBGuqsQ/eKnI+nOIjTaZD2lHMUhQZxgV2ynmyV27pU/cR+Jxwt43Bk/CB58z
onlImcCVz0jGBDkIaeFys5csG3gif9uSR9hEWXGbBg0BhNXV03KyK0c8+77GP2h2VbN3UkfRKYAk
BXhW29JX1NLEQ3AxD/hlB1rckTYd5eTIA8W8dqn4+2MBK7b5tjYDhqCWNAcz9yXMFXG6WDNMb8mI
XskKStxRNkbDIWw2hou4nPzpGMddWr3VuvdeVNK2uKYJVqkDmh/IgZWPuD0pmF/mdgym1XCjQjk5
Gxz1AKWH2elzHLR0mfhmMbIG2kLakkz8GNSFpWDbhwv4MiRO9OJIoJEwFmp1TGqobufpmgt+5kmL
xjF+HAIsz49z0vkDZ/um23NSB9CKI4e4Dn2t7OTB32zOzR3wUZ6DdAluPbXM64GFP8D4AUxeAoEy
GB8rAIHfXZdjutYYKOf9SugVXWvCF78jN40hLNbNdK8wXHwSS962RJmb+Zsy/njGOMSqLskvKj4u
4zb2h4533B/7LqIkLHqeddeF61Ppi0xh4K6W8LDKZuCb2ZR+jkWfLkgAPs5G5MduPVYIgtB8MNKr
fdn7qj+G5dZ8Qh5ALo+ai4UpgW2xX3tIElgaqvZVLUuf7TyXGsZkfbuePBrdF6J46ZfUYtcHQMlT
CyKxT775ZVi/rbCNPCYQirBp5q2XzYW2tDd+6DMGqCWfM6clGuIlz0EvC3QKnFY4Aoc4yDZNvxG4
JQ+y+THVik+xxVVSxRNO1aSf3vnxe+MBvX9Yb6yd/PUrs7S0ZVSaL19mBiYlH/440jXmaqEUxeA5
96hheT1Xd/yYLiCc1S7G3eM8L+fmzGwPCxvBcTrnYD+DzY8ZqoDzWnaejunbzhmLJ8Yrw1Pi7lG3
qvy5zRZKC3bixn1wzwA+tV5+mNuwxsmSttqcRDxHaLVelJNiZDfHRtQKQSk+RpfM6Y9ZbRLEvMIT
gKOvGAUYGpK40Iiw1C+ie/b7NhqOKljYRkdEPWSjukIv0qd+HZnq7EjCDSQjp0Lq0DuFcYbUyVgZ
aJKFMcQm3ixtWD2TBFlzsEMf6xt6Qbsdw5oG7pKSQBU/h50fqfFc4W/xv8PTS+1jk4tWXYXkOUO+
7DhPHrtarMvPyYYZFSruZrrKD65MIvYT0dHQwrRDHnHz0CAXHBe1dmr+UaSFdXdCj3R2Izsdrb9L
ALzBTaRqz6HCOyeJ3e3moV2HN2zna/bNSOKvz3XWGsRL/BN0Cbu5jxHGyPxNpsJ41qVR+HIxwU3P
UY43Z79JoiLvsvQcxk8O7yV+SnRK8Z22fYnbKDQpc+myDG31MefR6B+5kDKitu1YaX3gmmQAtTXD
TRXk6+cRo1J1ttBkwZepObkX5OBQwhKJeonZ+orWf4gPg/TmaM8X115n/RYPN7MHb/VgisViGVuK
5qdYs+EnwQD/i/Exku9KNwiCBUNIeVgOcaE5XJdKn3PCplgR2QzgXTMXY5PN6JnkNtFm9G8anTLw
YjqdTXtHShw+f9CphaBK6WNuyDV1sk8fzinm6fVp8hQENzcNztwE28x0W/F5U8MOeKuQJTuSvypN
yeNPqz9JtgigJiEPieEFQFjx7gHmTNGSahJ8JOcBdfoEz3EM4NnBBMEP+7pb+uKTlfxJ+4xQ5B0y
UQ4FHboX/+wNixDKaIk+dbKX0O8waZC5JMrHQoPCNe+96pYv05Y671A2SrPJ2isW/K5u0hs/7az8
5aOC8ldICmhh7RgRg0XBnLBZekkOMa1X9scQGByXqGUQ6VRmfP9YrW586bsLplM1Vj5WDgsbc9LV
/0Gblp9KDDmPdbcUbu9U4eGHiofPqq+qiy0zSuzBGDnRO8jLbAVsDflmoWHkYkfACsXTTDfOKHJg
56jGHtMv2Nh2SS7HnzaZL6RYYeuHNRGGTR1bwmN2SR1e1Tz/j1mXqInMTY79iwalP9DkFT8NJeIj
cgifjjWjezJwABADoVTVfCRT9Mkrc6J7eEYzTt2KXzJhlLYqTxqLxootr4RM3ni9+9pGIqbH0OF2
lyYlyW28lRSYns6oRDdb0TW6AukPjCD+qWNZN8gddTWq7x6RBPg8Qre/SPWanzbA05EhEh3WgYPi
1ssiru8SIy89OkI0V1m5drCOWlW/hlTD6wFnHmq/Y3Pic8boBWNV4+WOMVQJb0z6Q+XAIibubkk9
rBumCquf9FFlxKfbq9u2rpx37EAAHJgCY7YZO+0t17IMFYHRtCl/RQSoSgKMHeOaSEcXpGNASv6+
ArOyET8QCWdKU7ObpgzjASwAKol/HDn9iptxzlmDMF4Ql32dNjSYopa0rpyNuJwHz3/O88Zi9q+Y
759gtU3scuFYCnfay6n0mYUBwEehYRxEMISWU5OdY7PQGMdPmQvEFwVwbju1W1A8BKMYeIqqDV5Y
g9L0XnO4I4c4ZfBt95Z2HBkjFDej1sOPdBmWzz6/pBBXmj/hz8GFyHC+9x6aLS9LdHEgKbt8Mky9
5kZmzyM2H3YfEO1h5e3o0cwPKUOQe0pC9aCXfgZp3Df8m2S+AV5gkvaTqy1uY8GWnKF4SYcFN3Nr
gxjkQgjYUCmUYajSA9FjE69tvTe2mttrej/5ROeW3GREc8LjRAZ0OQj4E2x7WZjL7aSt/G1fxd0W
7wmWjdXrtPXmVzVYrKOibex7EgLwfozNZNKDFBcBGBmGQZBS/fxo9JZ6H2KCzvcmjZZkN4SmesH2
Kh7gq9WALzXGmNuJ93c7KNiKOzdnsHwYO+k9V10g0Hs6UKK63+a9cJIqY/IEAGUQVcWjbaf+O4tx
h/qwimEi5t7nC47Kpv/x14f3/73J/P9vjCjpM7j+z+fzT/38/juy7Y9/4d+G8OpvAIriKAkFUd+E
XNn/GcJL/2/Kj7DiBykYKKxATNr/YUOkxKUjZAJLLPHDvw/h07+FwNUUf04IawkH0V+awUfi4vz5
B2dQwM/34gEg/M8LxkH6J8INB0ttOPxfpnGb4+diwBpOVzJUlRhvEWvy5Gcu3Mh9bDpkT8Qsw/hq
PebIPqy04NJl2c1GwjIWyI+aTqZVfgFHKC22lLAkcMh9poPAyHsETVxhp4zZD5sNaathgrcRQ52r
uh1mULelq1izlZl4qu4IqF02RGZLIO+J+MX80TNOFQeWqBd9Up8Ia/gFG7YnFb+BuqzW+qT6lYnZ
iehUxIr0pB4DeximBpdVEwdFfIQJkIb7Dqc9MaRUp4JirY+p6kUllxJ+arQ2ZJuwizo4MR4GgJsa
7OfcMN9eMbKBRRqm8tBcvssbb6APfAeIocRdH43RDLt2LXH8ZEUI9jGRUwv8Y1PjBU5CVYOPg3Q7
Z2un7W4L57Yn3zIyONY8IezPUtrccXkAdlYRGTx4PVNV618BMXyW39JrU7SIIE+Gt2qmNbyP87yn
Zo+iiC55W0ccOsOClIyjyI8CKoVBUUAk4aLUtZmQNH+tfdhJOl2ZsxNPTC3DWQpEgBl0RmjRKvDB
kfuGCbEaPfC/WbcZ8oxioStrmuHTPHAlXWbe8xNfVzRjdSAaQNY3rIk/4B8M7pZWzSWWTTIimD5J
D1UzE4T9MKNRnGBuON6ebDYkS1ZYb6wv7Dr5HhkmrnutqGCPNQ8wWNa5YAeUsavpblox5WBNwXq+
51nQMUrOesbHhKwYeJMGzOebKHbiqxIWxmBYSf7NEueVCU7l1iZkDTMY6SN5ZWC8RBUXNrMYxYfJ
mJiRKpR8/sI+ugPli+229CuiRwhKYjKJPqo6IEbbbCC2F0Qov5h7SOgDi0naJsu5cvoQR/Gu0HJW
H2ON9ljtJeLjcqiptN8dWBx3TuIuCMS19aMl+J67egheuOzzPtlZsu45LPwttPKaan5jTb3F0Qb+
3ow9iCjWCbKHhZpWovSVAbb8hQn9uCnkaBCpvKmt7HWz78MIN64sMwSrtU01O7SUF0l6yKr4NPvR
9B7OI93kVim2wsAkyhp4Chio8XrGJQVebvNP/GKpRKme1M6JCSWwvPB39h4rbj4CHuKPlgWuShhr
TPmPPeyN9JTOgX5NA0dorIe3eHaebUMSC6P51nHVPoFoJi0mXPKFcDnzRexr3W0z5r1/pZImd7fz
ZbK3m7QsFdMxkbpDMV/yrjifedga3YQXchLAOfZVGCAY2CTYag/aRyEsgxC7DrEOLjuDxf5Rten4
0hBEm+Df0N3vdbLyriHN86iQ77Ov+PoZwCQC3+6VFoChb8cN0AsZjEZ9WwphLibGkNr8oxFSMUfX
eYGLVrp2AFqyqKm7Maij84mjag0OFQhm84RcIJu7Ljc9KAaHFJCSKu8iNoTJmPpuBv7WVheCeOAn
21cDr6Z49ExqFjznDKFwJa7oY9T84xIO4V0e8DMlrCrHDKRsJiFZ2k1HxIFSmDZUd7YWwh5CJ/yR
PbUEDw7O9kEJFskf4g9ezrzpuu6jYbpb50J57B+zRQKWp++QLR11D95iiOMxjndBa7E3ynYMBRry
wPkPqonCflvSjN32kcuYt05p73tfO/ARckWNRj+zrED1ltVBMwgT7b+l2A029pPgJpWsaYB3J6or
Zr9x/nkTU/SxzFs2IJk8CT875lPNbT5hpTzL2I7jGelnEXH7IgnSd3sUgy5Y2XXhb2shnuKcewIw
kJwxl+xrsglfq6muvVs7Sz0/diUD82s4A1TiMT+Y4qktbIBmCySiPVBmsbIVf+mMqbYwc3pqctJ6
R2mwuD0ychRAsNPMPCh/QlIZoVRQy7UeFDCg41l2oFhv7zM7wCTpQiG/A94pxhPF/9Jd5iHt/RSF
FPH4UujZKTB5JEUJf2qfJhO7OCcXd80dc8bK21WA19E9hqCm1Sia+t4G/sZlOsGxI3SWRvKjQQFe
z8xQLnvW1yL7lJGUIvWW9m697sNR9HsS2cPPKY71C7Xmtp7StEru7LDqu5y76fJoCHHT5m3U7Fwp
4OPQkjA0K1i/AvGPKT9bKbl3JR0+h8op8Xo82shMhFn2lbZrccKZbL97favf83RR9Z03yiE+VXOn
B9hhaTzt2aPu+zuLNYRHBlx9sJMZVbxDGbtkG7gA0OIBGwy7KfBYAjCAXFE7QzyG+RX2J9IhSe5/
KAO6HvypkfumIh8mxMKOmobVanpMIf8k+OvAH+RiXzA5ZyeizOqbMMlDaCXbRk8X8biyLCyd3AmH
T8QyDoYldBp1ohGIEp8mY+m9cbsSU2O2R1qXIiZaHOCsmsu4J9WG7+8wpGAj9+Po4iclBl0eKyJZ
75iSBoVzxKw3kvEWyz5HpNZToJGB7+cuG29o3x+bYcMVmGLVucf/pNadgmjzHclUPztvYrke862M
FTQomV1wRxyCZ6zMO3/9vIJXAvc3lZl3lTF7+Agnkej9NFR+9bEp6q2/rszKyU/xUTxwkgSvATit
8ioMo/InzTmHsGmrQL5YI8P5c4eAMZ+9uEL6Hz1sPDfKhiS1u8Syb69Dx+IMSluOxQSDAMvN4nbQ
3sMS6cC8lx3WNsc6gERWeyfS7S4bS/lW0B49off2eAMKX/zIGLa3cGnmmdumH9r5CMQweZT2Ijlk
bmSlC5rT+BzTh76PIduMdiOjC75X7E8/8LwA006itoUIMzXS7IqkS9iSEyi5o45De0sx4H8QJqr5
hqeV+B2cododZSLkddTyQdDih0g5FarVXZH7l5WMoxafoaKz8CjpU4oKbJnUid6mQVO4gQn+EeZi
yXFsGt48Tdrw1o55wtpEUZjvKRyNG6b+xVfPdv2jX8SrPCbrpXeGpG3vyj5K2GqbkKzfhWnOGpzS
mMEcOm7Y66kS7S8bRcXtlJjs17RY8cLsINTn1QbRGQs4S8rHkkDIrlf5CDHcs+KnY0OPjzN8yEhT
u+lXEaWs5ga7EtTcbLpdjimpX/kKtLC1z6DYLmQXljR0yZkMlC8OXkOvEPwlbisJ5T/QpDGu3kuA
J5V/CgeQZI0wSrSsUB1k3/JNaFw66JLTQ4kNFUMuCoH/V18zJPpAuj2QKfZ76Ki/BxIkHZNVEzyu
xK/bD+xBUeet9pYj+x/YmNfY6b9Ie/zuNObvyOslIakLeXnB+M+vF3lLxaXgs7N8zR9AeGx7PuP5
CBSXnS2ecQez+PYgSWDiCybs+Q/94H9AxsWC/XuTFSYJ/usg4immjvb/1GTh4lkN6SWqZ8b9xzQ2
Zr/I7v2fv8iFbv1bJwcUPPAljSZRj4im8/ePtDI4RBcOc7LyIevU/xd755EcSZJm6bvU3kKMqarZ
ohfj3BHgAQTBxgTBjHNuN+ijzDn6YvMZMmca7uEFF+RypKVESlIqo0LdmJL/f+97I+Uf5mB9Tmju
8ud/Mhb6cKnbJsTxIxeLZ0S1X4W5XLRsulbwvtMvaH31y7aK2nrx9lhHceHzs3OVzUDo1LHMQTM+
vDDNKPspGVDjcExMlnJEl0ZVW592VVnSTYOXsy7Yda/KISovcDw73yGOYcO1MF12hc+80Dv2lwE9
zTNi8vFi0gpEHW//yD+fML8Re40E/sCh3TpiH3c+GcNoviS50zSP2i5MdrREvM3LKO/yR/z/WWLh
Bfr3BZb/lXx/zsJfrzHc/Pm/6itUUWBsW4ZOn4SWiWFw5/82ObgfYF8bzGsuzgPLkDyzv+srtvlB
ytkTZdJc0vFl8krVOe2I//iX5X6QNumF1AOpyqC9E+/xOBx9kyYWLx1GOOUVc55bj6fWskW/RavA
X3pR0N2hC0XEorpIW+dJwS7y1U05McuY1h/DuTpsB3v+VLgVfDiHX0op0sjGQ0GQS5XbX9G7hN91
VQblIqnb/MrR0JhQHkEqS8CU2X+vrbncPkP7rsdolNYuzRJvAqclohvSK3zoGfhAXQSxRXRHmow0
VgHnH5qalpt+rO2GIkaaFf2+a4lNWYauiFndkHN8BX5IcxTLrcBmDGQa0JZnIHxik5ESXjsrfA1W
vTtIJPmt26cdv6VER+3HqPSXwJ3sDh6IE34FYe7v/bDV5lJHi0OX8msPxzYsiA/QK/oTKMk988m1
NIXXfFTB59oV0ljqUEjAMcGMIFtG0N5dThogg5Uhlca+Py66a79K8i+wwtOPeY9I3M8U+orIGnFY
JkaG4LnpgS8uwQ2b+CbasrztOmX667mL0v2KVFzKdWNMzZOfu+KGOsNkbZDpiK9O3QIx6arE5Nia
mD1HLSoin/XewFis1WlHBSj2xztWV84p2WjiincKrfzGTOh9Cd0hyVe6cBIFkkpHFO7rU0mVW+/7
J3plCKvMwHC+mPRrLTC1Tfo9JV4AhJw9gvxryxqVUa2/dGh815iLyKm1sxtR42edjPYu6i0YryUO
6AZuSOjghVPzfrGnrUpJva+cj7y1BXSbanQfHMcEY8HGXkwY3gt2ZlJT8ommos3ejQ3oM3IszVwm
E91CyJ8jZ6SsGsvbEQzx96jqW3vRulND7AgqAbFM7ZqSia075iNTPaC0eBqQbZRQrbaNj2x8CZl4
fGwKqHNcvx0VC4mm7KbDBoCCFpVyufRo8a+E5qpNJnNj2NL+qn7Rp4EKiLSuX0HU4JgJLrknmROi
508/0pBojMmoP6Dxpoino7Gc1gg7an1n6DAZodZ0aNJ7wSrNQdeMFhaaBRM0guqffOSDHIAASaL3
yqu5XlcqbDl2O9LToH1Apz2F4ZbspZ2MwZLXRPvuYNwIVqZGKWl+62AB1zjtebKBFzWr2BmJ0RwM
tpr4gbDrW5VgcrCqgTg56H0QGszYRk3vKdRP7MH64btDsEM8eylA2BUCa/y6myzoVaUWQgLVgf7G
CH/jOl1Qi+5nMA76mt5J+Jr5GQ8or/pyJ8OAsEMcY9AWcg3+E7v+0dWgWiXwjE0XH2jdVJa7YOqq
cpzfHAPpaxezKndwrtMh04BSTTAUJ6ujbGt4RotQlrYCuDYqgs/wIhUNDp0K1zpw+uSpx5mOWq4t
4FsiW1LkUk++9au3REq3lACuejMUVZ1vpwCZ0oWrTf5DkPSkZ5sDuoSNANXxAxs7OJm2S3Xrqhnr
mBTUASgtHPGgJemunjjoQjSST5PUsDVC7+NILdX4WYU1BqCky+59N4jp8FRJdwvgiIPQVDpYPuDM
qnT1Pwt1M+5//se/DJN95b9fqvfVc/x6nX7543+t1LbzQbJkGayt83buVV6G5XzApEhOxf9bcv/v
Qm2pDxbOZYlB+K9/yb7+74V6zhLGxi8xK5Jbo5Sy3rNQY8w93D6b2CAF67XF4kDfxXDmE8QrP7hC
yEY0mZ5BwNTw61dVLXew2nJrOWUN1XB2dJAka3dFDZ5E+mKo+mAn8BcFj8rtO1pqQyCCO4XfJn5g
t0K4IL39qthyvrYII63zecWq66a4ThuKMxuVodHd6j3QtY1bhoG8CDKRqgv00HQrAN5VVvmEFMQe
770cjxLUOpLSLiJCD+zP9phACp9tHA2h8vRCnG2QBMY3VP5eDJ6t1acNbBgdFqvsE+8K1rLdryvX
7EvipTiP448CILNo4zq6dcBX4X5k0kd41iQa635RteNjkPKHmPamSTKjUNHGdpjQ0afg6/2OpLTK
Nb560AyY0BppL7suLsor0So7viubYrAfqQ21AMDYpzcSN3aYa/pKmXbfXwiaNkRrFRISEZEFYPPb
duzsVd8qX1GAG40H4Ciah+ZXZeEKD3J7zSoK/t1r45loOoyU4SuyS2/qZHxMYsFpBLlz9OwUnN+M
CP0pzNIYlkbMdEayOeWun5CktY8Je4jZnQB6YWlQ4Bcrj7YDfQva0qhByCSA8oziPdigaxHwaguQ
IWxYJqTSW2Bek7YGsFY+2qXBimR2uXvVJalZ72Mw480al1vr/wac2ZoPTQG+f2M1CDsQuCXesC6d
lPa5R12iXdJro8yuPLe76in7xhvBOkbGLQc2gnR9nGRz3YahbfrcwTqp6anTDqiLaC+azH+s/EGb
kKzAbVtT2gTWUnido5YsOd59oBq9RQvryA5vV+L89GJqKWtSC7OIoAAUk5flaGb3WHboqavS8n4N
EOc+p6NXNeuyJWpih7NvLLGCDKhkbAD49doWGE74t843X9e1nZVUerqlRiYr5m01qC2INF4xs+0w
J7JBiaNNRuefTh++rU0oh2BaQVDyIfQMWqlT4C5A8LTGxNEJwYBbbfosce7HXqora0AaMCMzUjY/
fjHHy44RrjOwooS5w51OqJaNQDGIcii/tRW1x5WBQN0kwTkmgzcS6Ww6QSaO2daeDZt175nqajR1
gjYgmSNVKtKueDZ1RePGMvwGOgg0uRUGFehy6VR7X2QzklnhDFbxOAWirZeeKAxtmXRI5aKocolm
MBJ6TjUchyt8MY64C9GsBEAaGzowqFVHb4FZ1UESZo6RjeqnIzvW8Ntg5bEg0wrr8nD+3GX9CTF7
hUfAq2yMXURPQQzFlzsSVczscdW3PWqLOPfCeJUWmijRHOT2I0Vgs15bjlex7atcDr0tG3trU6F9
ildtPw4/PMrVpFdhS4CDNdjNbRa2zfcY6NfPwi5hbtBR6K9KXoWGuwtWcFZ8QMsS3WR+iSPpATeM
2RWBlivGbzIslcC5GEpe6kDibKNnkOO88RTmiQme10IXRV3jCYv6lsqy1YIA5crAjlcgBaAiEV67
wS6p26jZ+QVk8BXUn4agma6B+boRuVwZQBxM3ujjLTSMBMGYAbSK0ZZVukuRMNiLHFLkDzspcYeU
Ros4CEFvQjut9HvC/Io5NmMkrqJFcBrH14mdK56bRV9lE2phik5Umt85MlHiLHvb+koNkeKcM7Xm
x7EX+LnZs9f3NjRPDVEKZpWFiMa5GZsyFWI84LSHVMcx7gmClLN4q7mv9bobsKyFPfrBYd6mCVN5
hChA99qRxK5weOlJ2RF/jcN+KRCk0VIB3vZVmPOBKeOuUVCPLVroQArZxyeNzTtn9bG2N53JWpbh
1K1R6t5krFShmS6k4WE8sMLgsRhDaw8VehEg5b22OEhRm5zpxo1+Fwu/vwlUtPJj9H9F4sf37N8/
4jUob/Fk4G2rw5sRIHVGwyivgk904ecVwfzYYBry+pJTYa3haHe6W5B660wvL2QsKh8RD1zrJfN/
jsnGAk6qc0rsi7IkJjW/oG2xD/wpXOFHYL9s1Z9Z49i8Jt49UtvoMR77zwV4pjVm0XvU9Zhb2/Yn
PeetkZqfdSH2XhjQH0TbBZpJ3uCy28au+N5P/YNq0LFW3cgT8XBUdBKsfWrEV3hcvA08ti30mu90
fOlTE+FCOf+iNGv7V2GAWGIyuWqUo11g50H83Opp9BU+ADkkAVHADZDMveyDh5K/wUB0Tud0xBnJ
KV4nPXYkjhUsdNuWu4BEkbinXVdZyPJ0+yPLHrNcbq46BJ03HNGcjRVCdl+AjGPfi9ocDOLg4FeV
Jq6eGKWaQdgCjsNnpSYaHSqf6ZY55oEw+ejBi206EMJQGLFTjTdJmN6Rd3Op0RvXsPyL+GdbiSsc
MfiwQa7dkeIDepHAL8B+8S04qesIOe9D2uVyZaSjtsO9/dhXYXbFY6fpr3J56aF+hXc99Fsng6eg
lU52E+v2HRTtcNsJOcIyjKutCbBmR7P/sUyTZOUpVt4QasIqjtqP0NQfKlTKu9KOrzxMsJ/qDgzt
IkiNO6M1AQ4I626okMOnkHyeOLswNhKFW09jOZmkPmLwYqlOzeq6IVWEtHg3hP6EuKH51PVF9lso
urW2kxvbuAvGDTh2QiO0Ib/h8PYTRJC1L7VsNStAalhIMd1+YQIHDgY6ZrlxU5sRVlMc5ulOH8HG
ygJvXDzoGORqzpkjTcLbyB86n48qIde6hII+m35ZXRvcrU7Y38YF/jq8HA8c0b7oRaPdGWxVly7l
jTXowC+wgyD+9v6PJGmedKtkSyOlsD9pvp4/SNoZG9pB1k9leI80D6bHhPBd4tlt9i/4yOfA8QXR
It3aoAFoAdUiFT2JdzT/nxK2EouhtX+2xKFQ+UHpqcsZbqd9UlHCqgf1dSVGMjWMyIMnq8f7oRn5
/Yo9a5hfxmUvrpMpS5emNVyBjuNrpvUQzfJ9a98AxSMgqabwL+7yLJv2I/juVVKrCJtcgndEJbet
9FFqWMm9109fRzP4TUmGCEWtHx9MUBlPPs4GKP90Fw1zGYqSCGFsCwXxILldZ3t4Q6LN10yoaCD5
nDPvu6ePhX7LObSLr0yj7ch3dRrIVr9LP58GyIlxaGPnxA3IM2rtenaImlK/MNOq74BWBZ2b/Pbw
IFImib2qb9ZghcwJC2+OyzK7LisnwBmR9KpDPUDTuM5/dOBv6PLlFHAIQWFPYGXxtZg0oKKYwcM0
vcAk2RJ1T//FEEhxnD6N4RJZDefzcNCGb7SwfNWv+5R9lHUhx4nUqG2AOMewH6oU6GZx6+BoG+JL
PyeWOLt1TDxR9W0Xuyi7n72SRm2KrqnzfutuoGho5SrnJ9WFpLiDmRG4D1KspTlIowSkZ8sB5Gkh
70nxYLusV3GykYXTs5BLCB/6daVFmvUYZU7x1bLMQkeyS7/uC2FitvY3Mut/ys//Um8eav/rPyv6
M9V//e+DEvT8//n7ZGt9AGUjlGs69PFfa/ws+cGmqcz5lecsqcj+t8bPcD7oBj03XTctg86z+O+j
LXgeTsOzNtChlivsdyWy/tGZANVjsMt/kQvSTDnqTIQCRUGgOZwSHc3c9D7gzHggu+fVKf9E7fno
9Ewbj86hNBnHUi5iiKMOV1DHOYU3bFNOnJRfGxLqdorj1EWQtqyVqun/rrDAZvJ/5ScGPCp1zwNa
FNZtZaOFRCBxVOrGaFKmLJjI/8u6WMDuLfZNiMg/zmT0VzHn3w71xx2ch1Lz5VG5shznaKgRmH6S
abmgtBpnTxC+iqWvFcHD23fQmNusB/072pKGDTPM4BZSEuD1el2AMOTo47RoBUA9t7jNFPoPlEda
9YnaHcASmAO/vCbtcNi2prUZAI8Q4FdnX2v6GBs2mMnT2z/oxB3m3dX5DzeY/sXRi1Ozi0U7w++J
bGEiZlKetsRxUj/7LVKBfzCWoLtHXCqPVhyNhWMUzGzUUyKVrropqE0/FCoWK2wKmnGmTfJnP5Eb
TWIrhWu6PAQfz+/yq0oPRJxxpOIvFwHUswuDM9yDFD48+FzLr0TX5bcx5c0L5GDDsq/YXy9KXFBL
3G04kPFcsdHjPLAgGqj7GDXJuLELr/n49g058c5Rh+JlQ3Dlwidk3nj9G+FXdBOdcbkoU6Zxz0Js
WJh5u3r/KJK7AHAS9iwK5cNRSBImwsmh4q1KyaqnJvshVjJKztzx+ccevdm8Qcxm0tIlhbajySF0
WbLT2KcCNMNk5NT6+4g26o98jKq9xa6UjaJhu3DnTfPT21d46qvC0UOnD5Ez75Yxv+WvHrZpF33U
ULShWRTMhjdqwjsXO5fadMozbkTkA172CQ5YttKhIuW7Vb3D8A97vMWy/6sTdf7+u85bp6j5c++p
uRxpH3wnKyVRlMyVsJfu4iIeVkXtpGfmkxMzsiMcmtJIgKlnzli41xcOshALpEvBoTG0dNenE+pj
PZx99qkU08bme/7x9r2e/8ajx8z7alDy5eIwkB6N6JWJTmqXT2kAfgUZZBxfO5vq2vtHAXONpt5B
q2LP6LrX19WbITJK3wW3ix17XUxYuvDAnkvuPXUtWKaR4NvzwnZcDZ5SjMdDWgqOvUV3i9syXDvl
VJ7RhZyYYtFmoQtBkALFXR195ZoJvrZIWVnYWNhbI+ghX4FfX/Wapjbvvm3ui52AtdkAPHw06eHZ
LaTWoElPFSBkZwCWB0w5P/OlzxPG0SuAeJKtCy8csQPH05Y+VCnFbejnaS1b5skehh4AasuTq7wy
P5EkNIeWO7dd4J6ZME/cSpdEEsUaoizbPJ7KHFER+1VgB0Tii0FN1OmmnTpJ+y/TzixW82J0fJHQ
CqXhkOCmsFkfvoEqRRM2sJTPGFXSMCU5eqA1At3HtpeZF2WNH+39D4+1AKEDOx5WhaMJFJWY0zSU
ghbWaIFYqdN6VYN1OnNdp26hzfSMEJnpWj/e55jIAicapzZd1w6skmdD9QWHft23BKW+fUGn3hMB
bQ3FIkswBOnDW+jbaY+ElCRutL/+3vUdwrD0tt+6TC6XkZUSP6nFyUM1+d0GxJl+ZvhTVypY95C+
kdXCduBw+Dxv7EzSukZUPge2aHZyJYGhXiWGX5y5qadeFoHui7bSrGESR99d1kM/d0XHo6t6RBXZ
/RjSBo2r6TeZ5JdEN8VnBvxz5oLq5LK6UP2UlA+Obm2bMUM6HUY6+EbWBqOk+TEMS7F++wGeGgVh
LiH3pDFw5rEO7+AQ23VLfosNOKFIV6puTBLsPHX59ih/PifF3y4E0hkdWZtzNIqgUEDsRWHTdC/l
pwj6xo8275ufqFSm7Zmh5r/r8KtWOnMX+26XjhwyusMrwjdScamcYNgbUmLBplS0K4LSJkIVjE7c
0OMDckBDu5s5Kp1VrwX/mKxQp+nksdld+DR5s/tEujkgS0r1trYkQrn5HepdMm3ovRNIGRk4GxeW
labf4j7wUYzLpOk2uVuFVyNN0nhlkj5skdqjlT/dIEusZRjoHeYUPll8DjgOHryxseNFTHMLFwvR
H8mmCUMCJqTR/IaSp9/gCYq+5NgjcG4W/Gp+ryn7j8LI7Afqr2zpGyyZ9QZIlvktIHo2XZuYlC9d
pflcoiz9C085QUy0KsyWRe/W5NXEPli3ZWuByCJsLLWdi7cfwIk3yjBsxT6Nti67xPldeLVRS4ZI
hcDnoC7WwrxK2+LJGQ1v//YgJ14oAyEYuw6Xsyp+ksNBACXltcIfhYklHj8ioc52TuEGZFLg+n7/
UBZHJ1cXc2TV8RwTlSE4JhFiZRnSZDvD22j7jdR/025MxJkF4sQ2F5egJdjKz4ozPsrDC8sSMyDQ
gwNUpgr1o28FEugYr/xtNRQEkrI3A1UHEMJbGpUO9CZyzDkgrQ6x0MXRXQn/6MytftlZH31Q3EnT
0AVLpEWj4/AntYVlY05nx1E0ZnLRFLKmeWaFYkcbOyOIlz4fsnjetgWh6ZgOCSMermugUOhSiqmh
5QSoEAG5lXEOS1Tg3ZWDQ6H47cf05/zM88Zq6XAkVIJSzeGvzB0zrzOQdNyi1PxelwbeLXprvzn0
m7/60ZDXfhC1v94e9NRryOaf0wjSQ9s8Nl0qGGkkhI7cmlxYl2mEWRmUj7GboKJevz3UqetzKCjo
1KVIQjaP33ga4ZyvMkI1EKgtdIdWvquGO8S7v0YRXYMBnc7c0VMX54DVtxybAwj9+8M7ankpMkR/
Lpe0yI1qhEqfE/7H5dQSrHfmvT81FuUml5eedVwcC6szQgvYhEEDYxlq90ZPR0j0VnGplXge3r6R
J4fiVXZnuy6C9fnfv5qfHFY76L5sWSYMBzsyAHk7Ek5uDdC7fzAS76It+C/k6kerXj+lqDGhX6Gf
1K0NuQ0eDj3CkAgLc6v4zGCnpl0XeSwvP5JRLuzwsgJluSLzmJB6VcRX42BPGw7M8vvbl3RiFJOF
FR0uch0FYfxwFMOfo3Zrpidy3dKbGOrDDmsY9vh/MAzXgcJzFsK6R1OOq/dRDTmDoiBljX2GN/5S
hoO+e/8os1iIgyEHXWIcDi+GiYwKmG7xSTV1dzdAtwJc5ZpnPtx54jmaPk2O07Y9F5VNaoKHo4he
hw6XaCT3BRaLop3+Rmh3a4TqknggeebGnXi5mYWgxVOoZvVQR8tHNLUYLywGY4Gxvhq5cjaujne1
Csz3V7YopXJ41zlp2LgUjiakwdYcGfXgApXuO5f1LP50oHFv3n5GJ+4edkqbAxp7uflLOrp7tQGV
eOIs4yS62jla1e7hn9qfyoaMWN/qzTPF0peZ5uhxUUGjocebx/W9yMteTQ+DW6uRu0Wdqcg8cJJZ
bH4Rht0QeyqjOyxJ088wnoxP9IERKnV+2+16ft/2/ZeNm4dSAnJ4B3jA4WVPFpGNHls8xJvFtCsj
s1irSDM/N00QLUfAjmc+hVO3mZkDsS6fg0WmyeF4Kd+IR/dyThXSs33lkEvq9kHwCM1lWjBha3dv
X9+J95SOiG5JqVObwSR0OF7VzULWlzqxVrcbp3WNFcHHRIEp+fUfjET1zKRUAprBMg9HCiNAIioZ
2CrrZBP1whBLN+qyj0nb9e8uXSiqbYqaFq/qPA8fDuW7uWbQi6TWq9u3NR73z5AKpivpDOe6NPPj
P3pJWbhcAhcIeNDRTR6OJAJwPqbHSBVd11tWhU+o4kYUKBVNmkDJdNXpwJEh76kzE8yJBYASFzUu
DDy8oMcb76qBqUBzRSDnG5xH7oEHCCCYzrweJ15H2+Kv4Zez8eCfDq+PkoaL+565xVFDgiFz+qpK
dr8Y93/VXv/+CZr6BZMlBQTHsI5rGED8OJiZzJm4lAvWAldfiiCGDgcBEUOSTM+8JqduIZ2WuZNI
y4t23uHFJdOEFV/aYhFX5QCSTCVbsqrPfdGnRlEsXhjHFdW048WNzVZSmBnvPQDCxxgO/7on0O7M
2eDkIGgUAJnQviNJ5PBSUo/At9LjHJoj4LuSRSuuK6w96/d/wlT9qa5yNeqPlSbLYRMiZiG6htPs
1g6lfTGUuDtzA0f220OdvCAmQXKkFB1deTRbBHYj2ZuxoZ9IC+eoPLiXUauJM+XieWk8/nzZxVPb
oRtHjfVotq0qJ2ZfyxswhHm48ysBXKtWOczLadr3JZ4IpRWXld7zEubybIXkxOhzMsys4aZsd3yN
fmiMfqvDwwBrpH9Oitp/DlviOjPX8t59hMCKSsL1y1Sv/ji06GBDwhFYOh5wZ1zWWth9CvI22Q5W
559ZMf+cEhmK9rtBFW6ef49WlL40gykUExVrjUTXJaYEIGNlKZ5DDeXoopuL5dB855bhmS3KiZE5
t7yo4cnhEcbR91yVyKo1p7ZQmQhUbRyCP4FtcB45gwKUJnw2XLPbI1RuBAx65n39cx2d44DYfRlM
lvScj67azRKkjJwuFk1IOuZ8MAPkGPn7MVfTmaH+/DQwpbEZsTgRKrJ+jr51D5mtyG1KWkpr1W2c
9c3ea7r3ry8cLmg50SnFlCqOpy2KrEU0JFyQjeRzKUahLfkt50QHJ67F5JlZ86aAb/2lCvNqk+fk
hI2wIiDRBMa5kyUoOatJ9XfPWy6vPrMIfXeO7cdNFCHz1DIKBMOEFxFT1HQEeYHLW9bglM5MxPOC
eDijMJQJ+4nK21yQOJpR8Dn1aU+dHDV1HT74bevcj6AywNTU+h1zdLDuAtN490LGoDQlWcxo1DA5
H87+BEu4cJYGipy+5z+RJUYiNqTQ7++dkhlllqRg/3QMNuWHoxgjSUfKnHgjOEZvoLvbK5pC4+qf
jMKUzPGJM9/xKAX6Ug0BPeFPhMKseWxIGNJkOjPKic+VCWo+ms2dVXozh9dSc3uCuAEQSttkWlO2
nJaWi6odO0t/Zuo9UbZjNuQgqNjSsMN+yex69Y73dM3GkULZolQ5GKowh9GpqRhbN2UEA+JMJ76F
PczW2oA4C7E0/clR1cUvNtgQnbQgWctK9PcR4R6rXoz2u+vE82yNFBsxAFuvY5t7JfPRHtgvLywM
jDtE3Tq/JDw3a/25k2QUvgcKPrRLuZmHd9yvPC90Y75BX/nyi6VURsQzdN4lWvd0yQIZnnnEJ6YW
bMdUSudBWRaOHvHoNK5fQPBcFL7Ur/rEmjaIKcczDZVTo7AZmgsKnNpgERxelqk1TTuFKOtjfPKP
/AygFe25L+9EMXqeiDE909umhjVbsl+XyhBgEujUzF2MvLCvUkhOezllxae6InJqgXEy+5LGMSab
NMuvYt1Pfk5x0MZwjKL6SqggPTPLnfh8qDTMSjFqT5R4j1basXJEbLMSLnwOl/d2qsJtLsvmk91M
5plF/cRQLD7U7ubpwGUbfXjpdqJ8vcK4uYjSJrhJozq5hCNfkxMCNubtqefUUJShZpO6Tbi3fjQU
OP7srxZcmTvldzjZ9XaMYEZ13Zzg+/ZYJz4HMe/TKQayKaPMcXhZ5BJj5a5pKuqGV+3KaYiuA43c
MlhQ2qYew3MN2hPvKT1TCq3MefOx8OiJuTYnEMdIbarynlhHObB7NOLVmbnu+A5yzwQHbsAcFC+o
sx5dVd+IslEVo4wtjaCyCeSKRPnwIUq092oISXvVZ3UC5X4eFcGzhzdQjrT9agJ6kHHH+VKL9Wg9
YAU885iM4/s2D0MpWGebZdBxVvMJ4tXknTX11MUdwzjkmIhUbMF7Yw5JVtMAxLtS6wkW/UAuEV4W
Y+PaHoQuzA3QtlMzf/fd5bewxFOVF3xXxxUU4nK6SVc0b0WW5Bi4sItnXeNsc9dqVm+/nn9eNsUg
XkxoQJKikHP8ICWBW4QazYqqIrpwZVB/rE0Q/+8fhV4DjdaXDrt9tKMgu6pMQz79RVnL4ckQY/2l
tLOv7x6EV1LaSE3ZY/JmHj7BsWyDoq11m/xKosiC2KyXUJ/eu22hVGcwL7vYXKmSMtjhKLgfmmwA
n72ILQcTJ/vajxAE43OPxT6eN+ZxECGAcUJtwRFnfnCv3kcTu35PU9tawAISP3IUjU9dqhJM2uSF
LyZTFb8bgN6PMeGCz1ZvlM8W+ej0xXpsK6SpRTZGGyMlXajM1XjLhCfKnd4n6oL4El09xOkIRhej
gaq2oZdqezLkC39HknkD97BTxLXV9IP27IGzyyyLSMOShCP9AF6lTevQxxCTAc8jT2IaLdgHfCo4
/PEH1+shrVS7qjDMXgaiL4sFhPLmm1V57PPSZGj9XdF35HSzhji7BLPdc926CbBq0m1s8D4yFJtM
T2LIVQm+Sn/neNhxoZyCkLgZ3BZH2og9vbMNTCSNyCFI8OHWmwQPq7lJ0mrCGqSPU7XX8bh5oIPS
9EvetMEnZwwL0jblFF4BQ7AesBobz0Vv2gC+knIAFpAYabod2LoQ5ygG4iFtGT9BXi4HXG+DbWwq
dzDcK4xSzHtBSBDmPgJLB2+anZ2/9RySKDaWA6R6AYMAX6lG/CTJ4YOcaWiRCAjPRG7lPwZgCUi3
kjMM2Xe75GM60MhfkXKc5szdLciPQtMqjH+y7J8LvTA+W2OPAS4OPKjM+HndB1sMst4HdT79CCyJ
5K52BxLKmd6qO4EF5tbuKkxrsGDTr2xbQqxgUZWTtlaB3yMWrQD8QWZ4rxNHn5RXpmbZn808q8lt
FzL+rPPPvOdNJ3e1FptEmw5O2W6mJuqqVed6TP8RqmaCycmzYWMwIcOGFDo7LEK9KDXixkwJjD8z
P3deSMKS32b8iU7lw8geGQ5C5lcB3k9T4N9KCaZ78PVYH9ZmGnlfVDl23k6Bkr9XXevcFl5s7aOx
dfcYNKoLfeyI5EA2h/XHsp5GzZOfKeHXcoEElSxcUu4IYfAAg9ICIgihXFpRp0GCVUY6bGsqGz/1
gTSnVZH2Ay+74xA+46SV9p21Lf4a655bLKO2JF/DQfIxLF036O8rfJ2gegt2nItalWV6QfWMXFEs
J5THOP3GOs7JTn3u6hxsxsT//0fXDUm6nTxnuMxcDOOLsgEwmMCR9nAJ2WTykFdguDjSy+FnMyTq
e9/M5mmIel4FOy8KvgwUG7KVB7XzFoCV7awSPa8gmBiD4xGGkRW2thijog3WtCumywpy/3CDjkI+
B1VIRGDvZqLckIPXNFh4JAoHu8R5fBmZTtTfCPzy1oNIjIlcQGf0+RhKzOpLCCKptUqk21dkSwFU
u0MnUX8L5hbVFutEaKLHEZ33DZOtnl6FU9B3y06r4q8VJOaCCLBSkAxVhuOXpB5LCKFZnEfOUzmT
Qw03HPLLTKYxQNEXuKhGL+tbFUwQZssX/GjTZMT8xC9YUjBx1dd2ZpX6hgBb6s4E08yKIEeOde2E
F4VozWnVGL6CdvUCP9VfQKhNQlzMQsdf0q+cygeWamZVg4hi6rzuUgR6auwiPLOX+V+Y1Sbi4U2J
/ZTOFFbm//qpaFK6JQ6+tB36vmKWLxXFt+IF40o4XQn47AXvavVVXJFLA/U1egHADi8wWKSjYAfh
ZgyfgzD2b7sXcOxI7gVYdlrUAGVf4LIapsTfpK5vfFslz+Qj+LexV+KEDlM9H7feMIcq+Ti0sMK+
sGsLqHnDqnxh2qYvfNtmRt02aWmaK0Lf4CC6+NRB94cEQK8axL7+LlWY/v310BStuacumoDRndys
fxgrr7vz/wo/DCrH/lza3QizVjTGk0fUylMFRLS7gIkLjBeHGkfhffeC6S1ggV6NfL8kImSV+U0z
OrIhKzM01RLFZyzW9SjiW+ppvJtQ3utwEwtNghgzHJzGpUsKaaiCqEZkERPpBAA64x1ICJdY90Y0
XhOS1k0r0bEdXULXK2EBDJl9rUGCfwgnpWMWRkQjLmTQdr+QcE3lUg+t/lMMUyjMv7QZ2Pp92VT2
Y5quiqKSF61upb9HvyKk2QvEdBGT6kI6reth15gbTeaaT6Nuly3neaKVDY3zLFGkDkRZy4gvLDyA
w7LMTGcvGk03Vrh69ad+YhZYRdoIRg0D3Xx9Q/KrsD2ojRCHzWFTU+yemGVslL0hHOBnzc2Dx0Tk
sAJ7y0lsYASCOvGUJCE47amImKbTJJRrpMfqntzC7o58P8tfIcn3LixNj6Ha6KRULnDAje5aSFl8
DwmoabdgkUS2kjY2wsWUtuE+bJw+2Fik2VKcxQRIadad4EfOaYzDoh+8eFv2cXjXEPg0rVnCKjhO
zih2OCpdKJ9x6vMg5aAtoLlOYmX4TBlrmynvjjg/ktKCuCWci02BxrfvqgkclW5oHwECdEQVTSDo
doJIp7vJ6wZ7qcdled0S83XdAlHCtR1M3lpHB088RV7LW170aVjiYhX5DwPzqLe0qeLD2xpQ+V3V
A27+m4n07IGALGKbf5MrqGmbdigc/QaYAJ7VGouJ/TQkJKZtyfRUzY3e2jiVyUepzCtTBpGJCl4G
8j60a+a+UMp23JDGbAN1N+NhXNsksZRbs0rQVIX1JAj8SczRuHfdXphbLfYCc8+RJ8e+OeEf3xhB
2IuNB+KvJ6U46Z+rounbmzFqrXuS3P4Pe+eVG8e27vepHJz3EioHwNeAK3Ug2aQoBm29FCiSqpxz
DcJT8SDuxPwrSvJhN7VF6+EANnABAXsrsFevqhW+8A8BartTHqnmtsymQfLw9mSpkhFrxV99PCjf
fh8Qv0nSpDVFAytAE5907bTtpaQoIxA/wWNAEtWL5Fxz8AhPLw3M369+P9Rpf4VodW2urEkLwH8Q
+cfRqqBI4EaURbUNUKbcSzqWR9hssyw7a/Ib7IT2cdjKu7aaF69t+x/8yr8lmv1yqoAWKPCtQMhT
DMGYiuie5y1pTLxYft1pym0dICZuZk39TtvjTcbEVOnGk9JDQTYJaI+nGqVFKc/QS+0SKypXkFSk
h6tu+sMSBQ/UpNokQv6hvQLY7XgUAV+5wBi5ueS2TD10KtCm6FU07zuxfif1/cW7A8+51guAMdFt
OKmGLHgILt0CfBfzE5FytgI4VotxGzMjXTlwkMV+slTRRZ8Y1X7UAvPx92vnVw/0pZkD5EGmAHQy
fp0IRkEIB6TcxFh8noPKw9X6PZznr1YItBeqFlCHgCCd5PdVn2O0aY3YzDZl5amTgCKLgbDvPAbW
H68QivM0M+hAAKV6kyI2CE+kTWEC7YgtjO3pClzorWY+/+ljW0eB18DNRnXphav3KkGUDIkIhooT
4vXgquXBnNxxSrp3Fsfbuoi0UkIAw/MLCuxK3X2dh8axCfogZBihzcZL8m/DQx1mcEBAV4LbtJV5
mNoJMj+SNQfUlBBoRExNsJFcGndmOwwUmvECMgSreKcZsm6B1x0YhW9GlR1QBM04dsjJFsHoq1VL
Ami8aHXxIRywhha5gH0sXir43wbYP72P3gOCvF2tjAo8aIUKUald/UVeP48Ac6WSK3U96ST8InO0
R7DoUrw/f7m0ICRacvT69dNG1pT2Y8fJif5fkZt+m4/3oji917B4W2KAmwoRDA41rCOmczwVLrTY
DHXuB/D7SBh3Uv8ZKwXRltoU94dcmr5P6r9I8P986bP/vbTbf/7P7Ln9x03f1P1zKzx3gvPwn/9r
/f/Xem8vn/GdFS8Y0kqL5zKjXQOQEfznT2lWwZCxseGkhPwIu5Wlz/3z0/tG+sDhtoKiKTOvjAt+
6qfkm/RBprYpQ5kHp8jx90eSb+sa/9fOgxVJBEzVHylgCCzUmk/OhFkg20ZwKPTlMe3u5hwHNWks
S1fPYFcg1fgN08/qDleUh9/vinVBvhl35QWgCKta6moI9HrvLegXjxU29z5PDp2YVsEME4NXB7mI
fnjn4Dve59/nSP1VX+mSPOzVYuj1WDxKREmGOfQzM8RuCg0ev4WE6/5+Rus3Pp0RUFiwQcDyiCtO
7j760kaugw7xKWrmXsdG9+HWpts20Yr9GE35uVAGnqxumnZ8r7dzfH6+zJACIyB6AAYc7Kcnuzb2
WB6SC/oT8YdnROp5IywXpdjHvtzEWJ9V6p8Vtn8MqROggYVBKPC0x6NgVtmVYoYZXoA5R1AA0s7M
ZHE02Ax/hPj5PpQEp4PtQCMbNeKT92dFVQMZVPAEfFmv5GASXWsp4l2gGemZ0M5fyFvOzGXItlmn
W+/Uu09uze+j0yNZZ8n9jCDo8eg68luMrQleNZQYaVbGshHnmi70EJnbfJQaakWLYZvFjCMKJuY2
3CXBlVDlVJb0M2xufghHjHeeyS/2D1BTyPEgJCiqnWoqL5JGrZD0zFPVzPL1GnE5elcka3Ff+79f
2L96AgZ3F7AglQuGQ+f4Cax+fXGmxpE/gNI8K4dA+xqVZvalQDP/th7wYUFoFS2wpNj1qDLVuego
6Hx5cT3V/jJ0y8cUfdT3mtPy8Z338mLWZjs+pPRVNIAsx18L4+Uq7FpsHOUJAV/smSimT+Jslm5c
YWtg12jO3GThLB3w4VXw9B7RbgN1Nx+sUhn3I7IS970+8VOzhAJZq+KCERaYfJzLvezPhWIElEND
t6WCch6HwtccqwYnipBixDAXJcxEH7VPwdRZ74ozvN3PZAy0PtjNdOBZ98dTS40yIkHj7TYRLl8U
Kvszw0py7DFKcUJ5uozEb1MAhNqc8TZ04RgFVDXnAbekiTYAJjogCvMJG3SnGirrPoeJjC1jGEaR
Jylz+T0a+NuUTXl79nF5iQAR4JPB6BdPVgh+TNpcTlrgYYJWuh369yjTFrS5sVzOzxKEga5bhDkR
eM6L/mJJVPMqkXu0ntAFRP8JO/DchtTcKXx/uUNPLW07Rx0z/qCTLYQ/QDzjyWiq4Sf8/caruBaj
j02w+jEK5WScYXupXcWTlV3HmeaEWYFw2Ko9GvSdukFLSN5D+NWuY53KrSO11KxLabbscSmWW4Rv
VbSoFOuxU7vel1Dvf+cIeXv/QH8TuagNizSQU/r4bSoDdSCULQMULOLhNqtmXEnM+s8kAdbtsI6y
In5p8NNnOnkH1RIlwWoI7kEkbt1Rnp/LCm3C358F64ccX3IMQgWCsxBcBIMeT0Uokd6rsUTypBF/
Uw1ywedGVgAXh0VGHxzpw76iVj+jSb7745ElSSEYAKPIHXDa3aQ7Yc0xYmbeoClJakdzind1uthz
0xbgU25H+g93cLyMd2Ysvz1p1zNmRcCA0lJAHh1PuYl0bEMThcpwKSolkqtmcKcMTfsg401Hptto
gptLouCnMfoejjjjyVBOeYWWBsyD1p5MozqPcEp+StrgHCR268oBpwbc1ay5CeREOBsiQ7lZBDzt
8XcpMMZKi/xRzwT1Uqms5IpuebD5/dN8u2G/H5y04eErsDiPJzVVOA9VlWh5UWUNvgr67VOl1ddt
2nHAGxOsAks9wAeINpYwvUfO/vUjZcMhgg9aDFb48ejpomKZLK7+aWnVbyjmRk4gFJiUCZWxSdJ6
uMwEWmcVCb0rJCU3rKSl/gKy8SqXg9mj4XGXIg2EVmawuPTmJng0RrGtShBZVkuDCK0V2aXT9kwR
trL7vHnI4io4gB57D/T88v5PtsQKHNQ5p0E943pxPJlwwjMlGgzDq0OZui7HCVroVnwW5Z3UUZNo
ZEc2JFpdXaC6mVZbcHDQ+w9QBrn7/Uv95VcB+imv4lu8IOPkq0wQpZU4Ldkja/eiEvvmAXFypBCV
vt2ZiyRcGtGCcJ4a5rTvG2RUZ+NcUpru+p0vsp5op8+EEBiANNLU4H9OlpfF26S9FPFF6ua8oDux
LJq4Q/g6PidC6+wMlQAkMMLzGT3NrVK11kZKoJFXMRI0v/8uv1jpK5KPxabrxEvmybEYKTIdcQI7
r0bu9zaMUvNCZ6eetVJRw/lAZhknrgcr7uYzAceydwobvzj60Yan5c99TvnoNL0q66AzkprRJysI
LhDORgkzV5vvCc6/Ixsfnpuub57/cfFQtf/w++LpoYvL4r+tQz0i69fEYdT99+Pftt9/jyKZ+9A9
HP3Go4fdzR/752a+fm77jB/9HjSs//L/9i//8fzyKTdz9fwf/3ws+6JbPy3ka73OqUkAXr349fN/
/NzhIefnPvIHzZt//z0H18izKVOv6xG8FBcwn/TdHUUTP4AA5EaT1/obKCve388MXP9AyQauJiUz
QHwkOv/KwNUPgF9WJB2H54o8M/9EdP14iVB7WjWhwHdBr8J7im9yfH4Yai6MUhUgZkKWdiEZebKP
Rfnjq4dx9X3r/aPo86syBt70H/98Mwh7kPifZFpbaZSnmO2eQp5ADQyoKmTKvdZI2rau5/eEBY4j
cqbCKJzpVNJVhgBseDyVxGwFenqYxHZ1IJ5NenwToY7rx4OQ+aUoSNvfT2r9uH+dMj+GoxTCoyOu
wiL4eLgA72pLNyb8FLr0oTfaFFF3q3IXJBPgi2ojOhNz/E4x//g4+TkmeRApL/j30+Ok7FbFTkVk
zGzIzpM6tHZd2sye3OGzuyCbtlq2bUmk5l2ite/x9I9jke+jE4GscknqmvadHPDDjA4vltiNa9Vc
M+OIUvtQiS2CHF34zkTfDkXQwxho18OyYfUcP1xQ6T1qCciqhvVcOqWIVWJttY2jdfN7OCxABW/e
JNV1mAQsQdIIyqTHg+VlEbRtbBZ4zk3qSNOwz/e0nMNP6M9jOScERfPFFMMVjVIrUuzM5tjvMq3P
vwAKws1Qi8bETrJEu1iRJnfQx7AYaeY0/kYOiMFIURifpzotXbWaRD8gJacnPNlxo4hgc8ogj5yl
atvP85KF9ypogi8C/b+bgGBbcbR06SUnCLpOdGVk8wOnpVmoeXTsx9LH125BcVkVzyN8HQNHX4Lu
PB8DHb+8vuaoh2e13JHAS4/YUPaqN1grvErCbRlXILiI36YyxnlEr9s5ceu6DfEFLPTgzEgkg+zN
Mi8sPGUegr6x7rpWDr4ZZTis/u9V8TT2VS3t4Htrkos2Un4bYw+TuaZUrMLV/XIbL5p5M4M/v42a
EtXmIsBX1umgBGBRKqnCX0jQzY8oNEuxm2tjIm1LJU8OMbJECK0m+NLZiIJmhRfqeEC7mjlEqGsE
wKkIhFGkwA4bYxcNPbkB45Gl7W1xEOOH1lh60Q30iA6XNurYr1rgcdyi6ubHSi/CZ9EQ6oshTep+
IzYY0YtaEt+IY9waSARp+s3SAWx3aVNlT6gOY8xKBRFAOHowBzmh79jBmybriC1sn5coumwgHu7z
SlZ7W6Vak9nAIbCWQmpxSJ1RXwQM4UAR+cPcryCNUgLNMjSz25Nkb9E90Q+S0rZoxFiJ9YRLMigG
UYyrjShHCAGWtB4vBOAseDOhINxTBVqSO3xhddSUqy6woAcWDfL3SRE/VFUKIiuvJ+0sVTp01iXg
TaIzF9V0CRTQaL1BUnNPjEN52Ua6WrphUOO1XM59uu3ogT/NeYIqNZSQrnV6CSsdokh9+oZub3mX
4bn70ObNcI+5PcplKBUDK+FMbkmSUTf7bGq1vNoulQOi88Yg3xtVkjkK+vy5HwMY2gHXMzFwiIev
vdkp141YtViWLsO3DodsNxylVsX9oxA/yj3Cmu9A71+i4eMzG7glB7ZERAZE91RSruoXTBfUuXXn
enGSFsLEbG5G6xZDItvqJy9BLr7VeBw9tnrFp6p+HJWzNkPc3jpo1vmUX45J7c7KhRncdLOXyYI/
tdnm5WL5d8RT1XPxqWuenzsCquOw6f/NKGrNCf6+u3GIw+fjKGr999+jKEn7wLVDGPXCJYJaz9X4
PYoSP6ysHEgyMFlpfSCcQI78M4xSPgCxBWS7UlxRpVuLHz8aGZL0ARmbF6EeWo0shT8Ko1B0PLlE
1tLkKpS1tjhp550mHXGDmW5Yl14QZvJwliesNKcRlzRzxrrRnlBBSxIHwS6kEIRqHqhQtXUn7hX6
fsJmxfAuwF6GOUWOHRDnPkCxUH2KwJnWV6OpCAcxiZZ0E2AdQs451sF9ViGNbU/6VDxyIEZf2ynh
sO4KybSx0cFTSm9rZd+jgBR+RR6/Cs8FWVr2ptyVGyhhgZ8VwWCczSIIWR+AL21BF6yRsWieJaaJ
tZsbtWou5q4Z2q0Wtx0+r42OvHoTYOwhJ0W9eAuuAFBxwiJavs0LNlLnOlECuuFpUm1X863EA9OF
29SkJ8K4uEkWqeJmRkAJNDGno/hcgM6qCx/Y7qCaNloyyOHby1hY6jafjU7xuiSYgi9mJ8/YPGuz
ohz0sle4EYc+4ZrJ9Qjt1GUAeAi7UQueeiBL9zWmBiBD56Co7dksRH9twbQcxeZwPRsYwDtiPauh
K/ZjdAWvCnyT0sPbLUs1btxJruvGrvAnpgQrihhww5WWXFpR8nXVzLnfhaF6FugiIhPdnH2eJYF4
qBSs5NAh9EP9edbzx3JQ09HppiL6ZLUVFfsptUSbhHxwc1VLvuT4qaDuniF770plDH5NrJpmh5x6
jUG1JUfIgM0iF7mEDOAhzaK2cuOVl+ViaP6XNI6cz4O5IKsfjV46d9MmLhElRgADGFKlVo8UdtvU
buoxluxUKj7PnRRtF/ZX4eaTsdwtWa49YQVhSU4RgYL0YhPzE19Rwe5hbR+knilF8qdc6QdxpNJZ
LsF2lMMVCzYS87roaYflTTZ0SuWS4xj9l7BuUF3Pw3I0zwu1MyeKH3gXKMFmCfVWeeCeAgAJgcVq
lwMlw3T2mw5tfzDPFDgOL1qc675IS1+kJX+zII90ptaNhUGYfj6U0wV+it/6sipsq8LkekZTy0bI
aUdIgnuBQEEWlGrvirXVeZPZn2ftKGKCnBVfE60BmNg0nhmGottTfApRqDEfxwZ/G2WSQ9uqAdAC
ONS2OMibfqNNm1CusO6OsmGLLwEuP5Fw12XiXaoS9ZVq1/rLiN1bNlfZRqz786myXGmMU79jzts5
qwAgGneBqHhlEW9bdB5sWdYs6h5SYnOBTl66iE/tVHxeZv1rrWdn2Ll6y4QjuDqq5jPg0ScBe6PE
DK6EeZE/FQ1+6eq4EIjidGpjm+gFFRBNZcauZU6izEVqH+uOGGX6OZBsqKWhq9OwAvpab8xeulww
aHWiQGixbmthnXRj/HXgfZ9NgFf0PDy32ppFAyjtvijD+64M95YVfsGg5tOYUCijFfPF0jqM2dXc
dAehP1RGEv6FTcNHIDm7JUG1Egvtxsn6Zr8i2ZyuEi7DKNgmQXb/4g+eh0vhSpY4Oq0sBrc44OjX
bVXdatX4l5B3lyMQbgrwZ2ISAvMr+wtaDfktp3rtmH1XftMTSfDLsQwdGXEyqnDGNO+Rkr7GlLK3
M5IgLwon9DXCGms6tEKcJlNlT17yKbHjQmvtQYTuWunD4gTTAOC+ymLf1EvRLuS+2iZYRyhxM/iJ
pj+ZSZNe1IuYHQqruQqLYUTshCqeFOjWOTUsnoghY0eiteZBLHTKXr123bTSfTaKflIqom1FOHF1
VrdNEtCbSqntWgqfyRT8RfT1tbDqzKkSS6QYNN13E1CTfCJqCxdR83SljS4KrNdxGww8ct9kGw7o
EJLjuUAEmj0OPypPQblQYqs5C2s52fcGHQ0jQnRGT4czM20/GX17VQkJRwiGBG5vLI8QuK9Xb4W9
PmTNZjTGz1kW5p8I0RF5G6faHTHIceNOlrdS0G1lCUCO2WQKtmsYyFSi6MZKfY7+qtfJeenRoUyg
oyqbRg2/5nhN3gyjeplRaYYqUYIoYpkmtWRhThObuJcO1VYbm1uwPk+5Dvkwjc+Kak44rvu7vFT+
ak3BdDhshAMOGuSZcZY5nVB9zGKcTGN5uu3EafJBGe3FkTbzetCP2cboA5nmyuxg6GLgvzPrdmYE
mxhR37SXyi2EJL8rB6CkSrkpNcydsNhwulq4GvrhqRTz/RzWB0Wqd+0iCruhUD9yvuUHY2HOnYmr
ZxLjJapp1dNcTLeaWHyT23mvqxHealWI5UV5PgCP3jTSnPlLIXzMxAFhU6thr0/CLq/VPVaX3ddo
QJokyCcnLxGJoJCROGqWGU601I9lOV/lmVk6YdU9ApaaXTOKizO1WSkFqEvYpGA+bM3rpbcU12h1
lAytJ2FaLsm/1I/Qdvb6aFwsKJXhxWgGNLy2XO1pjO4hJh3mYyFqXf1N7MT0pitZjHYdZiVMp2QQ
eQPWqKi+Ui5r0mGIQvk4SVOncqUYSutYADWkOzXKZx/6+FpdjiSZNeW3JaSWR0Nplja2AbhKTeEt
Ul5BzA8Npa9ol5vxeo9hg2kaN2afpuM52PJkh4hTLmjYzvRarH+Uzby0al8UuHHKb7LUG2W+q0Mh
kRevz6yIom3QJgD50agcEzfhy7ZETnI7Iq8qjeGCM2vdTYYXNMVkSptJTHF+3SiFMGrJJlBKrCw3
bddNwiYK22JrNeog3/Ly5BIwcCiIUEEi62qa6+kj9QDxK20+uQLmTXfeIX7QoulTY2gIRGwNAeMq
O88Hxa8RkQi1+xTPNB2GXToBhC5AAYsfM5l9CIpNUEax20HPCNua3W3QzNeXJE8qVxDVKsw/BzON
dtcsy1tRyimRXcZig8XsrjdT8S/K6uPQufiCmVQJsGOVi6Ur3blX1Xo6T5IRMS0liOtIvQbkFrjI
kALCBjgX1smmwpMPooxC7WKD7hAUXwcAYNa7WaA09GjBptQy5YAMmzY3yyvD5PEqS6EhfADWQPLM
UilyW0tzRXNa3HA5F9KFi+YQBU3TXrWB2Kz+n0TXHxGzmA1HaWtoT11I1hdauMv/VUjNl46LIL6V
8F80Pk0SWvA7sEpV+TVWWageIdRVI/QJ98kiB0bjB00XXkStoJRubjUDAtZjvIw4AdlJVEXFsGmH
bnXDkrOwg6XTaEH/PIziHF8hcDR1n7syn/IdRpJT4EY1YZkzTTx0VY1xbRNATC83Zki93B9aYUwu
F1PJZtOLSdoNvxtR5ixinG436UgmbJPFJtN9AXX0GlXF1cm8hRXl6XWVAeUG0a4eomGCahJnGABv
ChQwKhteTtfu8U7Ut4GV1cYmCsREZHur2DcTMueegIOZ6aJLnBc4m1mUCeAcUiFqcMBxK8USyEQF
1O/g0NRF29U5dNFSwu+pmTFJ9gMxT7MdjDBZvYtGYOs2nsFlCgdpoUkJhLoseWiDmdqhstT2WMYZ
5+uC6X0DX+IziEGMLaYImyvMQvZYCLd+r83dBqnS5V4OlOqvPkt6YjWF6oMVQ5QFpj6mCSShQAhb
t5pylHmjqdtZlH9g+HXC+WQZ5U7XU/U8Hfpxu1Cg2glwm67LjNNOmwXEhtoW+giPG4fNxThHeE7e
GpkW7WEeGBfMUvCsqDVdo8EiF1x0m6LwEXCPLWF6ZmZ97mDlhpkj9l43Lfofq8dy5pglpWthqLIH
ODf9PomE5C6ZDPEcE8jmW4H1ZWYbxPjPWSDq35pqmTB9erEH7ntMqmR2+WHSs8TD8AzeIxpxLi4j
ZA1SafbEPbHsRxTG/RR20tdZizMB0+Vu2iazSAJSdwcriJr1XvlaAV+x6VQEDr1q86qW9PQrOWvk
VY3QwZ9Mk+00lZHqtNyVuyYWJ1+L5q8Ym4y7BiLlVmusJHZi7HdxS5sAsYQcjEKY6ruQIrQ/14Pp
QJT+zLWTOeo8VZ9VZCo9K4Uyk0PjucMJbgWrd2dWT2lMyagwQs8jPTF6HbZxz3kDBVgZ7q0WDexm
jg03IoVyTFRVtlPdPbdmDUBNi8qP41hf5cWQn4cxy34ZFcNJTe7ydMHhT8oN0N1Zbsku9Ez1dor7
22BUo10iqoJn5rpPcwszsHDQMe8Upb0UWrMNkyx+hFZJImvk5UVeUOGTeinBwKzNPtVhQ+44orE8
qkN1z0wIUbEFGzYlgr1kkom+A9S2HOhiV7s+gEttpQPW0/I8ucykS/3/qsR8txBeAQx/X4jZPORf
4+fX/az13/+AlEoKTsGApfkF0hDZNf7qeyVGkPQPdBtBjIIG5u/Qgfs/lRh+ijPdpN2FugYkfJ0i
zc9KjPJBNEAtAl+EDwXtUPuThhYm2UeVmFXaFFgneHV4JMpqTnzS0qraSZqhuH2Up3gkWIYT96XI
G+2jAus5puzAIVZdqlLcWTfGwDZwpra2bsRGG5+WKptbvN7NZL9UZr7SeM3sXplFMPECYfouo417
DwdVFjdKLaquFcXLNTpfVEFEyIfRvm4EQziv0aZNtuPcx7d9J9ZfGmKfYbPI09j5WhO09QWoDqx/
wzwLMXelw4Tppzh81NOgl92prs0vVmyWXA1xCJ4gNiqls02EdiUitUXPHRW0R+voOUxeEPvINuNp
GqiebtGgc8xGaBS8bvFFo/phZQHkJKiKPh9JO76qFRHGVm3CcSnF4LFdMiSeRznFGRNsVBR6YUHJ
wU2UfhU9gpUKXVedC1LKOh/ArnbUsINwBPSmpfjIOwKGBUTSw5DQK0mn4aYSO/XQkWlA068XjdJI
P6iWs6iEkHaDrSfILKmeZlci/E52ihrNniCaM+lRZ+WYnXYGFIRcre/HKkV9XbJwV/f0aSoGp2oS
EKVLJWeUbJShJsI2G+PAiUl/QQ4q2KLiGIjTdjaSVHbmEQUXJzSbdNoKGRx76kZrNKcuWOlJEfA9
bE+nzA0xJML3TSkRj4dWnFAxr0aYHVqGjz08O9EIycJ6VBzwzF2o/XL2S3eUXmJAYxV2iPawaGm3
lRrwIDZlMji7o9Fn51TMpw4oLt47To8UQ+5lFOevh1gM99A5JVJ2Ec9DO4+Ikj1CaRkDzkSKehv+
E1WJ/zrQfniiU4/9+wPtfxQh7yZ7eH2krapLP440Xf4ABH7FsNHNBYu32ub8ONJ05QMYeUifqo42
HTB6TpMfxWXc47CloYJsAiJSUVigJP3zSDM/SHwaBWa0yuDU0Nn/iU340S4H1vC3AMc3yJqVt8Fn
0KVEJx0+NGfnawg5TjhF3+qh6lJQyFxNjO9DS8m8uSofS6v7asbmx76epW1EPrZvh3716BXe0/k+
kdfluSAkBIgE4SIVchcYhONvoWYDyL/RVN0eWPBZbw57s8if2yS5mYT2DLeEwjFpmdllUaIpjIPm
qzf2CxCBdNxw/z4+sphg21FVoQPAvfP6KaC/VkktTU3Kp6YQA7ySFadS0/qyyknN7EBcIL8qgrTQ
NaTiT7XUrJEGXdp09Efc4yDAjpjThHTNofWkSeTqMEltuSmbbZZV+G3+2zbb/7e4mFUV6O+3nVNm
5Wkksf7Ez21HuKChTaOJxgtQ69W2M6UPUKNW4XXUf3/syJ/bTvsA/hJ9WRnQNeqUIpv1x7YT1A9r
B4iNB9CGhg/9mD/Zdyc9HQ4E+CkmIMXVJ8wS4VYcrzhtkJvZisrch+JHW/2uvO7Otc/hteQvfrAh
5nQWPz0ggjCdNztzU+0Wt/L7A/c9NUB7+Jbe1FQJnP3gje7gze7t6H46rxzZtTaijUm03e4I9l2E
RWwRR5PFB1Dqp0+vHvmv9s0xvOHnLFS2zDoLDpHjWYwGGAvqpfiwfu69ym127SYywarb8pXcO9Od
7icezuS7/Ey9fmfodUv+q9/6Y2giRHSdZCScX0K1V9TCNrZm+vx17ssb3FeQd3Cyz+ZFfkd1Jj1D
qWO3mNhKuEtxKN4BkPxiZA5MxuWgwP3jVN42NqcRV14cqOjX+YWZno+TgbvXdMgG6Z1ZvhkK4wOg
OAaSUmCs5VNB7KBVlF5Mtdg3SLfpEdhW5qGusC0b0/v982RlHz/Ok5FOTkB9FGN1aRhpUK5H9VM2
3f7+898csSsKBu9LdhCx+8rDPl4qZp/EuE01qa+WSVTfz+2gy36HEkt5b6ZCXh/QAiw1XxOWoP6W
V+akf9Jbzap2aZu1012VjTXFV2Mp5/asyoVuAIvcG/QssMsZ7nILrQcPKZmgv/r9F1+X8NE6g49A
4rDqHJF5IHF9/L3FqRQqDeACYK/bOb/SE1qJ1TvggbcPn/1DIxbVbri4yilnLJuUOB9axujBNkzA
2Mr2e3T29/f8ep6cTAPAKhA5sEirrvUK/3q1XXoDw5NpCWI/0LqnSioQs0TJuAv2YzDc0ndeO0fg
Z4ElF++s4WNgGRsVza7VouRlZKSi1sm/GhnFcSMc6Gf6+kV4PV8EV90+vpo24/3v39PLAno7Q/Bj
HOurzOIJhExr2yIpZSv2FfsLdprnii06ozO4CIx4yya8oXzuFM47g8q/eqzQBjgK0KtkqRxPrrCM
oC2sLPHVTbYrD9q22wb+sk8O+lbYSbvfj/YihnA6RdjhWPCRIgP6PJmiIKQa5B0l9kdH36h74bI8
NDvUqOznzgMC5A3e4kxeYAMPsCMve2eyyvrxb4eHjUGkBkTvhSzz6k0aAdB0BFNiP9rp+5rJTmfB
Tt+ZbrcdtoKXXhjX2rUGU6J0BntxaLUkz8mz8KRcmQf9YOysXeharnhm7LR3nsyJrOn3RQaa9edX
O71OxyqkYYOnrT+FHlSgkPXdbjtpQwkPcamhsVfBqoI2uJ1jqg6e6b1n86v9hTbBSqXTV0rsulBe
P5uinBIlGGMf8NZW8S1X8M09zgJb00sPwmfhc3zWXQaVzS/1KrhUfflM2InueF7elFfNXt3O9nuW
Nm9PlZWBwLG1euEBwj3d8lVZwa3qI79ryyK6QIQDKqpkJNOfQsFBqMFzR/8NJiPlkZM9UAoZqEE9
5YQse/LdOZP71Oa8i39ws//2EHt7FK8AGFqI3LwwM99o17ZynVM5ZKBQfdTz3kToRkT4kHrvO6/z
zb1LMmBCbYcVieAC6J7jt4l4pYDl+ix4YS1scBH0ZGu/dkuV4r0bXn6zcNahVgsx/gPD6WXTvVo4
kZS3Qdf2gofy//V86C4R9/qknTWX6d7yzMv0qvDqy+UWTGXxRfz6Hu3pLQVyrWghmgpVGhNsYprj
mVbEphRZMsHr/GoHRGQfOZFrET7JfnWgXeA8/f4MO12UK0+ZX2DSiWzYr+vjeDVdSY+XZV73SRE3
XhM7CySj349w+u4YAXgIMCny7tWD62QnRn0kFz1WpP7sQMu7yrbl9vcDvJnCaoBKNCIRta9ssZNH
FsqGgvaXkHohOmg2ykwWCjJj5f3ZKKuwLpESsS3cbhje62H86kEJqd5k/ZxL7kzFHkWkOjpLzbj7
w7lAcubNk4dwRavkNSfpf0IDkcWZZp5cC9UFsNjgmsJhufnDuaBEQxEDjhs6QQrKy8dzQWSIttpc
5lCYFsnupaB3arMJ3nnxp++F6xflAEzJwGDCazhdWlW9DBMSxLk3BQYuu03L/nbkDpPXd06H03No
Hcgk9EfjYCUdnFqg0cezwkBucg9xScOW5BqsLpanDhpo6jtD0ZM/HY3ikMRGITCEqsdmPQlAjXSI
28yivRiA/zsotOjk6FJvi242Y7fOKxBz8BeM3Gkr9IkpnIZL69KUzAVb6JLxJqPBtdCBbUQRSTMR
RncWomLnNJYSzk5ljPq3DuT/JSGqtEPMtRM34dBKX5WoNCJPnEPxKtEVShiREdJXnM2o8qGLLd3q
HA8MQa1JZe2sRELF6XoZc4M4Unpa+POg3ehNJPV20pjSNsyXMTtDV8/qXIu2/OShZJXkBKF9G9h6
EovLGbLViCYUURIuINIRUbtLatyFUWhTrOmTgjAZGoQRJczOSZRISfB/6iLD0fJ8Ah9dp8PHNhIk
2V2SOrnKUr2fNhK14culj8cbM535ooAGxdxGJpOviF5f9vC/2TuT5biRLU2/SlvvcQ3zsOgNhojg
TImiJHIDkygRs2Nwh2N4o3qOerH6IvNWt0TdSlUuetFmvck0k0kEA+FwHD/n/79/ZJJnMqxspyVp
8ly+9+cCuX1uKpnhvHaDRDOu1qk/t9JCbQbDKa78Nr9jwsfok29PDGnraGtIlYEMO/bMQX9Dgcdk
DClScOsPsxYZwpW6jgPB0E0P9e4me72bHTM6SyM0I3vuVvBLDQkxCPanfHSIgkOMQG8+782xQtGv
huVQkcAs+du+HySWAoCU7EG1iFTXS3Pd40W7D4dwIa14U4xmd55FQkVdG9m4241iuEQ4xtUWUlcR
A83m4CQ+qnUrBp84PI/O1lXocrbAnBhUtMGrjRd/SIK9poUwB4wbEhDePaA45v0MBZHZb3SUJ6Ng
Nzfy+2ZXucrKYMqr6qJlAFLUx2kZxi+1vXXMBq1OVRmQnW1MkCUMUWzt23oTyf5s60VXRyZ7qOsC
dbzXB5l068hIGdKvT2WD6CWGNdlOaR05lHBh3Z/nz3O/YvRkMh/bJjG/6UD+xJbUldgIIOq66bEY
dDXEqOed/Vpvbi3jZc6H6hSA4QzPEa9rm5WIRBiFj81w8KzePm6dWMI4lPQe8PMJNJqgKYuRp2l3
PgWWEB+Rubff0JR4X4KexvtZjNQ5Z8orZ6qAvee0OJX1wDO9e6fJJ8r5TOrrvnR+h3zNCBDLzBUT
beb9gX5lbe0jfYrchcXZ4wWOu0YtOpa2NKHyr14ZXCjhhu2hcMhwSwnCiLp4Zjlt6RaQhJbOizk+
RRAnWd7REBkdthkZPo7of7BDKq9jwDA0pjjZ41CpZJnZ3WJzy3skU7aOroB8bkWsfW3OZzX/tN84
mjlW7fGbMvJQLXJFY53Ki7XgqBwj4TBfZA1tJDPH1ngwHeXRbyor00jtPkBJhQYlb+NoL0MnGX3C
SRNUC217rDA4nxWvW2MzPMOakdV1aD41dm/b3Jc1eLRRFjwNXo3qqcBJmxlG1+ikK5z2KIx2vg2D
zWTUz62/9jqvnhNS9NTj7Nj6fXgmcXIf/WiOITWs8gjuVF1JY0DnGPC++G6v8wj+MZDBbT1w2E8d
I4KfWBjjuj6U60zwXmrlhQeHsbTBKNZbVb82lL1mBvMdyy7rjbfWaEeaAZO2uinzkDbYab+SgIg+
NJcDtu0eymqE+mVI8667XJW9PnjCMt7hkViwNVXKsDOiJr3vhSHc6AJXRTmdwkj5EOwLWSlSuixX
ZMidCKD0RSXhpE/oaRiv7datLSsE2JGIzk4KIZcSyPMoSJRRK55skjKEl87txEo38hA2a9GjIkJs
M3TFkY5ZAXWznnIkN4YumdWVOaWnWw71fEEGa36UxdBgubGRnCROGVXP005SQha5xt7dFkBrH1qe
KGzqC5qPJFymGTeaHhWbad/Bgwz1gI1p3+VaJMSEyi+kjrgeuGW3da7mreztkztaK1XmUIbfF4at
PGq1nOa0rke/RiwwIav0nBF7na78HTEBzIvE2CLie4JmGK7babCtZO7CliuH8EbBF+t8uVmYnTZA
N4Hx3s5FaCHH62aAJXPoDHm8NVEl+ei2+7nAt+sl2HCqV7hupZ/xpOco25VVNBeu0GGR1uHE1o7o
08BTA3UAjK025fcB/dYej8beww7bVue+LWs4kgu26C7GFFL5cU11+20GxeMnnGXA/5bu4oWpX0J7
RBYTsrWKakYp0bjCQ7W+BjP702YaaFJkC5qS7vPYw+yK+ic07nAiSriFGj1yUcOEmD17iDXyrys2
FM3CGDrl8udhY40w4asp0k/F7Kx9VnfhxovAq9WcDvnoN4nsp+pzr2BwxPlS9N9yHNQIrudusC7L
1SdwxB5rPAQk8Nh1wqEA1R8NqQ97pNUa7xwAv9WRmK+iUCFNNmpWVEzf0rB5E3TLnQ4H3GaDvTjM
upt9OC4cTsekzrdIp1Y1kU+Lsqf6AFdlRLeIqt5NQ0cuTewshful80TwfQsieB/2Us4B5UyxAjTV
EwVEUK7bsR/Pf7zMXv8VcGfoIxc9lyXSYl7KeJeReLL5AygUIIukjbU9j+5pFTvfceL42nhS4Ojy
eJBW4xzKaBDPRh/MI2y6zh4SVlz9WbkTO6+JMMhP3HWqn/Xas/8waqay4pMM37U/DNwMZHf7CV1k
D2FVj7ub4dowX31to8MLFhdrvDybExKXydHT1DlImgxDdue4Gnv+2Np7hUgzdHZSa2preoC5La0M
Fa4GuzJHZpa7Lqpwf2efC+jRfHGr/PxwBBJdW2K0FcwFeClFLA1zIOM+CuEr306VXsMjb98eyRV9
mi/T2uH9cHikLoB/zF7Cxup9AqFYzUmrVHkzqm6LkgDG6tm7INokWCz/m1Dl8lJ5i40pslGTSFTt
5Uit1pz1nS/Bh8r3ttQsnLA6VFbjqYMrK2GfCMHQ4DTLil7v9RiV87NGAji+E0ynX3c6AmUmHb+z
kZKrbj7C3bMslFiLI487ewVadnSX1xFWQd7ek+l1yOK9as9M2gqPkQqH/egYhfe5mRXHYbOXZXno
4XaSRey3qBVgeYZb7MpgvT9bPkTSMOh/KTa5w6Q01oH55urYr2N5ZoCvUx+JDLuBN8VmXetroMF1
BJqho/+6tB5b3OhE6qrlwlcsdo2Vwq8xbwDXjpzDUjQKlG3r1K95OEz+oZxFnvWVGrZD61IMmTqn
iNmsrfvICHa27qutNprilANOGF/VWBnbI11sZ6sTCiPzco76qMs6Eu3koXIGr3m/O2TFpzvF/3I0
bH+fTyPKev+Jc87go5Ich+VGCzMcbp2uyJt3Ws2+OslS2cux8RftxKTwLZ/LipZ8hvKZ8YHqJwEK
dAodldYNT2BSt6NJvYCUAGl81QTVO9JUqR23VpgozNszTabu8qZLbacoEQ7r8Pu67ryZCtRm1hFH
SeN+VIHIh6QLXPMJatNSXAhL7OaNM3Leu6R9D7s22aKiNRISD2xWwKxyJKZV3qyRl3S8tK93GksU
5m2N7DgLdGW4flpDx7AwmqI2jrLGr7av2l4jJ9uJuXlWU+F+POdRDseGg46OraoZjRtkq154itSS
TwkbuIfGpLd4269pgNOHJktlzNXR1UVRXQ/DZp2FhGwjGBOKvX7gDYvI3cdrWhztYe+KO9S5znIy
3J09m0o/6LJp9vz94K2VXi6DMhyhTRRiFJeuHCdxDIa8YAtyEWeyt+bRBxWSyfNZFGL7bMA4jI75
IoL9chWG+RJtNfrprjaX5eTn2iUFrPUwRRHnXS7esd4xXFyMjG7KA2xQC0G8WjfrHV0vHdzaogHr
TUYle4kJa8RAr6KLNg1Ea7nvayhSfaxl3gVdHHWu/G4XjViP00S1cylykl0va2vHHkvM9uzeuc3a
2cex9mzvYfSC6Xb12jV8RzQA8eWRNDxcIUPTNN5FSJ3oP1Um302KdM/3Y7DfkbqR5sxGPDrM8NNp
WfEeBSvw52M0LsrO6A5ETdz4YvQPrS0Ah08YQFHds7CXrK3NJsQn2a5NZi6CnJt6t40iw7XlFAkT
ho0nypF9m1hIZCV3dm1yTn+k8SZTvW06U9yq4tkxZzCRdiMG+X4P3V1ce+jrw0sspZ2FqMno3dQn
g/VB8CfvdQSzf50lsn1A6tOL1wX7fOlpGiII3p3l01jMkXFkk4gWhLcTdPhNQj+5mc1em9kYrAgC
YFEVy5O9YPo6Ndrul0x0M+Khws0t671qKvHc9XZlHe0wj17JshraS3fn2HQrTb67NOD7NS+DxkbY
uExTYd3pYGr2Cw1MhWLbDCFd8p711q1DKFZys5TyBNxQMUMEW6jU1oTSpX212sroL8czcZ0e/L4M
y1W/G5WRqsodKBBNzdu3ADeubn1nUi2CBsnqU31ZFBkqstK769vKKq4kfsA1bit6sIk7VxW2v5z+
NpWPieJfxxWobsDedguAvXdN3pjtkOuvbu5Tm1RO+BHocOWk1ejrR1N6gX6AdSO6xN4W4/tA6Cgm
hmiUL7YRGhzFxbZftiQbNEenmPeHHrDXmLh1WXxXprtMqWt0rfOtk/DZPk5L3X3exrIkOHGvhpuo
2u0i8fqGpn4zLRxgXLoK3xB8rfVFZ4oKJ8U+GrjQBq//bAM6Onu9kY9e9cQoPBmUWGBrxl4Q8boP
neaIUs3+lZjXgkcc0PyjK1QUJg1QtemehtCZhN4W/aXVBG1zITpF2Ghn6vDTCNH9kx4IPzxwciXR
Q3nmeE6XdIm0gPtqG5yp0S3Hvl6oR31/GIvTecvq7giv4NVrT8NiwffRHC621V6vUXNNIsam7THb
5qXDZ5ONDqj9e+uxRJhSJoTgNQ+YNigBAIVJdeNahHg8kD0kqnszAlZ1We+7ktekSqzFFBPAERXX
g+H2Xz3TCWiyqAEVbSc4SaQFvgpsIHawi0MPefxdxzEC8WDQb87BrfbaS+iJd3WivckwsnFcwpFO
kN540fSja980otysqwo1bvVC2dZEp20MQyx4etDqerM8cT+3ZYjSDtUxB7zdn2FxzjC1XuRU+Pe+
b3f5sVYkeFCT2NYr7ZhtBHcn1XR0w7os4xo9gJnuM/TBzOHtq9gJHNHGg3I8hv6js5Y3/TjrISsd
7I4nRSVKQotPGRMXGwlkaRjkSKt9DqT3m91P+3U7lwg0Y23g93wKymL4sJWOUZ90YXDm2nhUiZjd
PFNeBoXKAYcbQ4Exwd58BapcaB2HQ8EzuCIRHFMsa0sfnyfXz1KFGpOkQbkRA8t1Pi5lvT/5rW1/
XnQ74lSAhEB+krnxgBkFLla8gGVRJYNCB32/rcLlCXDknGpvd1FEu6UPrJwgzyjhpm9tmiPj37Gu
Ltq8KDhcAYRQY4hwy+H5LcauuLGrGUmkzIW1ZfgxVH3aNES5HCnpc76X+Xu/hvh+5ZaoK8nuwNex
lwbSVujQPHmN04SkKxiDFMeJI/1l5NqrugSmVd5X5KmSaaDFflmiejLQegu+IM4enKIH7jUZR62k
y7fO+/Sh0k1PaTYKs6S8lvK5ENJ7cHWwP6BfhC2JHSiUCbZSa+U8uOgvA+LJr04DZy8taV1qcmkr
eWGNrdsmu8VDlFl5Pz4OgWE+OTnfXSZtD3/hoFfeyDow+EHVppV/mBxu0DUuM4mvcRjrKbYBqdw7
gRhDKFwjr0mSP4YHTFDhu6kou7tV0NqPJ6xMn6ON/BbW9wpUaZKlJP+hzIP7wanFGq9OULyfxiAg
dbg0tm/4dCQoiqXwbxrc0XYSeDudvkD4/m3V5so7ar8riVSrZwPkYYfggqCfabpfPM3LfR2R1Mt9
NV6rggQ92OZOgckn3PBh+oHblrHVAP/DtMmA4yKfIDNlXqkEx/6SvgGnpIKGjRysYU04XkXLJY/P
vvElWewsUrhBldCDcq+9WQZF2pAF3cXmtOFEDX2Ci0i5jEqOF2NRE3BBGVGzTUUl+oxyebZILS2J
k+iLk7v3fpnIyXYfekgiz7NGBZSutcuXG/rL+BoUBpse2QhCkTxG1EBsK1V8r7UrXyLchUPWzWX1
6jv9RvPaWrpHRUzU01ia3R2uxXU44KtSd6stUL/yfpLfxeQYT1g/xiYlnmVr6WH73rueUQDmTiU4
T+IamOPJnslVUpExsz0AsTRjt11Iv/Lzrf+saMTiL7Ra87IitISYDEwbLAYybF9GbAE0Watqv/KR
SDdxBGrzsnWkZyDrPpdQSpAxmvHCpvrY0S9/poFHQzeMZPvsSxc9tDEJCwijj2UpcZu5sRJyUPsX
uTViQ8LdW+wUaz5uceXRAYsDQpPQXIcbtstg1eJru/TRBXG+uk78kO06cdoVgfW+CfGODD6yOlbs
R3Y6cQCvUl0sFNWUOzNGUYt99TLqdfdgB7Q1sK/zwsdjFnyoC3f5MM92t+Farb1spti00nV3ODw6
ZMYY9Jdb/a0sQ6QfY7BQDfbFF0KjaBFS9dUPVpfbWetgMfSnojiMjkBADPjIWQiGiXInbnN/+RRQ
0uWcfOv6rgvD6EnRmHgd8kWebBKb5oyGMwYhGzpKcj5yZnZ5KEiywNYWDctdz0Htw05A1h3tt/xa
eZvAPog5+tl2aSUdAt6Sl3uxBt8QqLYBiBEcMVduPbDJ7H29f5hCZV4VIrRujMUcVAIoZf9mlCEP
EZ1b+bnY1/mpn1HKkyQCZyQiOKPkjBkwJKlwzF9zysepG9B4JljPaRekC9Euv5DN6PLQBs76CuaH
DBdRz+vjqhuSABomXnNi7mb01VWaB4/njiislS1yT4Hu9M8IZVtSXJfc0THNi9JiA1yCB2fmbMtb
bZhvOtgr4HRaionY1IHfUlyHoHUwI48X7SoFtbWeum+hOQYfTUbiqAT01n2oCO15tBVtjtRyV+yw
wbYGwFGq2tYJAVNdmWKSN5mSNBVwwG2SXuwOFZRHDOvRc1SWIqBplNPmcHZrfO8E5fC1oH4iB22q
z90Loxbfd2daH4Mtmj57yyp4Mt3yO+1Ltric6Wuf6sidrmtzFy8dY138g32Xr7ErLDKwLF2PGfiF
6rEu5WwmZg9DkPwXjscVICFwkwppW4oforUOXmDAl5r8JQhImFqcIYP+41H8VtQIyTy47retsNWe
BEPUfdvpgvCsLsFuJ2QdFrzNw1LUyTSVDo9S3sgXxMYr8O1I9zd4wCz0iHT3jXRv9mIml86q+sOY
V8h2jIabk9VuJKhwGt7lhl/bPHO+re+X0aIqapRl8fRPXfQu4IROouIwYmolKfPrOjNujEMK4Zlp
VxBxbLNd825zhPfk2ueijNfZ7KM2sRYvXhi/Shs7RImcrV+NEDcFp7bxPDori3icz8+s49LiyyyL
fIBsIbitS9d5qcy4p73AZ85xYKYtN1FhN59rYuIaaTux0+XaT1d/k0QF6aGsMkaR+XxSe07AYOhy
HLlh98dX+tdz3V94l2d9J+xXOuAkxlu/gMoKhl6e1Y1thr0zW5tjXXsX+4gDpr6U7qNv1Ud7UwfG
/VlPIFgRRYnhyWy2rujT3VrEhWFxdOgGMp5OvWIGCHwB8yGe3PWiC29243eAzn81IkbpjtYOWh7q
+jciRN22dEAMBtGl7Y2PBhOw21YU+2+Gtr9eBfgoo1oLiX6ATuuN8GYMlbaiWbVAg8f8M2KS4NYN
yP3565v/VucAWuaPdBfasWcPwVvZTS1B0ljE/WQeMVogpiZ9Q3ciuAgpMLOw8Za/KfP543pnLR8q
RdN13mJ4Awz52O0BQw3ORNNgqyldEcT9Zkn9y0+F3pJ/iSQGufXPUoGZeS8KIBf8lDKRlNnGcHI9
ylaXLs1pQA/7G9HAWazxo6aNOT6mBx/zJBE2Fuy5n6+3DXsLbN0J0+68r62ue2vCK+F8wIzD9o07
Ubb/dMr8t2VMXBIzCJ+OzGLfhar/8yXxfLblzFwv7fsqP/VGR39bSS/FOyV+8+neagcQ2fD5bB/L
Gh4L13+jtjEkrAJ/nb3UsAGKuePA2L+g17Xq9ndf3NtFH+KywwWOo8V28Oi9vRSbl78pPm5K7ALN
uHIK/XTCpar+5sN1vg5MRJ/lyAMQ2G+0JO3m9EWUV27aLI5z8gLKCkDZ9m90Mb8uC8dF3wP4yUGu
hHr15+9o2CRzcXRGKYMH5z3bekDxZtjdocFj/Ty3gmmJM6/mb1b/rzfRCUmxIdKeOA2I429WY92G
Vr5s9KiE3w8AbFrrYiRa8PDXO8e/uoqPmjxApoGS1H9zC6uaV02wN25ahpO+9CoXYeQy/d394g9B
23kLxPbPePUtIdZbm9JuiXhNNZodzvOmTtp6Wn8jLXq7X3AV1Ic+aQ2scPQ/zs9fVKU4Os1qcFJ/
IokNRqF1wBkgYrrVXtqZIK7+9r3D6ODi23D9wAYg+fP1vGX0FjqfTmq11nyYAGq9Jyp0/f7XV/l1
+WE+OasBIZGf37Bv1sHeIwanwwmHQ/j2HSwa5zh7o/yQi8C43xsmUGUYUhz+9VV/3S3OylW2igAJ
NRv8m3sZzXsE7ah02AutPY4KurO5C52EPMntz0v93wDR/T9rYDq7Nf5rA9P7f/+3Yf7aVkTs/I9v
jMZF9fKlEqyT739Agy++/a//ef4B/+lnCv/h2LyfgBex64V2iFDvnzZCwnZwPltYmVCgEx12fp/8
p58p+kfkUIcgLfXAvKH//99+JisA9WuzUZ/NfyjLUP69sQ3+lY2QeoN1/+N7FHcH5zoWLE1hwkTO
Huwf5YoDmYP1xsGJagR87lXNGWc7QGVcsTE1bf0BD3C9ZKErl4KYWVgrBxmoaYxnObYgqzkeoMZo
aKxKj1FehkhLH2cQMX1S0Sr4ss924aR72zvfho6zZdq4897Fw+DOj6KmccjkMscYS8aCUXPYqiZx
4a5b76dtMIWPFbbjNjE3MW0JBabiDE72GY0xGNZdIlBzSkYTACtuBHChIoYMgookmoO8Tqra3Yoj
UbmcXbutcW4bW3kfmQWqIbHOk/6YsF5GzDBqgiFj6Ke/RzPO5MEzxPphMqugO9FGI+hvoBzQt2PZ
zUWaa0mX24hK82sZRfm3mkIDCRvDOzZMe1EPsmhb/0ZYyB+SxoRVBT0kgkBBIPUWb4OkD9Qx3+1A
Ye92cJDLUpdxV8itS6xC2dNBWSTs3kKjVksqo7l46OrF8E6W2c5Hi4ZDFDtinu7pLRZLuqi9/mKt
ohH0JfjXyeSKVWa+i6aJ4XnOkB+HkFiQuqi5fKbpZN6RZsx5sSLaVSb4Jjt9ywjeXY6yWqZPsvO0
JMZSKEtnBnbJ6DQCEP1gR2tD/mYVdddOBd0kzqu1u8kDbX5ZUHXdkcQafG1E4UoOmVtjJivH9jW2
ihp51IZg8K51I/VxGKMmTJwBzUUsGOr6KeQx5+serMUWgyvcH4vIWxaM0oTqxPRkCAxCQtvTcDGY
iQBKlZyUUZIMO7Iq5l3v6iBC1SH1rr3jDmLDuXTdsrTTpcEhk/RUI2ipPEu+N+o2GA+Ij/ObwdPK
Tt1hCr4zitrbW7ZW+z1DXTO8rl1t+6cBaVKT7u5OSzsivbRLQzK0CWzKg6C76pH/LhfCmKYx0fZm
LwSV57A1mPJBriPeGDFYbY2qSiw9Ru4BsmCJoKXDOp4OjdPmjF9D98ZFV6aSQsmd7+1Mwz6uvCmp
VaqtB/3Yy/m9tEraY5K4xhe0GuhJfANmNxOJstTXTDjGJxBi25iW84oAI1LlwEnannhxG43eL2ZX
SjuZcYkFKYI2dFbKEiAKCWUZIyKLm/4hX3YUHqMw6E6D6bNQQrX4MJ9mDx1SxgAP4A01gfFJSah5
oFBX4yOChWVJqy7wPobLYn6KEEjlcd/YdCesoiPuke7TlFkVfQHyyseXqB8FitMaciKtmIrhAPOS
r4Fo9D1xMSs5yzTGaZPKrnudul5HCVIzdDMFfs8HRAffN9hC83H1ER4mO11AK4ZDXB+tynJTNtGp
S4hiZpLQgHF6UZpua7K0e3g9MNSI4r4eeWyCslo/lHPj3boO0/x4g7QGOTHwukPQdQ5RxcUWjBju
h+KCFvhUAiNQyHZQLcxd2g+NMaYdTfU+tWGyOAfDAqOSdGzURWy4U0T0httONA/mXW5Zj8j8huLJ
GlDIedJnGUW+ToSu0EDAa4AiCzjRRAlsmi+c0OYvYgJYjLaxjNo4dFtiADdmrECrqqB+RIQq6LML
z3rwWITDrb+AAcvMwps/mf7ugKhQZPckE+ATkgwsUiaIP2HpxhBYapsfSB4JPbNzF9EriuJrwbjx
xlScN2NztuHXTbqJugRMnjlCgTB6iINwEeBJM4mof1P9/frWwTX3RzwgHhcHmfPPbx3fKRSiV7Vk
xCkSVWvnaEqn7ncBaL/Y0/Et4m/xAmoxLCGY1H++DFqUcpbrtBB2cO6/s4YM5F2Kh2Ge9/qmrM0p
QTOVPy9N6V1Zu4Au7qp9+E3dfv40P79jPQ5XnPaxA4A8fHvEKqUzLqPvjJlP8OEljkr95A21fBwr
4b78UIvc//lDf8Tqn883P18KK/yfbAD6JN7bEDQhcppVJIugopqrDqjFSt+moY21xJEaQut6Okdf
p2Vnj8x8GPzPiaz7ysz++DX+f5n4Q5UHnveH7+aX/IcPM3Smf/83ZJ7qy0+5EX/8uz/LQ9//x7kt
c14SCDxp+/B1/lkdnhMiPA4rZ/OwSVF/zhL7Z3Ho2mfYDkrxc6XP5nL+Nf5pdne8fxAQAbiYXgvR
sDxWf6M2/PmExk93Arwl0flgwf/g5vz88Oi8YEALCjazh0keFteFMm4h6dwWFC4Lmr6/Zab983rA
gPhkPu4cKEI/X8/2JeLYzguzrkEAjGqbJJ3QwLDxm9PSm13hnxcKabqf+wOQgd5sPnY9sr1Rqmet
iTbjBPJdtmiOq+CWiPvAuqnB9lYJ7tcI+Gvj5yihmsgZeO/kTHN/WBP/4nn9eWvgdyEH5NwzYDfk
/W69bTnCn8N46/l5VsKFPoWjVXzAqSyuum2HbffX1zrfwP+zN/xxLXqaLClOpqZjv3VErxOiyRn4
TzavqxFrMZr3WBHUhdIQdiw1lVcwm6t7w9byN7uSdT6Bvr00K/Z8SiUYDwfsz99tTYK2x+w3ot9s
LdctkezvFMXdjc/ojGJBmwxlYQaslyQdyDuwRf2xDfP6g1yRwqdIJfOregD5+tc35A9z5y+/Fs2U
c8gxldXbtg2svFobZAZlXj9ijmnK4CScLUTMbHcJilaqWGeNDs5EyLAxYEpRuyGunGH0083Nxe9W
5i9PHGxDogORtOMsZC28OccLWIKMT/mC+n1jUkDuFCmGVT3tUbJgoLzoi2Jvf7Mofn4T/7koQp51
7GQ88Eyef/5mVNdtaBEMrgnp7RroKx0Z0RbpX9/pX5YeNjUzOG91QPSwlJ/7Jj+Y4hBFo2OsVo8k
0GFybmdLq/LdYDbzWcludC8rdoHoQlM/DieGir9NPfrTRPbjV82mAsoHAzYWM6zWb/s/NexLe8ot
eSBvA5JILBvOwxiw8DwmUyPnL5rJ6fO6297zaOnq0W1Ma7qmeBzhpMqh/yI4JX9vi7xlho2IR2SD
Wc37oaQvGKV5JdGdA2gPrLiD42XfCdtvz8kAC6bmxt2IfezM8XELFVBTJGdBTLCt/eqKaMU5KrvZ
ZGQPAPCRTtsKA3xFUzBm6AU27xGlDoAHes3ttJ+MspHThZ7ssEGBpmUfu5OFDLqHUnBdMUhQmTE3
sxH73g7azFa+umeYWHGLt8LNRnLny0TQOl2OvS1xEUDxBk12kiN5VXej2w4fnT6orhlM8v3Eq+zG
6GvX+4jlYrMXDljKaSBU/V6V4I/T3mwWK5bSIopksGyAX/EgLPc1N/nQD3rSnjrtJiSI+3K09tdu
g6yaGl5XvowwroyDU4JRQuRKAxWabUWeinboYlFPs3Mmy6bs58UNALCJvNyfK0anKPiR968HNpJ8
P0zLoJ4auiWKXaNjwr2uZv207MYKGck1IUaSdeUU6WZRy6IfQbp25VcS2hn+pkKhEGczBNgILfnK
rFDXUZRHNZxg3E4T0fR2MCW7YZJAIUsHjOlZ7GmcBo+Uh66z5+1GoRq/sTsJ8XkoB4bzcx54czLl
A+Gv5zFcnO8eEoBBKo5ZjkOQBaO+sswvOMouK6YaX78iaS7N9wyGSv/S7Dz64kfqtPLjFDST82Q7
+UpqyU7Ff196Zm9mTjt1HmfDHGCRKjW9iD2aIjwPAD/FwzZUuXXlYTGKbvoAsgKUE2UC+a5ZGcun
mbuHMYjpkz6a5iIx/i09e4MR99VIkPq+FI7E0hSwCclsc1yPalIqjVa+7xRZOMypkZsxO2eGWjMB
OYCqbOkIwUB/CTQKksumXcci3TWZRynkJteMFchVL12lDuFuhjZCl3yHUJ6S5VvXWS8HVR53r/WB
wcnWyq/k6nQRcUkeSLvJJYrFCmb3Bpxsv6Rz5HpNOnqghBOSapCldqEPzXeE8JuGfquQovbIQpOK
nkXLIa4db3scjyKp0EBcsJUafBaXITeZH60LEjPc2y+VI/0NzWsz1YcdVqB5N1llT8AOwThX0t/R
Vfim2r7X/OdLk6N+wStfWPZnlquPSq4UwrpSAo9J2sz4zvAaBHt7ZMOQ+rlyhM0C18FSfEWktEgU
/WvunZAG++Kow6V5Ar1ytvP6EhZxtJKdmbnd4J+FbAP6p6LoVzPbncVcjz261fW8jy3X4Fd1fiwK
x9lTs1twz61BsdqnqWn9g+fRt0+aQNAZrum1+3GlBDNwMQYAbSXTHhB9HPOxXOTc2UQ0jX0McBHj
LtRhFcRjuzTo9dFWIGKrzPDzXlTVLZiAfkyGoTJR05FGoVOkwISsjttofWtz174AzVuOvL5cC29j
OT2XZ8n68T/YO48dy5Usy/5Lz5mgGfWgJ5dXS9ciJgb38AhqYdTk19e6mV3o6gJqUIMeNNCTBN7L
FxEeV9Ds7LP32ozjetk5Vmf8Naoholmymefximkp6MhDNNF4jSIxO9sxtYZznnE/+ACuq839opWK
kRsihyzF0kUOluM5KXw0PqslF8lOOHsu3cigh8b1b0i2wxQaixi8VVZVAI3GBPjumoBXAmZoYSKi
cOn+IFNZXT3nGHcaXg6l8tO8+B3OJSHS+exBfS+OwThSOoC52znLxaqRXgiLqnU54toN66TO65Wl
6jrfttPCe+OXiH3ngZ3HtMOkmiBGZhb3nrbM8/eSANC8LuZmoHouGr0dSzHjD49l3Dyeiox6W8fS
+gkyrschV2W33YKkRNKP8I1/cPnWDZ402wKSEWSiOyWlVap9My2NAVq3bK3D4hVxdayJcjorg5nU
ItWyQJvfoSA2XpgkJU4X2UtDIptSGxIGdmXFZ6s2uj+RiU3+Hl4Argxe1nts3ABgd9nhrD27rXYv
RFTRnnJbYXsgFhQ9+3Xey13haLNbBbJM/xpOnXcguSN9C7za8U+JChr/gu/HW4ytdHWDvtQPeVef
JgJq7dZJpuE0ZrWG/9jVgPhbhKDfhblAaevznlhIwtOPalLcShOmq9rbY8NNQFkGrURkc0v+ipnC
DExuIUtwe1XyXHHfCDi6mGvXKS60+eZ5dW2e6IZwkvfOyJvqTFmBkV8r8NfZLsoDgyI6+kYWHzMM
IHBJ3+dEOQksbqczt0YiimxvdxYJclyNhBYW2pti7H1dYTdeS2nAKKkPIjjrYYjQXS8+OCm6Yc0a
z3NPVQNhmIyEmXfTsRmTuP8gUYBcZWeD1e2SepL+LstEcShcu0k3xajppSIk6pXEu6N8XnW1QeLJ
9nRFr1jTl7DpCcwl/Y0uJVOtRz627/iQFyPUI3juQ+IlOdHMKR2fmwZd67WLnXKi4Eor46GUSfvg
DdFEqlYLKzlWINcvRqPyec1VAZYxWncSPQeGEf0t0Ov1ualoyVxLPOjRlhhLnh4xSiK1KUi/auPl
U9x+NNhNsdMGdjk+uNpuH5SXF/FnLxL1nthGnu5zPbUt7teSSFOMIkJhSMxX/r2KMsf5RdQ1onVh
EQtXw8R96sjPLSvMOsrbmpmIaPjISv8246PD6LTU0b1JIoi81aw7md5EQ+9KXCvSW8i9PFMwyCZ1
6OgIlQ7Zr6eVyvUVeeTFBOCJyKgJnuFM+o0JcHidsqF0N60R+A988+W3R7vOPfXexmGOQ+dH1sPy
GNQp1TIGpPTnVOMKZiZc9DXFTFmfoomE7x97qKKnLnChqnZ9HtVn4op00pgDB9JKYtL9niWM7FuP
dYxbCH9z8TmWnZtt3KTommcwy+Yldf1ppuDAbquTaGSDa6jpCqy6MndpKbAyxYXCpGAjMcFPrQj8
MptjIn03TXoFNl3u44T0rMyRoKECB6uST6nZwZk52zfD7DkV2aAAf2yT8CzAONrEZMxAVovQi8w6
XRse7YzrgUfdeK/estjLekNnh6WP+2qf4Rgt1xFKBJk7WTgkjTIrfsuzknc3B7H7YvRY0DYijbO/
wo+o2dZzUf2Mg798sMQOdOhw5FUrPrXC5fsS8QOBRzNfcbM2XzQeWBJnuBQfmATjMqQjNv5mVKu7
S7RwOxtWdTF6zSPR6a7eDaXKUriNk9u983lo/Z/Mbpz60zS1JBw7twEe6kbhu2SJMEUyXRcY/Z0D
SfKACASAPGfeJxDHqy+uRsT5Sarz3wxW3HJJz63geaBPKD5ZfeaLLnRmOMdrUZSEbhd/UDYPtBxB
2GBLniUBZ2QZmX+Ie96D38W9EzilIEauHDb357gfxl/GkiX9Nhn7/tVIqF++BlxXv41ENv1WF1aW
beN5KsjiGHP26tHMbJHjsSbWJrOd+6HD/bVCSjT8eOOJ3EVLn7v+hrCLT8xVRc9T1R1dzX9e1Kyz
DHsiE1c36g+ddsSMsqkNzjMvYLAy9YQg35AaArpVqmI/O1maUZBR4J3v0cQ/cFc6wPga2/oVNa3x
yWFjd5tyUoR4ZcwYgpMvGX55djpEIWYzUqEQ/oM5FDMLQfZaE6eJZUOGWHds9MDeYnbD5MhWjrQ3
y7UfSD2FGUZ4cp0t+B75WHZ2nu7mPCU/XVkzUVxHQYvAt9mSDp1l0EXrGl/lb5PPSRsaNd/yXaI7
wr4yyCcOqIhGo5XkNPtxkio424p0akgnANZXmix67pXU+tbrtm69Ry9hLb+fCQsmLJ1EB9k58jzK
ZGZqSpws8XBaFnyaKgLuyybqK/Gnq0pWkFVpwsuCHhWke9k1d7u22y3msTMM+xO1z7L3iu/xNQZ0
8deRKX8DoeuZdHoaiIfeqc272yvh87HYtXvu/TqbtkscpfFhLof5r2hNHjWgsSb+2EgHyc6yJ/ne
BR6lXH5nkCci504KdCkSsPmV8LNtSs5bHAEj9UzxI43ol4SuRO9QdP7EG5DZ+Bg3lUmYk0iqlQEe
w1rEzNQtAy6ju+GaXhtNJJwtWbFaEtAwRGBotkAHsUFyeMJItlKPo7FJGIyBVYssfkcKif2NMTkM
sXkV8YnSLIjsNQ1Z0RcQBWbMfmGPvOvKfvgc0gz2UzkOy3c5pUOw5qOaBSQ1UtZAupWLvzZpULR2
c2eiAFoNnNu9LKXOfwrHjcrfZu5P+cF1MOPuY6ytxj5OXbyfecTtegvkICYUR/EOaXT+hUsNZTZU
4T/1jP8b+vb/a318SND/tflhVXXt+FV+/Ue3w120/pecLYN/IK3c7QRg/AIHGevf5WyBoQEWDmZT
kKN4ae92n/8lZxs4GjxGPtjsWOpMaGb/2+xAOvYfuHbw3fGL/oVh/u8o2oiq/8mg48JNYpCyUdQx
KvJj/qeNEPekyOQoJTWG7WhYN1bTZt9oKl6Gm1uMJjG0jC4LT0EzuxkzcyTAc6f1+4exTpOEs8qY
xbpirQ0gnBfBvCQFUzWmmzFS28HCrLhhuZL356iPsuBo4k4ElDDR8vPqsQA0D9bSRO8JFol2zzaz
Uxdit/kXFLy7oWHgkr8qjMH/sqyCfo846B/U5NtfHticTUb5xUfiQdvk+Y6ywd310x5K2tccVXwH
wQjAYaJPyffy9Mo+N/mgJ0+seKqZaycPrHejdPJfUInKja17GlbyhMNViG5jmxNysz03hAubNH5g
qmNLPPOWspp1DYPz2s3AqGO4WHFI2i+SQM6tKQyFrVlX0SO5O/9UBAk7eHeZrl5ZDVzROPlWad96
GxEP1lWMHfgin4P6x9TtZyAjrhsmiUg1NuKhZSCqSCKoaluR/9zMKuUJjAV62i1dVoAi0SjxptN3
HP9u5d9aTyXfoiS6yj3zxanL+ACJB15kxDi2YsEOz88d/c08JxhJBpNfB4QH262v/jZ+/Vk0WQYR
f8FsAEXjeMfGIDixYgef4RwMV+S7AqjGq2uNxFrAKFU28pS1RGILOu+fuSlnW6len7o6KXa8YRjV
rbZ9zTotUKPEhUa214R82wrkE4V1lA9Eb8vcqFMRdbYkQT8UP/SFoS03+bIXVsET0GjzGFncgIsk
3aYKvTs+m1uSTZuAcOtb2w7TsfV4t6acjNKqqoP43nsBYhZe0DMrZiAjLVtxYafZpsaPuCM1sGzZ
1+iwB8JyVLm8R5GGeWtlJESwdPDntVeXOjtSYDHkYta9kVeLQ2vN3tofrEvZLMbazYKZkL97dXRp
nUhTDRQcz0YYEyjadbmMLgwD9UuZesVVVV36g3sCPWdu++KQd8mwm6w5AZAQ6zcUZvNpKXUd6sCP
f7eIjOt2sdIdIRZnjUclvWr33qpsyFPDy/ZAOLU9tIWkEstY9LGkSHnbFMWZkoV6X0aC0Yi1KufR
iBc/lYD1dSbruyToscxGVOGOPPcbFAeCmdTJvNxNiU/aGCXW90jvZDK/yiTAosCDA6YVrQDr3C+P
WDbEaTHieo1+82vE33zoKGl8YuAcZ5LCuRNWtZtRYk6Xrl9O8eZOt1qbxuCEeWDuFlBRt85wyu2g
U+uihBHc2qhcriVhrTCynPbEKUvSsS4C+6eKbAZbsx0PrZ6Sk05ibyu89kM0ItpU+q56eHN5SfEJ
hUiLbxGLxekURUEehSMKh7+deOuPkWlQ5RPouT6gLbwQyoZJFcQNFUF9NH10S6U42+dN8U8qSpyo
/Jc/SQocUn4Z2IiGz86EO5cQuyDfB8DMdG5+PIHPIlC2LhuSu4ocIOHHpknJs7l67cI4ex/JdB71
KOxTNhEBEG1mHSuhNqbX/Mgh+05E7T1Q6RZvmTcTQCEz0NG2rNq3iXLUeefFBJW3ke0Fmbnird0b
Yxkx9nVU2fTf4D/iYYfRPaKOrommk0feXBBOKK9BP/a0h0aO2HeQP77Qnu82HAomdGq7FzUMOUpA
bmIxiRMtnrwWdWJV8xo22YZorjgvKE3U0lkt/qWIWG38SNHM5ONmwUZujaJaI95srXv14BDv28qs
9+R+D3me3YwFYrzi47eX0Sx25O0Youe3OhqOWsgQWT87m8mwCZT3bdv1MbXjbe3Z27Rj9aDteW/m
8TUiQRsOVf7cWTBbJrXAUddrME0r/t9dK8wtDd78c7XP0UF8b2ZofTaBNWEbAiwhwimim6ihFmeQ
Fx8XWclw6ufFxsLnVqX+Cb/BfZo5DYV1UhN1d7QcUf9NbFQf5rTexW1JoZ9ceU167/jegG7almoh
FDNvyrEPgyDm8UE1omHnK9GhANdTXYdm2x4NhwlTWHWyygz1ZMEppSRtn3EQgdY4jzmCvz0/dMY9
B2faLzzgKJG6s39WnGJEcojCgwgqswm3ce/OlLKMdI31tbWRRfyoxxIIm1/etGWdqyh9zops21BS
2Bhpc3fPyL1j5vY1Z4L7Me65M1KCo3gUDYct8dh2zdDqvmoZNbAoBBOV58V7oHE8BNkTlXhx5o5I
4XJfJiSA3YI7VDOrkQcjj5xmF/yVJcr/wMAcLqWgxTT6Xbs8UtxqXFYDy8pwmJf+EEzjt5rS7qJi
sw2RLaxDpmN1c6eKvIxnQTG2quPkY+if4q7fSMdl4kntI4/FeEX8ku4wpN612dSUv8b7qA5ulYfx
sce5t2YeR2KFTrepFCal0b9/k7vhRy3VRSTTwfOz/nspLVTO4FZYi9yrMYAiZVfPjqmewQqiOWvj
q0uJN2G+YqFAupoUqwVtpd7GuUZ3Na5iMpdL7nkzgJHxceBcDEAXh1PJwySfovd0GOg1HLxjP7fH
SLWP0GTOmra9xRjyPVYh4A6NWbyPRZWsuUWM+47erIsuZ+9rRIo43qt9d6pTbbMKggnos8Y+SVuZ
+IxZ+tNfDtLPSqJ+4xUBV6Gh9v+2opZnt6AhzdFJ9hH3pvGJtn7hJGHD1ftlQBYysP8k/EiY/+Wh
0z21M1YyhtilaINx7V+K9R4E9l7grzLzESpeXu7G2P8UsNEwaKlnWnflCpNVA2fCZL6bqdVcVw2m
0tGu4IejemOU6rapxcGUUImmAtCRQZPfsmUhvewYv7ql5RloEQNsrPMwLikIFXZ1o/EpEoQtE70J
wNs2nij4TFvr0VkKeS1S6wxeidS1FMbOSBeeFNL425KRRO0Yn5A1n3p46txSBJ/f+tQh7Rv0wk1x
kP1NSfwgdRvuWlkdZL1k2TFTVQAtBlq8uKYCYqL2ksVWsOq0Ob9CjqhQU7mIgckFjiGsT18Ufx2V
SsSH1N/PdX1CzrqvnPU7dEcnjIaqXjWU3rHbKpqti4ORGKsN3XDrx019qcGIHCHLiLW3jC9S3l2K
hf2l/HuSG5LMIRtMKC73WqBBPNHldmPWBzCntJjPFEm2D61HxR/hdFp85i5fo1G6u8zPqh8a6RvQ
IWY8vwqzC8BnNyr6ctoSnI+fWxT+RQVzf2nMZ8z83WPFK0YE2NYm2qf5JtUUAHoc2X8scjnMxsA/
9yOq3h7KAWhpI7KzvSIsvKaWFBcw9lbagXM9zOYRZWUOdVEgds+Ileg4ZWU9orLnBEQj/kBG1ZtK
s+bSOYhAepzUNcI3/dABrrP2BWXYIxBrt7y0s9S/6NImZs+d95B5JtS0fBrA1bFinSUgJG4G/tnA
KEgUms3bhcpWa1f4NaAGN/OOk5d+pEVH1JnomNi1gy0wX0f2BwF4Ljw4jtntOHo7JUW7oR/0YYkF
8sU0fU9jLxDspql8IMpLA4pDwmd4I7Vv0AXZKVYkhuGOx6Vp2mlnDilocuy6p14Iw3FXYpqpLAVB
VnrtLp2qRfxMztLuccjE00V0wqRvtPKflJ0U4z6APles7X5qXmMfeWTl0D3+hdCKOGipZYCANTnn
2gNV4K3soRt3hRdFzQ8OctddjeCAwFALGeebEuajdTQhdbqXqqrK8sSzujF2PMYBoxhJmbEpxCIN
2MW3O8gCQ2eSeDBnU9FY6GJz3EqPnTY7TVcH7+UEjOIpjxveknhqJuNpatOGiBpZoqyFxwdvgS87
ye7NFLWGdwQ8WsuPbKqFva9dICc0crHYXfdx2f5iQ++3KzyjFINngC/jg8exIx+okGJLXixzW2IJ
n5nPVnpx055YqvBrvrBRTF8pUve3bariRUujGQ6uy5PmWQ/Eta8MmhzTHtC38VzOdxhN4M2ZHjhm
m+ELpk4Jbk71dvIY0xVZH63YcKrD0lh+sx+SnKXtjL30mA1Z3Z9GxXXbanCuNthyVksza0L7EepZ
U2Kbt7D9/UFpig5WJ7LvnHX+Ol7k8KiMDlbQXLoPceGbYQUFibita4Sp1/p0ZbnES4yKRQi1V/HD
JIf8JYl8/PoxdkNx8GmCWGegTnFst9RMe8ZrSX+pRU+YZKd3UFbr7XXmrS2QpDeOjRqzOdNsETcf
5KgoKe613lQFn54s6LdssfUTLBsCBXYVXLNxKD6qyv9SbevvbXd4w0Wuw8LwmnVvV+JBKh0/K9N9
ZvWAvl0T/O3jalMooB9KH4MCm3Pajw+wddZjXYstjZwnkTWKH9d6aaUIUxu6AibKtxFk3HZOIBtB
vREkoe3HmS5iEsVHpgQV+oE0V9iBdzLrEAXdzVTNb+MYYKdP31U/Y+DFXcBmzEnfeKs/O83+vnIY
9wz9lVcPIP3g9na/obTuC3c+L1Dj9oBaP13UaX/Cjt2xgQKTO6DlraJaH/7JvKDL8k2W5pNuzW08
iFsfNIIeo/KInP3HDFjzYnqurtJon+2cdHduFg+RPT5li74ILaewHQxMDfVAi3Z7Up58oP4W2JbZ
/Q1wO7NLPWZqms+WFXMLHbjMA2tNDDphIz08LhXl9oH/i+l83LOIOLjgZ0PPZULia0iwYHc/BOk2
L/TfVLHkddUDvKELK2rImP2Wh+9AJMH9lXfLKYYbtdJgBtXS2ltDQTFh3Ihy/7ubeT2cmVJY65O+
HaJMY/I5k8AOCSUf5kV95n76265KeRJm+Qv94zCTSol4SLJgjZaNrIo3xH5z09sEUkzvi3hjjk0f
1AVFopQumDAIyCTuG07BOuquXm2zNR7k8tXZfByTEhCxPxThWPb2oZ8k32WTTDtW63XV8iNLfifZ
lki9pPNBPbDN8PMfWplJz8QmdAxqFPAOnCh/PfuesU5rILPGUvslTXcDZhrracTXXWbOI6manXac
5jEBQxV6Pq+yT61lkBxwJ+39pQ8X/n1W297O7/Ln2qAigT732it3USqfYQpczSm6ptn0NulRvVKK
uskTtfbkcmVT/GqZw7ru/GM8mIeqNnbJ0uy9xd0TX8iBoyAAe9TTjMBiWIydho6dsprxKXfM9tlr
Lk24FvlGUE8KvfRZ+vBK1ZgfBXFiMdjJOaDLs6vFjjXvwWqNV1X1ZVj3yZ/Jbu1NphdrZ9odUJNy
w9LoyZpVu49nvuCc8yyoY2xJ0AhXfPHDfG4e/MXwb4Orb+goBySbj7RNfhQXw4UjGuk7U9fEsvuz
OdJ9yCn+2cSzdQpqWe5NSc4h5omRDqVYp/E8rlOyfg/jCCiKMsKItVnrbpij3qZJWKFNJBYiwcQi
UnXFYx5HOOVlfUoajl9inDNbh5zecvOZBfjGhxmVuu3FT9SLkznbhXXwUx/F6BakLQj34BcUGp0j
2LE+YpXW2celto/ivpIcso2ddcYegQcsQE77vO08dwufW+DRnG3RWhv6tJAL2WaYG3bIHo/K6o+I
W0zhKJR78i9Mhkjv6bB3yqLcadPbynvyoquc78WOP9heHmGtUp/s80VJPMGCubxadCw1ZkBvNo+r
rAUD7XpHLwcuW7C5K+tDiuUw8vO9PZkGa+BrU+kzK2jQeuRYsg4+KcbFdQYFoLTVTwl7zKz9lVVP
7LpjgIRqHt6aiFJvHb1Thskntt21HNm4mkLynw88rzGdsGF30rWH43BTeJZxYf/9pFSwzVm7zt1T
XnuHRvuvplwofS6eAFBu7KA59JJpreSOLriSymzren2/MhfI1l6Fj29QDqnbYRm3jOAVdwj95cds
TObopRkZxYFFuFsRGeC9DfbAran3QyX/lAWWCQxp8GLDvMc4kDZuznda3f+Aql91dFYm3nCJQDyV
eB9WVu4+xfUMcSelk7F00ATNTq8ST/8MMARJG/2iPu6Sj4oAF/jffGEfn38KbCaOqrms1C7CTFmF
vTE++JG1KZ3uNJf6wvpj4/VE4ir7jaIfrA4ieU+L7DYICoT79oRl50qTnndxCp4djkLEaMDx3R0j
G3d2PufGvmVOcy1nIBXYw+HE4zMIm44Mspu91ZW/NSuu4n31iZ52mNxip2hGxDURWQelxrMZtGYI
zI7LpcFIOPXyNcLP0xV4dHx+m5WbTZd06b2VXybPvll8+jju1slkkl6DXCFg3ISZ5RzB24mtIPC3
I533lQs4s4TJVv3U9/5B3NPlXEQ+7YkLpcb/Am8TiRsDfcOwVTfHurB5WeIyJvyTfJO6wVkU4JIZ
3XbPffAzA5oaipii7RxAG1fSOhza4LFI89dS9cH4ETBGcZVN7DlYuu2S59jS+F0TYEdYzzzNm7n3
i8jIzeeijYtcbAy/nubeCL2ksSgkgaycbRcfrOxa1lmzbEeDYoUWk5O1pXs1ubNrcIzscpXar0vh
shxwlOt4G3t0xUtRYwwNEzs34k2iHNCpwhs4OnnCklLkk/FTeWocyFV2zl9KWb2nahnGJ23ecTdx
YEx8z7k9eWCya54RUW73KJy1sZDni5r6c7RYt4V1MxsVk5R/ZzQVY3ZN3JrdQjDIV27OgR3KxMez
IOd4/pi8emZwjJSRE3GiXCOEEIj/M7H95FWChb0jxlrgKzhbWHRGQHfVPtOatzGY0pJPRG07jd7h
C/faQxpUrljxtlvTpscyi6Bf+saOtGbxS6Z29zj6zXITUwZHsxTcef//0i35V1OpvDvT/+ut23Ne
DfckyZ//uHb756/5196NjmX6EB3IA4SIbZzcbLX+FSMRFhs5gBz3TVcgbetevvXvMRL3Hz6oKqp/
+B/aEe8ZrLbqu/h//g/b+YctCSbTwcieWtqwGv4bORIwCHcT+X8wX7Puo+ADYzvrL34+uCf/p/17
avPhTrNIwooqrLc+99RvSJwjy6GFZcIqt2y0GqY1SsDwjOgn8z6o7RwOU27PuICgJDIxxmyD4ngf
+04nNlEbNzfEA+57IHbcb1T1O1cRm9m1Ztt0V1UVzPS+brXcAYso2tUMzBqyc9dA6oeJe2xTxcNJ
Wjsb14jkQ54lr5HfAXSrbe5wWwQQMFnOkPhPntumz5K2Z0p9GyunVUGbLGuKyQUdXpQpzJtywqeR
EDdNQ6UrG0tjbjFVQGcdgRFZKrv1TJb3ACXu2n3sqnJkwEnElRuZ565l7zah8k0shzJ2ohOu51Jj
TvHll0gHfHBRmeZlaJRBZR60sNncqUjjV8PGxXV+tmOMDp1qzgRrinM2CdLGGX/LOUxkyb2H3QyQ
umlpYUxP/WDJmxMlThfmrLKY6rSXddupKbuPFBMmHmvpDtFeB7U3rPWSTh9ysfWTRbY4Z6gxsQ7N
czZ8qN6yiw3I7OYDd6b96YnIecOBymGoA31TbjJ0a9CWYxE6DdPqtq4qDD16Sq8WElMy8GSU1bBS
wbKnBQWbW+BXYVf5b0HUnqo4XVmGdW+gSLaBYa50bdw89VFMDw1StqplSAHCmofenp8CQC1yenJg
sE82gU37u9wm+cR1oHw0caIieeI/el8w8+xltXTXJU3WAf0Q0gFuJgvwZFbxvRjyFZOTpJukD2uh
b3QI4l7qL8Lpdm6x3DjMXkwVHOkrecvbP7DMHnT0lrvJH1vD7YrMj6QvzwVSTYk+1IM5wUpIJ4g6
iIHza7StncIsp7N8IAp71eO8Ayb1SMEMGjCyghVwsSsw0MhqM3rHasoYa3p2AtQuFg1jiK/iHfr0
mXOq2Uk8dIIY8CZVQUKFWSdfAJ5Zz9w/KgbL9mBNfOb8cZqogcnvEXtLvKjBy+GMic1ALvg5cxLw
MhiwG0yNlLNuBjEbH9T1JSu2xH8lApfrpw/U99Sn0qGBbRjb8aUlJoM9fdurHo7k0Fw9IFw2Zrxo
0IcuODcyWbdj82QzgiW4kxc7eA/ElzlfZxssa8COiX4O890VJkDI+Q433xQNbyQSmFQgPvPVwiFI
UGbZYPt/dtGvDa5JAdH1e61Jt/xybcSKpXu2PC5jqQudlB0QRBGjoCo8vebI6z5WM3q6b23AGc9F
EZw0OqPmMHdPfmxupxHBxkhPEUZdqkq2YJTPfksNxN31R/GGY2X9xuZnsetmX3XVc2+8xvlv2auT
5VEiPn9INwW5oX97aRyaCX7XfMsah7DvHiLv75i+lzrCpzV3RrlK2gGVm5k4UnjansdAvOiprHax
HXwbRvDFR439zMw3Ih6YwyXc4OxxDAjeJY1+8e59HOY4SQCUDBd+/VhMrPSgd67ICfGgKj/crsN7
jAVrdoEPTOkWTy1yOMM5uM+dbXTTekrUJm2dW5/AR1bjH+fe7cCDVcrHhLp7aOG0vOBKfOCOsGHK
O+dDfFlMS+2Ug5mej2OxFYmTMdf209PEbz3q4ZPuFOzt6XCZU/dqLdm7dB1WUXD2PGns2qw/OIv/
jDLGjW3cAiRaLcvNTJJjkC/bCrw41uxiNbT51cyT7yCGhimWHm51QvCFFUHJ2naYg632XNQtqO2L
4uvafpBo/6WLae+VRfpcjnrH1W9tF9Zj7SU3szg7iXmOMmp4EammysOX0NigxGcP63utm2cvHZ6k
MR5sv9uI9sEAOR8m0dPoDgRls2PZfQ0DBgXaRprnHFk2um/oo+httponOWIOb7ZD40HBJNdfkCPB
Zia73TRmFruckd3scoY2uWoMrsIiTW70G51p5TnnWA5t9h3V2G5n/RgDhqlcg2qUZRPkOOz3hdWc
WU94YQaCBARogVwaeVBqMbGmnbepPPKCq5kBlKqZoZFbpCF/bdUzD5W86Cgpsra9VH8J0DHeZfsE
oMKpJLFDXwP7asDHew8HhzdwBVwwJIYsDF7tkYEwxpVHQ7YTZZsqc2mnGndTyp6wq89dbu8cgJmc
q0t3Q3A+t+p3g74hRgpEymrbDcUmy3jWpxO0de7CMSW/7KV04pzN2X0QFR5Ya9na5BdwivPk/V7k
IVjKm8f6HBFqaR9MSJmjebJ9tghWu6YVZB/AJwTubtjxl7V0cHENci4hV9AbQhXuS1zxszl+sT07
w0z5WBgo7KX/KBJx6mdMdJa9rGdKgeYOmERH0ZCYGu7DB1aLmz5yX0Y7l+/+KKJQemcDpHOS1bei
vz9sK6t47Rvn01/YjWr3t74rOWb3veDVHFuj+m7sed16b8hJXFhQ/Ah7cqf2mRFnG20RS4Fqqo/Y
aIB5JObDvOBIm5eHQByKnhSamfIlY0FaxWFnIt2TxLKKhadg8pW4zZckTrEy29viy4vspr3mYS5E
taw714a1HJ2jAK5ENAb7iLIbA24CoM0PIMF3z8w5GrV4NO771/nNxIlkhBNm1+sCKRLrJwQ6o9tC
Mgg5QKd9yeixazGrDEu+n62PVuHowSR1AMd6mbzmr8OxltGkvp60JP6T4IQd99X9LM0Iwvr4r9/t
osCv3b+ByDpGFQ5Cfw4eO8W8671PaXbQQbAtWFqzl/AFChY1HP/G3pntRo6kS/pdzvVhg6uTBObc
BBmrFKEI7cobQlIqudO5b08/H7NqMJmqbtXU/QDdDWRnSrGS7m6/2WdXlVquExJTShhtiWEdEje8
TzoicMyRvHymWxeUkcfGj26DYljXifpEzu+9lvANkhINqzl1nFFjhStJtvt0wvo8G9bGcLvvoRD4
Za34iIHrMJTpWRgRilNBV88wafeWAGFYB8OEBG5K32ms69AI9obNepDDpKp3bLeiU8JrEyr2SXfb
EVU9h/XSYgZMlXFV8l0GmWCxFn4okKiTnHvuSGMUETKOvmTgsgT4amphSPlmJMxwneKlRGXq3enW
+WnS/WYwuIgBP4u5v8QYlBJTksV5sZaioJmZ5BifKkox+ugaAdWLReGpzk5Y2vdOhDudG3zaa9eZ
ZEObh7wnCSsdxG/d8ezGIGBRbKxcW2vowokynl0wla0SeAbDiRbUG4DqRyGLVRK/zOVTlDBQYrCS
38QK5qxIZ0RvbkLCQSl27SybGu4W8jTknU2Jp9lSPGCIg8NgY2XC39nFOiK1rvpTzwudrmLHfq4r
625AWHmyStbjKNmxK9nVFq4ttPZMKOtontYhBwKzIRtT9Jsy/N4D05knnMnsHtWs8ZbFFffQZuCJ
jLNcF3iPVCH4erasder8QNcT4ajQ3Dj1ZWDffYmTSVDZ1DOAKUF4lhhN2so4lqn+2Fcfikmnkrzp
1au8bDFmFL6bkYVIzE1WvjkjDXfRtd2/0saD1O0zH+TrpVE1sDaKjwDWZZrfNGV0sFp51ahZ+NwX
eDT60c+map2azDImRLmauqjWpJKbQomiDfeibbZaNnQfeI+477SlX2XtWloJEG0CRlB5w7URcsJI
Oc8geBPAarJno6IjRynOcTKgoentYzxUOPlVxyM559c8BRCmKhKYhvplt8ZdkQt2Tj4dE7vBbj0Q
R0QteH4yofWs2VqKu4qpLiFfgLbyvRE1RZXqPbY6er9KjhxV1LKKZ8SEbEBJXcHBicM/3h3XGwkn
tV0/XArsZwb64BSYmykMDqb9YTrTt6rGy8CeHPdO3l8lTnSEHb+Lp866FOOC3L1ijPCRA6xupOJT
TDavwAZ7pP7XjapzkXMFBcG8w8SBMbBag7RdL/sdmPYrEnibLtKZHyT38cgHZeX7aHwbsnGX4axK
onrL0HpLDce2r8kyFWuLKgMRvAfRcIO8AS2I2qmM4pQuw21eXIV2thE1AmhUbLSe8OUuz295ri7Z
z8TLI+tRsOhwVr3oLiUqneZJHe9VruM4sHdmiFDU/zDQQnt9uq8bcexDhH5ulifqq4i5cfYc6rOW
SC/JE0xoRrIG0WZQe6RcJhG9amR0K5XRtFVr1KoZAHqBf8NKIou0mgPlzpgtJH7r2h6tb+PU5zvC
RbuRmog9EH5Ci7NCxqpj66Pi8EyeM/uWeYWfMWJETPfhliLTWln9aiB9V7ZzLiDU5+lBS+pzEKj2
up9tg1l3HhaHgn4+JyyORlkvxNoQGPbESbz+gdmRwrecRdvPrQk/aqqeArY/8HVhw8YG6bemSvAp
KJ4x5uuK1M+WOGqyinWbtEU3fIsc7ud6Ue9mtoo5x+JQfU3ThNuAkanrWhcEkDu2P0Zxr3Olww5a
TzWJ6kFTHcxa/SHTOQVyurnWa67BNo53MRj0HaZc/JxWdpdPSQBZReECdjikeiY+hDmvs422rBuq
O323U/DysgzqgzbMBHztjl6GUCofZH3qdawp12lavVNetDV0Ymcc17bugN1WOLgAqyq8oiDaXJmm
4lC7mXKjwcJ6rTjItjUmkr7baIIcSTcaV9as7s3O9dPGOXZm/VRM0y4HzTWhHa7mKgpZ5RRPd5vX
POy3NgNgxt10wdQzdWUJdRhFTR9Kkp4rIyHBoLNbHygm3MF7x3YntpNz3QZmv7JFh8wX3pqFKvZx
eSmbbReVYk110cqVezF1P+Z4v3x2HXJmyS9JzJgNjF4nEyZPXAqPC7ys8UgKNS9xVfXDKu6C9keg
m4G+g/ABIZ2ivTrYuJrlkDBK587xKUpQST9RuMfuawb6xAZUTuyntcm86QgHh9QrwCb3U5qR/DzK
GNiqHf0r3Cy08djpThfvc/asz0GA72YXWmOgbgWqYoy7typv+nyE9iznTLsOiorVp+VqJZehaaWy
Him4PIPF41yglyFvqF7l7vMwc7JgVGMpYMGk0zLHNWcRU1On1svOr5P6uhEQmb0qcvRzgYLG0yHf
pPIy0+77/88F/CFRQiv+SqI8v04k71+bXxXKnz/yh0Jp/wvGIZBBoVr4/yGv8Mv+UCgRKIWO1Kgy
ytQgRFhog38qlJbxL2v5G34Q/pr6s5v9T4XSUv+1IBN1VzMcjfMIoM1/oFCiZ/6uT6rQ+VFAyQ0C
4oFUsVCV3l9v4yJs/ue/tP/WGFiNU8pi0JSVck9ySWcC1KrA/oegIg2QtsxbSM+068aOoi3xtyRf
YzkYV5StETtSx24d4WM8OCJwX5DLiifKmohIWa1CDGxGWhQM8N3g3jS6eu+WMFVxxE2bX95y9tAT
69J/hj8tMQm2DqB/2F4LY+Hf/v4yVHNyKqwg5A2S2diUBsViK3Uh8uH6YGBCL82tHM1oNyhuumeE
pv4h0P9HQLKxPMCvOu/PJ+CoHO4tYMLQpn9/ApNZybweJk7vQZZcs1VPj+0Qc8RsqzYhj0nnwaoJ
++BA9auys7t08qNQuctE2OyLcmJJIqRsoAXyLDn0kFa9gTvYbIe6crd4buq9YaJ+wwugOSIqSuUB
xo/COEO4L+QMZpB6tYYSNNkpLUBDGxz+eKtzPAdfv9U/iSWfXqpYcL+LvG6Y+meiTcF5q6feIFh1
HBZv0yZxT82oWs1mpvGHVjlJCmJwFpREOjpO77HGtUzJzIC1x6Gbg7tn9krjLncjlYExKc40HDJ9
Bc8NNxr3X75xf/OU1c8yPGwlR7jUt4Mc5Tq0uAh//ZpjX+8zrS0MkqlVdtK08QMdcV4rvEA8h2l/
lcshOLQ0NuujOe/sxQvXhq31NuV9ftMbY4EAVMgcRTeqtkFtZ+UpxqRzZUIYe5ij2HkPGxj38Gvq
ePKmOq8eiHIolMPRaUK1VLcxMGiSLpGbJChMhsRJtVHyVvj0fkE/jNPqLR3b+qi5Rv2UokX9YMar
3FZanh3sGDtQgOh7KhWOsqY0lTXzNXzm8FuuSgZ8N7iWnDXcyeLOtnqXo9n8UKfO/Ci7qnhCeC4e
FTsTfqehIRCrrug8atw1EY7p3EQFzalxLGllSfPxwMlTnJieNUc5F8VNrVNjSojUeDJqPbi2NKDF
rpve2v3cnII2HlJf2vho0zob7qj7TVI/UoJ9NVo5DmN+2crup+Fo28o1Uah2HzZzfBqT5qbPXHR3
a0niL+RA9UUvl4UvcRwG66MyhpgbdQI6pAkuWjwNBWa1XmzH0Qr9fHTYe9F85Is+xlnm4hoGgg70
t6qBhTtp+eRMiruhIbg9V3aD113tDlVaaZt6zOX6b75fy13y10sCgpJhC0BWpungm/uMuaPPMh6l
hfO+cfqhXokRhd+STU+8oizrH3hoWHNbDfseBMibQUVYnoRNHl9Xcr9G1ptWY0XuBmmYvicYgfRD
uTLe9cvVr9u0ZUxku/6GOqYtgNtPz1oY8FA1xmACjvInNFFBvsW2JamZvFQICZQGdXYDp3Fdndwd
RvwHO4/7Dy3oh20WagbExanhuBgHL1+/fb8n02yVd49nAasSThEhhs/3ztFAA5qpiPf6sa/uSVLR
ZmtXMdOtSdvodSXuzZKk1tcP+pfbGMM627FtaPYwiuEKf8L/qqQpdKKkdKERS+/XUT9Uz6Zdh+8d
yI4OH29YoGslc/GAAEAFomrl5MDQeIKXvprMVYt29FJ1TXPNZhrnGTDjK6LYdBTlnO6+frIgmz5/
VmArl+UNlCIofnXZkvx6A6sHGweCwr4udgmsWp19w5N/i6bSMFapbgdEnRxfqyuazUrKerZtL676
SA+lN2YOzUdNTEtSodNRZcqzFWc1TODJXguGFVvFyjR/MIP6rTCUHY188aHv29rLrIJMMIZiU8ME
GBdNcCfoO8P3lqtbOzMfaiUcOHI4wbQldqr5QVg6d+AxXF8ObMEbpuT0+bY2Jdgqf2D7T05baxRz
S7Hm9RiRxlLM3F6NE1O+ueq7p0Y3+iUo5Z4tDaJQ3QVqsAoD4WxmskLfYkyhBykcZ5vIpF43LsnD
NMSu4IUO2UBlqMRdM0l1pxA/2ELTwoaBmLh21YKVuYrMFysarMhjvoLimmjieZQKYLFq6UUyp8V7
SoaZgYlogFXo9dmyqubCAKP/boaxtuF2lp7UUg8Dn8PIfAC7RHQsKfFecarC6T2itESWfpFNMmxL
GuOBYdCNHFLRjcW1AzGXGDrpAYpXEzZ/+zGhLmmUkFxGqVPfkOZoWXDhD3Um+m1uuOFNXvYc4oQa
4s1EMFWhLUEx2AFJNN+w52gcmwTDUKXDWYOi0stNRyBlW5RkvmsIpAxIcc2NjTOtnZjUNXVJdfmq
haiIrUGhizpTO8gU6DTFg/AxeI3X5Kn21Gu1KJbWMwKWcQW86VHQ98Y5iglG08dHQHGknXPK3Ci/
bE4Zdtxrc27abWrN7huuVOrPBbhBqp/xKvtjCDzW6Ds+Z0s6x9apH+YpC46NbJ0bp5/ph0uL7Gj3
ReoFVLRsG1s9q43yjZqw8XaqqflTkoYuu7LvdZ/4A8CKgBQMjIgtnaBE2pPgOUwNeRkGQDiZQMwb
2As9BNWkPbKN1mHIJYT3KMwGGeRstSnC5Oek0z1lMIoXZmV5204j051iOewm4qlQBmydijmca1FO
595V4oMCg3s352xnM+lsg6zH5961jk1jQIfDru8oVY8wqPANcxs/icFPh83YfuMzHO4yq/0GHIvR
Tztime4ZDQB5kgeWOZupKOzgRBdyI0Qe+Hh1Esrbs49JmZRtLruRFsWRDlVsa5l+mCu32WDzDTza
8OJVXUUfDN51xMzcjjdjSqN92TPuLEjd00hUHel2G6ZNrUvl0nLBXAbk7Dd6s46aYzKxMGn9Yi+m
0jBGA9Gmc4RzYL6t35qRhWPWqbtHJLg7Su7NQ65jJcO5QDupbvFFnmMENg6m+OHyjulOxgdAyi8y
XzVu+k+KaPOd5N7z4FAJeVM2unxmqxqhWoIaaowQObZJFTvZCigiq3bImE0UTRwNG6uim5CTsKbX
GAai4FlphdggocQfNeCGHAJYXhzjBmt4TER1n4W6jioxVW8K5GW7KuAZ1qjBio16SvZKbLU0nK4w
3kMQyuL5ptFr68q24G079vxkxOKH5Irf4HTcsjS6mxDGh6clyZlYcw7veIR3l2li25HofqXrfSdd
WDNqOWJCz9zUfrTdqIpRuIulEHiOh0db7yrDH12LJmdi1sxf6W+6obcvfJ9S2a0xrxCBpFIcGAJe
vm2H0xhxpwnWLhGFnZtMxFLZCpyiCFoqb9SgnBg7FndRgvNyJcom3oIco6XYVGlqnpkTGyJhoKi1
MZCyaXybaJa/qkpZHBWGlyXROCdZkxXMvmOfomKdmtknh/bA1UB44K0Lpu4u6hRu/HTHBY3ivLq9
OcBlqeodF7R2St3SZTzv8sksgATh49kqxKGn+9GDndQxGy4s6F2xOdbB1h4yTJSs/1jw8BIYTKOG
RY2SauKpxHaXwR/XflnirNWzeNypAbnROIOBvS4tLaAtODD0aR0TVBgfYmFxulPpMPUX5gItsoaq
fR86GBA32MdjeumXR0qGRCy263Bpm+cymKj0POQVEeBV12kRtnt7GvRLHQshv3dukHmSZ3zqZWDk
zGMN/AmhUGeUGEZcHdfaumnaBc5gsQBTvB1vS+pWz0MxEQsgHxOTD5m1E4NpB2CISpfYAtzocpJb
3kBN5JlCUp0bcQBsZl0yrC83TT2axmbooaCg87NHuZJxB+LEQURas0GMtwMwr+1INd0167j7yINn
1a2aRklC1q4IjbMpoLx4JpuRlF2wBoiLxnryd3j9IFvIKG+/9yWkMvwD2okIf737+VRTNzT3Zd3G
W+jt2n2p5jWe2kw75YRXdrhxtZOq8mNL9RfGwLJ2/KllqQpYZa61vGgEABBefTwOZCXNdLqt3WmZ
vOtSPsh5seqSBmULZMh+PLeYiLZKa4v+FtKldopmEuRwSjTzNakkXw1iNjYuW8WiBiXhQMkwIh3i
bRMsv0hFnt2BsXavLasBq2cY2UsZuDyPPo3nlU1g8MWl0qxaBLDyVi9du/K0LGyZEYA22xUywsEO
6cdgkDzzaTQl2D5fx3aE66qkl4GPU6JLEtg6ZzUnoi5TAAVN0VDv6kanXph9YgFU3F366XAgXWUj
5ae+zTABo47krSMzTgiu1pvvprTdx2kmMoXg72iCHcVovWaBpj5pbo9dFC8qRZHYXftzgiTyYyaJ
dDRdbKqWjn+EQDtf0Gj0HT0/QK2BedZFlotyNyuYZsngDLY5SGrF22zjwtpcN/00bSIVl089m6+Z
pelHa6r3g1Jo62ZuiotbjdEhVObhFHUkJnzKAhg9jXZwb2QpnCJoQO8yIgqHVTIKDwZzrh3BvvTG
NpLyAt3HPM6u2voyK/i51qgPQ6bFa4TM5aTWEIUx2UlsaKi13zR6Mbj7lIPcVU1WXmntpIOTiLPv
8Ap8lo9tGqlucg1mlp1K2eU7ZlfFj2KS45GQinpfRrCqPPIzpNtEW+N8IiffvcxttmxV8LZBa9RY
QQK8Eas4rzS8FAbl8HVlUFdBsTCoprIhbIqMuhNtFEysoEZ8pSPyenYrtT1TELfgpqnVvNvQWdhO
CC3YqWNhX+GxHZnlJI3PTBz3PSWqTAyI7SVmrQuPltdoB54hPFKUmQsv66dHNOMn9ph3tJhe6ogx
jlKV9VUzqdo269pbaKyYWRjeIf7Ub6E08HeBsFiK98KbEtLMarJy5aIA3PFGJ66306xcIkr3PDfi
LKkIa1o3RtDxWCz0NMGPN2Hbd1dSJvKmyedxh4rgfDOiQj/nrSuxyKTGTRIyYzPrZfBpxTFchzo8
NhnJAXyIzaWIquSBKsynUqrmzmgceTKK7hWwn3wEHRULj8j/MieD+JHhGtihlT+GshIv3ai4XmOS
Watjc+mydhq+By3Rkxn3FhtDx9zSfYbqHpusmW17gZOqNiuuTCRCzbC3stNNPn3je1xYD64+HecW
A47M6vV/x4AWhwR68oog2InDC6l/vAlrdqKUpdB4Oak3akr3RjFyYiMz8NaI9tbprHeSVdAFuacz
Tb+tg+4uVZL7KMI1mMaveqQ+/DyJ/SP8zb3M+c//Wn7mHUmhjsOo/anB/t8/HWPG8I380X75r7Yf
8vSafzSf/9Fvv5lSmz+f3QJa/+0PNMpho710H/V0+9F02R/PIvyQy7/8f/3LP7nucBc//ue/3smn
tMtvo2TlN3S7tijH/9mne3hlA/GbAr78+z89uqjZC6x9sdn+6c3VdVp+8L+ZmooWp/MX/8eaa/0L
/VRFDudkgv7tcA7+U/jWVay5us0mFBXdYMb9j4RvY3mQX9UPfj8thujoBkIAzQE/9YFflG/WbnaK
HDrOZHj0K0cBDZGkTLtErI4bOWoMYke6Mrt2eHDc4UQlB8fc+sWMpZ9ZzJ4Ged2prxjyYcN0HyWl
l5AmMLli08rjDR78+TQaBZXa/GB8cfVgN0yU1epqSmaTtdAvG9x6oWoFXhbj8A1yFC7bSl7NRADF
ZPlb01uB+4nNwarMcwuqDOBNFFR0VBywcfbMUjP7RaJ/x6aQY6Fld+Lg+Ft2t4l8b9mKbPKJ5XY2
7HAdlne6WjUsKSZEGVo8fHfA+yPhKei5uWP3Gp2UjABqw3H0qUmK/Ihdt9slNWe6c3IG579rqWKf
8+vQZGiaqtiXrvo0vKW51mGjV5WrotYyXwWBsZ7D8LlSAXi2ZGVW+TsCHYQbFpitrZP74RZnbPA7
e7PLJtVEcylKzjMcgdRmGNc4HhA5sL4FAQSw/cCpHDAfp4whlquRY6pkxyv094REY+9hpATTN48G
w9eRjXTVSG1XaBkqDraAHyWsjptwmeLRt2M+K7Xymhtm4OU2xkuzUWmwD+dk6xr596RpAmR66oPb
esm2cbvf6upImIhOW49SMWUDdeC978j/zHQJr6s4aQ4YRzjgCnDZtYmPsHQY2qtECI74n4f1IE1M
FpxTCZA21T0o6+Smcxp8SqOJWqRgbol7NllUqjyHFY5pW8neoHYgiyfZYiwLiDSAI8D412eYU12N
K1/LT7Lha9uV1TdWomBVTEXiYxonvDiMNqFP+YbspQGusF+Amje8jdiLrcrV1wleZpZDWCR6Zt3x
4cVe0YThoUV79Ejg4il07ctE1NzLSuSJypSq11sThTmpHW7H1H2wDDXdmDnJVMLzBDS7wvSpw2kO
8xAHZ7UNnE0TTeZVYQ7hizEQE6GLevRJV4ARrC13QfZ28SsuHnsN5o4vOQjlKw5sAugH1CgDDg7+
tEkekqawwd+wRdd7mmRgGxkIOXnodcNkXgdJ7qwCUs2rSMcdG5cdHx9M1ZVEDsGuaPdExiqamcn7
9T/wCffHXBgDrBf0xjU1SRLvI3tdx96g7myo9unpPZgDnyh/dKPwQa7jlDYcBxzoCqxH5KVwGX3d
VaivAgWO/YAZU2azRWxgcG9M2Ru7LJgdr0VNWiHPV88ZoTw205xyOoxoqLlZfaWxp13TdgAnEN8F
/dhtNHhS1piKOcetCjFn6x5WppdYGY8eZ90+0unFVSHJI0ESf2rZTuxHt8YX35c0U9Cn600h0Lol
le3bYf9QLJCSuDcehTIsYF93OrC7QSsYxVPa6tp2lBpcXDv+YZth47c9qJPB4uUo3XSDRMScQQmx
k9e5eYpsrmQTerMfMqrxKlCUa41qB+rHhYOfaCFmEp07ZjIz9jWHVt/qRq5GDWeE3gca5WioRVGA
9lFInDa1PeSUexNWncjxECng+sW2Q5CQ9BoHlvh1UGBrpqktDyEvl6R+PYGRqIudjuiCgXB+cUxk
lsR0Qyydc+Qr4wK0GQgTMieU6xrC4a4HGoqxGTPjL2vb+Q+J/Ndp4yem/8+lg2ESzaGsXppjfRqa
KkWZVgN4vjMSHuivzseLhArg+K6SPwRYVDw2l/uvH3PJxfy+XiH/GjwmORIqKlGsfleAU0x8KqNV
7Wxiq50rshYgANLke4uu44Dkzps71cBGeTG4njD7+V8//jLA/GVYwJsmXFfTWJQ15sTMCz49fKmW
nYZ75pxgzgMqxRfx6wf4y3rMhBxZyRaC+anp2J/0+EmxXb51tnGu0+SbEifPFRaG1dga268fZ1HK
f3shAtYe16WD+M/DaZ/KVjijJDisMutc1IiAvT/syzHzSdd8/TB/eb8EZTRCA7hnA1NSxaePK6Bs
jHaByj33KNiT+65GN18/wL95v359APvTyHuC9KxXOg/Q4AFrTol5SfLXrx/i02DG4XkT5OeLznR7
KUn89FYNui4UaAHOuQNlGvVXJoiR0byo5o8yev/6of7N2+WafPwmmESVsojl2//Lboy3K1MlTjv8
P4eh2Lj6P6qCtnkpmgo9i20o8xPT1j/NT2Aj1BDwKuWsaKRT0OL+5tv717dKA7C4wB9V5mmWufz9
L8+/hECrYSaXF0Pz83bjRhs12tKcM2jrr9+ov37sgBRdizkjr8ZSP0/fE66fuQv75OK47aaHdODG
00s9OG9fP8xfrxICa1wnCGrMx/jf31+PTaA0zkHiXfT21pgfUUxXWveOnfIfvm+mDe1b08jUELtz
7J+79F/eN0zHsxzAV5+j8phlN1jKbAJWgdcox69f0Of3jQey6LPBg2MTHRPL8eTXD2iylEabnDA+
Q+b29OxVie9S8+/u0Z9cIA4PshS9LN9hhyvmc9VKb9Yh6pQZnkE2g0zqVhP3S/cSZ9eF2h9yWNWO
RRlF8Pj1a/t88ZjMnrkxcwPl0vmrIyMqhnJMIb+c4RwGHwsp5evfbyyf9q/3TB6AYmnsSCx5/Pfn
2vTLpxQ7yTTRy5Cc6aocV23fy2NtpBp7CRu3rBp0EPUKk7kQDR1D6QIVE6rxTe+4gbeKfNYxe0Id
t6SnEzO65EXe7ydVfACgAnAo3dyz3dbeFhTprLXeQqNW2EI00YyRkpU2XCGOsOEGJ0cuBvGoca2A
oZHWrnqzmTfMS6yd1K3h9PXL/utXZnnVpm5QOrv4sD5dA2kwEZKu7PjMQNEFoCJPWnr++iH+zSfH
Q3DNEo6gj+RzQz02wdoYGKydi2uieIB7v/71n69iPjcL9xmX1VIApBufFqGycnPXQgY6Syr/jB9K
96NljjS1f1ff9NeXYXNkB26LmUzgW1veyV++H1Q/g+QaKlCxcl459za1pF+/kL97gE+3b8oFFRi1
PACjGswSZet//fu5uS03gN+/46wKKnWFWAFwcnyuA06EkaihUtn0uSKrk7tivGWn8Q7A/riTYwnf
nT39s54QkGtZY7ZDk2jqiuA5kTYM5UQ1w/TIsZoYYL8eEyB/c0+st4yjdwvu9NkNKMONsiQINmLQ
gbQn+L5HNlt+FYMPqWUfXNucVZEWBv2kxgm8mo44ZO0MFVNEKiXCCvWaEUYjdXzwNBcj2w+MLdr8
PnJBgU8DRa1eZIQ/xmrMt3NRJsPBNspoXVs9R/zEGSH9dbA6BsKTocIMdoTCSqqODPGKeZZDV6ec
h0M6myAfm7xk985YT8CMRa/EX14yDytZAzHEj+4pBsTvpyEgCTkKJDeVm+wqxXz2ZMAYWCXuVDFH
MyP0xwphxejlDeSk6hYLKkkGMJrfRNo1MHTKILoWzoxnqhqrI0FBcbAJ/q+7BjRTWgyMNvTIfKPx
BqOhVXQgvvt0a2UONv6AYh4cUKofloMKw6rOvcmBGkoaWN0DpjH2Cgb4Te1M73mcJqum6F9siLY+
Oi4JiAxtN0Oy31IIgIoZRreqXj6H4BBWRjOKTUJTmjc4oB3DJgSWVvVYzHVj7DeSkhh4QWZ5ZE5d
rFsB5m10eqzFoRRgiSI6iDJzPlVxX2xAlCVMhGqeJjSqXQWpd9vFdsv5FIIaQk+3k30aEVbBrB8R
mmC4rkgkpVa1j5WZZvsq09ERmN5dNBs4M+EYPdnNRfsI47j2KnxXG/CBZHoVldhs5bR7LU/cKy3r
zGutHtTrWgwYljMLSiSx+a0VRPFG9MQd5lF1OJu7SrJRmtIxP5LOOnK0ZFafY2jP1FTe4h8y+cp0
5ofNgdVcR4yEP9CgnwsnC/ajU+NyswzzmjJgsCK9O99iX6uuurwYfoSd89bnMD3wPYkNQ4PcM8j9
bXijlRtCafMlHWgEcUIR7bTCTdeOHI0bR2BnDzkQ3CCviH2yRHoiufBswVngYWOsWlj8GFyrR3cM
+83UcP+U7RhtDM3Of7hE31elNZBo6OxhHQWjuOL45Oxnrc4OqRoxrqSUa8+MiA84IW4kWtPaNLQg
Q1POs9uxGwkgRmZjXOq+pz21c2ZPo8HLo+Ak8BAhaIeaLTZ7toPRL21IrUzEubRQf61NjSE28SaE
gLLZdepU8/8rOifEJN+i9IUfdp9hx5YwTbCZTys77QJ/jmG4TK3DtEe9SDGDt5Zhu4+A758UzFF7
Ijb92gkna5e6DlybwZiu61njlFtqxp5RVcg/JrGlSQBaM7inFY54elNMzBZ+Ydh0+1GHe+VWNuQR
rUvgw9QweYBfD7JEv6Bp0EsEk327neJD1ZhYBgEiBQoyI9GuBxSTE0cCKLhBLK8FG6rr1MCYkppk
IEM+QQy4jZcU985g+S6xoZDwG+d7IhO9kX5ne3TXGqLFYeNK85sejrVvN/3DICa5osFV25uRzDYR
MLibOY6CXZzXHY4h8JYWOLW1oDF8X6Pb7nIZlJQIVe2xm8rZywZDgiJ2qKpS9BANg4qvS11271Ou
xf4QtM4ZBQiRyqxNvzRa248bYRwnamJIwEl1hTs52TH8Y/hKQGKlBjDdnKImVSIsJvRjPJZrK5+s
21Gmi2WsO04hCYS65U6mtYr6yrQGorFDA3nJbXZbRwwl2d3acEcmrtMeVrXEOLXOMrySOnXTGyyz
TOjLVJ61AVkuJ1PChL0gTkPB+Saqqu8zU8JrN1GUgxGrKAyxS5pDk+6hk8FzZ7nfpkylQmWWnohL
iL0ZrE2rh/tZjMW73tNwOy+BoqF1uFmmWfpG6SdWoCKXF60a+g+QYGnkGZ2Jh0F0/X1fVgmO1o4Y
exOkcMGYtoWSsxJlW4yL3fhW60BFUhsOY2lS7qxB62FQh5RGdFa8Ry9SPcjZBRpz4m6juRvXSiFj
DElTQvYyVlaDwvvaVYr7Ek8kPmQSQoFyJ3CEYgwhkpLvFTIdSMh1yXkQirOOy2Dp84AQQzAXkxIU
PG8szRinpx7h2ylJGBVKad8PuDC9TALYavRlGQTOjAvdGZDX8dk+a1NqgZl1lIHbPesDkdjx3RC8
Y5lai51K1fOdCy44gw47xciBgYrLZlRPbXamUilNUHOpIm9yW71PZzSfOqnMLaLvbaXKeYNHod9o
kTmvtGj4AJcJW5158aFOcoZ7HE6PZtd33M8q13OEjQKfRB+lm/AVX9xbVlBgWmOQ5+cKwHcW0vg8
2sabjJsQgPSg+Aa4mhvHTuRb0swWHnChgNMDRn8CkK9z+7aAtht9s58iHaufNsBfc1Teuo59RCeT
924kHb6uG4yGfi6a9BI5i0mqGJJwm/YgI7Bh14CX2y7e5noSnieMH2SqG5WcOnuMk2SrsLYLI/Mw
Q5CWc2tqvBqZbDA8vqPlTSuTfOwhUcwnQsoa8MrwTeVF4Apq/jdp57kbuZJ12SciEBH0f9MbuZQr
lf4QsvTe8+m/xeqZ6ausi9LUTAN9cdFoiJnMYPDEOXuvTTcbZ91stvSqlGSwWUXQeHp+Z5CgsSxD
DANDVuSk43hWc8ps1PIYW8QVIWDJ0RFwBMjvnNX1aK8WwmgLuYB/Yhy0wPZX9WBrN5COMGt1oj5h
z6/QDJbFVc20c0sgUL0KUMds6hZ1hK576RrVa/jUc8rYp3MrN69m272pnsXY+Edh5ag6GDmAMsqh
OnH2WXQd+G8EitW6q6PPCK3kS2DKj37+b28SBhk5zSGoG5f8Q81xL4kzfYksRkK/QuwTRyW7AeTc
B8MtTI21w8OqizcjCl7yXtdeOk7JuH0ZlGqxUPej5TnL1oSDuaCpUIG3AyyJ87NfEWXg77oZHmU3
DgmphCcu+7ColyFyZzgykDNq0SUrp8Im0CIPuGkT8eIzMe4XgV+9Sn36MMxM29PMI1vJ0IZxKXw7
hGmQhWsrZcoBAeBVT2y+M5zAadkEGudlAp0OjCr6KyvxzQWiUIQ8CskP2bDo4NzOuu798UpnjgTn
GjkZULQnx3exmGFmB2ADSphA7mtjpC8J3/pTS6ePStMaurtoNIUkloXHuT9SeeSbFDE/p2e0omQe
tqs6xjNSWDYuN6vqlobblGvTjrTLiCPPnL2X7aiL40sSc6AB8iShJ6Uf2yGYSWA7eiCjRqv8yUxB
UFqZstq2JO5tO9cLVxwIEJODcdu0hDKgDDTl0ozFc0Yi4W6MkCO0oVUe9Fhvtxqk+kPZIG0apc9t
wyKx0MPR2UB2BTEx4ZkckqDbhIn1pkf4lXWRhbwPW1LQvN7cSrMMHjSX9mmhU8BDl2v3cRXS1WcQ
hgXadS8Czb6qAEMs82zSHkk/M9YtY5zHUCbMGTPmmUS+wSpABBgFB1R6OuOK0eKjDcPBT2W5xIfo
3I4ObXylawMtlcFH0dS8ZV0NkLzFJxImxoslKb/CFDSak2IZI2PLz3ehA4+aUilfQe5DcdHa8Xog
r2znp1bzOg6Zd0VYW3mB6Bgpb1rI28qgqJXs/bx0gz2M3BMrzliJ2gV07HTxTVJTx0IBfxiCimVT
Y8QDtV3tswoBgtMgMAtS1Ide9j5SLK0tF78ewR/h1sH/VC2qOoBNmxrjdVICF7INEDyC0KV1AOF1
L3Oi15D1leqxNkAruIbkLMOMp6J7lHvHQMUBWDidVKhY72DwdZV3YyHZxK9q+pdsdOOuQ/u588yo
2hglIlwqw3wzh8uxfhPAKHHkNZdhWQHCrwoLh32p3AXUzQyGL+iZ27rWzbc0i8mtKwxI5VnR3qd4
knlrlsh37cK5JzAF4a3seCMZiF74EZW5z2thoO8IRiwnwtzWeLCWJa7NA9bP90z51rokEhkYiQp4
xQTBauh0f0OVYBJAZWoLb45JJEHbBagA7nwmRePfINqzyYtL10TFpqx23Y3oclWD7iwgEagEWj2U
42tMJwfVUzHusF1/QNabLmFA+fsmD9x9EJrBFaolqD0d5A27opbEO6NtEFoSSBeTf6CKWkEtxfm+
YPg33Q1hCO7I65hykWvar7rWELu2dP03fRqaja4TVFZOoI/MwiMHb5TdK+mN06UlcH0rbBk7ICfj
jaMH42OUheoAJnVcGRrGEdcfy0vN08x9hcHqCOLDfYJNHT1oMPTnWGDyoAK4WlvF4Qu5d2iDsdZv
zWDMQbVbQ4+bGNSiLoElUKIXdKygO2HRrkSOcVLgY3f09DESJSVenXlPHaOwDftnhosZHj2Kd32p
Z0TpqV4bcYm3JbL/0UOCON1xHMOrXmEC5c4hs/Uo8XYjUZok40mShGrgjq3uY+bK8gbJyhjtQ8l5
WQDH8Uv3jumuBvUOk7nXw2VK9Mi87OwyurVYS3tk4/7WqHl/UahGV4ZpDFflZBobqQ8/wzlgDAkg
2emtIrnVqor1NNEP6CQksLRn0svBOl00gO4PfdjW0LkoTMVo65dQDT+tqEj3PY/x1tIInepDmW4q
9swVh/UT8J5+H0DSBnrQV0dLDPGmq4mBYG9TRIOCgOAkHFzlmVWdMpXoB5ll5nq0IJ8qDK2rhJSd
HamP0aKMhsaYrcxkaVrtxNTKDkFU5O7PIgg/NOK40LyZ5i7VHHBhmvvcpBCfE2n8sJAt7MoxkwsR
u/VR6WHA4dN95LjFfL+jkiJG212rujP4WUqsBx2AycnDzgU3vVtZRgf9BTnS0lAtm4SjsxPAMQTj
GRJiZMMWIZxPMPaxkCZM90TQUZeZdrvw4a9dRi6UHKAY7qEDGvMAo63bmmSWbEN3Uku8fv3Oa61i
GcW1u0XIhcNv0oq102rmw9CAccnCiWCSXr4jOQBc6LrGBbDG19EzoeLHY7fUJ2+A8uoDHo/7j9Zu
3aux0MpVxJCBPTIf9mRx6IsAkicEuAiiqG67u1RV/drneV7Wo11syYnnPBUYzqFrbeOpH3Ub37Qy
fyoX7OQYe+ktN87nlg/xWzngXbbi9NnAzsZ+pV/xnFgX8FjjjYDouVaNiQVch4nY5tacpsD5NECs
CAkBHlOb1w26cA5yJaIAzqVhs+4A0i79jhAQDXUhDwmH6KEhM4nMU3IgvBaQTdd8eDkobrjcSIUF
68FwfBgxLeY5r2/9nSvBOWLMjg6538cbJ4xWBmMGsEr1XpSZ2vFgLMPewF4em9dkBKb3mjPBvGqK
x9itvLWRFUjvvclCfxNGm1Lh+m8lGl5h5v3a1mrkrpF8MgKfjgEl3MYVMZifIu6ITw6s5RCL/hJf
DOk3A+DzqtLWmFxrxs16v6XLrzb0r+mpo+EdsPgTJwB8OeCmclreI9WdN1gt2+oSEG7boB3pFLud
TOZKlQDauVAt1/qEaV/2wrwK64YNPAegTfQclb/ytT3c1U+9NgH1VW28qhK7XkOBEovYSS0460Z8
S2ogcQ4loOKgH8s9mkFAs3mf7aCF+zur7JxNBzN2nbpdc8lXyNblYCSXRtDLi4EY2Zcokj9RCmD4
GBqSoIxsXPl9KjaRAXu4DGwDcikUgsjzxx1dLE7vIfQBlnF6ARKsuMc9kV8zG/7MJYcnWcbtksCl
Wa+PnsU1oozgBWQ9aawoVGihQljLqytVkHNv2m59Aws0Bu3XvhJCYrO90UFJVBhfc44hf7lz/Ktw
nGIKIm009iWWqw3+C3eHIDg/+g2d/75BSRV43O4E8MLBBlv35CLQf2kmglqqgdioqYbaW5e6vSPz
xd1GQUEGUmOX2gWwDX9ZoBlflGzMC6PoHhwZqWVWRt2qrhq18+sx3dvcpWuGFTwHDuQnEUERKhoH
pcxUCwpMD1k2EUlrDfj/xoe8uukawHWGrfNtSqPYwoptd/gru00ZOj9LQzXbjL4Y0T/hsHbDUt8M
irU7oL65jkySoXJvkFtfzq8qznYbO6zkGjmFy2kXbBNlz1NXVflOob8B3chl0mwMTr4h872OPuUS
hQ2xsnpf7qcBEo8TktXjNAOypQDZg1eE8d5LYroQoLBW7QhdxvfxLfhIkxeQ5os1a5JdsUnlhkyi
aZM5RfWO9Tu4w+SdQRHJcWxltLK9cG4ic1zsl1qlE9dIi6PfBlqx4mUGp6vm9dGm6Ijr1tjleqIu
4i4pl5ktaQIUPrGtlQ8YOTWF2vitfIoDjGV+5JHsVGLWDnscPrRWvAUiYHrYatbpove4UEINBzvQ
QfdyFFoXdl5cKKeB/ZUY2TavYbGYhpVfYunqV40NxRf0r7wJkDvt+pkpM2nZx+TH6Z6Ntt3kwIex
cbUjYUQxPd0G9wy06mTLD+ntOn8+K5q1uyomU3vSk85ZpTaY9EC3hgMCp/yA20Tdz8Gw/GFIKMbM
0utTKDG0m+nATNrCtzEPj2lBDu6kiPZ06I3BPo7ltjXiaNn04AUrhYG4DKtHkaDbGjlPrcch8hYa
Q+y9r7vyFt0uBjoD0IRWgMukglpIoxiXqePCrxEKuGTO8R2cmvMjndRwUejavWXTHkRtLUDv9YL3
A9oiX9igqZyaxtRUvpHbFS0YG9uYDODrkJVU3cw9fpLTcGEtlD1+9EGT0n4SM7Q4h80RtrG/i9OW
dBKj1H54nBggktCbDGMAW5TXsAoHYWwqenW3EDxEdiQmV3t1UuCPmoGovgpj7q0srCsamZDFJD+u
oWvjZSCJfNU6J9rWbmvvh9Ru783AQ5oYivY4hAKjNA7+DYaHbhlXCOJdkczDh2aEjxjC3dZVuexq
m9VhteGxz4GUkfPkg8KwqqcwRoNWJbK6wwUNy6OtgYMXSdxe5iYAEhXHJMhouXpkDNMBtKYQXGR5
6TNeyEzapSmhbSkKJJdAhiZJbgat/lF18xSgn8plHIDvnFRfXdgujZPM6av3uHC7a09GuPdzjrN2
qvqtM4WPEXjrI0o+IDNAvwv2sSGnSx9GgO1o4q4zRaljtH7+YBiZ+jQ84TSsFBhqYM/RZTm03Roz
F1fZ4L6MEIa3ZdRLGlMJZaGo6pWJh/II5GVaKTa8baSibtNzsF/SdiVXiDzdje5k8cUQKdCMif6L
xjpCnw5SNHJTgv/HIj7wmoBt/2cb59pVa1JlNcOkL4UHH5MHx7vB8zVwUk4k4H6rwBZu0y+jieCv
/ICkUccYzGMTWv0Vsql6g0J6+lGzdK8bUaQBh0TMLHpf/MC/hExLVsW9wTDPQFjgIaBgXsHLRsec
+uJEZBnJmV9kUXARMx93Oy+YtJWJj/XZcVPxyTHxpxl7GBtcTzy7wxQ9RlbeIhWn13qwfAc3gLKD
25Je3Fbrxb0hQ38BZs1mD3E20q31Kxbeo17nTr+SfZvei7YoFkZQJNu6JZGC2nRKt0nJjHWVj0nh
rKcCg7nWslbSCJd5W9nmNafMdzbE9trTsdhmQ3PLDBFuO28CmruUDZ1iMt7ltMcsvdGR/EfWCtm8
Rq4QGESGbBLMrBVfJLV6F32YHDleMt0pve66EsDKZQkRLqhpI3qB4S2Ksn9FfmKtAzMNtq0uSREp
Ekg+I8MHIgKKYVWzUm6injZCV5sdZ2l6ABJsLg5K0plSMXYvcuK9HBu++WpbnmD6kHbDdVjBJCsI
dz+g1qfBkWhIYzV61jWN0QowFPu+JAP6c0p7CTpPJbcqTqK7sAzKB8swm0s9TqctVUW3ksSQ/2yY
1Ss7XCfPmhymnRY13T4QJVhbqKw1JgMv4O0Utq+NTIw9Peb+JhGOPkJt1d0DO1KyjO0KYgS+oIM+
tc2x5/1Ist2Ur6LA0S7zkYlwLZudsqZw5TDvWnMYq2hOaRh6gQqNhBQq/Vh0cIIKJ2qWhS4gOdhE
8qYZeW+tr8YBT3s/PrTSiYBQlDRoKzso9kjHUS87jdzmIXVa3urNasor50Mbu2Zj5d78jubMpeZ/
ZGGubd0w5/viSOGkWTyTSiV3UkXvgx5PByaET4M7PTpR/m5rglZ1GzhAQgnEgrlPdyR/cFr3Ls8H
0WxZqslW01Am90ND8IegXfBYatJ4j0o1hqvGV86FFwc65QP9K4J+Ul76sX9RJ7l+GpMpZb5V2jBZ
wBS1lyG5DltRTNoln2lagCBGhq3SMl5qtoNKKUYuXU9ez5mI9YLmIvL1hhTCYdw2/ETAUn3orZEe
XYxlUV7FNSOaTCLjDFOSA3RmhFd0OaYCY1LnZ2uHKSSRCXnKzM7VfkD3tJc0nI0l/bhyiSW92oSM
kDedzJgjBoKkF68J1o4WBGSyuNlBBL6/Czw6KNDzS040drzMe9DMdFpYkcxDTsYUdLuiHDnIGGl8
y4EM0WtpdJvBtfqdKamiwTm5AAUNGyyh52/ytJsYzbMHtNhQV4ZwmM2N+bQjr8JDvKyo+km1XHa+
Ey9tEACLNgae3/V0lgYyOJf2u5eeIg3zfzHyJg/ovekldL7UrT5DDYLcIvKN2YELPmFZzfWanvmE
NCXTi1FW4p0mN0aqjvf6XVcB62hJpIRxmjSbIG5wCzapWAzgvy8bD8q2wKC40hykcHZt41Ed7GFp
WI2i/qNLPhALwlkbXOhE1Gk8F2m1m1ar0Kd1oTOjWYqCqZNoxhdHBhyzMQtRdbDDhw5sbFTDTTu+
9pJkm6oCbBV2/h3vPePRm40E9F/jH9x1+eaWaUO3pESxQPIZ57UoZqBJA4qt/S2x7PhGZ8q0TgdA
kLErk1sgcuZT3KTDo1abTbnCZgrJwk8UzrO6WMxe9kXZ0EK2Y+vJJDFjYWecnl3LD1al6gjTm12t
SQiHDrUYw0gOREC/GljcNdHlAv5j771oY14GG4x7tlo1Is5WQzw89x4POKZ+SJhubXWgs3FDLQaK
kKtWh6MeUzgUStJBlFa1UU7f7DQYynyAttulhBgfkNYbSyuz1dOYSFPAxwNomLt2f92WhbnSrTE4
Wr4unrXEoGIyawJ7zWxQRAkCsxt01e5tzi/3xNiYy8BPnSP8PxQHjsx/uBUrOTLHccaxooGHa7Di
EAGFPeijQyoKxeAR6T3sx37ZaLq9aQydlIY+b7Z8mmE7aq2zsXDH/qiykva48IxDRIDKXeJI495P
SVjzIlCGlu/7HJcbTKJ1ixslA72DdneFTLk7BkWdbSLZpKjrw+CgTQa/R6Qommwm1zkkNLCKK6IT
knuNGPp3JoPOKzGPeHW9ofssijDfcJAnvIxw1Lto9NydJAzvdYhxcgqiz7c03IANemmznrwivreZ
lN4yZGSk2mkYCbAySzgHxOJdw+jlPSBINyJZOBxP9MMZ1Yq6BTPoheQv0B1gYVaYX1o7pUocna1p
EgvntrpYO/Q+2rXU9PFIa5DclADfe9ga48bUE3Jfsu560AoTo4v+ngIKpFKkf93rWXPUpzTaT3R2
GUPls/hGM99Em9LeLGwx89Rex1gTazvopwrjjfgIqPsJhNH8pa5yG3wuXm0xY5n7JR5+a9GlKuC0
OmDiaTSaP7nvRXcBC+eW6AvCgKekbYH+TuENQ0Vk+jwuuNRz9DJl4uOyq9pgSQw4/lC9CiApKMi+
Njy9JKFNLvMEGIuMse6VnSKWpFU3pNMzoCys646y52RycANcPSQd6SY8qpNCKEIRLNZK6OU+jzHY
yWoH4A+4Kx6jGEwVFUVajJBmIO9OSZPSHLUleXqCmcVFmJE2nJZBetBbL383bNrow6jpRytX1s+g
GyKsBkAHi2Su3ihSNgwCGNjZPkDz1nYPjWyMVceoKbDgP1PXAtYuKraTwsWnR2rcMkOnGPo86kYO
j5/ZhPqZcuwyVxUs00U90EBhzoF0IDFDo1paTj8+FkVT75Q0aDqQ2OJt00CnZV9J7SoOW4RYNvko
WlObTLDw2eS5yb3w9LHZmsQZfXbS8J68Wk0n8AHWoxvPCbKRr9F3BIRqwZDs9ciol5Se9TfiNfm7
LBQjgBTgsqTB4OJcSFgKwxeN6Zc3oa0ubabC7RCuzTY9muV4bejZQ+N7zwIVQl506z8L234Xzs2S
Z4m/ArYOit4zZR4BhGIK2dxugJ5UwB3/UuWOpBqbB2Y9tK5M6Ywz0X4QSmb5ZuddY85FBTpah7/9
+C5yPOE4fAG0p7/pI4dM9LiQvWsxJJcx2WON1m3+fIlfoJ9/Cv9m0ewvI4C0cQPw+3wVL8btSBiz
VZVXSvqSvpJGTGyBquyYVA2+G+zzuH4MgpUMu18opv5XnhBQz8E1zEyS5KMlXIEjaxeIQ+cDGXaH
IYTj1jCPFn5LBpRXPFMQMAWwcyqYb1bXrOH87ePDm8AM4Oo6UMCvH5+MsqoY7LS8Yoy46LLrut+G
BDo3zqPgQc0Vj1NQfyOX/M9N+XrVWepMIwJDirB1c153/1B8ClDwEP60htzPGguwa9MwBYaJ/DN0
pv5VSDoviUHQAdkdzIwI3+EOIT5bUHTQdpuo4KHFDfd0nuDk0pqf35/9o6eT3NUWWJ1aNfeRMWvc
BTRQNhpx1DthmiZTjahJSX4MCbcK1XQxcuBbmg31G/PRFgCqZL7k1vuEUzLZ5ZiWmTw/dqrNVrhA
iTdyJaEXUWUDJRnpWuIjxylGqz+rsgdvwGVPNoRc5H6gQKpK9EcUgmyAeAO3XkYipFUAPUnaoDna
YZNvQhLprxoekLuxbasru2eVZlN5Hw8epHgpiLHSEVs5e1mQkBAMxG54aHp2RTFAAu6LN6oJollV
WT/avYb2zB+aVYV0A9p67OyVUx0okqnbgzDvD2RQf7BWnROUGeb3VkdgqpOWe1uSAhUyj6AH3Vn2
ZhxlwWrkNDga1OskwGEuA0L5OSYmVBtLQNpTerKpofavSrOu7/LZ9zo0HfERKD1OYCrIeRvSmPDY
ijNmhrVrrROhdXDd0S8YiMrwHoOkuTZabYAyZb0pq7T20yxyGnHyHlJPWg3MNpAMDDvAVPH/uQyS
kf2VUwxFQDiAO4iTZK9pY3Rb50UL4EB2az0vUCqmtffhWEmw7qtrWRrAi7A1+cFxDBWDlzDFcin6
/Gakw/ihrIx+9MBorVjEFk1gb0JwWteWvUeqM17AhSlJW0uyRaG5NJE0wqJ4YdOCcSjSj67VvuN2
0E9uZBf72p4o7aUWXUkiH/eTDt0Je3265dRONTLGNRZET2jLXtXJiSjPcS3qkpG4U45oYzpzRkM7
tF4XkiSVY0PfciWB1xLiYg1WAkR5ZI5gTW+dxv+Wsf7IwOpjJiO2KowNMBMq4qAAZmKqoH1CH87b
055iok/G/GhmzTPDk/DBJ9ZlG8WInPBW+FdlI4ZVFFXhZWmbdP+1TqymvsFNE+QFcbSRDuQGj82p
0H6O9Y+GcBw1bZGTYgSsguDB0YsbrcovQo4/Xeqll+HUIg0kORIlX/6YBbX+XEV+fOeXdbmdXKJf
C5n2h1a2wZXbF84FtQPNPT7BxEAkgUBU5bZ1DMemWBvMw3/kaBIfSNQeU1J0K9lXTP8iQBUhngKG
RfZwEjbjPD/zflbj8Danc71qleMtIzkPE2lVOlcaohJkpKbO1M+nccKsmGxxkezpFfcHYROHuKKF
NYL7aKctQnUAuWXryYWCxqTWwJ6tqFM/nA5taWpQFywoU/AlVG7IfNvVTIaUrgeYRcTqMuhG/+Bb
2nvhKsYjdfbhIzCCJoqwhY/gfSKkKTYkiHbo2iq4xCP+7NEuP8eOo6cV2DS4/VmTmogZZFy4q85U
/UHxhuGnDi3EcVLdO4qDeG8NLxbV2zv8FfhgsU0+D8fjSy1wq6NmER856UZ54eV9ty7q3r3Ia4KP
R7cEl2LioByVFtP8x9CZGgX94maK/G9wgWeVBJxYHX8eWTcmk0acX2eVhKxzYhAiHE6sptJe87v8
+T383d8/l/irgnDRkL+fJCdYFl7xje9vNqv9443louzH5D/bC3lLUImdvSdDQBZeRCFzY07esQn8
rWm0h6Sz59FFtqiYaWZs83/+Tv92TcOB8OsqfFTUX1/fklPVe5VvNfJGBYE9rNGjkf3iESXoG4X9
2jhW/VA5iDozNP7hN9eef4//fl/sYZQys/vDYERpuOCqvl5baB78zwGVPqnzYb8WyaaJvyku54//
9RK6cBTGD5wTGKt+2Yb+UQRkLVv82HTuFS7+4b2ayAtYt9/VZ99d5KzSmNIkBx3LRQwYXuWK8b1O
AEe0+vMv9d1VzlY3/aMkitPeveLoAy3HU0uFILL9KxfiL8seLkqDOwbSWVfibA0iWJtGowtCXrZh
uyEsrLyKxs7/ZqWffxfXkQofpW5gQaU8O//l61jWhRDldMOQ2YdfNcbbOKyyDSA/FJMqib9ZaV8r
UEeipIekCUnj17NFGfp1pcneh7oLb+qUBz9QoU/9k1vTe7xR9ZMXZsg/v/Ojff2CNrZHLJCWQ04f
/yTT62xpxw0Z7+OYKQbdwRoJWiNWIkSQqP3dlvTbdc79r7iE6D3k6tKYOuc6JNNlreWx9/w3S+/3
b3N2+1onyRFO822KOeuJTt4beW8apMQ/X+Z8f1WOiZpJJwgRjRN60vmm/uNhHULCpIoqqO9CWHTw
8Zaycr5Z3me/C2dMmz8vcZThUIfsor5eAiuOpwci8e6Ys9MZpjk62rSQv9l1vm5s80ma7VThQ2fv
MU3bOPsimQFemBjj/LZRq1mJYpMk8M0l5gX0341tvoQOZxmbqIUMl1/5bDfAV23ojOjKW4+qLNSL
lRccqmEX8W+9af/lD8PFDGA0eMXxGs7e/q93TS/bxHCKNr9VzwzXq4e/+9n562wCGFI5AQjbMM+2
HK3XG3eCqXebij1HJPF3DQDuFH5XAdwHTw3eU+dsdzbNwYBJYWq3XQ816oSH45u78/uvbUNfQ+yA
+cxCDHn2rJdhn3SGJ83bzRg/ikBHcZP9nZOeGbGyMAOZBDpAb+ffv/4AAfMTHdZPdQJUjahl3eFv
4xjyl7+DYknhFQG4zM7Flb5epIxSAwZ5WJ8cOJdruvb/f3/+7KGoXfjq2vzn9W5jb0mL+fOfP3+y
AU7Qh+G3pgAE1Hx+i4Yy9UKh+uIkzH7doAHrBG6DRwiH3/zcv6zEXx49Qld5wBlhYj7nfp0tqKzI
VB1PsX6yklrnkCIPlYnp0WzQpOZtej3LDBkjHOsa7x+k+cntH3FF/V3fiSUB3N6S7GjzXumcN1Xi
woDMWg7dLUxNjYzzv31q5j/P7sXjOGMJzhuCEjwxuimzu1ViejEL8wkS0p9/sPPdfv4CJm9laFqA
So1zmkYi69LvlNPexvaw+6kxWfjz35+fiS8/06/nnTckaxl8tnO2aQ39gHyZbesuKcqV1sSAdRF+
B4wUW39fx/na1xi1/fmaZ33U3wqNc+QFiuEo6FWWQtOqQAQYBC241qIcg/e4r5EeFkyrEKwdtLwm
3qo9fXP5eav873f+35fHB+/wECj73OU86mGDANJnCkjcE2+Hp3ZC5I/Opguh5XWdZ9F7wcg2Enhu
tdG9xmDpm4/wb6UW2ziVPTsuJJizWiGMK102DLFOStOvBq257AhZW6Ap+3Ty6YlqZWm5wcswVJf5
YK7MishCxq+oYaKXSLN2VTSLVOUSrOgSqO4RQfA3+9C/fkBJR5DYZdsR51S1tvPxjeIkOCVEUVoT
EH+S7xYNoelFhonJysdVZTVv+DW+qT3+dXEwoJPzVi4tNqmvG2xd1DI2oiQ9xdi36pHJQMaphEZ7
aj7whOndswOqffhmozjbr/6zKP552bONd2S2E1QFi8IzBnpKu7J7JQN49E8mGPRwIO8HB219jVIH
H2rwzVPufn0Mf7/62dsRZEqOxS1NT1rMLBV77DGxSwiTKU4qK33tLEy7jU+wQx/gnUCb8MZw94NM
6jszsZfkwWzKyb4oMHGxC+0NwZB4kGQ56OVbH1QaIgVxY9Kd28g2Wxc91wAXfOPMEg66mVtgdEve
qM5m7NrPPMUoZWY+fAG8mLRiZYY1SLPWUYYDffYxBQPAtWl6wvRydGIkR05f4OmsV2kebMYmW+k6
C8ZnF+nVsGvnlGPsZg/EWd/P4Rke9GKc6sMC4xF2rZGEzOzglHJtjOVdb7kbN0dVAr97WvSpFa8L
sJC8QbC1YiNeemQB4tyJVmWutpWlPrrSeMHrhfW1b9YVwbIV7bUQXSrCF0TXvn9fhnW7jGr1Q9b+
0XY+Yob8NGsfLWMW87bdtph43MlpI0C+l+ituosxN+4HDY58VK5z5JbLDo93Ufu332wEX1/I/+uH
Z55D/UWhqs6fM/YBepN0E0/Ccm4YIYM0c4cCHZN2GHy1DYjjM1P8Tda01aPpKAfvISBpXCJLYNj2
krXaCYfLdzvkvOt/3SGRujJt+lWtQQs52570nIF0aOTFKS7fTQ6A/E4G+hVNPpTRxkVOoY0vTXev
t3Ssqu03t+T3ZwHZE8M1k9M1gRbnt0SgpuusMaZG6bTsOCEG2+iaIuasMSaEqoP4rJBCvU5ug/nD
rorrJpleEVcEh0kKIkQT8hxbiKbXVUmWLK+v5mAwe9iI/xOW9X8bFzT/fHxWwkIMQDQU5eewCQc/
BgpNMz9V7j7s3sP8hzMBj3DJxXVvSBZYRe2lL57Rri7y8kq3xWsF/dCcsotquPYgomC4WenOSxaj
8Ms+wQovEsLzBomNOmG2CFrC1y8GeO6DiG/c6K/IKP/5+EykHXP+rWn+nO21YeQXjNTG4jQZzdEb
45s4BHveM9D9ZoP7l12dOgkOMNdkgMpJ4OuuDu9RVgrN4ClLEGkzrAneUe4ku0az34dsABXuGgN0
cnQASNKxGcwJiX9eWP+yrhz2MA5oVFK0uc4+gmWHae+1dXEKy8exN2+zdEKFUy6QmbvJmyGSb17y
v79C+cq8P2ncmAzWnLOHSBN+LsyYm+tnrvVm9CTksYKTtW83wc7MB/WQxlWG5lbieGiQNvw/fF0C
xiyXZBZgKGe/rSZaVINlVnCSEDi5mW0uCOe6DZsUqvxIyp+frVpQ+n++6td69deKcpThmjRoeSJ0
dfalaxF4zEnmmxwAN63pUNjD31cI3Nj/XkM/I6aFtldoU9cUJ0NtXaQUzWgsC/MRGTOGumHVuetM
hvuxzb5ZQPMdO9sV6ZIS9uYaOo2r87qRZBhc1x6p5ZwQ7ztHojbrHiY0eH++hfL361COW7TpGZLS
bz7v+5Uh6mqV2dWpluZ17WUPWt6hlU52Pl0ffD4rAE/38Db2jVFt8n6igq5AreLQddPito/lNytp
Lj6+fu+vn2d+sP7RcUr6Ih0nh1zaeLw2a3YnVg5y64VWV5s+vv/zt//9hThfzGaESaMAn9rZsh2g
Ek344rCkheFe5Ojb22Y/OekOvf0355B/uZQE8EPjcW5DivO2dziy/40o2U5tGN1ZZu6eYlkQFhGp
T98b7W/u4r/8qlzNdvmPrs+w3693EWZwC4a8ma9GsVXUG2Fn61R9s+n8vslxFKVvB1SONCbaUF+v
Ar0pbJtgqE+FSa5O2r7YAASI72AXiKFw1xdYVL55LH5/5OdLAlqaH3p61WePvDaSojZILhlPvYKk
IbWjKLX+x5/Xxb9eBXwhhyYhnN8ObboLahnLMI2RIjtlnUFEWfDNvfs1Ojpb6HTcafAgTjZMbIJf
bx6icgMb2ERvJ/0kYmVZ9v9D2HksSaqkW/eJMMPBUVMgdEZqPcGqMrMQjtbw9P/i/oN7u7qtz/DY
qarMCMD5xN5rgx9vvmeXFrBG5zCHsnxYsYxlXvIPd8d/+nj/90f/9YyZWHVi192uW1cfG0HWoDvi
Hvrv3+F/uAW3SQhvPxA+Bi3/v36+ssZHhcTdunfGsQHAZNqkAnjFZU2BXP/3H/XvzxaVGxw7aIoM
FP/tcmnZ6HWLnaUPg+Ws3HjIuhMTatLCGjusG7X+w6H51xmFAo4wV9dEHKUbjEr+PjZUzDx7qMbl
YRTgZLWyqA/roMMGzpea2Kh4oKnozH9Ypf7bD0VdzNoMIzaMgA2t96/fZ5QbOZ6nwXlwo45gP+HR
8CSLuozW5Oxnvt+zmjT1T3fp9q/+n7sUqKrO9HGbpYIGYhn/1wlpNoxOSK/QHgy03ied7OV934OC
GCoBWKiLxZ3mpNMbDSXcJErlsxt3qgjaUan31VHYMo1kzQJvmPKHtAaUUWBZuF9jUnjjmQz2CinB
f78Z/rq5DRRzTJgokwkKAjDl/fU9zVnqtbFV8O+DGLKTw2g8/fcf8Nfd9tcPoMr/1wshMR+7o02t
E9tExxTIEVM2z7KF1PVPgNC/nqH//6OQlzH0Y3TGNfjXH8WrFsVOI6qHasXA8JXlfjH/08r3P36c
//0Zfw/9yAkDz4La+AHTjpRvoBjQzURI2f/hW2O/9/e9tF2Z//1Jf9eojj7bS1SQtqWLokJv7bm3
eVYM4dywBugwFZ0mbrdbhTH+0knjF5NpbSccBD8W0eZhDXOLoRR/AXyee2obgcS46DZFcM4U+yhN
ApVlLTUftyrpkEtcun9SURK4NDkf0B/YA9frj9I05yFDvBdmS9NY4ZA4DIVT0+rBjRjesSxykIRt
rHYJ3qM9CVhlwBGyifITQfKMcAgdnXpi5hpy6oyXHBHHAtYvxHFbHxAqf7l9m+AbFUS4Neknwpzv
CW/BLpubflekHQisTuIcWyf7BwkczZqhIA8w3D4UCrCdRUsDuSdLHtZ5OZNAc5y6Xg9cAAUaFgTY
AXZHPhX5nDKYmqF+HnS08ldwBCkMqxZ5EPYUMAyp7MkVhwZiKNvzPdGUoWNBZeC89sDBQKlRxhwd
bSur740q/zKLWO6wADgfDoZUOLSqOpAqPdzFmo4S2ECSxU4Fq5zeT+Q3FcauSzl1dKUgpKTsJwjt
sh47c+wueo2BsxyoACDl1CcFBN830kYehYiqD6ePu4M1DSSCG7gmvQrZvJuYzrkUhIGvea7tWoyo
oWNiTY/a8ZMAETsorUH8iSTQCaO1ppelsQ2M0Ms8ANACIbXIlrfmumnK2zrCROOaapeOA6EjDbGC
s1ymxkd0Zh1igvu+PK/sX6relqEqygiYHrCum3xKjBsjLv40W44gwxL3NA5j5aO2tvftmoFRLPGy
410xAEry9E+pO3+mI4ndMUbone5G9m4pU/NYS7yACM/ba6pc91xMbX+0vIVVLatOLqUtLknc/Oa+
cPa5sZgf8WpjhTEgHI1D7Jwa1K1+3C+EmbTLtzFdJnjmY7k8N04ERSphaEbwzXhLvmtE3mSUEfGw
Wsd5WL6RkGs4aMnr0tyyCW04DZCqcyhrNXLGgyNEtnO7sj91NiKrqUaGm96M6pw2PlR4TCQD4Yq4
YY0DMur4WHaTPEbVAM8LqAUK+9zEfzVJFZhq+NNO2mezWLR8LXGSkdMat50smPp1dcK5uDjvsGQW
2ydMGV9wyq5aze166HKydHSzE/hmY7AMaaLdl1PlXtDz9PveyshsMfAvDEM6XyYAN+gngeT1SUMs
jSNJoteRu7u9FYgGf9aYY76WyvmcRcaMmlo3KFF/73N2vn7Ui/kk0mLmdWmm11Yl46mLRPQYxYS+
d3UF+H9uqjtvwUrrrdAxsS0CZCwBymsG9nopIbAo/Iq7Ik+3gErTvU17wmNSXDUHN7G+bMiZePQQ
wanG/Q07cQPISxm4ikx6cgjoLyoyfrCb89LT4+sE4uJURi7zVpygW4rSvauPc5hUbvkaF7bjm/zn
3pSDFRI8G+3HbHUwjlUr40kSI7sswkelTQaxUHhtrbqsw2Yg5DH1sGSnxmZXnLEHFcQuhVPBYAqV
bXxj859B2sFESgbix5K1rb9iDScu4C/witLRGE4MzRL0loMKn0TluNvCB1w3IT0izgOzd0uUtGpG
/m+DmXRd8hLGuAqTXrfx3vTdxY5S6aMBHIMpboanmAHZvt+ct0O9VufERU8+lmAf7GptcN2vTPa3
VGj+RHQvyL6DflCTTZ2agVpiABJdKvmVW/o/E5gWrIoeiBy68SQBJZN5RH0QIeDtqhQN3wphbF9o
qmHMWsrfRTTrQYN/Kkgb57PFBBrIVH0TPPlTY/Bht5B9jxahdfUAf3E2v8qoiMDO8UFH1oc+1+fL
spjZOEZUB4IM14CAqyxcoVyj7ayTJ7pK5UcOVJmy155bNfNrNnaO9jBBZljoK3JV0F1xX/DcFC0+
Trc0DzYUCX9qKBxGKWN2LjCPynFB0QXGoHvhD/IkkmqHtzdt6Qs4MV5Sp8M7ZDX5q1MULzZqzbdh
0IrLhGXvvKxVfIkhyzfYYkFLDZvO1dk4C9jStC8Zu15YlFgYsRoi/PRi9J2ehp2Jdj8UiWefief+
kS5arBUX703neJDHJgLsKYLJSba6GY85LV7cjmxX7To7GJOUuzEr4GXwnOwhJdiP2SCmAwKj7gr8
rL+ta5md24Kzdytob6iUVajmZMLWav3hEKpDApscjjtSbUa7R+Cs3Gxfj95yAO0y7xMWRdza08Dw
CKcYxjHsnNJcAt6169kYhylcu854qrPEHpEqDwPkbLCVhxRhNh4hL3uVUcdb3ais8kurgZr4gL4w
dcmWL1Of4ods3rC8xohjz2PJ5VXkFmZl78PFhAHirYj280qBNSKswzfwUoIGleoGev+701kf1jC8
LhZUmNbM00fYlgovAzWgNVIy2Pbi+TB22ks+aDHpuTAHPAy+Qd+ZtOQzAZYI/eYNydMWWJFSIc0j
MfBchCW22nNZS3YvyHMwgMUxue7xtmsAEe+okqwbStx9n2M9Kjd6Dxz8nMRs6ME5W6XAcQYIKCR0
+zkRKufZkfPeaM3s1OHNux2VZNUYS4i0kfwpGrZdHabEs973/W4SufseQZ6Cr1dUx9xiG4JPwNy7
EBdClu/GewdMDfIRWjI8N6v1vC4uvudBZvhnYjE+ErNdcM/r5VUQdI7KNf9TrxyQSYZcsdPtFt6q
lt6tFZLrwhrVkc3Ielezp+d/m118I+0JsTYW0MuyjU3hT8Uhb7zoqetzeYitTh56HQRYjkEdN9JQ
bzGj+XEoGjfgVxV7DaHboS9xUAaV1rfAmUfvDi869/HSeF9ui9XBbTURwmnz7uHoujupTwim556n
Nad4AtqcYHStX41S63/ZuA/xZqmlgLm4FhaWy5XD3lADBAM56Q+iaaLnaIhhjQzNfFCliMLYK5ed
HbNU88qVUzlyCXOxtGI4rP0SP+twTB7bGeXgZNYuTyU7pKSInFMdj8SjDnr9LDeLJuhyd9drnECA
mdgKzma2R47sHlJXz8KsGfH7esy3s8F9sssO6lREDZlM7lSRB9X8mLiIoHDmE/pYfPcEkf7okhVY
U1LSdi1bPp13cOzno6p+Q2m19myydB8lqNyn2Uri1LK2d3o/oj/OCFwHzZRXxSVLRf/ceMsvu9M7
SqDhe5nhoy2z2V7H1tBJtBbfM+nmYTIzX7NrA/vc5JJxA+ICoMeSHOeZTQ8LKZwULmc7Oe4kPbKQ
8UlOBoHXp+u+bi02BPhk93IR81M0LzVRczyRSZ6/TGjgQW5kPTGBwt4ZKFaL/VetJ886cllQx/Tm
+FGWw9QQAjTBofD1eRqIJfdw2mSLYoVjiz2gNiINzTXHJBDlO6RjWMe6GCKNS/F7WSxB35Dl/TlN
ydK0miI7NrNtBoCopivs6v4XX/ZyMEaFnW0CeU9I8/90yU3Hx57zC/FJGS5nFT1jLcfpjkXxUNLC
wlB0AdNSewgcBUl7MTIxvPWVC9YVTXPo1aV7Rcse762Vmsms7f4eQhZNgA7e/rPLaDj2ql2mhxp4
RUuVOjYfBAXdzLP1aWbTZH5n0pzEs9X0qcle36zyYwqiLdpbelt94rLdbkY1QiboTBNvuzXuGrvf
AnVKywvyYQZWKt15nF87sEhXe+K1PNrS8Qus/SerxzRaOF5yr0pp7zy3ro5qTW3fEtpH3vXKL5rU
269NYf5SjaBvcYskxQ6JizaI03LzB2ZEvpYkCPvYc3o/ymH2b4mR6sSsYNmNRZbci5pwoi0G1XlK
Ug+4ZSufxgkfS5yw+eKsd+/tFANO5MAIbdoG5xXkcKf/QGqIHpJdh3uuqfxO5qil+wayxJboyH6R
kjrMza4O03H6BkZiBUvSoefvFEAvCXyUoVYB7pmaR7eVh8O1JqS1dt481D973W359FOLv5bTzC+T
6COP+jKQShrAYo0sVNN2DuInJS8yS+iYXABS85Jci96BwEn+enFbwKjKQg/gHFW9q/GbipwaBmAJ
x6WVLVcQMGDbRGatV1fU96rJP8jsJhbOxovpDyYuSy33WvgJ0HecWW/DBA7BDvVgsQdjyasB0i6G
SO5ObLTJK2UAgyPApN92Es9fjh6N96RFZ0f+gRlaTp/cwmZE0havlgD87IwRB4Ko3vsCp6pRuia8
o9k5Gmti+loE7YuSYzwZKeHyKmp5yMsNuDgSuwDaqynCtlsA8LiRd8fcCnaa1X3EjvOj5QwcDTqQ
80xQ25tnuNqhXbTql7dEQB7YYoV4C2qC4MFfaEXSY4GMNNaeJsZRDoTA0hrtiEGO2RfLPl8HRh82
Udze2BPWCN0k8stFqeLXNPWkjlbUeOALtYOcJmK5bJBu93o3uz7MHmMnIrhCVkwma6EgHhK0xpjL
dNYAUo8IvaT88WJAInUFOlyUsfRLKrcwlfhVsiRdQmJzPQxRmgwrb1jvDWsxTmsK8BFc30KosCL+
dvZqRmdte5BWHd+0nYXpvrBcwH/pcKcKazggMBs+AaW7F3vOSGzGx8iVSsd9Aeb/PeGYuYAnUGE2
KyCx3E7GPUUt9I0qgXvnVcMTpLefcWrbU9KPns9GbL0xkqch3xPzlwW0PlwKsi8/KF5Hzhdqnlqz
+mAaOnbEfe3sEn5eaMSG5Yu+puXDKKvCNElUqC+u9y4rG2u6BVvh9xo5v3BVTS+xUVan3tIIA9CL
pUpPrDTgFFmNgFbvJr39JyFZ/ERwrBlGRNfvcp0Nc11H6CUEDtddsXTVbdcb37Zpamcwe7Ofr6OB
xQJHH89VCqtg5LlfCXCAL2F/lrbTH828YkDiSEHp12Iwr0w2jGXGcg5n8qunL28OZiTqqgXYH6m9
O0/LtYMzkOGnihlcXkm1ig4LJJKq8PKQVMBzB1wF428HImF9YHQxolBDKsKq2b4zRxx3qcOiL2vI
DEgLPTmmMoqPblO2j4nhOk98KNO3HW7L1EU11E2fIMnw60ls2joFlM8MF1BIPw67SRXybUjrdLf0
ufnZJ4Zx62XKSP2mi90/xNeSrsZpehklmpu870AH6dEb5jHUEYlGyh7HaNhLmGvEHRvHzhvjELvt
77VV4w70DW5u1+TcROq4zzwnwhFX/57hgr0wWgJlQ2bangE9tDbJJV4I7n4sneRlzSbyJTUdRpPp
VrjSlyJk5mjiGhx+JnLoglqo+pgMreTg4erpyWCcqsXqHq2x1C4wSZwLHOXk1pH5ui+Uq3Yr9GPm
tTUfQ2wdv/bhEWt7h8iQKrUvW4Z6krFFHPFYWl+8VX6IaoF+hQgikAum+V6bMZxNlhfam1QoTlOH
lydU+caeqjsn1bAyllAZiFomaULYCfkZRrOLde8Xi+Nmrw3lTGNodb/WkekjalHKqm7aG7IqbqkI
x7e5hJxltlHi0zBWsAyt9hAVg9rwJDQEa22rD+LT4n1ZEohsLFaxo5UhtEBfsLTXfZ4d+wrGeuwY
f0B9oK6r1zWoGwuQnXT/1LXewF3O1Zmz1rqiHSpD2U8IouLYbB8bUrTp3fMeB19LnK2JsWTvYgsO
NADe+xpXo29mxW/UrwmPbfudzNBmQBwI82yX3P3DKr42W7+f6DWzOUDSlNLkP/yoCJ9a1VnirsDW
vwOhzSBOjmY49BtMNHNvnBUosIkI8+y5HApMtAbSjhRZ2DZgC7bfAL20RHvNl05/GE2RPLSdWV49
5Trv2CSZTNGR+ny5UN9XQAcgY6yjdLpl88yaO5jwxU7akB11g0pNiwcDLlbVFR99b0cXaITtMSHs
8BiJLrkH1tiFJbGHh5nLEgzZZFzMkUsT2zGHuN5Yu2oCrFVE2XqoMgK/DPAHcPwE3lITBDxpdNXh
f7JE2rjbr+X6S0sGh4FrPdunfpLJHssJ9Ckqtr3oIDR0tTYd2cLB1XITLkc+kVySSvs0zfLo1ulz
YwNrSKpu2OWypxnTk+zEWry59cChnw1Gs5cV8CmvlFbIP2Pu1B+2279HdZ5cBDSwg+ogIs1p9h13
88Svz8BXrlt2YdQPeGXTLoIhY88hS09GVE0NrNpR+h3geZ5vC9rBEnv6rqjM/sjDae4JO5GYAI36
rLVz+WREmfM+r+5vp5y5X3TOG1yk/b5ywEDNWumepNVUnCVN+dxpbhcakoJCL8lbEkpLP0bD6W8I
JM0DK9WAJFP0BdpK7mZW5/gRC61+WdOeyAUmEsDj7T6KnrgYgo4vrz1CQKEzOKIGyGwj/ROdbX0s
qzWeLQ4MmIWzAQ+61acXXnVym+gaJ8QW+l1SM5SgBBqPy+hsGEdekbCl2XZKCDBFTd1vMWv/zlC2
GD7zOIrrJAa/Ug558YeRK4Iwt+VEXobZvrqkOT1SgbehaSn7dZaopDMwJqQ8RqSUEFO7x9kG+EFy
Z9+1s5aHsTNXzC36NnCjZSayox+t62AzhVsNkIYEpb7jSkUVMDc/mC2nIzk/UFbmqUceoWMX3LOY
AP8z1eXeFGZyNdpqghfrQEb2QK232EHe7EW+szzTKdTqT0slHUiChp4fhk1/kg1CT43gWiOKhm+z
8ETMFBcXLBvMuj+7HmCqEo8DTqW+fTcKAzJOW3ThiBfbKN83pN/UPRmV5NXQl9Yfl0P/ximmDxSb
9ZksHzD8zJgYXX6kBaLjOSbeh5FBH5DfQydJVMwOJjLnL3XvR+ZAyjIK3M1D72RPoyCm3mbg5EN0
dPZRVibHqRYGawe0IAS0FOfOZsHKI2cliB8HuwKdNniX2hP1h7WSRA95vTP2i0xfBi+hPTGnj6Te
KOCS7y/gDSCfXKYEMJSHPA2R46/Qr4tCgn8uzMjXs+ixTqbpmpBdmu2YQzfdS4qSethnfdu/mIYc
Ar1LPYhKHekHTWLqZxim7mkGBfsWtXoX8tiygbS76BQvDIsNL3llg6AHpRsThkK23CGCGHCksYlO
eAREaGUxyc0V6UDk5fWBFnf5IRsmJnfeWG3YWyts3Pp3oZe/VVWIAAQphnzLYbJ2GWkk210eDfe5
C41ycOFek+OS0S0lxq4B+8RYV/0eBMfiWBfE3kvJEkUfnOit0ZeKInr2miPxFjsv+2RuVkU3ZTk4
5hWG9YR2dOzT9NCyAr5dcfcieJLpAUkd8c5gd4hCbRlwFWLwc1uzv1cFBLjEyIP7v/qK8nibRr62
b0V2sZu9eNo+AIrnsKr2tn2R4NNg/0PZkjOcBN4ifrZaT00DwqKKiIERZiMOtoCN27NEAkEFtLso
a5gGkmNiqYf+7CBlX+NR85dMvWAA2AZtrdhnuWs9Elv1ezHEZVHqeeWBP+iIGUk5YRafg5cnze0q
p0UQTdSRBqKnP4CasWw4F2e8L/AeWgAuGXIahU3JXuTR+0o1djUK9juBs2jJn1pOw3Nmu92nAEgX
egtwBdzfYuX97mZylxX9+ODo5np2jfTTNbvXuNbhxOcgJ3oxMv1yNOjvc9Vygcs08KC9PpsV9Alf
wqu7G2p9usgKahsj4cmvUg0TmcYgukwZRwxlFTP17VviqWlKQTGxHjFheZojPHygEJOfl+QJ5YKJ
PnOinM0Gp/DCtxXICcbUWBsjsQhDugfQhUa5K8hjWcoEfCsTGpJHeKtJZ3juZvYoTZo4lzxbPjjP
jYPDqiPg2NPvwLJnYYQ4JijRINs8+JjD6a/ZMSX05L8kZj4WhMY29+Hd4+fF2P0UGE18U7nVruqo
1cAvkEU1xT+zMyc7ErnWcsd6473h/AlYrEC0iuZfBDRAIWQyxBJGpyQBDL03NElLmNaz/i20rrvU
PUCMjAQeP2Z247cjyb8MnmC9Myh4MJeqf8zSBLX3qAvz0TGKktJ4rZtgKadPk2MqzCGOB7CRfpGz
zr7VsJuFGe0gAW9n8pcRu+LKvqa6Whwl/CLW74pW+JLF9gJp1pIsTDwk2Z1IMGkLNrJFpOjM8w89
jhsg/pl3ZuT8u08Ghr2uu20oIxwimeiiJcz7sX9qgD6DqFEtnDNolmlOhLTlxMnzWMfDXVm0vwDh
GzvZeEgPM17V1HHE60K1HeH2Ou3C8mV4kwVhCcA4i6s2tEV9KQxVXHU2SA7K8n4G8ztmezWS6KVB
K+DVnpQ3YzRHDzUzfGB+JbWiPvQvE2760My0GV59vaVIGK+VZKS3GPj7B8vKzqvjqbOtb+V2y7Vg
kUrvbMTNvolVErZe3+/b0WmPLGpI02rKZE/NAUmj8gxOvlL3PcbqYZRZ7ySrviLvcnmou2S3ppFx
JOXLOnqzQf0W9bO7Z0W5PI4mCq/emcwTAI15N3VdcVPNLfjPzl1DRDQLlFJobsqMPcLSbASw0p6v
2uq5Fyfmb5CT/Fl1cBdnJdgD6AaZ811LPAzJ7QF9L2cmBN2HRLRJG+qR3Xp+q6v42oJYZyfjGD5r
dJjcXXTPYSJJyYrE2Ra5Oo69TI8bA5jmhkxIkXk0CCSR7NQMwRotPDmrCxMsYFLIOC0EBij1WzaA
BGNZSfMhhSj9dMuYmpni7vuYmfiYwYr3qFP8UdXF2aAwYrsRq2AWTXeZcbhcdCs1finSsPgjyNWn
FqoZYNbq6OLkexDUZ4c4Gx4UaayHzG5Iv5C5uPbZJtqW5hjCWV0vyKfl2bat+iQ1nA6VGxFo1qbt
Z5Km9Y7pXB5IKtFg9QqD1wvvAaIwFOE4+vhkjixkAMp0F1IOWnC+fbezypWzJBHIuoVFDFy99nzS
hewoT63r0fNiezeOMjlM+cSKeX1bm7E9klNS7ZxRDo8c1gvrIvyNGcbToymi9KY22voCMAaepDk2
D7WVuWy1loEib2Ub28TZXddOT5LC86jNJkOxXpPEC27baan/sry2uy4Sa0Xp9PapW4zlqR4Hpk0U
GIFDUVNCRTOTrLhrE5vHwpu+U8Al7/FU2om/bHgLW3Eu1FP8XYyLvVduGtE9T4qlts5fGDcYYjnJ
BxqK+FdvmeWBgDtSl3rFUjcmDFtlzniLdhi4v97ovM+iBg1X7J2JtPLOvJKNU6yyGr1vAaenVoQh
8FpeO7UciKFrQ2r8huTperqWolBHDpFhKxO1gKQgSuVBW45Cq0skDTb18VJB1J6WxLcz6yWvB+/A
iqc913a3Jcs1Ot3viAnD7uGGRh5EmSoKtHSab+s5rgB/b+Rx06uIKvL+EGz51dKTsJ/+skwCnGxX
y98mU6qHcVmmQG/jYWfyEr4jVFbu1Mhq17Di8px5yjoDnEsPWaFeMunkNKJCv3SWMfMF9LBoSgVU
ho0N6yY0bfaEpI7t1XIyrCh+U/HyXfbNB5aaJBBUAEFRdUzMRkoBdoK0flprkcVrtShaHP0ujpAs
e47q9pW1Gj5xOEaYchJdy7xLfLUsLMjt+WWs8u6geQnZO+xObyc7KqBxC+2VLKsTSszbpRLpnk3A
Lema7n4drc/R6JPQWnjTuoJbHORdcuNxVQ/0aeLWg2T4gHZVBXKGIkU0sbePhtz9pmATcE2din2R
AqGkue1p6aDtmIv1CSOpPqIvRU7iRUCmh9n0S3rjfUIiKo+C+eliyWUL2DagbLferNHfVzmlN14Z
DWeaGhwNLMNTHzvJhAKN6UCK5j4QsuR2qTPzgbg4dRU1INE1wSC0JkmzE2lNZmTVijtjWx14Jd2h
RB3nWzZJi1iZiwc7tl1YDNNbQ8kegqVsEQVsYUyis45r5LF+tzX5J8Ifuz0ICE2c7BUi6xisjvZt
2boDVrP+8GYIN8k0DFfFyX3MND5NbDIAqjv5io4g2TxJ63ElrDew1+LBndb+zeY3CxlOccF1I7po
hECGqk8+UPAAg5bWszGmTijiZHp2K8fhQ0AwthSzJWBU/anunXXfgS5y+/G1itglZhPxUKIdUkA6
nhey9ogCtx2LnZeI/mQMeX8/6FF/6FRaPoNIM0PSdYxAxBapi2ADyyBqJvvTMvTuOLqL+R5DFHnR
ajcG9VkRqcjWxMUOllvUtkilOlqrnZswK1yarSJqbdj0tT08tGa5Po7jiL+IWRTBCxtVV6iraTfd
L9LRyhvGUpIVvxM9w4zi0W0msJlxGUy0DOw22YLRfLb6l+pcOh6cU7/XPmrec+GuxznJnL2ZmEwX
2TxWmgwqD3EWaBXq9Z++mt4SLX4mgoyMjk2fM+eMA2EXuWjQ7OnVjfkJABqrXdOxQKQ9GkKJdffO
yqb2t94346vQ6Xwyul0/r2YgkTqAKdHzlu1cTb+lWYyJCRicYFATcFxQJaHnDGIXe4gP5qiMAZbZ
xrMYzB/d8jLk/QQqz4aZBUI00YOH68nvrEoQEo8tsrdZYJAjQZCPQdWD9hS8M+uKozBrlvnamN2Z
0cQNl1GddEWbDf4I8f0dGZSxT0fnxe1s49GUtXGk80KdY6uGA77mzeJa0U2UNet+mYqMzJjoKYVa
emFVWLz0FrKKcnHzG2GfUUWRq6S07I18ECeoK4d404ruR7qIyVhQ6I+m+kQpyzjnAZQa5UDQ8rDq
DJ9T6EyKpf/0mhV7gZyI/eG1Kb9Gkd1G6wIM+Z7MbRz9unFhTEP2NHVL/A2Mnlclo98cUt6203ev
w/KCkHFv2e1R2s8k3JBWxkNpPdXiYlk3TnkXJ2c3PQKRTlkh6UB2PfdoNVR5N0RoRISaeEVJ+yP9
In2XBEGZGl/vcc2PdvHtOQ+0XX6q0zl0NwwixUorpF96Rp/lsEtbXiownrhav0rnodJfTHqq8i5J
D51DEWudlop4oPynmI45Q6hOC4yOBVV1szBVSk9ivu8ZMg1sGPOxZynCPI5XW9v/ASJGjfDTaSG4
8Ha4mYvvAQ+kEd2u8ZcoWmKxCNTxUKsk7T6unmP5rjU3os5OFotqWz44jbfnrXdTRZu6ptrVfPMQ
okNCSS/6sJ+774X5haWQMdJX6dPrwmSqi3fTiLyAxgjkXclkO5+OIjvL5eIm7FplHlryqOcPZf1c
8ui0NNpXt2fQDyB07POwNglKdwO3d8Nq/N6ump38ockkfRRn80oCx85y76r2Tee8jGt1VsZhEhdS
gU5FDiqVJpqTYdC/soSsSUSoAm7zAgFweopirEsDgOD5mxPILyA9DsziZH1uJ9474PcVhnW9fK3s
k80kguRMP40mvzHPCUoj7hjeIyG/tUr2jbjXyNOVH3F1n4tTn3xvbHnMRcFk8QVeNYNgqatXbNuv
D2Ysk/PgganpLCLgv6R4XuZXLFA+a45OXiP3ULPGQt6uIcbpDxn6mcLa9eI7R6VY8FYFdJ6uGslm
1yq6TSUZWmi11NXlPW6TYSU7vdlXtLvw99F+FZXWssEd5UsyWuWJ6e4vQxnqFsbmzlnprtR1Ii/a
JZyP4qtvZ6RQ8t4lfrwwSW/OifDl0IGmbt9ERnNJoFyK/Jg7pT8RzAaXjiQHcn2ACSHOZblUqNCZ
ryZxU5Ijz3sZG05ej71aziA18uX4Aqk8hEgUNFSDmTqk7JUnXGWoWI9LnGJjfJrJ/yquNtE6Mw2+
1b1ncMNBrrDfdc2rgpDkKZhu/Z01v+jeYxMdMgSYa/2H+eRBa1/19dHwXuL2sOZ/JhIoWGBVjdhs
50d9zFCjHbZsE8OCWr98pM1LSsrjqB+jeD7Zkx4opBtNhWPWA9LP0J5igQ3CaUF1I5G/eWQXtOVT
J147k/JSO1LbnipjC9QgPCT9kYPHxr4gJABXHlmh9Vj6hf17hn5YZDcrV2tI0YIw0lmiwCpz5kna
PaKiEODlbBWh530T1sfr996xvxH/BXECfd+BH8jAfTUOA+SrjON2YSd/2lSQ7CaL5OotgoqEA5F7
gKYp1PJyl3ba64j8DIyv70YPyrqfE3VU5qeBqH0pwRAzfI3rz2qM0Wc9g1bcXoXzNgKQZvj/SDqv
5kaVbg3/IqqIDdwKoWxbzva+oTwOxCY0NOnXn0ffudu1a8qjsaB7rTdWBkqAdhNSRFNUTKTSQpry
QjetyaZIi0W93Ln0SjpYI+bk3QtRZmTJKSFc2U82Q/7jGxSqOLFRnDvqw4JbVud4tUgoHBVMOIQR
IyvnfrelJv6saNJaqEbMvG3qvNUNhej8RmYWHgQBjSA3aAfpyRf2ItIet+M9IcUu1t00+G+wbzLU
+b5chq00kn/92G7LDJKhvhPL0ZDvevr2zMMi91ZB7iTRnuFX410xAkc5mcKlQzyqOCn2xNrb1zRF
TbR1lRbu30fu1ZykRS+qJiOa/e+VM3fqvlX54nsX1ouN136m+hMpWeyhGkDBgOTyfi3QsB8m4y6Y
DzjLh4D34arp5pIfRvMJarVtXXZc/8von1PelCHfSbm3i7d+/Pbrdr8gsUVsgL7t2SVBp0NfWBua
zuOCI5twOvnlple/J021OcLP4OZ/7tv3JThLqh3+51am3Yf1jx+MinH813rXW4tiaBw88VTNf5Af
Tf+DvvZAZjn7s9yY9o9cqIwM90t3KTouT07xgUhsH5miU+xX+aLBUfL1QXhXbrcd83REtkHy1wGZ
/BFoTOfw70A2SvpWjI/m8iFRiVjD2WDISv1wONyExcgzck4kQRJzgXAppvFqOFU0N+359gfSVRt6
4B2RnTunuk64o/jisx3zSySmx3FCOajBCOW9FYJAFnjR3vKJQlDv259/ewQoBbni3kwU9JreOqNi
HoZoKX4NeIeAYqcBbfWUuVsUpItn7AEX6Sl5R1IWi2S9p3tov87iIaGlG147tko86qicKqE/F8vZ
9elRBh/wBazS1U5671nyK+4HsglNeei/gmM3PIiW/3FmV96Mcj/AyK1jepyyo6BGoSXQOVsvNz3P
uLw6nKql5My4HRDuj+SeopGcYKmrL/GGUTfXPAXUdrQlX/Inh1hI4yBhd3VZbQX1zZwtgYX7Zv1M
vedeX4rwl5qFajyl84Xqwo0Y7m5vGow0L9ExZOK27/P2KbEh5D0/poKNn/bbVPHClAdWMvX/QhAx
SBSuHhWplCTs/Kso71q0B8QerCLWwbvh3dv2w2IdVc8qax7c2d+NXBtOcLIM+Ih+5xb3Ao5kWh8R
p6JLv1/U0zJ9+RZPzGeV/2dklM4HCOopDGqNO91tYf9jkkQjc/yc/PPaXEnYbCAG2+wy5RRvfoH9
GPV8IHtVdi+mg+ryy/TPwn1KplcqjJr0uHo7lZ0loVbrHqt95Mr7EGC2mR6q4uqitM2H/6p84CE4
e8Hr6O1nbrE8xajy6tkvaXHV48VMaaxHJTV8FOJEJIReA+aVOMegyhNKjOxTaFN4StzlTowe7+PH
aj2EOmaR23rDN/cRXDdZhNTGJb+zoF+nvgQ0JHsVRQtmFSsCY9nz3eExKwk5tck/LtyNZe5Eh0UG
XVTC5WzeCsnuJGVcaXPU/lNhTpfR/i/Vyb6yQ6BqWsvUPRtNJHzF3lNvRhiM2dxjKqSpsY0Z0xmY
wa7ZAAxh0sXMWpLd022y8bmAg/oJxzPi01cquDntitNMWH7Vf+eopmVNkHt9lNZvNvqbzn4vOABs
s8D/WURg0pIBfoZNTKdfvWRbI1+w8C4PRS9JAQHFBVST/POt/o2Mt76djjq8YqhgJEh3Kz1tCxPH
7Mc+SbiteLZFtcun/kmnlAasLqdMulXJ5+wh2p9ek/auSrzI6GgBA6pavb+xl9s1e57aryQjoQRJ
Z8F50ABhKmObmw996F3XsLwMLc2oLjdWKjdEYGHfsKOJIuLQRpcoOPG0/dpVPM1NRZ59+u06MFbF
bzfWcBFI9pHTcCPSQ69PI6Y2qG3OXKL+AZxrfmSNtiWhB9gHPCrU8zh+UPMmhgeC8RFfcGInO1X/
OBDsZMhCef41QSy0u7eShDTpgk28O2a+3o3WT9cpop9pJ7zl9Gipji0QqIkvh1Rx9LzGh1HMx6bW
R6QmoKtz+qeSfRAcLNRtBn1Gy8xFlr0sNnnCjYoB/i4D9uO9v3rI6f/agCpP9TYI580uu6/VFJuK
wmvX+enkX+b5Z4+mjJToDVl9TCpnQ0fvBgsI17yOVAheW4OLN3vLw9fMtmKt0PSu/2Z0IclLvfyF
HTVkuG2sT01UruYTZwd3Pd6avBe2xEr8l1LqqrbFah5Gf7xo8TJ1O5EzqxA/UxgbC0qYjcdUP9RZ
6u7Lcx47GsGh27L53DW7ynrQPsHIR8+3qLbY4sKIUU9EAzOiqPO9ppNzQtVnm4+DOmv3rKDFRfYj
HS+agZAH42jDlLYAuYX16vt3o2HtEX5uTHYpEiYIjeabx62CMiDKbxsZwI1+mx1KMzQNrdXjHPxQ
OfZvpV/DlS5RuveN84JQdZM3M7jPL2e8m9wr42z5R1nsdUlnKJ8N2txbn0LvT1P6DAtQqZ3M3ic/
IUmU0wgb0sngKYIxoPbkAv/seL912qIUfYEuydG5YVwhqKWo/sz5zuxePLSq9cUqeDjxCabmvWiR
fR3UrTwlOLc9u493GeWfI8Q2peREgVflL0LDNtEv0XbXRLyWkxeNy/3QJdD9jGXvFsqvhVwQH6Cd
pY8HoE/ufFKmm/pZjm9G9xyop2nZj+qRXsoI9BcM/eRV/IH2qvpPmw3GDc99bh4b0IxyYQLCZyir
Nwp6H+b8vjXOOAKpaH+q/LMUHwXx8+syRL6g/pUqr4yAZvr0VgteHvudA7gqWakz5jqz+Bup12j1
IW3vCooz84Y1l9u7rn9CajYoUN/n1p5aRcemLp5k7nTZdgXljml70PnbSJkGzjbI6+98+goH/oWo
Dgzno7b/dWrcZ86ydcwjjRFouniO10A/aoPmYVJYRYNgg5jxQdXYBMfdSpWQ6PBfuBRmldM/F2Hf
YpYkLOkLrq4TcEOywcr3RuVItHJSo6UuT0kItm8E9xgGo7WsL1WzwJfjcgTvoQwmX2J77E890V38
PnzEDUF5K+BSV4ewF20Z2OG6WCY4+zs3KlPzL1BIkuw5JiP8M0wxD4HF1tTLj7LeI6w4+cNyGOin
MW+6JgrG0MYPJNSXtolIev22EvtBoUMnF50VLNw7/UAZ+61JZNx2tXvoFl52f5mOQZN+6Ln5cF3j
EK5jHAjz0jT0sLZrBBy2EUt1Bc+MnXE+gfF/egyIIhxPk1M80qC4naZll7cUmNt+Q7CTIBjaPA6B
cZFles4cY1fD/m9gM36VIXZazk/pYkLkQ1hNdrR6/bHnrclDdPPS+UT5wixB0w23sdrkpRGR1vPs
+ijAMnGsne6/uQwQiDckBoRVeKLxm2rVKjK1s+kMJ16Jdo8IxMbe97fIx6F/Fu7IiLzWGzu8bXPV
B/TQdcrLnTVjFfCX07qmB9Rw1yo0otwJ97WyYCqpzrH6u1pC79WQ9Fod5iS52vlI5gqJa3rt7/Uq
z7Ux0vpdbxOTLibAZWqTzwEH9CZdkyuKwruZIJ869d7tdtiMXJpDaeP0Q5djp2fsSVu9FK8WsViz
vb72ax+H/BkTdaRe0iici9jl4Ojoc1yXFYEOPT1piL5i3RuedekbeXB63lMklRNFtirwY6jLz84I
DmUz3Slrjhr8lT39eLCaVDjTz/2Gmv8g1PwEHPk+jfrklsmWbjXqJSkKJh+Ftee2104Ns10PLE8t
ULA0SHjdB1P/6MQjO8U45NwnmenFHpQzZXhgReYORfuj4XEFC97eYVnPWcX0XuKBG4R1dcwxFv/r
cSKyz+23qMuiLFOHrh/orRr22pzpLaLMDoaPjtujbzdbgf3PKW/vD5+dixk9829ICd5k+afeWrck
Nd2LholttKfnERBp8NtdaoDJmSA/szdvK0B4oKlfcwmfchKLIm+kTp0Z7lc1fN+BjFuPKwqJbWcj
OnMYIWlyptPbTZaYcFPENWg/pqE4llO1DVV1NM0ad2ex7+b6E1a5ogs9S/nXGDuloGJumkO7pnKA
zp6tP80kASY7aGM31rjusyIl8r+hNS3hNhDspbbIz2UwUUiU7pNxpvk8NBAVdXE1t+cm5SwP1lcX
5es4MBB31BfQcwf9Nd76jkPQQNNUZ/RFx3Ih3hUrXxJmLCTU3TfrEeWQZq2jh1c4zzTpbamreqAq
qiKmf91Llb53PLx0RZB8ox9rxyemz5UtbRvFszO8lSNbXo8l3hI4A/l1cmR07bM3lJ/FItAC0lrv
1YdZpnRmMFnplrEOQygCyBrRmdzOkEqJVV0UbFg7cCQz/fB4FNwfnW4fFlSTfcZLYdVRgAoCASum
bSTgK6d8klN2xpvQdgwYLDieyk51MmyKpN3WDdw27gaa6ZBEtpFquIiINkN2DTjfxpkKDjYAK3GN
cTHOcTn4G7t09lRlbG2vvmfMPOHyZdNiKB6MKCU3K7CxriuBVwinpY8JMq/Bw1xKRiEIEBsUTeRV
GLKG7hRSjdrcdraMKmRp9QeXqVdp+UePBi11zvphTdBt43I3shmuwLKtj+o5IF0WpXEwEMpdc2IK
vEO1LkH2bFx+RMTf2WGAzrYDXWnOPQth31SRZUw7TobjTXm+9Gpro80Lp+qt1cVJz4UZoZd9WLOE
TjdXPjUeMkVUFGyGONcKt/7oLRdVCAaaxEETW1jmXTcClgd8ULpj+CMD9Cwj2a1kO9tjy4qnAuZ3
5VsEGMWatE2SOSJ6bOck/kaLADUBvYyVwEJG+e+ENNwHki9bB8wEPyrf54LEKZ+KaYPQiy/nVuW+
JnFLPFe1TjIShgeuUcitwJncKpNrF9NQFmxRbEXpfNvXu8ip64sZ4DK2OFmavkasZFPwLX4crCXR
UrpR5iIAMAOU01ylJs2AlcCs3/e/DYN4y+c11okvtD3PQsXJasYO8F5rOXcW0H9HifomHUkNTZV9
rt31xSmcA+ruPeUzz+R5PsIK0wqOI3kWe23Ec9iAiRbTIaOfOh3EHqPUFh9ZnITFozkwqsJDBjgD
CeF49KXx2U5oRAOYP8tcWTiwYYgM5jjcUsUbucxwmTaeQof1baqPAxM7fZh0UXozrQQ02PcKq7Pt
78P5n8vtNdK22mOO7NHo0h4+yu0gMDvwfy0qvfKBUdhNV7Tv7vdCSBeC+y+ePQ5YvMMu6uPBHz4q
lI5OVTxMAHTDTHvrUuPtSs+56vb4+KF4hkjM5YPrNkdLY4drxr0tiie83+ChsLMQ90dT2EfLDf86
kdP7W2K+yernhmzRG8XumCGYDC/FHA5HDV0uE/faWMMW+zyfspcUlqI2dDiQPP9jMQDih96/Z/b4
nJASUjE6AvIgyipvP7C2IZbC97JNLqvGmTYNqCqz9CWs57uh0jgHEf97Le0NeuFX5IzNHogZWiPH
JkiBbV5AMXA5uBgTEV7fCBUjzkccjvPU0Ce7fNoF1djBiKjH84nPw7ltR3mlGaEH80TlCVRA0pLE
4KHnVjCscTbMdIohXEtYUu1wPdykm4vf31FYvSe86OzrRR+g2H6C2dl5eXGZQRmla8dtKt7NdNzp
RLn309QAHwaEWDQhO02w9eGUE0H30Ugipt8F2/S2OsqFXR5Pqsk6IVR/31UJG7h1cdr8r3GC3zBY
7xQJny2teK7bMxfWp0mRdhE40WxnJ4/OpJsahpl3uwQI0m4gEJiSAIixbAVmMq8bx0spLQWAbwxu
7AAgF4AyvV2GBm6bnHXVVQviIyq3uzJjlKOWrxAkZcgujRE17Gab/u+W4klo+91YQbz2mMnrWTVH
N3MjmzSFbvYYul3gFeISVgdMfBj3flWjsdRIzovalbEmAebJWPDmF7jp7ptWkCZK3whrkvkY8oK2
lVR04AY3mmi0H62gaYMdXafDXuYZds6xCr6LPvhnKjO8N70ODsIiguxtdaCxbO/S94WvXht0H+9k
5VT7aeE2mDyNNFqgFnJINT0kPn08m64pvwpKUh8agQyM/ALSZvdJltYXVxMFiJPBYNvxPvTodmfa
c77Xstd7LIY5hvFa4IZTJd2GWfJAejLWznTNZt6gzEaQB5Bnk1RhBm9tq+wPa0mDq+0usoz0rOy9
C6YdGQGtq1YN4lCOSXEabe/UhqRhuAoz9WpP1v8aMg/4XORdRw7Ivl9dPG7YLg8wsUPclT6apR7R
3iywFA9YIhEP4WHCnNbfSfuXrHhUtgU9OU7g21/UjqLaGtHEp+0A11ekyanPWeplqWdsqKEN9YSJ
+gllWnYsFB4DMJK8A43tihddavUoew8xP/La+SEPwY+J1yfCxcau81gQwxEQX5JO16nN/W8hPVJK
Fg3sGVBXW460KFuem1DJ1BtosaflGep/l6Z0bvqLT8RDT2fTQP0IqNQ4ye/AWtedLvj2zIr4DtxJ
X3o2phRtVA+4MxI2gI1yW9BBBK04Lz3H55I9+uvQ/JXrwI6bNzVbqGuLECG2T9AIfmF7eSkRS8ST
Np/lPP20pipOtWfdSa8imCPzmQeLuiTo/nbfDgEmY49wlWuYt/7eswbskWqyPqCfwxcUyvMbKS/k
ltMXwUuxjGfVq3GX0vB0NkOhX4fehgoO5Xpkj8TXgyzrkWfFvdakEMSNaXc/JoLJfbfO46GGOiUW
UeS8K0UCvaNShxF9cowfX9TV0Sox4eqcvQJbwf8e+5o8Co61sugwLXcmf187fZcmWSjhTEqxszjP
edDZZLegIGF2aUvjhFjFBJzuAay9VHJIWYDC4IHVGx7am/hzrb0dkrn8gizG3tJjpE9tTXgKtOgw
H0dbIvsQWr+O84gzIwzAAM2weaXZkPF0NDijS6wt5qYqXLxzBaZ3lIy9iyTEG/bNjeZpp9D/F+aq
im8GMLIAxg5HYkn2qegZy6rWmwEyUibqPAsiAvcnAFuOn5rUqmf+Co4nGwa8MaW+twnT4QCdb1y0
SHHZASzs+zH/JXw6R948AQvVZYhZoYP/yjrJf60tZZJVw6exnD4g/5Xm1EouXLk9SQ9Lhuo2AA4t
Cr08GJS95QDoJ51PFL2pW3oUeduFz2Thh+2hbcpvJ1lfZDnjY7kbc3ENMkLgsGQSxxHOC0o/pDWH
VDUc5Xb7XDBHUd2UcZTKwJ0evMSrH8vZCbiQyMVnI3WTI7Wpt0wJy3s1Zg2qSZnpzkv4TZdJiDek
F8t18CUtZs0YINoFYtjONq3FISusZv79KBerwWhpj8fplfSAbNzx0dUx79eO1x/8lYlQN1tJFRoV
tVX644Tpf8wn6501181HBTDkLq9p1QJ4J5uMUI2EPAOc5WmE5ZQDTibJn6La9MnUQfI7LMJKIcWT
/OgnwUPCHfg8Ta46uwayQmnQqEbAW8h5cjsvqtWKZy+P+mS/OIy0boADtVL9ePQQcW50SmX5lqmn
8CIzm0KLvGUtdNyrihwDzK7twcFQFJGFC8S6pAsMSdGZCgcuUGsx22gdAa7oH0yzHV9rejQoL6c4
i4vZKSwewNWwvPNEnAOyJzaFS6U+pPrY4R/ZTkmd3XUuWmKb+WwNEgjakeBlwvXNTTkYDM2iWz+M
FbrbnQyHZ8L7b5l5WgY7j0cilFDGsrQQ1pwA5RtgaNPMoEcaN3Rx00edcpN9bygX4KfodnrpCQ7p
goRxY7IkYzeaqyG3cK7IirEO/wQDOt4+ksVN8qqyRODDRe3DW2+WO/SxvD9a4iSC594oO+ciolkX
VTTF0To12WEkE3Jq+F8rrodtZWq6xEt6FpjgGFPL0AUtHJI+avOFfCITe0USYr5FZ9dFfaZShAvi
McU1kkZZi15CqwGrSFkXDXVTSaK249retdPwaxLLOz4JJjIkCElxVZNTHXvlQhLhVHJB0bN7BG4u
+4RhT3+Sa5ykL8f+R6XjDxBWGLeTZLVi0i+jMIH1C9PxNPr/aCxDWyA7uyXmwDZQ1hJBzG0u3+vO
sx/xN+gPHEdmNJGUgOrA/m8YmsKJ82qyGPoGAsdSssyOEAbDMVhR27iEs167m+ixsAGofPaa2B9K
uatSbmCMWRiU3T68dpWNgLG3zlU59w+4BFqklXkHYCMMPDZt9RGsFZk8QfvF1qrRJKVly2vPVOKT
G+JGYdVzGgdFVt6RU8D8YVZIHDx3eWhX8Zfo/DbXevM32t6fdkH8NHf+QyiM+S7JEgy9VsiW5Jvd
OMTk2LkpcQyi59m49TuFBaD+PIsbWx4a5sFpCusLHTqVkCIlOHoJ5RUPpXeRmryGzRROGfynPXtv
Eg1s7Fk3AIwSZOPOztA9BhPN2yQJQQ/jlogKk7iCSyNEET7maQhX7dIAuaQCgN+AIxHksaRz+NkN
yDXJpkCE7eUPKah2p60otT+SgTUCkCVpMqiBObR/aQZ9IgrsqXM14GA7Xp3JuNSq7N6SxCuQPHQA
Anp0XhwU1zAg/fgj7d6EM3Zfp4Hu69qXb7QLZHdulupXj/2DHX4GqHUwp9NT/bi0FAbV3ksV4J9y
8UxyfXOKbtauex+KWdzLgsnPFQYxRjmJOqXbTJ+dgyr1GzvOy4pFUD6YbfXWpTeb2OJDZ9WTYfno
3ik6IiJJRp1eIQYCbooAZGIjx+GvqiUhHUUNGIU8SHhQ0B0BVLwrRarHqHUMMhhMHtNkb+U06FJU
6yLop31oMw3Yp0fm0ajrjHovcv2fR1rJnvyM8LwM6a1KIUS84BYEtqkM4HBhO4pI6SIyrXfsg3Ya
5Pv5GDbWdi6kY8GxuhaR+UX/R8O4jKtyJKNhRXBdrf53DhK3q5v8s21rHCULi09bGeumIJsl0ovf
AR6scB0BiRdxvWTyu5Wm/CIf7SbiLkElY1fBmPmpjwxfuC3ntb3APjrab58su7DY6s2sWwlXK16A
M9g4ub2QI/Q07uZNNnYHYwq9ZadV6VJ/GszWkYbIibc/sVAZqiUhSCdFIP7G7iGOqm0JlhgsNINz
M9exJcZsj57WJMORwt6rlU76u+LVLmMjMN6nRfyTJUwvoXH1jjRtoqL80fsdnUo3UW1PD9PYj2+e
FaJ6Fj36qDy7pQiQsMp62L9A376YeCQpnTJ8DEn2sOsqaHxG7gyTg/nmZFSRHBCOuBSgBr9jwOXA
ouPHo2Rz3nWEMR0db8UBXAWLfOgXsLfOD3v+kMfm5MCL001Y3GVl/7gq7H3McDYDWdm5j5KIQOjW
xYQnZWbalLUmAABDBvQT3wlVlXKb94MPftK9LmIKHg3qR3ZjNspzIrQdM9B04JxExwceIfkb383C
XZeE6re8hbIhO2FQHH3jqsmT+iEYa74MrjueHbtXx1n7oMFJUP8T7upuDWkOrCCmvvB2NVHl8pgR
hzUdBHqkuzEU3TEP8uBYKUpnA7fAuDoNDWiZ5cJvzPWDmjhV5AiuBkLp3LBi7EaKJBJQPANd5+3M
IN5p/CC/RkSlr737pra7z9Ls+1OnwvKxn4vkznbG4t306e61J0NHU5kvu3EpoZuIsjr50BjMg9rN
cJ+o5eR65veKOM0g9W1jNgSnyyI0jiNW84Ob2jr2AMWiwnfaA8gIOgXb5CQP+GhJ5tinqc7FlzY7
K1q8fNraxBxsTaN4Lf9f0YUyENMCvj3KLnQ85wbQWmglO2u0flc9fIgFw71ZmMt/AYjN2ZlxbkPA
NyfC7cvn1URKZ1bzfEHBLYYIJwp0cy9fVi8fOE2AJl0D9Zghin+tqxiMmLU2fTi4f/7g8ToyPUf0
oS9PGLjsaIaf2mAyszZw+ECr8pSHyy0xyGijuaQ5uUBbybm/Tlnca45cmjkUTbX4hvq0tXbBHFpb
04RR1f3Sko0AdOUhZ5HeEPPiE/KRtP5Z+Zb9N9mYm/tZsw4NubHucsbun5IMpusSmgjVso6pn9Se
i56ta2W6v4SU9RuVDRBTjLYh80IpiFi7ZdnMfurCPnTGc+uX3rYUM+6YxKlpmZpsEXwJ3WZvzBjh
B+bC/3Ly8NFXT870rqRb7BsMNLj8sBGD/3TNe9YNPQRdWUY9OaQ7PVriLxdPblMeEuFNj11FUORO
ppCCbZhyS9iLOnWOURAKYBoYLpmxSVKrPtypIySiwSsBrLjk77TzLKwdGCFpt9Y02q+gN7e01LMw
ajCUDFUTUzYrNjjJqTbqT4L1yi11wS9Vb7xbIV0qiKjHC/lU6hXNc38PAe1gPUxBrKwyOYdY+TAM
duk3kA2F9iaWlKBN1He3kCFiU0i90SyLn02zmgBWE7jKqrwLj1dLpIXzW3XKi5jV5CGT7mqfPTtt
hp/ZN0QeN0XQX7SfWqDrdn5WCLZOpIBMezmKCQ1TUb/IAROpX1HLq4oFfMlc7JEZF9tSEoWs1s6h
JjcXg7csUW+AqozVTknO19hz5+A+7YsJINpyzp2L5XGRyXJYUcA/uzCkCO37ake/ESUt2AwuVrlC
Yhai2dqhYdFvEJJyWuVZXK2tsV19f/LBk0xE7mppnY0fCFKZStNDXrsE70MO8l7aTlpua2d9c1YH
wojMKAd4NEnReS7Ij9qkLQ+DZX2VGRfT0i4wDX23rBCdRas+1jLXyOftBqmAnDOaP1tNZJNvOdfA
UiMgu+3eZ/QnPyYm4UvziCRm1nBvBHitscx6tS+m9PY3hK/+UA3/bAt8re+xAdhozLYQBDIatBvG
ci2rH/qF1aVsi4S8uKSaRNQ78H7KF9bD6rYBZm7l7dqhCOKKde0k22yA6YOA6kXNZJBZ3j0NOeFj
Z3p6G4qBlHsDfG5CnLfkhJ7Oa7W+krLbHNZmsq6WY4goDIrhije73rX2KqOltygzZPmMWuEm/6qR
aQNckllhdcw93lfEGj1HfF7kpG3V6OMSkgv3VdBYZJuDpOMZR59FbRolPR4DWz99TUXfPhS19L4J
DiCszQO6l4Q6rnxkmL117ox91vtZJBgXtvj2x62YLXm3tgtCBafkcSK/kPrukUiZkpj6Xb1YOeb1
NNkOvkhfnQL2jUvDcN5MZUiM64NxCQIm/4mrYQ9E1+zn3pS7fK6tK2/BjW0CxZQZCChBZ/QPjDIk
KUj/p7sk2Bg4zfbAt1VsmXn2PvuLeZKmVi9S84SgsJDIKQW14oYBJ1q5poFaM2sJPCXdOCDWhFRZ
CLCyVv9ZWd79TIucn8HeNXX29KF1qWzv63H+NoVI75kiJM8VCuZQdR2mqLU+hKKdrmtbizNOYALy
oBy3YvCIlnHSGrcghrgx4FhvFfxGM3Z0XqdwcWEOxpUPtF9XTY8bpyPwFwnfOqE/JhuZ3GHan+tl
sxDlsEt7XjYLiH5rKZORskxvDzAH2bKAXQyYataPMtXua58xqFH55Ef1OAjSHYNwV3muPJgAVZsi
X94ZO8G/WYTJ4hAmOAWdKFvftdvXeS65mRhTIH9IfsFAP+9dQhL/MmRj2Fmm5GBKnKOeRHM3kusB
6M8+Y+XE5LuinAC7w3wHE+bs9ZQxYPJVPtzOrY2Px3JTc93GNfUIGI8boqm0+m8xUeLmXnKfCGzs
yVIXW0WwFEqV7C9nVN0Ia/5YRsTESiXOIZuqV6akIQpM47lyGNg2cnK7dy0qJD7WZF10qX5dmjXI
SMBef+fbGGSDxZD3toPpc6Dh8sEnmf6jaytQaddBFNdaUFtZ/ivXAEKYari3lhtka1N7cTQX1zim
icvqDNsaK9MlKM/35Yl8PkQj2Zrat3uNC8ubA/MfqyvokWOgTJkHx44Nno8oEwxsnWuJfdCwAE+O
Nb6lRZ3cB71Wlyavx5iFCBXfJPNniAyc4wo1cE5IcbZZcUFtVpX/C2XenMdGVWdkGHx0opNY+VNk
0Y0erEtVtsAqwUBylJMSV8hI4FbPJI45B73W1iPMD3ruvkZ9NmJMQKFz+x5Sq2D6WAevB17tnP+8
yazveeaIWsiyX7IzEKrlDnE+iYMUIm+op8vzwdn2DlApIAfhegNGGq817E3g1kzmZEcngXTiGQP2
fuzojEo7Ba/qN4Dpdt3BDN3qwXTvkMNo2+fVRFHjZGiN0Wsi/RoaLBbIkTYz4Vl7ex2eKuAT0BD5
PGv3Wum0jc0mnfaEeppf/k1ATrxXeHt7mBtdTyHI9cw7MRr/rGpSu7x3545Q11bFRWGNJ2JHJpLv
iy8M1kkkpYly1w5w7aaduQvDbjlnqwusMJJVRLbcuOu0bbJtEYXr6+yLVBu5S5FTEG5Wzpemblgs
hhABk8Hov83cljneRDkRClvu87X343Sp1LBDhgYZvYZz5AiDpdFGrxWoGepyHs4hjtjlEiw1QV6J
G2a3o7+8ZmD8/1JvfQWgwu7VMzmd26axKcarBmLLoUsR85MI2B9sQsx+rX7IHnMRBNckQzmsKFB6
oAXtFkmFh577qCxAxYulaZCpo9HFbYSLJrsJyf+PtDNZjhvJ0vWrXOv1hZkDcACORW9iJhmiIqiB
ojYwiVJinmc8fX+o6q6koLAIy8xatJVldsUhfDx+zj80YDt+0CW2Hr1sCN7rCgZgRv0YERMkuIwi
+SkCOqoUq6Hw0cemJe5Dqkwn+bnEzO0QoFiyhwgLq9/2BXojGK/2BdKntj/xhiIz32sG7J9ap1QL
VtbeSNP/1vNGP8iu6M8B8kibqIIHobVluO45ldfx4NoPXYYLlDNkzz4mojvfhdYbj3kPMyhQ20Yf
zY9Vjmd505Nc6VqT7Iyxn6GXTGsq85fIV4CAlcZ67thSpl7/4DVLE3Uy4NBEE3RSFEo+GF3jsrfF
TEIAd8/+QKeorzs4G6Q9lqRYnHiIm6aN2SDlYdXunUUNHZRo6qDl5NMH+WjCie+29RSOX+Bx1Gu3
htaMjmK38uxZpVwfyfUqBYbCLEhy+iQmd2z66N41h3Ets/ZDVlJwahMyVqfX6PyiE3UwnE4dewkH
YCXzkt5bmdcsmsg3BhralbDHhzQ0kIjthuijV6Q/OIBRL8/suQ2UR0/t6A0frLTNOZUi6JrKARFu
B8aXEcG1oxzGmMQebI9Lto7GZBB+ysoI/f0J7IbnDMEuEBTvpe0JMB2Tme/BHpDZK/en76TfGl6X
DIoe7icMER6KocSksHfI84oKIdkA1TuuvhAwADVG8clHiAKoGpBegVA2pdLJ35iDratVRE9h45dT
SA1ZMxsKqGWqr4XJkDWTY3yAyKk/mWkE0MPkd6LwK7UCl1d02m2S3iMjQF4I9GruHSYoBGB8QcwN
BRU7zaO/EXW0cIXHgZ2E2iFtq+Brotl0CaiOHQxtqO7dxMk34CvATWeION4nqd5wrWrNwNSQ0iJY
GB+x6QSR0tXWjkHC59Byf+KdCvC79N2HxKx4Y7NnUAwvJp7coUbR1k0qrn0PLXDfg5hK5bobH5Ku
RDo/zP29zsNrN44d5crBnzVABsydPDsq0eL2660063wfqcj60Jt28mEMfcQUnCKaNSrMlVVDrPR7
OjstGYpj8LIPKuOlwwnv/Yh8LLLZOgxjT3JvmXLXyzvP+NlTpd6IrrVR27N9/YM/BPVnXcUgMCHw
UCuvG0pGNV9Va0AeRNNW95XUoo9SkSMbjWlTIWnbbZUBJ9PMKPnpaVF8zhsfqU7u728qhKAadzwN
UQcf1lTGoWXJ2kA+d0TLWgHryzrb3FP7JzGuUI1E1Geg1xcNZ6Si9XvNtppvXmlZs6TYUJ06HS0Q
TcX1Wk+KH5QWzJ9dq3Oc023b2kbEm1kh1DBpMXANuAIwX6S98koex3obpN/sJDa3bT80X7KWRwUC
JOTYvXrVUXbEFtMzd6QQIFqUVVGWr4f2HJRO+JC3VEl1oGmD2c0UFrMPOHX0+EXRwOfBDjahGUvt
VAYqfZ8ouzwbFLCooM4VYF3C6LEnUJfDaAOGj0PMFlDKh/bRO9lOmTz+aLW1GFX0ziYQxvToWqQS
sAOp7/jIm+SS06ot0WZA4Ko1qO5Fw0/Q5NlBaY2zgzw87hEerA5diXeAAI31LTH6fgJoLetDzomx
kVPNeSqH+Dj2YD5GoWO1G6FD75W4aiUJtUsTNMc7Xsuo1PcwblCk4vTL9Z+kPiRpVjJfw1V1X2sk
FBPmcVtkIvHH1FGheIoyn7edUwQnHVo5GvzItN21ZqT2rdOn0NXtcu+VU4PchjN+q3CB2MGJ57xA
B5DjH+oq3YHmcxKMSGfJ1Kb6P3NJSA8OOm2lj0MDVFz0Yno3lA32n/id7hF5RQJYcP32uqE9Gkp2
O55exqGvmuB74U31wdLbdD3lw/fOwlavydPwjwydPfCNQ73To77Y9djL7iwqXOhX+eZOnwDnppIE
N0X4fyfx3gCFCgYtyPVa7pOR8mIUGvsBBe7VaMLG7nwLiYXIa7aTWTvgSTHHyJvO/lIVPaW5+bAd
4fDddabm3auBmvcqHKqvsSbVVzlWdA5zu8jv0PqtNrZhMR8oBfj+S9rO4smlnW1pO3gHJ4Jj42GH
ss3wS0YNwtEOceBH29BvNQ5XP9uaIzDk0lB/NFJDAGqW/qK6g1xPEKNaokfc7FNJjRB1Df4rpQU6
m7X25ItcPszuvk9GmQZbFNfjFUQTcAmtpd95Mf263jbUmU4ODjrKfiGzMI7o/msPNlKCJCloSq1N
hJQ3EIN/0o2b4VK246xD4aC1VOe4dMRxi+Zj7EZ3iQVaO0EzzXYfAFpCbEui5IuTaUgv5l6BmRdM
mwCRlwctLopnq0VmxoZgtm1ZTu9NUqD7CM7/urJBoCRR5L9z6EAde5Y+l1TTg3MA/Z/F0ybtcqQC
A+s7/SDzBMn8FXAf9Tjsi/ddbzeb0jftvcvz7x63Cf1BGWO94/4t9snE4RdVmQu/M+0BKctwF8a1
+0L3bVjxjhSrMgXm69oYVGRjVK/DipIJC3CNWhn1khTsZIE+yIqWS/SdYisaSID+35Eixmte47DM
cLNeD3kOxlLrKOSrTM6ZnPMRIQCYEOgEITWH4iEklmAmoY/BPrB7vBqjLF9HtvbKJR9K5MQ4mPpo
krvIc/wjqFZwfxO1UU5jgLR6LneGSJ8pePnbkkLieuwMjYRTCx+o3AXbUXNImNJC/DEF7qcKissn
O9HYUh4C02enHcQ7uMTVzk1CciqobRDnTVx3ESleTQ74PczF1KaaANEE6WAdfAMoiY9wQoWSh0O/
9dFELuFZ99GJ5lXSPRiC1THlU7EJogkVrwB2YCb8J3RHDhOueDC0SvpzeICSg40JxS/4ioaWJfs4
hUlNagAnoNbEtk5Q/w0c0a9zkYk7CryIUCRh8SAczqG1O/vqmP3ovNcECKCGihDCXxB24tzZ90Ot
PyJsqVZ+GvxMiwTdH/p2R/S2p3WoUydw7TA/uLQwDuBrETTQyWt2qYFCwBBmn+uM/jgnb3Bnop/o
gOwfyZ4LFC1Xg2qcTY8nzdbMyvBZZiPOH1QNAWpSw79XmmU+g2uydvWcXnRdV+wbg+ozJTH5MMEf
P0QIce3SAfBsGHbobPQghgeZ5p/j0MmeNAuiLW/nEaAW1e84KT6642DsOC7QgKPzcmhi4ZyTQMt3
wDeczyA5EfBIFJ0oEAm0OnMdvioNmiFpUZFHdnknYhQ8VgN90o2au0L25JoTIq4xmOVML4F21C5F
Z9VwSYAgnf0KhfZJxikiFUlQfdLSAWkseoSPCEQz1k2RnpFvR4xDIh9ZT0W98ay+QABcUH+Pq+To
JcX0MScTO+I3feoRqdhEWfuT04W3suu3JIbIwns4mSAkQrprAe9Z2WSMOGRQZkZ7jeIEThlN0t0V
KAQevZTyTVVSnGQwQRoPpg58uBF7JLW/BIr7YZW1AULHAL+8pCvExrHiPxD8zI9hoVryobja1zWo
XeQ49PPg999gk3ytkbW466dg/NxQLN/Qj+12o49wXZg1LqlBYL+jo5bva6/jjQI9GiUF/HF8XI/+
hcSCFo0gm0vxYo2WjLuKY5qKaWHna7O2SzSGuYsqbNtfsc1Oj6UK6R12JLZCTME7HnclzxTAbk+F
itO96ly58UbqRL2OxkfRmdEH4H39uud8I2sG5dPlakCWk3pmnYVAwHPPOQ5GAUE2Pk7luRbInKDY
L16sorW+h8asneXABbLRWVlHSJ2+073eWdttPO6yybN3SrjVc9TX1BQcnsgYMaMHbwXDEYS5/sop
AMm0FgM9wmx4QTRdvkO4kQvV8GuoObSfk8xNj+BFU7KrnAykLLRXjmKyLqRHYGUId48nt/NAgy/e
GoOJWlLloxflUVGJYi/c6WXYYbs4C13GHQhowG6oWZuUtLqi/RwC53oWJG7gbiGXOh1Vq5XrYT4U
FW3wiV6wR2qexE89LiJnFwl6kPVj8wVYt7FDbo2HiS2B2fB/os+9Y8qDBSLirmwpWq5jKjZA35ME
/GuYVOWxjLOSukmZ3nFkTZ8Ms9DuDfr2+6RsOWfIWPSW9AkgDE/EyIFo54lvaNM8gwk4t2i3I+FP
kSlxPxX9p9yhuKdTyXlfDo568AGYr9sG8Bxd14ClkuevkT4k29iPc6yQnZkxjrHfkzvl4s5IW7wT
KNjuTSMOPxozBUw4enCkaBb/TE2a0ALQ2KPIAZdWejts3WZIHnhw5KdpSOVOw91shyALfgR2/DnU
zDJf14cox8gFnTiXWq2ixI4LysbyUU4+pGprAnCUd0H6Dr4qQiStR2ukaAw4HRHFCIXCzyyJ0nwO
u1lWQyFtWvUpaBKwnbQCgO4NZjihql/lW06ScNtkwCfhaVg71gJekLhq7rLKrMDW59706uWJZAnM
gI4sLO/92o+Atmooswv+GcrI8mxNk0lTdsg3rmzcvTKZLrtCgUB4SHmh6/OZGrP4houRdbCj/Mkb
pmqnSd38F14OcjZ24it9cDE1iocX1aviHbym4JUrbngHFASgDmKgKbVKKFQtzgAbXGzSE4Xh8bnL
OQvovuaHPnE+leVQrSqHH+l079WcdKPE4YY3HnrTgAfk+DzyFl9Z5hCeNfoy+8k0kC1IGlYLG+0h
ahkG5OBxWIF40rI9JCKGs6UKpajiwQc/vwpt8iy3CbYtisQZXFmS9mD+ByjsuEG/bpxTFwflp1wi
v4MWb+A/uEMs7wHvFRt7HGl7CnN8V0ap4gJv1KOeUSvDry/Z+63LgukcFxQQfXd6gfhsjG51LKk8
n2hqhMjBZt/hqfhbtKL9kx2U+mHo0IuL6B4CJTLSe+X78G1TI993JmpyXlv574fSfkWRPrvX8w4y
r9krhPW9aTXydHvETopjGfw45wUvdn3IvSfbBhLpOwWVlQwxx5g2JrWQiu4R757T4MAnCHXqD2aP
6FATFeqx6mquT1fOeRo8j2gQMZVDZm0UEJbiGOsEFru2xREyPIQKNBXPN2OWeM4OLdsReVsOq75x
8SQNYZ6glVE/WaPCaYrL8p3m47UEdlGDeoNKJg/XkJtUFd/9OYPOyrL7qYyufU3t1t8l2HshJof6
SqB53Z4CZvZBdKOP+4tsaHChNRtFQHMcU4yUrJEa9ACXPDQOHGsMQ/GRMBATkCMfaVTNQ+3ADbBc
OX6undKgwOjJe2A4cMFt/UWhHxFFlJwQOGws5NrwEUdF091bQCUekewKIWGB4cDLrt9g2tWCuigo
pyVghzXY07oHoUwlBUYKmTeg84RqT+MmAhtEXd4XIPB3ttm5d2U6FXtNBzzTTlp1YOORVdcU25vI
CTe+kaqHBADshvSO06hpvxSgCA81gJmnUk01awtvRFQToh316P4OjU+2q1OTt49CffJ08eQkVr+J
8lEeJ8f6YnQWCvIJt2qT0aQAYKmeWgh0x7hJwW43rI/SAo2daG1woLsSIdKAM8boYn9dlQX6bmnJ
JqFqSs6lmUjW0nd6h7tVsOljE7YNGtu8bWBg12M9ct7X+YPuwgwwW/ihCGm2yD1k2QENLQHSu41o
i1rlNxJXshzAp+i/xEnLEShFc4emFgsXPSANqBJv2PS7lBU91S7tdoVbFY+sK/MOQ7YJ4ajJgTgY
1Hjx5dkPUiAYsU5TvDhxB1O401pnpfNCBaFoQC2pgH5Q1+OV7pg6ZyUQoyGu4B/FEGU08OZPJpuL
I1CXG3uCpdLJClpV6NXPVVXVZ1Hj4eiXKt7744A5eSCtDYDcb3T+aQuis3nMuXe2duMjtF7UqC3A
yF6D53EOSYRwgNm6HPaj8bUdnPJY07qHVEQLqNZBKicguFcd5kSbXu+/4Y8m9rDr1U6lsv2JMZF9
r7sR3SNXvDqdme4qpFaf3N79FjgKMFtFBYEG2g/wvPqW7g0P1TDBAltD000VPVgQ2WKZ1dnU/kS+
tyTKUTq8b4RpLG/njDAAJU5dG+lr8ORd3LfywcjZ8YWZHlrN9E+G1aRPkncjIPFmoHBPifqeRfVa
NvQpijTnAaECLiKvE9veECBIa12sHEfLNgOk3ZUcM/QISd/WwwQJEyRgvm19br7Go+OEG18AHS4c
9oMWGJB+KMhQzRkbrLEQPXQtp7mPsLnYMBU8xQMxblWS/WFgl7hB0yn53owUui2n1b6VGHpRbDAb
GIfyqSSxfKTBhuaU8IavZHsvoMtsiq5QYHA2HTZVS+Go78AqRFH+g49jS+cDtI7ZYySP6EapIqjv
h0TKVV2V1Tng2DkEBaKY4PzoUNBXNTIo60BwcFGhkWFAf4ut6NHC+HmjpxBmZcgLyhlwSlkZ3ujd
GRiakGA5Iyhi7jQxITXT4vQBSAokU+1U073rdugbByp+bjwq18qg6VDHXA2W6HFhRTBxnYQRyGbK
wCjoVjW4nP4Fb0lKy3HiICYikO6HNTIM+YE2jbaOY+iOnW6OW6DTCvoIxAnR4y80ZTAlXRyeNk3X
mHsjrmGjVyOGCPQaH+CavI/iWH0CBhSty6x09mBbkHJCxWNNuT+AJtBy9YOrhyAjwBc7Wn20Gruk
6QDAhjaB5H3RjoW/VZ3zh++2nU+HdBjm576GbBXsKBgz1ibvR0nx1wOZjAwuGnORPbb3Nrh0nwTQ
apsKPyufU25tK/JJ2qP6M3Cj5/KITSR1KRPTnho5cGALrtXRarXQXNTmil/o1vFL3zZIgtoa+uYI
FoJV8637uvCpqADY+GH3Q/uHb6NSKNH21ZLip6Iwuwd7g9X1qMb5r0v/qPVUbjqTZn5gsLsRhUA5
cNYpFRzA61Ah2p0GaPyIjyVCmau8okOpEtlvSlvE+woY7p0kqcINkaxtVXPdwnFz4kOFtRMSpgia
hQqOSusaCALHdnWkiTV9tvFC+MD/L2YFTaBt0zbUtrINRmh7AJBAIIofWgvykoJc+SO2zZBXQoyH
wFAyNOasdSA7WPu2qbjnJd1AuPPxc40vbcS17s9o4Rryyh0v0w5uQVTfxS31HqTk1dagf4dYiOmg
DBJZ94Yeh3iBDjuzhINc0CpFr77rNOMz/Ww4kdKgQmk79r30yCy5LiA0kR5ui3Ss3qEebm2rKS1R
hsAewKlC+GyceelgIglk8SNeVZdYfM7CH1SrwaCF4VpWLZo1tgWO07e0vdK7cA+Uho4CHHc6P2b3
UkvZfjTQ50JNlTLTuTRBmOWYDa2nwkNy2WQtVuEIXCCsPiu64jvHe+9CYiDHmy1JxATEtdSA06CD
TO8Ow5etDy0M1OfcNs1a+dUnV/hSZnTHpi4Rxz7IrFOQUpnVwNo/iaKAnTa4LtR6IK2AISuK8xYN
XprgcK4AfDuWrj/YPVRJRMpfpnaGSxro0IoQGjkPyXbbNOGL5FpcJR3FCmrscs/ipzIne4kCDYC1
EB3wPUJ2oCUEWmyzHqumkYNEwqXvqsM3Ipdz31lYkICNGarPvIL1fQcnHBa08rz7UtfZNxFuc54e
DQeDCwwkrDY8OpS5xWEowSBjMRY7xTkfoO96YKo4jyiWGQbVHZUkqD4UimlLMe4JXQsBfCtLn8GT
f3YamyOnS7ExDrEQtl3AAoj0gnzi9VujHmvHmykdkRLDgHjlljBix4DTXBvQJ2v4Q9dRqVlPEwAp
QHlh9Yw1jLFXRdJ/iAPL5lZh2dUGDVU6aRM9ZSRkVGjIB8MAzc7drYNaMVtaq5S05CyGENZZvp8a
U73mUYO1Jpq9K98DOXXd6Pui/7qplIRoKh3+81//r3j99hSS5v73f+n/H+wbdskhOsWooqFPaD//
1Z+3TMN0DcukC2QZQv/151s2LC/uMT9Df/7oT8U618ev10P87ohOCMslVzcN25Ji4bpOnc1po7LL
z/p0HNVnuHF2DDcZyuNfjMMQCeVKqQzq1WC1fv2UQiQG/ahcQ8nrWzxusAinBRWPD/8sivFrFFla
UzzTt869qz6wM/MPdkCRFxyddiSVN3fXw12afiYeoWJDuaaU5q/hYsFb3wyd8szFwxU+ejd85G/9
/vzv3ywvlAJSvRRueS6/0qnB0Oef/fnWrz9fUKaEh82fL8etk+xzb3P99/X5+3PENfPs7sd//5cy
hMV0vxmfefG9+fthEzswzLwSdd2T+uzqZ79DwQwMIZTVNSJmyGLU4HafJ+3peuRbA7fYlw0oS24S
WZ41Cw3YTdHe+LJbv69+/bCiSPvAFhYTA9YSYnnwDyd+sStHxEw0MTEz2QT3+wkazD8aH0v8+vc7
LglR3vD7Pt1mXcLV3V8PMC+d32fewaQL4Qyd0uavAWpaz0Vra+VZqQ8lsEPkvurX6yHmObwSQl98
A5V2DKhyHzEmOWzBYKzalpRKPWsAHjNeMNej3fggfXF+KaBJgPDZipBjgMP39V0lbyyqWyGMX8cs
NxPXHOfdDqAigxYO6G66EeLyuv3PtPxrw77ZkAhm+TpAwfIMajLvVjQlro/Srd+f//2b3/dQLc+A
NpXnnsQWxvqH6z9/a4Tmf//m53WNJ1M8MeUIGoUtXUlgcv/wCxZHFlaFiR0mqjxXZJWcTjcmYP6f
/7ZolbQclwRPWXLx8wWXPe3OujoPKR4AZOZRtO54u3jj+fpQXZyJN4EWJ6CqtRQMX1WdXdp2uNuj
4XQ9wMW5UPiSg9uXPDYWd1/q0KzV6wgF8VnfGH6wXb5PnXf/LMhiPSkP3pmNafjZDpHjnSwYzA49
wOz+epiLR4krlQKybpi2tdjcbTp1eC+anFZ7IIsgzk/miITm6XqUi3PvKiLoaIAIfTElVldrCv8i
rlvU+7wHE+PLjf3leoxL024ahulIlxe35S5i4JvWNJ7ZVWcNdT+1K6A6/rMAi5vPptVaTTYB3Hrd
ll/DsroR4NIoSaFLYZiGzicsv4CeFSM4Fef0W42F4LCnUlzkx+tfcWnxSl1ZytDh2KjlMHlJ46FD
2xRnuz1qyZehemz0G6noPBDLnS4NS0K7NpVum4uzSrmJ8rs0BoUxYBrhlkdNqEcLMevY9++hb0x4
bQ3ZjcG7NP1vgy6OFyrTXUkhr6Ae9roy3O/XR+3i1Lz5pMXUjPTV+rRLijNFddu/80Kqc5umff83
okjSBinwEJLO4mDJfBWRmfrlmWpV+F4FrzL+Mhk3bpKLA2XTGHIxHzdttdjxhqC6XgBQP9vxPTx9
+8bkX1xfb37e+PWimlTdwZASTD4N+Mg4c1kh0nR9nC4uMNu251VMbUAuUqwpLfLIkENx9mkv0o2j
PILS4ty0jinkHSzzbw3Zf+Itc0agp3YyxsRLSEvS6cMI1OL6F/0rZfttz7jMumPL+Yxc7BmnSRG9
br38XDnATPYBcGC1Q8GNtjVkzvQ7OknXI16cpzcBF/slDPLUTisCIoiJpUeAwFJ+uB7i4qZx6Y26
FveLuXz4WlaFM3dGCJwx9QEZ2PJHaTkr5+56mIur4U2YxYpj21uTkxIGDQZ84PZI/ZcGEhHRpqNT
5hP4erx5ry+nyhK6kJbFPDnGYvWV6DFA6wyKc52dYg+QwTZ2jiUK+d2N8bu0U98EMhdpPm07ODmK
QOqPMD+a8vH6d1xaAZagLKFbVF+FO4/rm5RSgC/TcRzk500M4sAwYxF04wsWIaRAB0OaSjqWyS61
l1Ucx7ItUUu3OClYkB1etFnT7KsovHEeLGbk32Gk7urUopTj2osZ6YA2KhmHs7YtJLGWk/Ms3XtW
31o6H68P2mJN/yuURZR5j0pHX4ZybA8EuZWUpxHb7ZWBVHcWaMBm3Lsg8W8ksouF/e9Ypm6AD+Ws
tszFpcM/x1GD3sPJozuI1GC69VNcUHfd9F6FN66exVr731hKJzOQmGUvr54RgHgn/bg8qeaTgJZr
3SoYXZoji3Tg/wLMf8Cb1TYFkaFBYC9PA0qlqnvQoxcpsJz4ibPc9Sm6FWlxlNJKyYWHdPaJnLkH
4LT2cQBu76bhxlK4GMfiYGOFuwbb6NcvKj149XBIy5NvAtdpenEIE1h6fnaapPHgTsGNeBeXHoR1
nTRHSVLEX+PBC0A/tOO7AmQnxCseg8ixfdf91+vD99uqo6s2vwcMXSJ8TRr6a5iywXzKgst2mnRs
w/G+ERPOEMkHxM32QaI9RBB2rkcEqs5vvjlSpSCmo6TBi4oSqWuZv8bESHecCr7vRI8QLHhl60h3
AqPKbSdFzhTbQsDPkNhbdPG9mSyPJ0D+rFKve0BKMtpo7eTeByZMQbpu06aTcFPxt6tRak+inYGk
3LoSHf8WgIo9ZA6s1OQ59vtmi2okvH5fdfAYNXMjzMj40BWOD+0GGUblVf22g+N9n9jRtB4a8Nog
ePT9aCPMMwGaOVKu0rZGGLaPDdSdl0SA3I5y6BIN+ukBCx1oRA2kulbIBCYf8uGo9/FTlTt3z8jV
I1ysnHKdPGl03/qzrRl38MQS6GvY8RVTl2LsIBBk6FOgbwatvRCZkVk1NMHUhL93GPxoE2JSRsMt
hzRf0/6PihFsh5FgaJOCc3Q0ZWKJk47rbuo/oayNPXtpQmZCf21Xd1PLF808gQZaeGlLuTci/2Oc
TfYOyr5a5w0ShAX6tGuh+z/hMA/zKzTZQkHNaIGbCHXPwLkGfYOdhh/iCrgBx0cLVb4OQAaOJoYl
RcFjabBTesvC/ZmHvMrLlL6nOQAjqJUM7voIHfMKWuTGjE102zyUx8JER3KzRzJdzFj6wED1dbCw
9hAdYh5aGVrojWCmVbQThFsUEYE058Y6BvxDP6T1vliOFdy3KY2fqnXbHeRY7T2PU1zckW54hniA
V7OG6eUesYRqKwa7e3DroGBr2UAhwUMfopEes+AagASeROGpLs3XcbDEy0yLvCujCB5SjwzioEN8
v74r5G/ni+K5zLEvhMnOsJf38wS2w+v0LjvBIj8iV4feo3su6PtZ9tGyLFgV2rmwzQcneoQ6idjh
vvGap7Hcg/vEPijZpiH6y9C2HM17l1bgd5EAKsGkI7jOEkLmDKpWD0Q/tgV2TS9t+qPXBZgxGNkc
L9l9Qcu6BXan6e/8+NHvLQ44Kr7eR7/sYBi8N+DPoywZwjIqpPWEI/GNIbg4AjauhXROeKmIRWaX
jUlYTdGQneriB6/vdUpD15vATD1qmANcH+7fUpV5tN/EWtxPTgNETnf67OS3R2QqUHxYh0C4rweZ
f2Rxzv0SZHG2BhpAIzjPfJD17CQfaufln/3+fIW8uWQF+HKOOX4/DUqMpb65t+68Wx8wz9ibAHaQ
1p6BV/Ep4FCaVje7C7/dcYtZmC+KN79vyVj6DiqKpwEp6w6hiI1dfcT68vow3ZrrRb6YZINdtVBI
T3iyrwtcrTIhNrX2/R9FWVbpiwzL4lTjW2IU0cqnDr0qeSNruzFcy9K82Vi9DQA4O5V/QHmM8yNC
c4baXf+OW0EWu1A5cU4nljkHBBxCbgrfw0C0xT8crUUKMKVZjRN1m50Q64EuJaEC9rfyjBvzri/m
vXTT1goikZ0iWPfbWGoZYoIA10GZmJgb1B1GBcawSh2RwhXWrI1ouHzzDG3arAZVFqeveqC+uINz
62CYI/92MLg2DWlhUJnTF+s+Q3Y6kTYPyjJ18Ko7mRARB/lCftGFyMGB9zf7G5Xfi4MBI59zVVBD
WaavYzsVRg0M5mR723Z27twnP68vnH8VwhdfZZDxO8KgAvB7rbErMWI2sD86OWN5p5oHAzce/xjm
aOOEB1SWdnX1xao+9RFacw/20N544F46rASwJPrvFqbMy6pzrvps6GojPXnOqUXyY+anXP/CWxEW
09bGQ0A1dUpPiQl9aQ0r75/9/mLBkud5cH/4fYFj2YTPo57vr0e4tLnfjJGxqDEMCihsY4r05Bv3
gUviFQBJFFgZAiW8HunSensbafF8qYEsAd1nNgJt2uYGFgHw3CGY3hiyyx9EycHhPnd0tbihIqFK
CzJwempr8Jpn3zpgMQIf4frHXIwiAae4uuPSuVp8jGhxtNN8B/sThHSNHBGHp1z8aMen62Euri+K
TMZcqrcc2/j1OhzhZiAv6fIWw/8JPY0bY3Xx5zkAeO2BgpFy/vdvbls8SOp6cgrGyv8QZY/czTcC
XJrztynsYjKE7PXK9RrSBXffq+1ILl3dWMAXQ9iMj6T1w/NxsUXgReOCiFjEqQ+wyQNXhRXd31i5
usOjWHAym7/VYfCBVYXjki74WOSm58J8qYwbVfNLM/E2xOIgGRoxanT1GahwgwCxr/+diWClWjyx
XfFbeSfFkQKRKT87FUDuew/ddij1ev4XwRXzOx7IA095RTdRUcn+dUE1pWxjR4uyU6iCbTHcmXZ2
Y+MZl3be2xCLLVG3PrdnG2Ynam8QvCt7vFMgIdGwbdpN0PMwNMfsU5+xX5pp1vawh/RgjX2NZgP4
SDVGCnBm8NWJ8bqeLMpDZU3xu0gAPiIWUazHcgi31CPsrdO3iFgob9w40PnBEvJW8nTnL/YVfxu0
ReYD/UaGRM9OOUI/ff2+rf9aK/l/A1DVmzsLjlgiUpwuTgaYWOkpsr41Y4wFz50wkhsTc3EFq/8E
WWa7XSkQr5wIMumxvrI1tDZ8mMx//TxEKca2hVCCjbg4T7KqJZ/Ig4yKaLd6LxA6vv778/9+kbCw
fv/8/cU2jDzIokVNTsTr2M/2g9p50HDv9ZfrYS6P1Z9hFmeWwJgxn2kApzb97kVHy/3j+u/r8ya4
8h1qcatnODyVIzgI+hP5Q5h6UO4mlAWip7TUcRGBluUZ97EHnNaYBjDS1MFkvr3+R1w8mP8cy2V+
6Zg43nmFR25UvrfxEBi9T711C5t0cSRdpOeBnEla//Mf8eYG83xtqkY7y04WJE9JIcK0bnXlL37H
mxDzgfQmhExikLZdlZ0Exa1haNEHuOeMu7HybkVZrGwnQmMNb+js5CKWWSHm14Xu3h921+fk1nAt
1rfhj5ZnBAXDNW1IXProxv68eDi/GavFwnanqqmRXctO2fAc4+nbwRvMP8bBjf1zI8yyH5spyGS9
w2fElIIGTOknH/9B4/tg/o0XBG4U/7e8lugY+hnorkm+pzI9ZiM8lpP2en1Kbky8tbjPQg9T8RpV
5VOFY2sXk64iJ59G6q/BPv59B7x5YJq/ruKUMGiR8MDU83e42uFc9lEPz9c/5fK0/PmInVffm52C
Wl+Dp0GZnTok1KLmnaYhOZyMW4nOzfVIl9fxn5EW2z5sbL8Y4cCdvOklEtpzg83aPwwxf+ybj/Ed
FxmClhD5iBA+ngFP6Mgdrn/G5bn/8wm+mHsYGGE96mz6Ot0OPzDeRLXoeoRLUwKiQwpzltBQS6QE
0muoyxos4FjfQ4VeGeGjm239xLoxWpfj2MpEo96ldbQ4vgq39107U3wJXZMWWlID5zQfj0V4A0l2
aeYN8WegxQlWom3cWoXNCSaOlVOvM7wQrw/ZrQiLMwx1JQSLcyK41v0w8nT8GzvxzRcsX9xeJXoj
M/j9xnkVxrNZPlS3gAPzICyv/7chFmm4EeppQTOK7ZHv4JCujNI91pz3rfbCKxMp+h9/Y8h0nhUW
0DsLX4Vf98pE76Jz6M2dug6pHYgs2Q2qxqW8jPRV6K4iPfsNGed2jYZYU5qfMr1a5da+C74FXbxp
3e+34c4XB4+eroFWCqUje3FS9v3/kHalPZLiyvYXIQHGGL6Se9ZedFZ3zxc0Pd3Nvm+GX/8OdXVv
k04eVtWMRqN7VRKRYYfD4VjOAXRZRPGg1NldVG8nrti//QP5W9c/Y8ozQZMhzjwMCSNMnekQZE0c
JOhj2q3vyqIipob2Dko0cEkJThLVmXK0wVIFmF8AXhCg/xfPWfYD8DgbpT8qwdu6uMVzY6I2rCHj
ZqPl41od1KxjLQdOB8rTTuFfWCIxskUbmH1fMLI4xYifl03xJCpXCngJN9zex+UTKH3WFZl+6M3p
mQkSfJnRgoAkpFAkB6l57r+qgILLA0nmXiZE8GN6CO4NwiCkGqpL19WPCaCONU32YJqc1Y0uDNia
mG9CFvYmPtZzVStJitz9EO1jlFnzn+qY7kuASgV2uqlptgOIpMSDLl4GM6HCTgVmVFV6N2WW7ecA
A+gDYKxItqWk3n5ip9ACSDSE/hr+e21yFcaFvW6y8EZ7pDWKgoewlRzSRV1sJExs5LCR0BCMgRtN
3hSqlj5nKAx49n1VAp8kfbKsL+uqLJ6emRzBHmwzQqSUD+lzoWy+xoVkoZa/bmoMxF44mpZwNqdJ
pNbyATpSlNo9N4YvijVIQuVFg7b/iBA2vQ/ZqJVBg/f/Nz1waXMfmZKtkEkQtgIIGJhxKyAh9l9S
+ty195YnScMti4AWaLoiKL4LBgWUuBA49F363Nk/VED5dIew+fqZjf4jYtqqmdcH5UjuKVqfPgOX
MgZDSidJ9iydeILjoJo2mgBQTrr+vgIwdtPyEbcOjXoC6Y+D0Z2trb0N9HfeX4LykWJ6e12lpTMy
FymsGlLIShPpeCGHfnnfNTGQJApg0WnnikeXdVFLG4RoFq1COI+EitleH3yhHWMjgrMQrSXl36QG
++QHR9ze30qEIturA0r+djDUIjUoXkAr+2yhqVQtzJNvZZ9JXBBUxdAOp6nIWwjGbPptGydemTzH
jj4epN12SwceoNTMRl8nZglEv9+knY5HUpA+U/sLbZ90yWFf+vyUcdF0dKMxBGTXRtalVte1Gc4J
GNgw0hjL6gay7wvOROEF4Bx9eEOa7K0MXNiS54r4fQytmohTMQLBTIIRVuGQIIrUagDaNA8BcLWZ
9SMHVfy6oYpnQpQgnAkS8d7SCt48xP1RLR5NwCLex/SwLkRb0AOPLYR22ASdIVq93geu2ANYgsPm
AfgfT3rh7wfP/6KR7JDEf6e+awURqOunzDUwcJU3Sr6j3QuYsyAUlfyQacHmcQbUnYZdUV7QUEbS
xfb1JKwBa8Ss9sEr7ZdUtf8GGhBYwkIPuORxdFB188QN4wg41gMr1R8kiIELPJqtJAMhOr/3n4FS
NsGLg2EoWVh1q7ZLtPDgZ2iA1bIZ4OJrI9g2Q3/hBYjNjRhlf4sCdYWMlr9dX4P3ZND1GtiGadg2
mlwNG338wmb4IJ+mFmmrh9Ew8NoGvd4Z2JYP1QhubxZ6B5C/vRWY338ohvrsRfSvinS/DL/6qXHQ
YmKyGNACnqtaIPL09FR99EC2sQf8YAISg/41KTQdjPWAQQkbYHKGyimgoxNwvgcE3JnY4yOusw2r
vW3ShqhT8AyQFKBN9HjjGANQUsc8d0BH+gv4Zve006JtGwLaxPLB2VDQQ4hGyy5G6aku/T24Yk6Y
1nukauumOng5FJb8AKRhLFmyW/NFMILICi200xid2Elvt95IwIRXPdRvqX8mvqTDYfKhsw3BDDYK
tKjPou6BiTDcUNenIwyqkQ6pnb0U0RMAA43C32IKadOG38tCliUWLO9GlhC/VWASDcEtk70M/Hvm
/7YJcHIAO68B9zZJQfhyB2qWdXsTPMy7RAvOCz4YzzudTIs7CyRQaeviEnwmLyDOaoCDlz8Clgos
B+tShEfkJMVQAVqAwT3kqWDc11JaDbDrNFSyF4Ockb1Haaz+NtjHRD+W/c91UWK7yI0sQSO/oQnK
+pCF6sUuAeNeO76AuhokQr/AzbVpFcC9AmS4/2nbLo+BblpLlBXs8T8/AAMEBCVSDVOqwrXje3lq
g7wHmBZnBkCn7Liu4MKOIbb483nBHm1S1BUZ4immuA9LoBkeFP9cfDBMvlFCsERrSqFYPaSU6dkP
tqNxao2/P6wIPD2MD46M3NbcEw5kSzAHZC8/kvyvzgeAnQ24ou26ELGINSmCbMLkHKZB25vcZeTT
wahB9PoS/82cXwATC9mzlZwx09MqZ6N9BMdBYL+tC11wGXOZYmUBvAoETaZW9sL8dgcOqbiwdz4w
FpPc9eyPPTZE/cTiQuTZ+kgCuCcLqKR9zOCmy402fPuERoAtxsWE1KxKBXPIRgZkUopDpdtvdboF
WqjS2ZuWgrhh/LEu6v2WFxwuWlUIygywDRugKtfOAvRgrFcbaATMKXaXvMR7sjd/02abbL6UxhdK
vF3XXgJ64uAgCjnwdw2wrT7Z+QMQdkIPCIBPyfAU8VMpmxC6OdlMV5kKM5paqm8fdjwpG0VBf9Mr
RpG/VfoFvHG/15WXSZj+PnPHzf8kkPwls5//5deFle2AcAsedvz+SgMzR7xVALq0/vtvnJOwQtPf
Z7+/8kzgu+Ix8cqA0ps74GJJ6J3swtcWpSCFq5uTewX21rWUTgM3Z1Qn5BWYhOAIodlR97qd2YE1
ru3/UXSw7vj1i86TvzTAbHNausAkffaj5GBagMTrUkCtASrtsK777d6Z4DVWUSHBRYeHpeCY49zj
mqoWgdvaX03zEkniENnnBaWNMW7iHvjJbmXuzHTffvTWQl8YAgBNJXixIgMvxJ1lHBagxaBAPR2P
LT9EXGIZCz8f38ekOCo7CNTFp2qYAWgRKQvvFdCzeItZn/j5umniHQPMBjRZ6dcmAQInrWBqzV6r
+qG6ywOJl1369QYeJSDHRTLkZpwpNkjkawP3Xlv/POwr/vG9RXMpfB7G5gx4vikunB0brchpESmJ
75okB0V57nz44KP9z9It9LEROC8ifJ8EBghcFKa8hgrwTPMvpSLJFy2tz0yAoV4rAJ54bcgqCwwO
wGX0D1kuCVMnz3R1J8A6kRWchjMZ+nZuEqg+IKRIk/uu3WImF4SPzkA/YaCg6TCnvjZ4eGtScbYH
hVpEI9p2lNfa/2k/6Hj0rLuHW6eF8ViCec8p3NZVcYqVKk2jDICYduGBBh81Bzwfj/YHWwDhfq6l
COdAU4aqqQgJ3TDbNQMwJyVaLGz0lRZCJA/sKnACdvh+U52a8AS41PVVkn1f2AX8coS2oRG6wxsL
9lYp8dELm4Drwkb1z0B1SbUEJxpSy2sAyI8JumyL9oLkDi8sJZTkMW7CP5gosYErbaKbVIega0uq
yyoBMj6EqG2DGbGLl92DoKQCAMsH+32m3caJMHAyGKqaNxm0NGwLBjaW2k2tR7wTQRlg2JIS082T
VBAxrejsWJR5EMGrl7Ubg/lpzzMgZFv+UD4Ae1F9tuPWrWsafjGNDilIL0UL5bo9LInH+wAt3xhe
M5BvuxYPzPQA5JR6BYRqoPBXY5VvTMWnj4XOmqeooO0B7Q8R6DFUeqoRdUvK7AvmiI7mP+IF7bNA
HVVD0Sp3X/JvsfJtXbnJ2gSvNvVLYwIcKCoAZREOEy05HcBcVblce6tGt2w2gwZ+q+5kW+1O8U/r
0hZ86FS1wTCujcTlDeCQBe4QEA9YldsmmDkHeHlJf5FClpJeMH4AAVHc8VMYhEzW9YYlTQbW1pxW
LjhovS7c8vRX35eO3e6A1bqu0NLmUMxk4J2AgtRtH2dYYjSk55ULSs/XyvTPPSWSe21pzVCwAwY6
YPhQ0BF2qMpCPlooRLqg+elePTvQ0QPTKICfVVTJFbdkDGwaYEbCHclYMQvrA1NYjUjeuGBnyh1G
voEh7thjmgecOP42YdoT9zLJnSemft8dCBDmdMR97w5R2C3QwLZgaILQFAD8TtGb+wB42cnvUQ/2
PuR3bfe1j9rnHpSBnb3TivCY2sa+bNjr+l4uLfTsh4iNv03ZVwEQYxu3CVvH7F4GoKvl5dd1IUvO
ZC5EjHFbdOUWUdW4bbMdlad4OFMGOHnQr6tuFIBNTHK+lwwUj2acNxtvFU2sn4RxTONigFIqWCiq
5gWdwZKrRiZB8E8sw2yvAZ5ityqB1TxSChZrT3LM3tdedFOwfqR0MeIxFWevjzQy4Gpv0KF2a+UZ
/BA5SC1C7dkuv6NGcDS8Yw3KUA08Xp/YrJnU6bzMLh6P1WmGqaXaTThYv7pTZrx5/VkdT3EPvOo2
cUpQJayLfJ90vNEUHeEIDFAWxJCGIBP8X3YdBo2bJfVW1U5p/z3wngvvUPqg4T51IbhclF9gEZPo
uriNM7nT32e6+uEwaIUfQm5gPAFE/KuXyVLLiwcM1TZLBRwDWL2Ekx5gAr9XCq92Cd4v5kMaHBp9
L1m+aXlulm9aPAtVJAstr9dqeBaY00J4FBeVQwB825vIfjHrZ729Rwlto9W/cwakiSeluwTFY/ph
NFZEKoDTA4ES6gAY2JtWYL6IqWKPJcFZGPhWBZXqB8fo3n3l/PvCWbOioQfPJb4P1iPwORit5BG4
dAHMvy8cMzAvxEkM3mO3HZC59iJwU5SGXzol0zC0PpEJBckQuMoImOv1jVsyv7lk4agZQV+ClQua
5eMIJ9I5aX5alzCtjWgZ2Bi8e5AVt4DldL032gB+1zQtYBnm0TbfrBohzkuo/VyXcqsH5lLwgkMl
HNE3E/NCgOoGAGhk1K62VwgIWPV+uy7g9hBNAmwU2/9zSQsmNjLfAHNaBwEc3AIHXa0cxL2fkDEl
tcAzg3DtZpyux5iNHvi122eHMt4l+qGX4YTd7gbUwCMFQSfe1Tf9XLbPvc5QICIHDl2zVX3chrs4
lsROi7sxkyKclxQMWlVrKJWbGt8i8mSnu/WFur3NoQXqpAg131dK2IyWE4TPBcUFUX5DlQ7RywHM
G+CSu0/r41A+WposXFra/ikyA3ATFs8SfSjKIcBX063aHcAgp5A9AFUQrUuudIkQW0ilaB3h9ZCw
2g2Kp5Ee7G5ba6/rK3frafBchAEAmwdvYGSerk+jF0UlAP9x3kPk8ZsdrTbAoTGibR9sw0Li1ZbV
+SNL8C0qt4KkqlJEKM2B6Sgk7SNLciqnn3vtXK7VEZxLFIH0DQycuD2B0BMBiKFlKCRR3dEbkMVW
sifpQpRwJc8UdogDW8cHAXfjBv7rNEIWKme18J1a2zbWkcESleSu5GeuSQ7U0rGdbZvYGhB5Jcc/
CCeJdt/FT7q/NewD5hXXjUMmRb82jo62FaiPIAXRHo+++9F9UL3iLlqXIjELsT+6aPSwtX1ICRTw
tWyBBgVko3URS/5nvlzT32fxADdL8FMOMAsLxKO9U+sSFWTfn1Scfb9qeTN6dQkV+FfugSdR0qm4
+P2p8QBN+MgNiNud50auotGvcfsS7KL541j//MQCAX8OiTAUJlSxYKFEoJjvS4LsUfQ12EfF2yc+
D6Aa4M5h6BxBp7A+XI3artdq1+AOKTe6xIktLs/s89PfZ8tvoOxpjRyfV3Vlh0xkm+7Xf//iQQDB
FSrduC1vHuRg3yIDGPQql0X5ORvfKuSekG3YtSDSXpe06MCmDD2GXvAUF9+JraWWCnhrEVb04BIx
/b1mYsqm0nkKbDawtiXjcV3gwpNuShhCLQy7AxZAvMniJkK62zQqt0voaTD6TTR0W98+EHaO2UOf
YkU7BZBPErmLS4ryBnKv01NEbPBiIDryWw/ZvD6uwA1qOUb3mKUYJ5GEm0veZSoNIglLUcsSLdvv
oxDznCmSljFe+oa3C2P9FHNDImbJBIHlgt6WqbHgpmamWAAoyxhpXMDn2Bs69ockHO1PGMdciH5t
54WhYG4lMRq3RFIQECsDZu/r8nsOUrdKEnrc9s4gjzyXJR5ZBsS0KmKQBQwB70uPxkwa7gc1cxTV
VRkGsY4N/n+iOt3obcNUcsEtr6eNRqspo3dTI9Q71FY71KZdCjqesW4fwNn7fd3yl0QA0QNUKhSY
pSjmX68mQYdhTOq0dZHWczAALpspXLLw+fenv8+8UgAQPaM28H1Ggk1ijmCZfWTtLpPBUy5ZOHrR
prEFwG7cJHOTEm2Sepq3LoCgjyPYXtMRr9K2368v16I6QN2Z0MRVGw+4a3XUobZopGRQx9Qd39zb
w0bXnRo5unU5CxEp/BDqMgx3nXYD3dj1nPh+oHI3N4qNCeb0UTv15YmFj3q1LWUx6YIRoE8Q70Mk
qnWE8ULAqKCtNirSZnBN/ycwHbOPNjYxFCOBtkcnUCSkkcRTBO61jgaMw3Fvu34/pqdmBFu4ZMne
025C2AsxSHpMM2bTYM713qRqyxKlG7FmSuUQ/wLUb7Bxvyrxi8EeAZJE82CDrjuniBiQLvNtVqkb
AxxU9aMJfERQUq1v4YKpoEXcmLLliFgwOnD9c3JDzc2yCQe3TQ8glYt7tFico7/WhSzu3EyIaI+x
0Wm9Gg1wUKlzycdPPL6vlBDWNOyQdqF+Nrggcuv9DaojJDmsqyBbJ8E6wOXXUPBQQoXon6l19l6h
m7CTVZtlCzX9feaHIq4MY2liN4L6yJGvrV/+nRaCHzUarvkN8MzdqD2DuMvrHkb73ma7fydlWsuZ
FqD4JhimiQc3pHdmoGwooExT+2zIai/Lq4XTOs27gOxN0CbXO29Qg3xwgVKqAc7i441j8AhA/vnv
9wU90NOghcARG1xt3HNyjBLJU2HhNrj6vvigT6wUTQfV4PrjztOAWAWs1P36ViyKoOgfAWI+mnjE
wUxi+WkC5FzumiBCLHZgoTI1yW4v7sJMhLBKJQH9fA0wZDetHs1+M5av6yrIvi+sUlCRmAY9VLDb
Deu2OHfr319aIvSxEjAvaARXsvB9laNW2DX66FLzNVL/GQrAAUeSRqTpG6LTp9P1Mk1joioprNEA
vtmMh4XqoqnVUXTXB1p9FB0ZO4fdB3E+4MSZRidaPoCuQx0xna/VBaB/+0bFs+SuVpUNOBkkd8bS
OwQPRDahhZu4kMXe/Uodee7jjeL6Rn4YcMqzWFMd2pANCJ2fWDQeFL3+AULy8xjJGuqWYg7oBVR0
TDgBz2razplzaSgFWiu6G1y7nrq0reisg1jE2NsgY/0wER2WEhQGiAwB94/YVpCVhv0wIuOqu62h
blv0KlbRdt34po0XDWMuQTCMemw6D4jTutv3W/8x2vPffvoJ+0ZNHzD8sDzYuXBz9UOWgqTe0Fw1
3QLyNIuPkS95IC4dUQsPUpTgUKTCk/h6T5jnGXykwejmuuKkMWrfTKLEogTYMsrd4Ja54V1QIqUI
RiCZuY0VOkETOT/X92HJCaD6RJE4QBgELa41GLSENGDjHjC8Gu209MGLlJ0ig2ZYUmIuZPr7zHRD
MJUbWlMMLiCrPeLo+m5dCdn3hW1okmGMShtKEP8AxnROt+vfXzLW+e8XjDUZdI9GGe4rG88jDLiB
zvWloemuIBJ3uawIGr5QjcQzRmy6I7rnlX3cDW4cgWhQr3GyP64KknPoG9Q0lLVuMimIsTjrSd8j
DRXvtVx9IMATSzjdoTVF8jxeep5jQmeaSJu4z27SJ2kakISSsne5V2db1eaak+c9OIkzS91lehpu
SKfXG6ZUzb40CvulrXn5BSghypEjH74ZOpV3Ehe+sJVXv0nYygHUHJHS4DeVWbhp0p+d8lrqj5Yq
eVMt3RRXcoTLNeRKCmjtqneBQ+Dw+EWNLv4EpVU8l9ZLp+z65mKYsmam2+mRCQB0YgNBPyhCQ/GO
oBpyr1Xsd25MDIfZKClWAOzfgiC34AfmA0Q/Avl09sUYAe5USJZ24a7XUQZEBhJMoPgRgitR7KS3
FYu1rmb/HWkxJpUfQD6e5XcelRRpFjcRkx0ozSKuQHhx7U9qHnsYeMg6d9R/J1YNrHagbwwTCcCH
++mAgImpcvSQ4rLCk/9aUJTUY0u1tnN74PynTiBDK1nwvmiwxfVkoWPwNi3CSKlYOee921btBiHz
YdSqTUVk5ewlMRTWgOgB6Zeb0EElQ5qXRsndMN2mITjiXzUZW5RMhHCuqiqMMT0EEdwGlO5G0QAX
J7EvmQjhSIGkYqj5CBFE2Q/hHQbhNJkJL/hfpEHgFaeELzgIhP0O0jEfbEhxwVWrbi3l45f5/PPv
TmN2DwY6ywqV4PP9m2U8NvHHn1VXnxeyDYbZpNyDD8VdvouUuwy0or0k4Fk6ebMFendAMw3U3O8w
8Ik98N+qxhlzwF45mWxgRrIL4vEexyYDI0XF3ZaBqiGC0/q1fp/LBEx/n2kRakHdsek8GPwv5UeS
/f7E56emeaTs0N8j/v6gKQyrznGqgaGTtBjlBE/8v5MgKKAbpa/WGSSExUY/ERkY0OL6sOmdgSfO
lHS8Xp900I1sDOreLcZyo4bpRlarWroq0An7XwFMOGellXSWAZoZ12KPSbLh6H7xx3Q74Rhbkobw
99UWXhrvFOQYEwI9Mfqyr5UBuf1oj83QuknlanTndycSXezi0On3DSO7Rj/4YYkZ6V2P4duIva3v
1MKrbQqA4HzBAHqL3VH4JMsrPSxdPRkcuyudPmk3k5sE5HjhI2sg27uFpUVGEx7MQt8P+JIEL2kO
UYM/2IWrpblTe0cjeFAq7lRlAMoT2aD0tE/C2l4Jm7SfHaTSIh5IIq3CNfCuz7Nz1+6V+sVPfsbB
hQEgw+RE4kKX1nOunmA5CUKcNgi9wvWy5FvdwAEF+r6phzOm7Z1SGQAs0rvrW7hwGpA/mrr5gfaA
h6RgQCHwFWyuaoWb6c7wM5d8fcGjXn1dOGukU/SsZfh695Twt4GdtPhgZ5d1FZZ6QK6kkOuNqns7
MyoCKcNw7GPghoZfaz8EltzvCj3Utu0o/ODV59pIPu6prgQLnopW3EpNDsEFZtmR6vvElXr1/Slo
mFmgUtdlOmKYzkXTQZM6oN9cX7mFoMMA8A5BEyAiJ3AFX3/fC9KuQVU9d6n1PSzvdetcxT/WRSzZ
F6YAETmr02SMyHiYANwnJEFSuMm9Mm6pDA1T9nnBfFUWYUhpSAtXHZyu+9a1siLEooB3jC0ETJg5
nCx8tgVtD3ZfRSG5OxiPdv3sVaZkD5ZcmjURDgD6iIKlTdAgG2rSUTxl3DDP73gY7ZuodmJaOH5t
7fSilzzCl07k1GsAmByArN30jyM3DcLGAHManfWq5B4oQhOwubpM8rZYsCyKVkAQN6O3YYLmuV62
JFQKv6iz0g1/A0yg/gejXet2teAqMfWNiwBguiADEcMQZNhGpRmT0k2iOHYqxTjnfbyL2nbf29q2
KhoMYH0YTAIdGnOZwnGPLWrbnpWWbpn+8hRlG/ifSE1eSRCWLdWYl4Hnq3SLwXOsdB8DKml93RbM
7UqCYM9pb+VtVEKHuKqdINy3nQMCBwwMMPPruqQlE0B2dZoIwnWti8NHtaUw3nt+6VLuWsAz8pxW
ipY01TGFKxoEO/+TIYI7cKUr+8jAhVnVp6YONlS5vKMjmc+G95R2zyCnpLrsll5wCUChwasZHGbg
6hP7dcDYaMYj0xEXWFvPOkhpVSTfF5tOw0aHQ6vw/cR6MMi25r/WN2bBBcx/vy14nKALK830jcIN
mqlApVvbOL7HYv07Kfq1B/CDLu/9kEAKQCmDk6FvvWbjmZJkiWythKsfQO5l0lrQpeuabyXJ770i
Oq4rIhMx/X12A6B6W/5nuYpgV6M83GzWvy/bDuHMh4pZGznBQo016kY7pTz7ijPKTqNMC+Hce+BB
UEsVUph/SJON/kE8yqk+dWVUQmTe5q2uZv4UCuHpiQlDcO5x3GRv62u16L3+HD2RQLGqi9HsUmgB
ArZOvdcxRK/uo+g5krX0aIveayZJCMVz9JMQkuIQ2qgOhX506EcwJVog7dZJCKYxyyt2Y6wfPDU+
WUoLfvr6axKqx1LJ7/sO7JtdwL6vK79uKOgSFQwx14CTkWGJ83QXZJumvo+/Y/xxXchSlnW2kZqY
pR/LNFSTGCfKazVti+AncbzCb7dxHfZOUCSjg3DvNcZm78JgrBwrBEt7a9PS8TGLfFj/NctWi7Kn
AcQvzEYIVqUFpl32Jd57oCKN870UF3Lp/Qxt/wgQ3nh2UWhgODELNyLVK4ubXWgoBwuwGGWt7Qw9
OiqGve84PffQEmyde+QwD1Wpvqzruby1f36GYG2jGo+oJuMey9t71gVOWhAHHc14QDPJ/i6foP9J
Evvls4D0Jq0gaTTexuAuV5+z4Jj7d9IJreUD9EeQcMvYzKvatsPKdvoW+AogvsehWF+1pTrEfPdE
Mq3Yi/vMy/BCL/MBLRAXM38s08dQfTCK+0o99P6PIRh260JlegnXga9bTYEED25/+57Uj6mFx/mn
rs4/Szf9hNmNw5rS1KtJhEK0nVa1L9T0T0Ne76ue7de1+X+O+x9Zk2XOZI3+gFaJkuKaDh4b/Wdq
XBh7673KURvg3RX/dPrFHv5K6AFQMhJTlBi9KRxuVvtd0hFYSK0d6mav2pfM28WtRMPF/aLolwQA
HLJyYpOGkpBizMAb5RrgFghf8ELYbNfXcDqcN0HoTIKgh+VRPUp9XBW0Otnt0cg3tPgSK/sy2Pna
3SDjflr0iTNxgssiXWW3JutxB5rOUDjIuq2rI/u+4IuKJPaLEHi/bhkfvjYyjy5ZLDEfgOaLWB00
LFagbZHUqoAw/MsLHZbf+5vPdHqgP+J/e08EH5SwsAOwKFSheoBZNN8JJH5bYlxEvz49ZaIZtdkO
OKnJHox7VH3i3elfbYfYwxAnHQ+iFguWV4Pz2kVcst3LKhjIIAI6xLyZEy70NOKDjfueVEevAxm6
dfBHWW/Rsk39ETL9feZlKM9tAlJK3DrVcYiewTv9mUX6833BY3ZaWrdZju8PdE/DU/qJIU0Y0p/v
C16yxrQh7mgskla/xMqZBd91wN6m47/cC8GTMBu1AiuelsnfRfSQmYipJCIW73/K4AjRNIQGYcFi
PdTRAAGClL3Fd0r/O84ONMI8EPsrR9i+vimL/n0mSnibdajMhj1FAsCPjoPxtem+tRjWr5nkCbhs
wH80EmwrY1rQsxQRTe1/M0EXad7FseQOkS2aYF56m0VxZiIM7Zv70tqhtd8xgrNXWxvT/pRH+aON
YGlDmQFy6z1rYjtJibINmD0+sy+mYQLsG//cDOSkfaFwPG/g4Mt465N7K3vIywezlWCoLJ15DDxQ
FBUmmhexNMVZmhdtxOF8gx1A7FTZvi9Gf3MBgikze7STyMNF2AKIO/3R5oeEtU7YvTbshdb/sC7Z
5p1EqSWbnssUbLoEyQwPra5wTbrPMseL9zrbpdXX9ZOzZG9zKYJJo8oTxFoLzXTlazkcohQ93ftQ
244ylAiZOoJhpw2IPeqkxqsdONVp05/LstonWmA4cTZIotopLhHDpLlSgmUz1tI0b6AUBVNJvPHi
M4gKdb7t1WdLv6wvoEyvaYFn943GfTRTdNALCNtDiAbm48gfYv6JJPdcIyESy1q1JkMCC8doFiu2
ZEASVfLEWVYEIM3T0DZgnIRgTCtVbscWboTWBMZ3UbxqVn8IEVkCW+oT3WMULAz/lSXmHfPW87k2
RUvVyT+q6GgGw6Ok+rDsE/6IEAIyBRgyetoihWGlB615tIxPxAFzFQSX0PphMg7RlCIByI9a/l1X
H+QSe89zzSUIDmDkDW+jABKYS0bngzSiN18XDn6LLil0PiCeTPODWe+yz1zJ818vnPc29WPf9Cdz
Uo9K+2bGz1XxI/wgE9KNFsJJp4HZRrqpFq6fP6fxmxq+Kt1u/YDLDEk44OHAGFpWcfT4sPfJRlYV
X0z/zRdKONpU9eLO9rDNbRxvyyjc+vFbgBbHrLgDB6vB0z3ajh2L/TD4udMfAvsXIfuUyp7IMjWF
45/XgL9gPo5ki46KBjD+lbu+juv+BU1h147SL4qW+NMDRtdeuHEM0z0PnrTobV3KuhroV7+W4iE8
G/MUUgheeuRIBkkIKPu+cOw1M+yTqsAbSS8xGHFKZJ2S07G4uboIOovRxwhedbFJApNEppUUFZ55
aYdmV+JYvPrhFbokMFtUYyZGUCMPNX0wCW6tunquwq/eR7l1/3MwZwIE5xUOelQCAQRxbIG7qvll
5t8+sdEzAZOGs3t3tJq+6Tg0SPlWG4Hq/pnrENBnKpi7NIxHC/4LHBcmYwB8Qf/PJqrA5HjQlF3S
S2LwxUMxkyL4L12xkOuup4sQYwlc2/X0e46QP2GySqJMkODFQEAfdoGH5fJ97tT+FyP70gG1c+g/
c/4QPhigz8C/4ozt0DcxGyO4/VFBH7EB+0X71PrOLx6R/4nABOz1zuexmoTeCJ+v2kjtOKP3tZKB
oSwej5kIwYukrPOAvIhTTv8ZAcbwa10B2deFw+cxxeJ8wBO/8V/RKhdLHK3s88LRq5TKKPUMW6Cw
Q0aAkS5Z/0VTmi2OcPK8hugVCNvQx2UerH3+/YXIKkOyHRbOnl90aWlOZWmabIboEdXcXHYbLS8S
EDcZgJlBciUYkTo0aCECI9xUmY77TSwtGCzqgANg2Qba0uHLr620RACaJnGJPFEaOaBaccz+LjQf
+0Dba6HtkLDbavkra36MFGTq9wXm+iL7Hr2Pkt2S/Q7hXid9UyZ1V+B3eGB125tgYJEZxNJaWgAS
nRDw34lWr1XNIq/JaNenaPTRjnaSbY361/qJWVJiLkE4Mbk3ptxuu9QdyW8/fzTKEwE4xQdlWEi6
AdUDRFQT1pc49kgTT++7oc4vcaGExyD3zTtke9ipGExbcrdo0+Zf3fLvsqiNvBi6d29aIXkMiLMk
H/NLWuubKMJQDwcnab1t02Nb37cJcXIl3tRDscmb+BW0FmFSHLUwuzfiAhTy+qYOY3Snq5IluEkG
4GeZiDrQXUQmgAnRcyTtOChFV178mjnEbHZK9CVHY68W/WpknOI3XkSQJXiRpKuskqW8vFjW18CO
nYTkmyDSnXAMJVrdGI8gafr7LFIYVDMuS9R2L6bv7QaQ5cJUd710aGhx8SxMAOI9jA5EceYBLj2l
bV6WFzX7pfJik2pPoe+DQVHZZrmM3+bmyEEnjGPDTE38r5tm7JJ5UQicouICeO432oR3XRxIjFQm
QjhzgCw2DQXFn4vX5D9ixTq2nifJ0yyIAOgLBTo+JZiRfX8azXbGGLqSKmlWXJpY3RRfrayW6LBg
ZFcCpr/PBKDgoGtKlBcXPfKcuD/Da+x5b++o7M69LW4CLGWuihBf+Sg6YHInxoaMT1QLgHzaOMAb
cZKq3o75CTQS+6hptiQJDq0dOXElGRJcWErLAkcNeNonhEJxwqqkOevyoM8vZMxOAZRtVcnLZ8G+
p4Z3C+CB6B8FNvb1WrK00OhQBcWFc+/QRROjbT86HZhxnLSmnpPXsUTigk7TsPs7IR46PZiwppZi
+UHkQWKm6Lihf3BZ9L0kAMQPBKi10/CxOObHOhRiIkrzS9v8NQTlrrNliFQLBmgD8gqwKGAEReO7
sGhN3DU5hpvzC8VzV31xtlr4tn5tTfe3cJVAgo0xcxCt3cKVJRQQ/DxX80sIdjqj7B0z/Cej9V2T
8I3WmxvN2nEZLdSyVn9kCq4h5g1JMPiFq5Jj+NN4bdQvoZZtKD+s67YoZ0KegMWB6k+khk+7ogWy
QgujRutTz8dq50dojesL1m1SgFl+/KKwMV07dStj7vOGhzKo2yQBcmB8GfsS5ZZk16MjqVQ/DFAI
0DDEnBPVOYYhUQi9PkhKG2eK7dnRxGU1bHPZkOKSUc8/L2yO7gdjC5D+6FIkVfZUUaM4M1Oa3ru9
VN+brkEtMzXz3yBEVUOqK+j2Dy5NH+yVINuBAWVXSSnIbwMljIuamMM1gPMP5Drh7q4Iz0H+w5sL
5r+2ETn+H2lXshypsmS/CDNmiC2QqdRcIlOlqtpgNdxiCiCYh6/vE2rrfkmAJcZ9G23SFE5MHj4c
Pz6mP6zowTAeZXLM6a/bx225clAGBsC2nPoCtBSCvqnNrJ3MEBbgOIZuC8z17g4hNlpFgeQfYQsb
aHIRqt5ZRdv2k8SAc9GPRv+1oE+JDq6h6YfVf989l5kofrWuXr6hj1lTMYu9Z6ZDMqfcqudYWSsF
uES01gPmGtRdgmILNQo+NaBh35Ms6B1bMqlTV/nu5xunBpQqUM02DASRlx3HKkEj6qZ9R+8cmR3N
CvXsrr1Ff7cyFZQpcKsXlb2wagQPqQa0UIn7KXoPgl59qYY8Oxh2zDbq55ZSLISSAOaGsQPCABEN
Z8AJm6qgDC5h1RgeeipUte7t3fO5CEGx2HIk9QrIei5G5GfDuT79d8MLiiWQ0rFswON4YZ+nlqa7
a5zgP6JchPAMLs8YC5ddz42sG5rSvgRdeRhfwlo/7J7BTIBwKUwNzKRVWNmXycZxtdFCcG/OVpiB
oEEq9LvU4W3Yl6GoPaB1nN8EHa4Rkd7Y6aX25eYEfA10kFHQjFqIXsRpL485s7P3fHwc8yh1tBHx
bnX/mZ2LEQ7UOPTFCL6j7F29K6PB0+UtQpDlpQBKDmU7CLDC4USkZK6ltFGVp6on6TuKfx371Mlb
AISVhYIAHonEDYehJ+64EQSp1krpu0FfUbSVKD/i9nz7UC2NFLwXoNQGcyUv0hCf87xWiiy1uxR7
0aD81S10t4kOjGy1yV5Zq5kc4folSkBHdKNJ3wODOOxnnGwxjm4JEDbDTq2a1SMEsAF+8qC7Srw3
JwsqSR0xD965SoM5LOxGGpbaqHRmfwGTGFxlz562uMQW+w0JhsxrxfmDsWhDlNmkGGzaDxe99ZrQ
C61DX20YpYtlmosQ7x48rSQ3E4hQkJh7JVvkA4vjJAwv3LmkCazQ7jF8oDy0f4MElQDsodhdQ8Gl
QMPCEgXH8aKxHjXSzERji+ESP0gyGsiiun7nrYAA7oYiswlNtajKG+SprmNt6i7jW2fed8F7MH60
W+0Zl+W4eCmgolBXyks+F/VROcQHpt2rICDAi9Ebj1lXumhZ+2Vqm4MJfmNJCo76qP8t0MhelrYe
3GXu9lO+gXgZeEc4r9Rcf+XlFCZ2malg66AOMxRP0050HF2k8Nxef2DRczc+xU2Izrx3ATg5h/hk
Nn67paeXZ4YvA1bb+OyMIOaqaBnBAUw69WwVoduA0rmOqGeh3i4f9toAfMIKHE506sVyixDREjUJ
clSO6tn4kLuTbOyNYgjD87t3ZbVOvaL3lGF4rR8OgNVHzVYnwPUjg/MCJj0Z4V6RI9oopdq2SwMz
6OHg9YVToIw7iA86QW3CAVBhZh7z3nLYZj3EUjdh7a4kc1/nanLB1KcanXT1XMsP1fTch492/Hb7
1i11E0TAT8b0VE7dJ5xHFFuWbRGp6jmunc5y08m7Pf7KQVNlXGm8diAhhB87nwJIS4KQwWRHUuPQ
lCf6WJfofLBh9a+sE3iaEdvEFDhpnjAJPZC0KNZy/SxV/X0sdU+xNjyX5XS8PZdF4IQz7KPO2oZv
gd5IotmfVpHcKHKlAyT2vdXvDe1vg3KYgLzW6pGWACTJW4XEK7sDzJOCOmVcU1QZCRMrmynPSa4Z
5yKO3Ep9G8qNeOrK9iCWpUIVwM9EBkM4YVNlVUMZROa5jt76bnKKHxUgncy43F65lXlA33KmYx0s
ioouzMPQJssqqGScO3JUJVfbmMXW8MIsUpWUCNpi+Fp+MxB9SacNMN2aALQYR4IabCJgZxWe2Kok
cSUHgXE2q8L5Y6XZxtu3coB5xE9Gx3SeTBH3OSVBV+UtNc/p8F7FAfgaFI9Yu20pNA5QcITR9xgV
/WLzAJJNyFMVg3mWgaQnhUvDP7t32YJ1gAMlo/cxuDrnd31U81gZ+tI668qxjTx9ixB5ZRcQA8Hq
y4S3BhDzJbkq91qEUN45Qy0O0oqH5LB3AmD6Rq0QlAiEYDfmEzBbUtIBDKBnLfDq3C3p7sdqNv7C
EAzwUFGEE86y8tj8Q4sN/bS8zOiZBfAJv8foJ6sJ65+TvrYaUwnOfRY7JZleyFC/WN0Pa6uxzfK4
zgXx36/eJb2yow7s7ME5CQ/FgzQcttrVrs2Ek7urIHvVloyrg2pFXVhSgE5I7irJd1N/DztHqeWN
h2N5ohCKggy4GCC3WFD2NCieVhKdhZdJd/PgMdI3PL318ZFxU9GVBbySwkJRNqhl3TbhBYHBtDsl
W6Rga+PDqkIQB3EQXGzhwNo9FqnQ4vAi9blvNMNDCmLJDd20IUM8tDk4csIaDe0uI+ppe/lIrK1z
u5QAZDr8edsycKthFs+PE8kSIuVEsc+NB+x1s3Vaufaf5TsQJbgenh+2q9OqqXEeIShin8f00KuD
q2Wyq7UvjWa5gaa44X53D/JgjaCHOuzdBflmE8as7NSYgHLZPpoNOW7o8eXtm48vzMckE61zFmA+
E9rleEH7LO9/7+YixPd6pJmmpBChmkepcZh6f1vR8v8Xt4TTUnMiMs1cvKfBNNThZKXSWZ0GtByA
3Vmc7PDUBy8kCHdbuIgTXckSoiBDnNJqGCHLrn1EhUm+hRZYOb6oIVGRxofziD58gnEQWJ1FmGQE
Z/trAnp+OdrNjQib89NbA5Rzhd5TDnX0O7Ga4Fw/FDo5TFp/uL0dKzdkJoDP8OqGVABV1FVQB2cl
Se/C1npAzxgj8yrVM9XmFGj28ba8lRM8kydceFMaKDVTTIga8p8obU9xlJ1GSv+5LWZtY3RgDhTe
mBv8c8JFaYcyr+IM00roG9g3zI3Q7erw6EMCvwYneUEQnWR6DKwAC9A54XuO4vt8d9oP+w5wEZiX
0KwUVpVwsPpYqUvTzoNz1QEodSzV3VYtOoqj0SbyGKDdWYS+Yr0dW7MmxlmrvE5xKfVur//aNsNT
4gFncN0v4pxdAdxByEz9TMP8JdXpk6q1d2FJ9ib9uUt2JUa84FFV9C3cQ/DsePJveasokZ8SQVfN
hheCnAZIxtHHhOjnHJSMZZy6k5W4oYGHaotAcHW9wPcAbWUjQSom+xqwRSVFkhioSZx+ySl5rlEY
1CTJ3e1tWTu3SCvC6YYnC1SGoNw71rQWuK7Ns9I1bl0ce2r9m40niHDxxAyHh831CXgrYgZ6JRys
aUJTnhJcoodxS4msTuNKiDANXc6o3ncQAj5mpGbesnhv/o2fqysBglfJktxOwxAC2jFDNUXi/AtD
YSZAsN7kukDxBl8mMIl55Nki+/0Zzj8GXmqenUbUVtCzckETPQos7awV030fS4eJbXjeK0d2JkHY
aVXv2oA3UDoH0sdYHyp62n+UoFw1aCnQ9CmAEQlHqaBMlZvYPIfBcC+hmUAxlI7aHXdfCXRb0FFE
ARwjuIKEs6TWMef0Dswzi570V/Sa2z88IqBo6QBGLmQbhORbZtbB0Km5ee6Tr/arpH38i+EBIUQc
h4OHxXciKpQi71ucI4SLtR/x+Ov28CsK0FIA7SQcLkQWGM9QIxmdmCSdzR+m0bkKNV1mjG5BttLq
y6JZgMRUBc81p+AHfktYp0Kx6DQZrXSW4+kg94c8f5TLl3i4i5XUtTRPRkDcLjaej5Uj/MmajiA1
QQMRSxA6qZUslelEzn34UZrGQWfsRMPdjiAAY7Dd/k+I8JSHmozWa1xIbrwWR7obGguuYCwcEJGc
k31xfkdNlqIJbLtnK0UvvLZ6TiP5UHfZMwhdN1xmfhWE5xDYB0B5ALGxUKYtXJW0r9IpbgNynlAv
b5FfpukH9F77mihbgPiVjeHHGcxKioHsnJgqkc24qfC4wHDvxrsKfpRSoYytVu9uH+/lO4LQm4Lu
1kCmADkoRpUGyTCmosuaS679ye4M9nv/8Lw3KNQv2miDlXquwFp0rRmG3K4vZPhiR65S/JfjCwoy
YFOhVTXGD23Xet/dmpWYaOSC/of8++HbCPq9J9MwDQEJ30f5vjKO9e4nFpz4WHq45xwoKq49yQIg
jqy4unQny8wOpNoiRFpu7qf5DCtaVxD1FFPtkjoGCEdn5QUIeBId5GB3RG8+vmB7NnJoBrpBS1Dq
pM+ZE+flhoDlJcDKg/AA4TREn1UxfWanSjjZecMuBWE/m3Z0Scex/PqP26d0qeOhcLkCQQ4WKQ4R
dRoB5S/nHa0vdf891TV3BEY3QEI/K7cSQssd+VTtpgX2NgKEFv/9ytckVRX1BmuaS9TdlcQptxgL
t8bnC3o1flx3Uqw1GF8LvcFy4j+3F2preOFCDIaNZop93Vwk5GiNH+iy5ewWAEChDm/MQCh90UvL
7GtWBrbcXDIQe1f3CjrH7xeAxxWFN583QsxlFHmnx9NY00uSfWsO+e6+qbAQcNuQKkWNAW+rO1//
ybRHM2MsubS2V6Mbwoa2XrkPs+GF9Y9DCfILDO9R40d5n7ffd6/ObHzheaNZrQVSj/FVELX8ZHZ0
vD3+2vcbBIaAyZtWIfg8X55xVNRpktLkQqODPt4pwWFQN+KDy2gOMGUKsIkc/Qo/T3gRWpLZ4SQn
CSBlFzsu3KaK3CYBD7FtAaSTO/1W4evKnQCuEzBoaCl0bBH9Vr0raDXZUXKRe9nJo/uqu9xetKUA
AjIYZHbhSiB5KKI6+zpA9ahkoAA1fQscvdntxMyH5+KvVMYYpwkCMRh+SoajMYxOoTRopWJubP3W
LISbgRtfF3D880vpFImH5kC3F4mf/LlhNp+FcDMm8A3C0cDwVB8dQ/8qHcb2G7C4u9UHopzIgMOX
gbWMXOV8sYDNA8VETIdLVTDHorFTbTxFK8vEc3AosUTEbokDKii6ALbq0F5MV2/fqLrbEucdZpCi
ROdZWPyiT1xL6AbfZXJ/UeKnIiNuFOb795kb+0BUyLxhoWi3IttQjWNNxkscP4R3EdkdtePG/n+G
FwzKKBnCKOwwvGp+tNnFPNw+RksFBTsMBBiooUDTO1jE8/2t2FhKhlnIF5DLSw+FrGQOQlE2UEJN
tcnDKe41kqzoSQyPzzSgDBddf3QKvygrtelSKvdfqHK6PRXxRnyODvMODbwRVYN1M5+KqYz9lLBy
utjZaL+CWJ75ikTrO7OU0WSZpkHp3ha4nA6mYoMHhee/AasR1q61rQl1FHHvR98K+xCWG57qcj7z
4YW3IwKyPUkqDK+NaPXUfFN1FAQfo63kzNYshGVL5ahSQgNiOt1ltjORjRO2NT7//UrdwuEISR1j
/JwgTT0+1nTDqxCPMCxLQGtx94ASRnWbmBVVAni/3dB3vlJeFOLZMi752+6dvhYhRipCLZLSCuFH
X1GdqnSjDStnZYlUIBxQDkP4NRRrJRKitWWqZZ3fynd2/kS2UqJr4wNngKQCT+QDdTnfglaqlKKJ
o85HBBJMbomzf3mAoEB6T0eZJidYm4+vgurI1kDi7/Oivxi1utnv2+vPzbDrxw5bjLQLnHU8/DoA
UsIZbeKujg3AG3yD3UsBqjSdwL7HW5dKl9uCVlYKVX6cJw7WLO8nNJ8JgLsUNzpo/Nh0gtBTNkyP
reH571d3IbVsdD1jGL6nH1L/Q99LWvC5Tlefz6/K9fhj3OV9j/Fl+btS+Yl/e3VWNBLgB4iZIkLN
q4sFa1kyjdoe07z1Qazyo2T10eolR2qtI3oEbNgdK5d6Jkp49jIt0xDsz1o/Lo9K94fSQ9GGGzK2
piMc28LoCtMcMB0l8oLEk+iBlI4Ub1xu0T7/3JP/LJqoO9BFI65QyN76Q9U7cSE5YNVxJqN2k/iv
Ut438da01i4LDD2+Uag6WFTejSZDM8WwSnwWWsEPxR7QsDFiqX4f0WB8HJJyfKBKT7foERZYZ0yU
01kANPe/DHHCckosAT6CWYlfVan+iq7jZoDXJLdAbNGj74pF/vZN1B4DapZPDEsfObnUjLUz2GZ/
lKoWfe6CZMrRaKTOjpVhhRvvxHK7cWYBTrZ4SSJKSvjv15ej0+K4KbEupDzVw6Hpnk0j8apiq4vO
csMhB1FZlJRwLSK6L1Uz2UZaJ4lvNk/JEN3nEvN6UFvG4EnIfGBzN47xqjwUwKJUFHlR1BLP51V3
qOActDjxyyxygGV/sNIPdfgimYeA3at9tCFuqcOwySr8P+hjxJDE6SVjmhnDFGGbk2PgyFsthpcX
H9oFzUAR/UL6B5GR+WxCRe6yoaOJj8YjXm4/1vnbtOUUrJ0EgmdWRjoc3oHo1NQ106sI2TKfWY3L
wMsXdBcoNzdNJe+2xvyEcgovF3wkGQkOCEKdg2AjElpmNImy1C8bVt5ZqB+OHbNRzAeW99phVMHb
29g6iC7LoT2VNkq0qaKERzTf+Q58rfxPRye0KZOY9JwjTOQklKRA7mblP7e/c7nqwANffaY6X3UF
pWJBiTIlvx6jl1bP/5HQJEXtrPvbYpZnh/fdgqUA3jL0zLMFMUnSDGRU8TKpb5Zy2N2jDBrIQo8f
XjYNQBMRnZkpbgxzqNTKb45ScCHM3//1yKQDX4ZakmXCPlKVrNTrsvJp5xrUM3p3//jIosOKhaEG
X1u4yFnfWXLZpbWvx4/Jqc3+xeJfDy88qUFSG4VWY/jRuBjZR7kRh1rZW87Aw3NFAK8sqmTHLJaa
WJJrv9I8OzmE1kZofGN8MXFX1lIeRwHG71NPD5x+w4ZduQHXn28JFzVvYlb0oPfx9bq+py36V5LG
HSfrdHuPl6pHgYcCxQOQKMASnznRq0coKauxKWSj8nPjNMWGM1V+bFQuSX7dlvMZWRQUDwpYTB0E
MCaqSsUcd64FZhkqTe7jazTXbmzNVXIzdUlB1WMkxcRloOg6UGiux4jklWfSoYNuAo/xH1Q+VGcr
Gr5rwZj9ncY4eUX/kf5SlFF8p3Sh/Vom1nCsE1gxcjhkqjNUmrVlUKzsCDJonAWBx1aAKpjrpF7K
dDm0c+p3bX+vozf8qaTx5FWB9u32Wq0JQp0ssvUAXWmLB1vPiswicU39muXdF9RgyI8WOgO8TQrb
qilZ2X7sOrCvOlDCSzIOzR5onDEp99Ph1Kb3IXvq4reRbUQOVq4KB+LwBxRhVEvkRUEGCR1PMyv3
Wfyk2Md0q9B7bcGuxxc0SYlWmqZdYPykfFPJc5m82OnGddyagmBMamU7oGIZImTlbnw1K+/2li9t
ZFQQwVXlNpOB1ItgZZCsVaPG1AY/1h1V/45sMwyZMPo1/bktZzkNXqkk8/a+msYj2vMz3ExxZhmg
+fGL5BQf0mpDm6wMD5wd7zcOYC0Sh8JG1GoZ27VeT/7Q/o1O1d4KD/Qp4SYLHlLg5nGWhAdp6Iwu
lUPS+TX6VWgf+W4s7f8KQNAAsGDEBBf2QAeKSdOgvd/Xf1TrD939oKIqApFfBCVgKyGMOl/9apyQ
C5ZGBOjCwE3v0INgQ8DyIkAAd7MA4kMeSRNOaW+lIeDA5eAbqeGElW/L5yDbW3aNRdJBNQhkF2D/
eFcFxApFTV1ilbHhN+iJCv3XbETglzoJDRFBEISQLKhtkIScr9LU0gi1WpnpG0+1/NVm9JCS4mAo
H7evwgLuw+eBoAFuA5aMWziCnEAPmqiMLb+KfOU3WLcl/Vj97cY/YG46hcWGt7dyNSCNh6QQxVni
PPo8QuB8hLQ2Ar+sX+T/YlswGWAlkLzFIysGvaaQ2IU85I1PFdN5JuVevmUsF8ZHpo17kRyINV+u
Dn1iqihqGh84dFc9oInVxuHlymFuIfDELQ6VrYKVAIjmuQBwQlkxSskb34x6IF1fm/i1Lh7td+kr
S6fD7c1f2Y2ZLOGM5ZkUkTaALKlAADV2pXIvbpcvFzhB4MwRHoYQWzzog6SbYz01viG/tLV2stPO
GSwFpDNbXZzW5oKECViNgGrnJajCulU0gwtTIZr6szHvQutu/1LBPYLiIqh7Q3JmPnyIIIkUJimP
SjmtdTDr3XY6gFxX4wtbUSgRMHdB0vr59CglLrU20I9rxwrmLaqs4Aksg9mMaWgV1qWdn+j/FOP3
OvrDql9U/pENfw1lq0HUgiiTbzuqIdCtGAYJmJO4hr6yp41O6idEEVqfDMTJ9YOcnOq3Edyfjfxh
UpfQ+5w+sF9l6bLR7QMvyc4orYb/hgrb2/u2KBwXP0U4F0VBSKtKWuuPFkOH9JdO+jHGPxLpJaW8
P4fR+FP0qsaX22JXniBcYDCLAPULs1KkkQWBvlZlaQQ19K3+AQQMcCq3BaztJygkkVPDoeFJzvkK
D0zWJB3UhL5lNYcyPlWkuu+mylX1U0biY2F/vy1vdUIGLyMATwcvGZrLk+0yprVCaj8wjNdKCryB
je/dbrYUvltwLxCNQAyLa8G5mH5I8lJlcL9A/CCxO2kLjM3/X9SuKLuFZQYLE8EOwTTQJ7BJSGFQ
+XL1VEem149fWvvJZK9N2Rz3rxiAk8Tk+VuOCJ1PJWd60IaqCsc+KrXDpBeqE419iZ6g1hYxLd9s
YVYgkeQ15Ai1wOAURBmBUZjx0Ld+D36vb3k61Acl+iiCXvPUMtyicF9ZQw5EVJFcBdYERsN8YiaA
OVYG0jVfKgFxjcHh/mCrp2gCwd9ujwlrh+PwWdiD51AwpKPEivRu4kH68ECbxu1sw7m9SSuvhv0J
cUBcE56HSMFRK0GcRaPV+EER4GHyomqrMI2fKHFvgHnEOcCBXnZvJwlNhkLKe78JsyNYCh0rGV7k
Ljl1I3lNreLZ1MrSkUN5//GDK4sG63BCUH0gCzdJlcMRrUimzh8CzbHab2i17Iajsn/9uA+C0CFw
9bwGa34WqqEJOo0hthd/VX5NP/duDqL1KD2GGkVd3wJSzytVbYb8tN916SOMokcEsjaexaVam4sQ
nvW2qO2ghsIEF2bvToV9Qk/yZ7SN2oCLqFw9zk8B5MBbwK2Bv7mAwLbloI8arWOfBnWBXmdDBwL8
QHetqX2xSHGvK9/CsvZqNTzYlRk+lUE6/gzjJP9lo6vEkaRm7wygWbmrTD0ENYTSOUWR616b2+GR
UH0LIbd8XsChiu3kKHNE/sUHPFRpr49TGPtxkt2FeuXayl0+jfedPdybMHuBTL291yt5KkiEluRs
ezwQJ5yktispAUFp4qdUVlxdSZ1CfXK8hhEvkVl/sGjYO6pENC+xTaDDQu13VeoD3vC0O/RN3G48
sCuGAz6IE4NZAFGidFx4Kqa6RD4aZWZ+kryPFMk6+VCmj0XwYPfPUaM5VJEPTfWLmFtJ1qV+RfU1
lMUnc6a5qCePJrWfSitNfQP0vBMbPkA82jhRb1dO2mhvuVZ7G2u/stsIfSH4hV5sK+aaqjKWoW90
4qO1oDPWjxNL3Yicusjw9OGjtY+69Ix+WZ6mPlAQcOfKN0JAtWp4SF/Go6tm325/0FIr80oDtHSG
f4XqNTFKmmag6ZiCLkW/5WMdnsItJ3Hl1s/GF96VEvyURE7b1G/Kt7TOnbotnXSTl3ZrFsIBYqlB
UhTtp34YGwdW/lQ2id835qELRtmQjWZojHXqj7ZbFfeDemdtARpXJwGmPG7y4dEXy5pCDd5aVo2p
3/1J7CNRNtye1RlcDS/o3xrGJqFgWPLhE3ZAxYIib4u+Z8HxDR5SnnRHhhlHClpN2IfeMGloSnrq
x+NDT5jTGMese8JfSz/lWeqluWu1b/r0bQi2yP9WrjLIUnglKZQ+/DtBqeWGOhiVzVJfJU9Geoyn
zLVgKsmvqObYeO9XRfEnmLsDiGULonS1QzJAL7FRzAsDr02dIDilgcO63RkfDbxw/xHEjdEr365V
jTLXGQTpypvNnuv7/XffxMOO4CyCa5aYUBr6qivVhn7e/TY99hsHbnWZTA3bAaJoOAD896uvr/oG
9bJGlfqS5qJntfSi/UQXu3yrK9/auYbvhyCn8pnMFs6cGeslozoej3HwLIKcrYNq/tsLtTqT/4hY
5KwKJVM700z8MD9gtwv1zY7dLjjQTROW76hgvIAD/f8n8/lSXq1ZEoxBH5kEEA3FaZIj7Y4jGnbu
7QbKr+m1FEEVVKwu7byzE7+Jnb53iq3E1eos4CbBoQCoD0CD+c6nst1LshmlfjC5GiJQg5Nn90bh
396V1Y0HDAthFsCyF0AJ8C4XyC8a2BX0YTbDr9ZwDzq02zLWdDK43DjhOSAMEDWfCWyjVhsNlvto
N6XEx24LG7q2Utfj89+v9juvwFs1KXXuT+TdADtqjKBdCER+SrY6Bn06wcLRIp8hQsSlAAIScSUs
y4LYssPCT2hUO1avf6eRjd4iqiszYPTb4mQCm5Vq0V3OGqcpdafWkkNt7S0hw+FD6SE6HkPlIKYi
hlNiqqe2mSCxpQaHyjrayYY1uXIsCCwaGDSwbOGWCUuapkNblkaW+SplLywIfqekuc+GeMOdWTkZ
vGLJgifLM6aia65mNXDDSQ0x0e+fxlb2emt0/vvVuYinqkIdYpX5kfoltfwt0PvW8MKx1gZAFSqE
zXwyfZCDSd9v35q1LbgGmglf36P3VTg2deIbLUyNi2Rc9tZp8kN0LUGYwIRCJbUuuQT9kOmH/mPv
BDg5HbI0vAqUo2nmy9/pFYFJCdWiptWdmr+3qgKy+7+3hSw3YS5EeB9Hs2rQXhSvCjCYLtUuerEV
Mljuw1yCYHwHQyDV+gAJtOvRyO6VENcs2O77NhciKHuzrnMzD/H+omd9xO6n4lHe4uJdnQfSozIn
8kaWVEicKWM4gTsC22FJx2lSnB518UTd7QlhHldChEdxCAlDxA9C+uQjjv5UwUZgYn0SsFE5cFBb
sM9MiW6U8oB1ktTUrbISlf1IBTVbb++KM83n8f9yRLgtbMYWnOEwIZpvSevoqZeXd0NztI+95dYf
aJuqbuFtVxKbc5HC/hhqN8Woek78OK+dZIwAsb/vsicpIS6yQ4VypGCRTZvz7fvDL+H8QZtLFTZM
G/qp6QdI7TgpmMfGk0UdfX+yCyAJlBWCqQ1dzxYtdsaqscKmkLCcPdjwgxcl+n17GmtqAC32CAx9
Dh4Tg9eSXhVtFEsUZnLkKMGXIPL+hQADMVdOFwtMjLA7U9CjZVFSZr7EHgIieXbe3t2WsLSPdehI
PIcKeDMQURIkDNaoTmg0TP228ahOXTt5Ys3DlMQuifdPhscnbR6+Qr5TxAJkGXDbJutDP1SKgxY9
WpO5MZmV/ZhJECZDwmmkjQQJxUulHZh1vL1WK8Mjks8bg+h4YRZhcCkpk5F1cuTn9X3hsnS3warb
iOIihoayc+T9hIcx16dYkSPK/LL/ScFl9+v2168osdnwwsOIzpYsqhmGT2M3wPVOzN4z9/YkQw4b
JJigIoJhzwnmhIcRQdIusOuuOMu6V+TMQ/8Gz0hOjbrbhJvLEZ5HfUhZJrWQY1XnnuGB/HN7sZZb
jWAEUkQEAWngSsQMGzEzCphVGp+b36b5iMz87eGX+g+RNY69wGXgXBXCQW0Tq5c7VAUBWmV/N+Xx
mHyRouoOSY7vtwUtNx2C4PuA1RMnFg3j59ZQWKb2GGdt4NfSl7w9htPR3DLaV5YKPZJgtwMCBX0r
zkUtNDIwpP3P4XBgv4qtSsKt4YWnQs/1slAJhpfKD/sXazagNkv9hwQJQDbIc/IGOSLsOq/qXK3U
mp7RskrTzlH2jdCzGXvBfuUBzhZ4NRzyhruhC/MwgGC2eqPJzkzKHMOUHMs63N7rlZUCYxNqRPBg
ICZvCBe807XYbHU7P7+Cv9oZ0ObpvxtfuNuMdLpEWZCf9emg96e839iKre8X7jQQ3j3C7/h+dTil
w9HeWJ6Vq4BsNp4dDcXU6E4qGLulUsp4SQt6TuyfpVQ5RgJAcbzVNWFlEtdSxMBcnQ95lSmMniXi
FL/Nj91bMBtd0BupXttFZub0DMaKaTjU+u4nCLRcoEriXHgIwIjg267ssb8kpmf0KS0Tb9xiVFnd
g6vxhS3WlKBJqRHRs4V+ah0cAjfbCiZviRC2eZgkpLmQTz6r+pFEXmzfKVudzla09/UqiSiPpKND
YQF4eE5tq/szohG4r5dojGHULDjAxJpOt3edr8rcWuZtL0Gwgno49KYQzcwBhBLShOKZszEM6K2c
eOFwVxj/1Ebq5Nq3atpL4grYB0j8gRGDMJjN4qORqkGWoJs6PVfSz7jut1kslpdkLoD/fhUiaduI
aiorccyqN7O8L/vj7QXbGp+fkavxDWMIi3HAVQ+mEzqGbsLclmds/v2Cpi3CpJxaggUKM49pXkde
6N4m7dgD6HBuIxgabHNVULZ5YPTaiAoDH0FYALCKbLcyx/iI8SJzjfIB2JvzJbKisMjCLDR9tXph
J3Orrn35rM6GF239ibFKz1PJ8IuKvdi69A+xkgdQRnkIadzZXeLd3vDljYQPBh4OsLDDz4d+n8+G
lrQdlDYYfepFv1h07HJ3JBsyVg4VqlF4TQfyfHD3hAc8AzkzqY1O9lP2ZRgO2hY8aWt8wVQr0XZe
pRLGjzSfNV9UbWPH+RrMtQiBI8zpJVD/BTuNy7++FAl3yajZ+XnxpslhdT/E1Qsodf9Bxdjfcqge
Wr2JHkh03rk1qEwBFyNwUDhqYGERtiZSOmmcIrX15SZxCt0xqsiRra9h9+dfyAEWDtEZ3u9QnF6l
tYNkyyiIjlEIXXdeVnpMZ87bbSmLm49ZgEZZ5cYuyEpFHy0YWqvMkqL10/wOKcTI8jS2V3lBBK9P
5+xBHFohvJGo1GsjBSzXPtpST27cemNExo2zsDhrXAZC+eCXQUMBVN/Oz0LS2RSdpXQAL4O7rDl9
vb1IK6OjwhB9QDkgack2bdfg1JLGbPRRrN0dw/LwXw2vCR8vdV1X0wnD9/aTctcme81QVGJefb0I
9U/yQDOrDsM30jE8GPr+7cXwSOGBiZvXvwhfTykDltxUR797UopTF97fXpyVAzobXrAQqWoGXWBh
eHQQsO1nPXmO93JoAakM1x60PoDroS5I7BRhSjGK6opS9uM6cLKHkWyhkVfmAAHAOeE24yKIQM2m
GFTWj5GMOsPACSXNGbLS7fqtWMXKMUWbSTwWgP/pnJJ0fgkMggAC7rPsZ6bHBs/eKoJYm8b1+Fz+
lcIdOpmwaMD4tfyaxV/y4jjFG5bhJ/vJTKljL5AP5vuAVNaiFgwU3DYKS7XJT8N2updkxo5qrVIv
qLswgq6t36LavtPt9hvelv5PqU4JjIleLlMnTVXFj6U4d3U9VfQD2D8jVHrbqUPqOrlPopC6wCzm
L1EdxX/gtZLBSXW5l44quDa91urNB3uyumMXqfkdYntoVzEW9AeKmOlrnPdsAJJ3al6sgdSOIlmh
m9q94aeaWjcPmcE8YpVeo42l4Zpyb2eelY/1Majl8ZCMofQGX1k7tlSJ7tDEnHpM7qPI0QBFOaJ3
cfhLHaL+LRiMH1LdDY4B4JuTyF07HVhtAWSrhq6sDPQ0kWpKHE1NlCfUFUpOU00N+x/Srmy5dVxJ
fhEjSILrKxdJtmzLtM/qF8bps5AEuIE78fWTdM90SxBDDPfcG9H94GiWABSAQlVWpt8ohv01rdI8
NNIsPTaMdn6T5m1UV7P4lRhkOEJvHqCXQvS+k2mp7yitumvAAeoDA8lfC4cmfpNXrecU2rADwX7r
dWit+KmONihFKst4mUgtRg/0RLE/z5V1ghiG9pM5zkT9Op95hLNfTQB7MAfTU+LYfR7pRHfcTv7q
jNjZAtheOyMufexcZOXg8HhMXDpjI3Kjq4fMeCEGuCugG5iFsfXz9tlzvaEubcgOP/a8aQDqeNGy
wH1K+YdPTnx+STIhyQF6V7mn1iE1qarJJi/WpNy3fgWc4X/4/cBALU3H0DKTDzbFqJqyS7B0CQIH
R3/p6cYILEzy5W7FCM4MLH8/OxEGNPok2mQaL8L8DdYhr6GJxxn6PbZSQauGkLtEuy6ei1eIqsGA
HEMec+OFOa/jtCcxVL+/OfqW9tGaU0GhFxCO5Ri9KqRbQ66PI96/6FBrvbS5pwB80ubz7VW5ekos
NDCLXgma4RB2yegwzqC60TQTeRETCYRdeNX0xI07rf9M2e/bptYcGBA+gDuBpwTOQbqb20odO7Uf
tRfCP03K87C//fn3Yoq8/lDZQWSH/D4eLNKjLtenTNPiQXvp88lz5z+Mj3vUkPyU3bvOL729p/xh
VBNfae2wro9T9xmtCh63mlCUL1r5NHZPJf9JBASLN4KetZX895eB//3SM0XbOyRxMfKMPnPhzUDg
DRuh89rkLg2NaNLEdQumqksTuTXRgo6Njq7ogzofxfPtyX1/48mTi3ABG8yy0BcoU8moaq/quNLg
80T17crxSj33J9Cq0UOet74+5wFXHm0HLHRJMIy7vHZ2WvY7BptAUr1V5UFvDspWOHY9aPS/gk0b
HKqLNrqcSrEt4VgtHmORShvfY5vy7tcb/fL70pFba0NGW4rvz/zPSOzQ0Ltwzu+cbvjwi+HSkLx6
PCZGPcIQwdUEXmeWCe/2Aq4OBfMEOBjgG1dUQOlS30/QLxcZRvUMoqfXrq7vRt69NdMW7mHN1NJu
htMRZEdXxKA9Hl9x1lcW2GjGJ6tL9m2DAm7r5r6uJ59vD+t6Z+kLhfE/tqS0QVMlnZvnsNUrXwl2
M5RR+VY5fc3LkLEFbA7aMguL5OXWYu44GnEWmxG3IZfYdd6WsNraIEC1jSo6NhAqb1L0UKYUugq4
b6LUmDwVp3wdjyE2z+2pWh0GkIeLhhCCWhn+pSjTLBjYbSMXNMCqp0As5baB1WEs1wgUfqBtIWel
LGq0sdkJDKPPoTmgBoy2n3pl2tgr1zgOKNYg//WPHekRZuuDA3igakaZE/vFAmcutJDw1x4diHk4
DL0/q5XXFt+I8+X2CFemcOlfhbshd4BuI2mhXI2m6Hqx1IgneDl5rra7/f2VGbz4vnTepEk3WXzC
95XeJ25gMD/7etvCyt68sLD8grMYyc6YmyUdLIzNTnO+ZwBV/qRbgPq1aSJgrMRtAVASkiyXRoYY
rLFOP6qRbZ/y9PThrjLkawna01FwRW8rotXLzyuJxdOeDGrkEugwDSGNHY9u1bOuqgKSESmxFo+1
0qkxxpCJEg+Iv/K58m3rWeM7mh1avrEsawt/NiR56zSNPWhqNWFZMn6yS+uHM/J7p0nD26t/bead
aGxpHYe1q0sAPTYJV1ksAG8Os/EuIR4vNpD5qyZQT8FNA2plRy7tp2aZGhoXAoinPV6JAztk/cY5
c+3DqJygiW0R0kHqUw5ZE/Tf14SZAhBHy9eaHVOeTD0qp4+qri2ZmHM7y+842ysN3FgwZokXDRRI
v8SWzP31Llk0twjI1cB3BqiztEuyioJ1UGlAQMF9kQfoabq92Fvfl65GPjkdMiSt/cKK0DRBxJQb
WyfxykogHERZfKFFXRCIlzM0dameMovGL5Mmkh8ti+OocOwfOXrdvxYDJDwZqXRwbAAs6hW9InZL
J63nUv0Yp+XdoKv+wJXfjQn5x9n5dHv4S0x9GbBenBIyBfPcgN1vnLGBxXAk8T5rX9TsUXdToAu3
Ul2rpoCEQzMyEFjgK7+cBqErWkI6pkYW+zMXX4VeBOM07LPkpazzjZzU9ZRjWBawkmgeQC+vfIuj
Ha4FEV+pRujLD0r1R7yE4IiutB+3p2/dDiJrYCrQBehKh6xdgClKtTo1ypO9Zmd+RcPUeCX0120z
18fFMpx/zUjH7GzMeq93rRr1SeoXStZ6pal4o5ZsDGfNzgLFsxZabiDAls1ytpdxS1Er4ZkW2c4h
0YNaeO6Gv21ZkPaCiU5aDbk8LepsYHDLQxsDeLkxiuVXyj59PgrpRIIEvCgLARvM8Ow5KLYIQFbH
gGMPBRJkO69e6MmMjKoW51okjB9QaUTE7g4b/rs6BBAZLmce8kxy/aVIxsod0lKL6nzwhoODzN5t
j9oyIHmUXqrMLLpWi0bza7/r2g1KpOsuagQGaHr5vwG8//3Mk4zcarjec6xzWx456sddj3uO2OM3
mw8Hy0FPqij38dR9LXo7oAqEZg07VEEqUlssZAY6i1gJtQE6BSlEe7s2C3JWb0CqVycB6YCFLANz
LNefQXefNWbtatGQhk4SgP31P0zyv9+X45UECphzzCwtyrQ9ze741om6+vuBkQFpLVLvV4qqqErk
yRDr+P3WZ6f79Pn2r1872wwHFxf+h0hIvrYs4eZzUyb6EkDeicn1Z2vfj2k4jkNw29JaFImW5ne2
HvRwyykvvW9NkrQqTuuZ3tluEWqleTcbjj9qSu/NExpynS1K99XRndmUbiOzcNpsZrCJApmnuHei
POqEe3bz+/bYVg+LMztSfEFjq5hzLtRoLr+AE8E035LkP2QtQA717/xJD65Bazs4Gmwg+/TYj/Nj
r6EoVqPmEm/hp6/bwJaNfWZr8cmzjV2w3o7nYVYjdcqCRZ2PPdg8zCzoBsx1KCBykoBssGy+VdOX
WsUb4PX2fK6tGxQhET8gDYPspXTjdmopCFhaMJ8mgqUTuPKhYDtsySateSQEWxCsoIiPf0lWjKo1
UZXCKMf0kdFT0z0qw6c2/QSCkFBtN5411xzHmNNza9JhTDmJp2mENXQR3psQkMhAODIZ3EcME2pq
fcfN4VBldeA0ja864m2a8qDjyUElWtAX4nvSOH7H+cbxeN2Xcfm75EN8rpMuJcta26zyXPc3ie+Y
jSxf76n5IWWup2o0jLf6fldX+N+5l+PE1NGzLObYmboxB3VqfLFGJaizNkzoljjjlilpc3YAxFo5
w8bp5l05PtdjUPED2WqdXL0Mz9ZXJrEcy1lwqOioUQzVO6pNu9jKvbqoHrQm9uYEHa4JuLOz+cUs
812Xl8/tZN3PHIwKtNjRpDk0aIWgKQtIknuUTo3Pi+Rwe1+t5Yug+Y3nKBia0YQvM3qOWe221F1c
Pr+vKugLKjvNuOubh7lB13URP6QcsWfJvQkl0Nu21+6xc9PLy+HsTHFYn1lwfzVq2pDdUyW8/fnV
zQyyqvesPFAz0lFvoV6r4DmAIyv/4yJIL4reyygq+t0bmX6k6RY2ZMXeIvcE2lI8CoBNWLzubDiM
DW6ruBRJkThk1U79U0/7mexM7VOyBTJcTgYp1MVjauHsIyAWA3/Vpak0Z6prpQVmzpr/NI7wKDhO
Sid7cWIVnVpDEQCquZuUeXd7SlduNdjF8HBCoI4r60SigyZt4iJVoyHZWzQwU59sqXuvOMWFCWlv
InE6mL2BoSlj6Wv8K5B1H3e7CwvStZmpQ2OzAutkg6UGLCPg6Rn+nyak2zIvlXHUZ5iI2Wvb3mcf
RslCf3LR7YFXYwPZMk5IT5IkL2iONzXVg0GEwMQEH19pMHsBALo0K1/Vo7vBTHvmEhGV3HhjYx4A
Hfi73ETorTmUo+G5jioF5GnknDFtUtoVzBaR4t671p4rmSfQ9Hd7LCvHPdh4/zUirYZS4hRGUVRE
jl17SgW5DChAaw8s2zhwtgaz/P3sAMjLsaQuMzAYI0xb3y3Qw7hhYiWZskiUoOYNhPRS9740MaEA
U3WGK6JEu5une4Rcw5fR/HCWEuzFgGuiTrEANq6ylE1npfagimjW9k2zb8o9oD23l2QtngQ9Moi2
bUAZwQoqzRVVSYvraJ4jquuHWE28jPWnHmidgdrhUAFvrun7ou3/dKQ92tTwh6bwO7K1ZCunDX4G
cArIS4GNWIamqO6gOAYnc2T5NGe+ISr/9kBXfO/CgOR7qWYMgBzbc2QAg5yHtfFXm6te0XyUhw/u
DewgWkvQsAnohTSdcZvUAypx4F4HB5/nso3TYC1KAFsz3pwGmpCXltZLv0MhuQPJnDIjlBlAfUoP
nBR+ZR8ZUXZodfVm7cmKc68xn1X758dnED2uQMUAgIF7VXL5PtYZkhYqiVpr1zk/7TpFXn5HNkr4
KxsLVTPUFyFtgpKpzDozALkoONNIRPOHomuCZs5AQPKnrFwfVdP/MKKFNgvaZRayPFLcr4MHl8w9
MSJnPIn4h9Wfcg3oMLoFkVnzPaA8gfsBqmQlT9DoRprnE+zQNjTM+7bySO+hmWPDx9c20ZkdGRTb
znpuD2igikbnyc6413+Y1B7efW5AiuRQbAI+isCAyu7RYZtvQfivCagWAyC1W1DDBrBEUiSajSkI
3SrViCo9V/et2TderfWZh4p38UAS5Ili0fI9t6ofejtqHp6Otd8CS+C56bBVwVn2qhTcYRtDnx4M
IciKGFJwV5gxqVJlNKOqe+AQbygftG7jibduAnfuUrRHa7d0KvVdlwB1UJuR1dY/ciN5cNwKBLVm
eNvRVx0DWNr/MyOdSiNLUtGpMJMZ4Dt1xmD6D/lMzNW/FpYtcHblFpnTZZZVmVEOHd9w0l9vD2Al
pAfl3sINhsL29eMo00SalbVmRFYXmPHRyBCk7Cg7QitxE06zuiZntiQfnNsJVwUuqajsdS/XfacG
znUrZbS6ImdGJN/q+2am7buRzv+tfhydjW2ETg8T7GYITuXAwaIobg9ZigMHa00q5UG357vbK7J6
pp2ZkAZgj7paKjzDTk0r54je2ta3FFARt1AL82qjnHYft2cj5W8B4ozbT5VuH+C1WqtXS9jrjAAC
ax4xeh9SfkH7cew/JkyDxtpSuIdwgXTI2XM9KW5dG5HCDzU9HG6PY23hcbXhJsDbBwzR0lZkxMqL
QktwhOae8qPYog9Zc97zz0v7sKx6a86WZRmM0GTQ0n5wjA2Y4MqbF8HivyOQ9oeTFDEEvDCCpNwD
L1+VqBAcSiVEY3blTVtidFsDkvwMug5FAoUzIyK1gwz406hpAPbtby/K8hH5pIf+CLGXciU6YaRA
ADRURlcSakQZex0UyH+iNTgx/9LJl9p5ZjgGbptb2zuoqQMxixf8IvJweVii379xQdplAHmiA4L/
xRqUIBsphATD24aWD12P619D0uTF4PfOuQ5DM3rx7ls6nfoUzGQszb8UyGYEDidbsc6qf4MCAEyV
2vJ/aZ9WbjvWbGJGNE3PThpm/UbMtv59A29UJD/Q5CXtzopNi/SeMCIz3de5544bU7bmb6C+wwmg
Lz4u708Uz7mT17UekXHXlzuUJFi+8axbW/5zE9IezdNxzNECpEcpaPxFMOn3VYq+iA0nW5soMD5o
4DSAYC6KbJdO1osE9Mi6rkes442XaUT4bse3QIFrHrYQtYE3BnEb3m+XVtSsJmRqMzAqaiTMhHXn
5m5AZgVvxLTZEfuDktXouARBPGDZ76Lo18Ady+p6itZe94SUmmo8z050e8e8R1xnW+bdABYH+H9E
M7ht5AHVWt3paeueysJvNH8EJZFxx2efGa8GCfh3tdrVxOsyH3pLYouIQlqzK+PL38+iKKeb56Ym
nXuileB/ubzLd5w6W4LZ0ml3ZUXyjMJwKgLlM/dkpobXC9vT+mdXHMr8SaMWAunXjSld3qRXU4rQ
DRAipEWAyr4c1QiEF+fN6JysWAeIyAC6BdgvMLKZ4OBtWKN5Tt62R8AG2r2mc+euUFnz6faPkPz0
7zGf/QZ5z2VW62RD75xMoKJ1KvB2NVwfXUvovdCj3OTBbXvSMfK/9oCaAoMlevzkfNoAbRqIXubO
yeBtWFLuZXEcNMlWClUuEf1tB73I2BYQT71KBHdIRehDDDtTUj6B4RiCpk117FyAjAeSPveV/QP9
Mm9dbPpGW2xM6uKOVwt7Zly/XFi1Q9m6cjPnRITzSBt659JiI58ivwjfBwgIEbwGVfbrRBvjhlKy
xrZOpvrsllUg4vtxinRxYpXwxiLU+zGMddfXrGTfaVt0J9JR/bd1C6+OBZAO2ifptnEdgH74BOvF
gNNMFH9st9kJMw6KnG8kPlaXEo/ff2xJs8ksMG1Xg2udGjxxPaQd911ifNJL8anrgJ1Kpuqurvud
Pal7gWTcx66Lv0cKAUlkKZaxyhw4aRrHnU4V65ROx/Yz2XrorrmKe/Z5aXBqnKMFL8Xnwbvs7Uz8
46P7Dbc1jhc8e7BMYDm6dEWOr4/xNNqnqv5VdqM/FQdT+X3bxvUYlogAoBrAxtH/LScnmtnsZtse
rBPzqHkH+Zjbn7/2tcvPS8GaNetVwlx8nqTK91LvnhJePSh6e+RWvfF4Wx0JRDywIEv3q0zXRInQ
oXYyWyfhdpDkTT326/ZYro9bjAUsO0id2BYKI8vfzy4yBVzuZmn0aHiEJgLqlRw1c1ybQ30kztZR
uzqYM1vSvPFKZHQAWvykl8muKtrA3GL5vb4wL0cjOVfaNt2UWhgNRSutHZTQV2ndxx5EiVb/29kS
kF4bDyjYkfhHELLQvVzOncjtLrUnap0G9Kvy2N2L8dPt1fm7wfzy5AbXNuhvcT38rUdyaSNRZmfq
jDl5Bgae21AsJ+Wh0Os+6HBbt/5k9iZw144IC31sPo32kAZ04sld3ZLJG8Cx9zwp3LxTeV48lyXI
NhKHGV9pRqfXquzmPU6w8WvvgPujhM7OYQBc71ATC1Iewo19rrbQLc9YWnsxah8hUzUeMrubX9uy
xRrGqQFoWho/8I4Pe9DsDIccjVyBY0HijbSpE5atTXdkYKMnVJbes5yhW8SeelSv7eE7GlD/2LB+
bLVcfe6shu0KnbmhlrvfBVe7fZPTAQI2ALQpvSF2YLM3jj0YSgcv5gOiu6GaT/lkJSezaJkvQIbk
c6gq78yU/jVBRcCzq1Tzk5r0gcFj5cmdy/EBPQssbNB1ddRqBiGSEfR3IhurwEI1A5hUA118uVr5
1dTHnp6laejGlOxmW69f4j4t/HRg9pdYsapdjGLcwRhMZV+1SX6sOUVZREz6HbeNb7U5pT4ahw1v
rkQS2Wo8+Eqid77WZrnnNFpxVLj6VzJqaVC2yisSo+I3yPxv+9DaDl9aG1CwQTsxjt1LD7I79Pga
QMA+x4MJWRV2NC3iMd347MztvtSGjyVKcT0tdCWA4AKGDjoJud7W2a1mjpqZPNtpuiuUEj3iyTG3
p41RXYdtMLMU9CyoaqFBSNp7SQfac1VYybMBKhmkNtIHLP5p7K3d7dlb2+NopVri4UVLUh4OjWnS
zib2H8RSphhp7K0up7XLBPRvC4ck+iGRY7hcHrAixuC3bpNnGndepQoP1OF+bYPG1dzfHopcknpf
GnQ6IXeCaiW6HaQ5c6t4mifSJc/orz+4dNpj5x5rZE3xhvMUqgZtMQIfYfxgXfEY5+pGOmptyc7N
S5FFn/R9NmUTjrLZ+S5M/YuZdvtx2MrZrK0Y9KhByfkuUiafygNNC2JXcXyqnOqnAV4Cr9PijWB3
zQaStrACDBBOZ2lPNZ1eqCi9Kid9VjwdqZkm38ierASZ+rt86f+aeP/72cWs9YWBOKZXToNVW14C
Pj/QSrED+hM/67yPrMYO+na+syYcb4q5YX3NKZFfW+IB1M6vkgWMCsfM7Do+TXa+o/mPumNhPv+g
YmMeV+0gwYZsMfSIrhrgsm4ivVqI+MRLUPG3n0F55PX2i1F+u+36q+tlgwuWLER5SBhdbrJ6zuvW
Qj/JKc5Dwh7ZFm/2yvdxdS+tGjiQFuLIy+9jX2fo4nfjU1+8oJW5eLn989d2Lr4PHCeAJThd5VxH
pgjXKeNMOeEw1+ERA/FLhST3ArDjx56wIVDbwvEg4toegHjQgnKcnANq+Fuo1tWBgpAC71jM5RV9
6CjQe17qDF7ZBvajudWL+Q7DksIdAOuALEBWDygAOUtVGc1IJkLi09yldahnlvAr00X2rQQvCM21
/Ns8lmWgl9zZo7ES3CBDTPd1ppq4Y+P0V4cgYzexpPbtloO6Q+vzPZg9vjtN4gRMixEZMDZ7RaVA
fa/u/2SuecwG83fPeuNRtHofDDRDB6g5jx+/sDAyc8kxoGnuSiHa4FqZUdWJTwrIs+OMhEluR2pZ
HW67yuoC4TLBCYjuFChgXXoiolRd2B08hTixV+XU5xsGZIzmcoss2Mf/syADG8akzsdcSZVTHI9B
yQBzNHTESsR+LoTpO1157FvFa/QyYELbG3b/PJjOcR7dQ2KVd5bZ+wt5rjONjyhFhazIDlqxxfm4
ctWAPAVhwaIk4uCfl7OgmZzTRHPgpvWj5QSVBuaOeSPQWYmrls4W1QVHC17jMsNc3pjjXKuacpr7
l1j9XOZ5oKvcEy6kmOaNA2DlXYM2GgK6NCRw8bKVggSLGaNZZnnynNVYVf5TcawgZfs+28+K7lvd
3cedCPYc7HCk/IDtuJw+2pe8BTercprmJwrkyq/bn191ITzOFyQHnrbAW1x+Hwm+qh30UTmNk6kd
ldhS/dQkrU9r8B1RgZ6+onP1SFQNfYhtp9sbws6DpIu/4RWbBKIncVigPf8VCJr455Tbml8XxuCN
ttKhEDDYR6PhyUZ2dM2ntIXt34E07YLDuvzRHLGlPuaYlM75nFho0dGB3om3ILgrNyK43f+xIjPS
mrPCWJ2ZyknV4Fg+fevHI6UbGaxVI2DrAvn3kj+X17dzTG5NZYlDojXdAE/MIugySBZDB0ULHd5s
wXfWtgoe5jjUkfNZgvbLqROQOcQrqFJOikW9Gind0f2Ts6eOQ3da3dgq67aQgSSL4i5eIJe2CEkL
t60wNmV5qPWJpxV9UAkLdwFYnIetssrazgRa6B9zy9/PwrQcEri1mWNogppeou3dufNs90unR1mj
e03p3946q+YAXwVIfkFCyUU1Mmoubesl8CxBK4MTFAJG3t4wwdK4hWddmUic9NBZXbJ1S7rucmRm
P6QN1xCb9ekIqpXsbYjJflSysGkzFPTExnG6cnGdm5MdvxmzokqdCTe/8MBD1n9Qf3G5ti6+L/lg
breFPVv4vqgQJ3nFVjlVZrT52wA41V0dUGNU2eQYsFsAmmWPAbTGL90OksoTe3NAcBLimE6Zl424
+kYrVAv3Vaf8TS0Gz9RyBBv2l2kcH3hdA9eZbez1FY/BwNGwgHMWhR17mfczB7XmSVezChGViHcD
NDdzfq8AgMXS9DAlBUA5WziAVb85MyjNgzbTgRFHjU+OMjyazL0vS4zbRWQ1z4FQtI0d8R4SSiEj
yD2RCAc5BOTW5LcY0C1xycSIeR9M9IaX/SMR5U5t36z8tfI4aO5GUGoNh1oYe6Zj3ZN6S+VpdY5B
RQWNQvCdXSVRZ6VLwZq7PGOy2DOUp34C3ejO6qAD9DUvN+6hZd9djXfR88I7Hpygcojc1ADlsuVt
BpBNYORm6GgPyfSrMjIvxjlQOH5sbTzT3oUgrmwuXfmQZgOY9b0v68yJtMFR575q4lNqvVQT82pL
CzIQywgDyL4usqdvzrxXwFWH/zYcetcboEBaz5nfapWvlK3PisSrUrzxxCOz1cCF7m2jGU+Qvd1X
06FDt1YhiN8utALxQRl1nxpHmx8zdcZdkXpKB5b8wlPjvWM+Uby5k/Epy36Y8cFk0O79obhfZ/NO
8Lt0GoPbJ+57B5s8drgXjlzUWzABkj+36YjHxpDFp2R6a4ewmE9oCfbsVHia+GnNpddrB90anhXz
qQQ0pGIp8ihzqIOAsR5Vz1IpGOOcw+1f9c4offWr8JOAGwDxAB6el9s6NvLZ0grNPVnJ46R3wdR/
dRHxMw0tT5Bmn4UChPGuFseqfiM67qQZEkX8u6IK3zShCED/SlruG1ntiykaOicwoBfZzru5+xPT
B7cygphvZWbe9TqvfzRiWHgtiGzlsLyLud1TakIjHL+mpDUoAFBxSP6Uowh07V4Zv5RGhwff165+
rAo7ZCQckL/R0z1Rd4VBkb4kIOJ5M60SSqBHTcn3efMk7E/1sB+MU1tFrftlNA5iehu6/M4qfxV8
QmrXOdTpRoi8Uu7Ul+SjC7jEQi9sStej44iyS9vYQJ0aMq/pk9LeF+w4N5EJl6f1l47/NrI7FDo+
LMK73DQGjnRg3tDSYoO35nLt22YemyEBXMyKn/v6sY5u+9ZKoAvGN4TmYOJAakZ2eKNlQ9rX3DyB
qezRncDoaSFPJz5Ih/L3KMgygCUhedXIYrdQia55Y57AdBh08UOn8Y0n90pIgYH8a0G6+iaQrA5t
25snwJQTE4JZ5OvtmVozAMpndBTBCmAo8tFgWOU0daZ5Qv+Y59lt/h8G4KDTBguBN8FVeoyUIJRp
kZ0+FeArPRQ//8OvP/u6ND1N07qk7/D1mn8q9Sen3arJr1yLyGwj4bZ0isBppelx+5kMScmtUz0Y
j8bUn+jkfKZT/YnqcTDbyWEy2y2m/DXnReoDMCfIZIEEh1zuDaBdR22gcN6BtrgUWygOVcOUhCUE
VzZW58oUNv6iVoYbHzc/6h2XpqiFJEjG+zxSyX1TAhu4E/0GAG3LhH5pQodQ6DBAeiFKy3m463X0
DjaQYzhVurMFK7gK2zAapC+X/AJYsFATvjQlkqqkSQpT6pgEfOz2KqW251pVij4L8qsHhvS2+109
QheD4EOCSgz68qCzc2lQG7lJYrdmEcu+pta9lv5osIGyrXzV2rgAGAX5Na6ca1k5qCboRd+7LAJq
o9l1abGrnfbo1ONPPNsOZmf/uT2stSUjoGlH1hzJpysMFRdkTGLXYlE7W6D2S9mnNjFOtb4F7l21
A20zvM3QkYCexsvpy/UCr20hWITuFK9pEXD+5N3G+Xa1gbFE5MyG5H40ATKdxiqL8EL8ZRjJV0Gs
eyAfUFvvfupJ9QRqXnNjV63bNCCgB58ApYvsh6h7zNVkMNyj6CdKX62xBu/0GwohxnAEWf2GufVp
/MeczDyi5POArg7CQC4JXhO8DdWBQ0vxPzgFGOYQsONswpItTnoWPwOpnLA+b/IohyRlOdmRObuR
GLfSnmtbCpAa9DriOiJXe3h05lgjtK4j1oId3EiE+ZXydD/0n7IYR+5tR181ZkOxGZBVtDDIwLnZ
LJMc6YEqmpsmqAyUpqrszh0Lb1a2sPJrppbuL+AsoD2OKs7l9OVGTbK+aOuob3EajV9mCHq24iee
CreHtOZ7S4f4QjUI9KqcOyrMqmeEKFXE80TbKWwh9xUmlJO1X5ZOXxG1Pqid0W1M5FUUgV0GZC7u
SSCl0cYkHYSpQlvVprDa6Q+a8uBuJAC2Pr9M7pnv1Szry4wndcS9kQYAct6es7UNdP7rJde2aNUq
eoVf77xVHO+2YfKtjcLx1giWZTsbATWbvLeWEYgsVNrNRsatz0snzkiNpmjQuwBSmIPyhCba2xO0
/OcXjx4sL7rSgICHcgFgytIEqUB3DLZl1FGniH1V3E/jri6+0eqlnA6mvufzlsGV3YILD68T4K8R
vbvLeM+mqwf7dtnTpoxKlQOs2yXKg80aNO5XuhIkM/rfbw9w1d7SCIjLCCVxOXKYGlHFvJ9gz93R
V5Q/f5db7RHvTBDSJOIeQmxiASZx3WxqzlpmKeD5igoLXfweaPkVf8Se8gFSQo/6c5MqIa1GX8nd
z12hhI2ZnXI2g24BIKCRP+smqoZ1plEPx3T/qRJiOvZOyhJQPyT1K5ZQA4+2k5M72IHIfY0GqXoo
1IeamFlQc0sN6zJrPAv/yV1cGqNntX12TFIa+1MzsueWW/hWrdDSr5UGnVVqwinY55oUq135VmIE
OfKmlhBhiQzK4KHNFHoGNHEPqaqKBzzolDsg7+IAy0RPICsotR0ZCfLXgKB4KEfE1NN58TY6vXZS
ufbmVPH3OlOgwkCLDhjEjKnhqNgQHbah6QmCRNsoPUKdPxoZ4i9EUXXPnRJLC/Hw/2TVLXvJa4NG
qpa6eUAt6BXHIm3uqEZmL9US7R79pfEPl+n64PUJJEgVlul+bpTmfZHbixqp1ngalCaeimkmwVix
8akpChvTMzYbLrayRQFPROllSWWi6CafAPYw5QTvK9yb/cPvotU2ks8rLowmVuCJUL8HPYhM7mh2
DpQqTKOIEqPyMvGmscdsvB8wgbe3ysphiUQlzgAUzxEIyC8iOoq+ibusjPIZlPLsoW4coDg2wBsr
k4UYAC8SXJV4dBEpaks1Ap7ZuimiIr2LX+15Kxl4fZ6htRx4+YVtD69S6TKuZlO0GlfyyE4+jyz2
IPQQ3p6ltQGAFgZd2EgLXOc30NKnZkpallHGfbP/Ym1VUze+L1ew6yKbi3jA9w03dEOkIP9fP9+U
IvPEZbGpzvi8fQT4u9tqvV7uC+koBPMQOuCg5YMEkHyftHOeNCmr80hYvd/W/R0hJ4ToOPHu1E1y
7LWpOjcmbTxnzM2CuVUOYoujg+NEf709V2sbb0HVIU0A2iHkOi7vKoMVk+UAURB1SVix1utp5RVa
UO1um1nZd+CjR7MQYnAV/CzSkgxpR1D9KbAlRBIQrTwZjXmIJ/3tv5gBRgdNbyA2kpcGcSJXTCMr
opT0EWoN3jjqh9rc4hRaiSgWwgo81OEE1xDLBO03xaIJF83K6OluH1ojDQ3tMRUni4KrZRi9eKsV
bsURliVCqI+0LcjepCCJGiV8TquaKH1WijJsqurjm37RZV+oWsA/BdGYS08obNo4dlXxiNTI13nm
VtlkZduYBNn7hQQKm0YmAMoqlzDW6XVk6kHx8jJ9aab/4ezLlh3VlW2/iAjRwytgz7aqJp5t1QtR
La2EEJ3g68+g9j5n2TLXXK+IVetlRpBWl0pljhwj2hJXXtnNNhBmoKpGNxHge8oYGqvXq6JKeAxC
yOeB76C8BUiq5gXzlZxPuEOQDVwIJ7Gr8X/1ReQy3WoKCG/FkvKwx7/48k5eW+6FgXihCoBwnlqx
n1osEYMKRjxlVThFctqaqlUD0BmEMBkCY+TrTpebaPDwgEeLGPWgJqrw7/oB4D7HexHuC/e6cuIr
vfbdkQpMkGvc9l22N/W7yxbWFvvYgnLNdm6jCy8d8CoB11zqGhGCpp02/ICWyWVDa1OFVnrfx6Me
yR4Vgpzl8yQmkBzG6fcmu/W3iIVWP4/wHSWZBU5NlPeJqw0pmRynidv6bWpCw93q+NkyoCx1MZa8
z0wYsOiNTm6S68Tll6OAsivSRej0gRqQmoew+oZaTqPxuM3FH7NFcG+w60MePAAgVbNUQ+A/lM2E
NuMZaKWRx2YPaDYAbxsrvLKVTr6vbKVWJ33WVfj+mLV3pTa+Ioezd5L8Flm+jZtwZTFOTCnRG1qA
kSPKYGoSAYHg2evlvbpy0Z58fjF/9Pas+9mohYZD4UKexwsSVKe2+r5XR4DWcQKSFCT61fXWckGz
LvXr2HJqVNuB7NH86UrNmWVTIfUJGCo6mD28O5Trjrq9VjtJjRWxmt3ctt9ay9r3Hd0lfEvhYHU8
C4wcOwvVRDXppEs3A6jX43FRPs63fbnxtFldkaPPK6fPIQ3kXB0Hn2/LO5fsWn03inLDF26NQZku
3aGDRC6cx4zuvWo/3l7eVRufVyW88RoYm6pweeywEASr2hZ+Y+38IWViogvORQJDTc8aScfLrMaW
atiQf5at8VvLk/ypK1NyZ5njvHG5LlOuRPCIPwhgYwtJzpnHqttpkCZemiAQZfqnuXOz0CgHP6BT
74Y6LqsoKXPvW2XmxhZcTZlJFOJAk45KCPI0OgDCaul4TFJ0LemgqrYBjnsftljPlIn87+cX1C04
8dFgotwlhhD+POno03anNHlzqTQRKQqaB/ZkaaFvj/Z1O+M/BpcXNYgXPUD+lt1/5G/GWat1y2yB
FbUeXf7Z3kJ1Kafnv9/HDYO804KiWubz6PsCoqCsowSN5zqNmuwpyX4vrfeXt/fqrKFgBEAfEhBn
smPC7Q2NjQ5mjdsBmpoiMyF7qwQ6c8MXrBlC8I7nI1wNYiJlNO3g+JOXY/X7Abiz0i5fjdFoA0OH
4o1Z6l14eVxKyP138o7NKYuDwrhT0H4xZ3/NvNeK7pNqz4ZX0/+4bGhtlVAeQHgPfTBwNSn3sw5q
rtL0NdC79x/u+C2Z9yLfiDLWp+4fE8oV3RiQO5kHmHDFXe7v+HxntXd6fnN5IIufPPIM/52xf6wo
t7POWq+gNWYMMnez3KcPaLwc3Rugysw/oCX4F8awqdEPCc56RFCne5tzzehMDYeVNt10R5zKfi5I
64K2i+p3YO4Ag3HTjE4EttGCAG8j3Y0fsDqnSNLC9QI/e4asajyvTDKPGrGe9p8aUf6QbYJ2AnBp
BkOytRlX98iRseXHHJ3ktEHNbNIqeD6xE79YcVtvJfeW03O2eHgxgY8H1KzQ9z21QO1qrv3Ftw72
Ic8/O/XGJbs+gn++r4ygQkKhpqQwYuAgg9b4Jdjt9C9UR9Aq+o8NZU/QqZhbf4CNNpkluovnd+x8
I8jr4f3y5tsazHJHHi3HgG7AQndwnoDhvgF5KmCTQ5RrGztsa0mUuKTJJOAmFqzAv+eokru3CfP+
jVMFvgAkYfgf+iVOR0KHyeQDVEqxsaL0k0ZC8Un2G+NYna0jG8psuVAy1jRg+aFf8S2T+06/7Yc/
/2JB7EWxF3Ad46yhtvJZWuo1psqo7lnydYGTkjHZuOlWx3FkRPGiIOyp9M5MMA6AsoQfFHJn5c7G
tbO66EdGFCda9E1OTRtGDO3JBYfs9Zx9KK3j/YF0FSpeZ1keaF4PhRxtEw9mdIB8HwHwvLwU5wMw
ERxCDgUJdrBaqgW8mRgg29d0M5YPM3o/WXdl8gXXDFwuBEvAjoE4zfOVY5HokxQa6h2xXZCdJ8sQ
mcPLQzh37Sij4DVOloQbaPLJ6aFopJxBxQDcncmn9BEd7q/IZEERpaoPvsg3gsDlhJ06XjwGkTRE
azPiW3QmnhpLk7F0SuBG4qaL5vKrmOFIQpJ+M82NY7i2MDjJsAFoyjm2B8DLzM9FZ8XJJ+gOJGzD
wa9/Hj2CyFEDdqO+bGVntINdgDGNlA8AFObt8+VFWf0+koVADUJyEnwNp/Mk2JDYWg5V2HYKq+EG
PSqXv39+ujEvAJ8sCHFIl6tJw8ytpFf4mR03Lrihb3MHykTXHw30wUGeF4kYFILV94tdQ4OuAedY
rFOpv/DcH79pMtsiePmLElR2FKJj8NOgWQmpaBXc6zNUvrpu0mNN+hBkQqqEmN+ldBGXvDW2hfoz
vRH5fSvRrQL+df6r6jcO0MpaAewCXUo8SW3wKytHVB80ntqWRuJ9YpGbOr8SJLC4gOPvqzWwGYQU
PTEg/TXp0z5t251kWWAIbQdc9eVdsTYSMGhaUMMBKwQSN6e7zuaz0GqGu8tqp93nvpG7q79vAP+G
6xd5XvQrKneKbrGizsfSjDXv6xD3WzI6Kz8f+E60eKIfEvKThrIQvUuobgFcGHtQ3BrfrOsjLoD3
//n+GRV0WjHXEZ6J3N+fqX6Ebg7K9DfXTxEuFHQu4pUMIhllCQR6RzNbH01ALZ0gRy5r6wV7fvKB
yQApPJIL8Cs4/qdrTNDH33W8GGKt2lPIQ+RBnkbXjgEmwJK7JMoMNDMpYVaaJdXArWwEb/FrkhVh
220EQOdXFgxghkCTBjAbKlCnY3B7kOxJZMNjs6r3uKTCpo5abV95G+dhy87y96PIl0NNTi8l7KQI
44UWmSbfJ/Yt3azdri4KpAnR5g9Ew1ndoNMNWsnaGCDtyCLRkZ9D7wamk/28vDBbZpYDdDQeAxyi
k13oQ8w6a28itVjx+odnVt8vm1mbNmjMokgMKUFyVsLVGd7+M+/7uChi18whQUJB7jVFrbheZG2B
TwLOBPQUciUqIwskpzunc80utp0bZj8N/q2TdoFXvozp96m4OnWxGAN8Eq24oJRTmSNauyuBZde6
uJlvMzcGBZPZblwlawuEM4+qtI/i6hlRJjKQRtU3ZR9nhRVwclio8z2+u7w860bQqIAE6tKKp3hh
gKHqklhWFyOxZMkIfWG2t+EB1kwsFB4IvfFERQbrdKORDAAwzcJ+rvhLB3wWI1+sLUrptV3mIfOP
B5C9tNsrNgqBCi5KAyO8cXnvcuuzX9t7PoiI297d5Rk7j1oRQaI5BbxeyBec5Upz9PAhNVPJ2Jv7
wKV3Y76zfSMyxxdUwjfCprWpO7alvB8T4Xcj1I9kbI2vnvcGmfugyV8uj2d96pZNhsQvxJyW33Dk
B4BJMSQavMYYfXJ6vpfFPZ9DbyuBvWVl+fuRFVtPmV50sGJp8kZPQQ4G0UvX+Eza62CzCJCwPNhn
qH6j9xnPmFNDY9r7mTBbGYOLN5iRl6qmjVt5dVGOLCiLYkvul4UvZCzMn7K+Twqo1211daxEshaQ
04Dh49zgWDrKfLGkE141MRiR79n0Ro37uXR2ll9BTq0I0GXd0Q+0foSacS+MR9E3G4NUqWv+ziNg
I2iEQF8JeEOU0MBLvawYXGOMW4d/DK55XzD9ueTNl9kzdyaqd1NjPthLhtGB3tvsiK+Xt+X/4wcA
CUfAE++dJYe5Dcma0cCO8cSBGX/0YYgE3TfaHenfvWLX89tOf7TMq7NCmHdo3v6vVcUfsqmbWurA
6mTzoEFg1ERT/iO1N5zI2nE4NqNEdk1R9XYxOWPceB8O+8rBeQzBD3d/eQ6XK/z0OXQ6GPWKn2o7
A0ZgjH23CDKeB9kGcGrNF0KvxMFNCGzOWSpaoPEiLaYRm0QUPCSyjdK5utF8b5eT9Kvmpu+XB7Qc
rbMB4XG33CMoIau+yoSfmrJkHuME/KZGc6fTOujlnT4aEegHg+pKcNN/DsHCuOaA1wilF2U3+BQ4
XDNNZcw/iuTVcjZCsOVWOhvO0eeVXVChu8Mbanye8CfWZxE4UjIQ1qOkFHQAAvugh9I2OtPON96i
KYoH1+Imz19dpshypG9TVOHrV380AqvY5akZ8vzt8kqdb70lHQIqMuSpFuissvW0fmA9qLVYXAfO
lIY+/l02cL718HHUwgBFQmQB0Oypn58zg8linlic7X195/zxJ9TDdtWGGzz39YsVpHaQ5sJ/alwB
/eFszgdYAf1lEJggPrkSoIctdmJBfdDX5VDZ3mJB9/ZVitB4Y55WFgIvOyC2Fj4l5KeUhchas+05
9MIRRR5oaKbxv1gG3LPW0vcFPiV1Gag9j5k54vMu6LlyPSiHr5oW6X4EPEl02dbaYpjomV802yB+
oJ5+OVYgWMlKBsHEZxevCbaDOsZlE+cOBtzGKKNAXwxlaWiTn+4qMdhumQ1jHZO8jPT+vp0/bJfj
EdHvcrbXwE1/2d7aLj6yp2YRCqeXXFZogG+A1gd7alDb+bNFfT0gnN6mDA3Elw2uzSFU7pGMW7yA
oaYUOqfwwRtMWFyQ/N2QBcKkIpwqf2Nca7tuyYAtuk4Am1uK47QK5tE+d3H8ZxbcTdlWPnF1GHhP
LE3iwLSrbwptmKhHR43FgAFBosL9rTNQUMlk3OR/X3zwqY9GNhEAV7CVAlSJWTvdEaY04AKyAhQF
ogo6fqc1d2yeAuLInandOs4dSN/nXsePqANDfqnY7vKCre2QY/tqtGnlfQ8SvTp2Sv5dWPojBXdt
APDnPhXsyWL+BmZubWZRWYYGHaryC6XV6XgNMKd67ZSCh7kKGdBgnT7dNsW/2B7HRpRJnUHb14JR
tEWrU6Q1QXK4PGcruw97AsBC5FDg8VSf105mj0I0FbEd5KhUbfmh1c/j48aS1AKcbZnCo7cM+m7E
nLCJQ2EoDdrhvd4IfVe/v9DFoZQAuLivHB6hJYUsBL6f8DeKfu7Xy7OzssIL8x1ob0DegNY25ecn
ie6mPS2Adu6zvUPErgQT9pZjWxvDwvCLB8xySatqUgBFtg2SZYCvpd+7IQ86uRHIbBlY/n60CGRo
7QHRE48N572x/vj68+VZWva5cu6XG+3/BqDMUtEO2Wh3C+CSJsFg30h0eNkPhH9cNrNyvIGABUoJ
oEjkX1WQcD3Soe5mu44pEdBqFVYTGCxDE7X5ngzeh5Z2G2djdfXRsAEYGTjkEEifzhu6g+qq8/Q6
tsHBjZQ1Sj1N6j5ovrgSP7xENpB8ApQbJUswFKjqflMNVm0mjSbO+2h6YVvEnGsbwDKxtQiamdD4
qyyQn5QV9RyckhSKMvdyovJQ99mVgP2/gzi2orhDlk1DAl0THtdEuy9H6xPvt/AhKwMBGQBKIYhi
oYejArktB8DeITW6mHyT7b1kVydEUDs4+rxygcwNHEyW4/M9uCefZnJzeQOv/vqFSQMQ9CVbrZxD
kN4irdPg8+k3q/9qallw+fsr+xV3OEIxcLUAaac6w4J7WpNNVR8TSIYR1OyrOnK38Ftrg4DmKtoZ
4BJRAVfK3m5OtKEZaR9Tm4flLsnbjSh8xZugfrs0TOG9spCwnp66us5p1ttJF0/Og+T3uXyYoB1n
RdfPFXA3C+0M5A1QPTi14ndtkxYa5moCFWfKfgMQa0Bs7bKRtbk6MuItAdOR4x0AaKmdAXPV2h9N
2LONy29lvaEKiCc3tKeWc63sJwlFUNETvY215KYwQrEF4t36vuI2dE48Wtv4Pu/uNf9lNMOZb7jY
FZ+OR70DDsZFsv5sGQwwWerSK7u4xQoLfYos46NlB8kOaf9+9WL4ICzxgD6FhPVZtpO0QkcHNxfx
h+6jOXXjcXe+1AAboHcFWBngAs5ScH3r252REyuGNE97m3QboebK5xGe4QoCohoNo5biW/XZsHnG
pAkPngZCFMEWPnzVAK4GBzTleGWp3VY90SDzYU8AmKS/74fs17Vz/x+pTEBYUGU+YzyphqbT9WKw
4+lT1X5O+EYAsvLjF5wSGojw1MUbStmololmbfCuGWhKM/Ymm990d4uL5twrgQkcr92/CPpz2HfB
7Da3mA7UoAgyOxQ+mGRv7SvJkOCL8P5byFOATwTMRO2unPKsI7Qf9dhDs2jl7AqX7JnjXe1hYQUX
KKaKwD2pnF6N1Ugv0RoDIJYxqN07bdrxKSbWRsZzbcpA4QYnDpoRRLaK96tTx52gzmLEtc5uiY2X
INrIPiPHCqlz73rNdmRW0bkJKDwcOlriTl2t56VZpSWtFrsgJHjPkrfLG/jcFYLRD1wTSy4A/PR/
M/BHnhxa0F6jN9yL86F77dESzoQZ+Lr2etnMykY+MWOcjiKvbGuibuPF1KjBvRgMcmNNVgw4qJIg
B7hQYJ0V/3qng36MjoNoiZ/Gi1Fu/P5llk9fAjghAPX9zaLhLaMcxMQsDIfVhh3T6mfa7fkHqR+l
sSfzPpd/rp4qrDdQyAZB9fisqgxi9TYvGxNIrB1J74sr+3GWkwhHiFrsIlyMjL0S5sy2mc0D0ZyY
GUGB+slWtnRtIY6/ryQDvZwUE9FzN9afRVIGXrolGL5y+hDWIHkFDNnC560sxeC3PnPrVI8Z2onG
ugMdbhE0nII/5PbqlQB4CzEtZBuQJ/9LhX50NopSo+3EGxK398XwlGyR0K/M1MnnlZkajKbItbIl
MRhJk6AQG85w6/PKkQPtkiBU4vO5HRVZmG9RVSzzrBwJEMoCNACWB4Bv1CJrU/T2XKTFHNP+0DtP
VvlNFtc7J7QjIauMyH9J8itLPWl8aLRaAHJceEELmVMQYlhyo9q3Og68KRBtgiobz+FT15RZpJyd
qtBB4ZQGpYxla4Jr/OXyVlo1gl5X3H8Ai6AocmqEm16vFSIhMadfZvs3GCzAjnE1VgTNWyhcImhG
wRigulMbfdEiRWgDFugY92nZBfb8ZTS2mD9XTt+SpwDNFkohOBjKQCRtkiIpCwL5iz+18ZiApkQD
4ur18nSt7N0TK8uvODp5ZHItUTcZiU37d02eymR/+fsr7hzMFQv750LFgST/6fezqgA4vGIEIOqD
Vbxp7Z1P70ywl3d2E7Ct/qO10VgIfAB1xLPyrIw+QnDQBYUciaHitXNH8B33W5t4pVIOkeulFwiS
D6iUq0WqZEB5t6GCxAaZfojR2PUUhNJzwm8rFLEzu7n1pLVzamdnoDtN4DbbeBKu7HA0MQDfB9g4
4km1FteMU0E0y59job3a0yczu6uGu8urtjaPqCYg3Y9GsWXtTletyxOusdSYY6dwH82h+5z4w8Zb
am17AwS95JMQSZ7BrPUECqeiWkw0PwxqBtxnwTjZKJFuHNZVQ8gfA6e0RN6q1+mwCjZvRjh/AolV
zlwrIJOMnNzMQ87l2+WZW1sclObxll56RFxVcc3LwTnhgQgLbQ95aA9IoOTPSZ5Fl62cv3kRUBxZ
UW4cr841W0DWM6aa/YnWfdCBPd4evmt5d+OQDRdxPqS/oTdQn2BXQPPAslmOXARox1ORy2yOi56j
Uq6HugWdWu3j8pBWrSyUJkuwDw445XJIMgdFrMqdYj3RUqg2z0/zyCC4Vqcbt5CqGbZka6AK+3+W
zmrAJJ84uvVgSTcCSp8T992nf+z8pW1Bnt6jny/7/0hTnG9DtHmAnQ0uA/8/2+99qRGrGo0J7cxB
X+6aHsxWAaSArp/FpXdhcbV4Y6iP/MRwJHrfJE4VaNiqacJD/8kvfl42cu4dMJQjI4p3sPumBXHW
NMdaTyCuNT7aZruxwdd2w9/LFQkdgNXV3ZCPRT87rT3Frn9DZ6ijf+mHm6tHsbBhLBoUAEyjXn+6
recSXVZt0daHL56wAjxENtz0yiy5eFggKwW8NxypMkvQvQPe2M/qg52wwNMhsrux1msGFoUTJDqR
f3TV9gtD2AXFK5gd+iqa2D7bOPYbn1eztGXSwJu6+HxmvKbz3slerp9/CH0B1buQsJ5BlXMpQDTo
6fQwd+BnQk233oCQrw0AL7C//VtIp7mKRzFSWokppfRQBm3yUddXv4MB8AAZDKTm0LmFdLyyfwjj
ridJczCYFaI/nLCtfsbz2AkWXOTjkTLCW1u9hZkl9U6v9eYANbCMBLX/UOgBoY+sAAx245Y8nyzY
Au5vKe2AXUO9t8whH3lNOgHc8yOfHppZXH0c0DUAqjrUwizAu9RA0MgA9ctmuzlkUxmBnzLIthDc
55fiYgF4KwvefUl+nS5I32lshkxic4ha/7PvR30fOoG+Jam6NlFIoiIoAuj1nIiEEjdv09HnB4uS
KJn9EJfGtQcD4ziysGyLo/tWehWqPBIWqp6FY06icQtuen4XwQLKhX9FGSCPsYzxyIJPXbusfcIP
TXlPa0DSbtv+vruSggb3LFJES4oQ+Wak1IjiYNMJWNYZx/zQdnwPDSZmbz0uVtYCRqDaA+DLArRT
XKybFZn0U685mPkrq5/aq6NgSDtAhcMHqRES56oH15J61qs8p4cpeZJFyK53UPg+apCLOh5SjudP
1a5z/SqpDl3WRIkNoWbt9vJWWlloSIkhrwJI3bISyutLt/PZmTqnOvTWnmufHHHvl1HVbFxEK1YW
7IqNc7fgxPzlMj/aTomjV5U3DuygBaX4/bv0f245j1ULYNBGegKUAfCGpxacntcN4RIrYd5z73uW
v6DHHy2HG9O14nCX/MeCQfSAP1KRLCWy0NIG8ehBs8vHYrQjbbSipvP3kqAJO2jaj8vLs7J/T+wp
E1dlTTKIAvaGbNo5VrcjW40A53EUEHw46MisLQICKjPLQIpZltJlh6TZewmUh7ygsa4OpFAwBnpm
YTkHAO2vBszR8qe1DhbSRK8P/fTNMH5DgvTyLK2NAcgcH+4KUm7IuZwuvl65bl95Bju4z2YX+OIh
rzYqb6sWQC+OTCdCGvB0n1qowDgrW6tBqIPeHy/PQ9+GLFmxVctd28XAbf+vGZVytinRTSVsmKnp
zmJPWvGMBqAtpa+1PYXaParrqOMj8WycjgW8bNyjXckOjf+bPvdbnVirn0d5DG80nHncUqefF9Xg
AuNAsKF8RCRjtQOV48Z6rzzQsKHQb4+tuzzb1cwXMRrNawudHTyiBXp/a3tJlPLfRVHsqAbaZVR/
Rk4CLrf4zNb2wdIjCx+wxpPkVRkT7WzTA59/m/6r3rwZ05/Lm3klSIG/RzAH2ABQjmr3upXlfUpH
RL0O9UO9Nr+5aXkz2+yX14B5Or2ezwUqxDiXkEWGCAsC7dPlsjo8cNo2oYcB3awmBytYo+9Mf+MC
WJu3pR1sSRchhawGj3WRDdXUwEozPHruzSAjY6s/eu3sgJQUjd5A6WFfKMGdTCutcBvcMT19ALJj
lzc0aMfP7bgFTllZIOSJ8EaHaBUufUuZsdGwGNCOU3boqPwYmB4hFARNuRY43bCTo/t+9X5AGhHA
T4QYeLWrAuZ+05ngXmfVwacxwX4rXrlhBhP+keTlsqmVowsMMvTp4BsWfYjl70d+upQUAfJgIxhw
351gMK6/zNAqAg4wdPMgClA3QTLNieiwLIfqJe9DSIpe/vUreVdkCrG5gNuDmpitRktpPWNlBMLi
wvmRuiGVxY3X0bAc9h25Sf190ha7mn1OjK2If2XrnRhe/n40b8Jx29k1E36Q2vipc8bIleZjTZM7
ULRsHCRVL22JmWELqoVLAzdCWyVgI3VWgYIJkbkJnrG0+OwZn6zhU8G/0t7fOd53x38xcx4lThf2
W0dsJfpBKpZgb8CvQ3FIOWLo6Ex14Xj8wK1fnXjwzUe0Yezc6SZpbtNx3hrqynZEvLB4DDzN7TPl
VNH4kqdyxDNnfkIRIuSeRGKWh2lJw8r+7aS3IJVs0edggN6LN0++uav9rxubauW0I48Kh78k06EG
ocQWOW/c0jJGcRhm7YueYNeiQhUlWb43UvPFpMa+b80PlMbQfwq9ZZPsBmhrpHgQ0Amaex30EvQc
zH3CrL9f/mlnvwxP5KXjeVkNdCWrykUp9YZsTkjzPMovQMYE0CkUYmdlNyS9OlMFA7iT/IWmZ0FR
KY7BlHzshej5s0lpeMPTcmOp14aCN85SxkJeFy7o9AA5kzYZmdfh+3pQG+BJZiJqf7bN96z+cXnS
zvbUMlUE7zVnucYxqFNLVVl0pmSWeHbCWe5otr/8+bMTgueahXzVAgJDBVDNYdjMmPRZOMOzbf4p
2XMub4iA2O8hscE/ZG3cDCtjAUGkjXZM0EWcq5kbvTYK06nFMwNJLLnXny6PZe3zeDiDGx/ZHoAY
ldPe0jIZrCoTz8L8k+5M9uf6z6N0BEwV6lRQQ1Wc5pK790rHEM9o1v7ZbQUcaz/++OvLjjtyybyn
Tu/mpnhu6PfQMTcye2fhDPIJx19XYlyr6NLB8vDbvxXTQfs29m/Xzw3yR3A4Fhhfziq7WjtWAwpV
zXPFvnaQfe116+qNurQx4xWAxCo6j9SaVw06GU3PsbiZ/0lKhM3O42j9Mt2Hab7V2qvfNYiScCkD
D4ZXJtIkyqWlWbgYvboQz2OGhBvtQsr2tvuabHVTnq867IDTH0AIC2kTNXYG1sWvh7QXz3q+q/Pd
eG2+eBnG0ecX80ebShJStazC5/v2Meev1dUEXMv3HfTKgzbDx7lQN63lF1ma4PsEQrKyTr80DQ11
nYbEA2Gv6b1c3mXnuxigHUQQSE/D6JnyWOW3nZvOcnwGrjHQx9+p++aMG3yfKyuykGIi9IdiG9jw
lCGNc1oirCzk8wipG7sWkXG1E0SJGME4pgzfP+ufSJO2Au9zP2IjQ+buU6Zd/32UhUFGuTxbQJah
DABT10weKe3nbt/6HHi5qzFUEDnEHb6cdigQn3WczLSsJsPN7Ge//GYXzzndQ6R3q6dhZalx9nDQ
8SZHh5QauQHqPiG+ya3n9mCaMupausuu5gvEQI5tKHmFoXM77DbYyHMjyse3xtzKe5/frrAAQCGq
cktOV33iWXXfo6UVFngWUfMzLpZ9xX6T6U6zdiXZgjiszBleW2g4WpRJl+TY6Wkn/VADlmIaz95M
bksC/WPoZ6c3l88ggrWVI7Jgz5Z2ChDWnTFGNqKfkzFxzOdWdtYzS0l1K3MoWgGJZhzQXFh/SYqR
hUbimjfCmMCHOqKRK/BnKmnoSzJBLc53mhtp0+qx6bofref+ICVwbNyu/G6n09T9PutZ/jpDB1VA
chtlr9Ayk+TOGs2fjoUWF2CJzLumZG4e+L4sogLSW7uxZ9qNLxx5yGQvD9rkO98tPB6boK9cbd/p
XEcHSPqHN9m+dwuQVeWAMzSNVuLrENAeUhdJMl/qd3lS/Ci0EhpenSMC3yor6Ehkze9S6v2jBB3g
A/M6JB6FkX/LGBoOgmyaDOzRDr6wSq39LNDYHDaZ/U3QzkZpyM0/RNM5ZYDe+WfdG9+qsa2j2Z3L
d+q7ddTn+rDH8E3IhjEZDnoy3+ZVSQLIfpU7nmi45rryFcQh6WM7aWRn9tqPebI8EQzdbGSBm3r0
jzbJLOidId9ZJXc+80l/hSZU+SpA+nurc2GEnt27VZhWM5TcMzT0mLs+gHzNe192/seIKla782hB
bnTefy+b4V33mQz0ejIePB+THjAf4oii4/JrwWsXi1PbMxowKX2deI33jqH5yd1kmm1IjcJ6cvMR
ylqeYLSKGDO92OqNEVWBjIZJQ4FMKHWRPrlmPf3MyfCbi7TdN7z9xmbkwoLM1FI9sEiGSkI1eG8j
r95k670b8zxlAVq2SNy5JQ+AwAOttTalEZmZxwM6pODvc3xZi7DXNPbL8YDDqdIkDYc2YYcceZlb
yxcvwJZ/s3UZp6zIjGhs5S5vye9OH0WQ1I784rfz2EWt19v1p1ar+5tRsD/VaLnJHuB9tPS3g/3i
5EPThwlH53ekdybIU9PBa73Qk1P+DHzEB3M6hrtEcyTSIOOhFPk3vXHjqeh4G0A57mPU+U+ZNVrQ
lJkVJr5EJx/rxzCxcjfIeebtW+6IO1/rHXOX55ztKl5kNCLoLXvo5ixvAm424JdITQjQ5cmwc5wi
v6mLOQ0Gu+ORjubfP7yU/K4s6StEyNKA1KUFSbr0vW81881hRn03Te2vxunaIXB4yu55NWlh39nf
+tSc3Uhzzda7pfms/xpsMFMDfSohQZN3OwM8viImXQnutAYETXTsR5AjljVimjyPqhQPUNRs3qgO
4Pst+E/TDC3dZW99SQhQBHMr5qCxuzqSiVmGcvCdyK3yP07RsMhti77b1Z5dBXbX19Xek8OMrWQb
gTGSx2IyCQusyWqau3aiVgA6Nz10irEJWdqAJayqQRCvg16LoEkkRBqpi8hUxkYGApDOkj9AGdvc
OBVNwzGx7NA3GtPYjxlqW2E7eb/MWWvp41iKTyX47D+xkRUGtoZ4NSh9nAotrtyaazfzwBkNW4sM
YIrMXxJZfdW9Ao5nzG1rjux8/OBgYhrvhZcXj/Yg4NZ6Vg56oHHzrZUGpg75GOgFmwQdRaVfjq+M
0HS862wtvR1tnj5PYEjQ0A7Uc4RaNgtKLTVvvDlJ75qOsnxXaG6f3GCnfikFuekSCPv1RvnhEvS0
4xoUkYMfELYur8Os1Po+SFMj/2R4MnsSMimjcRiGZjfZ48NIGhw+lnPCIwidez8NXJR7mSXkZyL2
fbUfgM7ekWTE/kcX9hdZWEYCXA6UEFlHvM8iN2gelbUt3j1hTi8oBv4A6zN5oN3wxCoshgbd8A8A
kzwokeRtFvoQA0oDbqHXN8taFsxjJcMK2J/H1IauRGUT+b3vRHJjDh59hdzZ68yKr2ie4Xee0diP
RuWYj16D7YHTrIWDPSQBEFldUGgkj5AdTdDIzab9DJDUo1YmGnswnWGQQUXnH2AKKrQbE0ls41fT
uh6I8zrLiMpRjlEPZx9UmeVEKBRaUe80DSBInT2TsHJqPxhHyw9Mr/o5NOYYVtoA38rQ4QFJx0yn
n8qFU+Oxp4DjTKhRt5GoNKsGBbmd+buagtagMwjuIcMZcVdLkMHlHIzr7a3ZT1/rqfIiKGzkATdm
+pDO4rEdsy7ohgogPL364XsZfCTPvnTubETQfjR3tg3CfTLCsdrjYAWtxbWvuDf+TFaek7Cr6z7y
jElghgcEeQHrCecYepLrNy6uvzKaoU9Z3kwTo9imWVpDaKUzs7Dr8yrImI/+Q7t+JVPDOeQmkUwz
u0RGwIzcFv9D2nX1Rqp021+EBFXEV6CDs9vdDjMvpQkeQgFFLKB+/V3Mkc7nxqiRz9U8WsPuyjus
tbajBSoDx9UoCqhA4ifqNMeuynq6ExolmyQmbpB0bnpHB577WZftSov5zMC6tBI/DC91dwQQWX8k
dVQEIOfijJqygn5GCl1mv8ra4gWCotm2HHWysRLOsGlZc7SHAUKHrKwOPUrfewr171tgJKNdNqjY
d9v+z4ipDPDgloGLItijDYL/bsochrlH+00kU4bzqLXfqjLjWA3Wf6syaJnpRvoItArbFFrafsN9
2H9Dc9ExxFUtroUbN08umnziknDMKmBOz+9bwowNZNy6JoAgYtGKfRJngt5pndF/h1Qx8VVd0wCY
SpzC1mDf6jr/ZTS2tbVxU/j61GpTDoShmWjHr9BrNNt5TvfbpO2T3hsvpDQrYEE09+iWKd26XWzX
QTKg/k1RrEDGxmZ7g9ZNyMpYBBCaTAKTeeR2jO3Uj+yiucLdXPhF6ooNT2rnhAeuuu8p764tDqUN
TnBmOiKcNMgRh+16bnY7Rnh/43ks8t14cAk811b5hVtUd2Aem9+oTF9b4sYvfYsmftbgVjcZbhaf
pCl4Wg28qdKpcJ4GuHiPrqq8Et2yBupHKS1+N63uhPiteOWbJkMPaab/jjIU+0JZ6iezHZphr9mS
tw/SNOJfDYF/I2l9XXvk0Jp5clupMcuvzC7l3DfQqaEOlKhv9cR54nbPscGNzLet+lvkto9lWom9
5uUJ2q7EOzhxrjVAIHPYpjHb1U0nr7itmaGhDfYVtNPaAKjkyq91SeQ2EZAtqw01AZXwjtMxbwJS
gDjeWfl9pGi0YWZcbwbNkPgfTehFP+rGyYOu0uoN9gv0X2waJmWZ+oPnqh3e4D90NH72Zb+FnkIB
EDkqANzbmakbVsz6HdFCR/84Biw+mHy+UyegeqQ5EnVJ7HspeogTu2wDyGphliFdGpgGutqWffwO
JmS2HUp0VZSkeaW8SoKM2N/UaCXXvLUeekogFeWWf3JRuPdppHe/QVXRbxOXdSflMrYzsgL8fq1P
n4uoFZuc6eM+Ku3e24xmpqd30PCvfC33ohu98hSkUsFKdp1eeCGpO6v1qdDglXEwATZePwKC6uKl
s4pOfEeVM7F8dFzN38oRz6CvVzQ+mhCSHQMtqeiPrnfqb4Q336HI+qOPbBbkKm7g0aVoJdKfGHrE
P1V1C4cwxtVzqzetLMOM25kepGk/1IGLx+r34Cp3B1Fq+QPeRB0im2P5uZmgkJK2dbWJI63aWCwb
N2hzm96A314/kLzXH5vWTraVXVpYCpvzII2a3PPLZGTPvC2B6GOkyZzbtnME8SNTKhVGjka2GtH/
sLiVDxkpnmvbzje4khFL6Em1NwqbQQpFAC8ktTz6kTRFC+e1tmvMTuPFO/RQh/cBUMB3U6vFDeIJ
aHgpLR7628LMK3LKSrso9lDzTNAdDE4vRLxZuuVZxUOexCcU3H4LDvdPWGlArW7EXdgh0PDUH8+T
La53CzeOg1+PRojWJucufwUgy71VJUk3Qwoc9IgzfWxtBddeVO33hFjtSTO1h6qWQDl5TovYaOwC
3epwFFKG0KcsYuOE1XTbnTGmScp8UaCV8Q0Z8yKGPL7UvA5eK6oJbVdV8CVVsY16HfSYTrO/SSzQ
N5Z5VnRntUg1OwCg7fVkEOZVKY17VDIldAklFUFuojt3llq028RujbxPNKKAAgC3eV/ZiQt2UvaL
pBb8XEjv3Rte0kPhso+v0d1ZVL6BBNWL1onoKqEs6sOSQLNCK2zoJIEMIK69Kselg0s/fh3syPU1
J8M8AJgDKa1SgIVgULEB/eeHbSmuA48O39gc3MeybUq/qWO0zWtUEvAoPenGmATovn3M9fZZIKt/
bXolXL9ItXj73SZgcZ4/CD0vggF1xdfCLh5VGcNJ09H9ye50nOpYxFcGgeBkYpTuDpIOBIeZuiHA
ycU15Az1+gncFuK7JquKu6iPq/wemhVPra1/R/+gprtlUWu6B6brEBtSepf5rMp+5VZ30mn2TKra
wn415WusW+WzmzVG6WtkVK+l2Q33sqpv3TyyQzyiHLvec7/LRL2a7s8iLjrEIZq+j2xL+54Wqe5D
dwZw78SpSLxN0HLxiUEV5tWO8OtNIZyfUnV4Bk16gGiztRnH8kWkXRIUKc5F7jbvjXQjnDLxavZD
ERgKYWI8VMJ30Ep1V9lZETQUlJdu8PQTfOLn2DWTVyiXOz+g4RVfK8uo8Iw2TuZnAxP3TJChC0SG
4DYDEWOToX5/20F7Sd8aKmJPwi28IkRzgqLcK7N7agqb97cJn1QpMxvxXuyBwtX17N2Q4ztvuxtZ
pRCCtvMfo6OOwibQt5YWeoPfdbH7i6IXuJ9XgFNuqrjDo9TrRgepOhcQG9cpoPPmQvkJ5dtWYMGh
uk6uvFY4IM+Y1ZUl9J/6YP00vS4NRIEL0sr1n6QBJ5HgKvJVgslA9SlHHXiIMWcVa18UICrB6BoM
JyiTfypTaX5mOVEw1o7KkIqIo9u2kN11SbWO+rwvb5mKNHD3LKBMUiItI+SR/TqUgNEbyfg4ZLYT
IupHFNgnKS4W71Tr7FVDb3HfsTJzp5KsDEZFs73q3XgrUtbhpyXVwe4LifC+nMgGLK2/g4TehomC
913wEhd2PIr7waUYQw/uHVeZPGm9yn5wNNV6A/evkHukieqHFGhjn+DpkUHvmEcF5ajnCkoFe6ev
kzQgsc5vIS1mPZc8SnDC7boFYg0Ni3z4kvRbCbjblSJD34VMaE61LURu72RXba2y0F8RK/dhDgzU
vYRa5qbJRQPkPTV+ZKLtxr2MQFhGXAWEX4SbAq+g53utXgWN66ldObhvmHrmwysBfcKFEzsq/SQy
s9/zBIkBR+4RJG69pPWu9drp0fiAJd192/LavPXQD3HTWQm5Thq3DlBqrkOzb1+QNaV7WyPfvLga
/EF4z7HEwCi30GDeumWpfuxZC+ecR7+cpvwGx8zZqJh6V32N2NBDpX5weH8so7htN3WtZ0Gt93UW
aLpehBVlSVi7iHXakf10IGEVWFoGzT4z2+cZ2ZPK3gttzOsA7nPlO7baVHCvPDvb0/rNpfvWbnxj
tN7JENXbpiqNGxrHQCUiG/tuISnyI3ZahOaFHnWhnU1SslnxgDD0hTQR33Apc/idTbrtPafxeddk
t2aP7OpY6d9GLSlv0CTeycOelT+8oqXXRiabTR0r+56ZZn/o64gh3ITKjO6kp7xVv9JIWDsJ2erR
b2iMuFlHmkfGpYed31jDyc2850LTsxiQKhvZuCyRIce5CHhreFdVpuVhCpUi4TM8LL8YXpFnQDGk
sVdp+quEi3ATDVS/SyK7Cod+kL6OS+ZGuSV5aI3cRB4n13Rfmgwata725pH+0VTK2NWF2W9E2ia3
PYGYLgMNy0+64o8ba++1JUzfc9OjwyHuVcJhDkFr/slYAXlRBhwRU4lzFVm5bV8PEO96MRVyYUan
eW9DV9s8lFHtuoEVGS2aVacK8gBWCT/A09AskOWO3xmyhFZ4Wj4nRQRTsfMqPSJDmbnGU9/T8j3p
KnQRYbg5wZVX6q3Ec7BrKcLd7YDw8FDbBDGlbZflr4ZyyIU21VNttAQivBDsDdo07tvAIMWp4PZw
jVcWBb3Ry4ZbmSXOdpDlzyHiuIxs2XeHriHVG1RjFDQO63wT1Zp3HxeVjrsGJI4UxELHr1k+IH3o
fUdyIA2iNm9eFZBdD/ZAoihwXaYwLLgq1zapEh3NQ5iz7dnYB3qXQlqeuC9jUyfvHjKhj5BTegXy
yN4rMtIAmWGFyyMezY1i9quBVF6mcKnaUHKHpF7Mf3U1afHr0yZDekGmSRg1Hf1uCGa/jCOSSAnr
cQF6Ef3eIgi90ZRb/WbdtOK6+Yjf3YRDzcY2qJA4C9FzW24AC6pOzEOAa0jviciYBdIUjk+owEEs
8t7PzMQMBlw429YU0Y8UmIcnCBi0T0bTqC1R7Z20e/oIJFva+T1JpvBC4yZ2Eh0GXLGIjitZG7si
UciFALULlEGJRNW1ovawM/V8fARdzr0zezTOGnOr2E0XxVNb954KU71w/czTpB/r6JDjG63SEGFw
0w4qg/KVsuxSzQEKI8ZU3QCjYw72KkvTgF810qMjX5WzkXQv+q8XtKBeAmgCdCxAHDFnZRruuPAs
ck5RkQuNdB+tsZKXyhkAivyFYRmfMesWclkUOSd6zLVNYwXGmtDswvenEjJAHMDzo5vkDJCTc515
vPHcY2v9xBWKjXi5IrOwBB+/PwdE2o3TIwGH72elRO5obxZXETJxl42sDGLeRR1J+tFF+sdFofoW
z4i2UlVa+jwQFZCQB9wOBLDp7x8K1QRZH7QSsR3Ah6/fozXF/c9fh9wd0NwAuqA7KbShzr/ujh7V
aNLRIzBg2pWb7y/PzQT8OBMzAL/o4+dnuBOEbyZpYnxeL28950qqq37cOchHXDazNorZOUCmEuUP
raXHQv1Swyn5+f/7/AzyQMqmjFAspsey3SPRTVdWeHGSUJ6EugBKoWCwna8BBL8KOykt/Hp963J/
LH3zXaxpjy5NEQDik14xQsRPGj6sNGJepqh952jV7Y3CRyvLr8/SpFgxyV8C6zynWCZpU+QJJHCP
JnKTibnJxVdZa9hMHw04s3lKhUpL6GYdOyr93g2ZvgagXpokIOnReoKCswtb5xa0SlLkmoh5fCnR
G9Fma+SGpe9D12NqYTVh3edF795zeULLzj72eA/hsTu9trII0xzMDtyEz8DPB9bycwPTjpsop5qt
c5T9vYpCyC/0u/rJK75+Is7MzEBTWp7yyHNhpkQJIYyyFQzhwokgwCdaILEANP+prUklkO6IY+HA
Qbbu+BBa+c5E5bhGEubynv38QEAzCzBF4KPB2gUR4XzBW9ugMi89xBamSm5HqziiVmE9lJ00Vywt
DAnsL9CNQDqZdIhmlqIYtWvCXf1oGO+oaQX9wFDOS8Bx6L5uCXizCVg8Aach1Xs+pj6BIgU233hs
R4JwoOpreQPAAfnO+wRZyNhlXwYXIqEB4QgAe7HtIEh/bhB1thHot9Y8xs2mkZt2TVf7L1VmtqkB
JCUAvoI7PAFrzg3U1EGUIuCGGB6SdJFmZUGeZC4gw3Vzp3IVDWD2l+hGjaJPFGqD0QMNYTp+q4zq
Rhkuv0IJMnkygDLwI8TPOySZnHu4ruMtzUdd24223T0YqNLe0+E7Oo5BtMvec8Nqt5ke9ZuiBkso
0Uun8JmVNg+6cqLNYOnazybjxlOawvW8vC8XdgsIpyDeoGM4ANNzGWQPrRh0W9X06OIu9bLTSIg/
qB3SeJftfIagT8xWmELFDz4A9s351A4cXKwuMekRdWuf9o8d5BiQ1RobJKhQCY+G267bkfwKYSDy
zCuX1WfuDzBr2KQ2HiYQMHC5n1unU+KpcHV2NB4ax4I6b4QJ/lWaz14iAq1E7IdU24oixOc7GFsV
6BwQWGCYzAlmrLOF6wwlO8ZRtGOatj1cntKF74NWDe7C1JIL8nKzGXVGvc9sVianSvT3hZFfU+Or
8sz40R8tTJvng0co8tZrIO+YnDqUW9uNZn8ZGonvA1s2YcwgTenOVoVbaIvUUZ6c0hReQrBK8Vuc
Iei929hxwMvNSWteV3Z6Bk28o0EAksl3ELj9D0vwwcDsQmrYYJZjBQOlvm1OOlm5YD//fgQsKB4B
bwsK+iedQl22jApkx45g9vESwsJf9nPwfawAJHOn0HFOBuBGpLWiZ9oxd24KY9e7K8fu86MHQOrf
YzdpwUK35nz/EK1FDwjD4idXXRXeKbW3xXj91RU4NzHzD4qhsnTAY/jJ0kKwm/I1WZeFJfhLQQXN
DT7tp0MWQbiYWwX6z5n6VX4toi+fAA9yfpOoytTI4dODI/s463OlpafiVwyAs/z6BgLNHMBHXBC4
+5zZ7PAqJ3k1evxEkRwnvnj9+uR//PwsqiaytltH4vN5ceN2d7Wz8vOn/XH+HE8s+X9//ryRsYkq
Ipcmvm90QekArkB8pOdRMw8Sd00rcGGvInMC/DcwlWA0z1HgQ2rbceblxcmxn0Un/QEdztbISZ8f
20ll9n82ps324T6t8ga6KnDPTtqm7BNfbowpc7n58qKcGZk9C65dgPvPYERQ9E5Lb1Tx5XcNo4AM
Fbi6oMzB1ZyNorLY0KRFccKFvlHmeM2ybvcfxvDBxOxe7RtmF4xlxemlGe+G9MvPGhpPQQEIAjcW
Hp/5tcQzWQ8RCrzHnP9sRUDJiq+zcGeAgQZ4toeJAoV9tsyZADZoQHLzOOhhcgWUzJcn5+zzswXm
GsisQPzbR5kMW+iACT6unLvFAUAtFUok8Fvg35+vcEYSW0nVY4JqQB8d9LPpVyxMv3F2soEkwruG
xlJIJ87j05Q1BhKyrnPs6y0AbzbfMrm9PE0Lhw19PRBjI+3391SfD0IAykMECpxH6NoGZnovtJsy
qoPsyy0MoAiJjCUaeUK4cSJXntspESAkUId0j1Fa3rDrfNVLWrgFzwzMLvGYxHE9olh/5H8AKoq9
rZUETga66MqhmzvJoFwADALpKuSHpuBnTpCXhsmacnC0U+vAHyMbkZFrrXtxwF7ouivljSFwXyhK
xPvLK/WXSPBhN0xcEsSQCA4gh4Wodc7BLdqEGhEb6GkcAC0BM5ObfgT8w7OnRrpL0GMa5QvxkrRW
/85y0r33wvZuirJnf3LPzq8Lpr+U6ImxzQnzfI0qgmquBDKNaggt2qqBRMWYxe5T3FZoY9aR+AEi
vT26vENtP8ivJQ1ANOmrCDCE4VlzC8ATymaDdvPeDiCIcmd0FNg0ABKvGmBV0N2DD0Cu5x7PboE8
jZ96zzqB2amHlydmtoX/mReKhClojtBzmetUR8STeexIekqsm7edKG7522UDs4P+jwETWqNoWLHg
fmRN03q63tGTLqMQuPtakpUhrFmYPRYN+i0TM8YQ0FdC27H/MAACCVuk6+C/TjLr54cvLpBGE42B
z5vaLknj/Yp/RheWALQ9cDNNcCX1T9RP2ifIo7kVPaGNF7Q/Gef3kWOUz0YrokfdgtKRZil0rhEs
DRmUgwKLl9YdCtKR5cveabYO7azrknD7KW9Eu0PKgPyx+/6OATK310nvIjmjpWGVauWVpxpjl1oa
aAJOB3fQaICkc5tyK1uAqiRYCDvDjIdgTMCMC1Dsb/ySd/rvCkLEfsdAr1DjQG+ATFqTJ11YRlwP
mAQD6URslfmbk4JKGtuDeaLkj/cjoi+X9+HsOZj2IRYQwoIgTdHPHJ2yZa6Xu4yekFP0TcAOhuEa
APHLRv4qrc+umYmUA4YPdNtQKZsNIldOO3AvMk/O6IQi27HmzdtJZG/M7wDjAQ1ORcjfJ+C7Hebj
b9s42M53iUS5JldcqLnqwD8DhoIStCAceITzyIt4DYOMojBPpBN3dZVtejN+NNCzV0boTxSre8qA
dILgARXGhgixcioXdvUkyPav+dmpBLKo69IE5mUDKCUH0eFRK28iU60EgJ/GidTzxKgkkD2a5ILm
RHjVdJ7FcHrvkSt80CAWYpe4zPuSb2lWpZs+5Q+Vm7wN2sZo+KNuJisDJVNJ4+OaQ571H70NpAyR
qZxfELyniNGRW3sgHUq+ovOMgGg6EIOiPOWVnt2h75G4ilNuTuk8coW90wKpiRPIkdG29H3nZlEQ
Se+PalPocOdRCcDgANWEWvZ7QN7XfK/ZUUBSExOFoB/5CpB4kTQ7v9GanBdpPlTFYTQhWNDu62wf
AZxw+SgsGUE4DkXj6cEHP+7cSJaj+xmahk8dMd/z8jvr0fni9bKJ6RMfJv7vOD6amI3D5cBSejZM
lMkPmyZXmbdzmRdg5nISbbt4LcG+aA+5fAoiASKTeZfXOFduQbSkOEgNLf6UGZhQ0NNy9BuWD2X8
S0uvLo9vdiP+HR98ewouPXo+fdJpHM1RA3shRmsxkJrKJnTGL/at/cfC38Yef4V95j6yxtzepnEF
EDDbRtp773wtdfLp+7NLIC1N3hZIdx9MTn0yvHO1cviWpshEvtVAfQjpk7mAW9emRHS6hiafNKgx
S2vF2KVdDFgbSPU4LRTyJue7OOG6oRXQTD9wL2DyStM2Fd1fXuU1E/OCQMQK3YvQYbPvq43b9Qej
qx6SyllxvZfMIB6COpQx6T/MFQeT0k50R3T8gOYqXrbt212+VhZaMzE78nHnkcGLe37IpCp3LuSb
dnBl2YY3q27rmqnZ0a8mkNdQ4f3Guj06fXxvD1dKPl1emdkT9nf3TtE7CL3T2s+VICoJhGAtdX5o
ik1K98r29TpgPy8bWdrBH41ModmHhE2J+pYbeYSDceP9BgttBFOmX1n7JRvI8AIUgeCHoA54bgOq
ygb4NGl2gFTwhMZdEyReWA28KEDWQN7qrwrP+fdrvHbgjSTlQWvetKGFm//Ugkby5Yk6MzK7S4Y6
dtPISNGOst0AP0y0lQdrYZLOvj+bpFhTde9aGIRN09CST7y2V0awOE2TTBG8ERdCU7OlTvJc5nnk
ooej8sdv4ITylb20bACwBQRzyLd7syE4FNSlXCpx6KR9a43ltduK24oVx8srsfAOOqg4/WtmmskP
W5ZL5PmhnoDmxxSwSblTNoE33fljdG8a35L422VziwsDLYWpSxqipHkysMDTKHQDo+oT8GAc1yfN
fxnQBwuzeWPC0qum0cXBKNy9B2Vcw35oojIYnEfTTf0kf7s8osV1QkiMJh8mXNc5lKuJLLBx7FIc
FEnB91B/xr5CbYppKw7EtKFmDpIDV+VfO7OnJQHOvrSqThyciQ+REWnDBx5BmR2AHJdOqz0BbJSv
xLPLg0OrUsB0nQnodb47kBSpZGRjd/TIflS7jl1H3YpbsWZi9tAklTBK0CjFwQOG3b6OTmn5n87q
hLdDSAog07xobQ22pG0N9azUeirku1fdJ+Xm8i5YXJ0PJqbn58MxKnMFvEQJ904IFXDrkLRAo9q/
Y/7bSMOvmwKSCXI6aJSIvlHThH4wVUDo1sxqVhy62AuIyO5YLkD/MBo/U+arkYOSeNng0grBbzIn
ZwNKxPPgk05wbXNEX2+C4DKJwVoWIBHztWZua2bmbwKubCN2MC6N/E5F79Pql0VWNJWWlunjUGaX
Q67EWNWmCxtQ5G5IGVoZGqFVfqtHG1s9XZ63BZcDjdD/N2+zq1WLVC6iDAPysDZm/WKNQHwTsWHl
yhFaulRNyKbjvkTN8VNTQp3k6AarR+JACutGo9EtKAArJpYWBwkAgC7wDwrOs4lzIntMo6m3O/cE
iJQPSnvpvtg/fnLRpvbE/9qYzVdt9BoDfag45ENY1j5UJC6vx9oYpr9/ODjWaJsgwOH7CPv8RoHv
KSXY1iv39NKqQ84F6X2KUA8o03MrkhrgbNhDfjAGstPMB+huhDT/Jb5Y1vlntqBFDQ/QhqTL/Bpo
oBUAIWyeH5j2lFhXbC0XszgOGzcM5I7+3pvn46B533gJqFQHXe3arPS7GPnebPf78posuR/QhQIU
HTBrpApnDwyyk9EAdQNx0FQRxOW+U99phbadMnRoFJrNmuP5txY1f0axxQA3dSB8+ylHLqiTQfQg
Ewc0CVU3DrKxQarVNNQHQ9ulbmXubSmfUWwSm5JY4yaidroBaUL3axDxfaNCBmekSO+TRBNBQjxx
zaAcFV6elqWtik4LwKxNMd4n2UUHXIN+bD1cucULJyXkIN9I9x/e9o82Zvct1Mx1zdC14qCTg1Y9
gAQDYYvt5XEsLu+HccwOA2pARQTKsThA1uraIf2TQ9VEtLyu0jJE1rVCoyW+kixdm7vZNZIbRGa9
i7mr33Lnvs5DWf0XCwCIIUaa0JnzyxBpQ+UYlQeXT+RBJa9i+bMY5X+4rXDT/mtkNowhd5Uzjkwc
ZFEGppZAbaX2m/R0eYEWJwveHXC5KBnBIz8/5Q6o71CrsLFAIDH3aqeIExgIaS5bWXp24XxRE/l0
kCqc2c2blhXt+tGBjyehnwStFbHLvdofq1Oc/b5sapqW+fn+aGq61j5c8ukkd2138PWG4aWX93Tl
80vzhasdeWqUPKfmWuefdworczhQVsi8ZLeRS7ZGH11psfs15Orfyx3yY5B4mSi5n9oHOqxCjkcq
nE0T4gNoQ/+oue7PyzO1MBSkwrAcEFBHQuRvLv7DTNUiKphGHX7g7a8s3VTGljsrszXtntliALoJ
vwTEK4RH8/DBE6lmOZbGD3b5p2fgKnqBp4E3X1xBICk0vIdqrcfmwqt1ZnEWTXCOGI1jbbD8g8/p
XRXFfq7swNbHlT29NH3oHG9DNxvFik+XQJzIXE8g+nNotdwf0m0NQafcXXG7Fodj/m1dCMY69vX5
doMSbqycOkayJ3qz8nLH7X3atKEh1rqkLI4GiEd7as4N4Pl0rD5shq6uCsi5YDOY2itIpr7hvrXV
ivO9aAOq5YBvomgPMbpzGxG0LyIVY23QiVZpIY0f9P798p5emq8pDgeCc+IyzJMmtqgSF320MmQz
rADd2H3dGEIduhbduHJ67IWLxkMzCBcdEFEogrN3PhqIy0hVd3V28Mykeazs7nuVs0IEFk1zoLRy
7ZEV7AFgj612SMER0DJrK+CXQFMAum5AgOdvKPXxjdeqxq/K1EbYqIq3nI3JvleE/8mQzN96inh3
3K7ptYSaA6SjoExilRbqBxpp92i4MhwAwij8uu+HHdfMNEQMJw81mkncyV4Dt1iHQpLIWu3GLg0N
8hYN9X7pZWcOkEJxu5B2HQmVqvo/rYmWtLQc+/caGhjPUW6lvyIhvL2A0tC1JXItdMFi3wGh85zK
QvoiUtE+0Wy1g2C4uYWgASQntFghKJVo+sxMvs94Urx3FEpXGpTBoGYD5A4UHteoaIvLjnOI9jIe
YqD5sjcpxP7QcRxnsdqhWcP9oPlluru8tRbXG9JPSC2ZFrBAM09VqMyhUDPihxxQj3u9qDeXv/95
DNCtxdjRlGFqHjXnYdh2pRVmgxMIuZR3KCVs2jp77WPjNifOytX1eSjA7KCJzUSg1IGDmF2SlgC/
Q5YcpnasQx1kJQKaY/fxek2YIFRCJ5QFYofZQRfCUJBiQnkiR9EQgqkNnJdKoagj5BbafNeRGG6G
Wv8+Mvc242oHFu6bnvKVn7E0oaiNgJkB0KHrzTsB6LxAP2QHyXjQeA5Dku51iTjcEs0eeorB5cX7
7OdOI/6fLXJ+GViA71ErofzQqXoroFdnqyuu0De8fnJr9y5du64XVxAJGSABCIDG84cVQumOCf8d
MyzZFhzAW0nsL+93DAnJC+xKcD0+NcYzeO21LhKAaFiKqyJ6b/K1PieLg5haeSK1iHHM80oy1oqk
7Wl6UFvPvq7XoN5L6w+kkoFrAQAOFBXP1yTSaiIsiVpcHncPWeZtjBTqEQl0CmrXWfHXFm1NULTp
6URVZmarh6w999Ap+ZCqtL+CdNywrZ1mCKUDlbPYq8oVbMr0vXPHCmxGxP0IQICpBXXrfGxcjszz
gIY4mGTHXWhzIXu1vbyll1YH3Jspg4G4AKyCcxN2V9mpcARMDJGzjRxSbjqIrK0EodNXzgcyuU+Q
0gaPCpfrHPCRkbxooOeEitl4SmXQQo2QpyvX3WcbmCz4mRbys+hsMdclFplhckg9oJQJkKKev1jV
T1dtDZSEInuNmL5oa2rIhzIgbj9rlqVvWkDcrTbmSDXn8mQj3RhYCIJR4oIU7g7qas5PxWJr5apb
3A4frM6uHw+Oh8FAfTy08bCfPIjApp0RQNJarMzloiWgodD9Y8KuzrNOUArivEkjfrDEt2JoIHTw
ROwVvPWCDWxpSIWbWC9s89nm7iFDM9axlxwShFdKhl5BQnMtYb+wvc+MTH//4PBGE1giTWEk/4FO
yWGKfMTl87M4ClRosSwWRjN33fVR6FnZVemh7KuwbfXXcszuSNSt5CKWxgFODJCwNlLNnxCNQAJ3
TQIE9iGHosuzlhwvj2Lx8wR3KADwyFzOkT8ukS2canyeQXDZ3hNoTF02sOQsIPqcCtkA2U806vOF
gCBwo4g+JAcKwd9bQKmOgOHn2xr+J5Rp4b47g/hZa5Z1B+0SCfXbtrh2RWbfljI11iAii8MFwBug
ChO1vHmIUmgjZIMGMzkMRAvlIO/inj1fHvCCq2BMAdBEbQQKfH6Cxr42qlHDxsvoCzgkYaabu7i5
rVIvNKBnXNKVFVzahwjAARGDKjjK1bP5jUs7k4WT42li9VNu1fdelezbPnq7PKyFF3Ai3sCXQgFi
oUjEhrFrS5ocalbvI6l/jwUDQHU4JJ357bKpxRF5U8yFCwxVsNmI3CYpLJG4ycGpQkcHQOG+b4LL
Jhb3wQcT098/3A7V5OvroNofZG+IcIJuQZ84W9v7a1amgX6wUg91pEeVg4uO7wm9t/r9/28U05p9
+H7eylo0Lr6vIOFE9eHRAgj56yaw6oBtASxCwA48N9FYVEITnOH6KTZ5HaYrfs7Cc4pOm0iyAKwN
dOOcExvRBver6SL91e6JfUPcowdBueHGoV/3dnDJITeBTqtT35XZOJC7TNuh5fEBHZi20vM2lGZf
Y09OURFMIOOG6BE5kPmDAOx3CwJAEh/iE0SIvygF8unrs7XOvDGxowRf91rI0902xubyQs+huZ8M
TEv1YTPVZTNmVjP9fKMKBdoG8sYItPT/SPuO5shxpdtfhAh6EluSZeWqpFb3dG8YbUGAAD1A8+vf
YU/E/SSqQhWadxezmbmVAgiTyDxmAu0D1lA59L6UHn9Ppr9j3vhc19fKlZcuCiCSYO0K9B5UPNZO
1zjzZT/php1Z4Tz4BnqOP0rQTRwJydiey0S4/q7s4StoQxiP2U+F/R/268u/YC2cBGJ91ngl/oIu
8E5WlT0bTj+eyQGhhrYP1gg4YWuYGgu8Zhhah50tejuSO9WeJ3plT104PhECFGcbtT4c16uzLY+C
JpRuwM7c33YK+lRHco1TePlbOQs6H4AYyAWsoJbQRS405DPYGYKz5VcnNBBrm2yzJ1FPbgH7ZjsP
Im9xFWYkGSjKUnkDTe5wYuRQuDAYe3/tXhzx4moYQqthqXa/XrpDXTkttBvzc2+fpPrHb36z6kqh
dk2GWrYHbEJR4oauFnhwazwYjIANMuOSn3He/kIv8WfOPGja/e4bvbUDdaPL9hnCbTCd6MEuen98
F+4RFIeRs0QUg0Nm8Xp8fQQ8ultE+TkyPBm/zDy/ch1enMAXAZac5sXeJ+0E3iboKud6vrUL2BKh
W/gxEuS/8wepDiAmAHZ7ky5ra8hsq6uRaM7NZoAQnGo+/YdZiqB0AtodegTrRDMqdNl3xPAzE0MG
pyO4KVcS7gP/f1FWu6sXnguiGaII48QeoCW6ca6EuJBBgvoNpgKKkehkr9+ztI4qGraKo8gNLciY
Q6fxSUBF+2ae82I/1fb0AMMPJ3XD8Vrl8EKWh0seKvN4+qEusG7XQ8BU0MFDsk4afQzG/iij+ZMz
mGc2eVcWxMU19yLUas1lI2CoUCJHChb2WWx0Xt871TwkkSWuLe+L+wdtNggrwe7yDTZ49isXjh7I
+kO9K5+K/koadmnSQPiEMxmYUMhWVsdPxgtWUz3zM8iJshrvI/fWljppuuBKEnMtkPN6m7rWDKXh
CIFa+Zxp74Z0j0Dsg0pxDUVxacLAYXVQrA4DvDtXx3s2il6UFcnPmdy1zn66UhS6+PMoniBHgvjK
G8+wiclCzeBJAjVwPzxnzX+4AAHa/UtfBWpqbR6NtlFti6nOz7AdAY1xZvXzyPzhNmhBA3n/NLh4
EcLvHPpA2KqoA6zeKvUEbdV6dPLz1JE+yUpA9saiaO/DrB/r2BV2nPN8Nwaw3uDapL6A4UldWMFv
d9DXBGaWHPZ1rQ3MRyCFlqYlClTuakeNeVAPGrYjZy2BGESbo09yd663dlRGaRgatdivSHic0GeY
Y41XTq1L+xlRkdIAArCgWl4vTtCUoGacRewcjNGNLTnMgbI0l7v3J/ziFgjxTZd7EAW4VR6fK2ic
z6bMz1bV/4xEBQVg+rto0HDruyuVl4sDioAm9WzQHEFYeT2gCjeyP0QiP9sFNZuhmeoHDVv149AM
1+zbLp34Sx0b2QWOfXy816Emok0zcayiPNDjQyeBnfGbk98FU8rAQrtrWeOlbttMV54sF5cvTGkh
S4C28NKbeh2YEh40lhhzoKXKU53TVIKY08sJWoB12qMNKUO4p4QdBaPG6VNoJm+zyf04fjeCfFcY
LtQNC9W01UcVeRXVcy0VHvxwKIA2CfvaXHvxX1o4L2KsyUE1hLcyJ0KMUe+qwcR+UMfBdHAHceVI
uHS4ATcCCisKWj4En15PqQNWkF2UDlrUxT70klA9fXwHLEoSQCHhfoYO0OvfR4l5aqdAqLPMza5r
/kFbFHqyn51rCl2Xlj/UYwPIBkILz/NXpwlz4N1lskmd3XyOF8VDYKoJQD0fHw0eKThBbTzM3xgX
+i4rGS2MOrcwAnKg43KAipt3zfPv0sd/GWX5Zi/yW6hvtKXrDuo8wDmo9dtUjt9Fnscl+fUfhoNa
CbC6MHsM128vY3llqWC+dxZuGrZJT+FL9X3q/8tZi4rJ8o5EhexN2SQDAqINmk6etQ3PKNrCccDt
v2m/uPLqubQGEOOvXhkS0XUbUvDRpSOk7c/l3OE157Imdmm1m1X3/P68XTyIXkZarTbAJUxL7VGe
bRea8WMBd6HodiA0LqR/4DxIA2Zt5zl6mgMf3hAcxhr2lY11aeMu5U1srUWHZN3jY53obCJneQ6j
/hvUrE8VtDWuDHNJB9ZXNBoeEL0DJAtwudUladc+HK94qc608T95zZwWM4fQBIZXVAkuG+DVvQ7q
nOOtCxhQMdKjqsRh7K7JMFz8sHhboO0L5sDbWouAJAbkLNS5chp46ZEmhTNEnnbAAL8/4ouBkIr8
xdMhQ1qdVoUqOAe3HDtvLKBq5XO2BUsTwhqZjrIrsS5+QIBRAd5bUoP1LVrMLevh6gdkdrej9738
D1kr2oz/+/nVElVZmPl6xA1i7CAeYEyiv7w/V8st/2ZxLB7cKEKhN7/uHLRCB6Z0mDqzev4V1kca
JESVR3f2N0PXb94PdvHDQG4NEi/AibxBT9iU9aNNgUAMowfwTWKre5BQQnw/iH05CpI1ZDYwCV7T
7TvNqYTMVQlfKEvGtJof/CzawW9v6zGz9ThcNOMphnsevKicmdxVuf2QVfm+05C7f/9vuTS7aKPB
Eg7VRZC5lj/1xR2gsmxgpQ0ifQQWPZ3sr00F/60Jj4XN2IR/dC7Jf5hiNGTCvyBPAIqWw+BFRGEN
0JxBM+M8kdsFVET5P57z/f1RXbrZfOxhwB4D4BLWB0oNe6DejMj53WjnFBs73zp0537QxfZv8Wap
yMLyHtVzCPy+HknI4HQgG0+d0UDcwdlwB2eV+1leU2e4lAb7KHGhPLQkpKHzOgzPbKTalKqzsr/S
IE8y9tuCuU8e/qMDFWt7urI8Lx0YL+OtPpAHlzT430U4MGBQ4/9xYEX1/te5FGBpCMCPO0Jzdb0C
KoP91/jFck8fOLvxT//h5xe9RqTPUM5cP4aUisyid1Egbx7iAIIldXNNou7iCP4vxLokjlo7fE8i
IHzLvFeHaWzkvZOza/JfF6uryJbAeEMDAIfR6gGE3T61VguYiM9V+HXKRr4nnKjE96CqMRZZsYPy
kQ1TTZkB5sO9baknGOG8P52XDiuUzdG6XTTRQVp5vfyYabTsA4Nsh8wJgD3/FPO4L2F6+X6YS1O6
6Js6yKsAvlqXDEJYw9qzWohpWZZMqAcM16oS1yIs//7FwaPRhSIeR4TaTSIZj8X+v4wAUhTIYYC3
sVa/72ddlIcVkec5upOw47xSGbxUx0BDe6EPo0f/Rv5LupURXY3s1ni3kejjIPQT2I7FuBtyckuF
k/j2lcTs0jH6MuTqgGNItXlFAfbtkZpE1Zio9uCgi+eaK1P3F2GwvuRfRlotstnrAedTPZ6HPNyX
bbGHP+RGK7HV3D8OEEiJZciOEaQFKOm/lGWQlhH5pDNx5el/cY0gBUUiiysRd/PrNRIyWItWA1J7
b+yeqRyOQKJfGeulEGA4oD2ExA//W4XwGxJUtQJMFIys/FOUqQyGhGb8/P5ivHRpgKC/pE2g0oPw
9HogpgJmZorm4jwGY5qzZ0+g+npX+be9b+KQPL4fbfm19edbVJyBxAGeBQLWr6Mxa2bdqICac4MS
6nCGwsWJHvJC3rHCvaGQkrxyhVzqyy7Kl/+LuNpslHTonwug2ybR3Zla5UlptcfJzGAlKH0zNmxL
TBBPrYEXKDxP47Af0vcHffFDvvgTVqmTo6Z55rOCtkYbj26aqyvPzMu/j0zURt/DB0ro9aT6xoUU
kN3gHmOPjvw5k/rKJF462cFT+V8AZxWgL3oiWnw1riYYjFXlAULQP13vmtjCencDWLAIWEJ9e2nd
RG+gbVZrCtR6wXzoeuJv+Gg3j7wdp9QICmFLiL3fo31Tpl1bhrHIA1hJuMO2hkepVZtfvNTFlS+3
OtdA9QBmeSkHAycLpOw66XWFJVupJD8PzCkP9VD0d6HN/URqSH7MPLhm9nExHvAiiAhc9ptWCLU6
rVpWiXOep7Udt8HZhd2we/jQevx3VC+irD6ncOpprjSi2PYvOvcxHkrvB1itlzcBVru8NXJEqxcB
2mxBFD/b5rE1m/djrDf23yAL5m5xGEC++6a+3Nl5S8sRffphuil4de8RdxcS+K/WWj+MsDy3/SzN
eHZC5hR3ZfT8/h9waZB/tbEgyYQ/Zo2F6/uIwxQOPXyZ65Rxd9eFD/X0z/tBLi2Il0GWrf8iFQkF
KVwbHvNnZwInm4s4n+DRQs7EfHo/0MXRoIVN8W7Gzlsnb9ofKOxMaX5um/BHzqtfoKJAXcyc3w+z
um3+/WhoMkObCZXqN6wwuxyHipdufhac40mSGzxVYXjI7adaDnAMcf809gefRX9jeqiQopqMTP8N
3QKfp0JGgUYEDX5Qfy/4J8WPXkvjhnbxEBZXFualmUTrGYUOpHfQ61v+/YtP1lVuF7Ghyc8DjE/b
T6L9DA3J92dxdeD/O6JFMRoqMRH6f6s7u7CHBkrt6BXBuj6yn0rxsYfR8vshnkWYLoDLFjHe10Mo
7XyeKBxGT41gcKD+5OgrKeqFASykR2fhPeLCWq82WZaaOJ1HT2rYWNvw2tlw6efxpgd5c8mvnXXt
3Y7qcLKZT0/S3N+aD0Ix/s4OUJywx3IoADNr8c7RckvbqkJ6IjmknL+gLP7+172w5yMwnQA+wgUA
htDq9BQBEe6UD4BR+XEmfgJb6dC4ZR9LGpZRvIqyzOGLZcroyMuBGRxfstzB3Pp72BZXgOoXPgNC
oK8PrXxA4tcagsbK8OqEdMg5mEDNc7MbdODS/zJX/xdiNVeKdX09jwjBnKMLAp6f5OWuv9YZvrCl
0S34qwIFaUJs7NdzRV1TNwaonNPS3pvcx6w5NE/vD+TCXAGCjNMXyq3YEesSkR1l/dyiw3nq+8Rr
93CLfP/3Lywqulz56EKASIJRvB4CuLhRMfUWdlz12yJDbNFjbZxksD6WKmJZ4ZMD6QUMNyjzwDq/
jjPKyGdOy+hp/tkXD/KzNh8+OhDAR0kU7wd8E3d1vDI/KlufRdGpZLf80FwjV7z9DgtTbTFDA7Ec
z+fVgrLxXKjBF4hOUP+d7vxrMpdvVhIqFug5/jUIggHJuqA7+iTKJG+ck65uvN/OcGNHm/c/9JsB
IIKNp/8iugYJ8LXtYEvGrCVT553qNodACPxy5489fV2sI3zihZCG5YQTdjVFJDBR3grbOykZG3VQ
0ZWl+vYVgC+MbeYu1Co06NbXm2+Y6cqsnk+51KmCmY3Id5Aajgk/ls0UF9E9n54G6yvzN222z5or
x9bbzHKJ78BbDLVUaG2uAUnGnyGCpPh8sv1Hr3XSPPOTebyZ4YANAfOHtk0hX8s+mpRj3S1QUBS8
IY3zFoRpE7DoM2c8BeWmJDdFf+WAubDy8KtA9WBRX7Ac1VIQT+l6OlkyzfSd1x1J/tG0AUPApQgc
KUqRaHuv0pKsHKibecDRS+eX7fLUJr/fX9vrNuey9BABIBkMxfXfKJU5DO69rBlGLO42BjkSdmIJ
HjBD/0Dmk/sz+OqLYOOPKp46tn8/9sX5w9saghMw6ENm8fpgg75wZVW8Hk+upp/NhOrmFDy57TWN
+gvb13WQdEUQ4fGQra7mUE2wewQGbzp1jWXwoXh7kIW8ZnG7KsP8nUcsbVRFsBQW5NXrwXCqSGcE
mU5/Hc17nEXWb0tMiW9BsGV6fH/mLg7pRbDlanqRaQQMDuMlpA1OeQeXZ5XCPfbaibHcXi/KSv+O
ZykH4+oB4WE9HrvFk4MSH4ubPkUS7vKB3Onma20PcevkiZpYrLqt1V3Jwy9O44JbBNkGOgdrSWEz
oCKAZuR0ynUn4sAEn0Z4hxVBlaDVueukde1kQg1gPdJwSdyQlMMBCpf52rPP1LCI9ot5PpG559su
K6Y/ULYOGeyR7RYqmwVUWyPMMR/l/VyUTUqElGnlg/ZQwIsYSknaJGMNXGwfZPMGFbgJMqnw955L
XaJHhIxt0V9u9gbs9Vi6pX5i2oUFtZbtnisn2rCh8+69abDPLqQV016a6K4aI7OXNvvs1t3wRXnu
+KvwFd37jJPPxeT9IuEgNzA4Eo9BXqhNNwKQFeKUT2x/wLeJyh+1tmEzDYxmrVJd6ZLHxaiy/Uxr
tSWsrw4NH4M981oT9zqY0z6AmiPl07RpLL96DruCJ14jPCjwuebsqtGPXUe56WAmGDjndX2n54pC
wCeg207q8JgZGMXbVVmnsCaFvjUVVmwra9iEzWLeZ3ribJ2MQODcZtNjyAV/HKyWP1BvUrHnsT9V
ZKFa6LfyQY4+WCUoSCWZBSUiVkDNrALW9E65hbepVUHT0fWHtIGf/Ea3/XdwMUTi+cpO22iyU5yp
gIfkKruFkJx1r5zSeuyUd8tQ+qnnjZ7K8ejRTG04LYI4L1t2CFg/7V2k7GjH2FsWhIukQ/TL99Wc
ctHyGPI5LJWCWxth+ZjSQZAN1V3xD5x6qtvRLy0ULWC2EnvBGNq3PeePIJS5iQzG7Azm5w+3Kob9
VJjaYOo7Cid51Af2xNN53Pv5Vzq1OGbHof7Hnnk0JH3lMZ207fx1aoXfJaUdqQcSkSEFLN/5AV3e
zkuHyKHfeMSsrw4AhxsytEQkZArDZ2dyyh9ZqOxPNOqqW0thNTYO/d1aZf9lduc8xtQ8YWFMm0z1
vxUZyVNWZPOtYlPxLVKVFx1c7vepH+oxSD2fRzHWolPtUYf6k5s5eBw6NMU5o0Oqoont0RswScBN
sEMZJ38sLRHVMW2E/oyacfeD19wkFslRd2md4XvWoa8KBwqSZnjbs0SEOUnMKMM7txmeQjLmNy2H
ItFD7Wm24zWB7O0IYQf4jbDDqFQLTc3e29g9Ttl8WSSTH1bpOEyn2qsM5pn/LNxJfCtZpB8W2GkM
UqL9LNAUDQ4ZgPjbwa2DpynD3McBeogAHuj8ntgl+ySb+psT1upLVztfiwwIn2mY6sR4MyzlB9Jt
C3ylmYz+Fh9pfMDc0i/u1DsJjNjslHtVn8JOs9rC3yxKq8L66s/gk6ZT38HjjOs6QU6Mf7TQOGWy
p5+hyMZjW6sytcBA24Sj1X1j2Jl1QkPF7rym1xgoOmd9NIDX8iMUPwxOYYh/x8b9zaQ/xz7kNVJ7
UBofucZ/6GsZB10odrYSXRIN1KRzkFWp31Ox7SdPJiV0WxI8Y+yta9rm4FbUSwuWh8+dJ6yj4RlL
JJtYUnauBwW6iMbDnMm4ZqOVzE0H8SEetsdWDyQRMhAFTsIOXr584DsItjdfOuORHwH6l/HsCZ6q
sDaJwyV0YXI+7GYZKTS1Si/GHrYS7guVOJ2Gy2LDve4JhKEucTIe7ZRsq6TV4fjHIDm4afGI+aEr
Lg+uk/sx7auCwe5G9ckE+/E9Dh4rqfx8AM3V2J+FW3ZVgm6SvlW8yX/4BHdPzPGcSlzRzjvaBubo
isbf1QMJN4O0zRdHF7pPxqi2U2JMv2PTEO1rP/fSphLmCaYXUSyKtvjkqJ7vWo42t4HQ/o0Bgus8
ZrrGMU7GPVrLUSJsbd3rQvhbSQCOV0EwnYXsdKr7CA6s5RykOiqqkyF9cCSQQ933mswbVgfFPx0b
1F5Mk52MnV8CBGuFNxOvqmPQZVacoYMAoEozV787V+Kwm6RIidWffXssE5HRMyN2lsI0/RfM1njM
hxI4Rim/oMaroKRD4BSbBX1qlMe3FglxatByvi+Gnsckquy4aBpcDN3M77om6hK8i0zsSBA8qr6A
NqGXlZtOVjW6oJ0vjm3j4G/CH3VrRK+3vC/03ex0FEo9UbtxYY63gZbNlMCVoEpzf/L2jFn2NgPY
cgNMH5IkZutvuH3lZsoF38wj3kIhqb1k5ERs6gJr2lRecGgBDE3GwIMdEoFgfw7M0F1jtEyCtqRJ
R70/kgbzUxux9rEWtdp1LsKGuvW3UWaVMWXF+LnsZZg2Qz/HkIiw7rMcuEhXC+tQ0Kzf1aSrNzlO
vSPt+bCRygTbFqj6bYeD/9Au8iSkLYKDB5OlJ630kJAOCCxUrkEPrrF2uiJ0NmFugnRWsMQhExgu
yVDDRWd0O5YC6AQYYdZ7t3KKCCju+IefhWUy5cAh0Qq+EGrAoTGRoj0GdLQ3oimLx06AxeZ2Tf3Y
VrKG5sesn5sW7S97irxz29n4o8tWbgwx/fdCT3k8RlMTUxtutcLvh12pHQbGLCYrdigrN77syrio
aXmQTgZ4qFs1N3WJN5k7Ub5vsYixpXn/5IGf/lMEWqSmDc3e4XSIMwciZGLWvyrf7WL4cYnYsbHM
xqKyb7BlswQFQ2dbh0W+g54Yzu4+mvdA4GOTAZOfirJ3k1E1c+zO0jv0JTH3SOID74ge0DTEucjE
1u2Cp0Kw+jga3Wyq3sKaDWYw2LMKYpnaCo41c822UX4YR8ZRdzNYhknQ1WFKKl/BgAvZFRR+rcQd
a6SQrPxalBbAw97sHVCdyrYN8DDbIfJ0bFkyiqcy6AC80cCA1T7d1GNA4fsa/Ixm87MFuemrMZmN
VJTjyNOOtWtNJdBTggndxGvIzbW1dyOmnN11JOc7t9DV52ImWeL4ut8VsnQT1dE2bRgXqQXnrK1v
Ve2uhNXSLbICrMEJHMVR59YWykV0Axees2Y59WPo8vBENq2/41kF37AKtM10Wi4bqILhm04jcoix
8B5HDw17ryDwGgCYjiSeAVG1ccyQZkExbrKu4/uyy/VpFjLbV53u7tUMWyHS9sE99tG0GQVjD1VX
WPdtWeWQrHXIVthkAEgdfcMJPlBhrKQlUpQz6q0o+qxPtQ710wTNHulXiXT9hwb55cbW+fAliLiZ
kgoyYt/ccOpOdqOLX17dF//QOWAbX9A5Haz8Z2EXdpyRQSbIQdykbKibdAapLAB0zh66OnTbt5m1
Qc89jxvThak/R+Om13xMMgUGp6k9thUEAivQFvP21Nb9RhIbiw5Pttg21depomC/jFQ9RKCVpW6Z
o2HuzRNUWeooHlE/2TCvIpvcnvgm8FluJYNdO/7OK6fZbCHwX0PNe8xiL2df2OyBFtD37VekEbm/
8dBmPOWeMLc+3K7kUVBR10hmYfuFJqdOhQdJNb+l3T1l4a+hLYa4rrDovazOt6MekZQCwrnP6IBr
R+Ea5LIKNpMw/QEkL/00VIDShawqv7qODG/Ryug/hT2Rx66r5lNAGA/iAhrD1U3LZt9Cey5rEtF1
s50AKSceuhEHQu7MY6JRFsGVAncjaKv0YFP7xamDZNIjMjPItWW13OYoqN6Wo4metS2zOhFDrY/j
yKCU02fW0MRQf+G/IfOgTx4BoUCysLjpGwOCozCMx0NUjEkP+k/SIMPbZVVPtrSdcDz4PEigzBWl
s2MPe1k1+b6iQ5d6Rfitx1q4y+q6h3xVpj6P0AO6NXkFQ1W11Ismw59zoaft6AZVqufIhWJ3Y32K
nJqfHEY49Ox4judQo3fuVEYbh5nq2cgGr/BZlQmtiyXp0SHcknx6zPu53FSs/kK6ttuUIlC3pdD1
Dbwl+zu8eBjufLd58GU7PoVBww5WK7BUOrc4NL74g/+XSPPB1TAixN7088nsKEy8D3huNaembpDZ
t3YELylvyDZ5wcxJThWJyRCKjev0MlYenhgK2LVnN/OdbdD61gPFxv7UW0G1yfNMpaUY8pRbCtJ3
Y2NurGIut1Ngpkfuqf7RA1Ybx6dnx+Wgu21bZEkkogM4jJ+LzCOpFjCTYs5QJEKV5t4Z8VbqcBwm
IAV0W8eR3naxkU/czhp2uW/sNOvL31nRahwWpjlWLbfvKycSibS6dAygaNnOg4HtV9Tfunbef5dl
B6Aub9w7SOxGAAqVdloAPY6reiyOuVUVCevzGqBya5fbJIZIbh2T2ZmPAxp+mz4TzZFQzbaun0F/
G9DRR7QGAKcCXD0d+1bdLECMrawFS6J5iG7tWhRpLSjdmoDjWofcxCfPLn8J3kcPlotjLqA10pah
IWjquvIwMR59d1pboaGd6dTp2/4hUKV3Y5e0P4ba+h2EFQ5o3dpHMbrQaB+FF6MgJ7ezD8vPHJ2W
hJa9F/ttNW0CrTn0FKNgQ8bR3jHf0jGXkfjjORq1f5eRhyYoxJFXWm0LNlgJ+oH5phvEHOMIJ5uu
xcXA/a4EYrVHEkphYQlyWXuqbH/ek8mL4ryooxRKnyQpaC4PsKP3b8Yor+NsqPMYgPX6a99ABgEE
5uwwO2DRzZacj9SZiu9wZgu2UWuPtxC3/zOJQj57LsFc+sXngXZkW+nsp+469dS6oj4BvQg3y9Fx
TpUTmhjpKNsYJyh3SMRZsui4pqiPDCkIUW5s4/scNCdwlwwactQMkn4xKifWvYUqZaL7oU+lXd7n
9mAfMvDXNoxO5MHrUZQIhFfdoAJd3RlPDGfFyfjs9/bT3CtYedaWok8Z9R5cY5FnSNXYsA2UFUT8
BM1PeTF8pXk+3lWgeiTCy/7QstA3YP6NR8c05cHDlZXwfBziCqZnLhwJh0XyU3VJhckhCK+t8BBk
bEgLIWArUYo6KbkVxUPXsiTjfn3jNra1M6UVJU0dma3KsyJpXP+zi+bPfuay/AMJND+ep355cuVy
U/jM4CnWNg9BD1Wg3qGzH1e1PT8GMJQ7BNoWCTJeaxeG6k8rC7o3TlOkIwuQl/HOvWmg6bxVxL7N
60ElEautU+OaZQrD6dBTQlPI+31X4CvsJB5fW9FKjaKCWyTSRgGqLAkybrzA/CMwDeNzBbTZNpst
vChHof4pCGm/ALUaHAPsjR16ek1cNdQ8EORTMS8ylkZNg/KWUfYeFuvzPa7UJjZcBeeGw2wOL9fs
pogiZ6Pqkey9PpRNPDhdjuwizLcWayukAbKPea3opkTxM2a6+R1x3cQSW3xPUGfawAQDKgtjSzZz
XddnJMxzTIBIihsLK4pRf4iddrTvIvAYbnPV8s8frJQuxT36l+Bv2wvg/3WltB2HwJ9pNJ+Adw6c
27m6Uie9VDxcXBDwy2AnQ7fu9e+XHesCQGbmU6/vR3HInSs9hiu/762ajAMsMyOb4/fpg8yS8RrM
+U0JHtND0XeCuBr4RW8IKmMY4Y4bs/k0VBKVwqNrbSdxDet2aQwvg6wamJ2v/CEwCFLkSUHia2J7
135+9QkoQGPd2OPnQ5Qcq3PDvn58CdGlwQNEu72ApF9/4ilspqBA9emkum+nzv3+4V8HjQEkLyiG
Rgut8fWvZ+3Qk9YE1gnikd8clIdQAftodxEc3qWMjyYLesmI8joELKaHou5q/5RZ6gEtINTVJ/fP
+8O4sJAQA5gE9FfwFllzTNFBoC7Qgv4JEtt2d2pLVCo+vR8iwJ/5qiOxDMMFxRSaYkBVRcu/f9H0
0F7lweS18k8adyRUmp58aVCjl99CcFuv9NzfgqoWQZCF9gEyI4pvq2NjQqGxmevSxwU57gtljnOm
z2CMfnI69tOaNMqRHzWwXZjWCzASgtiICe7M6+FZNRkj4TX+qWIilsec/Xp/+pZtsJ4+tMexxwET
AlxhtQqkUyCfKbPw5JS/Ztj38SlGLTUesfEtG1WgaxIxawYFcAuLuzzkXJeu/CL+83pAfk2pLHMr
OJUmtDeNk4HHHbRHP0N5uMo3BTco2ZafRpdshrLOkveHe+FUAJQIr3dMKvAf66Y9qro9CbCfT4Bo
JNNwFMEH7VD+Hd+LCKtzweBOzwfhBCcG1JLCkgz/w4KHDtnSnYINKtATryewQrIcoZqEFQFjZ/RY
Bg8dHIjzM/1B87ql2QfaB6brr/EKeuavI0028v4h1O6pQwktn2KCOu77n+MSAgEcQrSwgUYOwVhc
rQbQO1urb1rnNKNlxvROlaeyHWKQCue62fqq+0J69Y+VebuOlrsc9Txv/P3+3/BmSaDVjWMc6DtA
XF1/nQsUVuPjGUunE5g0SZGr29ntrrQTL4aAfQ3Y9mDCA0v4eiJrvMVQS3Cn09DVf6w2O4Yq2r0/
ijfH4DKKFyFW7WwgjQSTrTOdiv67XUK1qHwYSxnn/vb9ONeGsrq18f6IoipDHNDH8XTmSLyvHLKX
IiB9XlwlbXSp1tI+OYAPEHrgiLCUAhk49mB2X2UrXGhkQ7MY22hRcsM9uz5Xp8ZrGuUMp7YLWQms
Gbysm7GN8OKnXReXed7spajkzTQ6/LkKeLR1h/LH+5N5oa0NabJFSAJ8MgdKKK/XhSKsFGCtA+qA
GkgIlmfkIPH1ROzaXWKKD7qfLPvZcxFl4Sz+5XW9DgfauBPqwB1OPvSHIXU+ali1oYbf6S/eNR2y
N/fKEgvgMdAkIizM9cYO/x9p59UjN5Js4V9EgN68lm2j7mZLarkXYmakofeev/5+1OKuqrKIIqoX
g9VgICyj0kVGRpw4p0IaQcmH3h0G+Ytq+IfKNKuNQaGKMGOMNkaf7UIz+UeZ1uTbFi3TGw8mi+j1
Ahbc61pR0aDZuy0C4X1rIeqpbM3s3oPtqHut+2zrSeX++kJeBAaMliaKGVCEBNZFO0HQGSZlJbt3
daihdtmYPpuwlAc5BIV2Q88Lzgz5aPVGtvffC2pAE4WXhn2bbXS+oHpdtzBdOPBpcgek5jFQ/U0k
qbxrlR3/md+o7/bb3gzMmRu/CX/EWCtxBl7SlsZ+pfssJSu4hqm7iBeZR1D+FNtmeCMV9fMBUbAy
srbLOfs8qm0H4ouGxHFzcxQwm6HOxv0P/heyvHMzHAHgFmo9uJNu7YbJeIFk/v76jljwYpjAfwEa
n5tqBX8cjBI1jqob3LjI29fRJpPMe8T/dN3K0r6DdJnaJuz7oHEEK6njVYYh5YPLlqQEemdUcz3t
oWjbbWvcDd336+YWLhn91Jzg/Jt27MbQKwdXCYBwDL9s9fPomIcp+ue6nXn+z4JS1geKRICnxNjK
RfNaKxdO4BvZ4JLa+mh4BU54/B4V+herVtA7C7dOZz2nYKq31+1eBqezYR2WbK4FGrjFA5UnXZKg
CDy6IcqSiieRCSr3hlGTqftZOm85samv/a2v9QktbXs6AQi1aAe4xEFKkmM0dagASZzeFF4tRvVv
scb4shRqIQvAVgRpyZYXEbGmHFK/7KfB9eUXAw+s1uFWSl5az9yGVr1Rplczu9Pkp0D9V+rvb++F
whXjlflT57EM/dz5mdP7vEq0UFbdMoOhlaSvHwZ315dv4cydmZin+eQpaDflnLeeVNdOa3oOj5L6
et3Awn19ZkCI4ypdS1ojYAxKROlIOwTtfU9fdBR9b9WV0GBxLJoCLzfXGM8zwUXBoKdqEZVB1zL/
Mb2/1nCJK59XhQTSEDuTPWYJn98UarSZkrX0y8KWpsmVt8Ps/3hGCIF92OmUsegfd50K6HA5tspb
CUroIe4VY6XBQpm/JbgLCyVnYnj4O+AIE2yNeZ1NSi5PQPqdjRJ+17UPkxQegvyLHvy0p7lmVt7Z
ANv0lRTKgvs9M6yeb7jIiDV/MNrJrSL/E7DifaB99Xq3UWvE5e7aZOUZseSesEf7AhsDRLjYiVdI
kEOVST25her/bcby3wViGFSyKD0E/iaMsiPN2v9MXvlB68C7XN/8C1tmVkghY0QnEVo9wo5sncKw
0xYMpkq3DPRnK3fLyudFurAui8MxUPk8WQNS0vvG/vcdv5+Qn/cmiFwem+eL5ddhHdl9O7qpj2bs
IBNx+/Yakcz8EXEr0jDx/0Y04Vw1nRzJTl8CVPUwAJD5YxYbb2Ttfw4B5Q5Z/i45U7TJ7OF4fXRL
5w3CGPJ4Jmt0weBRVRQPFC8CSl9/M4mxmyPF1OsmFm7/mZPmvybmFTxxr3ptmkNXp5MbWjv9r0qB
Z/2uNlb2+OI2oBEfxwHhE1HmuZFaSVWtnjCiTTtjRFR8ZZ6WB/Hn+8KR9UZJLgx4i9y+OHTO0VcO
PYzua1m75dX4Y0UTRtHYY5t1WNHKvaxtwm/a2jgWLfwOYGfpnYvMam6O9IoHv9/7wNcTO/iRqPWz
Uhn764u+YkfkxbKDoNanchxdg3fcAHmfTx17YwS1+x47vNmAWluXxCpeVoPva4HjG/lTBnC6dgGo
XDexuLXsPyaE6NXxKwtaUUz4IJ3qON8Ya9Jsi5uLsJGGetUhghU2rwTwIa8jkyQM4WPWq2B2zB0q
271avWMsOGJSqSoKhji08w0W0xM9jpJO8YT0KdC7lc8vrfrp54V3RcKj1UmBtYK3t3bqrw5Arv4O
bzKTXDFLhDcUIc5HAA2tFo5RLrtBuQuLrX8PBMVce5cvLflcGiCRiUA1/a/nRqxOmqK8pk5mT2CU
5KbYRLbxdn1bLS06mTc6L0nHkm4Q5spOPC/0FV92bavfO1F1F3n5JnSUvR0drltaGg03P1E8eSuH
59H5aEDPkoCQRkpald0dFTSrdj75xhU62SUrsK3QzmshL3uhtyYjRW1KIdFUXx+kPQCk64NYmi7W
QjHoqKb2KjI9mCngCG8yJnfUAI765TaxrH2b35nNSli4tIdJyiAkyjPSptJ0PltqnRk6qjmDS0l/
08V/ZSB8snTlybFiRHSP4I9rrS1mIzl8yeXXTicpspauWDTCs2nuxkK+VtxhxOpZR6gysCLVNpX+
xdamXGtbW1x2AjwSr6ReL9quVPJ1EZ16g2sDEn6op0I9en777/XFn8+CGB6xGv81Iuxgr7S8tjJ5
6KYxqcfyewbooNC+szJO/h5T1E8hsKR+dvEA6fUudSYL2H80jKieydWjIymvXT49IXH6VoGBvj60
xflz6BiD4QceMtHVFEmlV3Gp0xllFBtb4WGorTjlxZPzx4LIDByTBaxpxh9dxzpG0m6Cygdg4FoA
pizuNnJ7M2krsbbIzu0h8100OhOXBSO8yvZTb46bJKm/+lXSPHptCZKGggmZ49T+JrXI0KdAIDbp
MNjH1mlpr+l2kZW2K4Hb0lsLiq0Zj0BuBkaG8+PcoZ4XSy1lgSKt/k6V8Mko2mArWU24bSiHbRyE
L45llt7+DocW749ZYceOftGDsglGtzL6LbDE/WrX3m+uXfFQGHObJfuGkt7vV99JXG05YesE9Nkw
Mq8n4wlQLRvt9ECwbT7Ko1I/IhbhPIN8p9UiBB8zZFK6j9KY5ngUHY++mpdbqdWj79d39NJGmLtk
qarP73ixEGNMEFwiRsAJ6h+Db225k4P9OyzA7ABJCZzaZPrO1zQMaGkLYZVxFUCosV0B9H3L6zU0
y9K5QTjUIO9FMx+9zudWShskeefgo5NB2WVT80Cyt27ot7hRlGJOj5Pr+GNI2Cu+nWVNF2HIGwFu
yPkObNTLkA4Qyjj61+tTt3QcZqJjcpSkh6D1Px9UH/oT/pqSYiZJT2qP+pEjHeGGey0V6kZJH32V
5fDHdZtLEzmvE22sdCZcpM39sgs8u6IlMvFech1+UnkDKzk66tfNLDUfE7b81454qcrOGKnVSNQW
I1qa04hUg0hz0FKW4y9W8qjlZFg48NFDl8j3RbPGObw0tafmhSg+HUvPA0Q3uaBW63FbTV/z+kEx
dqm6ka2V+GHp1uA+ZDK52+ltFfZmGA9laLYqD8UK7pFCbza8HMOVCV0cEJU4WOsB+oBXOt8rdhRa
ueOzbry9uqMmSdMHrfS9rac1pI/ixNpHeh9/qtNgjTVk0TKBC6Gewx9ikK8ldNnpBlNZ1XeV2mwr
6gaT+jlUdJR2XcVaCV0XwgsifYv6JuWw+VlxPtBqJopqPTBfhvTK4z4dD0X1yLyaN5Nv2LMQMZEY
/cgzsY5w+vTGHGr4EmSXroftVP2kDaIJvlw/BgtbgzZrtgVUAmAGRAWuWlbGeASJ7ObTZ286GP39
O75P//sc6vOSFFmci9xPlW4oFbdGCmTclPbmf/v+7E1OrjW5mvys1RLFVZ1oGyvDBs2Ed1iAsRE3
SJjPDSVYIP+RJqMmu3IQbxCPv1VeZnboNvxwMGMgxTcXTc4NFHbdp6lmKa79NEbaRqLz6foI5g8I
Vz9bdf40d/8sZXtuoJG7pPb0TnX1JLZ2rZPee5FBt277qA3GXWU08bbqnYleyPjbdcsLvhzeI1Bl
c4WNkrUwNFSI5Uya4ZETrQj91vwiOfsu+/geI+DKUFWm4iQWQbXYUyJrCGQ3kVt0VsbxvvVkbxs4
05uppSsB4uKIIH1Gn4NjefFK0ntHlWSQZW5bmx+hcv80dxJupDR6Ge01poUFv0YR/I+t+e9P9rZU
09mqDjFv/u5HkvxQqleEc8CJwFiRwnV2fRYX4jCkBklYw0rEvSsy5WhWZluVBdK0K4HcqOoGjvJN
F9woPvV7s1OaA80KYdwsIX8+JpXeEMubKC5kWrN1HBrLb0/tklRAwBc4yOzPhM1e+Tq98BCBu3Ov
gPEYDWvqNEse89SA4HE0cwJW0GiTq5cHs39oft2+Djzs8DRMkQVf2PkEDVVvNaNHSSv6PsoPtuZ6
a9oviwOAFVBhD1OCFpPfjtUH6JpRT7LTn0W2MZI1vazLCxIyFxStZ8Ji/i36fEX1kghKIevFCGkV
8B9851tIK7cWDLvhZm47QEYYg7lXh2/nwjvnGb2SSjiaL7nyED6G3s276fzzwhEMe1g2pozPZx9s
WrnXYqaFcvnMVE+WDQQaxTbxcnGK0aTruzFeaO8JKvgjppfW9+msvleM+0KVd2bzU5l7p6VHhcZS
Zfh86247ty+MzxnHnPa53niRnLeS3uYqfGhT5WbXghEQN3NdD/ySCGjunD4rp5hBKuHHsqU9M93E
1uv1gfyGep1fcjOqkt4s8FhEGiIULJ8AW0SEwC/k5stD1aVmD65PMz4FbRh9ZZZpf83Tj85YN1/a
QtUIRIsw2EiJ4m2npKARv3Hqx0G1qmeAtVQfJy8Kv7ZSax8bfWgf9TDw3SZr0/sp8tOj4VfxsdCA
uMkjiAMaxdXmjlCkHndGNg4PA7Hjnc+Lf1ODh7hHKDb5qytD/5XK00At31a+wqcuffVHA8bEMSjc
LoAys62mZOOZCc0K/hRvMjS/0UwarV0ft0p25OLpaG+biueIXkegzLr2NkTOpyZv/g17Sd1IgZzQ
MTeFzXQgDxbcV+Pof89hhH6sRru9Rw01BOvUlea/A1iyX4k6SrvrK3F5kcw5BhknT4YP/l/hzrcy
uq3k1GC1y5eErlGauW8mhOTQn5gQn25a7VVZUGDCObQx7VKH6yNY8l/kI2axM+S2LwKKPGcmh9Y3
X2S5P4TS3VT+KtJmo3sPPl2I121dOuN5KH9sCQdwKBs98StsjZ199KFtMtWVd9mCBRASUK+RZyMI
FMtFSu5nWsnN/6J0h2JvrBFpXQZERMV4+dkE4YPICmn5BelCX0E2ZfjU8gQqjRnlc6evZXGWhgH/
KhEsFJQzs+L5vVhHoV9KSme/hPKP7jGzv11fh6VhMA66j4mUL6U+Se9LReA75osC3+vrYE/Qd0DZ
/nlKtP7Z6ORkhWtKVfm95/4KvSMuR6CcoOvBW5yPx2tbv5uSKgMlVZavfTHeKzYd0vsqjCfYi2wZ
9qbsuy0X8b6f4vrZauBQirIs2HgNNGVySLqgtmvnU46Lsve2mZSHsdIzJt+2tlqhxn+huKC+ztQH
21zK28/XJ+zymM8eHZosUAhzlUX4/X6iNJ2UTukLpAHyzC1fa5vq5uIKInw4dfIJRItADs7nKCDW
1mnojF4sudxOAOVqc4BNYnd9JJc7a7ZCLoZ4aCFcyaogV6PWil6k7lFxgm0/3e4SsUBISuGOFoSL
jp7A98dBl7P4RUvljWHR+C+3m3749/ZxaAZUi2Bb5zelGDnmo0HxLk9exnCbv45rvMvzggoblgPy
5/PzNJ68RiKl6YPe4POe8X0K91LzATKN17I5Rs1RKW92izrysUR0eC0SV+LKU02xRnlgd6lZ8mTR
3A0R262zBYetRb6Zsi1E9WJjGlSbVmQ3ef1SqCh+HfP87vr3Z390Pl18nyeIAxQRiK54PkJdDkJH
i+oXRa2jp062g8+y1AUPsWFWH3Sv6+81SbY2Q9Cv9Y9d7ufZ8lyuNxEQuOAcDPRCrZOmrF+an12y
id6uj2vt64IflscYdo6oql/KKNyazX33jnwIpRD6TAgfEOHkz/ON5sQJHBa4vJcBvoJxE2lr8ejS
EHBZrArZQmZKOCiar+iZorP0Y/UseR9kbXUF5lessPhoPxnkB1D0ZRsLQ1BaFc4F21dfGmzt/aw3
tl4FG9NWTlLLufOnNvzMOy/f0r+rbwuJV8bWabqSV7eH8im+wZD+yj0HzUTZq7ac7Dd2jIKIrN/J
tI2Y7UGijvoad6q9C/LAPpROIkEGMSY7Kg7RdtDUT37fGM+2Z0h3UZCB3IOrfXobHHM0N0qu+nc1
fSEFTHIWVIp5ND32atm/pQ13eG+GPdCSWrKkbV3J4y6rCuvml9XsdE28OregdUGQqnIW0AwJ1JdA
3ZUa3PE3e5Dz78/374m7Cquir2tzXoLxU6p/1Y2/rp+DyyDx/PvCJmo6JcpSXVJe+iSU3b5q6icF
xASki3Kn0aweqOEzxOLlzW6LDYVgG7cIKjwX/bRyGajt2Iyl2073VvTZLleu3Muzcf59YdpKu2q9
ouX7He26Cu5jWPGLC/BSLHCsiWHmbJOYHagDf+gHGLiBN39MQGcYA8R50DgkML5JT2WQoAD5fczS
3fX1+g02PjmTJAiQ3cMwitAORPjimSxiP/UVSEJePSWAfyBFiLoYIQXMQ3OUNoM39s9KnNv7spW/
R12cbnXPfJWDiN+jdQCx4Ty4L1Gp2KWZ/Yk3aLzTWh/Ws3RqHju/fbMSeMuu/2axRnXxm+eo9WQT
K9BIGEpqZK+FXsCgJX11muDRK5WvSBUfKq3bZii4OvpwZ6fGBxBB23ZS76//BmFDXPwEIQYbHS9G
qIJpk6fvkvSgQcz3vxkQLhSjCwY5mMfYfoFJq4xXPi/Eqf/5/QSRPEjnDSDWZbkE0qaApeU1LzNY
m56K9GOLnXeM4cTIPIkn61RFqCiGMkbgERxNulhXNu/aIIT7JITprk7mQcysftNuhK1wTahZ8GcX
8yRsNZg4bTvq5ew17X9E7b2ulPu2/KAH+UGV1nCFYtrrwpiwqWxgFKpTaYxn/FFLj55RQM7wJSNX
mzZvufMCBeyh1v/tZOsQ5t8i/3B9ueaxXLiCk+USttyg5noie5jvjY2l0YH5kMS7qV9xpYtW5qQk
zQJwGYsRZp/kXpn0dvY6JVtU2pTiGLdE//vrY1ncGgBauUHJGV+0gJme5JOs4PjU6V5VDk55yNd4
kRddwIkJYbqmKYejzjazV+g54+67Y628hZcmyp5B39xoc7QvPCWhHKrLQKlz5A5f9OEI8mc4VtHK
xbm0v6Fi0ahu8JhHken8iEJm5FNBYhCF/dJNj55KR03+JfE/D9D0XF+SeT7E7UUNhfKQPSddxMeL
3qpapsdO/mpBtejnPtfbZ79/qMd/8uYuNVbwEr9/+YU5k34Jqh0Q0In8+uVExsDX2c2J13Qbsy9g
Vo0yo7rjtxWbZIBzMDDaeDuRPIC+zK53ABn7Y9rDhONJUnLnQPMC5yFXit2nwYOptckhNuxkC94t
2UpBAdlcK5fF57ow+k8KIqt7GIWt59oos49yXX42ojLe63XztzEm7WcEtqzPmWlGu0y1h/tBCS0Y
Vuus3JS5DXcalL3/VGHUoNxWesfR9GijasgiVMWUfaZZul6rR1zuX3tGPrDFoOekCC2EahrUn/5Y
UePOhi9e+h1s6Ir7vzyD5wYE9w94xC6mEAP2eIRtZgdDo9ysiZctG+EiA5dLCsEUIjOY0NLJbBzZ
HfVsV07NdpI+6vXKRXN5FMEzgMOaJdLovxWrgEg8mY0qteUrq7LVzKcxe6udN0/PV47I5ZKoChlJ
+MeABQACnAd7cmHKahN0EpvgNbe3qbkdu5XvX07W+ffncZ58fyqsJhgyvj8n8u2DM+ydbAUGsjgE
HjA4LlTnqTycmxgMVAglxwtfg8ba1fSEBfmKX1waBNIfc9mEs30BjUvNQg70MgtfS/sxjI5ZtovT
lVfYmgnBtXe+FEMtlYavXbtVczgMeayuHI6leTodheDdRyuTGy1gFGZ9aFIIvXbXve3K922hopyj
L6jlJqJ+evKvn6Zw7K5EwCtzJN7jgzWaFYy1ISm1r2bxb1dVW3ktSb9mQzjcdlkYqpVgoy238gjn
2oO+FkMqC2ebu5Uj9x+yFfHMjXDDFlIpBa9WDvu7UmxRwkVwJ0L+0XtLNXXbaPfwubfBr9b8KTm/
svAuaA9xVR+uL9jyWP/8DuFsOlpXe1B4Bq+TumvVgx3szO4dJmho5Z0Hf8Al5FMiWTIWTRS+wliu
mcfO+1StdeEsjeLUhHD8rarrrDgOQt4VWxlqwuZuVadzacFOTcw/4cSJeYFeVxKUja+h9U1J91J2
Z5Vb0zheX46l83NqRVgObgPFl1KfufJoQL8r19Q8FicKpAdVDjRQLm7f0JjGCDXY4DWX76F9LeB3
VPbvGMKJCWEtNBK5XZ2o7OwGfsWtnd294/vIU+nEjWCIdSGAqCUlLpvQDF59cyPJMGyv3FaLC33y
feH3O1rR5qTDgtfWeaY4HmXPNvRU4XsOxYkVYTshCGKElWcEr0ZyUKPHGI9vr1Xh2ZHnoSjR7okJ
YS/1IyRbVWqxEN/QbrPtLfDZrF8xMl8Y14wIj8feToBXZ8xWH2SHspHhpYLc1fir1fet9QqbXZJ/
/N/WX7gljSFQAvAuweswHuAQj9Zc8+IRPJk24YrsNBoTzWH+PgrlmmveqNzHc/tsWcR6uRRmjh1a
fB/azPpXssb4s/LzDeFppTWRVVURCzKpm/Kb+ff/NPmGcDWqcaPZ+NrgtWkejPKwSsexePjgzKLl
jXINsL5zL9v0tW2NKDS+Unc1SrjpnkNolbWv7xjFiRVhCw19YPVqhReM7a2RwrS9u/79RS978n1h
C9VwueW+JQev9XTfuVF6P/QrTnZlnsQ4q81VT697RtADS6OkjKZO/6vwvt08DsoC9IOQqlXmnMP5
apRNDLR88P3XJt+Uw7YojkOzwqewsF0Rv9bIB5IL4FkoLAVQnFAvglaie97bONbPUh5WPO3CVKk2
Wh/8g50LiVpZ9+SY94nnDr22G+NHJ/pk9Xcp5LTXJ2v+pYInPLMzj/QkQFA0ye4oQnhuIv2gzImI
xqvq5DsTPZeh/KHmKxM3n4Rr5oQLRLX9AekGzMnatzRyveA4pt9j/QP6pisX4uVunjGclNDow4Lj
WITYe5CmTWPsya5h3iGqYGXPkNhfn7vLXTCbIG1GTmAh6WT6vBogaFLcTN1avr5vgrUIccWCCN+f
7CSq098Wwu+zBMdaWm5pkkCqAFpB5IoMo7AcSoP6S5YNijv6Jjgo42ORjndS3h2vT9TlqtNors+Y
XTKM4JGFE1lEdFaA3lPcHOYexJqOUlX8VLxy3wOLLOt25ewsjgr2B4duLcjbxDLNVAxjOtaMKpW6
ByP0NnYmo4/xz/VBXZ4cMjYycCKaK5AAFN9CcOsDIA6IFapgeIzK/mNtVQkZsumf3jMes2n6ZAe3
pzmxSVF+XiseJmIXThB0ThX1CY0EKVTqU5z+NeJ90Ju6q7Q4XHENS5sPLOR/s0VCyBprWmVEeaC4
Tn3fTC9ESNcncPH7IO6Bp0OvetGbYpgdsFsSX26sfwrDfxIKE9cNLO0DGFRVziZdYBdUI1CrlCCx
DDr3Q8QlbC8wj+jIQnXXaebKllscy5wbhgsE2IcYAZR9XyidxFzpZr2jAL81tPfM1okF4cpB+1v1
p9Jmu8nFpyDKP1FaXctyih2eXDbsLySmIDShrH7RgajJfR9LjcWMmeh86xE3QCB/gGf9TQq0jaVM
+tav6l/5RItMEIRIAuZ3XqFs6kjamGWxv75+l3cgPVcKAA6VZjA6+QS3oYZtJ7cDTSeGti2/SDQA
KW45vWPljJm9k0YpHfoqYZfL42h1rWcobqQF6Z09oIxXFtZaa8TS/jCA5M9cBWRQxJ6F2EFYW6ZT
yg3RGfM/c+W+Y3ucGhDmyi68rsNdKa4VfQiHxxsxpr83xunn1fMwodINP67GSXEnD1zCLr85tGWl
T6ZHWIRy6owOXizFlay7rrjP5ZXvL+4kUIZIHELyrYnBQFsMWZy2uoK03rYpj7Xz4igfEMa5vl8X
F/nEijBJXpnSAptpOMwy2iltuPv3+vcXavlQRNCkSOAHA+pllUsyImIOsCJh+tVQPmVmjOyJG6jP
aph/qJC9NRpv1yUDckUvXb+S510aHcx/0JUC4AOTJsQKeTOhH02PsmvbMKL62e7u+uiWggQLp0Ob
pQXIX8yRIpGZF4lC82c85F64MWS72hpS3H4ZCFAOnSpn9wb6UisB6dLOwF3Tb+0APL7AoGaR0tYt
sCq3z0ChtXkyPRk11a+8MdoHin3tSg1xyd7ck0n9EPrVC7aHcIwDrfJrGV9mHtPGvqtRLzMPkbcy
m0urdWpH2IvjCH4+H8t5XN63Ka7uUH/5cvuCza0zLBYyUBcBUImu5OQosLx4Y340gugJvhR0ULvh
KVGNR/TIbs9xMWUnBue5PXmrJIESBbaMwaz+ZnQPuVnuivFzp/fv8KW0q4NthiuHtkrRG6mSV/aW
LEMgV2xbZytP+e761C2tDmBeoisq+4BH578/GYk2jQUFv5E8U4gETYG20O3VKwIbBIh5m6IvBmH4
uQW0SkPfmOZ93Rf0T7uFqSD6+Pf1YSwEWKdGxFttTJrKigKM5D1ts8TIKNtaABRU9fAeQ3PH3wy2
vWjPjlCgjdO5/Oo0d7X002seq/7zdRMLS8LNTK4fPBl0VbIQX8VxGoaWFGtuqn/znV9Aya5/f+Hg
88iCJJPHFi1G4hWUK81USRIN9FH+VNXfuvIYBwY61B+vm1lYEsIlqCVntmWuO2HvdmWp5CON826I
Ng5SUd/QzXiHBTqBVfr/1DlwOt9ZKA4ZI7kimACGYh+m/VMzePuyWuv7XRrIDHaHxxSMJ5fCuZlC
qXR7tLnrJulJntDvnKJtVayURxcWncZigF2UKECJi+/ffMgmrZm407z8WR6fk1+3T5UGBRY1CzSw
6P4+H4MpOejR2nTfJ2jkIZPipoXzNnnyiq9fnCquL3gLIGfB2LmZEQ1ie2h7tlanHkepO8RF8y0M
4pVq9VL4AfGCYSsq3fgo4ggxJtDUuDIzH//rON6soDlutSS8B7VxiFEp3TRRcJf5CBUV04esyv+B
KaLetDCOXp/VhUCBn8EOZEZ5OYqw+MEMEDx3Itg9uuHQJ0geG+mXNjK/al5A+n78dt2cyNo6x75g
fTi71G4ggBEbLDv6LrykayBroKvvMBVK9LOtnA7tc0feBeXQ7UcHfNZgSsm3qrXMXe7pfbXJUT5+
hw8hizJTqtHOctGg6Fd2RQMAv8QPhg1teZvRc7Z+Sn/fWk+sCLH9z6A1TYOrCUMX5PSjkQZljS6z
q5p5+xT48ddYGnzkFeM2OCZmnj8nkmY+yJVebxvPtHetZL3jycvB50kNrAsov+jLTC9Bdrelj3mo
g71mF6+NZt0MsGNtT0wIF3HW0w5Va3RikxLYmMOT7ki7ykdw0F8DLC65mvn5AccXXULAiM8PaTA5
SCsryeSiC+oPm+RG1tvfC0ZwxGpxMGBpEg5n3E8kqib4L/tt5z9b8kqcPF9/54lblIRnTjeY3Wg1
FJ/JTsQbuVPhWFKSAlTYjzCR96XyKfV9WmQ/oldw/dAt3ZZ4s3me6AsEVXc+W0jLBU7mVaP7qFpf
D1D3fL39+3TzGjgQarI0oZ1/vy116n9xM7p03DY7M3ie1OdwrQl0YcnZXSo3DB5kTtqdG+ERN1hl
NxouhDne56h6uz6G5c/PpBVc9cRh4hzpfmtK9ESjcPIjM+5DUvbXDSysOb//j4H570+i1EyrpSrJ
MIArOFZqxSi6nWN/Vo1uP0CI2Kn+7rrFxSHRzU4TnT2X09Rzi0Fs96McJgY51X3oH9OV637hoiSD
ZiAeNZ963pnnn2/6rsrqqrHQqEJPfNu9ZtE7BnBqQZiyuCs6szZqy82mnzHFmlCzVhZlbQzCZd+G
PoSRdWW5rbdXlL1c7eqVs7FsAfQplO78Y82LdLLsmqcZOVl1yw3qB1KzefxBXSOKXDjeLMQfE/NP
ODEhZaU81mTegFM6m1SavaEe/8jebt9Np1bmX3FixUhsdaomBhLKd1ZyVNfQEPN2EXwiwokoBCgQ
nYNOEb7vmHkG6jSxXCP4y8wfoMouwr/079V0Oz6NagbVBBIVc7lBbEBQMgh37Cy33Cn5Xku/nOL2
pMTZ94UVL8pWMfG3luvZ3baX9zVgSk//WYwrt+3yhP0Zh7DsTY1EUdcxjl45dvqdFyCbfPD+dtr9
9YVf3F7cHYpGU6Z+AZtH60QaSfiYrmT8ndB/Zr/E+vbGLsb5wmXS/hgRfFXptWqm257pyo39NUjV
OyhD/7o+jnk+LjfYHxPCYy4aVTnUesmEmcr6Xnbxwc+6kT6jtYaqJbfLbQgX9Ky4gbjY+UEZch91
JdgDXCnfjOXOX6McXRgHfJ/kvCA2JqIUHyjlhCLuMHYQqTlHI71vf1prFAILI6AcNlOxUxijxVi4
alW97poeOkC3RVD8nzBc2VBLA4AzWbH5nwqiQLg4zFJ2UIg1uAkLgPFRuQ0qlAs+X1/tyzE4WODm
w5fMVJbCGEx4oWSkgFW3HrajtnG6++vfvxzEzMA4SzPO3I8XuIgJRXjkwUhP13R3Ai3Y52p89APz
5kOOGeRAZvpcIl2xRmmD088rRVLdcQB/IR1M6zVVPjTxUZXfrg/o8pifW5on9MS/B40px3mFJWn4
5JQPKUBtBTAlOr/X7VzGQed25ok9sVOYkZTmiYOaCoQwuvbSlsmmaNxBy3ZV9aG5HSVDfwn1csJs
jd0snhbbqXQfljXVtSyfXYBktv+EBOVGnT5eH9fShjsxJKZY8rFIbHk25KGSPLQ/KoBw1y1cOnzg
MbAq0VM0I3LELd3TnwtJbmnAGFvuJj1GzCfq/y6a+BB28d/q1H+7bm9hROB+SN3Or5RLMTcJssiu
VYbBtXrrZ2Liaqzo5jLI7GNQrqBESgJfJAdTtFyHVE0f3Mj4GBz0YGVNFg6pQmBkzg8fglRN2GsN
Qrdq4PN562vcfqiCpyReWZPFOTqxIEQthtWmQ+rBn+3F8aZtPo1rwd2SAbSYZz/Pv/Bn58dFDmwr
1NQMOl4U7ovG3HT+jTpU3L0kBU5MCEFw6tvmQDMmGixEjs2068kPJv1KtmUh8YMVhLFN8oPwqIlL
7eejpnYtu6mr7xGIz7RNVh5N/+hLW46jMe4RTTDXihwLs0d9DalRYF88GlXhqvG7Ko2rpiHVrfZb
u25pHb79HsACiXTK3oDLRHycp4+10moIGmT+33aQgfPadfHx+kFcyB8h3EXyFmG5Of9pq+ebIEk0
L2k7ajVF8TQa4yGmRUvOzI2c3Pvtk58/JF16X+Q3B7JYpd5B+n5mlhHzuSR67WBQSbLXMUKwU/dP
X+p7OdN/QERzcxocU/SEEZFTISIbfj5ANTRSRW5zkq7OXdb96pVn6UZi1XmXn5kQTmoUF/TWtCX5
1kbaxf34VNfxyl5Y2m2wAPD7ubF5cAsxRymlShlLIbnNqPOhBWueVXmNv3Xh+iSwhBmHug3xjViK
CrJem2Y9alfqnUPqJC9paW/NFELK0tt5CirYYV2uuNHFcVE8IC1Cu8rF0Y2liGd+xupojb8xyFD+
vL6/F9w0m4nE0Uw8wVNC8HG5aXehWXijm4dPchkjQx1tuvD2qwbeDz5OWAuEUXSkSELYce2T0kug
E4qqaZuuPZQWpunMguBHx3qSok7BAitif2/Xuljn//v5+2XmPnPo2yClg+yZsIEL2mvUypAaNzDK
hzwN9U2k5BDHj89lpD7bfmluYkVHg2Qt0bM0LroPyYXSqQQRqeBEyyGo8qDNWkKoflsH3ra/HZvE
0HhQAJ4lDsAJnB9/zTNHvR2D1pWafmPUH0bpOPQbzdlf32dLd9DM6TuzmFMnxtec28llCVCEhB0N
CsA2P8i1+SRLd1XzYNrTndIEuzjLjr490aC40hW8EF5rc8qBi5Z5vMgoU6+aJF+LW3RJ3qQp3ibt
w9iCbEtuB0cxlyeGhLti1Jo5YZ607mRqMDDnmyiBQPb6RC7tCA2uMRpGZV4mYoM45aHQioqkd9Pk
qxQDZVs5q0uTRcgJ5xMhDyBXwZEmajv4RUyJ7/9I+7Ilt3Gm2SdiBMCdt6S27la32Lbb2w3D9ni4
gvsC8ulPor85MxLEEEL+L+yL8QRL2AqFqqzMhrm7Hr6UDvaDEbtQv1C4NrGz5EMlrm5oMKAUd8UK
BbJgC2TP5RhO3YclnrZ5/SPWULyI4l1af7s9a2tuDo8Q4Fvx+hU4gsvdZ5rMNsseu09PnIPNwTbE
suovjRBFuLByRaB08Z8daQcs3Ugn6EIMYfq3HXfP7S/jez9Vz82vP9gFSNQ5uLYpcBe25Lb7KmOF
UfM+zMcN2BhVKk5r0yX4iFApgUiqIfc3THnKxrLrhnCYi5CjHy5q2g+Oq4K2r+1loDqwzQh8D/I2
l6tiA6igT8zGecmTze+YqtrE19w2kprgzsJmRoFVXvUqLeiURkNIyrDK/jbHLwjg6XCs0Y+VfXfK
3e1NtnZ0sJVRJ0d6U8joXg7H1Yy2LAr4maiD4GDyra1/sQWFY1W6YIUy5J0l819DYl7P3vHehNq2
3glD7MXoso1Z8uOyRAfDrt8aY/BJ3J/MvNoxcNUEZvFXFtsbLLJiD66U0fEzbOTV8VAVbfLS1dGR
2l16gsup1Jtnq++fp7REFZcErWWj6b/f9IxBFCM/dmPp+YCNHlLX+PQHcw5fhWIIQpirh3k9Ua+t
Bhw4fTB9Vhzc8dVxvlaRSorx3UPI3sr1BC4B0C3kY6W9NNqFxbUIHsSaoGAdl0/VzD/V04gOyHby
yWxvWGZu0vKL28c/+QCJOItBCX0pg5a4v3QCVbeKvwwuSppUsOUWJ4fRbUdUbAJrRxe4H7QLmJAn
xwvicm8MZYySe4oJKexD1RxzdIG7+f3AMkE9KhIHIL1ECk5aeWRxPQugzTk0yXNJ9/TH7UVd8QtI
G6FsA1AZqLPleLGCqvoA5j4OUejOr79Y8/0gYzwY4d5wiQKiaTtiEs8O0AJGssgq8furPA0a5MOU
xH0rrseEjjACnvcUi9xUwUge16SZeKgVRuC4DOno137+ZVifEvIzmp/c5uMfzNmZQeGczoYU15WX
uxHe+I121Drdd9nXPzGApC48HNZd9m6ocYJeMSY8tMxt6234H2xcvEKBakakCwSTIw2gaCyTL549
hjWP/BdXf2siRdV0JeCABexcRwdIHo8daYr03q2choyQfsm+aou365c+9T0AI/OqS/zRUsljr1wI
5wbfcwtna2Kaad6nLR1DB8I9Bd+B9Dqo04+kv/8Jf2FH8k28yp2uBXd6mLveM5ndxzYZPiVeu7u9
A1TDkYKblk56WU7LGMYTEm76i91+KsdvXMXitHb6LYjJ4F4Rcpty5lC3QYA0dIhAof2+WMeoU1wZ
Kx4SPTTgA0WdBbUcGcxWLVNWN8nAQ3Me/U4HhAXQj+7b7blaG4SQ3wH1EeIoIlNB2+b8z3EslxTS
px+qSlGdWDOAlB7y0Yhv0BwkuWAvqVtSTO0UDgnCyy7Z3//7zz8vBZitawxZtXRT2PDN4gS5KsJc
O4vn35fOIkmBs1smfN81oQfsR+We0se63k6qkrPCkCfBlaa2smmGZt3Q6DZtAQ29V28OCgsZUMUr
c90Qem88PG6vSwSl21uam1RTaIMB2jPTIIaKX+58IGCx54Nie63tYWiu4OUEoqtrRt2p0vDfU47V
X77V+UeXHGtT4VTECkgBD94X/5qQJw5dCx333HEKly7dg+qM92gMDNrqqaiPtp36k2pLrLmXc4OS
F2tLk3b5AoP2+IMVT1N6rJpvBVVcAuszJ7RxUEO8ZgTWZscEVpZMoebhUkb7kpmASxstJ39wfnDZ
/H8z0vlBjTsqgAXGtqs2i4UQKR0ebltYXR/0eSAfhd5wNHFf3mZQbKC8jeEAmpZMT4AjNM9I8xZB
pLflk8MdiiwbGQ9ON3uHJJ+tw23za/OI4B+pSaCzrylErTlHfp+jLbmKPlLyaPDNqOqrVJkQG+bs
+uwqdOACoEtCWn2b83hDvY8eWiVuj2PNj76jGQFo1K9x5jZvSpt1OooIzrduMxBFKLtWPwCyF62u
YpaumQ/daJqjehnQWw2EntX4kNwoh+Nc/JqtzK/sHyZocp30fnCVh/ZHFHvQzQLSZTlvWBkJxFT0
hYQ9GOYC3EbFC7fN8bTUmorQXWbvF9l90WoJ4UrQCIASRizj+TJpgBwTjjKMO867roMowSvS/Tuk
lgOr3fR0CQo4XmPq/BbJZQ0SH+TRhpLEtC1Z5Jv0Zz0d+/IXGdA9lD80jUohg66dFDTBiPIAovGr
1KNbe3PZGmhVWsx91DtBFdGTMdgBns0gjT2a6R69rohMwQD4wzIf8uYVhzcwOcIC43UcHxCQbOpC
lbLWxQGVHSzI1pGdMIBmwEUuzZtTRjkUHYl4xZvs6KWu35MD0aZXVv3UyuzVHraNVfnMOfLmOa1+
LgkDtHf066XdR4b3OAy1r7UxZK9P05C9uh0N4m5S+Mv15cX0CRgEWlfl1FmXlxCopVjeJvvsuYk/
Ly+k/7A0zQ5qQEENKSAWbVvzIep+meWRGY91GSY8wWO83Oi03baFHVgOdF6qyEeW/tXOXm+f4BU3
IVoeRF5eiKe+9wKf7b+odSceMfQ+jF03f5hB530UMh9bu5xViAbhtaUlQ74DbT8iNAWWXlqyLB41
q+2wZLXW1ce8g94hz8b50ZrHLnCXuvvk5kP9odU8TeHtVy2/U2gieYnoQuzxs0Faem7RDDWWcHLB
FGaTDZ1fuvmlbOPdBLKLpb3XLSJPjuwfwE7A6TtXBciS5plZZ6wPU/dJn5/+vr1kV1c9vg6RCbHv
URHC0boczbxo5kRyinpKZXlBOeSJD3zuEEABNz2ALzRWdHxcbRHJnnyTTI3WTd7UhxPoKHmR6H5J
gEhAdk4xbVdBoDAkKkXIRgnFA+lSFkDNvJ/4ENJmtANwrrtP6H4wfFdL3/QxmfeYbxVOaXUyBY8d
WlpQwbny9V4xMMM2+5DyY2dCgC97Wqq37u4HhxjamRkpokFE0Y86hxmjtDbEzP2Ef7u9K1ZWCUU8
nC6RlsHmkPZ4ZxtFTenShs6SfB6WpvhQ1gsNDC+iX29bWpkytGRBxRedkQL7Ip1jl9nAOqYlLEX2
D/BNnTTmPURTsR2LQcX5uDIqE8B/oO0QrgCELo2qTBfqxI3VoB/vtRpei+KBOJ9uD0dhQs4zoJ/U
yVgFE1R77CCZ1tCXSdXvu2pDB4OPjYMr8j+XR5ahvpmkTVSHXepMyJWwcVvTonhh0eIoDtHK6sAl
OK4Q6UVjsbwP9LiZvb6qWxRzt4v7YC2Hbjzw4uftSVs5qgALoHtZQMMRyEp7gEU1EnR21obeyCzm
Vz3lh0GD7ARFKuWp6pPiYA9LqgB2XCfN3+8oQSmLSjLypJKHiGY2pEaMwRXjI9o26uipdk4OxXk9
mai39F/z9BQ1D8xVHC5TvrqEXZBvoxyCZ8BV1mMZimnW9KoN7T7PH6CiuwSu46pC9utwFzwXOMKo
J4tOREQ1l9ukcaBKP9lLFcZD/6mg+pdRp8FoxJsItOKAu+SbZKg3tLHmwINy6O0lvd6jOsBa4ARG
0sjC8046ajQCDSUnEwvjbNzkJAbHB/HvZ0tCN/KZFfm0mQarmpgsLPRK8jYhDxYt7vb2QMQPvYgz
JBPSYUssG1x+E2Whzf6eqw8DKtXge9mbw/MQf6+T0LkboSMZlFJ7SW3oGh4MLEyMwKOOr92rYoS7
CbOG44ZtgZZbiMJfbozFq5vO7WGh+rt9KhSn6npzX35c+vlZ75ZuPuPjuf40080Yfbi9Htce6fL7
0qEFQT6H8gPWQ3Mfm0+zfWDZwawPt42s7l4bCSRId+NvKl2wse1psdUZLMycx7g9zsmTbSmK+yvz
JPKq6L0QCl+WK8Z5FkV2pVfmdpawkIC50R8zxbZd/zzquYD6AOsjI6bbrDJtQ8tZyKHeqTv+kqjS
KtdOG35FsGr+Y0H8grMBMH0cgfhjLCx0e8cLuBaWHOrM2VM7Os4zU6z72oAA+kUxCvBvBMSSN0vS
wa46lJ/CvnL9ycihqh3cXvTrWi6cJNK44l0K6rKriJFElTtlnGNEefTEvfRrvLBjZA3gtyZPWq8F
vV3sTTo8JlTb0oUHvKmeU7tXPKLE5pI8zsXPkCYWksedV+WEhYs15kGa8hNQo9uu6vcOmPQAuf+d
toviSrpmYX4fO1o9EVOASuSKSgCkvq7WjSy0RifkXnFIuvQIoYBdC07WeWFbCKI882T2qVdvjG4J
cp6hhpydEjDPkjbfNuhX9m8vyMoppBCIhIajBeD61R0yDF5nLzopQjq3AFaEIOLfFLWqALni4GHF
Qy3NooI3XdpYvVNBzstxCkCSjrMLBYZTkn1ISjuo29zvpw9t/vn2sFYN4kUC5ibRhyxDIdB+oy1s
zFgIlUVn7Pxk3jWO56fJc2s6flcTZBLy+x0aiO0hdg61mZVuGU2rljHr4Q6M5jAU25nG6PNWpCdW
l+s/GzL0P67w+OltjCtBOs1NYCH9ni4qAa0VK4KCEchP9ACIhM2l23EXZGFt5pRhXH7hzZecveX6
2+0FWnE1FyakA5guppPTySrDgRx+697+9tdVAxD/fuY3exymiLQYQKIfbQB9IQGmZYPCl63ckhdD
kG6XatQzajQw0tMvPWF7g+Xg2JqDWMXhqzIknZ6mbVuOO64MrcFPjE0MGGH+wAzV9hWrKvnEi/FI
F7KZ2saSlzBjL0OQ5385BdQqLYiOJjukv7dO8dNpkDuEap07NfvSLnyb7csJGsrVyRu0oED0S46E
Lb6tHZsFcnTVNzxugml0fM/LD3M+bV298Tl4iMsHne30tP+00Hm3eFvIifie/hvEIX6ZfykgpVzq
JVJam8ahm3gmmwyaXa71Fxk/52Xs59mHmfzkSGz0lQ5Ew5uXPBOqun1X9iiOGjIbooR+LVeWjhxy
5qysBcbA1qttZ2WKOV+3INg1ddEsLycbK2sua9vK61CnPJhc9AiqgKgrJwFj+M+CFCrG6PeeKyet
w4p+GqN9yr9Y2vb2YVMNQvIWQz86ntsWdUjdn7p+bMvN7e+vbP+LIQj7Z4d57FtSkxzfn8hzMQEz
+zAvu7hXnGaxu6Xdf2FFchnEtgZu6lgKx7CfkNjy42iPWMi3652mTVtv+Hl7VKv2wI4IHT9kSq7U
62lOCo3oegUEPwvquPCdKiT2rp6ija49xXd36FuAVON2QmsPKG2AHrucRAsZE7Ofoirki/Fkdt8K
dncJXVhA7R+knVCbBiTw0sKsG3iGxnWNR/0xc/xeBUlb3WZn35dG0M+kRxdshdNofTWLn1WuCH5X
t5mgrBQcLXhPS+7cKIaFN62ODQCBnWr4kOqfiwbFBhW4XmVH8ubmhAA4jSjswMOlzrBvhqfIfVlU
qlerG8wGiQWWG6GdjEDXsi4HAY5dh7nto/rTLYeS+nX2RauCRdXGu+plzmxJR5Sy1PDiCnMXze6u
ZstmGPOHsXPvD1YF2+S/Q5LOaLnUzE11DEmL9m5t+bzc9JmK0l5aH9TMLECNgfcDmgUdvTLwq8zm
Jh57zzxZxjhveqMxXnQznfeQ8S2PCR+aO+ly/mcQ5DIYGK6ZK3JgNFlrS4OC1EkvNjbR0Vt/p4d+
tyAkuwX1EB7acv0hpy6NQUJrnurEeKUzyllaqXCfcsPD/2wgvIcFhMBAMl4e/xECVVHTW8Ypqa0F
xBAm/1Wx0tqDqWcI6NhbT1Y+QVYmaXQQhwMAbUVwdbFrNYpfIhca8UtcKMmB3Bu1MZRzZJ4pVBln
o/DaLkxRoq/0EkXE0m+ibJvwL230tMR7Gn0d7e9RnQE6fJhcdFVnH93xbekTnzosKAD8mMy/ecEf
GAih6ubZHBWpO3HIz24bMVu6QDJ5UB2AxpPcK5zkplPUsUVPcwWh38RvvWFTxdvO25jkvuv5H1MC
l+XAM8Pw5cJ0rYmnpGGiBmyDsfKVqsCx74kaaSwARKPpGUfTAzRLMoCqWZXUZUtPLcnZI8nMZmcN
4/ga2T3dAkhszP7QsbT1IfdKkNue7Mdsdumuq2LdN7XZOlqL1+9aRNMvnM3ttrKS+FNsO+mubhDK
3+dE5O0hA306txp7e+i7sO62tbapnEOfK6ZcjPhyRi52oEwglBQGq1G57sBq8KVK8R7M/E6FilfZ
kM6bM7dm0hoYBvQf9eo7M3p/VCH8pSvkn6kCSTqiYBQPLPHvZ5GXNs/ZODRZB9ryZHqZGdFOGdL5
/uBN0LVcKmPDR+1tZkV7uB0cXQ8OOQLRpI3Gw/eG5EvDUTd3RhsZxsm0dkv9iHhPKYkjhRPiIIj3
LUr8KBIIKphLE0uKQm2BGtwpG/dVsplVb2i58iEMoFdAgG9FHRtR16UB6H/ObU2d8QStiQ6KvVHz
BjnCpPC9qs4/GHmif1pq+9c8R9VuZJzuwVHRv2Q2A69O5UUqFok1B40WKrRWgokGg5ZxK6R3tKlr
tOmUmfmwqQdSbEt3dFvAVLj70M7Q+oYwa7JxE2/4iKYizZ/6zkIY7PR31gjF1Fz8FCnUsqDHrDck
56elfdC8XWwcDVVJYWV54VsRy4H5A+hauW8sm7tknlqYmMsXY059bfx5e4uuhAnnBuRwN1+ymJIS
BqyPIFXszQMqTN6kOAeKUThSzKtbgzbxHEY0z89aEMHe7QvFDfTvLDmSE7FnLLGel/zkku8sDe1k
X6oElKRM3PtaCwvghBMnQc4lJVEPsuGJ9Ke2mCcTgk2MTT6geuVfje3Fv+wujSH/6S0Bdyp98RFp
qaS0r50JHiUCnAwFPBQB5DKZgfaHJO2N4cQnfQi8OD7R1kEVK6runs0LQ3KlbF6WxcojfThpdEPr
zVzsuK0Ibq7jBkSAqAcgVYABXdUbLZNxPCBAEDvNPhLXJUOH7K43XwdV7mPFXVxaknx/PS19tRhp
f/L0z3TZWslTx9/0cmchD5N3m8bep/1jgXab28fqesdfmpW8JvifBgifw2xmWMsDS2zrESVkFZh0
xQoUesGQB1S8KHWJLXN2sRGapOZIm+EEeVN/yb4w1XP72juAZ+TMgOThWNzypS264TTnWhPktTYG
KcQD3jSWT+BUMFSqh9enDOE9xdsbBw08y7LEsetCpy7PewzoLXqjLIAabQ7AX2CU+/ZOQnmcaIHu
AJRPdLeD7USavJRDfGZxcv1U4aHf7BOVntXK3KHmhfoTHhO4QuWyWj3lrHLMWj9N3THLdp4T0G43
/7y9z1acArqyUZgFGxi6x+T7QatovJS4J08zOTTZE9M3Si5WhQn5huhigmKaDfBlXuCdEaSAWpiK
06IyId0Pc8f60mMC38mf8u9j9tCqekpXLKAzTQcu3sRfV1yuENzTKqMpl1NOOnNTFvlDqQPealsq
VsxVQ1BDAc2VYDKTS0S5Xmhels/LyW3rh0XXn8aYpX4226rgY8WFClpn5KiAv8CpMS7P/mB1MRhK
O4wo5Vt3eetIFOhp+WwmtTr9Krzk5UsAjy4hBwb5BwS0V++8KOmmyvCq0M4yPzb+tqJX3n+1h4e0
igKnuTNBgqN5YU4uD41DulSsgblh+W4XDxXUXkHwfu/JubQh7bllLnlh6VoVltpzUR7M6WNyp2Le
1TD0yyXi0EMskwTJSs16EFnxjitO/7X/vxyDtAcymza9TpM6nMdsDxrsCCIVt2fp2onBg4nkgwB/
APskPy/00c5Mhsefwyfiz+i1i2Nj8uPa2UUmCiu3ra2M58KadFmbfcS7sW3SMLWnreNmL4mlbPFc
2cro80GSSrzIgJWVbuZxGCFNkDpJOLNN5QJ9/GplwUD8pnud47fb47l2BoBeImoXRJDoFZYxnoNo
xm8SJwVwg/iO/djWse+oXNvapAkXAJIoUHQgErjcZeaYDJ3ZjmkI8eOPlkrIY3UIZ1+X9jBBc0+X
UXwd9D2vszu/0Ep7iUh0J8mdOCuAjgLjgk4EE5g3Ke1epnNX8YmmIU32PHuKi4eszPxce2rnTeso
gMVre+DcmDRlSTMag9MRvBTMb5N1Iovm60Ua5DF4YK3fUZcowt31SfxvcNIkoskXrV82BpeP9iaK
Yj9Dei5VwaXXNwKiahS7AXSXdxsDr2KMkCdFD3mbv9VZ0z462kAVe3rNCmABaB4B8gPPUjHWs5gz
rQc9Ma0oDS3+ceCB53y9fWZU35dCzsWIelamaRYynbzq7Ftf6J9vW1hbjfMRSD6NVAY3HIoRxOyB
ZIea7NNKgdi6vpzBvyGUORF0wNfIRQtnTBvORix423/qyydBdcdM3bcht2J2d/LXvB+dc2NiRs9W
xLU0vOBT7GZiT5u5coP51+0JWzsu5wakJQfFnjPFqZ6GkfaRW5s44yiElz6rITOVpH6qKdAha1sA
FAXALCOQAnmTZE+PZlri/ZmE0eP8TUmnqfq6tMF00ldpXoxJaGim/1I3qmB2be3Pf720vfqFzRP1
8OvTAbHSsEVWMyc/xvh0f9YDBZ6zaRLLdrbui1kyNEnB0GnSfrk7rfhxe9lVEyXdlJlWOmlm4vtg
HmzGwN7e/vzaMUQKD8oK0Ai6DmCdqrRmwy0SdKo6G3S+bcoO2ENDpWG6thx4xCLPgC4LhDLSZprm
OHbjMUnCzN173iMlHww67TXdCHj21+0RrZwT1A3Q0oSdC9pGObSoMmgkR8YchyWKekk07eZefyS8
e6M1hO8N8gBqxUwRMq3MIiTRQAGIhKioWEnDo1FJmsbz4lCLN9pPt9tbqqLoyjYQqiOoIKJoiSBD
uixz5vZg6GsBrbPiNwYmHrIoqkgrFoCoF41+QLgBJCqdSMPQJi01qziM0sf40eMKZ3w9RYiL3gl+
sNdAniwdSJ2nrmab2hDW1Pa1mDeB646fYl3F+iZ+5uUjCXZsAbUR7cOe/CIzGbMn3QEDQpW7xgvj
5bhBHrvxI145+1YfVT1+74m4a4OCyYcKviSZ5NJayEhaHo9h6rh+ZFR+Qrdu/yt1jn19amO+1fol
6Onu9i6/Xi08AAm2GqplqPjJEIxiwAVqWtOI1tsFsm7lKUnY9raJlaydsAGhKrw8AK6Ve0lcfXbS
OeVjWJSjH2tgaKwCWh+qqhIdZ8FQVn4auz5HB67JNEW09l4zkecVj13BB+ZAUV1GXUJKqW/QNtOH
bm8/8xQcd627oXYJ1uDs0U6Gygd7kd8YxnYuCffjFmlLm2lbExq4Tl3/rlMT/zvZoClW4WHWtjK6
xdBoJUqVeItfunytm1m1WE0fxsTQAmZl1lOSuK7fRa2nmIW13SxKz8iQ4d2PcPLSVOYaRQcang7C
pJsqAXPIsiuA0VfJG63tJnguUEGJivsVQVPiDkWqZXoXMps/VAX9QLVCEe2vTZqtv5fT0RALrNLl
SBJnbImdoClSs7ZoufLHLveLSrFl18ZxbkTyktBabpHDKvrQK46j/qwCaV4nRkUZEevgIFMJ6lx5
4UlPUZzWwR1muf6Q/EY3pL+kPyrT2TfklRZh68aKm2V1RGcmpfCCLY4314QK6kcKPjD6iRkqpWyV
CSnCAMg4AtkbRkWWZ2o9lneKHiEyvpg1W1r5OhrMyM7w/bj8zYxftUoXcPX3I+uK04ieffSFXe6s
Hoe0M0kOzht3CjK0SpWqLvhVC1hvpHcRD4MS4NJCURCrsWdnCLP21Qui6j5ZpfcJAts/WhwFph0Y
6cvP0651zKQxBuT10gMz0XbVogk2GY+siN4SI/uRU2Oj8O1i0mXvKpq9BPkF+ulkx5LGpp10zIPN
fO/xrxBQQwuHn8emP6XxNu2/5U17MNv9bbNrEyk4PkG7iJ4N5GIuRzrZTkJJRkAEV5ySH3x+/b99
Xpg/i8WTGX3eg7fgfAIv3P/IO0Wr1JoPQ2xkguET+d6rdv5e0HEaCw6j3n5O0ew6WNxX6qOsBhTn
VqQ8BTCFA50pJily5+JHoZnmA4ti61PTtNpLtdAysCGF6QOp/y31uuSkGzO7jyDpfUcKWlFccYii
r9T1zBLqff0CcsncHP1iZ2kqnM/6TP5rQMbNuKNTOXGBps3K3mT6Rnf3f7TXzsYg42Y0J04J5zhV
Zp9u9U7b1L/v323nBqR1QrIP8ooNxtA7P62fkfEnn0fDH25L5HeueJPbLO21xUI7fHygOm5+V5Xn
XYstRPRiUAcs1mAquDwtjpWnVPNmHMbkWzzHW+bme1t/MFoFudPaoXchNwK48Dtfh3S/2BOU/ZoB
3pNEL+kjqf/Ae559XtafNSAT9z/vSVz2OEzFvtO9k53rW1LPL7GF7iCQ1P3ByhuAp6HZXvCVSjea
V5RAqJVwnt4h7RiCMtWtL6Ze8s5gnoG+Jnge0PYnvyehNRyB+sMD3NYhaHl4zdqHoWkeyAAakPJP
MGzkvVSG9xKGI+2Drl4mbYy6JvQqExxi457o/FjWqozMml9DFv4/AJi0D/Ta0yy7T7vQYVnQmGgC
ffHKfpsUup+ZoQP90Dpckq93LxUaBBG0gUHoneXkcpMnRdOW1IJRswQw8onWf93+/sohAtuCIzTS
XLwILOnKmUZcOfoAsHJWdEHafO8M2+fabkz/j3aEQz272vqYulNMjTo0zR2xfWYfUw/EWIqc34pb
RmsdlFoE3gzRgRQ/14YVsaaZ6rAdgr5+KJZtpGIqu07PuMgwAHQCclI07MrQXk03jbaLsLULULxZ
9INbncDDzNvPSfWQqjCHK67nwpgUb0QZKcjiwpg5+zUNcl3hCNbO6flgpNU35zSP0wHfp/Wrx77N
zSHu/ur0BAUMxfNpbZ8BvQCqSjwERZh4uf6QA6r1yCNdaCQ/nLQLStTLMmtjtL9u7+e1GcOdL0J2
oLuv9rNecw5KoK4Lo17z/SG/k4JdRBYojGCDgeQZxT+ZcAiNueZSedkcjl91+pRWD3f/fGThANgW
b4FrxZEcG28q7QpqCcfE/u6YX/7g8+8pccCsr9U20x5xbZ15PIzTL02agc/pTwzgmkTHCHASVwwX
HJkYly5g7x3BRqdpW94p3bBws9LdAk0EEIaDihatNYbkhl1a2Jx14IqtBo/uUrP92ETdFyNpXvjo
BE4KXs+hPUaz5qPg+ERK968ZiS2X42VQLYcMmip6YT+mrP2rNm1Qg6tUX1d24PnvM6XLNYkJ1cbE
GEMTuTRS174KErRmAFVncbHCxyFnd3mUzN6xOa/nMXQ0x8+BWe1zxSquuAVUt9/jZ8CartIpWVOx
aWi1Ec2P4OCZreajO7BD0/S+k+TA8nV8c3tfrngHGAT5L/VEQ7QcA3W6XhbemE5h1EKOqBuWn5Pb
OEGK1k7eTX/fNrY2f++5VRAAQUThnTLu7CqK9TrJIToLXQ3ITx+9SuHpVu4gjEOoM4AbD4zJwvzZ
543IqsE56oLYvt6W2W7SNqYq47E2XaJHEslFQV4jX3OGUfcug+ZMOM/05CTsdcimgEOkgVeqJOqq
KfCeARpO9OvGqazTXPTEszHMzOxrs6ToMSo+udw99IOq53Z1XXBvA4MGmbUrLrcYacloJqAY7urC
39b46/a6rwVwgnkH6WAB+kbW4HJlPBMOIBqmKcwrUGWRYXrmpHmmRnxoEn15QEfGbqT5i5UZ+7lg
97/tIYaFvY1YjiAbLSXC8qqYUO0VzMP6q219yBQ3+dquQx0AlTxEwAbI3y/HVjgZadk0TyHkjv0q
+UHMU3Snatz73Sc0luB3cA0CqnFpY2y7csYbHhzQvb35qSGdfXuB1vba+felB2m9IHflQRse6Yns
YekZaDPzH1M+fvJQK75tam2voZ2fvlO0i6ajy6FU9VDEy5JNoaX9GPODrur/XF0OJKJFxQiNG/Il
hZZGTtzOwwkdjnr7ZKSnofuDDSVy3f+YkO8ZLWlbb85hovQyENmC6l+xpdaWQ8hzgIcbLxDsKWmO
Zo1qvLfn0Ip2LnuZdRCLHcjh9kKsTRQ6MlEjARrEAG7r0kic29Cm64c5HPRXvXkF3XCrAh+trTW8
PBUEDjj9727hzCHTdm4q6HnOIXj4tGDgH2+PYK3MhOcT/PH/Wu3k9CcHu+i4FA0oRp2GfZ0AQd0U
pgOFvbQxfNIv5RZ57/mxX3J7M41lvWFl27y23KOK87MyULCwAsDlCck6qJ5czmVZGzOakvUF9CXI
sXm9z9rt7bGuxF4XFiQnxodugmghLDTtrmuDWPsY0WOOEGfwWX6ciGJAK910QNqejUjagokGPFyU
WaD3jLugn78QZuwc68XNI99KdlGSBNX8Ie7nHaQvgsbYpkkH6u3IJ9Y+Hvm+LMKKqBAHK8cCrxjE
zy6KpWiZkmbZgYa1mZIaN6JeHZlTHXr7axOVwGUWn2/P9tp6IkoXVJxofgdv/eV6Yl8Ri5mQsOnb
MbDY1kwHhRtcOX3vKkLg2oca0xXCKPHAuhg7iFVizQVzxHOhvZC2UqziyjDAPydYHfCiATGUNIzJ
6BAsdahv8OxH4Vfj17tn6eLz0p7MeOlkTpGOwBXFQbevCtXVuvb7EWxZKHAg5L7CfrR85FZaeX3Y
zUG2o3cKIYlbFfRo/31e7Lcz9+Rks5E2NT4fg+yInCDQrFhk1e+X5r+ooRpWFxHoXBfXn78tmapA
trKLUOgWTMYuMINUXmBiIkU18QTk7UnAXT8rn3quSOivmgD7F7L5oEzCy/VykmZuVNOc49HX1um+
hF8Fg3T1BxlrVOsRH0Lt1wbuXnq5zZCkSq00hoyKFSR+qeoKX1uH889L4VPcm8W8eNoU0nhTlcGf
HDPUjnUIqKCoj4aUyykqRmcgk54jwOxBsog/inhjbQmQaIcWveB4vOpsdpJqAVDM4mE5BtCj7Fiw
3N/8j4oNsmqOjoYEUXS9HMKY8Ch3pgXpCYv6Ww9B+t2uwsbDGcppwhUBZyN9343NYbR7Huo8GDQ/
SxS7VLgaKTWBpjfUmyAVDWYBR+yAs6OMJ6Gd8QIrHMXPi9H7tdEGRvrsVk8ZmqpyrijnrdxEF+ak
6UK+GJKkUTThYAc/yY8O7OD2n8wYiNBwCSPDftVKVYztSEDMPIV9sVvYPnm7vSAr8QQ63HDaBFEK
3kXSnu3HEo2vZYMF51R7QuLQOeSJ2/3Wl9oMQN6gJb42s/gpXip7u+RNogB1XR9JpNnwnhE0LYIk
Xlqw3NOMiItczZT+JtTn4Oi/PUCVAWmJ2ND3VqTpSAa9zvpTwh/+4POQJBPZe1xOco2wpBTRZ45n
jDOhsmJ+0S3Fjha/73JHY4LODOiXO3oAPe4UuUjMmO2Oj9s2O3F9/ydjsBGhC3wgkUEpU5o0bt+6
EDBqXmLtZG1uf35tBEjT450E7nbg6iSnrplWP7GxGkHBnB75iNZ2hOsp8mb87rwPcgpiK0P7C3Kj
8uu4bQFQBUH8EDJSbR2W7gn+8FmVkFnZUWAntLDiIDER8nuXK+LNXVqa/4+0K9txHEe2X0RA+/Kq
xXaudmZldS0vRK0UqX2X+PX3qIDptmnBQtbFDKYHyIbCJINkMOLEOQno07ujA4IsQ9tKLm0ZUMKF
ThjQms5MGIDY3ehRsKxtONWfR53iVYgTkOBG4ANZYDVgGFiXNL0PE6JM4tl+qey3rP1tj5/z+aBZ
fcC6Opi7NKzaLOjnJpppE2fvh90gYgFaRUe2dkFDKJcBElAFmb3KO5J6DDyvDh17o7K74np40doL
8+JyvqlBi+H27dT3nXs0KjMw+yYuSuPVhjTCbQ9fWTCktYB9RtyCvkR1INrY+1aV1e4xt+1Qz+sw
m7r3H2N4OptQJEfTE9JMSuhiUQ/6w77wjrlTBWVuhpm2UblbGwQSczjG0OAEyinFgsn9USM695de
7qUtZHj/SY/Q/b/vKweZS0pq+4Pwj9YcdlnUfnr/Gpx/XnEmrrnDOHf4/FiFU16E3Nuqcq9OkAtu
60WteyFJu9z3NevGKgM3zLHJ8zDPgd/b6gXdsqDcVU0zl2NtwEJSvMh/8My+PUXXwRHuWOg5gg8J
5TM8E5QBGFVbeDTB5xvxNFvQL665P4Ae0fnBvf7QQDZDt/5mTOdGlVkDxhh9x03qH6dahOCYC4ut
zoC1TX5uQZm1LjWa2bdhQWY7JkLe3vH3h62owSxthiDPBo5W3RtTItK2RQn/OJtaYGsADr870YB1
wWEMyjjdxn2v3ilmieiop+5xDMvprWMfbq/8dZx6+XnlRqnsUdrGgM8X4B4R0yGxwWV0l271+674
L5rj0PK/sGuA2k/Z4pyZZjZaOT1CV9Xgz3bx7fYwtr6vOHApC+BYkd07SvCk1zvz/e9DvGiAMEaq
B4mdK3QepMlwE8mGHt3pVQS5ePf77fLzyvQIhixGMeDzYGjp+8CTkfn+aPRiAMoEZYOdWbKHBfRG
9HH2/pYBDABhA3INcFb0i10eIAMyZaJwO4p7TgvurFTbuORW3HShBkRMgn+Aqki5gjxONFpMDcH5
VzRBwewoL4tT25kBqkMbweKqLWAIltsUtUj1sa47PAMT2Yhw1//e9l9s88NgfCFbcJg1j8Wl/T8r
akLDgNLD2OawIr08cgYf5ei/WHLcR9h0ONvxUFDO1wl9E9zsR3qMnLwPvW6LiHR9BP99Xzld5yqx
tcQbKBhQkoA9mPIvLghroTpFYxIAcUAsXDoV2olIOqBL4liQb17yjUe3z4yV2+H886qYutVaLR1T
HN369JDZ35n93SAb0fTaFC3SiUBCgqse2IvLEbRZV7XmUNFjlpSQ5dKeGNhtb49iOaCVeB2VS3A2
AEGOqXKWn3CW1zAytzaKxPePdYquIOmyMHf02C79vWuwHdgF30kLipzowp2H0hPuZ1RN1bzAZPc2
G3SMSSdW2EJx1gP/vlmc6mQj7Fwd2X+G1NqQzKesHyYYIvzVGF+Sso3MDspqo38kdOuAX9v0ixLg
H0YPdJApvmY4pJwtHc5sdrETD4dMPszuz9tLteYNiyYkUHDLsaI+d2vKehDGIYiTmUDGBnpxbH/b
wsqUobEe4ciSJr1uV+ipKTSSlc7R9D6K+lCDoS1JPgvCA7vcMLUyGJiCmNZCSeeCv/7S78o+9VhT
DM6xf/KMD/aWkOrKeqB6iqkCLM251jlra48w0QgX5KZ6xPMfeVHeeyM0gaqNm+WPGykbyFmOl4XR
9E8v2uVADLczM68aneM0lHNQSPGQJsV97zhRkk7fp3HU7jCvHw17jEaniG8v2Now0dSJHB4IUa7p
/1mRzSAXT9zjMBX3iXVInv1yx3L//ecQNJuQfl7Cr+v8MDDSVtOXMNPrexb3/YYvrM7h+fcVZ7DH
CRkWitVqQBWcTnu7vRu1kzbfl3UVsLwKhv5At5hLVs7vi0Etm+Hs5JOtUwraYFDk6Pj/AEY2/nN7
cVZ204UBJahBPmwigwkDUz+HWgrYKpJTScUDwBvx/99uW1vZUJDhAWxu0SJDI64S4ginoYnuYEMR
fnTI15pv5TvXhgPuCAuFAhPsEWrKoygmr0Q/JQFRmhNU9KPNxsC2p52eFbs0rXe3h7O2OufWFJdI
BfU6PCrJkRl6DylvtJez9AH0sRvTtmYHESEgpWD7WmTJLr0gLxKqZdQmx6qRd33VPnI0mqfZVnV9
bfKALkV7Hu5Y9OgoqcraN0fJGgzH4FlA0Td6RBoEAtloANk4kFb8AGhvpLgQMOA9riKhiDOmWWsR
0NdYNbJtYep/effKgBENlDVoyAZW2lpm9Gzf9H7m8tLK/SPLItsPijnW5/1tE2tjODehLL5b1IbN
qwIZnZfEAbPyhm+tfB6ENUsHPupE1zwomqyJ1ZeedwTz311TVnGeJxv5weW+V24FlOtQ6EJoteiW
Ke8lidBzGhI8aHyLhL71sXJeSmdn+mj/+krb53azLWNtTOcGl7+frQov5eRbJgx2n1uWhbgDNvxq
ZaNA6BhHE2raINhXtz/DQ7/SugI0CaAoIQc/DYi5kUxYGwOKhJBVRp0NODcliBpGMRajaaLN/166
wH0cbnvVyh4EAx7iXEQc6E5XO/zw6ssl63R2mprCDPvOC+pkOlTDT2JWS8OcfLttb204SxZ/aS4C
cYF6tNT61E6ADCXQdn2ATq5x9xefBxnC0umDk1LlTEVRmE9W30A1zv01dSLwN37+2oLju/9+37j0
qJnmORsoVOnSaphDZ64iTodY66w2vD2QLUPKXikL8EfUOQaCwmCXhXkWtsOGiRWSYrQPLaLMgNUu
qlSKaxnS8bjbguSjnNiudavHPIV40WRGuWc8ZoWbBSiHRWhFqoMCxYtE95GJndHEf3uofzKh6rlw
9jvUR4lgrDflQNnJckl7bM3ULmOI9L1ADx1cxZmdxig6VA/WhCDc6+zPGXO6Bwn22qBqZuOnBunM
279o7aA6/0HK/VenTKZuiYnB5bXT6iTosjdwJzN2MhayK0D9R7nxMFOFu5cnIJCsKJnri7btFWdc
iWiycB1sDB8rD/aLr4AXBa5ef5jQ7B9Y1dDu3bGsQt2r2a5P/SowSu6Gsu+HoG7yKdLaqo4463mE
B60VCcGzBxSWmp1vbTVpXa8YGJxBogcOlQWdgi60y23QUJ+ZpJnpkXZVA1yErr/QxP1llaTYt3Pj
73iTNQHVWRlpbvN7IMUXNKyxg3Rn+wjB9unj7QVb7r4rD8JzfcEZQ+5GzbV3QqDrHky/JwjMvdjZ
+JpJfmR2Gvl+tZHJWt2YZ6aWA+7sTtEH5qSkE8mpdk2EX98SIPRourE1107JpWgAjADgOQAxXhpx
Z6mxsZX02BZGaGeHsti6ubYsKNEEoZNNodVAj0N/GuZYeP/cXpGt7y/3ztk0dU0qkszB97VfuYjs
YePa2vq88oyYNQfkpw0+X1Dk70Or2njcrTnU+QIoDu60QtNyT6fH0Xlos3nfWTRMxUtmbdFsrN2/
aOlHdhcgVhQ9loGezVNBRZUbHqVHmz4R/27UReT1elCnYCfeosNYtQWPQqML8r5Aml7a4uakISFu
EQwqefITNA5VL1U3g5Nejw13owC5OoMLKeGCGwXVsjKDVZ1pPs5ucgTBUwx19biy6KekJD9HVu9v
+9qqKTzvQH0MeuKrjCAf6r7gloZEectDkz0a7Rwb7DHjW3itLUPL388Wa7RBgmlKGDKyew5tkay7
K+0O5OUbl8HaGeMDAgswPRCYV8/WCmJNlj8gyyxJclfl4onN9qGd2cYSrSC5AYQ9s6M4xNjjzUT9
fqnA+G9Jyr+NHO1VveHHZi6fCDfC0m13ZWvuOk3bd2b++fbCrTkk1g0KYbjxUKtW7llmk6xA6QMP
gnQIimoMSAUVPfIxQ66w+HDb1p/Us3pHnBtTBls6E+TiZoceWeH0u8yyGGIL92clvP7epAPf11Xn
hGbNtZCYOvrYCpBBHfxmOb7gUYExdGUwAnMTu7NR/uSJ+4no+YNHHYQIsn2kjpEH/pwZj7aOijsU
LMSuy4gdDBp4K0t0HIUEgUtgy86PcgQ0oMMv2KuTpvSuahv/IZ+hienn4G6CJIcfFmlLD41Ge0Rh
Fn1OCgEqk1n3H3yWf6vSqXmQQFtF4H0Q+3GyPAiGpuNdXVjl8+wMbUyLzgih/k6fmjT7PfV81/O+
zwN7zJtQE87wTLq2Cpt0hiamgSLZXLTdndGjagKsuTVPQZ49COkPYeLPZlhSlDGZI1hcWiw/pAP/
PJMuiaCgjh/syO+I3Zog5zM5UvAq7qS0/GBox2RvyRy9vOY0/ra5N0a3l/XqIgBGQ8MBiqoSwv0r
BtTKSGzm53kKifHAtF8K6/T+76PvDMoBeNXjOlZuYhBHJYVM/fRkQarrKNMNkMDViYKfv+SuHReN
gAjL1FOyTWp/YgaYiOxvVhmOO9/YOfTt9hiu9/liZWkGQbMZWs1UUvUsHalRz7CypD+aD5OIHPGQ
MYSMESF6MHYymCG+C4ri24bXFgdEYHiG4QW7gB4vz0sAX3XoPknYxfZ4G5u7938eyDMA6ZZ3zBV8
lmYFxJ2aMTsJPF/FjvPv7/4+Tkd0lmDh8VvV/NTM7E56JgeDZ/9qfanrjXTIyuxcfF6ZnTSdi1H4
+Dy4x4XFI8iLRbcHcHWPoBZ6NgD1fIUEV6ePGdJeDrXu20b7MI1gIrebciNcXbUDLQAAsZHK81SM
noGuirawoCGitU3Uer+64ZFvVV63bCx3ydndm4vBLWRWgrB5glbxAGEvXoXpsHHzrq4JIHoYCBjv
NZUcsGocPuq64Ke6lriJ3rRyI3C92vDwVR/nCGivkGW7Ir+qoX0iBPEQdw+BJV924WB8ffeiL/BP
cDbi5XCNOzIprpG+wzHskdM4fAWzXt5v3KUrs3RhYvn72VoQDyCgVpfkmGVhKYNqS0x56/vKoWvN
KK5zG98Hc+5D+f4THWH2Uv8G9O76yO0EVMdMn5KjxpM+kJn7RLxmY4JUtW8sLSqG6IR0UNFF3k5t
TZO0NVCnxrlkTVC8qd2k2KEqS++93kKZko2ovHtjFgBAUIVlLuZdoRnNPtWECG294j+0qtMjk+cQ
x5U4KAJS+1vNZlfBl/ITlSeUOUBkt2kzdhr8+gd0vrq47ucXl+hPsm5CXvQbD+fVRT2bEuWqc7SJ
Sj3l7OTyJLa8JOTjj9uevzqihXMDdUe0SKnXnFEJ4lQJQenK+TT7WtjlDzZ6T2T1Csa026ZWB+Mi
IkBqY5GRUQbDRovnEgwvJyrmj1lufYC21u62iZUDTwNY/38m1Mq2AFjA7h1kZu3k0S/+IU6Y8b+Z
sDMTyg3Ead2IsdTgAh6ottuffdJHLuhD+WcOofS/GA6uB5Tp8dy9Sv67kN2jWtcyaBFDcrG4N+bf
Hf1928aqA5zZUM6lCm2Jtln2DHcEifIZ+hfj97KpgnZ4mMytNrPV9Vna6pE5xUGiBjcGevAQM2CL
Q8QwYsbXMTd2tUb/YtoghgPunYW/EsHI5VEL9TIPPF94s3s62bPpzgbnl+nub8/b2lDOjZiXRiTj
ibWci8DashAcs99bPn3TpmQjXtsyoywP4YOstHopK3of5/RUyuf8L6KEZTdC0WHR+Lgikx6QnTOq
CfXYoRpEOJP+oE+DgJL51uqvHQBQa9VQVlx651QUkmUCXuhaAM85+8n+p9A3LvGrMGHRCXCQm0cP
tw6izMXTz27YaiRg3upxlA2z/2z6+oFx857PSaSNVvgXiw8QOm501wfERVl8HKZQq6QO7kP9i5P8
pO4heTeX9DIa9A7joYYqw1VHbAIcUJcYDW7DdE95ZBkxq+K/GAWKeTrabtE6rJLE1LVuTZDEJMe2
EsndDAmuvTNMdF+09VZydrkYLxIJiKnBXor7GkEWsvDKhGUepOS6Ekwkej9/SP3cDvqSfZYF/4AT
+1cjkVibPH2L/W/VKipn6OFYGhPUfFqBfnwIzHX6seqTmGl7UUyBXf8jaFzLBwmq4dvzuXKUQodr
kScHaQy8Q3FA26OMDKWvHWn5mxVgjuE0GNH2broPNcgsbxtbbsurGQXzztLRsWwp5Tal2gzlN1FA
LKsY6YNrIo038yHbNTrEUy0iwBjt2rGVOzywhLsl17ZyLAHCsyREMa/XsCiQAjdjyoR+HPQu1IzP
TfNKE7IxxGs4z/ISA1/znxrFNVUbE1Xi81bXj57xkkgj6Md7o9QCNuyEGzEaI4j20++35/WP1ysT
C6wnUhdL7RgZgGXoZ8dIR5FUy7LaPlplWscQWQSVu0mSmNeddsi11oz6XP+YyrwZAreR7X7ouiKU
smt/eY03RQ4v9We/SprAr9w+SDWn2xtN0nwZzLb7UDSNDMx6Tp/GGh2yuKWMV6OWxU5niKy1OYej
1hN/aWbnyzTX+WFyJyPUtH7YIR2Why5InbKozHgZO42W7IhMp7it0R8egB2JhROOkiOVxPnQNy4o
CPVqC+i5csxezM/y97P5YZ2pJa3V2UfID0etvkvK0AHZIbJvtxdixcXwmFxIB5FLwstS2U1Zb/nl
1Oje0fYOpf5Q4jWQ7G6bWBnKhQklnK8QEudZCRNI6JgABk33yXxHfv6FEWwSgNKBd8D0X86XkFUK
He/BO3rpB0s/iDosU7hGsrFZVs4DYGD/M6MECl2dyF7LYCaz8wjZUt38lYzRVB+rag7y+gs4CG+P
67oUjoLmuUVlo2QGIWVbdt6RZn4oOy90BQC/lMedXwY0fzDmnYkctaF/n/K4d94fGIHyAv/x8FgE
iExxj6l2WWWQzDvW3H6YaueB8vZt9LbA2WtnkAWlSLBIA35x3daWNLOVugQtgGldhv4Essg2IAnu
EVIGTvLNSO8Lyw429TDXvP/crHHpNTnkcpt0bLyjW74NzV4kob/V2LxlQnFMLjnhvazRsMfKH+ac
fh8mHk/51iNmbZOdj0RxTKiTlq7OMIHm9KnMDvWSLNf2oxnfdse10aA5CQ9LoKTAvKLchy5H71g1
G+4RLDxBZbwO/C3ztogF18ZiAvejgYMAMtjqXtZwjLvJBCSmNZhxMfuhKY2wyr+1fGM01qolMB6B
TBbBJAjvLtffLs2+EBpDuxUkK3eT8NywknL4aOY+2mEd3nx2LU52VNfmoJv4uLOh9nUQRe3vIXKZ
sAADAPsNIeb9yIv6rmBVFfamK+LKTtJ70WTFvcMB0xiJZYQS/NpfbKecQqeutABI4DHqp9bZidqz
oWOgjQULSls0r90gnV8iK+uHyc68HZ6I6a6tLGQoXFB1tj31HhNO5sj2eLMTpTs961Lwu9kXuJva
nj93M9oB0CVVBlXrkCfR9O+mCFsyuEBLLYuE1mG1R4e5icUyaqJB1JaIEn6nXb2zIO+Gws1tl1tZ
I3gBgGBLbLvAKC7XyGhcLBIkf0+m/r3I7kv+oxkit9uCNa08m/5EefoSpUODVdmnWt+w3JKQ+BqN
OaJ+gubaLTjR6kigNr10XYK8Q61ySz1rNCedoSSF8lrgaNXBE8VH0yUHUm01qa5sVAznP1vKcIy5
5mmTw1Y2GH7g14yG1UxoZNhUbuyilfj/D23Y/zaRskCWbIgkBNu1Hj+Ce91qHxvHDPr2vpIvY757
tzcseOZFagDsqSjBXnpDmU6jgwjPOQ4CmjH5IS+/wdWDUX+9bWfFHdB7BnQAfAF1bjWHAghfI0Rr
OUdpl2Gif0UlbyOUWLOw9NQs+EbwCKjekNu9EHPPvGMSNn0S+JsPpRUXQMIRbHGAOPxRv7mcqpz2
wIaUCe5uoLTSSKQHzfuL1Tg3sXj8WZRq+pCQthYTrf6SQgtTC6l4ZJ/fvxSQjUMjJrjdrhMadiZm
SwoN7Qb2K6EnseG+a+uAVu4F6YL/XkXAo8Fx2Q0t3BcssU4K5ot5Y6WXW0R561xg0pRbZmg6VwBh
Q4/QqQqrYfiJA/WubL3ATPCgaKpuY1W27CkbshtyDRKiAGmQrH82G2tfsP7ADBTjqX9fdt1GZWrN
z1wEbrg+ERXAoy+dQGiitcEcCKAQmu7Jr6EHuccGHmTLxLKGZ36WkHZwc22BS/tPpv6ada+lt4Gr
WnODBeyx5M1xNqt5LUtwYJxrTo98qr8Kgmqk5/LDbU9eK75Y0GUBXywAlWBWUtLaINVqZeH4qLF5
UofUFRS+DigVOgmousSBNOV9m8E1uNhTHaQbs3/nkC7uXfopy6z97R+zOmDUJP7kb6/V7cbC1Aaz
zACKSHRwbInsU9tu9dmtrdtCiwvtL5xAuFov1410Tc2swoAn2gsZalXv6t6aAkn0jSBh1RB6L5Er
BlgHb9lLQ0k3VR4HadWxc/OnXjd3epo9O3LrKWsYy4mm7mUINv1rSF1BS9PZH/yjP5j8oa6EszM8
nu2zkX5CflfuNCBKBGnMp8kk9U7OJr3r+qGKJbWdXZG0TezZdRtJfaiDvkrxJLbsHyZAM/tsrtl9
Id0+6igAO8SgeYyuOSgp5FO5d5nnjQG4oGGrcvwv9li6kFPz8yhpSyBuEFDvM1fjcTX3TdB0WRPV
Bujds1qHtGcGFE/hD8NDxid+53f+VAaNB8yFS6GbAlRnEw58tndFVRb3HTP9ncXlvJvqKQNfil0E
ZEIXeQt+lX1a4oBkoh0PWiLcABVl+dGbXUSuw5jup4bbB6HrNHQ0wHfGttNeLRcZb4lSIrgHA7fS
5meNMsiD2PJjjn/ruR38IpaulPs2t764TvZdppa7MybiQDhYPFpavs/wyI1JbeZHXnj1fhynLDTr
sQimyoTMkWQo7M+CgJ8qm8MM9GKB17P5FWKKSVBlrAmbStDIcSX+gLR2DCHvPoL0bfnRLpIm6vVS
i3qnzPbonLNCiMtPITqrumc0VTt7iA06ce9p7ABm4iniDRppnKF681Nv1AMJx4+RRMmNcOx6J0Tx
CgiqtkKGn3H25KYVj2o+yWBCt1aQmfJXPbsSl76uxWNp1OjQarqgSPF+ABazfx6KUoutac6i2Uyy
2Mit4aEduY5W337Aj6Rf+8YxPlIx6Pd+445+OKdk+NYVTLejgpjo84Hak9+lRaAjeN9Bm+l3PgxT
ACrm/DfryTdjbIonmeH90vkFf+1nIkDVPo4h4J5uWFqdFqLnI/3s+btEvx/ph6nw/FNCcmcv7Y7i
t87uQ1XYfcRYje4VCCV1UdlL+zEteP6UJ5oMh77yg7mtusgo8upjYrj1SXoZnBGuVNyBn54H2jhp
yGFwvFJ09Km4pDEA2BpcfadxDfj+Jv1iZd1vt2nyZ6/vzRBFCeO3VTNvZ+WM7cGiMT76wvSiHqoG
u8kqqyjrijkA62t7zGq0WRCDVbuibod7XmQpVP5kW8RO25PIxU380Nqjc4+CGQY65TzKtOzX2NB+
P4wJfyGC8xCa3+yj4Yx6F/hiQO2WsUG7c8t03udVUwcm05N7XRD/YGidHboySSCypHv7stWnqNTH
Ia6rxgJGt6WhLMbkjptttR/k76E3wgR+26LEFpkgDtoIO1YOeDD3ofMLjUZLal45E13p0saQrTg1
VgzIiBXfvj9WjtyLzysnodaDW1+jjcCDiQLJL56Fp90ZprZxL68cuBdmlCuEJkPbjawTp1YGHv1a
8V1S7SjdiDG3rCgxDJ+xWj6txUmSe7u6I9Zb2caO9v5b6mIsShijW4lbdT5WhIM2t6oBNLAeW38j
+lvLGMLKAgyDcC2yd8q6ly3wpJqli9Nc6Rl2AHQXDI4MGjiL5qe+RAoWGyYFW0Bu5aHocy2yJl9E
OUu30FfrHvjfL1FcBKqahJUJfolLI3OOibYx1K3vK77RJQkAS64mTsYcOxHoyW57+EocjY5AAHE0
PAORJFeWaxxTYogRyzW1L3n6ZPSvND2Z/A4SOhuOsTqQM0vLXjuLb0E4o7eyHsTJIr8ADpDvJsxZ
sKhn31/c/+z7TU4c9LNiE/kNCFWoZaVhigPz9nSt5MZhBOWqRZMXj05lteeBgPBgwGrnGa6vKUzI
d9nTeGkaaNkQ9PnPdqs1dGWFFgSkvci6atdMq9o4uKNTlvRYOuUiYN7XQVskO/zLv0vaPTrNlmDr
MlFq+Lc0Qyw0ldhaasJwYr3ZMKgOHevJP5g1GtHKqT2UDUXgY2zli1a8YmGsW3oiEJNcSbiUs+mV
oFeix4RFuHiqrYah1e+jggoMsbGwTivJ3L4RRiE4WklyC7Lmjf7SzsVWlmPllliI0vAsRHEJRXbF
s90Csih+y51jmu01EAaLmIzvr1FcmFCcGz0WKbFnmOjLnVcYgQGB4eLdbT1Idrp4ueFFAN4QvAAu
d1CGOFk3E44dBGrX+0ZsvKFXlgILvPSjLN3HcOXLzw8G3npzamPveKETOe/uqcKvBzoGzbronQci
WTkoiabLKvckLp68DUYXRdP57fbmXxsAHl7oCQM4BGNQ5ifXSeIkM9KnLQubBKxTG4fL1vcVP5r0
qmtx8PCT+0lYu4ls+NDKQQJ8MNLYcFSQWqvZ34o1oOzgwPBWtn/P/X/ABSLkFHYuqs/dj7+YqjNb
ylQhnrcLX7b8NO1m64Omvd7+/OpQUDzB5Y/U3xX+Z/KI5zlzKU5D5r6gBQT/a/Fyh+xWVGwd+Vu2
FLflhelUI55oJxM9+eHExGc5aADsdU4WGmlhBxDg+XR7eCsHiouSKAKbJZ9wBQoi2szMbhbilBQg
dqWPMy/vOf1y28iaty09pNDawbEFp7jcjtQ1Z21AUHSy/Gc7D7KtNqplXpRrBATtaA7B1QVEtJoH
MnxuCuShBFSW3GDCG7LTfuh0jKn/frTWhSFl43sD97yswsY39Z+e97kgVkCbN3tLaWnFDy7MKOEz
ZDT0ghcIxLj8WqKJp2rdAMWHwGYvrfHt9tqsOMCFLWX7EA+iUaluiFNfnUy6H6oTH/d/YQJI0D/d
iEuz2+XyW0nSWUaF5U/5586KBaJLbcONVz0AKC1/qaABpKkES/acOwVeA9ilaTaD1y4XyRsEmpPX
uuVQmjcrbSOFuvYsALXuQhuL4MUBcfHloEgmWGcnA5hGEP77iJJAQvHLa8m9UZSRnSS/jVaLJ5RC
Aur68UC1X6lFN37Eytpd/AblvCigQwumX1SlBn1wwqbwYnAov+AF/xdv3wtDi8OeBbyylcKjpYb+
Es95zDpET7L1SHzbTVZOCfTEo4MIBRbkUdXe7qLN8k52VnKCxiVEUbZUf7Y+rzi668wTY9RBudCL
dFyp3//i1yOSARwVfghFyMsp0v2+0QwGHoccwm7orOOPI/PJxsNmxc0Xoq1/jShj6KGvo49jn5y0
+mSa3xLH3BtGHurGh9uDWXUsvAKWGtGS1FLslMmc2+1ix3fv5m6P1AqyNVsYi7UFAaoSKw08HlLA
ihGXe1CZrVM0+pi/Ubpn2kbL3dogkCBZ+FQQMVsqonqE/GebCQ8LXsRlFvllDNnU2/O0OoQzE8qi
J0Uusy6DCb+OGYvc6Pbn10eASHbpqQMmQNl2yMQZFZsRJVcOeFMhHTF3cV5u5GqWZ4lyefoAn/xr
RDmdSy2DyJ6DCADPcrs9afyekEdSHdLsW19/74YNBNbWmJafc3aUdGndMsFgrtTeaMLBfLG3t3jY
15fl3yGp8UZRTnmqoeAMKdu71N2TjWXZmDEVq5ETWXjlgGWZbD2ayXSY+XSotT72sv6ptfLXZrR2
SJdvbP5lIW4slFr9qWpgndsphVnylZl9IOjJN06iGPdTWwdA8P6/nM9QfNsf597Rckwim8m+JDIB
N4lB0cDYbzzWNjzCWFbzzCPGnk64P2HIKX/S5MUBM38xHW4PZu3gPHNyFcXvMkNvGj1B8pbFnB/q
6smvg3qrfr/qd8DRL7VvaJCrWsCCce64E94KBAoJNBVR9xc9bYtkyb8WlBtfJyay/wBZndyyCsYv
aOMIbk/U1hCUI8eZm9TzCJysS4/FYdhizF5d64WUEuIEuFdUXZLGLZB7dghgQZYV8Omlnj8VdKP/
bPmJV/vkzMbyG878iWV53k0euPZ1vwyL4Ze039p+p0k0Qv++PVlblpTVMN2WjXbJEKePcSeboAIJ
gKEPoUCZpk3k7ra19aX5b+6UpfFF55isxdwR9+BA04VvnC/Lr701b8pFAHSvnenEw0NafxT0uyf+
KUFlPqQ/bg9j1Qy0I5DTXKhcHeVcqfveq105Icuc+6cxKR9KbgQ1kaFIrY23zer6gP59aT8HZ5+a
pymHfM663uenZswl6v9G9zh0KJZbaV89DA1DyQytXRvTuLpMf6SeUD2/TgOmZWcJDeXzk5dIKBXO
ZAysYuvFu2oEb2mABdFcDF3ZSx+fMvTDI8HFT1b9XUCjrxg2wtnVjXpmQHEGtB2XjmgMfuLMPSxs
ganvfLATFt92hvVxoI0LZI3L401xBp5lDehOcNyIcaehwLlFc7r1/eXvZ2dBw6VVzhR3S/oPtM/c
LZ6Y1c9DvQCkaotGnJqjbxO34yCJRm0o/WR1e4RnfzE9Z99X8g0Tio5pR/CsTWXIhheM4//3fWX6
jamtHC+pxckbIz+Pt55cq1sdXM0L5xEQ76ocjrQHtwRjD7K88qdhz+FUAJ/lfCqktjFPq96KQB+P
CQsycdryQ86W2W9NViGAxrWoOwHgHehU10N73OIgWRsPECLoBQMADRl4JXat+mmkaT4iKwvhdeSY
cnDESDvqW2PjFtbXBmSCv0lD6hctGKpErSmqymDTcnIlwz6hxRtp0Ss1EJGDbA3YhxKqH2kyREWy
HzMZ9f4c1Ln7lNJpD4K5vbtFBLfm6BZEhQFNRk4a58LlBDOGvGThoaI2j4cv3bgRnW19XXFzs6ib
YaC4ErrP5hyZWy1Za5N5/uMVL7dmUjUsnZG1S3ZFG80FeMq/3N5Ia56x0PmhKIMUJ+geLudHenM+
jjViDj+1gurNfejzcGq2kI/Loave0As3OZTkgeG+4pRIS23qOhf7ibI06O3nDi2c6WEsXyvfB8HB
VrFpdVnOzCl3QOM00wx2N3HS+Uc8QPXu9fakrb2jkHkGlgLqo9BnWdbtfNcmjpNy6rGT1Myj2Y9z
lNB5DlpzvK866/9I+67luHVg2y9iFXN4JTlJozCSnOQXloPMTIIkCIavPwuue7ZnINxBSWe7tl9c
xR6kRqN79VpxgIxkmowvI1PtN1lcAAYxOCYcYuQ4BMOTpmtFYIDaD7frtp7m2GrN7Wx6e9Okz/0U
bK6PU2VO8E6rWc8+aWAuA7SaTPO2dLUYVR9I3y4PwNnF183J9iJ4R4BUBgkyyi98Wc+mtWQEVKVr
DuZVs3jprBL40RL1Ci10RpVCl+xkoUwFSYMASM83cga51k8OZQNYUt2YdTsQVAEJdH00ChMiZ6hO
AtulHudHbV6M9suQ/pqD39dN8AkRjxXnS+Js/ICSis6Wlk7tBCmqVUt3LIdvmUqFSDYEFISRwuEs
Lei7uFyQOc/q1Hfy8tR0eB/Y89E2noivAofKRoEiC1haYQuUNoITxS5DlsgvS6ia/2zSb/O7aal5
qHn2fcGLNkQrsF9BwAXFRICHyl6RzJZt2/Pv8/GdbdsKbNWJ5eD7Q/AMbKGe/dH1X26peByqZomv
1ZkVdGf6EOlrytM0PCy3DlUMQuahzwchHPV0LIsaxTsMgt5OUI7oitcKwgjpeERrCtFUr3XVnAk7
S1sI80wKc/MYQUykTZ6cZadMa6isCPcAZM8WI6F8Z9lDWAwvme2HKyC05Zf3n8PzyRMuUdcbsz4f
MBqf/OkhiDOpyNvf6jNe7mHRmTQ6xw62VXkqvWBP2bEMjlpy0JLPbf670OeINU+0/2UFh9HYWoZ2
w1SHSDGVfwnczraf4eUrrQr8gIREyxyn2T5d0UV9+MBE+lxeHQVRAJ6FemtWeaY2mS3QVc7OBhxF
8XnZfQb+zf8+LwSD9RD0nQnI5gndQoWzLV/7cpMYuzx7ee8wgLYDLy7wSJyFSuyOzJagqtmKsi7e
1KGNDCdThNlvVwOtuCgMQyAODJx4hV46A/ib2ct8Wp3QhxlO+TdQI/X6zVypVCbfXgDQuQcZGAwB
NfYmOmyXAnU6D/R4hLyw5am3bkxH4XhkJqB4D54KpDqQexS8pw0k5KT3LD81GkVnAMQsFengt44T
T/QzA4LjnOylsdoGBtqahsAjUGWPncQCEiZgLwDmxQHNn7AaheEzumZ1fTou5HM/fbq+mSQTBAgH
KiaApOCVKPKGIDc7BZ2mYa2rIaRaA8rKKgwaVaX07QWADQVWGhdpGVB4iCUbN+3ctXSyCoXoxzrZ
AIz9WOWPMwL1erix6bvf75fWBM+sNW7v9D6slXvnPld150sWxIJQBMeGAAiOJs7L4zGbQT13aU5O
WuGH85NPJ8X5UxkQfj46HIA3pDDgFzEIBedxc33NJef7YgDChdJos6evBN9vyLfZuZnqiM43hfP8
fivQH0IfJdCDaN0UTkZezLQL2qI7IW4he2Yd+nRfkv11I7KpwrMbzhB/IcAT1oL0RmIEuUdOzq8u
+GKbn69/XnI68PP/fV5YiXHK9XY2XHIiFYvaIarH2E/W6ANGXETZENEArE28fT1PW3NiF+TkjTd9
FoQj+jTzRRHgSUcC1h4T2Fk88P72qJ/dsK2X51rWmu3J65d5X+YVe7HzYvxsT10QXx+PbE1A3GRC
GVsHrFRsnq1J5zhFXpJTWx5PpvbushjgJWdf55v7bCC1u1auU+Lr1LnpcxJaOgn76d3tADACQk/o
7gI/BWbySyOlAW29mmBJ2nQGEvOwLKcWHSwqVUjJTKHAjzmC9wUGTFQLdLQl8TxwKpxs/ZE0p/L9
C3HxeSEg0XDxakOFzyc4H+SkclOSLQUEAXKLaGg0uZr75SSBssbzutlqT0xDN04HuLqDamIcrAZV
RFZSSw6IdJEx5aaEK9DRi9qxirU9Yc+FJWjNDZZHE0g7rm9cvqqXD16Os/lnhi/X2dZKEIWyxIKZ
knzp+hlIwyA0nYdEP2raydJoNC2/rluUDizg1Qo8sG20HV9a7IamoelqY+nnOoTwyNI+aLXCD0s3
2ZkNYfKgL6a3NbeR97/B3h5T//X6ICTXCc+GAeADAUKgloV94GtuU1ZQsjqZ5HZdn7Rm3OVju9en
QbE+spGcGxKOvlcXvgasJmjUorxEL9usCnwlywFtG06F5aITHDHE5XIwryLoMuXUseaL7m2pdbBV
eCjJZDk48gjdUeZ9yywAZvIZT1MGza/g2S7Aqu7+pF4XrtPm+qJI5urCjjBX6McM6nGAHdudwrZ6
6VSEc29fO4iouXgZupg5paVwNTZpvgAKBUmYwOxwUvyIpGY4DEYEoF9o9e/n57g0J3hkVA+TsiFg
rS3Lr71zFySbIds1dnx91iQMQfydgJoVRxOALkHYAbQdbL0zMzBoGmDi79FeWm8NCFFQ8nn2vnng
DC+bTwmZ37+zYRbBJGfIAnpSOKMlkD9I75L0hMbO+mUu/o+f55vlzLGt5lgHXVCC57QcotzkvaoK
D81XW3CdFwMQfMDg6GUQ9GA4RD9bFbvtTsu/6hlajzdJdH2JpGfUQRcD+g1RUxBBzYhiyqLKwdVZ
1fqToQXZAXyEw8FoPlAkxV44syQ4Z8tr0UPK5UL8HuRXUUUUkYz0iMLROGCbAHWG+CayQJI4OhMI
VPtf+rzLiWIvyyYKT0YkoKEu+JZ0cpn6NrNLUHnPKXuhtN2UVnDEzlcElrJRnJsR/ACtJ5uujDOG
a+YLy+3nZfzI6QBKScctieAVVH6X2zfxnKEfG5qf0va49Pt5d31HyTwZZNh9ENOBbAhzdfn5YbSK
trWc7NR4nG3RjPsiiIv2ps3yg2EpbmPpqvwzJnLq23pLgqb1AFVdy02WOl8hxBGyyX69PibZqiCl
DuVhA8GyJ3pnkAcYbeXBDKM3r4WuOO3yr2O+gLoFZkmsUPkpsdB2DEjy4sYDu9Pez9vPqWX/fV+4
vMyZNnh3AVdt06fA63cgzYjAKKDwirKlOLcivB0h/ed3to5ROO2nrZZ9dT2FAdnGAjct5FdRdwIC
X9hYuZ4zNrQ4Gp6JVuwebNxJ/UT1+VAE2ibTClWSRbYs4JZxkMlBWg2R0uVGnpqAWF6Cc4JwLbwf
8ZS8vqlk44EWF74MRiHoMwvj0Wu9snN0DpxmeuOyOx8M7Wj0COL893U7soWBU+SBOL9URBSPM66V
PZod7Ph1Ebpjtjc1cuc7KiJb6XxB6xlSyTxHIWpPaSDG6ecO80VuS+aH+egqJkxuAApxoAiA6xJJ
ZNsASCtizGAv67ONDwnwQkVeLAsnkaDgXF/8ESEChdbcL7zFn+G7ei0upiQc7cdxymLwAyjGIreE
WA9KLQiORUxPOhj+4NMF8R60bLw6ZGEJMoXZVVzvKjPm5R5e7apMfQ9m0gl1B2CfOuC722HY+fOX
67uM71YxZIHkJ2q0nJHtDQqHQN7PnFfKA9iQWntn2trGLZrM3BEv/ijpFbe9RIQGwcSZPeEWaxOQ
QIMsIj0tCJQbAFWsfouG1SbMtxV4zOIcWL/2AxmGC6PikXW7rMiAxzxZVUSqWFMpncuOqgc6e06I
4yLDK7gcA8RcltFCByAI7nK2xE13zHyVyLTKCN8zZ+Er0xe3qEDPcFq7T8zrIcV08BbV4192VpFG
BEQZ7eU+IoFLI1ZgzlPp4XHZui+UPS32/vp2kw4i8ND0iRwDlDeEjT0GltkGEIw6jVb+MM7LYWym
E4M6yXUzkgYspDCgYMx52fE8c4XJ0haz8yFKCTtEG6D1nNykXbK1tPK0OnO0LLyaZ0ctG0MIbURj
MsVu9X6ys8vfINysrpk7Ret02UkLtr5+XJiqwCu7ic4HKZylzHbyoLcwSDYdi/ZFs5utt7ox9ENC
W1c4PtnG8A0djw3sb4SIwpNwnIlHpsRDmE73a3nwDtcXTLYvQNMIkUvQyryFtPHb1kduKz01Rv04
ze6dZk6PAzomrpuRjgIvAfBj6chyiX153Yqw3ADoENIQy7AtC837Y/ZOrnppypwqGMy46LTLARfC
ykNuZAavAWLp3kbI1hq7hhyCKgtTkI9lzhQ77fPoqOIs2Z1xblTYDRo1a2pSIzv5nNWqyQD/e+my
JMp01V6QLRYyXXyAcBMAGF86iaFOGlCNANgz+e1dpqFkFrR5lAfjr/ev1pmdQKhUo89+HS2GRjMI
rcTpbMSZipVBeh1xrXak0g1Qmb1dKW1OzGHNTrPuHslKnpPaf2hGLdRZekLz/icI1gIr6p7Kcoy1
ottcH6F0JpH5RvCCQwXQ3uVM6j5bEr1M+Jpl96g9nqB/vEt86yMXFGg0PY5CRIFFdIdoTJ6BgZ0g
ZUwWlLn+zPTVI6rEpGQw2NXgIwDmCyVz8e5oi5TZZl+htcKEuKijHdZh2kHsXeEqJPscZlxoVSPc
A5+ncLhSkFPVlok5y2cPxewZxD5ulGqP6fj73YsDohOw90C5DlrlIsKAkWzKWwo9M7MvDimzdtRw
InNwFVUWiU9C0A0MALhBoLXgCHugNmzQLYDu4qT5+zTbqUrz0lX593mRrc/M5oKaC55fRAMh3EJB
tfiLmYbielBZEa6HBvjWNC+hYjc4AyKTINSQAFsaVQwky0yCOx8MotCjAFRCbOXWelCdzci6norx
a6BV244lUWWTuHDWkIH20CifDbML7fzx+l6QXLUXdoW4JW2DyXEoFslBN13WZqCG+5y0h2YF01ym
uj5kO8LC4ECKgJ3+5oW5sHnVOjZpDyj3fK/qJhry6fP7xwOAK9qs8De6qYVDNFJ3Ml0b2moG/daP
/UYH4C34CVx5rFWKTlvJefXQk8ZfzMjDeeJ57by+BTa8S6HPiCjfhxhXsllHtNmtHyghcyfqAvSJ
Jn802V16Uzu1kYtvkcqol2FTrsZ+BJgm6JzN9bn7m4cW3kwXdoSbtnHpSNrUAup00e4SzYmgvL6d
9WGXd0/gftlZRhXZyRgxdHmh7LQffBLNraoNgPuFa79C8Bu0gM4VePpwO1IrtGkb1SUq5vOxXL8G
yRSWOqig1qfrQ+cju2JTxI4Vg1EDcoXAxnMHZAruU7+I5pHejb25c9rp5FJFolByFDxEGeACgnN8
K9M3NUVHG4IeauywuCRDPKgewAoL4pDGrrCYRQMEM/kdQMyhS18/MGeANQCmBnpWvHwud+VSWmRC
lic9GQ1oEuMFcihGHJSfumk3fQDohWLAP1t8sGdvRDIF0A60IOWWLJvUOnrVsz0rMt0STwgTSKdC
+AjBhFgbmk2UHrLAwTN0OhrFtirvwK1uP3iqIpR0Xc7sCNOmjUZqJ7zMaQWPK4Ekwc/ry6IahzBV
kAVvQXeG7/f5xjP3vRuBkZe9Bu9nO+I9H/ifQ8tQ1BJuxk7rNQhD1XjZuF6695fkC5ntzzmzaTgt
1D4UoO1TXMayoeGJA5VFXJFYLMHkpDc+8WYEsIHTpPf+EqRxBp/F+Wi7qGBrsA2msv1zfT4lEYCH
+ySAEC9ond5ES/1gmwMUW2AUAnKk/4nS4s8kVdwlUiNIICGVj5gdf13u78GAOgvYWtOTPvykgRYW
82cQISmmT7bzwBbE+9KQ/MK1dWnEaWbqDgueN0kxhLNDQtX7Sbo+eNBy1iiEyWIQ0/jeoAFgmJ3a
0JuPeXC0O1Ravr4/rkSWBWBD8E0DLCK+LbwWbRlt0eBtob8U/U3Wvb/hCMmAfwZEzlM4G3ta9Rrp
B/d37m3SOrJKkN2EZhXNTnx9d0nXBM4ThXaMCKQdl2syltUQjDTFi1q70Ta+r3hTyPYVmsLh31H/
elv8otCfGJvO1x46F/Q4C0E/DAiDbscpUbVNyaKhM0ti5QtC4hZNW1TwecveOjyymkaQog0r5/3o
Tw/dzeChQ+ULimpieLDoicsWXAV+CnUmEO37x2w1GkVcLAsIzqyIt2ftVMFY87yN51cvpsXu29HZ
m7bznJb+HrFnFJS/r+8E2VK5KCbxJJSPJ5NwOjuTdv3icnkWuqszGqZmZNmKuZMtErrokDm0UBV5
Iynurm0JoBfwD+a4hoZ+XxuIp7wh9I3N9cHIDKGKgLrIX8VCMTZgWjUVcwtDiUNukjZNwszWdqCU
jdN2/UBhDNc2T3VgU0DXQ3CeaeAy0B+gbbQ1zAhCbd77mVV5mfWfAT7as+gjQPuCw3Q0t08OqJtB
yMw+4AZgAbxaNtDmEBAQMkIrSROtTW10vhbgttabULG5JOsBmADQfFynCK28wghSZ6XUZxzHni1V
SHFEW9OLvJS99sOP60sve8oCVMlfRtjOqCALB7Rei3JMXNQRE5bc+n376nRjlIGCHs2O+zRdT6wv
bgJib2jLVM91/m0hjj+3LXoht5pzO21he0W5xZpva+D8Jv1ItWnTOC9dn0fWpPAUEg8Ok0gh81Y3
noG93BwVciBBWiH12uWgr192s15E12dU4hlAxYi9gbQ75lQ8TEMzBXOQ9OjU85wIQU9oT05cBap6
qdQMmjW4JCaiHTGHjJrgnOvlijSX5d4YoxH5frLP7EARZ8vmC9ULZNy5IiZkbC/nCwANt9U4Cafl
7YcUjO+KKEfiuXHXAQP9N/H05llSd4wM2JUoiJR15HS7hO1BFsZcP2zBHlM7KuYLSdDjIymI9zne
c2iEFo6uVXeDPjRWiedqGy1FiYo2CFjMvZel+97bXN8K0sOFXhHekY6y3BvmypYmfVcEXXnS2zTU
IBSWVUGYMQNuaQpNkOAHI/RNXmtH9Tz62+wuHi2UhnmyI0BNVTzWSEp62WCihxBYM+8I0FMVZn1v
H2k1zyHSPXXsWsRHOaptowT5RShMjGXInGm58d0a7HNuc5vkfdGHNPOKJ/CSDGh2doNN1/qvmbeQ
m3Gy5w1B/KoIGGUbm0O9OeUavKwYMTSmPzr+QErceuWn1l6AZbJxTbQqIJMsf4IGsf8MiUGDW7Zk
AdVXeercYA5bPT8MXX7r4SXZQriX7ZERve2nJp4hl2Gk7VZzqsMAjbXre0R2wICiQlKc88uhX+3y
gLlNlzJw8tRgLaC7KdP22QcKgCDp/WfBvLTgzWRcRw8WqjYc9OOoUpWRLRgiIISTPv7Dq+jy+1bf
WRWOW30a6/Wmrz75oINIzV8fmCY8H2ygysGdIZJjEcMsa8tP6pPDOBNPXKlwLjJHBL7t/wwId27e
2VZGShgACmU7VuNmWqCOgdPyB3Wbm6nX63CptSy+PixZhRjZBTRBcjElFOkEfzQDg9z5RVCBFraN
rCKIUhekU+Wrkzch9W6gqBywB9ettl73OwfU57p52dKdWxc231ixxnESDw1n5Dbpg01tpVt/UIEt
eCws+iKwUKOKgSQvxNX4rzgLyIB79KFKkNbIoQyhPTZ7KIwekqwDT0hlHibkBUpe+bb9m9VkX5vF
PPpzcdeO6ev10crCKt/nGGneGArXePk7KMSGx7pssFE7NAnbQU82WkrJBoRoY5ilVqs42pLZBQk/
p3oFdAr3m/BG0JraokPQNijzNhGwe1HuPRns07sHBfeOjAeXVobjFk53oDf1vMy4QIcCgCPg9ELq
Qi0WCtYhVCCv25L4qgtbwoCgiOzUSeKXJ6Pe2kFYmtH170vOIIYBlg2eY4UQnxCLWiMa7ZwZrYKF
9ZQbziYht7T601V3Y/0dMpgKa4Yk/Dw3J8YCydgDJJ3AnG8+GtCx7A4GGF2z6s7RIS893+ULRE5+
EH8Ml+WZpk/LPMcNRHenHyz507hbLfhzffzS+f03fjFJZ43WytDqW51mtl0fDXa4/nnF9P71Refn
0IIYT6+VFShFtChYH6kPsaRH1j6lyZdK/37dmIQeCBHj2WCEzeI1xsDcIIe1HH3k67c+PZLlu669
Ev84JDTUkmPVDmFCzagtHip6QHkmbGxFvC87g+e/gk/52Zg7A+ELrvbqpA3PIwmrNFxV1BkSt4KB
8pSQy0vOHp/2MxOL50JAdsCqlc64cVZt6+jVvgzMB6D39tcnVT6af6aEAzJCfcrRa5jSq2NdDBCm
P1AVTZAkQkayATBJ1K9QcBaTm4CQkbxx4K2JD6Ex93sw+fFyW0VD+nJ9MLLdjjgcH7TRcIdWsst5
K2cPF5qPq68qtgS6VZvrn5cty/nnBceY2ZT2poVxdMU+r2LdB+0pQAe761ZkKwK4EK5vnXddiRVM
bIqAWtQsTySL9eow9dBhVtyfKhPC/qqCYSVtCxNtbsdVetfyWP4D2qTIMaFBAQhydETpYveb3rmL
PRkeHgxh7t2m1QeuDo6pws2LxxBSP5eLrfnFiDbUBcE2GcP5HnQ2ioekdJbwZgD2Ea/INw2Q9jgU
TqdPeDakNaSO9Khit7ar8CaycA0xItoS8exGJVBsp9UNky1NilkixL8djfzQ6sBeOyBuBKs/8miR
2WmQw02NsOia595tIhPSj9e3nGxjgx4AKkdgOHRxfi6nsrOnlkxTXUEOYdS30C5zNhAXqPdlDYEy
6rLm+QP2EHUDiInnCag6Lu0xO2jsnlT1KceMLsjM7Fj2DYWq61YM2e0EoMF/Zviwz9wob9OwghnU
CsXk3U61G/ppfV+V2aaxvWMGOhc9K+MG6aHMW28sYh5YA856m/1waPFCzep+zMmGWO6d2/mfFL+N
uyIhgkXnDrq10YgGnk4x28tTZKa+JNUJWd9fbkcpIld0vo6QD7lJS3B+sNIuw05fIHdjFLfu0O1A
is0Uu0+68Ge/QrjLDD1ZTUgawmEuEN79suotZDWHcLA/f2i42N68ERarLhzWDNczsTqnOllLcadp
zU6vjJ2V4dIuGgLdy+zene2n3lseyrr57C6qQEU+0P/si4i7KlvA3ZLCfjA/W/NTaoV6D3ERxY6T
eQwU1nDLefwsia47b+uuo3bZYJRdZNH7Bv3Mer69PpcqI4LzHmyoJepV3pyY87Ohe439Wk2Fa5Vd
2JzDFXViwFre1Fm7YQm8NHXrk4lyu97dLloQ6e6816qbrncV45FBFQEl/WdNuFbBpDbbXePVJy/7
jtIO2qWyCEnykFnoNi+yKO3BMVzf2PYdmmsVKyZzEee2rUsXQTqb6LUJ28XohLX9zIIsAsFs6OLw
DcVn1OYUl4osgXcxWuHIecgB6Fnv1yeI827nAaSd+rMxN5txfPR5i3i3MWwILY4q1VnZtnFcM+DU
Qjrak4WcCuvb1KtWipwNmjp862apfhijCqor2zhI+GPPIHPDGTsup3Mi3kCWFB63W/vn1QmOdWPc
UN1FNWv2DnmiwlJI9865QT7qMxc/gLq5ncAOfhr7bd6FIIxdrXjwd3kJMtSQmY+Vu6cqPCgfhei7
+VXNy53ohxcL0Ja7jhN4BAC21qJy15qb6wdc+nlgDfj1ZJhvWnGCyk4H00VbUQs2sJrcdcP+ugHZ
VuDIzL+pKST7hVWqXBrQNQemkTlPrD1ow1NSKCIK2Rj+ekEQOhpIkHB/fLYutKVz4VtQuTCbY82+
erkigpWdWwQq/C75K1IpRPrJnJttxjCEBmRire/EZNQekaBBt8N6snq2qdf66fqs/W3hEJf93Kbg
p4oKrHNdDtgs2Ny3VVNGYOHZpVzydyg3JSh4U2S5x7qK0eG0bbtsm7h5jJQwEsF46/jNqavWCMzb
W5+2tzXNbkFBcmgcEmM0UUaz34VdbnJzPFLQpGl1F/sjhcJ7cLQS79DZ7kav1/j6mKQ7wYI3cPGy
Rl+MsExAaa/g2+Uthewwthuv3dXv56IGcwSyq3i2wCMAMXS5ExDBFo6fE3T3jjEyPJqrOC1SF3Bm
QCydmui8ShkguifX8UPHOiwgoHVotXW1x8rbDMMj1X71IDfTfdXsSTfhv6GJ2T/LXDo0EQCBPGog
wu/C3vuUzicynJKWRpWKdVR6pM6sCduvTibXTE2g0GvKnmm2xKwsVU8eaYrlfDKF+9CdAUwMahQz
E7fcN4Mbst4JS7cP89w+uODU65r1G+APn22z2xa1/1g56DRyrCibwR04uV+u70/VmPm/n7kRVqJe
5PPaqpeDtZKirrQq7mPpCTibVf7vZxbaOWHoxsChNqBftCT7lT5ZKnC3ap8Ip8ylWm56I1auaFmU
2J8WENWl1WEp2bZsfxmBIqZRTZpw0w8ldYiX4EBo49GCVEbRKRJxslIgzjRe3eCD+Vv1vpy0tACt
7wrR71MKiXnWf0uKT0gm6Mn9bDw27N53nrR1CLvyMyNf66oLq3ZjQ7jatmhYsV1bfTPan3SGorai
tGzwmXzjos9+mOBs8sWr027BDyvde9YWsQ/IfNqf9OVgDktMLIDa29No/lzJb735wbptlvwphkPD
Xq7v2//POfrfGQKh4+UMofO/MfIKXq9ajajT3PsZ8L4wN5qtg7hkpXo4gKsntftYm+lupUNk4+eC
d3pvJPoNeJ1+X/9B0omBqpUDcB6q++LLhC3QMiMLGomHZQwtekCrwX7SknhwFBe/9DydGeJn4ew8
rdNor8aMhhzbXG4a1KWHpj+OSokA2ZECVhId5CAhAzhHOLZzoSVZVuH+XxwnQmfd4E4RcdIQik6g
tEx3VaJqkJburXOTwilelyzt1x7evhpYlI/bwP8+Iw9Ng8cy16NZR59GmcXz8G3Ot+gWikxt3rjT
/dAi3A5UEgzSZwQUvhxQKwNn9QZFYQSaVRHek9SsXxeyg8xkWE/7kTw4LA8Z+WHTb3N5ur6JZI7l
3KYwA66ZVQbjjsUJ8j0JszXbXzcgXdWzQQmeq2mHxFhLDMqZyAbtXlFDXgJXC9eBxob9PKa76/Zk
zxWEkCCXt1BMfMNQSoexmL0Fu6gn+Y51czwlDgo0053L20ZKUzE8+fz9Z06MVCyTFaNtYgeBa4wA
W84Uw5GdPQ/E7jjfQAuBH+Ty7DUlGP89HU7HBL7XYTsHXcB5s70+Z/JzcGZFCBGwl+1xBK7hRBiq
H8uT7R6butyBgWbunxv2ZBcPiXkLZdLQI58IOGyT4Wmm27o+XP8h0s1y9jv4bJ95GnBhmFpC8TvY
elt/CYqIDaFubXr/1vVUY1bNrOBuhlE3p6KArSz7oVWPzPkN/5nn38qFQCLwS+ec6LJzi+9+t2Me
CXnjra1iRpQGupDXwgoj2Q3QvTDxK21WrQU50slqHnX6WV+GqKD7onBCUAlHQQJVOc8OXfexUJ1L
GbAFj3re6ARAiYX68+Vc+ytZcxDZoQGpmroNtQ3/ibLle+GQOkRr/avrdtVGz4xk67i0AFC6+JMv
Zv885s3PqRhUSRTp0mOXo6rAxYlFhIs3zaBV5E1rvd1vulQ/ZVC31PAKy/tyW/VlPDLV609Com1g
Cv7ZFA4XvHAfEA8NeoBv3gPotGGluamafuPry1ajLLbr4mGohx9zkez1No/hKmNC81tmmfEHdv7Z
TxFWw/WZ2Uz8JWAvXghy7Sjngn996ObVZvL3Ovl63Z5095/ZE06aobFGYybcpD7A76O/HOo5fxav
+nHdjGpVhUPms2zSi5HHrf2+sYK4Gr8QCg+WdFGqo9CGvXbdII8GxWjxfEmF+8xpOgpmf/jjPG2e
k675Xc/zIUvasFlA+msTOxobtkHhRHEPSO0iCa5b6PZF+CIkL3zNmioImiB/lI13RjXcNjp5gcDB
pq7Ko641h7xcY499oF8xwBPftJBbggyIiKpqPeAujQb9xWZQ7vO1PXTA7FFgZYjjKGZWumPOTPGl
PvPNbWa0iZ3hsFjVsmGG9mSsY8yKWgE24gv0ZgHRzeI5Ojo939SR6pnmdqfDTNnQcMiPJqAU9aZX
oXyk9/aZGWGfNMtoEi2AGTOhP0rN/lO0nmIk8i3xbyQ8UjmfMCtN6mmFRwPV4l1mZbcmGatQWxwG
gB0aBKv+61oum3aBduj1QyAbHMaG5iYTLFZA3V1aTsHuyaYBMkFOX0YQ7QiTThGWyCwENk/9ABwL
6VvBXU1kLAxmA/DrNQd6T4r/4+cF7xT0WoHkBD6v1d+X/EeiAvVIfz4n2wQOA48NsThKJw0/fwWk
HI3g93naP+IIKeIL2XFBrf8/E8IQ0NdWWaMBgLftx7kT1SzKVLMk22DnJt4sc0vz0RkRtdHkGIDV
yyMMGt3LQ72MkWGXr7hGH7S0j67vLtkJhd4lL8KCahEUf5e7q03XtG+yFfmkHFm5lW4sa/xiV+k9
wM2KSXxrCrlyYOLQPQFIGf5cmmqg1QHiaKjSYQsC95h/7xCJDIn32La+G18fliQW44l5hNmWBR5Z
U6zaa3m9BgXXUgLfdrSuvwF/CNelCLV2N0xfdYPgGCHX4+abQlO9RKUDBV+ii0Aw4Oo9lwP1Rrqa
dkIgrORO6B8FjjnSJ2LtEKH1RuiCz0Zl8e3+xGhRrIeeHQCBplg7mifgpYmJR303aZ9BCg053BKJ
HkXqQDouzpHue4CuopPnclzJtCYdJCNAdrZAwnR0+k1l2DfVGNyai4pY7e1xwIjObAknznW1NXB6
3IWlV4AbXzuWtRmzJdiSPonzut7otHvsa6Zo85QOEXcv3zHQLBK3zVq6xAXTAxokRzvumxn9qukU
Bjm9KTvo913fpLJVg16a6wAGjOy7mPNZk5k4bQPeHJP8DhagOHHSPU0Ry7z1jqBMQvrhLwmi/qY3
xewTo8sGJJacZZ2R1OpQeOtUfFAyIyaH1XMpC+xB4Xb0zHGZbIqAqfWf0WkROrWKc0A2V+cWhIBl
mpwy8ThXyQpanKZF9R7RX55Ym/cvCSTKAN51wT/8RoItNRO0Q4yoHK7JTacdGjecJ4XHlbqmcxt8
D56FEiDnSvWeIqpd2iKcA0hMfKn7JXaLXTJO4WQ+JvR+mYfQsD9dHxyfo8toDBHE2eCEVQKto1Gt
Fp4lhdVvSG2Hmf6SoeGUrCXKmAwEBKp9IV+1f9MprJpGjbRnDiyS3Pk01v2uY1VcgCJNcZIkOY/L
oQnXWOYNwHkvMFTXuy79pBdNFLR7w/yTZT/7qoy76jjZX9BAGNrWTQ1KbntkkTUevOz5+hzLHMjZ
HIs4lhaScJBBQ7nC0/ss1CfnyWzGm7KvtmNnHq7bUqxnINwzeZf6AWrryPIH98Zyi/R+oJdhgpyn
u754qvZX1b4NzMt9mw8stVsHz781eCjzV93s0VCEDUt+jVAQSxpwgDQc2//LmB6vD1RpWrh5csib
mObEZ7WL9fYrsNI5eZ2CE/Nxoycv1noH5Y3Qnar/mzsQ4RIGWoXKTMOQA7qp2SMxDvOoGBs/dFcO
pdht1+X/eygRFX0pbfOQ9tm+yCCkPVbx6GmKkyL31P+dyEBwPmswW4ntYyaZ8Qe83eHCvl1fK9nF
fX4ABCfjZ5pTBD08qGa5YaaBGYmCqJblFDQU2XHQ/PvRpqdp/ABOk7sAPKCRgsP4RMDe3LeFVleI
Tiw/25VGFq5GvRsYi6amjVayLc2bKs1jWm8L6+hPisqWdBnBEGCCgQLZfhHZvBrG4Mw1HFCg389J
7CZl1C7PrvZpATD0+gzLTfHynsN7KEWoXpMWhDGCl8IE4jgzom3cprvMjR1VDUPqX8Bg+f8Mib7M
9nJ9LjgyIAGhi/GFtCzkAMQ6vTXtP177dH1YkooJFvDMnODOOqcuSqfhepfBc9UA11a3kCj/7JIb
3fo9eHd1sZ86xbNe6q7PbAo+LW3R798iawYS2v8h7ct65NS1tn8REqOBW6Cququ76CmdTnKDOhPz
YIMN9q9/H7I/6VTRqFDy6WzpXESq1TYeltd6BvdAvXuTOkE/nBx/I69c3XZncRYHmLQyPYOfMLrY
DiqAn+n08/rkbX2qOf5ZTmEXeBtTE+NgE9vxzgws6u5c4UcSsjLMbKOMoad9Pebq5X42pvnfz2Km
0veaBk7jjw65yeCTXoW1FV0PsbkmFsdVQ22u5zXmzVHqofHyKG2cp97KjxARjGq8JTtdP6AFfmNM
ciP26kEG6SR00GfgzfJN1YAmq0N7EQdZ04duc58CFwSjmOwlKcTeS763f28RhfWP9h20kNECBnHu
cj6BfzYzoJdy6GYY+7b238e6iFCn+3V9Tuel8OHCQa9gpsHCYWnZhIIony28BidVVXTh6L937gb0
ayvAYhyd0QpFUlyag1a/TSOcz0n6/foYVpf72RjmP+Fs6XlaMfZ1gxCOIwMrf/aUd0gFDdrhySg+
29NWfrl6TJzFWyz1onRV2reYM2qiuvQpG7Vg9PfbBuurU4dSHKScCXpBy8pBlogh7yaoQBQ8hL1S
4h2uz9vqlj37/cVxp+lDIeFXCUCUF6bjM1yptjL+tRGg6jInGLMewlIBqs+gkOlLFyPIya5Fg0Xv
o78fw3mExRi41HhWSg+3ElQrfAzEtroD2prXo6xdsqCt6uDGeP6MGL9cYYp3bjE0Gi5ZaH2YjO/k
+FVL+0DZVlj2G4n8+qT9L9j8x5wt5xav9sLsEQw0/D3LHzRvy3JwNQLKAKDionLzATA+0M5nlUeQ
9hV+UHOg/FhwfcK2Iiw+S5dXQ00nJ3/85KvXwv18/dfXNiAwABB3RfPch8jB5QwlLjRRU2BiH/ug
1W7kGKKhOm1xENZOFchEmqjIoP/yoQ6ubEFgLQ/dqrz+1dU4HPM8hNxiUGLHN2lgFRtwjdU15qHF
hEoD6GTL3e7TdMzdEfEkFlZCv3WGHRbel9awD5J8vT6Bq58H5fHZ5nDuxiySqxaAaGdqUAaixpcB
eJ+f139+9fuAZo3yOzxcYBxx+X1oYmlVVeLnyejstGGKlO1C3DwP6bgRae0jQTUBOb45y/Au03yK
rrXJdWQEpnDCfizCQjs17V3HxrkJGWdZ+Q8LG9ZQoHPrNnwqlrIaXHqCQvASta0mEkGlh9dnzlwd
EMpzf4wdZpudy6nz2ypJ6rYoHwvJddALKnStU4U6seWgtzmNKupyKM2h9fpmANT+TTTQJcichO4q
BXPtOhUqhN29cRj7YtxpEF8LwMPtoD0ix4ecdGOgUnBgE9/4abeyBVGu6yKII4NFpPkTWsWWHlUa
976KLlEbK3xx39gowaMKjv9DCd4FgHlxitLRGhKt5mPMaR42eszsb7aiGzO4SNT+BEGtFtXv2YMU
/kSXE+gB5MCropVxwbQONxsMsyXTWQW0hTkes6HV3krbTp8tUtM7G5IsW4nw2t5C95fMThYzTHuR
HXTFwB0CEeJHLYNVig7/NeyCrTbgYiotqKnp50EWU9lOlUZVhWWC84+WReChYDxa/3ARnQdZXETS
ZTn0MBBECxpvP20xZ1cnCu9JAALxpvzQGLEaH2r+GSshG0L6o04dGJgordjIP9fOItuDlNZsT+ai
Gn25HmzJ7BTwSfBO9eKoV1pQi2YHolSgOnvjbFj9KBDsAgkLvVnoSF2Gcr0+HZ3MKR51u5M3E6la
KPEmbqC7XX5z/Zz4U2ta5u2AN2IvQX+aQDn5MpZVuaSsNBsc0AE0JEdhn9eTaz04dgNPicwbvcCz
mgkow4TvepWggDz13hdM9VddDk2oC7uNeqgv3bqasLF2hAp0p7NQBfZZjDuXRZauQfJnYOOXKod5
bM6YPILLzQI0vsu93eCJ53ttdkikLhKIXDH7gVbDV13I7M6fRB2hxGPvvCoHc9Pm3slDSypUmec+
1shvQiLbL1DOmJ6Z3qiDY/EvKEW9S12Wz0YK1mcBWNWd9Ei5G0BEghAUnnmy/K5Lmh4GVczyPEC0
NVKh1GdOLyJjBXyNuXk/uU4SDHruBHAuiiEITm7G1nWCYWxxClR1Hgyi+qr78lsGyZcQaBK1z8rP
9fTJU08t0JLQXTlAfE3uS8ZhAtOoIEuKMRqB1oLhaS8g4CTDNnXCpIVbmGt4h86v64j2YH1arQWO
to3yZ2tVbdibg3f0AHsLKTpy+6Jr6b8cBUADAEQIFvpH9R3eVoqXAo9fBcUPk9Whst9asXF0ryUn
50Hma+s8J+WV2VdpVgBCrodwTf5sVv5O1bCYGdM9vvjGTloBZM/ub/CyNYH3BK9qEa8aMNahGorH
whxE0OTJ+OhnWnvbEj+5a7G8QyOT087VTP/O4Hr20lN01cJOn8YTmLlkb9GiOk4oFhyGtLI26kRr
Gx1Na4I3GWp8HzY6scDCkT4tHidfhZXeRrkOalH5urHHMafLLe6jggjaGgwWP+gwVE3SFTbD0ya3
STVTy8ZPSBJ/VJ5qAzbY5CGtuTgYuGvuCWmcjXt0Mcb5HoXTNvJQAJ8gLLMkAmHz9V4ypkPMSXPD
XfnCfDccIcC08anXbgGguuZxoliL5+Dlyuoqr7SHgVSPhnwDPy/ZmMS1fOrs55cg3spAA0Zl+HmZ
H+l0BGDYdfai21n5jyb/h2XhAa7vgIiLr7Z8lvRTq0NQCbz8iiSPqZueCES2ebWF1lq70dALBy4M
EGjs+sW1zIs2Nbg/gJw9I+gbsIrtKGudvcY3Lpk/jdrlCjyPtNiFBE7P6IByRCLpQ8FHPeCaeZvA
idWReQhsdFT2VeD3443lqt3oD3FmWm8km0JLdjdDVUfaaEbjuHWnL9bmn+wH+gszmRC5JLLxyzWT
mXqfjMlYPTL3h21/8/kvZ8u5ae3AOw+xSLAay5C0K2QFDf/3oX9J/Qez2yflcwr9vuvbfGswi0mu
ICOamRSDcWwZ+PXtMM085o3dvL5mMGFzDgQi0CJd6FUOHdemh24MCujJJEIXtZ7cvUWHciPSIv/+
f9/mf5EW+bdGdJYnLSKBWqKHkC5hYZEr62gmRb5PLNxPeQvP27TD7ahL9F2vz+bKdwPoGek3FGVQ
Ol0OFOpUHUTBa6hhOUD1mILcq6S4TRrnhhbkrbG13fV4KxpSkPhCXRhyVVCowEl5uRYTC3Kzvkgn
YM1gJFdOdyR701xjX/QxYDFaUu/67Av1WeDS36M9hrl+7NgPz3rB2yHANIL4nD8Y3pa44cdzDzkh
rGnwKJ7fxcsOFAz2tCxNExk3xpsoux2hX2RuAUL2S/X2sfOfr0/Dx2nHdM8vOxc34qz2fDkLEyWl
ptm6jLv8eay/0/prBQXu2igj3Xi/HurjArsI5SxeyJDOZi2RSsZlnQCLs/eLXQmssee+8vSRygjq
fdcDfryhcNeDOY5aE9Q/0Hi9HJtRaWYGrwkV19a+EFG2cWus/jwSXWjFooP3oc7UVdKS0qlUzNIq
ao3fVvJy/e9f6ZdjAN6s6IRmJAoXi49TwfwN1VlNxnx6sAe475i3mnxjXlwO+95+rO1f1fgknWHj
YFsd2P/C/unmnOWMnQI+oCsLFQPxRvzn7B+QdZDGBjgLWEXA+mDjd/lhRO5UWVcAx18OLLTpXZ7P
pMWDxj5vTOCfm/vyIryMtDijCZEcb54CVJkGdGULSIC9M+rfrZR5rzW8QKFk0JIvzHOL27rq7NvS
Jl3EITf4rUkU++66FHRjB3+ePrn9fgDtDQwUS+5rvf+MN6MTA7UFLYS8JDsA3N3XNEl/ltx1eJgr
J/mhfF1Cknnq915F+Rcrdz8VvDXDrifNIXVs8ak2pmLapYWfP7DWNH/nYyr6G4LnwB1oKPRVE4yG
HSdwABwT7z6vu+mZ1jVDXUgbnjJP+5y5pf8EV41651etfqjkhDJR2pRZPKaEHdD7dcoA7grWzq2h
fRSK3BO3oi8hS00yDY9NDhxjZaZpIADKPViiBMuBazCWSG1r3/UJv6uzqbstDIcFKRXqaJMxvbVb
3AOFGrKDhgUD+XkQ53uIIexFRc0oHczk0UBWjwYLGEmmLZH1Dn0fmlae+gF3dO/L2NTaQ1YwSQNn
dMT30Ruro672HuO/E5+928Bgj7l2oworcqH58pwVhN31unjKtME+NBPltwVpp13WAgQFmoqOlxyV
oejsIXQhrvSQiI7FHG3Br46Zaz9bEFr2+VSIF9vXtDvlUxVKa3C/UTI3avKhfnCYZIeSyAJf2FAy
NKSTfWPc8J5a3I8Qv8p/Kuhu7nuFCqJH7Hxfd7TfmX7m7lXutKHvJuMR/R949Fl1cjNmfodHLNwN
AHwBArE1p9AwyuIW1B2CXxlFyCbzO2+9BvIDUkXK8bIIidkQag1wI+GrnhthqU3lsz649atqmfdc
mm1xyqBmFbToPd01bmo8iKSCGkfCaiBCYMfUGWn3RmvOD9Kr3LCCIv3BrRLnZFgpeCwgRECWHlUG
afZwr4SJNnj07hAYTuUeK6ex3nVpab+NAXmUX0AOgYDuesvqku9EqzeHnOuY7LGGgYY3FjsU6+Cp
INth72qGiEyn57ckaY2jZnF2cFPI1+YJXuOaNGhI+0SEZlGYB2JTJBW152yc+x9zpstNvzg27UTr
XMbK4gEEr73pf6H5wYeafOL/uH68uCs3Gsr90N0AP9SeRd8vzzGU2dKpbKb8YbIy8k4dt6hhoOT0
x8QiHHsABStuJ97O1Qd1g4uEBGo0/agjlB1do/SDqS41WH9/Q7UxdOBHcppYUYcm/9rZOsxt3WHH
c1DxRzWox6zWx+9ejxVjknzfD6MZwjLFDKk+2g8NXkoH+ApPu2IERbfgdR9RVrWnIRmsZ3SM6EEz
VbIXCaxCJlONjznXtKjrqzfp9+wmd1AZ0ezCjQQXUHSFYPShqDv+nQ9Vs6+J/0M28PtLKaqursr9
sPUT6yQpylPM9/amw/tnXapx5/keBaqzJOKFWmV1Y+GlumPl8LvuLfiUMEgYWFLnB0FqhixAY1lY
V1gQEwRggHjQ8RJJLBG4fT78HnLDDvRCjIekh0dQVsJhlVZ9/lAbvAubPqNPYyO3KvmL1fPf+xn+
3MhCce8CMXD5UTWM3/UlH2LqZ13A2/YOueC+MWF/ojN3QwFqsYL+BJttXFB3nKWRl1mvX5R+rdDL
j93aiSZHO0G2+hFOlXWYeF4J0pm5hxnPT7PVNtLtlTsee1ZH7RykAbRfFlewkbeV5ggje8Ap10Kg
Ddy6BtpkGxsEU7W8fUHDxdlgwpjwQzvJTFKg5qXKHswxsgRUNneqiNDqL3h0PdDqaM4Czf9+lrEk
eaEpnJ4IJB4SOw+aeiN3XUvFUKMD0AINHtD7l9qaTWZIOJZq2QO1VJzJ7LXio4Di9/hb5eNTkjmo
3ZonkDvu+2z81dHpdWOEc3a8mEsUWTCT9nzkoLd5OUTYMRU2hBiT2FWtzIOM1P6hhwzBq2PWVkDh
ARKRoa9uROHIqOcuvWd11e/GboQp6ESLryDyGyeYUCe7CnaOoSJd+toabh35AiuAwXJ2nyS6f8MS
T+1xQfwGj4aeqF/1t+mQdgyYHaPalw4Vz02lyFMGhkto9JW8HzNQUE1Q8CKSu1OE4jZKtcovp68S
X+UpkcJ9giRp+jthXvsp1ZFJXZ+cJb7ov22E94sNHww8HZe1qNJInEGafh/b/ouu3SBjC3LWRIlW
wkMyyrQ3NqY4cjZqq4un2n9RbWhiAvADxu6HlmJJKzf19B72Ll2EpEPgcQxBgkZDeady/EPr1tlh
SrawyStPNjKXVoGjn9WllgScvvZ6ASxV/lBZ7qlNMhiZJOZn6dKj31SHNEueNmZ3fgkvlh6BENxs
ZgNqCuqLl0uvnGjdNLqLs6Jz23uSD9M9RYVrNzrc3KnGKY6YBV3grDT9B2sg/h1XmXZEgznZstaa
V/m1P8Vc/Ckc3CZDkOxhloRo6/7oW92zsqa/7j3BPNNFQwhgDhcvu+XpyJ3CFaWTPbiGEeKmCnry
SiVasOPG83vt4DoPtHif0JJqEgau2QP33wpIG1UAnV7/emsRnNnAHIZ7cCRattEk9TvSehylCmMK
NEeHQdDGKb/YBigc+aBIYePZ0IzG4bSYLF/5bV/oWI9KQwbpKej7NQHTtABdsAgC+KG55ZGxFhFq
mgDNgnMDZu/iLKwlqtJ53+HzVJ57h4e/e68cXe2Mhvpx1hHcnHrVZy9qMLcMhNYuAug16iiVQNdt
rlRdrsBKilL3EmXFpkHloRgt87WG8teza6r61qfAehH0W2CVRbp9WuBKzWju701lpL//+sOi+QpM
EQrKf/QjL/8Qw5PWmHJpxV1VHfO6PW5VkVdWzmzzNFPSIJGMcu1lAJM2ZZnK1I2be8N5aLZo0ls/
v/yIozblvQXJnkEcq+oG3c/r87NyVFz8+XOed5YTtMKuDOD93Bj130b8hOR7v+W+ba5cykAqYNVj
g+HEW6L+AcKzDVnnJO7cqkwgDKC50GPKYQUHrYDRpTsX3gRPc/1RHmgOiDc6s91RS4Bx7Fn6DFPP
ALRHa18Kt30qNEPfCTTC3kvayK80R2IVIO1Ewd5wtqCQi9n/7+7C7vEBtdfBGF3MfukXatQo7i4h
WZCV5AWgjO/XP8AixHwuXEzO4gNAYrSoSlDxYtd9Lm8Z+zssNkagA9iHU0BH/RI9vcUIvAbwgMTm
RsxLOIUV/T0e8G/XR7BYQnMIB0xqwIZQe7M+gJSk1RrSl7Ube5nJA3/Qss96lox4gAm+EWoxWXMo
ADqRSMz2Z7NB9eVqhZKANiKtEigxpH4dVJnNv+caCit/PSKcXiAoOxC+x4N1cVYLEw1vvA0FkDzA
HLV5yMVbZvz9E+rPk2LOiWZx9eXiyimKDk4jxziZrF0FETue7Yh+P/At6uW8hM7SgT+zho6djQf4
TBNewjsNNiSjroYxNgze3HawU95lDIp6vZd9NbD1or+fvfNwi9mjrQtKMEE4SosAFYFoUunOdn5e
j/LxTYg5w+MMhVF0JD+wME3euNzUvTEW42xETg6ejG17DIrivQfm07cZkHLl/nrQlaWO1A4v0Nkb
HZYIi0TEhbrK1LAJQScWTOYjYTTIrY2EeW2Ru0CvQkgMDXj0pi8XObbZYPWAssV27gbqc9L/Jb30
z3o4D7DYRURSbmONj7H+Gbb1gb23jS0TxPkbL5fceYh5jGfXCix3ZFUphEhvdGiBaT9DlaAQt3F2
ri1sgBQhI4xuEizIFiWsRh+8pOWIokSg+YcJ1jB78k+zNdeugCUGnNRafPPUdXk/ZqWIs97fo5cR
SLwlbPLr+spaeZwBDwIHOm8uM0CjdrFryOAxWhrgeDc9NuY+B9lQoDCaAdJzVzqQVPsstwTH1hba
ecjFyHINuF8rbUUsT1a7G5ub60Pa+vnF1xnxEKemh4nr06dBPcA2/e9/H2j1WfsYZzTQApdrrPNa
0wARlsedNwTZ3JDYklZe2+6zZZYN/C2+zLIRz6BtlALlzeOseDVTElXiW119+YdRzO23GYqIdbzY
jKp0pe04JY/7AGl6aHdbNazVQRA0yNCBQ5Nsec0MY9JDU1wXcW2i5H5b+vuhOfzDGM5CLHIYzohr
FNwQ8dAfhbwZ/i5HxXk1d/VQscD/ZvT4Yoo6oZdewQiP/aE9dkN/Iv0zMHV/OwYDhtqwl0Eyj07o
8s6fQH8wmmGa4m44opWP6s713/94IuL3/+iQIwO2IR1wuVqNUZacA70Y21DiEuQ3R48kU8fEFrvK
rjaarqvBXFyPPshVKEfM/352/Hqwt831tJ5i32hua3nyAWaUeh7ogxPo/T/M3OybgfsQiTLIyZfB
OsBcfRz1Mk7fO+vG8zYmbuVkBMoYcOfZsgfbxFv8vqmspiqZNsXohz1aJoe4kteFEAh5BkcbgrLM
f7XL8kUT6XGwxtfrn+3j7kFB1phdatEAQ398cYhNgqU2tziPuWF+rjr9E6gyv6w+2Rjkx7PyIswS
x2UTpsD0GXk81u5vXUJfCZWi6yOZN+HllYwQMD5CPRv8cRTkLj9TaVAxwEKGx6n6NljeHjUPaIz0
EeRUon+IhHIHcnXUVD4Yr6e912uG1/G4tOSdS0UaCoeGGUMqWE39Bhd5ieKaT4cZq0jQ49d93AXz
Fzxb64mfdNRypz7u2rHdI9IY6jVlT6ORunf+aE47TvTQLh+ABi4C5jXpsSBOh24rK18kLHl3mZn7
QdcRtWs5sYNEiOH2+oys7MeLv3H+Nmd/o61ao2qE6GNW6bsyg/JvNTZHBdUc22jeZN3trsdb+9bg
1KHAA0WgWUz0Mh7Kf55Ak7aPU2q2gZlqNyYVO9ATT0O1qT40n1zLhQWdI9TbZwNdSMBeBmPcaXTa
dn1smL/U+CvXvrjWq5CPBqR2G9STj3qp3ToM1XP6c7I23rdrM3sefN5YZzPLTE3zM077uG96NM3M
8Z264+tU6n6oGnJjiS1G6dIi6c96c2F7iFovKkswDr6MOJWzy5zV93GlN/3cfjRuqJXDAtlEjaCe
eHHXVVbxwE3oROTMSUOfATrlMIOHuHucjS+9dj6htIJcW7fn0uJiVw+0qiuRqSFmIzgSfac9lKL6
NWVbuLe1FXUeZ5ErwosZpS8djceGngxeRFqlhUWVhUPzl8ry/80v8nmkKnMTadlD8tKq85KEAZmb
ael3yMb0QVkW2c/rO2R13tAZAMaS4Km/BJAR0auJSGOIB58+ykbeuN20y/tsQ0VqifT+MxoP3YD5
0geGbsnX6dlgZZVpoeeihNr5Y6N2iQEsUjJoVtAg649SgCHC1OqqT6Kp6p20XRUBz2KAS9A5ATUN
aBg1SEpqrv8lbHL+4yBhBAAGagIwqFteCQAPT4PMyz5uICiCHklgpUfNPArn7fpkr9xuQDLhZQN5
aEtHHepyy/QOWuC5QByhv031L4M1G3fbWo5wEWGRI0hQpIuxqgFKnPYdWGAujLxFXgO8+8IMMEbG
z3i7B8RU4fWRrRw/F3EXZ19do0NfE8Ttu8/UTkOvhxrGTV8+F8nnv48EAYxZ7hZ53ccjPWkav58P
Oqd8h8tHNsWi+dXjDa+erwda+1hngZYUPW4mNnQyOe4qEw7Z91uGUVs/v1gLvt5nhZ1gHBNgILYv
gIXYqnetrobzISxWA5oedW1p86XQxRJ3u9smYA2W+3r4rMwmwkoJS6PYS3dj6lYOFRAKsJ18nFwf
FUBNJ9Hg7Z31UOSt5Y639rCbdSruUwseKte/0looyL44MyQClkPL9iaI85XfGqhM+35572b2TZbc
M2fjct0KspjHph5N2HePfZwMCn4yb737noMgdX0ka1vofCSLLUTcHiR9D7lR5t2mM8qC3Njmq2N9
sv3o/y/SvDTPcgUK/dKhqzAclUW5G+Kl3Tth2p+KYePUX1vj50Oa5/UskLAUMLW6Qss7kXd66jy7
pfX9+lhW7mMI6f3v+8//fhZiquBUbGmYNYK3UNp8zy0jNAHK29LpWB2K66L+gRI/Ai7yC3OgbkYr
bKWykM4xJY4eTZpqd9dHs7YGUL4DhRFI5LkddDmaugTxhuRzvlrV/rNg6OawUm+BxrK8aMgbehyE
Ym/Xg65N4XnQxerOxiKbkgZbyKjugVDJLIAu7rXm9XqUlaGBZ+SiSg1MCgwmF6k4y0ovhdMjj3PZ
qidT0elGr1rv1oNyVCQ8OTwVPt9iN60lqS7yGiAgQD7FnC42ldCxk6SB5aG0J9K/M5fcsXzcwQ8q
BOPsQImInOyUZMUpSaaIqY33zsrBAWF2tBugK43LarlqWu4DGFwMLO6tJhhTG4Zrn80t/u7KzCII
/sOtaINetRgj3Bl0WtOaxZnhH/MUELmO3fMJVn3VsRObKca8BhfPHEgK/AGZgweAfuPlGrXzcajL
tGAxq4snp0r0wCwYrELLd6efoe1lmQepsF9rwQJGsnCqabG/vpZWNuNcgwAHAb0v+wMxT1RZwmTt
UzSzi28+/ZqPfItuOefxH0b5vxBL+gEeKJCJ6l0al8YN6qqnQhJY9ryYqgg6Mjzb9j+sFHhnzJ8Q
Kj2wt72cVasCozS1bRrnTfdO+PQqeP+iTUjfrk/dymbH3sPvIw2fgRiLr8cnx2RqIDQ2ChuvtFPN
P/HhieRfr4dZ+0KoriDNBeoBFePFsSx8sIPclNE4eRqck7flMrw2Crzx5vQPEJIPS142fMSXoJgt
bTfSOyHeexew8I3TeGX3AsgA8BxelWBILisqYK53ugQsLq4r59hrfag4XIHKaSPMylKb1U1miBYA
MfAbvvz0gFKXDa1SHc206VeX2V+Twf85cO++rrUkkKjrBAb+Kbz+hT5GndvUaBoBCOd+hGnl7uDL
qZN67EAhOVJceRE1tYCkNpwiyjSUCajQhtyqvn1cGHNYFOBRkzGAgp4xEmf3dTWpkWpNpcedEdmv
wjhcH9Wfybrct5e/v7hB8bDE/d3h9yEMWgUQFIYnPQxtIz5VMVwBd2VtH/g4/DDz9gteNO+MqX2n
oUhjqCbUqj6JlOHsJ+nFimuBn5kQHrMfi8S6KbzpqRM+9orZnypFRaRb/BUaz5+mNA3NtDu0ntgZ
Jn0pmw7AKQFaXDrtEtThBuD4LU4+MyjU462do5c+fG4YuSlHJySaFRqDcVcKccDNuVEBX4JO8LYF
qWRW+UZpECflsq/iN8QrSDliwrusfFClx49j25unZjLETZqZxjMMQHMRgFjQPvi2/kPTBvYi09In
AeGHhJzUtzHjXRVpuVee/IQ0Eem8H6xjqJkOXG7sho8L5M+fOWveu+jULMtKms1bF5BQcpIemDZf
0uj6AoF6+4eTnaAFBGgiarLg0rvzdXq2Al1ayky2vXNqPFKHNPd2TiG/9FyFljHuYOaSBwZNI5qg
h9pYe7AMjw6zoCFJm1soWr6D6hD00wBoMkueNNe7nezipmnYLX4uamE7opdtCDkEpG5ygFIjlJEa
r+SRnPAAZ176oA9DeQSdEA4xlf3LlN5d2procJvskXfpfV35T7Rl6d3UshPPWlSNc7ojLXgjRX4o
LMl/pxYFoj0p+ojBmjroXEgWN8l4mDrvrSmGAnCiKc6mZgxKo99pRnVnzslHblErGDOY6HJf9bc0
h+tYPdpmILxq3E0wF4/ysoxMV/vtdUU4gZ7j5Q1oOy2MMDUauAIiNNA0yoNS5sM+Qb2YBklWfZ08
ci+a4S13/GhsvFu7ow+O0Z+coogsK3sehux2SvRbe/DvEkjp50V/hGTxGzjWt5lNbsAfglgvj1Sv
onKs9gYxT/XU3xQt/eQm7FY56b3Kqn2L2pQavratEY29sxOudoLHDM7l0d85YwcLUHnTSveTQZLn
KhPoG/tMj0pF7lOmowpJx3foWby11hihXhqT2tzR0QfBpYqbcsxua00Aee5NOzPDSvDMXZY732F+
ddTTgYeNX6Rho/w0mGSV7VsjzUFJyGNlFag4jsVzPvWRNdjftcZx9zZciCJg9SHYMjbfrNRlR5oX
B8Jh74Z6FunA/rFkVPLKPjhpfWu7NcgdkNoMQdMCGNlL3os8Y8eK+UbkUh0IEneMPOC9A9DOspCn
3bdpgHQYSZwNPOvKFoQAGoDK0EFDsW5JJKyb1hj7UjgnW/O/GW37lomNTf6nXXR5TJPzEH8qF2eb
EC+Zaugn7px0v9fjxDZTiB+O5pvU2kaG4KjhbHKsyND3CQrYMnoQzLzV80Lfsfq3pXuHBjq5GnSP
p1+URgMW1anlPbqiFiVxrTPwd0jUWFLs4P6tImjGq89lYfT3JbxlNu6cj8kICpsOACoWzlo8NhYl
4TzJdEAjjOlESBf2U9zDZ4p1L16abczax5PrMtDiCQW8tOMOlkLSpm5a7Rc6Y9nfVzrOQwAmdXk4
cmcUGp7Q0ymHgULxqaN7Ovx1MeUyxOKG7hpwDrt5usp6p+A7qX3Tt9JDb4G0xKWH5YWSuY4H+0xa
WcwU6CpdAkiwcyLMbYCTVuxgevylAabTyKzQByXJ8nkZKV2Ne9/Izb3ZqSFiuvbD7OWus3iUlFm9
S+E/roSAnoxP5svxVmjls0aaL3xiEUhq462aqgonbJrdFwN8ruU00F3Xg91YKvo6wQX7lmhFyBLt
q067p1HTQQIfn2tlPWmygQacfZ+PY3maTFHDmU0+E7/ZCW4fTFwAvLO/JGX1za+ztyqtnQAcKyM0
GEPS4E/vTSG+OcZwb+rdSdpGlIvu5FbdbTqqsMx8K/CgbSOH/BuaN0hlHOc+R3NvL9O0BYPTvB+g
N1329iddOrjLaGgLK9QZ29uZQKEL2LFMGHfYmjd5oV6MynKCsfDvUZh9uX4lf3y/4mMBCADvNKBA
P1Tfs8oDjSkX5OQMIsVlRrug4/KZm/lzq2tBQsjGG+hj6jtDz9Gjc9CmA2l+UfAoZdnWolTGyVcN
FFeyzEuOspmGl7H04UwKfjF2ViaHU9PLdn99sGT+8cuTD2c0AYseBZ4VTKVnon3h8mQ8ZRBtu6cW
o69uPdS3fKBWKFBdOoBTl72ip6nNxh7k/0g7zx3HlWRbPxEBevOXlCnPUptq84doS+89n/587HvO
HYkiRHTPABszgw0oKjODkZERK9b6ngC8egDgAwmpLyoPyB9UsxSp+cb8rvZUhU2MdHWRqLZmBAz5
DGVY2Ezkhe/HLBn2sa99zyvZf9+OeRE7clH7r0Mkdu944Wt7LfEhaaAFI77JhSL+qD0YENWu4Rrm
O4C3eAKRCf/fF0/UmoOVG9ZH05MJQKOQUWYr+ydjqr0ntS66x9IMwmdBCMsdJebmbpQgI+5ar4GT
QAof23qA90uOjde688YPnqf3H7usIGKTB/+S5Jp5aTzTCZmX9ewy0IUUMn/ddyKvq+AUHZQjPNFb
Ndc5DiwOgwBBXYjYDcHPsmsYR2rPK9nsnpW6+VzJwb7UOscslV1GlEi18jD13rtwk+F4xQEhe50f
riK0JlcPS7M2BDOUw/45B8TThr/z8GPQ3CcBbUSGIHLt24bPXa+SJzL+RkWRB+2yk8h7xezMdhy5
N/Zt63bpPWTo6lZcv84aaAXPEzAMuBJ5lyCx0ujKwjez8TkqT2Pm/j38EMiLhlyViiQ6X8+icNEj
Jt6UItdGavUpKsaqYEut/0nUEb75++3iimKMgaY28OrFBQUra2oMvjI8S8N7Uz7gdIPx2G/B0Vay
BuB0/7GyCEJ4hVT087dkKKGNSuIxUb40c9lf+3h7OStZw4WhxcYJJcS5uYghMf/NAwLaTFH89N+Z
mF3jLJsbZHPQYhkTseX4w3OtOkK/Mfp6fUlw/PMTdga9X0+gNrHqSU06b1dNeENLMvhWNk4N0iD8
+3SO4SQNO5Sq5St6p0Ia2qnJpe451ozuZ5iK0zFGMsoNI0XeQ8MC3v727q14wjwNRQeatxM34bz0
s91L8rxS20LvnmHsZLw7vlNZVgZywRu2RMhXdhHwGLhtmZK0Jpnzn3JmStQmdUy56Z67Wpfvpzac
jllRlD/TwBreK40YOcbQMy96e4ErkYHZkblaB0SJILtYoOINcVsKSfesqVW5r0ZRPHTGKGyc24qf
a2AvUUKdRzqv2I41pWrh6iy6Z6mvxtdyGGPqOb60H1tlC5rxBze0uDfoOM5C4hTsQJMt8stYlHyG
dOLuOZi66KVL1dyWoMZxW72sX4NiUn7EYzM9G4bmv1TTJHyLgjhEWljvgZul2ZdmMsMHj1t7X3jB
5NQyg3xpbfrvrM7iOZ5LHoUkZF2UbJpsPdXk1vGbNNknKGHYQxLAkTE0cJGXeXkYusTc9dXkP3Hh
t05hNaLNxdnfBUP9oynUDrSjwDfT5uV+HPLjIA68NrsCqmMlg/6Re9oe9WFfBXD99WYckoUMvg3e
zykizT+og0bvIjGs+1BpiLxTIO/kUtDu2wyxGz1Sk0/MFP+Shkb7ZQ2T7tRF0+wbVWofZKn39mHQ
lMcoK2NXzFp45Vp6Jb9AwQvPidnIia1IETwjelX3pyby+myjzrnmFrgE1M46GNCrelKR+vIkMl3y
rDai99znef01ht7lSWrycaPWtpJNUFanxAZw3aCOu/DzqfIKJeji/rkW2uww6Zrpxl7nuaWASCRM
Tcrea/LkyZAT7xfP0OAfVjqT0cK9CzaCbtPlxx3XsQDytuqfTWn8UbXMeesRKlN+sgU4X4kiFw/e
xTpbKQkUuIaG58Czmdk1/Z3ZncbI7bZUrVciow7oXGJPLTpcy/QMtpbSEhKle+6nE207CDsfM/WT
JPy8HZ/W0jGSI6jGTagHKE9fbtwYCYk5GF73rOeG4/lqaqdj+tkY4h8ipIUzJ83bBDPHRlRcW5xJ
C8vUUWQAkrrYxSDpmeKKuum5CUBl+O6kffWl2JnSLS7rK0OAdnnkGDgG/QUeWJfLAyxu6WVfRq5q
PSGt4jWfMyAgxpfbm7hmRWfGHLglSjgEx0srksfkW6xrodt1aNz3sF9ISBkYALfCDT9ftaTyTmQ1
gJGXxxXFhUqXxAvdSFMe8MWj2uV2m+QPiW7e3V7U1c3F1pkaDZJ5bJC5h8UZtZ029Tp8P+6YPhqH
YtpIaq5iEz9vwRlCqslwxVWhbZQL2UvBbbqVkB1KI/4wUpHU62kDhvGnqXdxXc12UICn5WfIINQX
ZzNYIiWJAY0BS0l3SgGpLyXk92H87LXvmBiLmvcF7D60ZexoeAfp0IanX8WLP+bB/M9A6GtgrNnk
cdqITeiWvTHXrt8Xg/C1RSMi8oqHiUG124e2uqu82v7P3CIbhSClSAIN4pdY1iAqih1J+xz89ZjE
Yk2LLRXVoU+1sQvdrK9tQ3mw6o3vaWUVeJ1iQBKPvDknd/k9+QG4BbVnFUz2OlYqOan6lub3t7dq
xb8xAnUx4EfjGjUrxEYAfZnJuH/yxdPftrACKwcPLkuli8PQGIj0xeeD34klaUvkFiLFAIFe5GPm
q903SAb0XZQY0TsLnrLd7TWtbhwyASITH/NA7uJk+tT0p14iPDBv7chm6YzWfRAkfx+EDBG46Ay0
52Ja4s50rRSKwZ84fyWwW/WUDW9RPXPGbZzQ1d3E5YeVGZjKP9DAXrqBmgZIymtG7DZ/kHrmIB6a
AqFgaJw+IiBd2j0TlI4aFdrx9jYuqQtAp2KZaW9TplI//wmXloWyBNPJULarlMFeEtQjPewDSgNf
B7m+7/LiV6Vpz7E+7dQye5Lb37fNX58ipQQkPwARwvsHsu/SOoRiiYkKVO6Kp3pwksb2/xpEAizn
zMKyE53JYqoWOhZo6mrvmrLMvg2x3G05yupC/hT8CPGUiBcLqSLfUwLJz91hOGQ/h/aXbp5ub9X1
R8yw1nw78aRDD2EJ6ehaKymnKitcNbJqJ+rVaicW/dYoxYo/YGbWAYbCUqYusiyLDHIUV1JVuGKS
vHiiDDFYsM+tNyX6mEXqkzlJu0DSYdChB9ikGx/11RqBkYAm4T887lYAH71uTmUkTW5dd9Z9HQn1
gc52/bcJ/MLK/FecPY+FmXI5NWfRMe8YjuAfIKBKR3Nfpvd5clSnxubyvH14V8kMJqkygWOhIs2Y
2sI9SiSm0M3NRNfoBu8p48HnpoMX7WTwmTtLqaINZ1m1J1PaIp+BCWFZRrOsrJ6iypvcoUpDpy+0
vZGlT1YR/WjhFLu9tivXn9d2ZmuxnVaeKYpnBSiYF5NrKvWxq4Z3+iTt/8UMVyRSGYyKL+t1QuHT
nicQuQk6MfZUNU4ymJldVv1GYrGyd5AtQLwGkQp4neWsBApj0J95o+Aq8tNUfIqrF6X5VkfBxrZd
gxaZsRW5VyCEpyoEkPrSDZWyiUswKoIr5vI7QxnsKWZkYnrMNLQRU4iWOynbVdWgPQWCV991tM73
Zofo5u19vbp65j+DmwdwLZKTV8xRwjDmADFg3ZxayRb9vZ/vu9CDPup9FnfoSR9um1vxFsyRKkjz
pcMUxuWqY00X4ABg1WHyEJkQSX9st6hqN0wspwutMhQ01WsF8pEXIf4s68d6C8c3+/RFqv1n0/7/
KpRFlEyYw6bK1Qtukhz67BDHG3nH1hLky10yw5xvtmKXuji3QczCM5LYcv92+yzWjp6kBnAl9Qwq
TYtVqGKeCqlgem6j/AjMxJGs1765l4RHa5x4729R3a9tGnW7WUXcgnZq+RTOokBWfEv23H76EsKX
XVZbfOFLrWimIJClOzMxr/gstI9CV7RyhImCsuiTnipvMZOHPYTPrpAU6V09DpYdN3lV2ZoyvcqW
HyPGO35TBm0HQajjecq7PNTRgjPbYuODXztTarGmLJuGSI63+N4rJSpU3/M8N5kec8ipBlrB1lbR
Zv6RpWMS7+c7BlzmlZgaYtTqWI+i6Y6UGu4/eI/KFsUOPczbNqwFeqAL8lCtQWe48mBK7phQgs06
OI2LHtBMbVLsS4fiRxEZ1qEzlf5zrpf5vh4U474DOwFtrPmF+XnYkCP/Z01auJNq2GZEkLiOVlrR
rku17iHHxINMK/yuFOX23s86gYplRy2ykY3uKIh1fpRSvnAf7q3WNsVWt1VItu4hZo52NFxDe5yx
ybEuSYgXFKUjq6Foe1r41eh0aT+0XUZVVNN3NaibBLVrCBJNYaeGKhOkTikxISa+6+lKm2OXO341
BIipW04qJlD+Rr5gj35u2E2FJBRspPKLEqq6HctSbReSUiDEN1RPfSSlT3Jv9HciI4XHyNLzp7Cx
UgfIuPAsZOHnMjPAtObmkH6uu4Ga7hAm+Y6C9sjc91gJx3Iqmn2nRNq+iYPiNfIl5Y75S+NT6gfK
kba3shvbsHnoKy98yHI9YV5RaB4EdDRtMQ3Hx9oQazcIDCAFXQHgExq7I5RUb0GIkorXG95+lI3s
QZ3q6C62tOrYpmKxtwKGIAKqOzsUWXVQO3XiMlvkOaGnJQ5ZNPuZ6s0uE7iIvbhT9pWuZIee4dhD
YwiIxJkwBA+D3z/lTaA+hAqoGb+V4rtB9oo9rQIaEwEKPPD/WNBsDzJytmrgjMUw7AaGbO1gMMan
YqxaDqjtnzwzTu1B7fWjOIntB1OYi92R4bmVEXmHnrqUWxtGaGthH9oJ3Q5YckBLqKJgHlTNe1G8
JtnXXgxaHZwegjOi+PF2NL16BgM1mDsfNEFAXpM/XMaeRLfKOjQrHRpCzQk8cxd741EwvKfOo5WZ
xJujRCsBBYN843DFcpEuMZ+S1PhDMzW6GyHKlAjTB1UQnwdL+317Xatm5gIWFVo6L8sXgViMEe8S
T3dltRRsQZI/t7LSHHNZK+5uW1oNXuQFCiRRM+Z7cR8lkHt3jaebLhKqjhEAT+6ldAcq+i1q5U+3
ba3dfRBh8+alYnY96ROaWkGm53uuNWSmTSh9VJP4WZAHwH9mzmRRvJMSa2N6fzVy0t6m1ggw/yq1
LJIQcaek8Vz5q4na1f72krZ+fZE0VIo15ULOr+s5cy+AMrV2o5K54uLsF+SKDGSwgqWLgyVMrEkb
PFdKkwdfCY5JGe0yS3uF6za3hVDfcIi1FfEWpfxCp4PBnkVxwjT6aOpoJ7nWlP6Ckn5fReE/LIku
MMP8c2OAEeHLr3akXNV2Su+5yFI5jSo+GTmaCtLPUmv2gbClFb7yLaFDAz8rqBDegsseKQNYXpTm
kgULOWPPzLHHWnRIpi109ZaZRRoURX0HJ+VkuZPhhnJpC/09SdPGw2HNGc7Xssjkm1TpgZtgRErd
vL9PC1sZngowt/UGUHXtUz0z9AcGeJbUFW00DZ2JIaU99sapz9/pKexagYLq3+9a2yijb+zdMtxN
eiNUYT1irbM+KkJ0bPTx0eMyu/2xrppBeBSWIgvUzrKcwwwVeUwyWO44OXn0CvhIEO5vm1gLpzMz
HQyCUNJe9UThVylUc5rpd33P6UTPBodl5pHDMMBtQ/NJL5NOujQwcADsQ6ZmXuvZAXnQP2eFgaqS
ANyw/x2SZyHjXnl7KyQXZBoDwN9/Z3Fe+plF2Suj1guwaNXlocjhxylOg/YVIS27z+8CuWCoZau/
seqGZ6ucv4czm3pPLluN2CzV1ImzlPTqTbdA2RfpoU5Kpx/UjVfg6gFSDAPMRU0OqPylxZGuu+gH
gYfU62FCfcfXgJl7X6Lwx+3dXLUDqnjuQ+AsS2jz2DV+TIMKVaxah74QGobiq2/VB6/Z+JLX4vl8
e+CN9M7B3lwuSBK6GBCiZ7lFxTyhuQ/bLcHY6/olL0DmrID7cRvRH1j4Ig37RKm6QXfh33GzUj2m
pv6h7AeOSXtXR+MeaE9izzoBcLIGRytSft7ezJUPm4YHeaCp04270moS4t7XpDDVXWmE9zXt/NwZ
JwQnzVKY9rdNrURgTDFNCA4aCPSy8RLHtdjm1MRcXfg0DXd+z0si1u9CtEM2qR9Wl0WgAj7JOCaq
UJdH14tlXOejrLt11NiGpxxQgj/05VY1as0MFHQzUBNJYfrll2aATdVFbgbAsNvarUW5sxUGJg+d
GmzRAcKIzG8twhaOohgzdQHEp0tXmaHh6Ir2mlvBq3gaBaOFldqT7NCvmOB50brOQVhHoFcQlNW+
1EN6W0g620JV/ErFLv/EGM1Q2nJTSXewVUC4r6UVKHBJPZWx3z+SVA4HoczDnR6lSFgnfTHZ5IaN
oyGmtOOv+jXGEjgSqere+10+7JhZyu77si3uwyDR7dqqdARRfOspKD2KglpXO8CVYC4Jhax88QVL
eZW9gJkVPx0dPTRiynaTdvTkJnC9vIlRtm/8vYwuL7lg3u39dOqQ0ta0dwht6PcloFy7EtVuVyAV
YOtanqE32k7PftR/z1L+AjM0/IceTLdTcyUC1haRr1GH+IExZSgFpFmHxK+sY1GKynPT1YgRld0H
vxeH45Bzp/laZD6aIIiOge/lDkMaw6OfxA3Jr88cSOTfTeohAkaQS+WjRnUmJCy02T5k2J/HqWk8
FDTE7kBsdMcIfM+jVEyiOxrqeEqr3vpAx0V+rH1N3AuCmNmRHIu2OijiQ6oPxq/MY0FxpUwPAcCk
XYKyyQMCNX8mT6wPcYV6FjM+9XEW5zyYILYctOile/7XZCtx6zttEba7RGkyEPSKb/OYQyrerJmR
8hUGhZtZWEht5F2Clu3O8KbW4ePJHCmPmp3E7ODvdjCEY+aFuiMqofmQwnHz3JWa+oAOS/+iD6CD
fOi8nsoKjQBPjYS7uOultzgQGxxLGQY77EzpY5ZU3kYoXrnN6Dgy+gGwDZT5suPYa2ahprWOHlIw
7bPko9D+6oaCeQj4d/rvRb3VJL5mKeF5fG5wcWUrAaJlgqlpzPi4VfplUL5n3ksY3GnKiXKnXYuT
021BtdaiybnNxZVN1uabrYBNRmn8blcxi6cfbsfglSsNQl6+urmzA0RwYSKMWpgJNM8g92l2HQ9k
rzjetrC2CKYkYaVAj3k+rcuQGPsyw0C4s9spPyUPxa4pBcm3NTH+h7l9GQ1R76bnN89LXhFnDnLL
pQrmzI0zTTigkpXfVQUkW0Kbfx/aVn1E3Ef5lKh65IzwnjtIplW7pIqAwMVGsWMF9SlKG/Pv03GI
j5l3M3FTovTiQtD6WEb/gP3VTDsXO6ckSje+8/dbDCsUQHCoDhRzWdEU2kSI/LrTXL/83fmINO2s
8tdtE2t+cm5i8c4siqRRBgsT2lNtJihCbeG/ZjdYnh+dMfhCKUNdTxv0kdcilZxoNG7zL3rvTQha
D6PtheKbVtVk5NHWkO2qY8KSJlNvpl+87HkXsZZkQzx7TGn8BgPnP8mKHu2VGArxjc1bi1azZiOJ
FeWHa5gMteQ4mCbT9c2o3AU981xtV35CoVd2xND4yQRPuvNA9O/NsleY7YjiY5NFMysWjICTpfov
equlNl0OVG7CPDxU0iQ8hSSK9LwgTexGmGLTNBbvBTNSkPesKNIjJEcJ0xqcPEyl+7xgZp5qpf7o
67V+tMLB3zNjk72FUJftdUFoDyr8z2mjwR5ElXfXZjn/nxcXZdF4APYKIpdi6kBRclD33CoApEXo
z1RGQbkGOu7iGqJts4JF5Pb+bWzfkuZCH2RlTDzJdI1egw/K+9R35S7UZd8GMHSsxs6RMrRTbhtd
dQ+o5hQdFZxrWGeu5HrDPDJGu/FpLPI3IHYfEDU0NuysfVkzYer/2ZkXf/Yus3yxHDIk8tyeqsAY
hrY6ban6rjyQIHv9j4lFqUO2EiakKYK68J7JyWOt4eXq+4B07L/asj9T/mdLMZiNytSKpfjlW6tL
ZCcfN8Xf/6TQy0Bxtphlf7tEnSIh9zTdIqdEGGYfEl2wZbV+aevwZ5zp71ltCQuKehcr4XMUibaW
N7tRKzYykHX/4F4AP6AATpv//dlihTpDaFCvTbcTEkdg5DFl0h2Skf3tPV1NPOahKKI72j2Uei/t
aEOQxYnQm64YezsPciUkVO1OUu/UUflSaerPJmKefOrv0bDbqMCsLZGsgOxghmVe0ek2YqZ0KLHM
5+kIsLLim+9ur27dAnhfeKRARSzTD7nKpzS3CtPVsxexT9nDd1n99baNtQ+M3AOuBpIQRrIWCYjo
NWJHcmu4iPMF3aHxN3bpmjWS1PDcwOIL1gSrqNAppFZZvkTCl9RsoV6404wnMX4xvX1Lpa+37voW
NSntuS2eh7ix2/7n7VWu+sn5X7H4yMuUqcZhYpli+oJAqh0FJuqH+ziHqMd0suCX5MF/9Pu21Y29
VRe91HiQAVtxC7hGmrt9or/VibkRVNYXBmCb9I337hVyrEwD9A+CyHCjIXbLcnw0CwALal6gbOp9
1sLkG8/u903l/Yhkc2NX/+A5ltFm7hzBKT1X8JdfeWCIXq1JOflxq5Si06CJ4xiTV9+brdre6WUR
OrrpZx+TcPTcOuDNylxWhjII/BZoBaJjVgg/6s7nBOKu24W+F9xJnWxAWT70u2Q00n1hyd/GsdLp
I1vWvrX0CH0lUXzrdA04C7D/Qzwiye1l6JXbvQz4+vYZKqsfIY0RgIYAeSA/u4wwmVmDWQoMw5Vj
AmX7W6+F7KnrdfnOkAvpkEdp7LQ5bA7llJO7N5V5KFI55609WvizkJ4QFhOOadB2px5GEhqYk8Eo
eRxq+6huoSQavdSyaVR4dz7pEYFEFx+GwauOEtUGB2Cl4IBnKB94pKtPFuJDaLBq1qvntfm+EErl
qdRopCb6WL5Z1UZ4+HNhLI8YDnlgiTrTN1eQHr9pIPRPaoqxGfWI0vpejdLnSQPI3OTvjCamP+md
RLNxKX2cJKEClKZA1T75tpxMlEGUz6kY3zdK1NmlWj4F5u+gCwGqK1tfwurHRjmVPHymNJMX5wRN
Rz1VJCBuCKWforV7Xbm77QrrnvAfC/NfcHanhY2ajZrEa0Vsw10a1zshhVUg+/s2oqVDusmmw0J9
BfLQggDCcVM2XLMoP8iofE2GvGFiPWj8x8bySVT0klxlrWa4eSs8JK1OzVSffpnoEdhD3LmqFO2H
QXjIkLOdgi1esbV862yB1uKxpDaqlUZ85O4A472vfDb0U05lDS7z28e1ZWdR1JxKcH5SwiJLJLDR
Hmle8nInb1H6r73M/gyAIGvOsVx1TesA+ugyM932LZ/Av9DbLm1Fg5l1IxlY9e950uR/Dc3LPfM+
0OFoUIGMdyfVUTgncyPQbf3+IhEIKr2GGonf/wzNwIx/2XimrP3+zPDKK58X5ZXwLRqjTDfFuelK
lQdnkQVdtRD/Q9bJ2BK4GBBY9GAXriWpQ6D4MV9oVu/E9J3/ucn+4RR4Fc9Mb3NDWZ9jxNkpCEXg
B3qnGFTKZVvPYfwQOvmvh21JmWbqHnjIie5X0+tAYmouewkjXXY3KbA2bBHdrx4GNNYzhTW9jCVJ
qRwHoZzGFs8EPz8o9TfPNzeOe+27mPPJGTYzP+0XCZdYihAE5YHl+uKdJX8nj95H8YNaTXexvxHO
1uLymak/0e7sTALYvGK6XHRb/WfJyOy6tRvl/e1gsrphdOlAec84xGXrorREBNvz2HINcXyl5fo6
NsbpH0wYcEnQ2FKoNi6c16r10Ze0znQDkcJcZU/hVmN1dRFnFuRL542jyUgqn8dSkTp1aP8D+tea
K5l0/2g3Xk3dB1Pbx6lHHYdCy9D9qkKUGo6392jVq5AXYuyD2aArjIpXSL2kpx4mSgbd48Ti3ugT
cSeluehUVSsfDRm2z9tGV/3LNIi9c/sbbOvltnVa42dKMk8CQ6XYaY959ziYG0+Fq8tKYWSaVrDE
W/lPh+zSRjJEqhIIUXzyRUGytal9J9HKQE/9m4oew1+u548t2nwzAvL6WWlmgdGKQhafkCF5Nkb1
Q6imO0PJft42c3VWCzOLh188mGOq13l80nSelr5MbwquPl/Yx3FG/D/ctnZ1SAtri3gjiZkwaCqL
KnSGWKBsK2gCh/pGOnzbyjW3FvLPaZKn8UnoHk3/IFZuviUQv2ViEQYQwP1fE0Z1J/fH+qe8RVYx
b/xFSn+xVYzXXfpaUaVVw4s0PiVK+zQEEm/yEno17aRInmv4/ftaljf2bd29Z2z4zLBGEnNpUg8Q
woisIT5VqNMExzg/BHRA9Y3ocBXf5oWhCI6wFvKZJAGXVhRF7wWzFOOTJXyOX838020XW10EsQeC
jznMLdFkPHVbKw+K+NQVcmxLCJDRbb0b2vFoVtlG2WTL1uKMhqwxU32s45Oh0Le+Qwyy1/bltHFz
rn6iZytabFgZmMWYpKzI8KwIxqZh11TqUzeZ9wTyx26cxo2sYHVZKCmTn8nadbUpheVqFCs/OQVI
AMentBidyhCQUtrI/Vc9YZ7xAS6yMsmOEGijy2WanMzhXgrv/nogcHY0Uli4mHhqUhm4dDSG5Kcy
CczZnb+Jwjul+NFFb//gbHQFocxR5eu6jlcUNS0fVtCkzqTdR4ndpXfw2962srpPzCaDfOKtSQH1
ciG5rySdP59Hk/q/uEP3uaD9uG1i9ciZGCdZNmcN+4UnC15ohbERJad4dHI0CiBDkcB/bzjWSkyb
GQPpdQO8gJVtsZAkkz1RaL3oJLXlPauVqcQ0lV324IIG89nIhLcxoihxe23zpbKIpBdW57WfZZ55
niS64fvxCfTGSw5Gn+DhqFr7vs6m3/IgfBOK9pAH/d8+c9BrRUcQqmmeU8x2LRabFRoQUDOOT6b5
WBWxXfuPer/Vcpx/5GptukYGDxvYzLxyuTZ/IPFITTk+lcpxml5Ay4ZbNE0r3gf7AzNyuAetzWVp
rWjaJCtQ7z0liVMDEPh75774+cVXamZZEcsePz8xLuI/lMbfBxmQvuw/rWsQMeIcXc9Ov+mCMclU
GPQbBZ5gJ9sAL6/tzvnPL/KntoCufND5eT/dJ9HHwSg2vHfly1RV0ADwLEDbyPDx5d/vm7InW5Ea
npjKtM2c8R45uBtRGhrK6V9Mka8zJUtMuxpZDZkZKmVaMCdDDewygyNL/i3CUDSAX779Sa4FAqZx
53F3sA5X2kJeHFViFrThqdXyk5Lod2IDleZo1bZaCP+PfrmvN2L12qfCl83SxDleL7ObCXobaKaK
8CRHyetgyY99XX3skde9vbQ1h+DdT6jGEBW0xW0tyXlhqmEUnqby5E8vyt9/LhBIIO6BshWF3iU2
uptCuchaeTjJ1cH8Ejb723/9NXiT2cDz35cv3S01+9IAJjmc4J2KNe1QqC+DDP2baUvpQ2d98KvP
E/PMypaE40qSQ8WGVzVMcBaX9WLbUiQA+ihW+lMKCazW/0iUx1S4RyK42Op1rfge5IZMXEKfQ01l
WX4y0k7JRN/vT1N+EtrHMQJuNX2FE7wcP4n5Fhp2xeuwRmGeCE02tRy2VVK6Kp2gdKfUCp6FSH+t
M+1j2GzxPK94HT5NUY236TxJsTi2odQmTeiajiDdoRf9ZrUbSeiWgcX5WFYjj2VHdwRZxTY/qH8N
xodz4HwBs/2zMF1DU62p8++b6Xdf2A3i3vB/3vbtlYO/MLGIpJFnpr4x9fMSPoh9uAMPRKh50cVk
b2aPRSbubttbcekLe4u8o/GaoNf0oeOhA/GbnNFSGm3+gkPcvFbmhrF5fxaJAFygtNfJORhlWE5c
h1bbJ7lUdKeoeq8dpe7D7bWs7d35zy/eu20rql5q8PMj4wQxREY7CwFpzamDY5l+vm1r5ZNhKdDK
cOfxX8tA7VsaDH1l3p2U/gUqyl05vUEttxFHV65VE8i2RVKDGggiN5f+BpEeE9mV3J6gL4djxeEO
hjAPFRCzP95eztrJ8AjRST0Ib1cUhoIZRxBH++0pQMY9VH9MG/faxu8vT77IhE4d/KQ9Na+1tIvz
3e0/f+00zv785Zx9j7Jc7Df8+Yp2H0aP0/BQlxsp2spZgA2ZO5cMJUA/skjR6noQG4NpnFMoPXC3
JApYkJd0C9nzh8Ru8YlghrYdvXAmfpYVwjFOUklKaYCaamdHzCN45efM++7Jb33ykanUt+Cu023j
NfglmE6gH2rJ0fy727t5vVTecXAkAg+U4fv5Mz1/FuaK2kI7agqak8rfkKj3UYDOwrc8/+uslNl+
mC0ouCNyxNd06d38DXkiMD/C5woxXE6NbYvh4drrLi0svp9BLnKrnC0EBShsu4g33G719yGiISVA
0/mqTC1kRpmLkVyfwjcY+If82+1zuPZq/nz25o8vXCcBcplUXSFGDcngnRo6TGum3d9+9zw6JerE
4qwjzrNp4dVd1IyeBh3rK0DFDiUaupu313C1RbMBiwcmjRvQZMs4WXi+KCZq7L0mT2iXcL/c/vmr
LVr8/OzKZ67KgHk6dho/j9aY1NZ2JPz0tY0C2tYSFntUtyEM5l7kvXqtgmJxDDZkI86vWQAyzUdP
0fGazthSal9Q/NZ6zcdvnrlPg+QftuncwHxznm2TnltGKlsNSI8qFw9VTUuWtqH6VMCHvrFbaydC
lDQYNqf3xOFfmsoUYYiQ17ZeVelZQr+klBKnHzfKFmsbNs+g4VBwQNFOuTQywmKq+mUhvIZGG+xb
qcsfk0zINj6OtaVQngUxp7ESaRmLuzSO257h75PZDifV8h+NXjlKdbL7ex+e+Z7hucEYfMWXiwlB
taV9KHuvFANfra5/icTetrIt9cOrqM6nggFNAxAy84zOqz3zgUIuDAH9V+9VGSpyyd7RmvAFgDjK
HtnGBbJ2PIC4GJeSYP8kMF6aSmAX8brY8k9ZlonvE9FXP2qe9dcwHRZ0bmUuqZ0tSJmkMe27IDjt
1PqHUv+4fSqra/gTfRGGAk+w+HW1L0ekCir/FI0AJKzO0HeTn3n721bWDsWiBMcMIGKiZF6Xa0Bs
ZIwbeKFPlvy7Hr+NxddC/Dpk3//aCkVTJjb4JKHcXj73k1Fro8ZMgpNpQE3N/HojMyWW75poqzoz
n+xF+jJXE88szbt6diZQiMeDKEbBqUZ516jSUyePkY3C7PdMCw+RbLxPC/nnP6wOshwYEWWmAZfj
jX0Y6fLo4W0jhCwh5e1YO4rjc2hsjRdcU3HNqzuztPDrAla7Wq4M/9TADbhTLD1xIghL9rUqaO9D
Qe7tekQqK5SyyYlEkNB5MQV2kpTKngp8tRXVV5yH5dLjB466QntgRUwXB2Ltn3JLc8rsnTBltqJ+
Uazftzd4JQ4yZKlAK8gUOmzSiwtQakZZGmhdn1DS8h2FIYejbDH2lhXoft02NX9VV/5zZmqxw01i
6lZXjP5pGrtXYRwzJ58SJAgbz06qCTpky54m8JzdFl3RquPCNgazJuGRx+ml46ZRMco9k2evscZ4
wBQWv6maz+VMBt/+h7QvWY5bZ5p9IkZwBMkte9RoSrJs2RuGLdsEB5DgPDz9TfjGf9yNRjTC/hbH
Z6EIVmMqFKqyMr1P5jJ8DZLW/ftr2cKsAtaCQiNI+CQfMzc5xKRdnj5Bi+3AQNJosmabAKp6fVKV
+yREwgwvCiQwZOJsXjvMbQhNn8p5QQlo6azHAoIsu6FZlk3BskBzb6oWURQ2UVNAzw8gVOdzWVvO
mBCotMHdhN0tw7NzT9KlfhyHB2Pe5c2usjhqhM08Hq8PVLVRceUIHR+AmhAZnBuuxrWyaWmlTw4o
G+mSFVFD1p3rppoJVdvBq/+3GWBZz+2AY2hC2AyPY3t7lGva4XuvG4pqzRCY/2dC/P3EkQqdGuIW
KX1qAEZu0vfOfwi9+yL8eH3GFLcc5uuPGelo98g6GDM3sFTUABKwLL6BsX5z3YZytgAO+b0iAD5J
EWEZmJMzBgG8ZtDvVv+hXb0dG6jGinIkJ1bs8wlrQHs4LBbWxKkh+FCsbXlTBa7O5erGIm1tqCuv
fFwSjCUFpcMCKNpY45HcozpwfdLUw0EzoyB9dBDpng/HHccU6VKx/nP4NJnIltHub6XX4HhA+YE2
ThutVxfhbYNSKsi8piQOEBtGVlexHZ2WD/5sm/+wNqCaQw1djOWChJn4HGpQfoVHYEpfmEugdGZr
fI5qYWyQ9psgThey4tLC0AH+xujrJGbtEm47d/kxOUt6FwL88LeJIEwbngNohgbqEcgQ6cgUSeNW
aJVP4k6weTh26x0g/rhBLMo3pAx0qGDVwBBJQA4GkGBc9NLA2rkcnaGF827nfc+aiJDjiGrA9d2m
MyJ244m3WV2jd5ZG3BCgPSSPRftQjJqbXWVCEGmhpiFqQvIl5MygnFisDD4z2ZFvSbH3fv79GE4N
SKHDgrcVJD/S9GkoKnvDEqj7uTOZI2+odABn3Vikwwm1msJLaozFhLP0wQXs/TR1ZOxKGziXoNoG
xewFPpFNlWfXDQISitsakq3dU/cPiQ0R7/xnQrpj+Oh4bOXEiBNwo+cDMkw6PK3qFju1IJ0VkraW
nc4YxFrs58naZCvfVUm1cWaNu1SFHKeGpMVfQdNs2w0Wn4Wburjl42NY3oJqww0icAtlOtSOyjuD
MAAhoODTg+7P+XmpnADlZgPjYlHdAKA/63ICKgOA5+PtLHwahBLODdiJ0aLroIOB+ofF33X1X9Xm
gtcPUcFAxukiIpwGbwR+2kMugBvbZLUfy/61znRErmLS5WAeSqiCyBUy2xfEKQNWvM+yCjF1xdkY
JaVJDqnvoE1pAWP3PNHlUGbj1IJJImAaPgDlBAooAhQ/wQ8jA0K8wix7i5RG7EKHc7XqyMs1W045
h3i5gxYf5DAXwWaR46ab2sKIuU/Y01ybyW2Z186RdUmp8Z2qYySYzRAph4LAR/I3pM94NfLViD3w
z07mm0vQ4VZ8wfnV3APKWQuQswGyIgSiX9p2XV+v6InHtnPozh+3VIcX1n1fOjfduNKWpb0Rh+k9
WI/85vX6HaD7vuRvHO4hBvDFsZm24ZhHLPhy3YCl3NMnMyQ5mjbpwr4TFrJgY7HIyqL8k/EO/dZ3
6/d/o7E13Kj95XD0mEcQik9erv8C5bYDay960/BKRTLn3DNAdn1xIEkKpz3soGMBUThLJ7SkMIF0
J8QD4B6AtrsoO67WDJIxGsTLYIN9cNkkqwPqvh/XByLWQvIOZ1akgH2qUFFbXMOPwdD3iYVsX89p
nIE4aZOy6acLgad/sIe4AyhLcFBgf59PXGP6Sd+SOogTL9mHQ330xiKqkKvaoM/wxu5RW71uULEZ
8QAGLyW6b0B6J5M4epD4qihtg9jPp29LyLbm0ny+bkK1UoCIALmHwFoQy0hjgh/vg7X2Yz95sOmL
s3wYG00RSrVMuIlEUC04NeT4s0umdcmrPIyJUedRVVqPBu1Ak+ayzx5UspBwym+uD+qSnRt9Macm
xcSeRKOd7TRJk2VgGR+mgwHipdSrd5QFjxNglxZN90YeHGjefxrG7oO5zruJl89kgeiyXd54tL1Z
uO51ednnKH4T6AcgnAX9nQsSk26mqxOmeF84U/rCjexpYsUuH9ltn4C/eOQ/rRQ/rqmmrUN1VHEK
nwPSNsEUB4lgXNjSzoW2UJEAUxHGzlD2B5ck/QZSefxA25TvBtbU95zm3/MyHDU7+BJoJUaNL6ND
DdbRane+EnlZQCooMcLYqgb3fkUS8zh3zHzIoPh3D4Kq/FCDm+p+aGf+zObW3PXAtt1YrP+p2RLK
XQgZAOxDQIdwB57/kJn4WZ+1qPORzPE2bdG5Ubry6R4KydYRhGbjV9aURQQ+m+FD29H2vkID77Zq
Wvdj0tn1Nq3zapPwuTmA/y2dI9oazUPVpMXb9R+qXKqT3ykdyMHijjNlSRgDz0E3lPMlQi8nee2X
KdnwntDD1JneNqS1bq1UrsA7sSwdGquZkDEYsiTuF2cbUMifLVtDV/BWBCL2qRHxI05O5kynhJQz
jIh2ZXtHg309blb/b2FcYtdhYwlogMhRSLuu8L3BmMDaGbeOuw/Hdj9nupSoerb+MyHjUSZAXSrE
vkE8rcUnBkg3GkqfpkkbAqvsEEDrUONBtwpUIM8nrJoCg5CehvGYPqcdkp6zu0+Hn9c3neqigf93
wB2CYPsCzZmDkqtcLfjLKkcBAKq7c/h83YJq3U8tSJuLrJ1pJwUs1OuRB8eGfGfvjo4oWHV2COhD
BL8oWChk1KgfVpXXlmEQmxBebGtANsKv1vBjtRlo5uuNn+2uD0q5NkgVoW0JgnhgNDtfG7CVJ0k+
mWFcok1wR8qRI9hpIQ+GFoPNdVO/ywdysAME/H+2JP/FkJ3irTWF8ewGPz0KqfeOPLjh8lAzDnyN
9wRtt28ksUFLax7RsrtdRjuefXt//Xco15EgmRCA5xfNIOLvJ+d3pJ0B2YcFOwUyuC2EEBzvvWjR
pI1eJPa+QntVc5frDAq/fmIwz1uwLHkrNs7r6pRR7X7LzKg5Xh/V7zDnYnah8SYYTrF3TAlJVIFG
q8izIoy7wZ9u0LfxaeW2BTaMuXwYi7LemV2xbNuGeK8kKZ2bkq1oU1xLvhnRmxBnFBoPaxaMR7qy
4eDypt13zjBuvCqcNiEwn/upoMm2Hhv7HpdLDUGOkGoGobrhBMyPIBsPBik5Wsx7A4Qfq5/EhZMf
HHL0vKNnQh8Z3RjluL0+YapVObUlTuLJqlhT1qAnIARqpvb5c2CVyXFYUvojoHW/4WOjEzdVOSgf
SWbIJaEMBYjLuT2jHq0cXeJJPE976yvX9eorP49MDF76gByAAf78857By6ruANAJijsSW0V8fbZU
ZV8bIDX0aSF6QaVechRBN1sjZ24SG1m6vBAQpt4vfpCjj84HgUJLv41rQh6MxfPjwK+C74thmikI
ra3xyWe5rwnKlKOFAp8NJDoUDYm02fs0qSB+hrS9Q7emtykMzeZQuWEE++hJcwUbm5xJX0FE13sN
ReLRqL82yfSp4tWur+eoQ0N01DL+K0t0wHqlTdSWIVaMitMFAN0f7arnPTbkZNyDhHZwP/OGbYwR
78JvjUk1GXyV4/dFYweieZAFyu9bjipH6ic4as4ar/Z7jkQBupM006hcphMjksc3a2JknRcksQn6
2JqySJezVxkIAE0iIbJCAmx1vuurfOqdIUMstuws5yaoNZOk+7z4+4mPGKyBIybCoaKz8wv8vh9Q
UdteP1iqdTgdgfj7iYlmAhklS2FisT6E3m06HdxBc3Z1o5AuvN90kKAfRrHm0RxfWqr5vG4E0vWW
Dk6W+34Kx2aat2mXfF0r89GH5NH/NlGSv6ZJ1XlLCjNZdUicbTJswDv2DybgUVChsYD8k8szYQex
wXT0w3gJtoFxHAPU0DSxgHItTkxIo6jQRdl3HUxQvIIcoGQ0Q1Ddaigt4YKBPDj4sSU3zQqSz/M4
womYhyRF9n/frl+bUoNaVloB7Qz6JYG7QSR1vmmdnIWVbza4DIYN/cDcqHthvS5cFD9VDmiAnvzP
iHSjDfCFI3CBSdxW1SN1edQUzsM4zy+InfuoCRDjD0LqZJ236dBtSq6TalBFIyc/QL5kZpFI7Vv8
AFYh6ZM2d3Pl3U+V81KmM5S5vH+oq4O0AnoxgiAW45ZcQV50cyFkj+M+i9AFb6wbx9BsD+X2c6Bg
B0PI/oXi7yfepgjRsFGneJq31N+XHjqQoN92/RCprjF0CyJBhOsFMCJpB652BjAFXmhxC4ZdZCRy
5xV1XXtv+r11mw5Ff0S2EMJlDRpur1sWG+Jiw4BHAIQIUFxHXvV8cA7UkxkN4OeqMX9D1e3JzZ0t
n9EvVtS7EELiG8NfIWeQazyT8jRAdQd65UIPVpbN7XpndfxhRWUfjCbH0oA8ZYe4+jBDvnGDZHm7
vz5OpT203oH7H4B41JLPx2n1iMXyDGm4zPmYZr9o+FimH1v+et2KavdDWRZVEEQI6ASXjp+PcLUs
JzuIgXrbWQh9JpAu1q95g4S/pYEya2zJmYgR6ffcyB2kpYfvZfo62RFHpohCwaP5cn1UqgNwMip5
d9qpOZFxgqXR3lrBptU4Ld3n7fOlKaaWGD2e9XEefJuat7/uKUVSKPzdRoAbChGi5HcNMPTYaMFG
xqaI0iIap92/zI5oU/j/35fWfOwNZ7UNfN+q3hKotmS5rvilChb+jADpoPMJSq0gnSYeBDGpHx1y
8JKdmdxcH4QyYXtqQ/ID7ew7eEeKHIqZ3tSFtbWh+Ydn02tXG89BON1ZLnu2ipFs695+MysdeYKY
JdkPndqXNkHbOSi74uaMR2g3lMErWw9h60fj+MgbGtHpaVp+XB/yJa2k2BjIyAuBE8B/TCkOTuAN
sr4qg9gwm2w8cChWIN27Zs9Dm7g/Qjw7P1j5iOQwzxL60PvLeujaJEe9pBiilNO3cZmKI1oAmg8E
eezdyHOoLtNk3tKSfq5T5h2MmrTI1Ezz38cSqLF6IOUFrTFuDGlPg8DWJUvi4tk4IeHFHnc1/vF1
+DvFwUThWPRkiJbli7yaueSONVLLjyeIZ74F5dfrC6DY1sjKoxYZYig4PVIMvLZkARULqoU85S9e
ln1bPLODTgM7XrejGMbZOou/n9zfbVejB2/Ng9gbbiceDYnmalE6YjSri3ZLAP5lXNfYhG2T+qn4
frNHbfIwJVAOqw8uq7egtdKECsrRnFiTlh5PaEA8xiKIC3abFzfgsfqH2QIfhtDfEyRnYtVOZovW
TmONZRXETejcJG33OjrB+3UTqrsYD8//TIi/n5jo7KVtGz8LYjfhkVm+I7G1cZO7fv543Y5ig9kh
8i5otCNCFUryzOmQ19QDL2aMYnG+KYlnHCAnMYPP1yg1/lO5B9BIEAqBBPxfmrXcwTWAwlEQ27x7
4APbIxlyO5b0eV3Km3H+a5Yp4boCU+S8Cdo95Sd8ahhOSaGliUzvTZsftc8I4fouvDHSA4L6EcQ/
MpWNZ7Sml/Ut4tFhKX4uKNduap+FZTSbk3Gw+tC+XVEGWQEwxgZs0N96rArgTKImt5aIdtwAq2pp
aiIe5XoCDYzGUg8/zZMOcmnUHRkJKsqr7UI7bN5D7Lc1nq9vGuX5CoUQCboJBI39+eY0/DTv8q4M
Yx8s4Y891+mgKL6PG1yAZJC2QpustCmZ24+N2SKYMr/mwPzomAZUFzmIrQIU91E0EKKT57+f15Xd
WWuIq8GaP3g5/eGAWY+U+TbIjI+0BLDZZ93O9sfnpnLu61VHpaAqeAO65QmYCZqd0YF+/gPsEZpV
vCaAZ5Ag8p0HB4oYXf9SMAF7HvfQvdzQyt+Y/tP1hVN4lTO7UgSxQlmVG2UAu/7yPayXN24FR/D7
rmDizHXdqUpjqBtYaFoSfDJSSIbeh7lefGBQercnNzRfwJVJ12Tr+tOncM6Jxr3YwqtLBxJoPpCx
QowXcHi5VSlt7MEffAZXhv7qj55H0w+lPVjPPnOsX9kagrEAZIuf+8axtmtt221kIrp5QFEc0z52
VnvDhyx4CDLIUOfQ3LppqDlsuNFNEW/dAeog5hz1beFvaNdO99RbrafZbVMwfvXdxg+TEErSePoi
N13iis6s3fXFUxxtaPKaSB0LXb0LVoTQWVOoPeNWy8btAP0rs94V/t9fB7CBnnFA1wFOkk9GjVgw
aQJcB8Hgb9Jw3rPmg9cFmvtTcRMIdWF0RgjgxQVxbmsmw9Q0iDactY0m6h6T1H1EC+eeFpkRWb6h
iW6UB1506AHvj/THRSf2GmRuZ6eDqH4aX8fMeSEZv5sL9rSsdheVjOI+SiKzNXZZ7j6X4V9zRCFy
PrUvBSRFlfxWucNd1A+3Y5He9Z6O5Up12tB+iFAXWCL/guN/Svu1hRQcupC7yr41Qrt9meshODSk
CG4cOruaOVX5aMQ/qImLTtELyHlmj6NrUSSVLPPRAww0T3Ula50FadJKPrpGgzs+dua9TXa6m1L5
eSETDgAZSALlm5LOUBWqaA30AOCzxjJEv64fV1VZGisBTTIQGCA1JqfdFsNo6ymYgbSqDiS9HX75
FV6IO+iEt8tu+p4sO15vSn9rfLluWNyOsh+0hVQXOltwwuTAxIbcbF83eCaW5iNLPtneR3eswQEB
tvD6bVq/D7qtJxbiwiDUGwWzhqgRStcpFJprc2aIOaqc7VFyuLcNdlszyD04kDWK+iLxdgZwVdeH
qVo/INn+syr+fhIhh21FWQeKi3hm1ke2DG8DR/H4ug3lVIKnHHryqAFdZL0rqAFmDJ0qsQtZwSKZ
oozlkbF+Yf3T4D4PXb5d5vfrJlVeHiIhoKZBg/dlb9LkZ6PfUA8euLpziwNpb8ryHy6SExNyVqzp
uwmNwmYQp3n+PRysl9YM14gmvqaAo3LziG5QO8YBg6St+PvJCnksc3kBdHc8Zfzd8fhNNUJr0XfI
TysHnC7hrnm4PnnKnQjRBYRVcE1Im55b5EhiYPuPyPf5yYy+8n7ZhkmQ7Ryas43Z9+YuReC1Xdyk
0cypaqyoriJ1KrQtPLkPLymbZLFnlz4l601rb2a67b1DW9z4pSbAV217tJojdYrxXXZIrWNvQhew
pU92sJmcO9f7e3wYAgxBjobmC6ipSIe5CryuLZeMPrn1nVFuQ6I5Uop7CsR4EGAA5ZJIKUmhL+gX
nHRELiAex/mQjmY0W96ugjKbjltWaQiOHRkHx0c2W9oL4rFpNeNE4oRDqNzKb8x5vQHQstRVWhUr
giYFhEtoVwN+VZ6xzGtcszZ7Lx5yEvE+Chdd47/4qZKDRdnQx4PFBmwPvH/n27oFRHdac9uLXW+K
G6f4OBntx778a84gcDHAo6KEI+QnL9Ias1sM/QqSizif7gRqm/29xxaBCegxbAFOl3GmWWMx4NIz
Lx4dqOwe6v7lr0//2felrZunBbe9Fd83p139lXXFrmvzXRC0oDEfoqD7+5Pog74amBihpH2hlNHb
pFjBlu3GLiqieNtrfNmlIheWA7U09NkAs3cZixvQKeI8ndzYWpn5OCdr+CWoyi7q3Wa8TWu4GH8i
7X1Q4UngsMpE0dcKDzWys4dgCHDjQ8Pw0IRkvg8nLbWdaksik4PmHLQBCaKQ8y0JUF9jrn7vxtAp
eEGYdvTSut76RqJjVlE4VpSbRQ8tXBL6nKVjzEoz5wmp3NgpxghGIg+NoS2eQFYGEYF8e30LqZwG
uHRxlFFwA4xP8k5rGS6cLcyNbSOG9s7WAd1q4L6u9j9sVQ/1EMC1UFC8UA0PgqpzU9p4sR2+UJ9F
tvmwmq+Fe18bd4MuIFStFZJB2KsgkL3sEee0qEkTll7spdMIDTzwIHjZQLak8f+hGRn5sD+mpARD
kIDkDbz7cCHzi8ufQ6KLyJTbATR6v6vAlzEFkn1jMLU4dBMEEndusGSQlDaXm9yHGNI4Qq9OdIVo
jqLSKMS18GAFa9tF5xZh5RDMSCXFSDlukzLdFQjj3eAesjU0f7++AxUhDPKVCNzBWIFLxRU79DRo
QnK0KrrAiyu7+uVSvqn86mZsrU9u0H9bpupj0oCJ5bpN1QbBuxiEi+DghHUx/hObUE1eppBhN4ID
e9Ow2LKPjl9pjpbqmhQawtjueBYBS3JupEoY5MYbzwX/6SMHHRrhGlCVchQumFaB7EAAJmPrBrQJ
OXPquzG3t2a9b+wo06lXKN4DqOf9MSF5vdzKWh+iam48GGhBY0ZkZP527H6N/uNYAamYHsL57fra
/NYblS9/caJECQ5BgMyVBPXzbmAhrgEgc/oP6zzS24wW5OBajbv1OArohKDpYs1Xc7OOpLtrg6F7
bOvF3tAi/8l9PscFmJwJ3dcAfuOhnvgHPnXg72A2VJDBHgEG9us/WnVgcBSR3wxxN1yUe1xvdFp/
Er953hl4ATpHKM5SlCp12EblpkJm6HddyboIWdwxr4Aehr9OG4hFMlSSXEJ0YEDlaIRgBco9eOzJ
AZ5t1rbhN4Mbr+bnxYbX8cNobL7bLVD01j+QBvpoRULACuE3oTFzfkzsEjlMc1rd2Fw/BP4N1Oev
L41qxgAUwCsF/WYgKpPOeldSlho2giSDZ69tMT2Wpq5bRnWJnpqQwlVKweZpdIkbF629RuFoQEUE
zhIh7C4d2fb6eFS5dHQ0gF0fpOUOelqkCXMco4QsFuDBaZeSTb2UW8fo72he7abB+WqUzkPGmp1d
ZZ+Gtfp7hA44REzcCWDyBK5PGilfmWFNrQnbdd9u23budoBpwI+61rT3yqXRXA4qF4d0KVRT0O4C
Zy0tHvfcvi/56qMcb0VD6hymxUYnx3y4PqeqPYJDFf7O3INLWvz95D7I6sqxOtL5MWnixHgon/7h
82iBFYl6SHXJjRJz4/i0BANh7C6HZlvp6L1VHQuAiP35vjRL1tr5hZvj+yXzSi9y25zFzbqQD0Fu
QT4cUAXn0BjmUG88033rEjPHM5cl0eRTY9OYrDyUNqN7vwBaoEC77tY1p/GNtG3+tAwzSjN1UtzW
Sx0e0wa5QwfSv1/qkurwJuJnyo4fJTBLJJ+wy+QqWArtnxRGg3gI2aZYnagtnzjYK+cgvXXRgHd9
UVSHVsgW4jED8Ncl9NLOTVBXLkAa1Ec3/LTcZeWT7RyvG1HsXxSE8BxHcgv3mZwRAhmjZXEb5QVW
vpTVFNkjlkcHm9MZkQ6lmRbDWOZ4FNmUHdz1sIwoY4SakSiOCNDV2LyIClGglFFsjFSB3XGUEENz
fIVswdYrqU62RGNDztMlKXrF2xXVurlKXtJ+uQ+K9fX6gihWHcMAAEBg3UGEJM0Vybx0cFvMVUlf
7epTDwni6lOmeewoxwEGaSFggchMzsoZpB1yEH1gHGNkQydJQ7Wk+jzeoXgtAygDfKZ0AaSoy63B
2JJ4maNq2dZEE1cqgj5QEf35vvSmaax64shckHjk9b7y2d3YTc9zxbajg8aUYP2G/oYvaEnVmBVT
Lx9/bC28ffGYBluJ+FknTthOOzvMaBPE3bRj1da8YW9GE03dJkk04b9iEyDS+M+SvM+AkAyoVXZB
HDbGE03IS+LxYwpagtzWAcp0pqS18p3EoAXjaNtnNbgbve0a8ChbkVhfvl/f2YpdcTYoadWsCro+
dQ7vuXjbjEPIWBNHKUeC1zTiQbyrL6qxSzU26KSHKxty77YB9afp74bee5hT4182wokl8UtONsKM
rmxzFk6z679VlRWN4XvgzlswmEVO9yPXVQeUE3diTro9g4TWWeUC8lcSOyp98WDQ+E6Fg4Z05p+p
k5yOZyZsCRc4nbo4LmRvT59LXQygG4R0eNJ8yVs8cXDRTFC//u66mghJMwQZmo0bYfQpxSTx8HX2
vpqZG/mlDsam6o07nSgZJsKaNmi7BawaTjfj8cZfXXd9y4P2fqytF4h5v7hB85MnxsHxsp0LFsPa
1smKqAcqahrgRLxkSCunFBJ39uwDgBg+5o1/SMP0C59MzWnSmRHrebLH04I6LtpngRWBbkkR2u+u
FaLoa2uOktKMi7ybAB44F7zDVjhzOzAGP87Sz3X2lae/ykyTFVb6BeBIBNTAClFAOR9JTv2K0BFI
R2o8eODdJx4a4PKPdvnxun9TYRqQdf5jSDpFBR/6CVpJfpws7bbp5k0QJJtu/NAYWWQvn1P21A9+
1NXVzfLX+hy4axEvmMhOoeaFctv5GAm1ioFnACdWycPKbjJ3k+vYW5UH+MSEtCGgDkuyuoeJro28
8UCbvw8aMASkkwXmERtbuoicEsTcaYqYJEv8LzwfP9uOjn5avUKISYQVIZ0iTZPXUW45pU3i1PyS
ptDSM3jTb7oKpGkk60DnAb1Vf/nAauNmXPv9DLaE63tEuRcRcGN8IoyQRSBKO8Pzwsv9eGiixtuS
txKAg1oTPSjCIzxO/hiRZjLhZuUbLoxMEDlB1+zIv/eGW32ue396NkJz+Fat6bTLl64H7j9ZNU9w
ZZkE/kkQDUAB4QKIUgKQZeeM+7E1k1taFwd0mGx7tPFZdvsRbc2HhS7vPM1/OHN3A6qTp7wcbwM2
gj17vGWDTiFY9WpD8xq65ICLEf2252djmtJ1GOuExKsxpFFO+/E+rTMWm3m3PHc0dA+pzXVJHaVR
YHGE2gc8o4xlMcDGa85mAUBjeZs5d9CJRaHddY9rqbm6VYsNnyY4EwEOu+hfBil2VeJHkNhGeAXd
Xo5mL3eI8mp8XsfV3C12vU+t4Ujnf2iaQ0ICrWVo4Ed7tlxgT8MgM9s1xQ1Rfe3dd0CICaDkJDwu
usBb5XpOLUmRY74mDWkWgwA9fnASMLBsr59KFQUThgJgKy4ItO3Lkb2ZlOtaDhaJ/ZIzHjHQjm2t
pQUfQdbxbyttPuHOLyK7MbvdRM3ylkO04n7yOv40TON40+d0OTaZwzeLsZBdU5Kn679QdU2e/ED5
QUBobhB7wCovTn7b18iTVF3EyT+44FMrkuOghVUYoCpBgZ6hFrx1dGlb5ShwycPDo+0RojvnJ7Hs
XDOhDi576H597dzkNiH1WwI5qeuTpTp78PDAtYeQebnQkSqBlCQGQYQUgvSfdRzERMtjS5J3q5re
nJbr+iCV2/PEnrQ9/T70emNGx0m6mtuE1Y9J8w8wGh+DQXIYmhaXBJl4Zfc26hEEGKRNnmy7Zj+R
XVFHdnvn6N5RylU6sSW9bkYQ7i1eBX/JiyAi9TdiNRtbF66rLkJoQOCoIaOO9Lq01dwiQC98hoSm
wW/qhEZz1R6b3IicUdfkoBwOUIWYO2TTLljn2dpPC/MmIKyd+Z0vqCCv/gui0cP1TacxI9/sUDXK
56aFGctd4sbNjsj17xyiCzKVew2EYL+hhCD6FH8/CcuzqpjbDPzisZXMP9OyvrdLV9OmpTw+JybE
SE9MNH2FNtFGmEByyNsExc4w7tt5w3Uld8UewOKj4g4wBe6vUIKjQwV2nlAaIzHJoTOLte/2KBk3
7uv1lVGMB2YEqp/gerxAoWcWOKw7DplHNpk3yB64ETjeHqxl2Du0Pzor14DsVLeJ2NTQzgQHEmRO
5AmkhTkYQS3cqP3s2p85fU/vSbluG5/Q58RM6W1fUnRbhQOIiJkVM1bsE5KD9c8tzW9DYbIbdDnp
kpeKHYoaL/YMksmYcLkj3G6HhkMwG5ECuTOSL7MBcQtUAP9hstHdI+C7gqxDcvE0d6B60oPz3EJv
nGinOaxm+bpW/ieswq2HuuN1e4rwBxLL/2fvgguJN0G95hyOMS0QQm6DQeiebXJ/s4CxJhs37Xpz
3aDiAOJ9BWZ3tPQAeSUjvxiS6Fnvz4hF/K3TRdXz//Z5af7mvvAr08TnveFtvjX9f/k8CheQNQH4
BMX/87MdVPXYmgY+z/y7sH78lz4/5C3/fF+cxRPfMSFcWroE3y9vbGvfZPvrs6NabXTfA/Ahir+g
aDv//NJ4Ro6g1ou7kvVRR4JttnZf0OS4q6ZxV0GVzgoKD0w6ushI5apODUtuN5wgWjbbCzAgELyZ
imEzetCntN+nINleH6JqfwG4AiQpYHn2xXVVVJNLAG7xcNN/ys2nUHNNaT4vX1NTw6rJbvD53CwA
2iKR+fdoVby1RKIXjg+uXVoi0tn9uAyTE7t+G2w6IEsPHkSfNFZU6wH/KrqgBcmcnO/oaYqXBzec
2GaHct1PzdHujkuueUgrrQC2D2i2kI6Wx2IFw2SVY23HHImB2fFvAmZDetvotihm6dyzyA5J1QUk
rtGWgpvQEff7+d7OAYie0cxux93ipGgMmCAl439uhvoLlOqdqCRhGrV4OF/fbqoThcosmI9BFCxU
as+tssJNgTKdHSDP+V0DmGbA0THg5N+gkDxthqx+c0Jk6ocy1FHwqHYiwHaiGc0HBES+JdF4VoCS
JHVicxg+UhbeFSvT3MSqGw8JOQh/C3lxoKfPB1dlc1PSgDpx1R2hrhQlxnagX65PoGrZBNQUpfMQ
OC356QjeGsACwhoYpxRZhcia2DsLQSlnV6T6ZUM561iC3HOb1BBPuW5ZOTpc5dgvuPcuSrfggPMc
buIMWN08fuVBO38KOCm33J50yrxKU79xVqhHg3lZupXKlSy2bzRunBT1QxawY2HR26TONZla5Zb4
Y0bO4aOAP7ectjDDDk21KbgmOFEPA/sAvTgh4GjSEbNyv6tngu+v7UOz3A7Jt8B6/YdFgZYr3mlo
OgBY+HzLBUaVdTVqq/FYt588dzqGWfKjGYL/zcxvCM7JPbuizpVMLXFwjzvNtrZpuF9w4yNpQYnm
OaCctD8j+p1TPTFFiTmstAqcmANn4VGkmLLIJxpPK2Zedn5Ay/3ftP2uu5wY6ZC+zswlBbI6I40d
4QVqHJlfu7ulG4qNyQDjmRwt8ko1NOTo8CxEazakWiT/sEK6QMDT3dhkO8M90vQhLzQpFaUJQJFg
ARc6MFHn+4EPS+bOzAR8eS3fpqR5dEq28yAK9vfbDsD3/8yIm+xk/oiVMurVjhsvBms+FpmbbT3G
jC/Tag06U+JpLq8V+nmRwYFLRX+C9HSfLZM5Dk29GFKibjRm7rjv8qzbNL5XDlGW5vU9W5dlX1dN
vQ26hGw4N+ZNB41MHOwFeOeiL4495Dl3c2p5QzRBM/fQDXO9sWuzuw0g1hblpJ+i1R+yW1I3Tzla
sz+YeVtAE8hLjim6jfYmmEO3Sz1A+xztJAux4N5b8k6yYEpRvO7NZ8QiZRRO07CZqJ3+NJgNAGpt
fvUM03jDY9HeGXTp7rtlRhyM+iHa8130CCN3bkFU0XRevCS1ojyj2datxv6m9epsb46JLl+lcHvA
7WNGUZcAsEh+0xuFnRapDwAgt3bLFiTn1/eGIorB59G1ACouF65Pckkt6OKBvZu9uOnuTfpU13dd
e8yYroVYOQoELpD1RTrn4pld8AasXKnjxaWzgQ4RNzUvPXFSpG0HrWCBJEbsD+CttMXHpsuLZuq8
+P+R9m1LkuLItr8y1u/M4SJAbNszD0Dc8hqRlVm3FywrKwsECCQQ1z8633F+bC9qz/REklhwqtqs
u63TIhMPSY7kcl++Fhd3rnoa0SHPVoLjRRNI/eASDPjAu6bkIRbc7CNuH1XyTXZ2AC7r0BhXjCws
B3Y6dBkApIixzOOeUrK+Jgp4eU/3QssCx5ZWodsV3BOZ9xvn3bmp2ZQlcUKk1yX2MfZAJHJbIcGw
RrG8tHEj1wrkIHgT0HU8c6489cY0d3Gklq26mVLHooxiqMTZ90VLybaw18ghF9xsklZDAU8Ht887
zpKGqLhuNGIdgWl7dt1hC5TX6fILs+AGb0zMps1jcdS2uYWw0TDCwbAfvN7YV0V/uGxmKXKcqNIp
yJyg4fju9CmzXisa1wJNMP+oDHE1VuPO4QRA/ESECgR6fp6tQfIXpw97G5KhxJsoBt8eFKMWm1nL
EO87/AGKLXazMncLz/dQZftJAo8rxbzYBu1dO2scYR0HB92QlPlVxFa8euEFwq1hqt9Cy8nDqfd2
CGUfNVrZIyCBQv1LbCr9Q2NxseFCIxvSGc7KVXNxRKhkAqSAy9k7qb1O1W3ftOircq10E5l2KNuV
a8rigM4sTN/g7PDutHz0uhwWmiR6KGxv32jJddWMgdsUayHw4migqgGuGNxp0R7+1panlc04hcZH
t/Wlq20i29heduuFtwfn/p8W5kE8ZO+QIzFxLRnS6Dl2APftO/GJ9tjlfsMQ2rIBvEa0/a4vFipc
XZVHkXXslHjVIiPx6WglPjerNUvTpMyPHmzVf1qaLZBAr+loDvA47bNKN+TjpGzgBk0agip6HH4d
EQMOo0nXAOVqVFanHffMG6BZjb6ZEaEwqdVHkmYbygugyunKceouecIkdAO0BYTl31F+EHOsFHM6
86h6PfcHnQNgTLiN7sy6OTJl22FRNrrv1aP1YLG6ebT1fvAtBOTKd6q09yPHlUhiK43eaGnG9imb
JEkg1rQ1bdV/zmnvgLi3pjeWqOqDQ7XyEUSXWWDEkfiAxcuu+YgNloA3OhgsmexVG4GnJRo435oR
Ka6jDEU83xXg3XET4ux5pap7sDzl114cJeGQ7UfVHCo0YNI4pHkIOoBdDG26Hsp7WtDHUVg49DqN
JblF1IYsNBdVqIP75iGBBGVQanp1bdDWPtk1jX8gUKUb20vrbZV247YaKNsWbVmjj1LvAtEhPG0c
yQIEQO6PoXSZ75Wp6Zui0UJC6n5jRTTfAtrMHtxMi/e5ofKNavVxZeGWdgvbnXAFSBDqDpmOlTP/
IHJMJdqL0NIA4PmDjMMi3YSX36xFE+g1oAZSrWCumj4/M1FHVUKgumUfnWjjQoST4aTg6Usrni/b
WXqvQPfxp52Zq7uiihP0TtjHJH1KxCapNxBMzNIuYD0UWoVCOn8ty7a0O52bnM0eQBJWWYKm4Oh1
W0AEnXEbr0l/Ls8e1dG1CgpC5J3ezp60kXfqvRZRpI6LCZNITifWfuzSLxpZo2deeoknwi/UhnGe
A0b31pYmyqFt6xSbrXllVq9xIVYu5msGZodt3nFLZQIG9C6Mrpxhe9kDFh+PRD6ynuhyeNep3zpE
8NgsLSBp5Y/Gau+bco0MYCFCnUQloeQOT4ZHTx5x5syj5EbvCcPEdTXag+5b6O6+LJ6G6qTpa6DJ
pdYnGINmAlhBp/bU2XSV7QCJlZwjWWKqDULjR/D8bEH+tgPsYm807X0KdW7i8DgANurx8lz+DBjn
xxRQV44DCVVkuOasL72qM0D0ELdaMquCuiLXKqE7EwdjCrH1sc5s38gE2iSp9sXsbcdPvHiH+3rv
8xi0DyvfZnK9d98GXT/oKwEjIwKOt/NuJk2TjDghjk52VQFfFdnSF/E3z1JhBBEx08jCRNwy/dtl
u0svOJn6AqcYd8rBvTWrldw2pDGYR06vzfEQq6u6XTmhl5z23MRsexStIUa7601wVz2p25ythINr
j59N3IigT1oeDuak+Wy5n389x4rK5X/mZ7YB2lIYLbpyzaP50e5V6MRWeHkB1r7+bPuzSJMPg4IB
3u8dXfq4cazsSUsbLMEdHWES9FbpvDnaKDOPaMDCAzfQOH7HONmpwYB+ja6By5Gq32BrnwCjYJXF
lckAN8Bbl5LcHatiNE2UEewwGQe8LnrQZpvL87Y0KuA5JpUOZIJAwvPWCo9x5ArU1Y7MKPzKeKD0
lhdfs+zxr5mZLU80yLG3BphpDeB4zQfLvetx0zTiZGUDWNp3wdcwicigaf7dMQjC5cJNmDCPKUR3
BwlEWWNATQusfeWInSCyd5cHtuR3aDbChRC9bOj+nA0si0tueAJ+15tBx1KfYLv7SxZ+9oWfnSS8
0txmGHTzaLcfevUEGPnvPB/lbVDGeSAxmfkZtQlD8GDhzSlU2Nvsrk7TlWT+EjYXh5OJ7jICbqR3
FGjgH61VI2vjODDHfox6L964Zak/5X3VhaVwso+G7TqhLoh4bLUhPhTCHILUbKKQcyRHq4RVT4XU
vVuwO7KnyxOw5DJI7KErDTdTxE6zCajG1oq7dDSOiZXtmMdpqJvNrRlVvZ8Kfq2q1aLrktPgsMQB
ha4h8q7ajpRwNgBbCqdBy9BWNfvLA1p8/KRWA35IyNXN++woBzOCViU4AwsA/91vSba2Fy5NGZhT
8f0dpP/fKSFw11OEuZF51PpjWn41YhoIwLpHctV0v8GsjZ7B/9gy3+5QA3dr4egxRpME0GjZ5zxb
ma/l+OnMxKwiU3VFPwC8bh4rOnJkRcvyVpNmhLmzTbCHDfrWVkWxL9NBAP6BLnLDKn+DSxoU5X/G
73OIBEDM6YDCgH3MdAMSaWzTFSt78OTH89AIbyDEz3DzBlJqWtSzjcQ08J6X1ohLCERUSfkwIZsh
rXzZ936Ge++sAO+OGjv4o5BofGul7l2ZcwreAqMrnHtVuJ3fgwjA9k1tbIRvd81L3IpiP0b66PPB
iQPWpVeZfdtZBFzgXU6iwJHcvos9DZycZhuRAKmqSvrlYKTYBLl1X6MGvQGrJWo8bKg3GVgmlB8Z
yF5gs3BeBt1NDmPS4swchoxth95xPgsd3Lox94bAJkO5aS1pPog2bf3YFFXnu2V052HvFo0I4nin
qV3u6s1rMoj0ZI7su2lX8cekMIqN3fZFUAqr9Gk+5NfY7jK/G8tua/Zj63t4LfZ6lObfLs/r0juN
NuOJ6Q34PgT6b6fVyhtXlSJzjqm6ot4VsiGXn7/kHOieMKcKNQoe8+enrdH1BcH9PsJlpao1gEid
QwoZ+ctmFodxZmb6/MwHc6O0FLPhg7oMGhK2YuVmtzaM2V4+mlUWFyaeb5s30EOwzVOzRng6OfBb
BzeAe0BjB44x9MLNO4YMrVddnoNqJLdi9+A1wKkkQHUOI5gDckX7a9Z3TViJzt5cnrv3Y4NhEIGA
YGLqBZ4Tmed2Tw2QKdugH8G1BtrxTrrBpnvZyPsFemtktkBjzoEgzmEkrXacBzFdWaC1588WiDLB
rWh6vv6jrT5k9YfLX3+h12r6/kgzI1ePfOY8DWI7ucQEpjZK+u2u1EnQSc2PKhcheq1ueGftzJ7o
PvjYoeneFt+0ca029T6ihmU0uSNx604lqtk2C9IOrUk7hxz1ShwsXBmgUc+3VcE/RFKtuMT72UTT
GuJ2pGCQ/EZB5+3rZOpAbo3CJUeHbIX8EK21vL8fy9vnm2+f75ZdnxEXDC7JcIN/kF8szK3HwsuL
tjaK2d6WkJFYahoFd4LioVkDB79/b6ZB4HBFNgAIWnc2iB7AVoA3MYhR+Uh/qOIpkStvzaIJe2K1
QpALSNvMq3naeJ2EYx2HMbb93OxztLgNoW4lu8tTtbggYEYFuAxoTdwP3y6IJnCNsYGdO3pgTX2w
cptt2y5Kn8c4jh9lNf4GWRfiYiBDIckOH5tHJRAR6BUfKuyn0aN9a3VfLg9nceXPHj/zX8tWekt7
PN4wfOPaXKtELz4ecQhADlOaj85iETIOXmmT0j4Cgk+qfbrWWbT8fPRvQRGXgll05rimUwhUiHBo
DlelBpxk/Pob0wPG6H8/f7J/dlrW5lDomsLzbXSV33rlSo1x0WvPHj9zJqUrs6umM7/9RAff1nf5
GoHQkgWQG2JzQloa4ctsL0RwVkfjiFdP0IMwdpbIdo0QK+/E0iqcG5mtchoNdmxbMOIU1zLI+pXU
1eIYJoLpSfgbXLuzx6MOFCXUEfbRovdmeVObwUA2v77OE4IF5MgoYcPW23XWawE+1I7auH8cENOW
vzOCSSsAOu/I2s+hOBGIkAB6Fc5RL8KBPbHybux/I66bKAqwy06N4PPqOKQT7MEgCE+hAtVuiaLV
puuqcn95npZ2PwQ+E2AZNKDvsAu4w3McvB44y2IIBmgkuQUL3k6PmxvgbcPfsAXsHJJjyG4j3/d2
Tax+gLof0HVHraVVAG5hfsWMqNqNeQuMmGkl1umywfduDCg05AGQJjUh80dm70rHMqh/jMo6qvrA
6H7tkH3vxhPSevIvDOk9ixQo+hPCk5Ice6sLoOwQprGx9ca1ys2U75pHx2dm5t1VjOsgrRwFIgYt
V+5O2hE/Wp1RfOyTwjzGzMyAmssVO4ylGMCE3ydPvzGNKM3rkOIBRHkuwFdzLQHPF4AAEfI4RR8U
9bDiGYsLdWZhFk+0WpsgY+Rax+RxYPvcPPy1AcwOlUj9ewDpmPq9CPJijUZ68qR3a3Q2gGmAZ8dK
KQBJ1kcHECAzCXK5NWpcpvfkGQrRv7wtwOkQFNGJp26KUt9aEkOZJUWLu5LtfaOHxPh6eaoW8op4
PpIwyMqDbvZ9IY+jKP2T0TYyHxv1Ecyl6KsH/abvxDzgw4B+rNFnKOenKO22xrZxEv8u/fUMLb7F
T3w3KIAmJo63o+SDPcgqQel1fCkIgsuHy6Nc8je0HaHuDiYRtOHOJjH2JONRU9jHXj9q6Sfj18E5
qC5MDQsAtuGQm58+WVe7aY3D49gh7wqikBV/ns7HmbeBNAZ4Z5tOMdKcq7CUNoRTXaiXMmR2cuvb
uNe+orvGzwkksdq1/P/CNgciavQk4+aFPMn8INKqws7NTHogAo1CEe0KKrZdpP26X2OqUF+YzlOE
NrPDQR8EAeEXxBksEICirND9ejYQnCqANmK7BrUKLpJvXUomhiWaUuMnLj++DPLxskctTNKEBJ3w
PqYJ0sxZSKMANbSyYihOFjpG2rCwvnrtiokFp31jYjonzvcYztPY7mDC3mo4AaoVto+FLQzg+QlK
CM/F7WS2AFQV4ESnDT9R1h6gWBEQ4wiiQqT3A33cXp6tNVuz/T7vGeQv9ZaftGTDTAwn0J5diFxa
Hy7bWcpdvBnUbOc3QJSrGUrxU1O+4JXya/SyWvKWDfGVg+6XOAfOrB3EBG/y69Zbo9ReWDJ0q+Ol
mZKM6Iyab2P9ABh/XPOTa98L321Wlmx5eGfPn3ldT1JeClXxky63dvRk0htbghppP2nlqeQgyMZm
tyReueQsjgo9Hj9rqIgKZo6IywkQYehKOCXdldi4cuXxi84xwWhNYNpwyZxetTM/9wxmNWZa8FOq
3bbOiArFY9qgDR9ye338ywgAdFrgEg6MIQhJweH+1lZVGlLEOQideB/oje7bSbOyry1sDDhFkU9C
+AnI/hxXXVWAvrKe4kUCS5GhbiukTDTy5bKfLxnBtXgqD0xySGQ2jFyv2g7aW/kpaYPUCDIWjmtH
2pqJySnOVkUwuxpSkL6ewAAapt0TNB8qlCAuj+P9bQR6D2fjmC19JvWCS45xRHloUx/ATLveIri+
bGXJwc6tTN/ibCiS8j6LBpJD1LcJyux73XsoWbywdOfQlYVZfEPPbc12AH3wpNAYbNFRot1F32hA
SkKjxR9a8Zo0w1bR5tmMZRh7w1HL0aby18Y62yFc8Nt4JHXy01CzIEO6plI3otrFck/SlU19cfEI
oS6d9B1Qp3o7rTlDj6bZYfF6AiCndVe5QWdsbWfFzNLuAy7qf5uZx24cBQ8DFQI4YmL6Xip9Za7U
1hdd3UYQDPrWn3XStwNhppbwRJqYs/6rAnfOQL+Za93Vi5N1ZmP6/MwHLe6pTAEleyqSkLlBipIa
aLXWDoiFkbg6VGdwbQOA8V3frFXLErTgeX5qgSd0oUJbjI9e8su5EITQZ0ZmOwMYW3Qd7bE5GpLu
Mva9N6/KNWD9Qjn5rY3ZxlAgowkgA8IRoXaOe6N7PuKs2tgmgPF619T9Uq9RHS+9uRgWIHiQ/QbL
wpwVq8qtosqkgJ+hEgoShzK6UvF1gSJl43xz3C9K32t6qCebyy/s9JbMYvs3ZmehUZprqRvFMFsD
/jTCw1EK7QNz8Ltmo0w0tq2F9wueiKsEItfp+ooTZHZ2ZLaXGcizZyczD7FHAHqdjoGzprC5cGV5
Y2XmJIoKVkeDk52QvzeHg0sOdfdceSJk4Aqqx2+XJ3HR71HW1cGnBnqMeRGndZ1KlqmWnQrzh6E/
GeVdV65EDmsmZutUdKWR2yVMlNW2YS8p3+hrenWLrnA2itnKAKtT89zFi4Urx94ovpL0owdxDNF+
t4tPeXpVRCuR19qYZovUD7RFg2aan/TS3QjxXNeHQu9WTqRFI5DbAopmKu3MGR80o22HiPbYXe3r
Itq1KB0W7u8M5MzGbCA8r+tMNSN21zxA540qQ2g4/bqL4aqK2wW4PTCQ2WlXGBmjAGFkpz55yAtw
1Xzofh1/joQskhPojEIi+B3wFnRXJnS9muzkaSBwOJhyX7b3Ub+GpJ8mY77jAHGEZAjSpFPj8duj
SMviFhiXNjvZbSDbPdcffmOmzp4/O+oyT0ytZNPz+09t8kUrX6laQdou+dT5EGZRFjN5Z3fpkOG2
GqbNHWfhb/DrYzHORjELpJwa8hAl77LTWG9iz/Ct7KDY2l68MA6k+ielICTd39cGLWcwONAk8lRQ
UGgNeijotTTXAAlLVlB2oRNhB8Dl85ONO40TR3YtT4a6ksaeyMOQrLyAC4cKArSfyArLQY5qtnW1
WiQgR1BXcN02tMg+QwtNxb4nw+6yby3a8VBJBUx/gmHNFj7ROtmXBVoAiFf5avB8yhrIXgx+rX2+
bGlp0qAWByAE+McoVBbfviWoq/I0avTqJIssFOkzA+xeFebK5rgU6IDx9T9mZhMn+8KkieowIEOE
SZqidbkEUU0bxNYmG5o9T6jfScsf5Ke/Nr7ZljlUWjcO2lid8jELOueOE9Mv1hLxi5MIojiwk+FU
fie45Eo7dsoRy1W1/VXLut3YP0XVr8ejuGejNjdJeILLZbYzE6UEJY6qTuVHXUfW5RSh8+nyZC1s
mVB2QF53ShsgvJi5HXAjlte7cO8uGw6enYdoe1uJL9ZMzPYbREtWwzyYMDgou+P+uwns3eVRLKwG
qn4eSuE4wgA6nfnayMyGU5HI05Dm+6rmd+Ygt4SupYt+pqNnB8wbOzPXynMTaEPcqE55ng1XAJp/
r1oXpGslt24ylxkHgFXMACg2dzPYXeRnkUtvFXFfrVa3TzLW7b1IuvZpjEGUmWoFdAMlSTed475q
Im2gEgMhgkoX7TUZeX6oSPyaNkjqjUR7dKQkQW2lRVD39CNrW+ypLvkw6qm106Tr7YWnRY9jqZu3
NE7yj8QoWODUnul39oAGl8FkgdWAw8aVUeQblc6QYGm8oPDGcp84RbWVSdGBHouS/cDliE5Duw8Q
GMR70xFWiCJDCVkBljyWaVYfRm7qQdIZ5KNHcrUBx4f7CBxijUuN3nxqZdEEkeM0mzipPHzq6fcJ
mK2vqSFAQE6N+JOnxw66FIcu8wnarACunv43Tkm+KdkmKa8gOZZdoZ/GBseU19xXJSmuslyCXQPy
Rn7vpkhy9aa2a3S73liV1gRDYYLgL5cgnWkI3Vz2sYUNGm+gR1GyQukAVIpvt01Dqr4UMilPbvml
ze7rsfclbk1rofKamdnu3AvwJWc8LqfTmXM/yW4TgN3L7eXB/MyjzT0Z1xjESkAqThrSb0czJHGs
wUvKEyeju49IBk0/lK2DQhapb1u9thttpoWmLADObSXzqdlzv2eOcaWcSp1SxdneUg274VBWCZpE
H697R2WbEZIXD4pbadALiwRs0IF3tJoqNGOVByWt+6de2d6uYN3om1JiJaV4Foq9tk2R7rreazaa
Dt7EWNI4qDxbhroN1ToxoBqMKhH1c24WgYErk2+Y3YlEavCLoqJ+zdtkJS09zcJ8ls73lWnfOctt
OHGRjtB/lyeZvhbxJgV5iw7qWdEdEm8tYlq4VyKx+lOyErvxO3Bi7NaGLtNInEygSJzhJLVPFoq8
IH04pN6N8evEVqAAB6AAlCLWAreb8MjIUPArT2mFSNNgd6laYwBa2PhhApAMkIEh4nwHfBtziA66
mTh1cmzR2ppqW1WkNFxx5YU1wuVlIt5w8W7OT7C0YiUDELw8VYc0vsFU/bXHz06voU5i0TMNj7ef
b7zi2+WnL73tKKugFAlU9XRpeetgCTO0Rm/A2R3XChI0bsl9kN1WfhlpN8hBrkzVkjtD0A/t9eBG
QeQwc2eCI4ZpXQJrZYqMzD6rYl/piCrSQFNrFaNlY6C5Q13XBUxwdiYTVlh1XuXiVEio0z/ZCP5j
Dw0UsvJruqqCMtW5528qMLV/WpudzBrtY6o5sNahHz6JRj/WQkW/UHmKnQ+Sf4n12m/58+XVW3pl
0X033T+mxZsnZ4ykA/NA55UnUkDhpz1UDfcjogWq37N+x50quGxvKcw5O4Lm8eAQme5oDFFxqsd4
ow03fQSUxlpz8oqROSxDxZVqtB5Gklq/JnF66DTjVkbjv5pB/s9L/1/xa3n838Wp//nf+PkFcJ2K
xYma/fjPW/ZSlXX5Q/339Gd//trbP/rn19eiYsX8V978BR78L8Phs3p+88OmUEwNp+a1Gh5e6yZX
P5+Orzj95v/vh397/fmUx0G8/uOPl7Ip1PS0GCKHf/zro8P3f/yB5MbZgk7P/9eHd88cf3f3//6v
eM7f/cHrc63+8QelfweFFATOIAWCTBlYof/4W/f68xP974CQTuS403/AX4pPirJSyT/+sPS/A+yL
vC76xIChQZL3j7/VZTN9ZDp/x9aLXlQbiV8Lp7z5x78H/mZt/rNWfysafoRsk6rx17gdvnnDNHNS
1p728WkLOzsDU40PserSau/mdnWquWzukyTih8ozxo1NNe2km2UO6gnVcsNnGpgBdiaaRHZp7DYP
ZaZ5gdRLuYkqHu1ZMrANuEabH2jdc8IMPKzfOqtp9zRzQbQRp2n7mifM3uiKI1roGjN0Y7TPoKnM
3CHxm3yQUVrfJWWLqDEpZIbavgWStqbrbymP4g8jEFEbaOLpr1lXemFKhqryK6he7K2SIf+kc4ak
fqc/jiItJya1iD5knBoHx1P0M6J085CizPBttPv0S5014O6QmoSGRGk5YafQwY2yFyLPWM/orSkj
FdiQYg5ppRVXXe+6B+IydpA8cR/AJj/cWUknP0mzxI6EnSKLIbhhFG5oKGJteynLVwYetJM0EwIu
jybRvrhdjdCirSJxJ9kgbx29tTcpmxjAqBvQUo+va5YZd2Cd6/cy6oYHZDrzz9y04yeWSQfhWup1
e+np4J4liTV+bUulrsG8h6Z7tKawz5GbyX4zgVl3WU7UTcNM8bW3u863wX76A3cE7S4lvPmejUq/
SWuvrwMWo4ip9dCZ8JusNQ4yHemn3skMtAON1tXQixiCQk0So6HBTU0SyoRUnyIS0zoAJ6/xIuTA
X0qTF4dR1eJ7ZgtLxw2oBVtL26UI4PQhrFHD2NYWqTZVW38wCgppDfUITSnLL8uY+DIrP/W5sXeG
pNg4JPZ8BgbvYBRN+hDrxUkQ72DYj+D6ccIU9PqbYej4zs24g45vL3SybCvBP7ZPDHVnGanfjKMW
xuBPfSjZYOyjtLNCrfwBKj9jxyyWB40Vo1ncajYIA785Q703PL7TjKwKXbtK/TYrQ7ODOHJDHuoC
JFmS5+M+yrQNWAw2HfOeuzQFnTpEJgfH/pEWmhG4kApF9Rxo3O/d1MFaUOOHEG33EXiceiMRFgYy
j1uf4F/aG89W37G9lyefoL3d3ddWlUG6mYZ9/c0xK98jVRsozdu5nasFoq993fxqG/haWTZuokQ7
sCzduZpXfDWH3t5S/mAQ9FUVWvaUtZ6f648NKAtLntyKhjqHPMOdFUW8uqDSd4v2hFpc4hPeHTsr
miquzS6u872ZFC+yYNQ3KN9wI/rkgInMstMkSNiINo2BQM6Z6odKl/cEUlNXicvCuLS/UBZ/hwb7
fVNVzsTk/8pc9BmyqPN5J0RouCoNCdDIPumRHQIujIZdrl1rKgZ/Y5L4dYYOca87uom3SSC8Cql1
EEhUuYbvyB7GxD3xyK2eJIoLDFx82Q6ikrvasKI7u2VBbxQhd0QaqrHA/dHrwrzJ/Q5kJr5yaboX
BjwRqKIiVIx/0nWO6zaX27Jp0bwFWd0DJ/kH3Ih+NPlTR3EnAX9E41cWknUW3k8zd7jPlEE2uqHK
qz7jJtpFrYNnKB2cY272CAwlPXajDgfpX51xYFfUjZ40lSN86DUMnYKkkLl062kc6kT8kLntNuHN
4LPG+lBILSir+ERdJbZM6/XTUMXuj0KNkIgaok3T8j60q8y6c8n47EZCT4NIcPpMBqFwkyy9Clf+
xHbCCOySJ6jGNs/A3STg/Siq+w7s/uhsFOmdbgoP12gxqmthEB19eEZ0lZV6OvjaOBpPZasjoYct
9tpLsL52J16GbrSetbJjL2PiFa8W+sSOcVWTA5Oy20ZotAhzSkRYdt1HG7LPu9KJ7L2tGR/zUoIQ
0xBwt1SzfWo3ne94XXU1ZsJAwbovZeBkxPlBe+u6iksSQICWBCPVyw2Cr685rUIFeq+QaGN/bVg8
vipAp7LJe6ICQ9V31IpFoHhLHoUnmpNJ+uuicMWR9e1zkxrZsbBoGbitXidTn+d95Dr8JSoj9yXn
oAb1raYgd16KVzWLTNSsVFJB8MRgQ7+hWlqe0BycTgfX0PhR/ah17QCaJ+PEY+NlJBDsSmwG6EDi
mOhdF23IS0OPfT2fsgdZ1t/kSJJeR2Al+ax6iUBV7wy/dFX0jHqgCESqyaBNu10fpzdpmSClhOMD
W2rM7W09Upw5npHveQYarJ53Oxp5VmjENelCUDraoApMAI0NosSpvgk0fO/tvOyuVUvGQ5HT7s4t
NVz3cbgTON/YGWKDbSwH/1VTeH4GaewyzOBnVXVrMKXwoPZAzFzfNq0Xh0As2P6APE+bkRuLK+eu
UZ9zUfFvZSWsIM2IsdFlH216vbA3yinwfoMiP1F5tsVScBzGyDelmptvcTXcYxGx9NmwKRNTu696
DNTXrWb0DRfcZtQqvkZGhh4mnejI6/ad9ylNMouCYc3F0eCxzi+oBjR+5dW1j4p3GRDVeoAPVZvY
To6xHVsB9eLbAkhTFefFLqm1JmyV7QIzVwTSqbcjrT5XmQq7nvygOpDB+PrGJnHqCLPTPnVlh0N6
lO4t06xW+niV6DZ30ELIqythaZmPVDqEtRza+gNHX71Tj0NQ2Tg4xumpGv+SlTLaluZ3zVXthsfe
c+/iezqFfQADFNaw6b7xTN7Q0nUDDtHysM+71xZsdbWPtLaN7aXbmB12PxQbmY92A3NvacjLZT1y
fS5SksjjeG0cNK4BCjDpBLVjZsC4Ci+wrBhtEbZ+NeZemLAcNArtR33QvvaOLO5GgEgChpjhemi7
3k9G64drWvdj3OSAgHZXFsiIvSwFG3Hhg7CB+2LspV84+oubRZC1GAAGQ2dGgP5dBcZxS25cq/4x
6M5d3987dvUFrdnHnsTDrrQ0edVCmjyiHqTtJH9VKvFlTEPsRSwoY/kVQY66bpSHcYiM7TwqjHC0
utumtbNT3FzrQ6T5XPaQNU/EtTs8RlkR+Y5RN+gOv60dq/3M2mZv9Q9Gw/WgiV4SGZk3seFsVE9D
lSsQ/WhFADq7u0JLtq3uBnEOzmBVfEqKRgWs4CCd4MHo6gfw9tCG3OZqOOi1o1+l0vB8LEtoJ8kz
0zm9Q304KBWPw8waT7YT3wzooqlz99iqtvATTvYt9ui9beafRi3ztrRXBzurbymyae2eqdi9Ii24
D0mTHFrOkBDL4yu3SD7WuUY+FCP9YZaDn1cf0Mgig0Jln0WP61icRC+eO44bnd9kXY+EW95+c0Z2
srooRiwCZ9Wyzm8I/0rBPnIjpR1kUx1hNEYo+Np3bp5BKJZZKCn3nwdO2b1oSBVO02Sbab51/oe5
b22SE0fT/UWaIwQI+AqZZGZVVta9yuUvhMtlI4mbECAJfv0+Obt7zrh3Yzv224mY6Imedo/TWSC9
73PtoMGMIhJdGuzQrXpLfX+KiduPo2yfwsX/9rwKkBYw0NxOZDu5NDJfRMa3U60Q0F/1r1bSF4eU
i5x20xnPbIOhq/uWZlLhCHBpsbbQ4NOxKaNmcLjytq7g8faQclTYxgP6ZuZW9XlGmrQwXfuRtA7i
VlPUPAKrGDuWByvetLzrSXWIOxEVqxqR19ari+uR+awx1C4ettGaH/UsCk/Sl3BxmDQCLp6XoDkq
JzxmjB6CEfRwimEFP/2l4LZaQnpwQKhFjNw357pcjStgOL0domjc8WB54HV722Txndg0IgItBG+Z
7O1RN3M67Go8b+umRF7Xuocmb8QPg5Ni1bHaWYdY0Ng3SZnZnwpvVRknGmCo78Uh5ogPBJWBvWb9
hYMfottbtF+1J8S83LA6wEy1HTvMphLXCsqffYGwK/0crzUpkobyV9KENzRO4jOFVSxLxi1v1RPo
zXUXRO2xzUaROyQQEvpiMPKwMfwcrcGmMMf3dsIhqi3Kt7fgvoobTLgIzsaddKbV8Eb8NhbwCtzU
OMTTdICBGlkUbSuKVM33NLiXKTtNAC57RSb8RHg15QvDy8qAYiabvq0S8hzROdtPk/hOpu5ObXFu
kYyNwJA8JhLntNEvfHIguajJ+gvMq/yjgjkjVhRrmHWfeGBxD69GHK7BjkQsU4kL9HccuxkYuTir
VQJlYvWFeEikU/oNwxSavOA92Cm5YPDJUCeRmP45kcll6FmAY3Vo3iyP8WDCXI8zSeFx2FrE8A3s
1NtrZDgZT5n5QlmbQ/IuftRSbM8J7hZ0bL9BA3KT8DY6du1L6BFkFrVkKAKKm4VrtHA3rc2rhomd
q+OtQB18+rNvpP++8OwiyY2EgXMX8nq/gUACvjTl82yRhob+Wey9IwagOWpBnqauTGZzyJrhFU05
R8fZV7OQBmeB3U5hgxCMMTr0un7tp+sYko1lBpb/lA6xKuawwtNt5mf42wVesTHF97mwUnH+2COw
PGdyvh8m+TOZyWMSbEebxN0BMnCRr9lNYFh9GFEK5XiKYZm4QECqZgsb4ovo7IWp4BsUSmMRwv44
qPmXTzZ50RnySCPWf674JXMFjMraypQNYQeSBd8sg9kQD/P0FNTSnzzt8Ksn7Aiy5SrHEfldIltm
P/jaIjOt2x5TgUcqkLTgJkaJsoLBDxmcD8M4P0l0KBZZt6hC2x65ntycrAbdQHry2S3iaxvFjyRq
poLAcpjTIbN5yM23ZNDmW++S+y71yFLHzLur5wx/DLhQedCeaeLAWMdqzrsuSp/ijLyMpF2PAOhj
1KSmty7Tvwz47Z2ixqPxLumKKpxYXiFq5AAOKo+1vwkdfcJPvtsj2ltCwV4X7QS6AggO/GcTjQs8
nt3dPAP6aJjbA8+oi1kAH+CSndrZ5CgQZzsAG89T5EtnYJMlZEaZ1Gxvx6o7clW/BKbTBz/K+TCx
ju4Axj9umASUjX5OcgHmeq+QwFMv6U/E4I+AaUBlqDTNmYn2wKVFTuv+6DJEPGVoV1kxUieYvNYI
QfnZgFl2eLUwheWI1TvUQt6Oqr2WvvRY2VSQFt4GhXNOYCQlQ+7WaM5nRfGiMuiuFJgrZLOsItuA
bcfLbqMmOG7E4E+aYO0c213F1wGlWLPZr0jQzq2VwVkT/ntJ6G0Xb3ZPbH0f0aHcJlSIjE7uV/xU
czO+G5zSJxfEdic4V8iorz5w1F6irHpuWabzUQE7anBhMONm/EXcDxX7hsZ3FN26Zs+dm86iSm+0
pp/Spb8WFLDmG2JkioWSrsRw/higdq5IVIphA0nMOe7Vkth5eezD8T2w4WsqcOvCBH8Yq2UvlvhA
A8xWM9q+5rYrMx+9dPOyZ5ohxmaa8ZKKE5HyIWLT59w1rwiPLyI1PAAtQwRZk0751ssX5MY8Gjb+
riqIP4alWmFaQbtmqmRBakJKEvfnUTS/m4QP0FKQp5CoB6o3POldUCDFR+R8wcWz4e5r8PREosJ7
u5FPR3DWbqvacBq3MYAcN/2cAocUrTgqayYwj8ZZSbfobljFfqzNVaL5G9RQ6eYYvJe3r7Wxh4Zg
GNWAV/JlwHai1/EtlOyzTXETWD3hV06t2ivK7hE1lRz0SOmp9RVbchoR8YjSuWW3ZpgfsDjtart9
wycuQts9dchOmptoT8bO3FdC9zcg0sd3G8Y2D6YUINAsP5Z0e1jXYdqbkD8PNb7EjXkYlzEEMBG/
ae+xeKzJrnUAfZZmfFai3YtKfuu5AiRv+IsJkrt+c3dKWiwH3V0bv0ZJnO6arn+Xhp0asv6a4uw8
EXMvQGguuETLMCUb9osFRDcsD10f7QgKhfcS3wdXU6Fx0O9bPIoJUr8HO5xYTI6Zgki+H8N9F4cC
82Wtc1cjsFSPTQ60p9nNCVXv5nq48AihLfG7bIc8sI0oE1RQTv12nhAGa1L5ZFPdF2sl3ppFlF1A
VblEze042kuwBKULxselXu6wwkK3XLv7Id2wcbiq0FHdnIEL4Hvtb03UTmWGjrhxcyVtswfb4tzB
3VkkSASDm1R5+PyHC4oC77ORKczPzX0VRfKg1vpY9X3ZRgBrcT81FErBrX+PvKclR/bkLk7QlzjD
+7yisBUOYgpCq8tDZeYicRDiaoKjx9qaPvvpfeH9UYYlLI1ZscS1KWDXwiPhaY6mIgBi+0nReb+I
AHXRcbPm2xAfkNB8UKxKy9RgUMGjfrLhPdJMb0mUnpNsuMfiedPN8VelF5DmwYu37bSnLXkTAyCs
aUgw1K/vSy2P4MQxA+hnjvqgXTK8Zw0mbYp4vsms4dH5Z5ph8jHY/ZdKHjYZrKUCR/e9DYLvhE63
RIh9SCoDMUI0FQPluTdLuMPfPKB2tS42sb60br2383yDV+ocbs2rtRliIRP31kutcpAlebMOt3Gf
XoYtPXA+93m16eAR5SEM+xVyqOx8i5diJ21XgH16q7AT5BEhx1DpB+XMN6UxtQWJWQ5wvosaKnJ9
y8x42wjAfHF0L+PwmbL2lC4p2t59bliz86r9lSwAuQBHIvQaGFk7YrVj113ZfNea5+3CAcsyd+jq
A2XrJV57nAJTf4P2bJRFMqzQhmG0r2MDu1QLbh6DfsQxfG5OXpIQux8SQfJumgoxjoVyqEDsI9Rc
he3JquAnFeQtnCFhHTWkrNAe/ZJiGXLIp/sCgdgrsIR2fVqmRe7JMOt3YIuhGqqdcNhkakznIqx3
4xp/JHb+aLEs7Vqkdp8rr2Yck6a+pJk5xo274cikLqGm3K1mwJhltyLqpvA4mOconm8C2f52wyJe
OeWmjOLEHLcNPxTbZPYRuZoYfeQKvHMazZ7PqTsg+A+KPLXcQlMH11PbnMMqOPbJtwbrBxqBpgHL
OHw3y36DSSrvhM29twfCMSkZ/ZrG1UcLPeQO+Esu6Y+srV+o9efUVmW3PbUMgyO616lNf9eY1CMw
ExBWfmet+dlTXV4T3zxELk1M3mOTnBAFtt9ce0y9fdsaxJn16gvKp19rjHFlFs+EPRLseRAe3VIY
ZhhtfT7z8LxAEVUpvdfJdFQUduc5IGoPBdqQTwpwquR2vaWyju7QqOQKBCvuSQZgan1TbESEJWgW
3LzZA/otXzbTPoAfwXibghSoAB0ZrHelVQuM6a5+4QYwdJrhTAFihPMubnZjxA5LL37MtMEYW5VJ
1oYlD6NXXhkHHiV4QP3EAk+ZDl0uJqRhu3bLh2kZyhWQ5n5c71BW/9PrJ7NEIgEoimi2tf+J2xsr
4Vwjr23Bo8tEfZlngr6c5MfsgrmYXVwmtNm7AOBIMmEumQtGOnFAIGVYiIFeJjxZSLN5xgJ3H+Oc
wD/m/Bynwylj4x59WaZERmZ9jm2b7Iwn3xfT3FkJqJvIL4yUbykIqX2j8cw0mN9OZA2S3HhW7RtG
b0R3xUANz2VY8V3dA0UMQBDI7BdLcTYlQh29kI/cL0vBbBDvEAN/ZEC/AROb3zOwDoKbc2dBqd/2
oFx8u+xkN7DHYZPyiI1f32YSIxqAaEy4uC9zMmR6b1lWGKzaBYQl/ADODn4Py49TKsqBkge9QAE2
TBXwVU+PomK8VOOMAkb2PVzw4mwhQRqyuo3HOC48ld3V9Ie3r2UD5paVE3pn43g6dpECnqM2/tKP
2TwUcks1ciSG+ARxfPYdcSDrnan64Uc8AUTD4VZDBTAFwQLDfTdjIJ1EtJsan+Yh2tsAEcHM5jK6
W6Aq8AD7kcrUamrnHak6fecW1YIYpJWdyz6A4BfnDsADtpRMys9upWORxdNDtgxiF3D1k67teQiS
0iuIqXyz3QUEni5E7+8m5LZcEFyvP0dd9Q++VTVeT5U+1pEFcL+sgNJayPO63NatOui5xc+qZuaH
orbHK44ZmBXUdFNZBZLthqDfbjqSqAQLjMcAovl4sHUk7vt1oc9ChNGBj0iL7Lch6AAYh9kXshYI
qBsA12ZW6e0Q1nLfYvHaVwlq6z1T8jpmBHt0CshzA1HHRcDis9NumQEEx+MKR6k2v1YJCnSNzbxP
FnzGpl8olLabm48x9ogb19bNJUkkfUqUTSCJTePtVG09Vj9M9hXMdMvEeF7LZT7ZjS+fNR/bE08a
LM3ZuBW0ntDJobH8E4yUetzw2HSrO+MbncsU9zFsz2pDmobHz/Y4Y85hRcWMVTiwo86XW8Lruuhb
4w80lt39Gvr0XJEknYtaB+a3r0fRYZ/DK5O5RL1udupkES0WaBENSPK+qNHtp0YPR8NWrNdbk4Wn
bswsWqMwW5WqIriJYtHLPt+mKDiP9bUtwXYzZqa6LdmSyu+ociRfJFgBtAiz8DI0QX2qgk6XMX67
HpN2NuISTbMftff4f2vUdom12EowtUmfA3VjHx657Y/RptmuspkpZ7wiTa6qajqsfNa3NYCgY+M7
qE7c9hIEZDggNHs6476qzts6+kuKeQa5mtV6UoPvyjAw9T5oI6AMsY5OPFzEkwOKdS8W3+zRJkYP
tsUSn/fIZnH32HVAy8HebjC8TxI9wsEy10DU8fZ/GqGSy7Qu/iEeSPaUhljYC9pzchcC29lDw7Ta
nKhMfsyZMHeRSNt7FwzRbeAy85FllVlvmimm6jhgKj4DY5+qnCaSTB9Jk8zFZj2myoHq7ndNdHjQ
Nal8WUMvKI9pXQceXJOyAEXqFfRjf9tCbZCL1hK565oZyambW1DXFyPl/QEHCAdG04zphaG/QiC2
ddb1LtFgs50dOCsZ8IsDVK/VE9UE/dSoIM5JimOxCvruZpsz/7YRO72nwHL3YxssRZvY+jTqxt+Z
dAgPLP3epWN84FMgstzOQfYst7DbeRYidx6Kbr2P4Xp4nJprRkM2zJHOB9MhggpH/FPlBPoL0EUy
HPC2V/U5sg6roJMeWHvqHIdqsbfZqQ2r7Ra6SQ6YcTFjUPAUiEyZTvMD421V9GoRdynWSJMjCHzd
W6hki7BSWfuF/02HPxUFlBdZMZiD6foVIEdWz4gWdi0EDtTNL/VVuwdO1sVvC5ar95EnDuBGsrqb
JVr8GSjbfJqHmJ6H1VffFzLFgESAnxdDv627VATVnUEH+X5ogOIDqcYUQVX9o4uW5injq7bX6Tu9
rbM2+jb6us5t1JGc9v3yOCZjdAwRZVE2vfdv0yjQkYK6NlXbugykAeKJ8zP5gGCgdqWDSwqMYJ+U
keU9fSBmW8jzalxySVzyEbUj/bUAK87l5MD0xREYFEgBsK8Z5PMVLumyU+O5rh6Ctucv6M3ZXjtc
Sny6BuaJ9RV8ZfZsJSpqckuACuv1SvOtNCfS41TwPTpSdpOHGOKqSnxa54G8ywh5XK4dpjxO5ytK
pbJl18Gd8o6vuzu7KAOgR0jV3FIsvkW7Asbp+WgKOzfivE5bJbBqReEHFWn2voFmOMRRVwoFeKq2
CZpOgJa9L1mXPEKiQRH5KfCd5hQaib1EFuhLp1x8Y6F42Td8wC6zxFurwNujhgEqozwbwdnKMMDm
KPClKgV6aOpmeIFJ4pddMjbdDooX3OFZGt63zE63a9NWjxNz0wtEvEBD27m7q8RKweOxBjut19sA
7AjSGPhZA+xUDSgCFdj0ohvWCjy4A5zAut+oLbZ2yXxe43m5M5GZzXEFx4jGHNrZh23lgE6rREd3
6xZWmHr71e06Cgnavtca2wYP+YRlwUdn7Hnzvh77R0DbCGxoIXTNs4U1+RBWQAKntQpx9oFBSczo
PiuC0TAR3t4PaxTnvOL6Ph5sX5A+hgMBJzNiZmWgkxc7tGDps4RLRMLgYvnB3ZYMe3QfVfuhm4C3
khp5URgnxj53FPdRaKWUJWuH5n1NDfqJBfQqd6ux9kcMd+ijagPwVg3ioUqOB+ab+ifVBktOva/T
Bhs/qN/unkULn44sM3QX4hE7bBoaAUYycUkmEu4AEvc3K7wtvzkIqtwNyfbAYjqdIx/WJ4rpdA+3
Uuz/3eXwv1LMvQwd/vNXLdwf4rnDr+GqN5v++ov+fxTMXaOE/89/6tL+i2DuASq3pf6LZO76r/y7
ZI7wfwQpQ04NRy4FnCpQav+nZo6EwT/gpYICDu86i6Bb+7+auYj9A6pnRH1CxY9znobQ3P6HZg5y
OhiWMoZ4dIzzyLZM/zeauT9Nr/gd0O0Cad7VIYTuJiTq/Cmcc0PfbhFVoBanJrkIBWbOYtwuU1vL
m66XKEvSUVTlsGHJO4r0qed/+a7+Q8P3p2bvD8UePkAEHTlFvikOHnyMv7piHDRZqPkJeIFPSl7J
hJ1oXliE3xVyHQAcyCZCbDa0RvMkLzFmV9xqBG6NLbVoyRsIgaQ/5voNQdwfldQTMFUfuheGRWs7
EA28C8m1qBLyfDr8zx/9L+ax60dHLc61wBpGOAgb/yo6HIEKI9kLWxnnq++OK0V0dzlJHQFhQu/z
t3VkSwuElQT4M1Ubk6ch9EFzu3o2VX+juv1T5YvPgmjKEC4s1GDEWZLwvwggQUdM7cgALPo4Jpjc
+yXgRz60mK/00EQg3/uaAYupJc6qRoB3+5sP8E8J+/8TN//z22Awz4ZXm/G1sfcqzfwXCea4rlNX
C6SHoJ/RbQidX4AVR+vS0NIHQn2qdMaGi2TjdFc13TaU/QS+5WiybqYHrzspbgYcsGvJSAyMpSVU
Aa509ZgdUHUmp1tGnRv/RmweXCXXf3xqCE9ROETRMgCgF/r8Pz+13VTDgxnVWWMMvWiOyPW+LjqP
CwdhhhaRqOOQKXFDq8iShy5a4SOClA6kzwxkmVdPuK3ctAcBRvg+DNoUhJ8CzfH2N4/af/Mx8bih
quCqQwwT/hflOBZk3C7VthR4kxqf91O6PFOwgiUWZFoXlI1zUBi2DOyoNsLEBcoHoaDI0RoBWXSD
lnLaTBDueD+mM6ab0LG/8QGGf6rbr48gekpB2kLni27O/5JVi8ecAcdiQwElVW3u2xH9dZByzUOW
L6vj2y5Gml7Z2SyS+wRMPnb6FHoG5JCx5Ngv2oIHciq92YZq+ZwgSS0j7Rt3O8btpxoVmBvuG/M0
xPOYFsgcs2QHtRmJdhCdVHS/4iKN9gtXnb03LkZPimGMV69+mdxrUsUoVKSwfk07Dhte/XfP0dXx
9MdzhHRhBBpn0Jvg48Lg9+dzBLKCYYVO2sLWSoOpTlkNDxilECTiyq8VzBJji+HcXZ10K6PvIrXh
GdMMpiMsE31VAMxmyd98rOSfFql//VwJTla0eOHhia9dxn9tvQPY4ZY0AuQTmaFNTsHgxhNmHK92
mRvG/lOxzlR5Usl+ucWCc+rlMoAYgZIyX+f0IespekgDiHtOiW59YS1BabUxbzCEuJc1zL5lfRye
2ko6lKJ2SyAgY9PJfjLGn7MZBJzsPWBC1t+DA12mXLK5vzFpNx9CatQ+HVL6gqnqq++rvgiT9rWt
N36BHhpmb7quak+qoS1i6sBcYsFGMUIxBNH8rJPQlaZdf1vkJ+aL7r97atZmx5DQdeuImap9pyMg
VEa0O5aYDopU1KFgOwO4Mc4QZ+FxEV+NgVowR0eyuT6qSbqfqBcCw/oY32UrqIh1W+uCJcsC+bB/
2mgWH2qYvY+b9vo54PXzBEQ8r/FEHFuvtrvIt1jV0qpvyq4e9UF7nv4gWP4KdDyLuwr1DjtmKv4d
R+kNlLLRLsl4hpEWDsa4Z/2NH7EHWDiS6tzPAdLg2hiZMru2Zte9qvZFA4UCNpoMaOjcn9pgrQ/Q
bnZlJxMD1LldimR27kkP7DWrxuae6WQELW2CfCUAY0xnDkT2Z2gxkm+mA0xobIQSo44qjKdUzRu9
iR3HQpDxZvnll3H86uauiP20T8OpOUytbx9IOnsIgavuWYv5u4TEo6QLNJWejdM+w4oG9W8zAeSD
uGp7JIFRn2BV9Vb4bbYxvGmV+j3NU/I1IrsWkZcLfze+Sn9pBIADJOfO5nwW5IIsJXnQ0x3mDga1
NwCfrT+KYYAMnPa3NJ4ypDKz3hYJfg57ZO2FoG+TEJp6D+y147V8dGB8TkjbrU5wwHbDwanBXKxV
EAYjtyTKtwz0mHXDKQTYtiOr7g/McvEWrtWh7rcQRZiV22eZi27qRhD4wbs2wgYOBHUG6HbcsJ7i
1I/t8KpH+9M2tcGiH/fmBwIgzCdzIcMD6iJs3JL1z/GcQdvLWvjZHSabpgBvKn5kMNEfoKwXEM+B
5EknPb+TJGEFLnOsFVBd4N5JGaFDYblyD2m2UEhHEYeZj0urO2gSo0XhTWr6qcSCmpiTmLw8LCqK
8gV6+pqAaklnU4GrXsdPHKzN0UVs/C7c0D5AtoJIXVoZSJWU3eFLh5kS3oeiwQH7Mqqa5X5NeLMX
aSR2dGMKKj3WsNdYWqDgpsZZzj1e2Qy4EVCvpTmvzbjd1QbU/RLTpmBCgsQEcJ6JKDv2MadgjpIe
jZU0Ooxu+dR0W14Dhic2ryfmb5wE6WHTSRXQNrQ3beUeOmc/5iWypaepOWVrKqBNwJQMqCRwH8PW
yMfMVlWRuSZ4TF0knurJkhOzDqnRqNcFegEH8uSEefEjNqFdlzQRFij6gL+Tb4r26ggxM5jc3pLk
VMuwfkHwp/+0hKtv89pWDGG8kIF0iR4uq4UMJQBqdAy8ANhlqtV8oWNtktB+qP5jblZ7XAl4BXxJ
6xFlTAZKmbYCjQrhZ/vabP4RecndvSd8/USjzVyM6/zZRfGvDIJkbL8h6oxDQ9vnzozNBSF99reX
qJDab6CbzgTegkOliABYvvEjw/prEJPhUhROetfD2Lx0r920fRkpl28RvHNPXdA5iH/CFGSTgW16
u34JiKERP4EAbKek6wTEd1hXdkkfdHuvVqCfcTVdb49oPdSBABIYZeExYIAzYIqQbtxP8AK+sQab
fxOLLY+Tzp/DYeLHgIrmhlX6RzBXIKxmr25iQCmHSUNUxmPSXIzndK+dgZ6tN9MbcOLq3DrQ22uq
1jcP+PxhbCfYmGf8bg6/Gg3pIVhJeGhzRBqs+6RqW4j9g7bABObeZdPPl8Z0FpBaPZi4rNorOY0G
nfE+9VhlJFQWIP7iuv5FpZ5trinOfVSSXDikgbeOQ/hFMEPhv7PSb+0v0E72rkv7fi/hlLv657pC
2DQFEaMAHY/rm+7nfhcPwLqHyfNvUYh/M6rwPkPXcBWXVRUkjhMYSHA9K0qjU2sfa/Ccd7EV4ilw
DI7QoYLTPuhaaCWizMoTAvnp24jF7FwNhJ+HEbeeqAR84/it2aGV3bI3sUyOweDJT5PYXzKDEqyS
EL5h4l99Do7M41bHiQbWC1hc1kt1nKCXATWmh30zzab0JmUv2gdX0cASfZEpzM4phPzwUsxo3JSQ
X61Sw/+il9ep64NDbCl/0QOg9Nnr5bQ1A/ueZF05pci9K8S8Bb/iqyo/WVn/AFsNosa98B9+0dtF
V8FykTHUIm0t0WqsHTBuIKEUmLuGNElu6z3sbCNUqGOE/uEAiQASOmXIt+pX6/W73bLshoSAdUFR
r8NZVxEFid42kNDJ5la22Lo2PCcHtBD3N1EfIlrHW8jPqnYwGDvYL80j90ysg5L7erakFo7SdPTp
C/JUUOJkbMsPzrOg7NJoeMab3d5uo5mnwqCSp4AOVubod1rzkWzRfh1i8jbHK73IoUk+fNglRwT2
BhJ1xlUGSB/ScDC1WIRGoFov0CaaN0QrhN+I8zjl0YnufgVYTBH5v6UAn7oF/aZ+HmrkDmw/mI2e
IXWFZgOXkE/m7LlqvPkO2Ld+toxFv1HX1PyqMy0epayaks+EH9OpalMI64TJG50iCTvYoFsDba9z
qcXXzDdxahpw4mEFHE5KpIENBtb9+fozY1FN1tz2uKsaqVFKzZMkbyDhAmFHx+dBotBZbRGmCw9D
30H5LYAexgc6B5hVPzLQ86B1YwTSIWKJ3TI29djcexL/1FRuz1Vo52g/u2p9c1aTR6Ex4O/I1sFJ
oJEn8Q01vzHyrrvmGdQgzGgwO8X4VtIvAcwq3aVhhBMgElAOeriwQB/oCat2p2HrCtv0nsgGf/a5
F76GKgEjX5Zde7MWj6idDhaoJwgRabDL6Pq1DCgahhFhNayM0TL8wWonoaIPBvwV41/6GgVVQsGD
Zqra4WFF4gWMVPPV7+L9jYBdKn2LByhNAgCTuDFR5YO3HShthPA4bbrIlVjHIdOrxhX/wMAdkj1a
qdf12vrNtTiOtcV1Xo1M82PF2/UBT0dTnzPk5Drwm5xnO0dXG4Mu5DhwapYOx2Was9dALN0XQ9XM
0WLZ+12PHMPq4rr5zi9b/YBe8CZP7bKMuVEbEg4nmi1VISDCgpGs7+9Esgx9IYLsq6czDAAqtBh5
6mT8wM0rzjoJ6BEiE2jalZeRRWpFVKEEZppxb1wTxg4VkcAS51BDxpoF8PoYtURFM2O+2eHmGT46
hG36fZD01Ss36bSUNN0Q0d8D7HQ7uwUJnn3CR1bWmW2/Zhemr+04kYuHbhDy1mGEGMGogfyocG21
BUbMAexVmtQvjY9gONnSxOdrSLqDqVpUi4P8TF/RPOD6wwI1+0ffGMgoPQnn+RBka2bgMYESs6BS
JD8yNZsdRLCYCPl3DsGFxlU+U1HQYWouZIFuA0NyjDSJHsHyacmhxnzyGLYxkyAOqQM/IiAKdWOK
50NLJs7tYMnFDrFoi+t13Rark87dNFWfvgZj6OPDv3F3ZslxI2m23lAjDbMDrzEPnAeR0guMlCjH
4JjhmDbVi7gbux+U2dUisyrV2dYPt6+VmaqsZFQwEAi4+/nP+Q5zQM86G1pXBjPMLEy/FEzQ8Dup
wjiZeHC7PdsDPeNf8kp7yyk719grG9rah3juUuyEQxCvdROZn4I2Cyy84nZg8xg1uF/tApQZe3cc
dRh66XhfuUWFZ2IBlidnx8zFJ0+gb2yMkU90G1Taw6VbB2yOC4Z4zToqu5BduanErVsBWJiGQW39
MOXTUspMQ0hrHs0qBMouDT0Gn2OMBeMm0oGzLfzCvyvn8ST92L+pzcg+VXZqvNixleMRdmcuWKrS
1lgPFfkTRPuYWXM23ntRw9KQ+5YkFueGT0QjCVWVfp3jpp2as9bSeRl5eF+Vquq/h2iRLl8joyTT
53Y88uKG8TiTXc6curGHap/5HYGIKZ6hG86Bnrwdv7rj70aXor610eKz3VSxl7fbv9ZlFhn23bEf
3qHgUCFQPTy0y49lXXUW920fYYkWNWQbXFWcfhIJwTJLwwpDTopjQM0G4dBCp/4LDgTHxOqhmokl
2g4xnimGo5g+Z9z2VuBJ/GjW7HXbwbNjFrSk0581ZUz+kpLIyZTISnB39EO7Krn9cYAbdmeve7NW
jNCVa+x5tIQTJzWNFcuMZ1zrddfV0bJfyAjPwOr7Vf3qnzQ04SP3uIiO3Hcetp4PfAiGqwK6eI0z
tEzlV9cM82LdR235Ng1C3vKrDGvTwTcmY82GnwUdA4o/L54Xph2Xyp/Sa0slkDadxB2v/voT+pNI
yy9HhSONaQhnFE59/OXMmpFOVbPra/M6fZSRxcGPeEKYcgfWeX8xyCDdKxfvyLabU6/cC1X3GLHd
mrPZX/8uiwb7TosJTGD1AXMlfh1k4w9aI5YDO2b6nHPImqoNiYZzHupxK32n281Z+vfa9hY1k6h+
wFu2qYm3nI/gB7cI2yEh+7MCvvzSGWP1qSPrRQjID3+BmHhPY/jjlRbEmG8R/edY+l78AgREyFBO
cDOSMIamE5onwuXDugt79/jjGv5Pj5f+JbPh/8H5ku1wo/zr+dKD7l+U/hnI8OMH/pguWSL8Db0d
eDLyP1SxpSHsdyID6gVIBrLFPr0VkFkDvpZ/EBkM7zeqGRj5+PBA+NMMkSv/GC8ZlvmbCAmxM+7l
x9AM/8546UfH90/3vGB0ZZIHXxrMbAbaH7smW+FWnVd53aNWkWKDp/3z6ESsATm1lolugyPFUSQ5
ZIPFvHeqk1tF1U5N/nzTOmN/1lmm1iou9lLGhHjKOrsIw67GuDIWF6Iw661vYehxSfifE2smglN5
bYT3/JDZHQvNL77C7+90gEcM3HiULA8VH5Xb/PAVNt3G8yPXce9BbMqNzItgS0zhqzmkxu83+jvw
yM+DsfcDnT9eKVhAz7AoqNT68Eo6b8N0YLm+t3PlbeN4DI7z2Cf7wqPRuWaCTxi+mrpVqKxftev8
kzfJK/o0kGNuxpi7/Go/TXLioCrHIDejey8J+20xt/KssFhfSM+ftj/dyje/3wg/v8s/vRQ3Ge15
dJBgDONW+fAuU+6bPsRwQibZJ4Y8+S+5H5trY7S8X3xyznuFngvKoIfHLrehD+vHDD5MyFiiqNTx
p/ohEybabHskcLUL5u6CVu5tjdEJcR+o2LGQ2bp3n2rTuLVKe52mZxm95OINRvq6MdpDPHSnKb8x
G8yOPN5ynBa5uvfw6Y6EMZdzoKrac5on56aXN91yate29QsC6/ulZHkzOEigSDPxM3nh4MPYNhin
1I9tlT1Y2WDgG22xlkTgMXMMJevENYrdX39Of7obHYazjKkZVPN45854f0tUUEOydGrcB9oo/P0c
jfMhNEa2qHlUHCtyzreZQTbXbn55hyyDk/98gCzvdGlls5BuQ6YYIKHevzJS2uiHMnEftPCHLeGZ
aNPaUAf++v197GHiZRg+c1HB2rhWaIoP8xursgBYG6P9oCOrPKCqZQc3M+Z9lov1ZAXMEAjDriIZ
eivZ+Mm2Ja6+YhuKfTxvyJLpwgF2tLd1/Yu19U9X3sUBA1xzaYujNu7HDvSnL2NFzpaJTAQ3JZIl
YkanrwX2UIxsPWdPBPdtb8V3hjDE7V9fEvtPVx7QG2sDc1EkP9/9Me/76ZWtbvbNmFT0Iyf3uSna
JUvM6W0obusWa5LTP6SKgiohQ5NCNOe1M+VmcMCO5PgFZKVv4sFpmYRbL5jk95m236SF955GjdeS
aaAbzIx9a4L3vwI5f9jzcc94mPIXIK5vI1aiN7y/Z4yKXYqc++mx9uzLaEbWUWgdQXjVhsM5Ldw1
ZehAgNwnS/83tif/cu/xzgBzXb0V913z9tZdvlT/G1wwXvjT/fMnF8zlS1N+/XmTQgPLPyww1m+m
iXk+pCuF4wHPELYiv29SDEv8Zi1EqeVDg94EzO8fuxTH+40HNh+gcNmhYIX5xx7FZovyo8uVG5PH
EkPxv7NHweL37hnjAc9hUTdBM9MQsRQv85v/vOAFcyjxjckXPFGowPmU2flV5QK4XucF8y8mAUUK
OUd2OXiQblxsUysGe2Fr2Bw3U08laLI2nIEFxlPo6WYYuwYtG1895W74rx0UGdfMm+/5OM3M73Uh
g+6BKStuLfwtTulGRyRPAEWr3CmE5lxXE5B9knZWKsfdRJaHy55oSzIiRSKPmGMbMOvsSUw+uAYW
5h6DbWx2xWXojnbX7/TsKX2P31arm0lq7T0zIVb2lqXdKW98kWB28HEGhS9JzjH15HqxwHRR6NHf
hvlIEikTMlO7JJemeZJ2a0Srse/Yb1Er2XyH2tM2e+3aVGB7DsmYu1APZndd+QTgjbpkfCIGu20O
mPRMcPCBL1/SfNCIYoONmzHH1yZWQgbkqbw5apBp0f03bmfUPGfQDncBQVbWYx0U/a6wUcCuRV+a
qJN9lZJJZ6RtHKhicujBSJmnrIO+JjsdN+w29wlxgEPLDD5kLlCjf8ZSg/LJVEZCYQy87LkNsumS
dAzeCSYC4/cKi6qG+6uzAql6NK2zlbTyAU0cTZ7ZRvSV4ss23TtjUg2PFeOiMFpVAFXabJsgcSUv
uRk77snJGxW81dUUp89EK+fmWoCGas9mz7+01W0Zltu4F71zyqfaxYmoqgAGcDO+5naey21XRFmH
LOead0bpiXjrWj1kaJooiWkkc4EzvpLxSOrHo+BondQW0/uZU+AXRM3ifs5b6ZD9kP1Dx1eNGXTa
oy6DUBQ3wkaTXlHa1k7bKchGZ8NfKaxCZWl/7+2g65j99P09Pv0EaocoPHONUai5bsQQMI0GtzJ0
6Za0aluBGitUXBEdd1AyCFGVBazUKdhZWIXDU2fX5KsyM7FbcvQMMi47sCfNdiaZzxgapwg72qQI
s6tUWxV5HEtNjzhZKgTKPEpPObHkGewZJKZr0SY2O+2gSNCUKt8CpqNrfzWb1vzd7Cu0aLN1+cKY
teH4l4pdoLuZOlPdwVWwguOAjdfDoG4vLhnpMiz33aTZJSpJQVnGpbpTGH+xAEQGEGKZNEa5830X
UwBDVHhoU5eRTDXJ/THHY2rS7EtvxrrCNlxA9cXREhw09PXPSWNWeNdVCbMUmlhUO8e2oVV249nZ
Emiww2hsN1rrNNqaQ49Sp1KF65sPpU6OAxIiGa9mHh4JIMUAvFI7u43jsjI2ARCTGn9SNeKCI46S
AiTxC7nJGfMRjssVFE7bYbISMM1oIPYkNM9YBeDcVRZMLfFn3LaQfEphPfC4lfduoRFRo0A3wdZm
PuU+ZKo0h32COKhI/Js6Bg2BRws7fKTttU2Ys92xJ/Li574nTM0bAHnC/QjyYjMTOHjhKg/DzVj6
LtDdzkSrH2zDuA/rvj/wxo0t6nPwYg11WR3dIXd9LnheZ5s0cDNCj01RFVuqVUdn1xf4jFaDLhJ0
X+hKkFqGFvYTsMqyb3eJIIe+s7taiWRV2eyQN3MewIbD+IEhwMUGfWNXQ1vuWmvKvRUzFShB9Wgk
L3Pjebd5L3iS26OvxZ4MwUAwMJX1d9G69qHnKV895Rp8wDawkjrYJzXg0IusKwr2LYNFaF5rO3ye
oqh8cGXL1UoHoxovUHzwL/ui7yHi9EWQ7hpYddzwOJHDddKn0sBP7espvmL84dqX9M6IiSaWyrc/
6UqIl8Alp/bUsonGHsylqRjixlmGVjoiHjaG6SQQFRLLO7qjP/Y7T3pGeVWMpXmfCQftzStSPz2h
j2JwSTDcvPaxA5okzAa8yFaTZc61iSbDZ0c0uoR2nOXxxp2EYfNYmmd7Y+qO3Vxbo7O/1RNVuyTl
c2sGZNJbmYTd5EkYNxOiYlZPN3GK30Cso5z4PibuOYkw93TzJEYbVkO0JESbWBv9KVBCxmc3IwVG
PgOhVlx4tNs2r+QxImhHZDoaxUNBNYOzNrxcVt/sbsRHN3Gocb/6ML0e24AytHI1eX0ajWvmMBEP
ll7YtbhupJ7cQzmofNqBDOzMzZASVTikU9HKDStfVqzTPs31TU+x57QnN8f6uHGbXqdypRh7FBt2
JilELNvJ7LscgkS3ruxhzrbjONIeJo3Rm6/SNrbGo5sm1gQ80NVyX2rWs/XCLb51g0TAI8pyp8ZZ
LY2ZWakV4yxXU9qSrXWCWO8puA+y56zscU+sUkmy216rsORcgv07xvGxDtM87t4SBnHluc3go4ht
GVWjIt3qYbh5Cea8QE+WfMPAVBEyCCg7rRm2fkJmHx17k8+BH2Mv4MOtjipFE1TbKpqGaNyG8Ium
y2KMRLRlH58Db29RX06tgTVv79p5wgc3x43psqPPR2RJl1UOmyoPiACnOEIT02xoKpXONkmI2Ucx
xLRGj4GcLqx+P9nGODH01sqcj9y6DNVW9hRSM6lgRPlfaoal7WUPB0ZfD0Uz4NpyDDKLTxVhF++i
w6ZsX9q6MfxzbKRddgNYvSw2YT0IoVZ+U879DXQwY3qoo8bECFJmxH9WRlPPBCWTcUqAIMlasKAl
edPceTDSYAAUQjrfS9Bh0VkR6Si2rteo6HMUetA+aXcQD+AlwksunJg3s3CL10roCIg9lsm0/zJ4
rQpJNhEYOodV5runhN1ARqqButyXrO/y17roourAIEj1FyPIn+zIeBUEREFgfrjJ8gq/U88m1z9k
DN/i8yQdNz9FRjAUB5EVc/ecc6dzF5JpbZ7GPPXum1wXn5F1LfvRz62UUp2As/e+mk0ms5KBTL8e
iPYQCfIBnW0wuDT6aMFPMh6UYtB2B+4XqzTf3zppDlh24KD0Xcxwuujq4S42eej/LuT8LV32/8+D
D7LAXx187nXStm8/n3x+/MDv8ixaKlVwWP6dH1WRHGT+4+DD2cYT7iLt+b7pMbLnb/5QZ13xGz0X
P1n8cVL/Ic663m/LiCVEmkJNRRD5W7zc3ycO/ymuiKVvbanjDDliMY9ALX5/8HHY49bkQnlku3P8
nDHAxkqcSp9tYhoT063Ndh1mjE97uyN0BQhtYw2GuMlrFR3jGeGsijn9u9D8rgjDVfexM36pyEIf
u0hb15wjwnNGzeJFOBX9JWeeEiGlTcvLIsHHAYbTvSSjuPU4oh3ZJ/s4UZinnUbiuUf2nO3WNwBE
rsgbD2fPMfReR352Sgny7Ky2nD/Tr0DSmCd7e2RnPZ0l5oGzlY73RVgmlyM/vXdE4/AN7lnpZSub
5y7yxu3CF97ZVXWrmN2vQrYXG6H6PlgTuJZ7cmvpVrWOs8lcneDsmiggImfu7WEL6MUYp8bbtDKB
/DCqX0u8N4w7gRs5blqdBNPlvZKFs8tt0X8d1Kh3jeO+NWxkt2YJH4gtIvgqRsEnn2VrNbC73xpO
019arexPlqqzalWgBx2H3hb5dsAqTBjbwSA2qjZ+NovJeLWNudtYFY4DCgc1fK1kOkG8g2wjrNH4
jNfbfoU3JA5d50C9YLgafpYWXRVNMlX3LefUzeT26tC3mSLcastDxkFrjJxu3cZ6OvQYHI5xGUVi
UxTOvmvM4hAQwnscUNqZRnvyUjqzOLcxZ60V6KL+UMZtCyAsUd65FKUFFo/wp8pC48pJOC+tfMyX
IYTOzYTUpvFX5LgjZiPxV7WCB1NOFftjz/sOXM8/9w25+Tkq59u5d71beynN8Ks8OJbaCfdBbQCa
gqF47ufEW2kn809+1qud6keeqkPOKsmH+mgrAzdca2U7nvL2vi5YZfGm0nMaRN6mdgzrAWFAcfAE
8MkaKFeA3TjYjWIPv8sCrToXVwPoorbLxOuPlcgu4YROLo9dMYqn0Ia9OnTLIRG3FfbZGkyeHNzL
oo08zPoLzlgk+QajGudPAD3HnFX8GOd1RxWKB8l1CPd535ufmOBxlPejbgct0zLWoRnFW+WrYNtx
dqVqJHWfS6XjQ9MZAH89SXwVm1mcrkwCtescnArusRbSVazieY+Ns//KLJj0NelMHMmDbW9w31nH
oMVAT3YyiSFANXhc1TJuLkSyxUK4eOSEh4Vy4pDu2Jmz1aXmf058lvAiCShsu3Hw9cpT4xe7AS/b
dvH4WoC1eejn4UuG1XcNscW5spr+DCN4QeVZ1h7+o3UduthPWzUZ+8HP+21ZxXixcy5R1/vQ2+vR
Wxe0Yh/8MURo5EYjnNayWRGkKJX+VA8hC35Emomkt342/G5+RH9gp9xjuWnLfGeOY3kojBaLtdHA
4bKyZ7o8zO3giuiJr6q+wLujbvN4/CSiUBy0ZzhbH8+CXs1541wDmr1TC7Rt6sZkh6cou4k0UFUX
Wh7KwzDqqzq0Xb0NyxTPb8E06pNP6ObgBIO+7jC0vtVjbJ2nAFNMbvktgFG7o9EGBPZCsDW7i9w1
OQ0N0lg2OxBfV7kc2nqDmFRcsbFOz+zNPDLNGQdNF0NnpOdXoGDTZVyV87daLBBzlzHGvsJBhRfL
H7HfGcPKApj5ZkXKwNff1nsjm7pTofLhbGedyz532lUKnLLhenRAwlJFWjHYwJ4CnfThdVJOzgz6
SWdPjMrNqxL1LYV6Wsy3wFcvA4lP3QmkfWQpiwmUjDXDPA5Z3KFsmR6Wc191JIgCrzTK2mqT2oBn
QxM3c26cbCEHXKZA7zqPxx3j9QrSVm+rbZAYn5Tu/POc5emDTeAdvFdwIYfGWAmiJPikFz9aGZNk
8aMNqUfZbnojlEfHjfWFxI+I0Oy6e7vq3E2Y9V+dGr9eqNP86Ogp3NEwx/4UvuwqHoHJKNGGa0+p
lBMnXv3ET/ttn+R7UpoJklLBaaP5rNr8KML+WSh15Zrxvc9QO0FBSjWih48JEKkenKwcq0OXVS89
lsBLduxwN6zlJnEcRK8ErI92sEmtJZzdQzXzpEzn9moKNQ7AyCLHqdgExgEjG2eMqgfO7NOXpM4Z
J07+uK7ZRq9r3bfdyp3Lz7aqn8N+usqG8DpYSMpN33zrmrrZdbaGTONXW54WWMcyMV7hJHEhqdEq
r7z23Ak7Xk9ugNXYkkSrhtdiMKKnrq3ijZMVEK+LeWbZDmlsgr+5SXCW8zCLtXuMUtZGwwnCOziR
8lrhwdvQKxjQKwVVu8XjrTMYcmuPBZjAuTHkB5eTwX2F3PFCwAuDrAok4Fosikc82PW+TTzwVr1W
TxN+xlMTWPM+YCS3NtskWkeBKJ91VcKtovPJXlWi9I+WXTmvgFuqneWDJcJA54gzJwnvWxkr+zpU
uXnbVDH0XYNf9RqU1KTWfnuycRCfsJ9En8p+9NIz4Ex1M0boeBicTk3EIuaX460knnlvEF/H+Ukk
TbYd4DxREZEmzb4hsRZ/rqfEQ0HA3vU5M2R1LDiSF1towUdRs7rwXA74YxGZDIAgaemNZw994Tqb
zGmAqGVVt3KcxQsWuJve8pl2sK2arVWctwWwWMKWqw5ADMjtSX9yMvOJw8DDOAatRDhQZbCaqaBM
NYgIiMX4r3PtPNoRZihZ9168hgzt4NR0zXpTN2wisFNC5PUgezxXScA6WDnNOTLr6JKzQnUVN2l/
18h2PFptVgOYhZ1BFov6rtIBukaQw/jK7whb0sIKybrSB+JqMbaeZRwYu1Aycm6hVtteY28dmcOM
iH1nHyvCrmS7FeJ2FmIj15Rx7EId7422Kg5ln18OQWqtMqFCeepdgMJGH5t0G0yzz6HRzbaii4li
900WbVGd3C9d4KECAJkk7gYCe03nlfhW2M14CIpwuuJkHHOmDubT2FjNAzqnZgmxJnvVW8G4Hiyz
vulro+oOSvjehlKo1DsQiXfqdaIi6wtzBZRWGYDbAbMT7MtEyp2IAuM+i0ceXGWEZw2fYPVpbtL6
c+P4gXkBjjp6U06trfs4KkZvFVdi3pVKOtF6TsSXJulntbLwTtq7QibGuhV1sff8FFNp2X5vHOM7
9hvnfgiBxgc5yfSYZT9feV2Vv4ROhXxhqrTeZ6RErhpX4OB08uDT7M+A1/lb4wRpZW8FsWJHEpf3
rosKzxzM29V9Nt95KbdKHSRLjQPN9BqTtzmBIGSvRV6xRGJG6xi7HQ0R07Vn+E8ue8nd6JkAniRi
8zyO6RsoS7Fh7OIc9cRKSuojO6AIVpDEx/ow9vP8WJDiARPxBanSw2VeZGuyzd/YQmQXnHpPfj4v
nF94aPlnQW54RdvEhevN90xOu1XVGf1L2nlXadY1N63K5JF9ym3j1mCqq6umid/sMtwGU3FH1uGN
fPJdMrpfEWf2RmmKw1DO9oXHZgm/KZ094iZSlcVUwjqOyN8UAuAjbWuDJ2fsHxvps/aMctzyICTz
5bGnH0wwaEstsppfxxR2QpoNE1s0oJPpjrFuezeN4JMPUVIO1THVZW7cQjv3xK2RASBlB3tr4y99
IMvq4EDvoIEW9iRvDck0WJiKBKwAJjrjCb+P6BgjYTTOG113AewSRefCPMzXoTdN5soPG/IziGf+
mQyH4bPqSQA/0hhuB1PLaRcqE8CR36R3EKWDmQ6CsAFVhP5qHDCIJIeggkGPDZ7VNTdd0I1SGTdi
Lsn9AvCcr1zVJ2/YVkCKJwAaE68pr1AzerJ2iXfj2g2ItAqmZDFinuFh7PhInFf1iJFeqVZwPZXR
go3Ez7XqdQNUzqXXbs5xMcPuK7YqSvtkVfAB46VukPO0U5/Tzh7WViDHy7yDdjwkz37pciHaYjSO
BTka9to+Bl49rh1NCIcTVmrdVBOLa2oHUPvQtwr9XOQSXqrQ93kym2CDZliihFx2cH0hFnviVOTd
cIodp9sPjepvKZG/UG5949d63ra+rJ9Mo3Hu6mwigGWn7aaY7PgS6BpjlWHpGGT8QVxAyKNng2Yu
zXDeTmzBrwWU4Ev0PntX5767Z5IGHzQV9W2ac3vP9jAcdYslepxG8FLJrfB668LtBuNIqkFdRlON
VdgswnTrx1jadx2AvLu5G79p6lwOgzYHIL2GjaLpLCp9oo3iwuNrN+DebzFpxmPyKOyBr6yU4Z1F
5eATHS+ZvSVIQ8Z1GMz2YYFmcXzIl0BywkW8wCPBHxlm/CSyF9CRX1RLKHbeIPzMwDXJ2Ms4b9ax
WzyjQYVX2Ai423pp9BdMj4IWPKnx3JRBus1z+B/ECcxTYJXzae5nDqzKOWQgHgmLNYJjZCpvGA+E
EPaK/M7zlhYBfJUg6nGoAlYeXxsCUpu0M7jtJrOqv1VVXj55nQfttBt5DsEGL+FyJ5A1ies6n8Ya
emuZ+kQAQFBtBia10IsadRzFnF0mqfvAzcDmB50aPrzRYhduKjdfk4Gpjx0YxK0wp5L1OeXzjWt8
+5w/3OW9EOiMILxjjgnuG2yYmlNqGzzn3Bjndgg69I6qutSOMNfMs6aHYKbWQOjReI3mRRMv2uS7
1fnBs29M6TEz2/Hh3xDYUB5D1NsErXf5dkETrCLn4IWDtU6E+WIF6XD+Nw0IOEXoIH3shP3BrEO4
tTIcryiAuYL3HK1xYUh2C8ktx870yhqt6Xez0N/S5v4LSI7/mnz3vwjcgdn2r5S7h/jl//y7eim+
fVDv+KH/UO/wSTo+2WmcJMh01j/Uu1DQW+XgKjYdiuP8xfX4h3iHNQHD7dJ/FprEhmhK/od4xz+G
m88NhYXfATn774l3vMRPvigR+BSUY/r0sFZ6FHF9dGShS9dpHqTtoc+N7jK16a1dZTPNSqkTs//6
6cL8E5veYu/6SSdcXizADGjxX0iTSI/vdcIEgqCN/b0+5HG8MO7oRicAKDdzN8vD4BqIYn//BQOP
viz+YGIrPsAk2P8zGGkQr+0QDg8oosSg8iVsof7QQzP6qHl//YLvbVY/LmeIpQ4vCZ8rftkP/q/S
KuMiJbt9yHFbIUtlPlhKzmc3bS+ndRnFcqdtXX2TXtb/4uK+d5/w0rjaFjMuLllcVrit3l/cMDai
gt0qlzSlkDT1pb1TRvyrV/nT/cKr8Ma4mrbwnWBhzfzsccmd2R1nj1epsXGcElF7n3JUiF1TY/H4
xcVc/q13t8vyWn5IyYkV4nf/6LmPyAgy1xjqwzCUW61GJoN0ZWmYYlBvo7uhiH5RgfrP3hwmOcsK
Xe7RH7V0P785B8FgnmVeH0SIlhPhUzuY42DsJ+F9/ev7xPLc5fN49+4CDgw/ZHi0ff7z4VZJkrmT
flgCmQ6G/tLOlPEZobWYOTV3822dp0h9fSSgmbljAPE9lhvAicJehakL3S8MjS/FxAEeCYIAR6iy
Wa4h2ghjl1hhAmg4nvWw8+jLiVbMfVFR+nbq72O75UAxWqh7uEJq617W7XhlzzYcRV0n0/MAmnZc
maWjOpIYjnWb1S11zR09MPdml7AC+UItjjxZ22JVkvAl/pSoAr4wGLx+k6GA4FmKUaEPKnUEgn/X
zi6ct9m+JfqLLWHVEJkv5aoE6MXvZeOhi0bI6HkQn+aCUDBELX7XYr1g159pniuHg2HWYtw5wu6y
J5uh6LRUBwgwPoirca82ulFlx5C2naGf19SATWRJsVcMT5ohoedhb8mi4dynmJGJnkVBnEMZxQax
WVJ2ycapi/pzwBGj286W3RckaGr80cC1EVE+03skCQV5fVUDcygatpx2mgtxMZhua1zTF2X2F6UT
xi1j91gkJ23bJN7xOzuL3kyzTw+Z090BN9Q3aHmQAgcmud2W4ucg3nppVcUnr0qbL3VkYgJeoYqX
Je5CLCfzLungJrLLb4v8bNgTiFXHBLG0FgCW693kVVZ7joYsZ7cMvrAn5KRSd8PWEUXHInRFmRE1
VTgITNmY92bhoHMkwUQdiRdKEMcp+En9bI9W8liGrdCfUHPsaicYw9Sc/Cd8AY2ZF/05rnMvuNQ5
5st9FpPY2RSNAWqJvrbCXOG5BqQupDSnVxcVElfQVBh+cuIfdm+g4MTwEc3cnjZlnvTluuGIPN+G
QRl5j5NsaIwq6Orp4cjKLD9bHjaALUUM1lKEAi0z/EIJqc2JjANCH17EA2aGDfXflGzPnlvrfV+L
OISxExK9j8cwkldt7gR6xXbK0w3/F+53zjhRU2xStuWKYzMDgRTto0pSsp4yoGbOrPMq4Szfz1xx
P2mxJMdloC8a2Q/mp8KzNMTA2g4pgFIT964xzc2dspgi3DgTt+c6k17x2FSJTNYkg5xqp4nyOdtO
VfrJyebQ31iF3VN6QsYwfgpiN7ukzK5OV5WKRHFwa1p67sDtmTPw245iNgdGint0c8e5RJNvqi3u
sLbGwgLyehOMvsL2TkTxUZLedQjamd0jKoRpbY2YM8aqDL0RV0FUSM4yq5SQk9grRNVvdVBkkIAy
HohXi8dInSNXpKj/PHPnVa5qr7j1/coBRl1XHOG70YrA/U3LkI85UmUhWPf5IHifIjMcDFlZyxAZ
zMLO1VFvcyRwp6uuzdJFyc3omGgguaBSZJaRArccMntDLUpm4H3O82hbeDlKhZO3g75y1MRczEuH
/G1iMrDv895o1xY1Lq+ENSSEaymaaO3Rs1nv+bbrm4odebmD8NR9xfoTvZrI8dBDghIhz7Rz6ayE
IL2+aQUWNViOELQ2md3q28rAXLG2Ist488qIFKCGxvhUxZg9TuAFZs7mDlMSqoLosAOU2wDP5IFE
GJwNebvrMiO4DfIxBgTLQwl1GF/UTWtgKlxlmaSezTFnOCSKbuVgNfF+Qe22kXMEcphEK7ybWEtG
AxbBGmQyuhfhF9u5FEUdk2zDMvCIo2a8rxqoxfuoBBFBI1lcGFc4mxY+LIPP65g+T/Y0Scgcz9Mj
3RYVKsqTo0tJW5OdWF99LZuXfm4GuTPLSVB30Lr1PYA0qh56EdtsVSZKATYFS1J1iX4Zb0c7pyHR
MWKA/qKfWorHAuT5xFOm3sdzG2abFtVtomHBd45C0Uu1LmmMWKitwn2paVOEo0MUnMaDlmQLNqwE
Xv1cEYUkyGu5l2QuQa6g4M8XxUxjG1M8Y3xMjDR/m9NSvZbkQHeF242fQ3+s9qx9OQUK7fxstaFS
PBOQXf4vdWe2HLeuZdsv4imCPSNu1EN2THVWb0l+YdiyzRZswJ5fX4M+J245U7rK0qmnG3vHfnFs
I0GCwMJac41JYiHxlnc2cGjJJrUxZyyd3Fq39AvS2KoJ3rZoZoyvUrrH9zXX69+j3oD9970Is093
TF7sUnovuanUQ0uX/USpoE7VukRXonN9JRcfGMnUvg5SCzE3AAdTreHopreJRt6CR1ma9Uoa+KYb
AhXHqvKijidXNtVX1Pa2vvJiz76fm6H6NunR1kzAwcOH9bYzuNVpJVJT/cgTM7uE9LIDfSzWWVg2
A7qLynusMEp50ADBXMhhXIMLfamaEeVanmxCGeMK1hrmi0xwUNeV7zy1s33pyKq70qq0cVfWkDWX
bWMDdvZw+wFT2eAaV8wF9Yw6ji9brRq2ihIO6Y1Fs2zNV4ZRgg1tjPJqUSTYZIqM+SapHQjLOVlJ
F4UjHhCLeJay1xOivi1eO3eVV7k35AN9bwtF0v6Nnii9bkMhz/USec9a4uu58lyqzd3sy43pgnGW
sNFZFPTvOqQnHygtuBt9QlznD925hWLVWtNye5GWzgVTiM5Nis7suLP7os2VfQVwmb+zxaDiHIu5
GMREGXfVSuWdon7mGa+allm/DLpmwK9Pvcd5Nj4lg/s7Lfv+3PJn86Ypcn0v3X4Rb1n1L3uKyakM
TTr5a2dUkQTZpLxohcdOjDKOeqXXTjii9Vornmgw07+kVR5vbAVmX/PmDnXrMEPX7FqhYT/lNiBW
bMCdia1PDya03DiI+RJ/JfRiZIGX+c4tXPj4CywM5w5iFPwU3WZjsbCEk/kYXVUUveYbVSn/0ipJ
jRhYiBEo1a1RwAidzC+1IhrnPIKy6OtZtA0TERZ7Upqk0esOIdduEhjyguswMN0llZt2FzjMlN2q
s+pKDzA7zgk/KrviC6Y/nObqziC1SMWu6hM+1DxBvbfLczSDXNOmKV6rbkIE3QoDM4usbLFVC1HE
O9TN3GtbJZlcE2LZzxV9QKsJZ7L+EgRj91xlaeO9EASpJw/wUnGfyUz8kG1Vqj1E9GHYtTnK9S+x
oD/Fy3oF38SpNW8tZyiy127tqhlKcuYnZ5rVd/2LUKawfsaa0ZhnU2WOzypzZflcUhyDfiVEsyZN
KMgaZzoJIjqY55E0YJSCMiHC3lWUVO+B8bq4p6eJWvWUqd2A9iOirkEHdeSJqgeTZdiUXxGN+LSr
t0xqbYyJfAkph8zIS3OxkX3dw9wpsbGRbdRfpWQSz4l1qjsa9JW402yfwz0h4YlAgiaGlWfGZoGS
zrXcdVGm9IA1k/9sZD5ZNLMqqqcwlBh+AmUw1x3SkUfSzTFL0QKOuwLFICEA9KMk9h5agEFO6IN+
9VhcmPzlim75HojuK6DJjg4bTNr8BXSznnCU2YW1lBdhA0wICiyjh2HG5y/r/mtGn8IrSSy3pyPc
xRNK68LruTIydkDL51ULD0H7hfRCQkLRJWH6naa/qt2QCnaylY+X0LWXptqDoyboYgS17Ikj9Kbi
Og+BYgfYH0fPfLFEu0q23dPYat6G2lv2vYaPHq26RoU3ZQi+3tfne9oISuLYpDMvYZ8L2vS1Guti
b2zw6sTu9ZHaeC0gdfTFLgut7qJ1lL+G6IYRmZUNAyQ0gRLZjMczWfjydubWziftRItvyrjRtaLC
Vc4JL5wsfcpMYEq+ASuoTuiGYvekJoldGVhQ3DFUtNzEhlgaj1qqoWFwiC5ccuMEQR0B9hg3yOKM
wfmqpI8w2IDVSc/CtoL/+xv1CArFkfvPvhOEvMWI+2sn4vZJxlX8aM55UPgFZH9VvugivDAbq7j2
JMbcYbKzR1eyjxfIE/32kn6FYuM4GX2EwvqdZ/qZSBziWa8IwpBLX46yQvPSwI7EdTHnbDs+R6pb
RE9ZkUf0axvUzSpqOXGo73xy2XZcul80FEzh6IL3siYsigDYzKPbYYkmvxKpW5TJscLSzXgXoQFf
R14IEkG/mTs2IDuCA5RAXPle+wBDhCsv7Mx6EJ0bPwLAhO9dRQ12DgK2kr8wMCFgnMEWupl09utV
Xi5FSU8rUIkV/teun+BlRETX4Vxdx3g/c040qzppxn1tOPgKEt5fFSTRtkYBS6Ib0BjlPJx1BFbw
LmsBAaT062I+bJ9pysZOsMtwcsQuRhbxuQfAj0JiSskdTfneaga4Mmb91SyMHRXFlpY4hDcDfnm7
FkLhasrM+ybmw8bjg6lgNzW/+G79BRsGrm7wRF/56yeA9oigp0UYaanqF2ZFF2MTdjdz0wBlEG52
CY98J02omviijwSHjX+e+YyJKo9OmDLGxLI3ztxF/ZToU7Ir8iFEyesBAIINtNGr5hbn2HuKgJCW
XPdq8kR71eaxed/mI2blml9qZ1ZFW0enMv0hJ6thbtLctsCLVeWAw1RnnlEDoqllUloMUYLrCN+4
blVBnLTAruRcxwzYxE9STUu+PgeMjrcuMoE2f6CNqN8MhEXo1ar5hycyykBSkGpomugMAyO+HML+
SSP77YUAvXuYGqrx6m+db2dXI9fqzZyguEdctYX4be/yFhfINc5TG8v/ms3DM3tUt7KS0d9auLNT
YcOKD7Ghs5aqvp4LBKgdTdRXVJDkZSjQHykyDFuK5tovk8NhNTgD5hau/M2ndolbw11qlsD3S3kl
CsJYQVbfWbzq3Xtu3w81jJJLv5SPGRQuJF9Vv8taZGVRZ8P6tskKVhq6BiQpadd9lZ0OxzKEZXSG
BoxrdGU+4Y9Ma68Z/cZYd1z6AXfcMQx4Kp5/HdK0dC8oYJ9nEoMSiaqavzk3V3HRw1eiQwm2mrpz
aoN3gB8Zbl94l/50Pcu5cbueSC7SnnpszC7ynvZ0N7MxII6ifZI1bIw1cCmEWFZxi/jcWjtcWAGl
RfdZU95jk2Z+pQ/s0XcSD1S7MM/dGg3B0rEE9NcDeNR4ty5VmxcyRgXWjPFZFKrqS163bDCCVVeG
+kWkRXcwP76Bwcs3ORy6VdiGHLluJ76JUPrPpZG6Aj3HmH9jjDNVZNR+mk5/bYC67gaCXnxzRDXt
WbFNkCXzyBUJ5RwnMmiOXg+Hxwx4x1khuuIH6nRpXkFdGRWczTL0yQ+g39jkcWuvTeAeu4wEFpQa
oxaw/MkPJ9yfrhEgNrfQ0YZsUzmK/iHPk99oBzDhF9X2HnRidtuh1r8i7vfWbZvfd6058xJE2f7A
WtH5IvzW4aGmxQOdNp2zHiqVB2G0JInRlJjX1dDQq6HIjYO0bOgEWY1uCCgO/R/IoaHZU34fX91h
6gmqUW4iEHfOURWofVyZJY6d+tyvIWs251Pe69MGXMrw1NfKwOVFz+yb2m6prXVdLG+yebqPSMKt
hsmRaGEIJNYI5KJ5hx08xOoGdGMwdVG8iacChxs+z0Sup8nHdRB2L+18hYx35pzot205klxzolQ+
kmezX6Rouy+RnHWkMWU8/aYEiGsAApF7UiyDDWyxAP8P76SjLSeviy2nE2IN19Hrbh+1ho68H+jJ
95rbwIvU8R5f945r30LRagXrd5a4/2Ws71VpgBDczPjbXLpl1Kl1pUFzWvVTrd+BXMvCtUU2dz63
l7TrunMiOCl6SsN7U0QQ1zrXbDCCRLGHoGNeSn/2TCsNG7ZHS6JuCZ8EGsErDPwiyukYygqLNpHQ
cHeg4ujEibtFNMpFDHEIhYD0cg4LJ9/OVtz6m4nOG/8C9na+fBNSng1NA/4RuTA+6FaVYMsCTZMv
JBkaBzJCz7WiiQaDO+wofLxsS3FdjYVN9bZEgLTOR795NhoVf6sjQTwp6BJB9xlKeh98Ll8RtxhD
3iWY42H92S92XmwXYly1VARJhHaeizyITjPURvDnmrVTkG7f0Cfhv5QyVTbrfRifNNCL+d5qk/kW
mVVlcuD6WGo1dt/iR4jrHu6fVCkxltbS2NllHojXXTcQ9e9MummcjdPrOb7OCj3Etuni8oaOgflV
VA5GGFOFKcpZMlSWvtPtOAtydwQsRsdMejVlGHtu2zqmHTCmM2kdKcDEZ6RxqSVDTUJMV9QN2DzW
kw5V10vdfuvpvWnyp271A1lVdWU1I1ZrEU/aXc/QXdn4cA4sV7T9tT8ypArErJmdPMI9hVNm0UhV
bEbchpanYVtsOzNZnBVEYMSNY0XL72aQSDa4eFAXX7d13d/aUnoQt8uaHA0/Ip3X7pC716UgT4oZ
ITrtFbOmoUgDU609kkpUt4PZ4RZOrgMqWMu2TrvPnCYAMOeyIgdMAmLlCLN7ojrtjCxofWyX8KNE
nkODJ1oqWSNw7lCHIpqgNvAIEDShvyTDQwd0o5yfy5q1suIWbw5nOhv46+yN+DLmqjWuK/IBv/jo
LGyu+grj1Lk04vOsU2rCA9diBh7aa1y7B9U+aMAyzktE65fSbaBtk2Ojyg8GzXuqlXIvisbC2dJv
yuGMftnym0/+j37+5mmYkgYJYe3CLRnIi7ioXavpBRhvtY/g4ZJzcaxYbBRMZGc18eYwNYxd8k2I
MLovs2W02hePzkgY+cOSkirwlLbp+HJJ0eLqltAmiSGYsRGON/+gcym+Ih8W/qyaynCI4cqRyngd
oXbPRcvNZRrhGKK+z6cX2zP7HyampMkG8orHMd7MNS91XuoK2Twia6c/z1OrNk5R6fa65oV8+aOn
7/phFGJb+bn7SoSIAkhvXXkLUz9DjN2Ao4RN7w93jl7a+LVade+w1Tr9rjfp+N1PVP1YlENFG4wX
+SnRaWTpzo2z7FlBmC1OW3GScVXGoCkN1yZNkemq90dJEkKUcCTt0ckWsLOWPnUK3vU5CL70OSet
e1ejW00Rf9vGNQ3WHj5xUdXz2eiYFZHWnXGGzEM/9ncYAGJln3Uu7QDj1DavvjnqZ2UIuhP1Os8X
69mOzzCc3Il+hUpLyn3ppIXY+maPMLsJHRQy+HX4511XZxYXbM4XTLjkjI+n23YbZYic+yFuPtV+
wIXwbBaN8dtF2FqsDDF03S/6khz7TKFkHc9DH/onSDDUHax6m6t8Ona/Vd7UHR2U1Yg0mEbzYZWb
yOCUqvVnMsHdD75sNMXelNk/WwypSCa4Cis84Lh02nKtSq4AltURVsWiZdvKRPHgFVr5HLOPCJCR
kv7SqNLlT9LZMPrtrCKLwKyyi0wqvOpptyNQIvciEeYWLguk72R5XaIdpfFDq0huhJ2LgxCGgeMP
B85psZFJ1SNYo9KOWtYS811BbJFujBwPmFU9m25NjleHRyy4lP7GC7r9ioBJPWaehQ19rccoSaQR
Ow9lEnIoJnzmT4o+vXJd0jBJ176hWca67Unlrdyqil5yw+Wcw5CWFEI9Vvj9tUZkX9s4BjkrDCux
haSLvdOB083ei0Xh9lWrTXxgfRNLViyLSEfhOk04tVLzFHeb3Ke7m66RzAEiY4UDlzQLwxCAfgoj
NV1cOlTNwsBNK++MCZmMYpv9L3PI6/sooxd4PVDf/kVM1+trZGnIscrJ876T2/cvHVIx2AgVpe9u
bJi3+sr3YF/vCUQikvpVJAFD15hpo00U+LR5hD+DQNJKgFrW1Fyw0XuigzgSGwofWIjbS/0nAEDN
baIQpUMloe8mOjBLL0s2Dhl9c6O1HR9uUlQNArAppyJnetoi4DbxC3mcB0s9Aw23X1ld+BBOolVP
BXeZuwJGO8MnJTZFjVcNF6OewC2IXWqKOPcCpj63a3NBrIaRvFatx4aD1lEgFcXHkP45fKUUBmtS
z28SD6Onjdm30WvVxvVzP7RLYD7SmrlzRM2lWS3t0aR4xvbJSl2dvIXg0nezyMeH71lVR19JC/Ig
nC6epu2INOM1yrkW3DdWg8iJNiVSxoMysFvvwRNRXGoEUNCyqPomiFLXwuO2yU1zV/dhnayBVxJr
K1y2NBaBGZnYvDbWC9fDEScCaM/OVVwnouhXfjImzVZR3qx2El47/Es63Ik0HDKUBN0pk1S4muYX
EO57cyV6bkfY2YrmBzCX3N75blE+U06oyx3mM1O4jaic4fHYcpadcUhM9ExjJ+Cccy8ubLIxDMtl
gTOEaoc5Y6XL6vhWxwZK+1aay52F3qdvdW00hE9JbQxXbmzP9NX7Q4RBVkyylXDZNsqbyemYQTKI
ELMkOeYPQy3cZ9m6g7OD9sONj3ow1QmeZl3sO8trn3yZDSWwi6HztoVRCsItVNxyE9mqL+g8MXt7
M6dspGfcRI1wMy+svg04IXTwcgDMfB3SDPmT/ol+uJOONvu7xu2R5JcwOl8cSJzjzjIsQjVyrmm2
InEzaTuHpfUjzkvrCbJUTy91qZzojgIA3zktZq7/AE3HI8pfLAqDBBbitQSqSjLbC6GQ1qwMHBpo
BwOpbpOSBj4RwqdwdGWdAblLzuHE0+xrsLrPQ8zBf0SG0WKrFGf2o/LqtNoV1WIj26WK1BCXQwgB
XesX6aqmjR4DG0JojqPIji8QqDfpNY/XBprbkhgeSqqiq8HDrFfWsQcEvhjJR5SjMr8TfOqUR2W7
PGr8ypu1PvbpTT3YZAgBEC1ogg56P5GThWw7zY2QDYU66xkxALJ2XxAgYg3YhMXKjBxMJ4iIjIsU
Jem4YUbVZZFrtcdiTLP7iDPEBaU5kJihWizAyZMoFzvlizDgaoAhcDwlzp3pV5G3lWGuHrE1s0Ls
mRvjNcK1O+S2P5/CTb3RGyGr4Bpkuj79+gYC9kOxii0026ETgNtaN9gvjt5NT1ndjvhQc58AiJ9G
JzQ4C+HlQNNBH6bJ4+dCbbgwuo80HZKClXJxrd9boei+A1JpoW9SdtWqjaZQRV32Xj8mPFuuPvSQ
0+hHbJVLbfexuuSNjoWfYemANAHeoOmyjuZt4rbWUmzv9nol+gdWOdjSzqu35PGKq4+HeqM6AiWl
Wz5DubbhuX+AWH/RnWh3ciaii3ZPAw869KgN01tyf/n+42HevklTkCDAww1qGNAeyD9/K3OcGvU0
Wvx23xucUXWa5QBHgN6MSVgF2KDFJ3ifb58g48GTQ6xHoIto7XA8ttmWQmrS7mHhFBtKr8ZjkxRq
5dSh9fXjqYnltx8uGpOKLovGh8cijOO5ZXYNZNeY2n3mZ3YAwVyni6RpdjWCLkZE5L8lg1ZcuJM9
kYa3540h+uZcGZV7//FPee8pL6grYfJ7iH6Xp/LXy8xpJRypAnd7KVN6tMpfcTm8hHkS7Sr931g3
puML1zARd0F8PRqKC1cEt6fdG1GIJXBY2XtNAsn4eELvrU60k44lHBtusTh6jcoiImvp8yUZhXyK
L627cDGjPDGX9x4b8CeUd7YLQ9M8emxxmhL4dHG7x5XSDANFr2pzM/kkaC+Ql0flBqoJ1d6Pp3a8
QlFtAiGECIIxj22zVg8foFPp3EGrUQ+407S/Xdtx8MwpICZsq0kLXz4e7I9/1d9rdBkNxSnaYgu9
NJ3eh6N5XZQpz2vGgKqf/F40TcLh7urptvV0/czXBwIjUzceDYTnr1U0EM1Jx9zT05FuC3OsLg3i
x7sTP+r4w/nzowhT2Wwd8v7HgElPR+9IPmYMoslz1k2u1L2Jp/rON+ZpzU0C8+/Y6q+tEiGIm1Nb
bwssJ7spOfUJv/MuMOtZtlp2XKqOR/utPc+payfNHOBug40O3JLfMk2HW711nH+KsP+fPM/jFc2c
Tbr6Uf6CGRRM/fBFYJ9SDGjcaHijxLHGL9w4ywH4nn/8aN+bEC96YbrSSgYB+HAUnJ10zaLfJEgc
nXRk3ycesZf04R5N3A/iE0LP94ZbBmN7B4ONHPpwuMyY0SOKHu/JkDZsrJIQspkz/aJuHXw8sXce
n+NAgjRM5LIon5dP+a8dbvRBeLuz3gaG1yNoMXXyAALf5o9HeWc+juPxUXJW+Qi/jzY3KYj9uY62
gdXmw29F39bej/Txp1NSP/x4qPcmhFEfWmp2Adf1jtaDOQxUyWgsDnSLrgkyZM+mLMvtpweBdLrY
kbGFQu08On3bEjc7aIhNUM/VrxTiFv0tbff5V0OrE385Cw6Q3zE9z26NCT2g2wQz9KtVYVkxnce+
OhFIvPO80LO5LpEKEm2+18MFQM/fgOE4ngSI49LN7GXFuSA58vkFQOOfj5ObCRKQWvrhKDnnd6Wp
eAqaCev6RMD2XDeGo11Czyef+fHbWX7y0d7smXCEdQNyugcf8XAws2j1zkzUGBDN9+SRECECc6FJ
CaR+N/X3Wa2K4cSR985j5PLCqcNHZLks9cMxWd0ZfcPjGKSpM30RsRyClPZgeWJq7w1j+4ZwOLyJ
joyjqc1JKcn8UsuFRq/XtxUVKGfXN3qhf1L5zbZK0l03BAB+FvixeL6UPtkLPxwCFyrWt0G325+C
6+FrQqvQCYPDt5uDsG38PlkZwFmIgQ4fHRluMoFkRAPp2WZgmpO+7gvIpiUGayeuI28fHzcRz2NP
tWBJ6vbR5lCDTOupiPmBPzgp+DkktLkfl78+Xn9vJ2QAfyGfTTsAFphLe8vfe2riozKp3UkEYaen
Afy08cKoHUy/LNk8/TtDsUmw5XlccY421hZ7kqwKbRFYWtVt/ERSJB4yDKVNTAk+Hmr5RA+/Kmbl
LvsdxTbwyObhrMhedLFupbSS+SR/u150I+bMufFdxQjRt33ZPhQz4oWQYsWJ3ePta+MSwNfscsIT
iJtHQyOgd9LQCEWgzDS/92e8U8xeNz69E6Kx5CD0l3sbybKjdUjZU7dHEbmBJBO0L2Y3vMR+51TL
zztzWTZ0On/+jHM8CpQ5pBN5zCh22G+MLGu3Op0En46KOP6Ivi0CQSLUY/th9KW8rlF3eWIJSAl9
cMS07uMUwtXHq+LtWgdUwEdrEzpwJOpHax1RL/gvPGWDmLbZjZqsbIMPNlyILCs+/X44OEhcGA7A
e47F4y12KDG2syZ7qf1GG2UlxU7v9OnTO6yF3pYeGzYI1zCOvyjK7xXO6coOrKU0SVs+yo7YNE48
trergHYo36ERy1hWmnsU4AldIrfzWzvoRDpsubf8DONU33z23ZBx0Wm0s3AzoMHs6NDVMirjkV9g
2ubb7XVkFt6l6ZcdN5Ec8NHHY70zIYuyMxcitj0+0aOXU8BvpSLjWoG+yEDXDpFLslGm2X96YQOh
9lkG3L3YC7yj9Zb04YBCcwBNIqcJmqqNkAuh6YnXs/wth3sdgR0aEzI5LuU65+icgL/QkQ6pmM3k
2ReNpUXkquHnU9ADuqCP+onx3nl6UJodQ3eWcJKb2+Heaipl0aiCY6PGKUmXjjdDMYL2/fE7ejsr
m1wcTWqkp4h5ji8xbGucf36KqFMV5cJGDekPQoETYgwg+6kHYqwgWX086PLTDx8l6TbbWpTR7BHE
FIdTk0bXe1Tg7cAYO6HusmbuSOR3nQvVJEVvsgKC05RBHpr0tHkk1S3stiCSnpj78saOfwYBmmHR
1rm0Ix690Q77PiQ7lR1IRzXn6LUEoIYy3E3ZON5aoh+va7P+/LlFIoKuEz5y0PdktA7nXmceddUM
YENKGyJmu4sisxi67cdP+I9lxeHcPAe8PvGMToYOM5DDYeaiWbyx9SbAhhHhpnLtCnpRNi4tPoUX
fvGaMgPBllihtUkSikgBIofsdVKeJs6Aq6KhoafdqNZ2bPdqU+plPUHFcEfrbJJj+7XF/m+EMWrh
E2mbS9OMHw2FsVZuSsNGb89OfyZIwHaffmd0BHJ48S/5VG7Ch/PK2qa2095qaQhs8BvT8otIElGP
7qSfcfX21pAckhPB6NtvhDFBABLJLw2rlnE45pSMNNrTybl4TM13xPLaGl88/7uQXv/TU5154t7w
zngEibw28iRk5N6MV85pbExaE3Tc+Tcd7WG7vgw1DJlt+9xDQ3n/8WJ5e15zEDBDJkdmjgLp4fwg
fsgMP6smaBQwJxTjgKPQJ6OrDE8l5N5OjTZjzh9Ce1fQinu0+gnpaRPVcpYlbo+/8yLSVzQkRl9C
4qNNEjnWp+MDUu9EVRx0wrHIZxxOrXN7isChroIES5Jzel6cwMGR9FRu5u1ejYMPOSdiYF+nqHE0
rZxcPszdQQV2O+ZPI001gMyj9MS2+WYUx+D6IAShCEc3y/9wMnkFjNxAuA2Fu4wuCFnImCjhnH1y
NTAKIS9pBoceaSokh6PQkbMUf5s+oIqa72mSi/c+zN2LIu+d4OOh3psQ5Qr2AS6vDv0Ph0Plc6Qc
2L19MIa28Yj9h36m1bLcfH4UmA/Is7GiIJY/XgMNMlm6PPsg1NF4eV1vgb+Qqj2xM703Gco7JDcF
NwX2psPJoGjp3ErzugAZkLUdQYSggQuLTybruSSYkC51MlULJEAcrYG+zDpotDk22lFJrjase8hZ
qBw+/8hcLgkW4xiWdbwj0GNpp47ld4jmy+geuX4E5WhKf3x+FJYxpojs40sp7vCJTdaEWhL9OMng
GCbkrBrjOkrGfPfpYZYT3l4iHBu+9PLi/kpnYvdHVDcmYJPraCzPwR46IwQXV1afHwhKBHsAN1Iy
TMeV1LINZ4EyEfw0/L4rHEzVLh3d8US0u0ToByc7WXzKbmTnkJiyExx/nzqNQp4suwCXcZHucLoX
6TaWUN2vxqg0bvJI792roQHYB/jUrqLPf7TLbZ88E+0g9j8NPv56nEVPN9JAG3nQKZy5DZvuRNyY
T2VT/6Szj6eJ9Gzxj1roBubRRYUe6nF0JqaJKUd6bkRW8jUrNNHtAGfHtzE+javI9uLnEnrEVing
OBji+iee9fIsj34EuXuH5BBpJqL7o2+67zPyM04yBHY4w3JqQN0jnAvPjJFGJMQN9XDj0vQynAj9
3xzIVIpJSRGTkr/hkDz6MJg3hsu63wdF0UeX+JBWG93utSuMtz9nskYqnKHgmnC95aWiBTm6ZdjS
92gq0vsgtqlfoXQZmteJPtbLRkb5qdj3vcdJltLnfbJyPOvocRZTVlFiAmBe+166nzmILwsYQNXK
aEW1q5KaF93o+c9Pf/8sI1JhS5pIcH4efv8euk4AGn1P2lKK2zTsBnjhzfj5jXm5VC+2Z6RWmOTh
KC7YftNW0RC0EM42faU3FzFN0idWxvLmjxcknwNHDBHism0ejsK30CWZUmz/Yz3tiRTg6wLeAm9l
VajEN4VWJL8///hQ7+gkJCCN8NUfDjmaU00v0dwHcA2zRyqWxoZOA+f53xmFKJsBuFsfQ2hayg3w
DjikJ3qNz/zZqjdRDsDtfzfK0aYCrL7AiIbCRhWGJk3/CH66wfA3nx3FxD6NbAFbF0WH46UwIklC
g5l0AdXWcjtXJmpW0RknRnm7SVBEZSkQbGAUR6L88L1AWtQNVZt9oPxoh27X20wFJIMsglH36fkw
ErlxMlPUO48VD1Um21rPRt7Ngo3MocieLRZU+49HWZ794dI2hc3XY3CGAls3jzYHbHrtxg0zUC/j
DAjOnRTZaxpia7qV8cN59kL9JpR9SIMG2P1/Y4qUGpb3xbWEQ+fwYXpSYkQeEyO4Dd3TEXzTVTcN
1Ynl90bFAg2ISPe/hzna2NPJoDhoR33g0UpNITKdaCoju9NBb99EEba0MvMVOslWruJ5jumgQVg8
Q894+fhhL/vE8cNe9E9sWEiTiI4O55uoiMWLj0iQhRVNcH5u3fpa6Tx+PMrb/Z7LF21n3IsIJil+
HI7iVaOv9GzqAvI5Q/bFKDUIB1PtDS+cLuNFOmm9t1U24uUT5/Y706P6v/iuctlc1tThwI2CVogX
chv0Q1RfO22obUwzc0+s2OUhHT3EP9QxZocmif34cJQhTkOpl80SCY1lkMb05eSjLAL0rerEynlv
KCoaaPTInFFAOhqqzWdr6DP2fQhW9CtorSRBjPYf7p/32WwHeSPqlaiNeITo846+w9BXfUfOrQ/a
OLpKMoT2OIT+Kgk1QY8ZJ+b1zosieY/WgFDHQuW0/PlfweSAZJLUjdEFY1ZiRRtW9EPVXdx8/Xgh
vrO3UK8kklruGaSJj747mrlSINDczabZgASQYh2OgtbZWL1mPcUYfW8hM/TnGk5IJ2qm70wQa1fP
I2NMcoUy7eEEybQ7hU9LQQCso9r2sphezBQD5xP71zvrgzsh4k0eI6W246tUju95CLm3C+jxx53F
0FBUbw06r+tNSV/Pt48f5/K4jhY+tT50aWwdf77tw0nZUvl9TotMgAOaXDdqVsBY3XrKVsMfpTze
uaF7YoZvxyQJvtTh2LOoBx9r4QqsLDSfgmbQK+SiJHtUgK/Lz3JshnNrzMSJQOvteyMeRgABx00g
IFuog38vzBivOFXX5BljuyJbNbvleUnuavPxg3znlmNzj6ZUtrh+Uuo+GiZJtVHpLrcc38sCaGff
9VGlayAHv6LIgZya/LD8nnZErnxLK/qnr3LL6GRSl5WDBudodFvTooEYhf2ZHsjfyjeaSyhM09PH
k3zvUVKMxnaFOw2w4OWU+OsbB+ZEy0XPJ5BSsF07bTpuGwvF++dHwUKVLYtMHOn8o7OmaNqyUaCK
Ak8zowugEv4+H8SJvXF5IIcLn4+ZOGjxsCRaOU4nDgoObFtIFaAYiNc1APKfTZqPuzC10tuP5/PO
emcobi3Ej7ye43RS0uq57aadCopZJc26ykb54HqVDvTU6N07Wavq+8cjvjs5n32SkBV3aPtoNSSN
jreAmFQQVW567yfQOmgu6CZMDJqpaU8s/XdGY/ugroXxJUXi44hL0MKLY1vTBMqy1XaEnb1x0nKC
ymumnz6nqdoS1VG+5V8CnsMFWAGs8IDPqSBtOwu1nkgf0YSO+OZE9YlZvY14ELNxQrtUV/mujmu4
Xa3CQhtJ3feUUKq1kkWrbkRmdMmOjqM6vS5GQ/856GE+nxBjv7OVkBakCIqzEFl8AsjDWda1SOvI
ItgSbqVudL3uLgfMV7SvSY+PKU1QzgZWU7Wum35DH3L06fsvw2NLsAy9BJbLEfzXV27EwlD5DPUK
nGi8nZpQD5I4PXHwvF00yyAO5kpLOp9o/XAQLCr0uHE60BsxVcKWhpptl/r0VNen6qJvNy1GIi8C
+ZX/wpI9HEl4Ay3qzgzEC1wWXgXk2uuKDpTPfnJkJkiGcH1DQoP39OEotFWaMoORjKObWBoplzbF
FN8MHxu9E1vXOxNCAUwthLQxBmvHmQNlao1Ru5yfCKuybwn+k/hE5HL7Z0Kfwh//z9jG//95MhMI
/8d//p9/ipDf82RukyKpu19/25MJm//pn4BjzdH/4ZGx4R+u0UQVS7XjX8bMjviHgeW6jkRVZ/dA
n/N/GcfC+gfm2jCOEYajdTJ5rf/yJ+NPEJrzR2SCKNzRsP8ZY2ZvWdD/fbQRmfKDkHwu8SNHNff3
w6WYNwvEAzDvJi7w1VmRfw4XY0eaBp1pmh+gI1n4vGTubhxMMOdRNzw54Ad+wbMMv1caBj8WMNKN
UaW+xAnUqJ+EqQUFOeKbPhu1e6ttvMs5Vf5DkuIL4aLYoL45+Jsxq4pvddfoD+WQdL+ayr6N0DTT
c23q/Wax3rtIeyO+bhBHnccaNhxOqVyTZrHG+uLRZLtypY/H+Nh74qcjF/dlx1U3U2/GzWoem3sg
5MCHxlbaMfh/s73HawfEhF3lv6cK5+dVPYkWskxh6V9pAzR/zkBLgRlhGXWrRtmBGa1aGgpHCzoY
ZHaTDj+bmnPe0su2M/vGO8tLMW1DM5qf4R4lK93Ly6uy/i/uzmPJcSRL16/SNnuUQYvFzIICJENl
qJQbWEpoLRzAG81zzIvdz6Oqu5MgO3ij72pu21hNtah0OuBwP37Of75fHb7gLgqmtREjtw4vctDV
O8DsqGJHmKil+g+sDMNdnXp+0qv3VSC09za+WT8MuLcfDKVMAayGqrp39MJbj3OFbXNWOcVqGKEE
kUPN1FWtzOaVO0S0Zk8UHldRhHHCbyv5/s9F8Dews/el9GL7z/843jrk0pBbIauWkjtXw2XDVpHO
wIcQDW0seqphWVGmUyfAVG/fOl7dFPjyvpfssVQcu/96N/ykG7P5+Tcc3du/wRL48bWLy+J/gbm7
1LL+631k18fF//z3z7/9z3/X/deubOKv2dGOIv/pv4jp2h8ypcKhIfcA5+Xu8Od+IuHnrs6eQUla
3gZlGuovZLrxx8v/Wjb86aQhXnrE/tpPFP48gk3+MeocHHnyzPv7dvfXImkX//73RfPS0PPPDYXf
Q8JQ1jG4WQA0R551vKGAKpIp6Wkt2Vzu1sSUzd65BlAC3Hji4pPSK8mXxCvLel1NKqA2NLh0qeQF
Dc63WRU6YkNzjGOtdEvMKgIP4AvbYLDTT0XrtPHaEioloB4G9Xdq+8pXq7bUDGxf1GKZYZCW2XDV
V/pto5juM9Yrgb2mA8fs/AQ4x7sARh60At3tpafK3G8VvIMiPzBhoZmVoRc3vaPQ5KxUJnafv73Q
M5/T8U7LgzElJoA4lEgGufYysg/NeYQl6K4cpNRXalz2nzStzw9jNkc3WQJKLPEStir4duHbbmIv
IxPNcP4TAPCGF3t8pPWmwbygUtNUTHKgu5tGrbqgXnnJHf7+4gloWHRIJZF60A4sj8DfI8FJYEje
2+m67RMQWDAFhICAlloPqgJWwDhYCTCra0xe6vRBGdThgf04ijFpUvo+3bZitpt4M/ZVWoJGbioB
zQWhwI0JTQSuXTIBPMPm0shXfabLpm/aLJyVVlBBWEWixS/JpFnwveYNABy7BvdqkKnjaK7NEWgN
jfmio3AeGv3GGSbzKa1K8wcOfHW5AW/gGVDSZid77IU2fm5gJd+lUaT/asrRjjdVqE7zlcl399Xg
1p6ukenAwtO1iSbd0oUdME119c1DDvKzKrBeW1PFM+qr3ABbslEwY0+2MkhOsMs0wElQ8hDwKujc
Dre1qdaf00SY9XbGg/mnaw8TJpTp7OrblJafelUmLe68TpgF3bqcwH2BQc7a6SFgtd97YRZN60wv
h2RrVrr2SW+HAJ8vBY7eKg6H8mcu1UT7QdTj00w3hLnLK4+2pTZOImVjJVrsbUIUP+Al4Gdg6jRn
Q7lx3AY1UGWWIY7FarhCqFF/M60ww8IZjnf7Z/j4Lxu3Fi10qJDo72VXI/XCvkYQslihylzGeN7/
KN2ohF7QKA/D2Fl47rjaCFBuWM21RAMy4c8igrlCneUuB0+6ETVVjwxw+v7th9L/p/GszKD963Po
Lv7+tfka9uQQfhZd3E2HH//5H5wqfz99FFf/g3DU4bCXsjidvrR/hLOu8wclc4JIUpK0irxYBPx1
/mjWHyoKXdlxTh8v7ST8U3+PZ9U/CI7ZFy2a6TWkR9Zbjh9rEc7Sn0Lqn6+Ig0eKdRc3KyfDwcLM
4NDD8a1XiAatJwdmN+D5Ir1w8z2+89MJQ3KLcjZ6Kc5PqleL9EJpow6H5tr4uL8f6rzDrjbdRa7+
jAXndecofy7Jf/mNnA7HIycnySWbRNTJPT+tVBeXJ3Andm88myj0DPwoVzHW1Svsnm6BP4T+b2/+
zIF1+iwZkTfMce4QCy6LRUPTWs3UM2IESwkryno7AsgIssK7cB1+Ofr+eXTIR4kyFk0Cl2LZjLss
GFmIjRPpv+3XYdDujSZNtzF0HNwRqnC6KrUovYZH1j1bk0RCFMMhmsQTf9KXwaw+5RNcstJu9ZUD
qwfQTvNONYNqC6vjAJcsfbT6vL5wq15kXeS7p6uWRA+vQ+pxlo1KCc0CGjZ7GWy47tYu6xuOp3sn
9CZ4VCMuzlxhBtJSq3zQiu0s2r+8wP/lang5s48emfwBMjaXYiAWIl/o76ftGMIihvmT+onWJCns
1DK9xs0ULNwId9ah+SbCw9PD5dbtlfWMeZUeeFdjaH1VVXFdhqOy7tT5OyiRSzVVGeAtfhktBrpD
2xPRBo0nx78sdqMkspw89wNkSP12DmzKHqFhtRhIFbQDlNW8pbOige9OjGdu8sq81PJCZLP4EWxE
YOHYU4BmcUXWF48nIXFvxpiK+rnow18KnKAv2ExxifRe1Ib6TBtl1MzpfRFn+WclaJ4DMc+bAIRe
gdWcGLYc4zw3bvSP/GMV0M1Z9cEDmD7IrOc+wFSqH7AxcPlCNl5VPpdzeZisMP00Br4+SKPhNoiU
bSiz4NsxB3W3yyjP6LiPJnG1LT3o+XR+15q5DcxB/UZY5gyPIaDvb26RJXdFgJ3mSpsUj3gk7j62
/OsjMnX12zSXQD3bucFEELuKuQSXVY/3SRHjT1R5weS33MZ3Q9/kE+O37UYr1eIaIlxx52DDhxQc
nefPeIbBvBJ2H3Atb5v0K1z+4EOTFhMKbhNb4noc512Bk4OfFrWyU2OnHD+2tPMnuylQJzhD9uDt
MPRND47dGAL0k12gMAfQPKRK9TNnsGfDymy4Z66b3US11r5YMPzSJy6yiCMQpGck8D9OYdvcVCk9
tuhZphrGH6AUXL+GeaAdoC+zG6Nxul+RLqa9rZTex8ILuG87WAN8Ai4Z3BWzJ241Ysv1oGV0fXdx
+hLE45pRGYkFzc7tpDWhZ13hrtSCgTbLaV9gUqn7tOuDtrHIIIzrzMNiZFXbntghNRuQcgjSnlsX
ZNmaKqN9Q4wHXgMgTPutiiPlXdhb1XSIIFNP2yREXLt1Wwq522a05xkkagJNm2cpyg2uxEl3lddq
c/DCuGKSeG+SnO1FV0+HurG09FBxnGyCuIusdRnFjh9ZOOoOxD4wF+s0d9/pcTyFe33S1WAzGKlx
Pffg99aAlLVmZRrde4hR9A4FRjt+1c06AUOYkH++ShsK9tth7qbwdm6Bem/UJDFXI2S+hyA1K2/d
T7nyHAKRprgMBmZT1IVmbPt0UOJv1uzisIyZhj37uVPppR/QWPAwKlMQHeD5i7uyjbNfjTOZP90u
ECG/VisA9TvxflbT4ra23O6WB5f8aoah2lqTex9MEPuNLHyPy9dtGuXOj9krnipKZu+dIk+vlczr
97GBPSky7ipb525jvguqERvFrJi4WNSZL8j1bEqQbQ+TN0QHbZ501IBeuKE/2tjPlTqup8zE79mB
zpT1psVFlKaGyMTPN9GTbBvNXvm+rcPya5AUHxVgWGvdmLI9zq4Yd0wYs/eD800NXWx9sWvcZCj0
YFTBZm6bTnkIA6gPq4ScMbykWCIfzQescK9co3Kuiei1vRJJdlncNAdA/ea6xNF1hW3QXamExlbR
+3ewMW6A0FdXuef5sEnHQ6I22nbG5mg/a+6T4qRghBAgwtXPwWZl+OmURreytBB8b9tpB0H7zKEr
3eo2G2mDM4CzgofzsKyxBw0WpX6vi+RXQk8lTOwQalGgWM+KqmG7OXvx9Zik3/AMEbc438y/Ru4D
73P2zU+Nk0cHKlAYAXXFAxaK9soAIQ8wuvHytRa7mBnzTDaV0zVXRp7YOyGrVm04KHy4Jp8YXYfz
wxhwldtUXI0hQ+fZRzpXDN8O43f6GFWbtio9b2XZIJ2x486J2nTsH5pKexQxMFuUlsJ71p3a3BSi
uCpSiImAPsOMVZU3dxnM5kdcrdeOGX82kcgTGpXFtW2lTrHGA8j6WAPXvQuSPr2OpRs62pf6aogg
AZaxnq8UUToHYxI3lQhHv8D2+67I4wcRayOujzMR5JY0QMMXXYk7AI39r0hxjauxi9udqgt3RUmz
+tg3hofZZjgnO7vSsk0TZgc8Mym9QLH3w6r9kZgwW7HPqd9paVNhp0DeYlfjx/CrC3nWq8xLlBS1
T5PtHUFYsapGWuJL5OpFFG5Vd5xvzNH2HgoaXa40u6s3hWcmV07iGB/AVEe7EP3vTmkq/UbrRmeN
W+T3lOb7d0JzMd4uZyxK2/nRU2AluwAJmx4i3Uo3RhwnYb/HNzWwpVVIx+2XfK6mT5nRFVfgm71v
dtONXzJ8FbbgIpJ8FSulcdNRCeXwjDlX3CrDJT03rPu6JCpMkrh7Lqd09rU+EO/cLIP97xjJdqBK
tQ3NcDqIyMN8U1dLPKKCctiHYAL8DjDXVkuAEAdG9LmJQmOXtlhhrMxmau84ks3vYwyYzqKv/kal
yxRXcz1e2SM3Yow6ZirowHZNo/42FPPVUM6Q6cggFQE8y4op4JwdfGvZnrZuXjxSfJl3ambcG72+
zqKo+Zr3ItmFta6uE4BYB9xytjC9m3tsl99VkXgq2lG/ritgXBjmbQZ9rrc42QEgh//ph1iStAq9
QXiu4/ieZOk6V+pvUyaadw09dodAxajWw1Qjdr7HpAx2OAuJrR1zbmc2xFwe55d8iqL7eSowp8G7
96fuYEZbWCtIZN26wop4W5GqXiuijX/adaUduiaO/JiSzgPWXtjiAPLr11nvuZuw7Exj5ZUpbk0V
G1UGPdZPJtL5gad9Q4gGekuHyr9GdoeReVp5PkZTDSRuvTE/EW3YdzNfV7QedD6Z/dgnGa4zZFM2
njs8V4KaYuO2xvOQuZDcXK+/Dzq7r7ZRajabrLS9d02IFWrPj36Chjp88RolfgdXCDuloSzj+Bqs
q3Yjpsj7PGOmiAl2YJLP7hRd/cCXEB/gtzfNKlOK+mdquSwhL7K6T/OkRQ+aIsCuVEHo4JJVsCni
RqAFeFSZQbGOB8NSVtrcwYidQGwSS8QGMV1cqZBGIdw52oYbatogjw/rnPRjI5GkVnmvzCMoSur7
5YfAVkZ1U1kUMvbziPsAurU4hnuZAEPUWoEFVFvZyQcDZxUssqAT/mr7fqxWQhlLC0SdG5erxmqr
56yeifWwJPpS1kW/seaMXahSANYatXkX1xjTXaVG6ARXYI3HdmfnjXXrunHyw85cFLChFxmH1u6M
m7yJ3H0Vmt0jvm0UIGLO548Je8CarFfxNPYlrlfmeA3Qx4SJBZWLLUsNPtPPSLYnx9gNsYLYiyqs
brHqMb+l+CIAs7fawvsyVcL9leX1uGOVzw/Szn1fhKCiN1VbG3Rq2toKU7xS84dgmLxVk2YOrq/F
HFvrnk4eTKTT6T7RQ3t4jD13ijZ9rOYcgRiCh05n8Me2ybAee4e6uO3lIcLYmL/tdTaZskvSm9TB
fYde4WL8pIncu6WCbUUehiLwSldNgrcEJlNFlL/HegOsOFernwDbpictHShLYB3WHFyt9qyNNaKB
3eiNqn7DGIE9nDAJ9ntYZNH90MjNgL7+CbL3KHnuEzJgmLFT+QjlMYXdU5fKXVePcLxrmIzbBAOm
rQ7o4pMS6d6nlj872pK/yDd2hxGyxh3hCl/d7rGIZ0U2TXU3jqjbjyTxCJYc0L3JSlWH8UM1STO5
psb2a6WEJIHXeG6X5cE0yhAbr3w2YNMAo7A/ZLFFINbM1q1sOsvWcZfYWxe3v3TFq01IeSZacDdA
K6f4FVmYKrDDN92MgQo9iTujMl1y3m0WZR86S0kOkBiJCDzAPtkK36HuQ5rk4X3uuHmycuwxfaz1
RqgrzC26vUBSjOlQWfAgmokfOgwAJbsAFGSsR7tBVzgDcW5LVkbmWdchwpt4zVW8fpo10X5Oui4f
N5qInV+6l4o96s99TbMkihm1fT/mHDiOl8wfu7iK9zoF6H5tZ928090iwgvNKw+2aINtNY76PlJm
LGf6ObpNmwleMLUpSLdN7QdlAHsxcOof8MRRDOLUXPDJ9OrzHDn9w9tTgM9lzv8ti0tc0v9ZkPq/
yxL+L3L0BSX4W5ropOB9KH6UVKo4aI4yhPIf+qs+ZWp/kBuUwkd0TBCr/pEg9EgCUmMik4RaRIor
SDj9lR+0/qApmvs6xXCDRrqXBod/1Kf486TaXfYdEQ24oMwW9ajX6lPH2QkaX5ACUYnRpTrZVElJ
HmcnrMY1Awv7DT/P5UFhayGXYJ3rY3YtKq3K/VaJ1PFOsJTzfR2pGAq5XYap3m8P7UxubZFA+vN3
0KpJfZVPmQzS4ndE8OHGKuhNENyZo++iFNunO9WmZg7atlZ/TYSilKiDLvs+G1hZQw+NKVVkdfT0
+i85zpTwQ8i90n6BGpcqLxLjRaZk1EOvrcfW9CHhfldUXf0OwVh8VopO2/ZeMl6Y+MnzZzgy/Ezc
piXnhAEQ6K7SdRxMftQ5+l2KXvU6Qh0fr4QaGXcKHFZvnWK39g0WobW3SXQ+vD7f46r2n/OlCMZV
3DQlFWxRamh1rjK1KUzfbDPP97I+ezTDNt/9G6Mg2ib9RLoW/fHxMnOMgiNKaDxVekE+0oAMXzjr
kgs1t+MM7ctc6AokdUqqG5HJMtVWsnjDkJ3bL0XbXgm1nda9mtnrcWR3fOuE0D5KbRSAJnQszmKZ
QHQh7eRhO4HxDdnYprWv40SNn18f5XRCPKsX6S3iaQ1SwvFjK4RWeUOjDOTUk25rl6pz1eFoBtE8
zT6/PtTJOkAQKJsZqWagfGdmx0PVYZjiHNgqfjrlzlpFc7FWRyL410c5mZCsQtAFoaPZkY3Vsij8
mzzOmL3JskoH75+JIGoLHymNVxT6SkzHYoQrr492Oic6adAE0ZkAZwM9z/FoYRK73mBj6Qey2iSE
J7Mh1obouvdvHwcGqiObBVSND/p4nAHGPWq8JvArL8ofXBWHH8dM1Y//b6Msnh0pJoSNVQuVUqn7
Q5lak4+U8hJGbfmGOAcgWSGokrIIyUI4nksdJbC700L4NAZPt+GA93g/m8WHEDfZw+sTOjMUtBFT
Ngag9jrpvkmKME+TphN+GxDUjiG2MngH9+onGiUwnXx9MGO50zIxCmqS3cYrQv6xWAx5ju8jlGUy
G7MRG34blTiCRo4VXKfG0BcfTLtRk438i3mFlU+gX5uIsIa7XmQNMPqo1yBxtzMBIlafPXmudq4+
mubQD2s7qYr+Q9yi4nhqsWqMVk6Xci3ItbSeVqYlSPEbTlY9QCbGcKkxvao7dLUTf9b0ohU7s6Nz
m0iXBhqA57NWcDMicX1AGGzvZsrxNDQ4QsOMxgaTT3PboDY1NhVp8UFXh+aGbCcI/qwzlPFCYef0
FRFaQ3uSiiewGktaad8HehLmqoCenxhYF2AYhqmZ648Jjt+vvyD5kfyzToLijrMU2Tq7N+c/7XXG
8cJDSRUVoW4KP6015RoDGXsXgK2gvtUo92rlltcKTKfH1wc9Mz8JS6LfDconX/BiUdDsXGOs1k6+
nSrqNg57nASplml7p6+wc3r7YCbnE/9CfoqS8XiGbdgWEY949EHH9OsxEONBPoeV0Sd/qcj+ZT3s
zLwoxageJTFeHIfIYqiUbuqwDiefDEa0S6o8/WyLMd+LrDUuiJHlhrB4b4ZJ7zSNEyoi9uXBoQbh
YAxcVHzFSsTGmzLvqhLOvI+LXL8htTd+xJmJDLM+JcqbNxDK51As4VmQFleXQWOCLQ6Xt2L0G8xQ
041RYrG6dtt6mtcDNuPD9q3vT5LjOJCZr45uaRGj1i72tmU/qD4IRn1rRPYDfgvGJk+xEHp9pOXB
RecBKCpKmUCSpCR6sQnbbhynJKhmX+9preiswO+UKX3zt80gTIQtGJXByXKUZdzOm0rVL+MKc4IG
116vj3qsaHrnjUHmy3x+G2rxbZetXYXxlKt+NWiUWdyo2o2U2N+8HJgQ0YXUlSEFXKpmOJdzV8U3
y5+nHHsEC+xsFuFtGUR2eeHZnXlB6DbQZ3BvQ428ZK1BbE1mDbCUD9fX2BY91tYVnj6b15fB8i7C
Y4NGLlE6xLIWfVHHXzGpwk5t2S99PUlwphlsYeirgvzdt0ab2q0xzUp8YcjTjYMhPeQifMs0ELly
4r8FaJwmtprXtuq7rf4+xIDl2smiLzoF0be/LK6dRIEwwmlisBYDWflECqnoVd8u4ul5mML+inpc
tJucaLrwNZ2ZEwEGMkMudNyxloRd0xBJOs/65JthEnj7MKJmtyP/02CLaxjBuH/9rclffrwh0twF
LZgWZ8rtJ8K/vHeVMsfAjjjNG9d1U3/uRGlfuDeeWRpHgyz2ooTTlGrgzA6hRQJPXQrnmzoa10qP
Sh3FSHFhXby0oJ7OCqU9FyuDl7bYkpBjz3Xj6LPfGC1OwgHmo2IbWAMe07UWYelDCthyKTD2Ot9e
BRJzHZsRHvd0RGZPgaam12bcl2KLHMoOvkxmU31+63MnSkJoSyMJtzIqMMdLdzJC3N0Jtnz8E6Nd
3FafbGM0Ljz305cr5UYsJNncJDlUx4M0SliViUWdA7pt/SUPnOCZ/yi+MMrp22VrIRyyaJml8W1J
q9dAg5VlpAh/wrJ+Nc7jXTLBwcznX+R7L5zfxtnBiDtoDUNMZb/897998lRpa2yvQ4FGzA2HLbVA
FDLUEcv5btR7EzfFKC/FrqpQMuxLLPjKmxEj69tGbRT9PizTKrvLncazu3WvGM1wHaZl3eC+GHgt
ie5wwmayscx8C0SW78DLaYg/JKyWaY+71WhtOnx1dHCsVvWUqmb3TiU1oOUopiPvOYUUqKsoWinA
XSX4G2IRq6bx8ENvbDBTqzytm+9cMCr8BNlJhxVBT4LEKUwv9Wif7iJSZ85TYnuU9Dv5GH97TGE7
IbxwTEIq18y2BlYU6z42vTUCwEtDnS4y4j5EJRwtEpu9TC5UtaNwuNS4egFI3k3ToG9qC9r969/L
Sc4NlTsgcDCeDOFJyvTxjPTSTMKqNwa/dZJvuZjHH7poc8rRnrKOp7m6CfupvEGQMq8VfdTfFWpx
8UecPlXabUg98kQhutHiefwbhEMzTVjVg0+1HpRR4vUfo4G2lo4GkgutgadPlTQnKU6wUbQXwXs4
Hiq1Pfw80Vz7ttn3K9p83M2MQu3CRnlmQpybHPsm0ABIHosg3zQwpUtwnETuRW9eYs36I5YP9Okk
9VudF3h/DIVUVNK2OLIXG56qpC2GbNhrBcmQPYYZPhvyJvtZhS/x78zKhupG9oajdAkooFYoFGlT
4Nct1f7SnvJPFX3+d3ao5emFdXl6EWRaUPBol5A8Vtnr9fuHpo6JG3hWz1ieh+4x9vvUffK6gOIk
gB8nuwh/PffK5MbnSMYUF5nFc5wdp588Ww5YqiH2u2W2LVRz3Bdc5t78HMmvkS0kwcwRQjvu8dzq
2KynQtMHv4uCZOVmFMXox3K2eTXO/uuft8cfdXxguzr5SSJiUiuyEfd4KK9x+qiqR91X25lmB2E1
NYpVouJ6pfZ1raw430oD4c8U300a+vq17prz9MaULMRJyFoqHzlaQK4Ui18xd6ap6C6/wqhnDa9w
BS8xd+q6Q+SI4cLDlQtjOWPS6QDfJVyLoPJ4xvaYhZ0oENQ4HbPJkQ6uVAWTm9ef6+lqkXYNlGxk
uoK9ebFaijbLWiWuUJZOzbOHT+w+KjikUfK/FTEnn500CuK5SbT8MvkyWV1UNWOn+zie9PeZ3Vrr
MHPjC+vkzFNDrk31CaYE5SBzca5pBT6LVtwo+N0Z2GlWlr6TmeI33wCl4w2PjLYqbuvW4qxBK2nM
6DXCHYUeegl1zn8dwFApLsEcTl+P5Eiw8jlAZd1t8YVZtHOkkRVGuxaQ85XdmMm25y/XNsLbN29U
DMUdhsKZpJ0tvZzMtDaCSZnDHcb1uomAgt5PX2kzcpe0EmgfaJ7pseM26W7Zvb4GT9+ZLP7JU5vm
Isodi6NMGdMATE4c7xJitgSUcR3jvFtN5VvXBlEo8ScLUCJHTiTvacQRl845BpWtMm6nWcXPNHAv
gfJPZsOBTEZWx0qMWInk3/F3O+hDEDst2Y5itLFgN1FCCu73F67sJ/shlVzuB/jFGLLUtiwOEVJ6
dMur4J/btBvWitZhPYg6RC3WIk+G9EBy01N+drg+2usq03ttNVreHCVvXTX8DgCcRAfQZQ2KwovZ
Vl0T4DzF7zDzG8q81kZY9m3mafeiyPqNjUnzhRHPPF84RlQYJflVxlqLEckudJNNssJABrQbcGVC
Yma8lXxAP72jwcwgFSg/CWcxil0g7ZeA2R3tBeoGmBVfhBCXbBpPPm9GYZHw1TERoBmL8wSf9KrL
PZjpVQ+hrIldZy305keRlcrm9W/s3EgSzkw+iWwS8fjxUxN5rYEpohbt5PoPbJmCj6XTlmu86C6h
puSTOTq3mBP7O+0B/IXb62IHrhVs0j1cX3dRaaooU0r6/ugYWKt5Mj3l+FJeG+pU34xV+ebMyMvI
zI2SN5v/MkaoerRIY1mia2rtjItN6O6HKS82PUqXC49TTuJkklC1iefkFJeQ49HV0dej1d1FQktv
J0+o65Ka0vtIqbMrex7S76+/vpNFz6WP/Kls55ddIUvAfDeLwkxw/kXjrHQbe2jzrTFivPr6KC+J
9MW02IDJZlA7pYq/bLBqw3EIdIN8EnA1kEV2hVfBdnJrAPNDkUMNw0s5IvrCLzHz1bC27mZrqj/i
YV7mB7pCdHfFDjvHGE7r7vdS1Hm4nky1pIlBtou8s7J2uKQ5OLOyZQjDdigJJaBPj1e2ZQQDXiGc
87B5OxiQWbSNAjW8tlrTfevWw1uAAim/VllUXl6aJy9h6c9CB1LVY7aHVSYNC6l6eP0tnJsQqUry
5WwKoM0WwYWjpy3gmxqoTYspcR/m3qqwSFLFQ/xWiA67HK18bG/c0HUNZNvxs2u5EeexVpk7b9CL
TWbQb1nEEB6EJ956XWUkPhMGMgmgyTUdjxQNTYMwLzd3qEjnq9oEpJ1mWn4hLjv36BAgvbC9JIF6
MUqS5hBvdcXYmZMYVqlwAGypUbDxoky5cAAvulqp8MkZAU5g5UmHzWWlaGr7VnhtYu4Q/3e+ELa3
7dCxbs1QA0SnjcW1khrljd3OyTNOyJMUG9N7q7DtKYY1Y7ecmW/flSgUcBDzjAlxlh4DroJNYUCY
tSuLNn5nWqP9Gaficc8xE67xbOouNEme2QVlYYIHTRMh6Y5F4FbomVanYWzttNRT17gY39GIjkRU
KzdJHP94/bM4twXScsb7o3qAWGVxgnm91yuDElp0YfYlRfbIeOwSL7gwpXMrCNs1IhWaFdhOFl9E
nIpiDkki7mjGzO+G2WqRyqLdV4bwrRatLCDJXtUklUHj7xaHP+yNoZroVt85WWfvcmAFW7MwLuH4
T/IPchROKYRoktewrEyYVZJZyshuUqQOlh+OGLdmFOfPM26JhzIyq+vELi/VFs/EALLmIrO9BMDc
ko6/diuBdFw2qQ0Bck6qTdL31been9KuVDHKfhl6Gwca2/Tgq+ok8+fXV8qZd8iVTCJ0gLZzsVg8
2NIa0RznJrGb3pHVr6LqCVN0cxc5Ub19fSj5Ry0OTHogpVYGUxa+vEWwM5bNjPqBifI2XWvb1jPG
bCnmF/o12DWUyF4amCNCZ72/d02BjWxdQe7yX/8VZx+3y2rlxsH95gUD9FsyNyqLsisnzd7ZU5Wm
NLAFfbZJQU/cqloAaqFx6v6RIL3aOGNhXBj83NPmdcqGTKrmZLiO3zUixjpRnMrZDZ0u3UYqsVcV
2/YVY04uPO0zWwBglH8OJf/73+bZDkNHrq51dj09cWt1HvWVFppvtZaQ3yWEZzpiqCTz/+SEfxsl
FvNgFBSBdk6QTHuTTuCDjofX+vV3dm4uRONYBpGrYOUs5hJ7omjdjHfm5eZ0gI/3Saat3nqzllP5
bZDFVIA6Oc1UjfbOigzTx/XuSZ3dS/ztczsM8DZOASm9xRzu+HkZExpTU2p7UtHdsH8HqymlZRoH
+FUo4q9mn/YXlty5Z4djLnYplMZQLyy+Oj1xaboruJyhA44/kttPbwTVsuJCuHduZcPokgJaqpMn
KfZCiWIjiXGXoTl2vLK5Ra/qOVD8SC31CzM6HYrTE3W0TPNIY4TFiwoLI8fsiDVXxAQTUtG7yclb
reY5//H6ujs7EvEKxRjCsRPP9THqxjFPFezWdVFv7UJRNpNWO5uuLi4VD+RrON4cmZSJGEnGSggz
5ML57UPKYBgkIyf5bhI2bQJ8a+to1oJN39OYG9hdfPg3psZIbIR4aZyov7OycWeOUjbjVO0eZYUQ
QLROZwOK4O3rQ52uwJdKFtgLoEvkyxaXDodrZZ7lJUsjyaK9WlfK2svKS75+Z0eB6E0PhOSmLL8s
hybXpp2ZUBKm075X8+EW7k529fpcTs8wchy6wSbEtZkIYfH9JolqtDJju9Nmw1i5kaOu6XDEpyKJ
hZ+JwViLsW3WbSP0vdBINr0+/LlVQinmT5UGGTj5EH5bJQ69YUbhCPYo0K40O5veSm37+jaIg3pH
/1FwIXA/PSwBGZEIhH/GWQLM6Hi8ssElmsuQtbPgzKn+iAtahio/TH80A3krCFOT+4AiMLhrqTpc
2lNON0s5OoI5JA04CSwr7hrGe67XCT4/z5qGQ+rZjTiMojbzXdBEVrbpes/+4UwtV7HXn/OZxSRL
/EAbJMuTvzueNwQewFXcPHa6Xrgbz66CjTqml2r9Z7YXGGPkzrh9SE3R4psHF0DjRRZZu5apsnDQ
jOiFqa11GksvLJxzQ0kfYXpN+DR0a/ENDlHZgNPVmVAinGrllFmBx4Q3P0WQn3avP7yzY8kQjwym
VEssxoqxsfK8Jrd3UUBDV4bj5k0sOPKqeLzUPHJ2KMSHSHxQE7NCj99ToVRSG13Zu7pRx00JGHiV
1oRXDvmNC0vi3KcAN5FsD/IoHWj08VDY+nmtbjREOp0z3eqh0Dd6EBrrAS7Ce9Msqn2dGzSgVRf3
nHOLkWwx0QD5SO5Ai+c5qUGgDxNx82zG1rYp63yX2Gp9YX7nRiEaRkpJuhhI9eJRQlXM44lKx04b
ZrGtRetuhEjfSpUlC4CTBokhuChSILW47HCr6HG6sqxd1iTxu8Y081tFG4yn11fgublYfLzkTiht
IaU5flfClU2CCYSvUAlp0VBFvLFTtbmwOZ5ZfNJ/jOVA6ZigbrFJFH2FcaxqJTs9dWByagHNjqh8
WQLzmx8bRxrhB+YZL7wdY7EEKKPGVJfbZOeVWbDyMF7wjWK8lKg9eWyMgkccwB6CHbbexSiE+DoH
mhPt2JTqvXCmZOPNbnohu3Xy2BhFBqKylIqebNlmFba6WtCBHu0IvAawpNDcvos6dKFDqJCZ37gS
5GB0ynHp5NA+yboMIm1ps0IUVgdx+T3vZZZ9iOiIfX2Y0wQXygieGvVA0CxcphdRdhkAgEm7NN6N
Miv8vnYTR6tWU1xPyQfF8MJmkytdUv+q4DpaK20qx2LtWZ1Rb+vSHse9NQeqglnaYMfvJsur6k8X
fqD8sI7iS8rVhJfsH5wz1IIWi1UVeZcpLYu1HvMC6lAiip/G5DQGduXjoDXrqLYG9f3MJ9X4VaVM
ydNUqLHx2BXjIIDJ2EV3ycvpVFkI6ZedQBLXUWEQRxx/p3UCKheIa7xDpgtUpKe5/v9wdma9cRvb
Fv5FBDgPr+xutdiS5dly/EI4ccJ5JovDr79f6QQ4JrshXh3EeQgCeHcVa9i19tprCd+swnD+BGDo
2p8StxN/tWFhac9IBonme205tXmI9MRJHqGPptFJibXQviBr6zkPmlPVeyT3q4yP38gvw5ga5JcU
aJPxKY07xJWlJucIG+DqlISRJg6uJerpUELdKD9oZWFZPkBFImgjYLaOTjyqe5ZK15QtHtfAtRwz
0BzgoG/ONJ2Wj6YtRHausqpvj2XCqvZdIwzzP8JomJwv2qRXI14lOnqGiPWW6A39rCq1+RNRizbT
Tq8vqKtMlJ8DmstxgMkMh+xmWrJEVWjxr7Kzbs00UcceMjfLEmrvkVaZ3/U9OuuvB7w+nCjeypuX
jELqasrv9FvqC+ljcGuXu89TrOh90Wv5X6z0N+MZskRMhxrsKnbJlf4abEjqz3FeSPm63te9ojzU
qdrfvT6Wl7x5vRsx5yG3lI23gH7uZjdW6WI6fammZ3JAUMXcTpzZbwZRzAtaDa0e3VuzM7oHC10m
6wEorM4DnM6Sv4ayXsr3U6Eby33lSoX9yHEUWpL0eCiOem+gS4eCqsmnH1O1MH1h9E67lytc7wmq
vcwRhA7gX17Y628xOygNWXVbYCUQVYi1a1gO+1ERWuohdGv6WgBRHYGsTx41CMt2un3QjMlUdpbE
9U3CuxVmEZUfoDwK/Ouf4QE9mzN57Xmw5vZ+bLu/Gg/PWRq19l4iN1Y7ZKaXWi1YNzj+OlKvChyJ
a1QN0fAtvtLtGR9rtci+ZvpsH5cBf+LXF8iNxY5uHIL4cneRwcj//9tiX7KiqdslyvDIRg6ln0Nr
OdkpModv38VgQ7JqT+snPVCbcVF/TqMxtYqzBY/kNCNHGqNdk82PU9ovP0Se7aGS15+MT2Wxu8ic
5PN5MzClN0o9NJfq3Axa/jQZs3KyckoG+BH2b14d1ATpK6d3jQI7NYP1HI66xyLFdOg82El8svGs
p9+0smj0E2n51lQQZgLsCtAHA5U9VDDXsZqoFZFbJNV5ccvOn+0hOfUWnY09D8nj60vj1gz+Hmpz
DhaKssxWmzGDS+kcEOibfLSSaracau3M4PWqZ1T0aLDDSdi9rU7zNPFcqOy2OmdW3hwGK79kGmq/
oBCan2XOvBPuetHLcEgl0O5CDuVtFiNKWWA4TY2RWJ8uD2lHNwEv1G4n/bxxka7DbE6NYSGnwJy4
og+pjY8I2YQ/3WlG48OMGrTRHOVgkLGNfmSn88UTZf8DuS53Z6y3viJ1EB7HoAy8ITZjnbFDVKg5
smCWZHifz7DgZ0UV962p7Xnu3QoFgU8DeCO1h3u0XptzXEE2DDP5aEw/0PDanrUWmrWYXO/u9aV5
a71AWkQole0AZrSJ1Ki8igHN8vPS2I1fu2F2wBj8gsQajJaw/vV6tFvjgm3NCwLxAiJuphDHAxLL
uijOirD0o5rM2r2Kxv99j1fC6fVQt1bm76E2SybrESeyq1jedwNH/wwNFTW4TuT2zjlyawahsSK7
Duzk4mOz/laOhgVV4UbFmV7f6AtAQ/tPjzzHna5004OWCnvni8lzaZ2H4EOLbIKkJVNe3c7hoqQR
LR/MYZ2r1VGBJh84Zdh+6Dw1+psUb3lvDEJc6qS3doDUm1NKRQLiBssPmtV6pJORpNOgsCpbb3Ae
jSlBcGQaCfQ/fDqpskKLKpxr6u7rOEuJX4aFssh5jjvjYDohPNQ+nXfmUS6A7TySmwOV8vSTbUzr
KHh8AMAWDlFImo9GZ9lfZnb+J01rNaCHTnsoandIdl6dt+YQ6hFZKjmQ9KxfRzWs2aJr2c7PmgKF
sqWQeWp5Qn95ffHf2mcUJCj082YnWd2MLc9MdAEyxlamovuJteuU/4wjiEofQNuT7PiWaNQ+QB7w
ZYAoyb+syA1AlOqKPWtlUl3auBru+4kXHtAHzohZt9dDvJ4+GQrxE54xBggzLkdbLAoPBS83hFNc
EFmxjVOl54NBhlCM8c7qkDP039XxEggiPqwPtHskZ3ez1kEOU81N6vyyDK1Axi5Hr31OqB9kYatY
HJSQYN46iwY0CQSrKY/xmHE2K6PK+6bNZju/4CijHZQIsTa9gJg2lPqeT+D6CPnP4OgKlH/Itq5q
ZProFm1ozsVFa4r2qM/v8GE/uAKhr7C3VH90S0wM9GEPEbs1pziqUutB/AXgRa7a3zLkvFOR8DTs
4hIlGc9P4R4TOzcPWmM+C8q2O6vyxlKRJBfYhC+7bVtyLFWSgTJxiwuoWXwsOiN+MOP8bfWAl6mk
qilDSJCe42Q9pqUVGFjSyX4pujT1OW1IhYSj+h6f8/D6ArkxIABSixNRtplzCK9DIdhc5boy1BdR
TNOHxPGi+zBT3taq+jIg7jD+dnJiigvblmJ3jjTFTIr60tV3vSaYtDIdfXNKcKNV3nQY/huLNwyn
hpzCrcnihBeDVqGpe4mQq7vDQhU5xzmfP78+b+uD/t8oL3pJWDRQON0cT6PRR+jn2czbLOwDzPbM
QOsDHc7BQshmmdSxRu0321XJWh/C/8aVglEQlOjD2ja4d5BSSnvR6kubt9Th0HBBL0/xjh3v753T
6sbS4DgEmpdVN2q+mweGkarR4HZhdYnTcUEAsumPaSPMnQV4Y0DsW2TR4KFyX27xSGTqInwd9fqy
9HikFFHjfi4QHzujiGHvpBo3Qnno2sBChHQPmLc5KoSTuJFm1M1FgVJ7wp3eOxRNah5mbd5jVd+Y
OzqEXYBW3p0SqVpvK1J9a0hF1VwMpUTyqrA9xTvNRoMIxuvr8FYgLkfq0GjEMbjNOpymRKSGNjYX
LRmR/VVG/aRIz+63RyGXlfcWxTXe7evh5PlsCq/36kuSCvU9aoRwlpUZgY3T63GuD3MwRCgNpL7y
TNq2gVRdAW2ajuOLFyIdfo+Dr2bfJWofjSdUTKzynMxOEwWvB72eQqgj3CCossjX+7aTZnSnLnTm
arh0nZdfBLmCG0TosmY7ca6Xn3Sns2mCks8vtFLWk9i6fdsVkzpcLE80d0AsUnHY6A4Yoe/1T94a
Etg+VHv+cemSWIcCZxvGcrSHi21RIRKGPt1VjrLsrIqbA6InTTq548i9ZbKaqJn3Sx2JS45K6TvF
WTgDu9EyviymkuzdvNcHLvbYdMBBF8QCln6M9ZBQsk27VmjjRdjIeR/HaPScOwNpwvlkOfmQXCLM
Rb3znKPn+fr6uBXZMUnaJB+HS3Lz3RYSfcT3F+WeZi/6gsosicuzifLbfJhnLcof276xw6NuT2Kv
1eU6p+JOfpGbYWdD1pff+bfkRjP7GP3brIXyMIK3oEf+VYtRG9FwILpfGmF/aG2jPSDh+LYSoLxn
+AP4wsZA7YA6/TpyazQdBaKsC1Aag61dY3A06Lut39f7nTnl5OJNZnGZbqG5adLQdl6GLsjU5LNI
i9rn3+9YHv1tW114//p3vF6uUD0p4lCyZzzk4eshaYlpdolqiyBtk+KYLEgjZbwr/FLRpp2bZoPr
y+mTsYBA6A5laFuyXZToZYjk/hiYTdQ5yHJY5XJskBpXj1OdmNnFqWYjPHbL4i6QZyr1cfQqMXyO
1dhtDpadC633sWAzwg9GOvU9pEBrzu8SZURoXERG1B1wF6MeN6VO9PP1eXo58NbPFGqEXF9Y10oD
ZHdzeY0R3BCtqeugy9MlPphmWxgfTEOU9SnPS7dOfLx98xiiCmoIl9DOtPSAqJTojkmDh+XBSQWJ
91LP9KWPQxxFp6yHdEiJNyo09wF+lmHWH4uJ5+SzGXeDVGp30z8tvs7iZzGnp19ExhQfoYlpmr+k
aWo9MeGL+TjWaZF/1JsuF8cIVnTkjykuYslBRHn9/fV5uLVeZFsUHxLIgOfher10olQbszXpCjQb
/aTO+TPZAt2PNYXHt0dCVAWSDFm/1N1bR0qHOjHGZcgD4dit34+mOGd6MmLkGS2n10Nd3wyI7cDP
pIMFeJUexHWopvM87rawDCou4ndxNRXHXHfy45ujUMwCMZbkVqiFm9ODx0pXO25ZBcOE1Hs/6uG9
Xhfa+fUoNz4QrlvWSx2Q58u2jbJQCtFb8dAEjRXn31tNX9KjyObsbOlVle98oxsTJxW62RTUSCBr
bVaDQJLPQHC9CZbGxdDGsAPBLb/zda7PQ6g98o7hSUGNftu5PAi9skojagMg4/F+cRJa5SuBrnSg
Rpn5Cyn2Yc+36XoSIU1J4Q2pwAjxeXMq1lFo0mTAFRPnafxlak1cHAzFG2g1IrMcdz7ZjQHKWwXi
D+a6ksmyXn7G2KAB7+pdoMSLbDay7Kb97EX2Ut1FsxmbZ7D2eo/7cWuIrqT/QH4G5nQ2QXVl9pq+
y/sAT5r6g5ur4lNeuc1jOlfLTq5wvUqoDXLHgDSiqcaxsR5fbhbIgsVLH5hdpGp+W2QuDg9tO2d3
r6/960CQmjQPbIwRAXvIif4tM1C0ZBoKZeqDiSZmfzKy7oCT417J4PpzEUU2pFL20cA9NjeBW0TC
yiyzD8q4/BlZzVkr0F2ue+/ITbZXTL41JEl/lIgHqev20GhUnNKtWEEW0+jz72jC9NTOovHz6xN3
vRhYd5AEqHZCOAFjXE8cgl2GSFTUU8eSbjMVuWXfjezpWA+YVL4e6saA4J1xCpCHs5u3oiKOGosa
nGAMxjpTDh2i1j5dUcPbo9AcyIFO7yn6zVvoflLQKNFMMQV63mOipajZe0Vblp3k6WosbFrZFUHX
lSE/0Wba0iUtHXxixqBKtPKpV7PY17pqrw36ar1Bq2HTIM8j9QZIQNcfx8zx2dGHcQwywwE/GTQV
YT0MUdElTs6jGek7L5ib8TygbNANqaGwiaeqqZcYhTsG4RR5nypbjKdqnOpfVI6ys6KF0Z5exFVC
zwCRJ4PoRKmFN8XmKGrxcKLb0xgDq5lNWELx/bQk36dRO/MEfU/v0+NSmHvpxe2g7CwYBOAEW+C+
LI1GrRebb6eq3z0Hc6wkb/2u9mY8spOSOm73fizGn6+vfql3v0a75VilQgV5MNID24XZGCmlW+xi
gzZCS1Bo6nERQ+13hZ49hL2ifErbWnyZyjJBFKZozU92Y5q/8FX9+voPuXq/8Tt4Nf4H4Qc2kyfC
b0dlns6NXnn2FESlaR8dc2iKjwjSqNGhD7US9+GxVD7G8czr4/XAt1YX1RJNlhQACbet9do0AA/p
3hQMg5gPIrH/ROr6jDFZ6vdV9OP1YFfnGqOki42bBxSXNr7NKMHc7XHACy2IgeHfUzUM7zHbs7+H
ofXrzZGkfoUkbshzZ9vtOYa9YevLMAdTaZeXsWqnswaJI5iEbp9eD3V96hCJdhHuHpjd4E/rT7ek
w5zX2TIHnjlZz87gZD+zttmjN9yYOsheQHIc0SgVbRdIrCHMNZcpXu7ukH4oUZR9KAol/KCjGLCT
H1yHovZOKC44Gj3RwlkPiIdnbpSdOgXwQsdTGrbjkSZ/bHNQtXjz3MneQq5R3hNc4NtXHPC05ky6
NQWVaMRnJw/FM6lespPQXW8uLlO+EdgMsh8A7usB1aOaJLQzY5C4NDghw3f9GiUGfp/CUO7QvrHv
a0v860X8/5Q2Zo2/lOl0DlIafAByN2mJrTbuPJnFHCQRlgxeX0ffBLPuK1W0fH3rCqQiaMLkQRYM
Oakt+EMLUdtp5kSopM/u876CHWViBvh6lFvLApyO5hZKJKh1bWZRG1AmI2+dAzNzv8wzRnaNh4+e
Uhp74q7XOwpfackfZQ6pRG5zkkTPHdRVjTnIpnY5RB5GbUY/vrkox11KtxDYIKUylsdmPEtc5diz
lUsQzu7nqq+DnsonprzwnhXdfPMxSzC2rqTPMKxtVbXNtcoN524JEJme3cPkLA5uwMAlH5TIdC8e
yd6e7N71yU5IrlKZq0hvBvk9f7tS6GHrELsZl2ByHUx/artF5VU1lKDx9O6C6t+8M8brBYIKMGUS
j8/GOLc6f2HYuxiqCytww7INkAsx7waaw/yoxV/3rWuRUFiwUC1GEJ2ZXY8N+cc4daGWBYVlzGde
Lv/YrTGdOKHanUFdr0UZCcF3mkHI9bal266aw9BtDCvQHSW5S8rBDPoIhPXN45H0AYkTcAtfaZsm
M6pEg1m5PHB15SSKVvlpFl54wmjMen491PWyYNJ4/SGhRoscF9Z66rJ86KyiXNwADVqMNofCyPzc
MPDOC2P9Y4rB7dfXA96YQZoZbHkgwqKE17UO2GKmoRuU1gIIPM67aIHD0C/muINm3oqC5ImsSENW
5nuto1itYsN4H3CG7N2SU9Yryx9qluVvfmKAzjJ9ZBbMHeXodZikdTOyUdMN5jyBzj/khV9Qi377
opMHLXkZvawwljffCJO43l7iLMT6U3F8+LXeaSCF21l0N6bspa+JxznYCmDbeiwVrfAZqJ7L02+O
f+Fo5r5Xs2jPb/12FBY3sn20C2+PoQYvPa23MhdJirl/5+SVd4yg1e58/htnj0wh4I/wcAZm29y2
ERRgp0o6N1ArIBtNbbR3dZKjzzpl+s60vVx0K+gZ8pS8BoEdaAqjVWM9b3aZ1kpUmF6g8RKKuscY
ha++caCQ4Pg2uNq33PkLRRxfLXFCT6sj83IQplH6YYo4zPw5drqjMn+bMX2bu0MRv+uVhupr8SVW
nsMmvXe8sTg2xvSjVX69vhWv9z6Jozw0QRCkvqF8hP12JQxOlA55w7qqYkx2jbxOLmOtRwejppEz
xZdtZ6quvz3xWFsvaBrbfzNTPFMVMacp8Qx3CuqxrI5UpvZIPXKdrr8HFESAQXAFEDQg4/Wo5sbt
la5cwmDoahGQkVFxSKbCoaff8D4sUZ1djB4LUpwKymdeWeOOduiNWSUymxXoFXxju8K9Dt6x3hfR
hepCHMyRiO91j0ID+VrClZTuSdJvSMEytcQgnfUnG2Qp3GwFitQu0Z1Q6aJL5sbz9I/mzqH9iLUf
DzhrogXonEnGwv3CTYMGABS4XxYu4hBbYjN3T29eUvD5JA7M65G7f3MTJwMNHDjaxxe1qNWjMEf9
oqWK7WMLuHwJ573OIrliNt+aIxF+MPV3Cs9bKkHrLDaVm7gNOg7gU6+1ZjBNo/7gNWlznyG2ce/a
y/jtrWO0JX4pZfwogAALrxeYPpfYWtleH7QFNsryUK5i3CGcxAnMdp6LY1Yt3V7hmsf81Vh5gxmy
61Ay1oxtvzB2EKR3VFGDqEOrH1tJDCwPbduNqFBJMZVHgWfuV/y4GudQjGqTfl+8frBPtpNH73sB
bu1jsojhSEnDk5pxHsUwqzmBoLkAXtVVf8iSYYwPmlUX1tdkqcMKVTISniekfw08SQcUjoKmG8zs
YzsjXfi9VChdUMuerOGDh50UTttFmbbH0UIz/68cFXWHYkCM3FxQ1UNRHeOwyNrPsw6x9TTZCnis
g1JccVJpex1OXkMHwp21qOVXZezd9ruVxFl2yp3I8U52M6ju2Yb5jY26nba/WtUdk7smQv/zIQuF
SPmZjhn5qvCc3p/DSf8ewTN5RiUxnPxknIZPqD4Nw0Fbqm5G6CnNtewAv4eODj3pVfUPxUQv+l6r
l6Xzl1qpxTfd5KWIeXmUe+oJE6tMe05pspqe4oZ3xK8KqHnBTDuap+yf0aCx/1GX/U4P0YIZsZ9r
eTse9MTuUM4TefQtzdJYO2fFgjMvKsrQk0By6O59QGnEpWI6pTMmsv5Cg0LunCY3x/HJyRynDgbh
TDE681UUxb5H2oH6kOl0rb80JE8+3DttfO95uc5W8KasOUwCW6BzC5qrn720dpx7ho17r9Hjo/sh
XPpM/wINseyehyZXvLvJ0pf6Pk/H8O9G6ZfiuQRJ/9uW4kKnJMFM+V1day6dcUYZTjn7Oc9UvIor
Kz90AFWpXw1V1/giGSz1FFIMLo5j1RvmUak6Vf3akeT2X6CTRNrnGWw5+dTHTS8CeMBddl+OUR4e
WDON4cdp4QynBG5o84EmHvFjMcK4fMcdhqdgXHZRdEzV3MOLNRzT8hTncL6PQy4g23YWUhbnHj3S
6WEuMDzwQZrn+o5PzRozdM6+e2OpWvvYZpMdXzInzcY7lbl3fAjjhfODUrYX/d1M2pBig2p5zUnr
8jY7ZKVaVO9REY+r4+Iid3hPp36XPaqxqv+RxKmdPbW6EUdB1U+NNNyK0eAaYsitT03cTOo5FtJG
uwoV7RMqhm77mKQ5t30+6sJ60vnslAF7vGwfHT2139l2NKR+g1ZF94gtOLa9i2cL59NsNnX8NanC
In+f4ImnHeEGNf133AOKp4QyWP+lYKL6c+VokXKJRYqdMyrrtvatdFv3Rya0Dk53IawKk0ZoEncx
hZH5nLU2Fq2p7oaYFpSpUYwnw+T21IKhGITxtR3aOPkyWsqsvbfCupj9rGyHcjjUmpEkaHKHxqyf
uGWn9g4lCEriwFJNeJmcNp8OS5LW2btKGZvnBIwqlAbhRfquzrTucRorUR7ygq7As9P2Bt7P7qSN
3ynlh1N1QF/Uo8/a7BeOvOPg1HH0iQdYRE98mWS1dzQjxenuOquXPtKRJRRGTd98iGhsItSnOed0
9sOwGMJgBht/njS8nc8p5rffSLSFLgmPNJ5qsaDPL6kUBZwzxjLpOIFXNsdJ0cGeaTJoZ7ZjNkzH
3MH11++cGbUvze2gQNPjUSbI6oxOgNVS6j3ggVn/bcQs84cstsvqZyNFigPFcIvsuzVn6S89NpP0
e5aJsH3otEn81RSVi6NW2QvPH9UaWzUFUwvzuFjR7J4Fl75ySaaUhiLVmyIjiBu+7SdLJBaYf4qD
kF9qURM/R5MFMoc9RTsd22JBND2tjN4M1MwNDah2Tlm8U7kwZ/q8RrQJqfUkyxFTuX48SGfp5egM
k2u+j5dk/AsOpXgWY9+pT6JwM/cEdcgRCEeWs/jn9Sv1Rg6DoKeEllm0kIa25MMmZZnH1WIEqB2r
J/o9pqOCf987XNfiwOiwwI5c6rtqJNp3wmyGMzyQvfrkCxN6nU0gkSGdCThcZGPhJj+FRdc2KOUZ
AU0zyLtNNDEWJ/KZ4o9xFHSRzXxO+6EZuqjwx4IX1BdDa5z6m1Yo8wcOo7KhtXkZHNyVl3a0fCXU
MtqHGt0p0/hk4EBrOAiZKeVwcV2kb+IDTJjuF77VymWcSne4C7tOKCeYNJPnNzZX8x0rwPs2N0bL
pe6kkLn8acDb4lAPzRzdtUqm6Li+a9TRWl+fzFHalkTC+asYtXBBGrI09iSRrvJb1MnBQDheAGhp
gtmkeErm6MkiyuRSVmpmHBSu/9Zn/8buee5rgZIpkvZ7WqlXTweC0tMs24p4CFOeWedcEfS6ZTbn
5NLRwn5alGY+VRUn1+vL8GYUWHN0UeMbCEq8jtLUc7ksjpFccI8aH90WKDOzOit4PcpV0gobg9ei
rA1AteKpsI4yirEAhaxMEjndIgNo0vCgoLH5aKVKdyFp9QLW+p5o1vXYZFRJCESxgKLr5kksPHAJ
D4fgAHOFuPLhoQBW0GixJ9N7a3SyBx0UDgQYCHs9OqRQPSVURiuACDKIE/fpkHwSo1YZBx0paPg1
Rt6LB9FIgePXJ/Z6ZaLPQr2Qyh3Vayir69AWXUxyNdpBtNBtXoyPbSv+9DLnnzgOtR1M5nYsCcsg
sWZflbARUbPqgeJz0Gq1UvlxGHbnZFE9P62N+WSAVH9/fXA3vp8JnYGCL/gYbYqbtelpymzpCoND
DaM+eA3nkT33zd1OlBthZE+F9J6lhgCLbD2HY5s4YVXqXoCsZRefREi3n1/qEMsOllWq9QEDNLt9
sNRwyY9u1S3c6bSAYmMUV8pDk2Azf98lVmQeY9ShEt3PPENpTtbSIC4ROm05P5h2k4Q+6J9wAwvs
Z7APOMEvcUC3vZt869ma9p0+UlQV8zgWB8qe3YJJU2N0X7U0UfqvXjJF4bmmRDwEuMhEXWBVWdIf
RGU72bGAW0rGzMMPixCB3p2vtpGrHqBcFT2/J1fmS60tIjnkU6PU91aYpMtJrfPwubYVVDyQoJ3e
1u/GIx39OEkUgSwAAQbm0npe0zg2kbZQvUDkLmI7Noa1GVvf0na6MK+/H3HAHiRcCDl1y+aJJk0f
GuRrAs3u0sDrrfwhN5W3OSz8OxrIAMCe5EHIQKxHg/tcTgOC5wVd0U73eewmB9MY9vbzFYon5wzR
IInjArBtX7xN28a8+VmLMJLK5yYurJOZhP3HyvDinTP5etpk3oEjJ1DxC5F0PaCJOcPgYIkvtVHm
X3VdNNOdk8T9sIOPyM+8SjFwkkYwDWiSchPsLvk7foPcZnMcUDpREHqgSpMfSN+V8kjaWM/wbMxl
9lt63fAuc5TB9vOs6Hc6yK+PLfp6WBxkWCwOyoTr+IZV5XbZAvkhS4pfhdKXR3pM7l1j+OrmYu8+
vf6AmD2BkLw4glp0Va+j5bXoSiRcwyBsmp+amo93JV1C/mLBRt85t67mlUwQzTucx6geU29aR7Kj
MJup5JLl5wlQW1H8bZXjm2lL/M3YHwH2U5+AyLa5XxyEfvQ2URRAvYRnjZhIoBvx5vY2orygyUhO
2gBpm5NiQFO5cfI5uqDHk/8JnaC6TFb+NrM2uYMB+wGD8EiGrMB/rScshWfBg92JLmqWg1OXVegF
cWc3bwXiqZJJCiq4r6TWbMNEczt0WLPHF6WMzY8WwpOB5SCy6opEP76+BG4sNpgD0HZIqV6IEZsR
9fmwILUbX/JBHQ8qJfa7zuvTJ9Rl653V9rJw19vYlS42ptzINEa98Ih+28at0SVhrNEVO6aVKY6D
Z9bCb8uaIze3BsBt6Mpt/rMttVSzfU1LM1Jk6XTtW4gWOt8XC6Gexx7WQf7QLFGi3dlLiexsqSA5
GxhjJuIdVPr6gJN6qVIdz0Yc6KpKAdG46vtaSy+DCYZ4r4FLG/fD0vLsfP0zXAeSWQoEB7R0yQ22
spu2WSxtm0X5pXW7ijdCkX2wvETdiXJ9jsnpp+LGM4TCy/Y9kGWml5JC55chV6OnalKMys86oR4V
jc5af27DPQXwW+OCl4KKHTxZiiWbzW+WbpUiAUjT7rAoxWGIRIKgVmq+/ZBBguKFZ8wihu2+2ZhI
C+q9kTjlxQKfv4D+BbQVNDvXwPVeoS5C+wr5spSL2tLrWq9xtMocqos+8bg+tO6Udn426MNHFf5s
u3PpyQfNerdw0chMgdTVobylr3dm5izzkPT0BrvVbD7VdCMsIOVoN9zVSRvmvgabOv8zHvHEht2H
nglP2DAtd46iGx9QPrjQcMRWRVKa1r/CUcKONwOAvdPZkW8tufI44rLy5c3Ln5tISkVCHySLljP/
28mAC05ThLYVBk2Uae9oOul9Yw6Lne8ns/DfZ1TWGlEuo3GdC4ny9mZGEapSi3Ckg7yJAQLOHn1V
8z2O9yLz3aRbxvvYdcrar6xw10huvfNIXEljeYwzMj4pbXqb1ysyH2qTxG5+Hm09/2p1Sn6feVZ7
F4ZV96wXqb5z1srP8t+hvsTD6x5PA6nki7/BZqhaAWe8jdL8jGmdWnxuirmqnxVkCeicz9uFgrsA
KQo6sZTxz75O6z2q3Xrd/PsDUHSQvqPwvLd0MVSfuErnIT9X7mxf1LSrn8yy2hvmrSgAXwjkwfan
hLZJYKJMycAEl+JMZ8NPEsHiDjbam03z2IbQIElxMQDndbf5dkYm2VWVjuxMTcHnYISufkFLLqx2
Nvz6ePnPlPHI0emQAkYBT1lvgspARzLGQe6cqV1+mPRZf8gS3fM7qilvStz/DUVuATgHIweK4joU
Sn6KE3djcY4cA++ctKqm4dCAJu4R+G5+IA4IeYKx6bbOTNNc1q6ZIiXSVU14UqIyeofXsfj4luPj
P8ORZGtICxia80pYD4de3HzGVQtpGTxDDn2c1jJl3hNsvzUWGOs69FvOZFjy6yiwI7vSUJHOSUQR
P1kRhoBU+saxe9Mt/e9oKPRzTslkaduD3eDXSfVXLc/IC3fHQjUbcUxMs44P0VQj1wYtUdnjY9wa
m0EtmK40bs+rY97sGnfMaiSyOkVXMXJOxlOWZObd278Tf71UpQLpAnNaz+BkJQAoaPWdVYGgpaKj
lzaW2p6oxsuu3x5+yBnT/0n7G3nHJsxiZNU4RH15xhb1cXaK+aCYHq4/42c96r8offcwCPNSGdb9
Ms/ZoQU73PmEN6cTuQ5WPqK6dGWsB5p2U0exZinPhlH0J7EAO/UxoMnr03nrwIASBOmcVj/eI5tb
E67RoHo0ap5zBnxHX0v3VDfYFlR2umeFdWtAbC0URHgCg8RuDlpLn1LartrynI617Q+t7fhTHL1Z
s5yTll4J2a7Du5dnwnraWn2Y01k0rPwuc61DbIRJ/1RF8xA+gOOVf78+fTfHBJFUursSbosoz5ma
UQ8rkVxBhMqvRdI+1rT+7dzENz/Sf6Ncwau6XcMrRuOuMStxt2j6dMqtCSxrmPbu3HV+85+DA1aV
VHKWOfDW3N0oSt4WZk5hXjjaU5E0/eRXThjSARK6fkXx5zPbYq/56VZUrPcgS9D+wCt/s9bz2ciW
JFPKc23gD33qpz7tvlQiX77ZS+H9mFEU5Rk3qFrzP5z6lBto28U7DVmgTWDCZAofje+X0muV4AUh
/MFy+r1WnlvrBOYKYgREwVRlsyq9OFv6ycHXtW2S+ZhnUXfCMXTvBXPz1OK4IC1lJ19XiCCbZYpj
iIrSZKF9gC5SnsLCaA4QxO0vCmwJCFmjGuS1Mv5hxggyVgvQU+/2zg7h7OYH/e2HbI5PI1YbjOLg
dxSz+B5FYwERVPmUKe0zSiq1T8H629s3Ik0mkvJMloUz5nrbcxiIlAVUnc26iY9jpwrf6po9+7db
nxGvEOBXHtky91lHCZO4sWuNdYqI8IQkV/YHhIi9Lolbu/33IJs1aeMghW5UVNGZnISn0YStoKEV
d9862h5IdHM8MPUou3HR0WeyHg8IV5LYGgeLYSveVzQuM9/Qw3TnkLyhc86D7LcwcrX89jSLzCas
YeRUZzGMP7UFWQxX/+ypyQ9H7U6NEj323fA+nno/1Pun3BiPpfJPZe+JB96cV5kMoSAhi1SbJWIr
MzQ8rSI/mcfwIfVEFWgiqy+D6PfEg+S8bbMH4BHWIxIuELw3V50KO0dBBbs450b/j2oIxU9VEWjl
9C1t4nRnr90MBvMShATeIxDsenY1mFll3ALsLk7ToQA2VUoTjCislAcBpiHu4dpk/0veQH4JFc/m
NQqDYB3UaQWUonqW4pbLcnBwbD90xRydolHdawO/tUjlbY4fMTw7hHfWoeI+12tToBtdTHWHNepS
DaiYOOWu4t6tBSLl/ci2UExH/H8daLZxts2ttDxP5AwfO3M0TvTwVAc6YNqdb3ZzTGDB9MhKU7lt
KT9sHD2m8Fye+96JoJ9ECuy73NopSd0aEHcbWBNlbbDzzQu+jb1eTHpXnjNBwiymKT4kYvg/zs6r
SW5jycK/CBHw5hVoMzM9HFqRkl4QlIP3KLhfv1/x7t1loxGNaIX0OsyuQlZWVubJc9pjVzxI7/Of
vAHSZAZcgJ/SOlp9pLSa+7xa6hKNoaY0/ahBlC+Ihga6ecAR0H0/HO7ZNGpKlNIlmn31qdSsiWPD
FVDrZCExf9bnwB3NZeeJu7F/vAgtkhIcgsfhKjxq4zI6LpojEGrbXuJbYqzgORGVoQdqO2V7B1n+
6FXUYHSeFqFsMpN6raLGNMRWAcAjPS9UcZV3bgczih9HWVsHdhMa+VtVe3b+1GQQfzyBzXO78/1d
3VovVQqCCP0x6E9XPyCy0MhOdSM9q8UsPvTtPD0z9+A+6WReX++b2jgAPAR+VCpQV6eReX3WSg2A
l4Jy5plGbBE/N6VVfSN2xHvSeRtLojHB5AYlLKrv6xnK0eoKw8m0/NyDSDs60AufXWiQAmBPj/Fo
/TgCmOL1y1FD3WWNv6Ava+dJbuZnBilZ0TAVT5U3PSw4SGMWfyTBk2J2N2LMhW5XJsQbOVC6ugiG
zLACNLT2GsBbn4fhcrDWcrbihubMFFMrCeaxgrbUnwjbFoEFg9c/951g6+PQAZMVal5PXCTXTpAK
W6i9AhVtWHjpZ+j/6YkApBXPAAWij/dtSYdaHS6SNnJD7Mj2/Oosz+RzcAUkOZi+rn6Ny5Y3bsWX
PDXeEAJg52loGF4pdl7xG0uEppDuD5UlsoH19OnIAJjqJRns1iB8gy6t0wBgGPoQxjQe7q9wBeX7
4YAg0eUXg3kdAMJqiRCOMXqQhjmPDO0PRYvR1qjt70PZ/uqOTGEsEJW/aYG5c8lsuArlWcYA2FWC
/3pGyhNNQqt0ojxXDs5psRX9aAOa2+khyN9+8/lIOKi/e7S51rVgL4beARr5/JzAHOerS1X6o7c8
JyMFNIPJr53PtrUoWRCGhRRCSxAK157pCGeAq0jPzuCSqw8OsLEEFKDpTcf732zTjiSLkwk4GIjV
PTYi/+Ka6FTD4x4JHyWl6hn1i34nru9ZWVUdFdWEsQJ1zbNaV8aTG4bZxbCzcWcWdNMKtTKSAHpc
VGqv96yIu7oACE6orXlLZ91c+4klusP9Hds6ULIi918rqx0b7ImfruXEDBEOgZ1UdpBOY3HUo2Vv
Vvh2QYQKaiDw4CMtcDN/P8xlojq5baA/PlG5jxrna2lM7p/3F7RlhVklOhwyD4Sa5Xrb6qGPo3ns
9HNU4ALpYnTHJE324tBGcIDMXAIfcWk5RGNcmwE1PmajkmjnSDXpds8f7Lw8zX3bA8CvYRBL3zlm
9tTZxRktqp1s7fbwMnVK2RtZEtjAGT69tq1EcYU+HKLxueI6AiI9I/tqFAoK9YjNlC+MpkTWjpts
7KoU7qKoyR1pU965NqmbgudXhElXeP1TUWTTEaBbv5MgrtjvZMilZiUH3oAuSRWvlc+7XhoJT09o
BDYpEliezMqCPAJ6cY6joowPlo1SyXlCtyI996kQ7cHIRNj61mjkqQ/yW5l9NQah8FLlQJKe4qHK
VGD3etY+gSkmH0IFsfP8xMmG9pImavM9Acv5z6DNdXGIlIm/L0wt7Hzy33YO4raMY7+gdJEFRajn
3cljLig7dpWR/Vlb6Jq9v+++P2YHryMznV04ZeEtZJaZpOR6pwWpm6B8R6mHbl0axJVdRc9KY0H/
AxchQyMZ6lcjxKVj8r7/Mew0jgsjaZluM0VhgbY/ONqYpwcw1ll/6BohDJ8SZKRdwqFyEjjIAdLv
eORtFJE/GrQq2QB8L2upHHB5RhKFHhXVWXUuXTwmfjkM8UnVRLZj6tYTMYV7kAFIocR16c/qUWkr
e6M6O0ZTH4DKiKBlsHznfty2Qq8CfiK6w+vGXw60rZ5apTrbANLPpmb0b3FY74E/Nq0AMeGZB38M
99b1t/aGgcdc4lbnPCq819kDLoocQ7iDmNn8OPDrU6tBF4dvdG3FSGvVaxfWUsIVElRVGQf0mBe/
oMZ3uO+9t1mhhCXAQQ9QDh0+a2Uqd5uyEUtVn5M+Z75hUrXPXZuKY2SN0BlojG4kSVfupKLyH705
MdQx6F5xr6ARd72+umhmHdmH+jyMk/7Z5nJ+6roqeiucCJIGVelOoqIH6YGpfrq/3I0CsdQ0IgQ7
jK7CXyw/8E+VuMZzOiVElfesh3leM6hZZVFA+5taytg33a+mFVq/FTEn5mkcVNgq5hzi8uO0qMw2
drQg9kh7bq8GOajLTCUka7Ta1vlxbzrxhKpDddbaCRgWXAvAgLWy/4VCWX4a63z6/f4W7BlcZXaq
FodQbuBcqpN9FENpvY/CcfikWtn8FoV7zLib1qS+E8Te+Nl6JLnWQ6ttBcuLs7L/xOSi+Giqpf1l
UMUxzEex8323zicUmviz7GTTZrv+vNpixiVDptXZHarwW9cLhouyZPjz/hZunU+Soh98HECm7JX/
qulsuKFKmNHoEh6TKVM+Z5PRvZsnJfr1vqmt/YM1SiXh8+gcruFSYVKbCEe5mGrr8S/GL8snJQbr
z4a7ZxeK2B14z9bS6OVBqkNRk9tsdT68Bu3NJmqqc13Y+bs6dPSgzCs4lNV0bxhla2kSWyMZfOSL
bfWtlCQcFMul9h7T1RCHxVy86SxQQZ782hskPrRSvHTntt5yEOrRpCtSlg4A+bWDxKGiZ31Be68w
hq6DctJpa8bm1Ln88viHI8kgpBrMdd1wdyrFPM4iK+qzq4RFkNlR9MWKoXdV4Ghisitfdha2tZug
arnO3R9NttWHS5elCQedg9ZSSw0KukRNUGp2dSgYwnyZZ+gPdp6Itxa5zfFLGDwBskKsstrKeZlm
D4LjM9Gq88MGgjyklv8U9vyLQAR1J4vYsgYNKoGbQT3JsHFtrZ2auDfGrjkPi17C3d9O1mHwZucv
S8ncXyYm/T/c/4C3JwHvkA1LUCoMT6xPHiPoNTuZtmejU8yj2andp64e20OMcP0v901trQ36U8YN
GOzXEEW+XpttdCYh2arPTH5nn8N86hn8DlWz8nVuxGcnS9ti5+PdngNI78C2Sf47MAlrsGDTLo6a
NHw8W8mSozWZ2WGZlj1E7tYeUteiVicH6EgCrxdGJs8QZTrV54iJreGsjNP8vWgUWLxDw0h3PtjW
kpj7AvogxZ1oo18bK60iHwa6n+e4DJ0ghK350HpZ/HCeCdTrJyurc+bY8dCmStWcjb6PD6WZGId0
yvKdz3OblmHFlHBRii84xepsTeaStM004e1Gkz4zYKB9E1CyH0errT7OitaOgH7CaSeGbO4gQxOU
YtBouQGaxSOyBUpeNmcGv5vG1wbLFoGFyIg43Hf4Lb+Q0xn/NbQK/ZURGZnZF8256EPUljpLOQo4
/b56venu7ORtrslO8iIgw4LC4gYU7ojMtqzBrs8WfNTFscpqLZi0zjyUmkJvxnSFexK5mZ2dodij
gd38ilAk8vjnfzoo1x5pD0imGVHanMsEgjBD/TuC79if5v7ctOkpifZIRDe/30/2VidACMdbEvhH
znZYC9h+Eqbl9XBPf3rTCnUFVB7gj6Omcr2qoaz4z+HjDUNbBtSRBQg+Qzs97iKgGPhgYKXo7Mpf
8VOiDpm3Di2QWZ/LUkRPdAsJVQzgfm6pi32+b2prQT+bWkUpAYJ/LmxcRBRRagUGyA2B1o0ZfvkX
dhgTIRsmwwKder0kzWodcEyApnMe5r8BsIRKQxkhOzvet7N1nZB6MMEFFIzW4OqqVMSEOIRJiFKr
Zv5TgRWU2l3uUmexGwf1gNnYC1db55mMgi4TE74GitvXK4s0e8wHHZdwEXp8MsrWejKraLronW59
enhxdNxhjCLOy6rxanFOEhqIYk7tuTLrHk14dehea6FBZk+fuf+zqcL+8V6rHFth8hX6G9Qw1vB9
oSY5PSJwe0Ux2d/LGXIZ3zUZK9oJVRslStIpEHsyZ+QptH6MO6ogEplTeVYy4X3Sajs5tm7SXEy1
CV/BGrhfs65JT+Zku2dgd95Xa1YSZ+dXbHxLSgG8jalw8I5aP24iw5jBtwK7tHMgnbFggnMeojiB
U8CZHn5tsOD/t7XmXihDm1EaKLLPxWgowexlNnkkFANLi3Lzfb/ZXNaPzolEHd9QeRpl0TlZ3FVo
3lAPba2+e9ajJPwljOt0Z1Ub8QQqLNnGJj6Skq8CpFEhTrFAl38Wid6QwoXVp6n24oe7DbAS/GRl
dbnAdjM7SSGkJnRqP01ONUGKNLg7x21zLfgirSA5k71mnZwWJzPMjLVYzjD6jDkaR7hQxp3kfsvz
IbADTIPTMwW7FtowCz5NreN05iC+zJbSfkQBI6D3EMPpML407XgaNQTbNVsJFqPtHy4bUM+TQ4+k
+SDT15cNSlPt3Hf4ITPYSecn9Qi/Sy7qvQHLjchMRsewhXxTaECHruPk2M+17SI+dwb/FZ89d2mO
SDK6Pshx4zls88dlXJlT4wmDBAd7Srq/sjdQZGYEswS3rWXfp9RTP6nz4hzuH60NH7mysrrX1LB3
2tYOS6iGwvooxnoI+qL953EjaCJqHCkGO/hM10sR+aRYVeSUZ72B971UB/uIM+SPZ/ekHMw10ahm
6GbdkG+KEW6uklCvgUS5DHkfv1pisncSjo2cFKg5n4THF8XkNRFpuCw2hA1AtFFh0f7I0nT4VdNz
7/ehj5r2k1MZShukS+ZeyGxH73x/I7d8kLl2yW5PCYun0vVGhubgWGNaUML2jAtkhVFQl9Obrotf
4SbLd4xtuQZEsrDkSXkPambXxhxosYDmgUpNiqy+FJFtvpSdlu7p+m0Ed6rXpFaSuRvQu9zwn5JF
JqeGGloiiqhlPP8+tooZNGqeHWI18R5/I1E24tOBj7MpeqxMed4gsk7F2aslKn5n/EeD+tfekxLZ
WpALhga4H6vi5XK9IKWw8iKF/Pys9bryGo6tdRiLwXgrhPsYNabs4FEHI7mhxKFRWfHkJ/xp75pa
o4xoYMpsquJQjAUSW9luhihLGNclf6xQ/2V2WQJ31nIlcViNkP55JUNmLizuHhpUMBLBa/fedtq/
eVWncNnR9/Lm/HEogzQtxW7lnAfsB9cL9JAh1+KaL1Z3XRu02qD/roio2DnTW57+s5XVNkYLGj15
ywLzyUpjGNTM5GKmxZ5wweY+kh7K2XbCkyUd56evVTYzwIA6o2ha1iPwAnVu/TGvo1MSi+mDqcTx
m03H5gXyMvJG0xZ7NJsbsUuW86mus6OQFa1+QG8LbY5jBrimLPHeVZGWHgdVUT/O7Wi/QyojPrpO
5Zz5Yy96PDOFq4/CNhyUyH6sS4BxAjdSpwBP7T2nfdMZGvu10Cbr9yqxxeNxi+gIghlUOL3dNZQN
femm6ZUEzChq0ccE5ow3NdXtX+6H4g2fubKyiiVdlMWGlgGCXeo2u0RqE1lPtgfj4elf2CH4Eq8Y
6QLFde00nkiGLmtYTTHC+mQw9NH62RzPe7WWjajF0wxqLpVPBNhrddLqGj7DiUbPWfTVMZ9r8+iO
6be6qR5HDdHmJbGRiCFgI2tuBygFNJwBQ4hLepe4a96HjOvvJNhbq0E6WKoZQMx2M+nskgYkYmFk
1VA5Sn0t3tuLjYy1SOe/7n8fmSCtgiMzzRDWyyIwj7/V96lQRdarTsNSMwShYNooMCrVOGai70WQ
a24JyWtZT8/3zW65H7VZiWNErQggxrVbQKQgiCVJcU7tCYZWrc4Opl64weNWGJkiXskhO1pZ11by
xcsKxQG9bqVFGjSGPp4SZzcD2FoLdxl4Wh2uCUoRKysCbAp8lMXZjZwQdiNRfRiNKPt+fy0b0Zdy
CrVRlA496CxWa+ntvK7BdGDFy4dXZe5V62gxHPxrlIkqiKBv/EWxoiyw4kgpfLdJ9ximN3ySwraO
WDc9ECmZeb1MpV00XuQA2peFWYNCMAOXGQOco40Yd6Ltxo5emVrliZXlpUYaMwDK7J9zcFvnu8EN
/q+MgFGCxx7E5trzRWHWeU+36IzURgOWvfs+IBr/dP+rba7EoSwFUgnmqHUCUGudXowRd2apxgCV
Rm4LjSz/eN/K1qeBxwlyBJpG8pq6/jRGgTRWlLJfXR6Vle8lvRIMVt6/Jq0y/nLf1taK/jN3zqFi
aG/1GEqMxuxGjedy3zf0FaFp9xU1qh9PabilHTB5FBPRtlgl740ytzVgDJxtTOGp1cwmP2ezuvxx
fzEbhwrgH69vIIAM76zHYtXenOo0Gch1037+sMyxLRroAUcGVs3Kbju/UGMxHzzRNc0xi2NxGUQ4
QoN0/2ds7SmRkK4HipIgy1cRpO5qhFjGsDgvU/THnCbam6slxc77cmutdEwJg0xsgpZbbWnRqeAb
DS4uTxixX06DG0TO8NWy+o+xbrwa6fBu6HWo4rRlB6W85Z7cZBw01gfqZpVrjAxRD1pRcJxryznw
HFOPUV+BAW+yfOckbC7yB+CbnoukR78+CQz4L7VmM48VWv1fTT4dYHtqT44X/ro4y0lJpveGMH4r
zHznVGykpj96EjQMeN9Sir6224swgjKbobOw7BrIT61o+c1o9O6z2yqt8znu1RR9dIZ02iPFhHnZ
uRw2d5hrFBQ09RZQRtfmIQNRIA33ijPTJbYP9FIZYFnLh6MFAuUxLb4frzY2FoSn7G2RnKyiTWJW
WeMY5MJaoloHWy2NlpmjwfAjk6e9k1nWXnV663zI4yELBzy113CNOTT1JR9x3amSdA2zYg2HIlSN
3n/8HPKYp70Edzwsl6ttZARNKLPiFudB88rPhT0sgQtW8fEarQMGjBcQr2xYu1ZWTFEbLAewbwVZ
KEyydf0apZO2cxK29kyeOZJh7muy1WuXMBf4jfUel5BCk4c8qaOza2bOp/s7tuV4P1uRv+KnN2Fm
Q3PuDEZx9jov/auqIZ9Atzj6PQ9H9fF3EVKTlI+A/WpQGq1MWYUiauq4fBzReYexqVGuBrD7+HvF
AZaq49e8ZsGNXi9IDd28Ki22jY5u9pddF6Fvw1L99/1tk+FglXVjhbyeaSI+z1qxmqpHvHC5FmeA
M78zYPlJGzovyFsFPvJpDwmxkeJjjFKYJZOqG9YOJgJUF9Xv4jwP3Vvs1uE7pbDnj1yI9mcmBQB5
GMPOhbblFlQk4D5BUocK/srFi7F2FKhWyzMdLRikRW75dawtgUQc+/e3cmt1VCQ86gFyleuOR6xl
QxNBB312EyE+J1pb5n6vW/Dih0v4rVeROoRN5LHTxXmSPCsyFQZWKEW4VvG+0Eo03VszfWXHUQSI
lfwwLtFepL3exv+1woWCERaH1O61MyboIWtmZKWv/dRNR7AaEMIOpnZWzGZP4mvLFKeL24MxSELf
ypQRV7OeE9lf49zRspfJduSEh03K8FQ28NTufLXrA/CflfFekrNgdPNv7hCgduGiKG32WnZ2ZftL
BzGT0lrGW9TlLjzNMxIe9/3kOh7+1yKcqjwGqWuuJ5kh70NVoxlRL6Dqd+pKb0bVsY938v2tbaSJ
9H9WVtkxPQ9FHbQ+e9UymJ8a3U4OqDrCTtIke6nOnqnVGWPQvGqTeGFBVt2/ukurvzdgaf8wO7N4
qPD8v3tH3YurkR4Seca1H5ZOXSRImGWvUyQ0P0pHx++UPjrc/0KbPsGlSJ1WstGuQVQKtei0QrD4
dUhVhvYT7zz1zquW2O9EC/nzfWObu0fdQYYO2fZeJTEKVUY4zYzsdUwYc/CKYT6GoUhe3HTc+1Cb
65JvGOiZWNu6q11NTDBxS2avibG85QxbGFP5ImKN4dEh3GvzXSei//lUBAVqewA5ZKXy+lOJYS6c
ssqy1wq+2W9O1wGs07sRJvBU60bDH8q5yOEpGFB1WHKn3btstvYVMgu5VjhQyHOu7ddguTWjyLPX
tlHIz2q7b9FscUdoqnttb8B440yDo4fYTQMyIIHK18b6FpqaNuVM96aRvdUR4Os6KcPzfVfZtEKl
Cqkpi5rfOvu0Y9ee6Krz/cbJOySVmTxN/bBXV9zYONIOiTiiUwHz1MohjVnV+1TTCMBVLg5J6Cwv
qhm6TE45ewQxPzrn/59+/HASCbzk3QveAz60lZPElVnkUT7nr0Mze/pRK+roDyp/yDfNg1dNgair
Vg1KB5zHqUEv6Z+yjWIt0ApgIofU1hZ0TazlH9GW3luVup5CjsRo284oyta+IwftEQp+dK5XUWdh
8F0oeZi9ZnNnfbd6tzmOoyL+uP91N04nlVxqAFL/nVa8/C4/ZbDppDBDq7rZ66zYv2QGrNBCRYIk
s16iDK6n+8a2liRpzXBXCnnQZV4bgzihQImnzF9j4NInKoUJgjfzDMLlX9iRzspEEknseuDQxlGR
fGny10YJc/SnIBeNnWSPkWfLZRlslNtGRcjVVi7bxCPEW6LOX5PaeJtMRTlHVAn9YY6yf7FvDmVc
4F1SMntddKIgSCFrMPNXZcnGQ+E58wl65en0+K6B4f0hPyqzhNV68rIG5w1B+WsJF+GhmKmzTqNh
fv8XVrheCI7Q09wU67hBjRgNhfx1XqrqNLpZezSFtSemuuVpjEf+18oNVo07FFFDJX+lNZME49CR
pfbzY4Xa/wQSitIof1P5hmRI/oqfDo8TscS4xkqPuEFQDZlOJACUeX/HNvwMxCIvCfmYYFJpFQhG
q1Rg7c3ml7mI2uqQt+Sm71BhKb7MtI/FjhdsWpNBh9taonZXN5gTJ4lpJ/H80jEhWvkuWvQBkjbG
oUtM9bfHVyYng6lzMhhyo48dW0x4hXBevujoN57rWKK5dfbzNy2Ph51rTP7uVdBnOJz3CPU/uCXW
mUGtjgjs1tbyEqetsgQmUrH96+COan3M7BCAd6bkjYpCm4eQ2v1l3jojcZVZJQaxWC0I72s3WfIF
vvAa2lWzGudv1liPh9QyqudHraB8CT0BvsLzjH7jtZWsnVr2Mw9f9MheTnqI6gq0BfVDrTnp8lgh
F4BsxCPmrXNhRSvbJTJF+OIWi/GhqmJEN5RaO7WTsXdP334xnuA6yIUfTWdgLNcLitxlnCdQpy9N
Xjjok9rFH7rSmO+FGbkHDSj+n/Zg7JFL3d6HGIVHiE6T1EZe01brGlRSE2PSL0buJotvC08c9JnP
FwyJaQXOwKjuzvneXCfKkjaToKRY63VSkZhHrRswCUGeH01OfKqLqjogaNKcRib0/dS2vzzsLOQW
VJMkuNBkquJ6b5FGs3RgA1JgzB5fEV4U77mIk53K963j/4C3SFEZslOEwa+tgOqNnKJQsRIrDMHb
iQ53kNqc76/lx6Dm9dFGexQBdy5IukzA6tZmklKNlCy65B3Nmc+09vMSGEjVdl+KyHKTZ9xaG/0i
qfrBD1tjZDZxSU099q1GjRB/06IiDDptln8mNQ7fvMSarQs9K2f0YWZp86OJgBGte53B41Mdgv4M
kloDRX5/KbfBl5XgCJAwgWtm7vB6JbDgRZXpsJKuoSER2H1k/mN1TtMFHWPue48VfeP7yJeSZBGg
d4Ys/bU5LxSlF1tlfFmsCbAF7JNV8+SpjJ0wx9Bp2uswMqR7GTRTeF+jsSmjZ35hQQVmSbz4ydWQ
P3u3oN/XBMZcZmbhW+G8RCdi+PhFF45QAnc2wvJdIlro9foM9cag7dRJ/T2xiyJ8tkE+jS2Qbkf7
OiKFOOw44O1+8gQkxedFzc2JaMP1Aq25XRq1U7NLxlDlO9HPyan0ovytA3dwvP/pbgMHl6YhufBA
RcjE5tqUXZZw7aVtfuk9VAJzZcmPbeuqvqbgPWG17NG4bSwNdh/aZZJDlMLv6my5tZepIYX0C3qC
bYFoYJi7h96Z80+6nlp7M4ArtgkZ94Hj0PamuUP1mYGy6+WFdu1qDfJPl8JM4Sb2F9EYAnKfKUL/
NXPg//H7MvGcAyKpWoJaa9pZUTDC91V/MGJoIi7IlSbfjdaumP026s4+ZWmkGa/x1BSabxWRV371
khQNwDpy9L8Vww6L991glfWpigwlPtqICZS/5DqPsZNiLCKBwpen/ZtVDt7f1Jua1Nf5Pd5lEbPa
nfNh6oadb3xzXhzAw3LWApANVd11PBsKCC3mqkwvw9Sb/uwo6QFlKWMnCKwg2ew1VXH8lbIMFzra
OCtX6uoeGKCZTpfWq4vj3GrdRbVK65S2YeEzEKD7Rs7MjF5awyXLixhWySV5qEsjfwNIQaAjks5J
it2vfgNw/ZL0FvgNDJ76szaG3WctjrvP9w/NjRM7nBgpy4BuCJWoNamp8GDFHDWvvfR6WB9md66D
FOqQs6XG5c4te/vtuFv5aMBHmK64RfpURleA/m0vda5/R4zePKA8Oe8YkfH56iZiPbw6KUXTraOF
skrVsyKu3WhZ2gtHITOP9cIRPYRmYhkHpenQx2Ow2rKPI6WOv4wlzRCA6gxl7xaR32b9K0BcYh72
RVa6inoIvnSNY8/dpWiq6s1KoPWb0mI8DzFqaEGDBPy5RGf472y01YcoDn64DQAdQgTtCLjH1hDn
mRqqiaRWdwlj8W3ITPE+FN1XC5A9IgpxvnNSZIxbLRSiDkCCEhoEUGLlpOPShaaSJP1FQd/3iY7o
Uh/rtMpDP6mKsAvmsRx4L7fushcPb6K97JEyzQ7iWbb118xJvWgtlQGy4VK0aRM9j07Gchtdi09D
MyAR1IaMce5En9vPik3ZDiEjRpRmXSAWRVOnfRpOl24ZyFryclTUdwhtwQ956NTG7d4NYT9X7+s6
zr5WqPTNp0dPK3kCL3byNqYaKJ5d3wGlYc/aONnDJa0161uGPPazqS7Rq4003M7FfXtaAeMRagFs
kKWCnLw2RWTUa+S9xkuuJ+MXE+DfewRVkp3HzMaOcpfRhlHVHzQ5qwXRw1JaNSeK2nNmKUHIhErv
KzTuimMJNBDFQ7t3wo8tj8TBV6m07nE+3LoRiRdz53gw+IkbgSYhNLPLq3m+OKmryEIIHeWgiuwi
gRLLpXfYOn08PPwZ5SODpw3z55IQfJVkeok7jo3WLZcoG6pDJEbP99RwPkRW/fVRhyH6UARnZgTM
MOCX668YLRMDkb2mEg4t+2le6u5oNFp01urJfL5v6jYUMCgluZXBFOhkQ3KnfyrFSKasMpsb7eLk
VnjweqF3vjLMOsQnevLJ0IbybYSXcOdI3t5fWOXZxogx5/KmkW2JnHwX7cqLN3bukxfy6oZgvGk/
xtWg7hyJW2dlUp/tVNlMQt065DhpRHaJqvRlKSik+6WlxTzz46buTw2dgB4QZCZAymrF+Fs0Vtpe
B3FjrbxMfgxfEPpoHF3vsBPqmSSHiC7m1AzP5hxqh7BIp+cyMcKdcwljH//YdWT/UWfgWQfuBU6/
VWTXhh5V3mgqLjXcWOX7CjV34UedFS+ab/fMur5E7cDkaYSqSfdMuFSdQEc7S/klL5M0+tIwWlxc
TK/ovyBHGGt1MNoLcu7+aJZpd+jdcEmOjgdq6JR4iKV/tUNb6uPmflfyQI3xoq9uUjIMRLIbgEsz
HV+YSnYq46p4ybjc3VM2Nd3nMVIUOEaahD+OfnfNePCzxEAsPRmcXPNL0kPHN4dGBFUOJNHvsrao
goJ5/0Nnz381mVW9o5XpZB80M9GMS1UO6VvZO9OTZ+UoHPVWmB5g0zo5ird0R6kkLgJn6eFlqwgc
nW+3IdVaFfWCtOHHt+6HFgnGNii8JmLK3piqyg06xXNeLGPm9tf6+bUACjwHQszKP20/kKdHTPd8
H5sW+POUaN5b6fanZLQv0Rh1je8KLf+MTjvvO3cZFjTFuVD9aGnis1FUjgh4z4K7QqH6exlqBvgD
FRYNe7SOLinj5MPNrM6HCYS6P4fGAuDCqg+JE3FM3HwcIdywkaWc0lkEfWWfDOZE/c4sVaCvYaUE
ljsUyblM9Tj8U/AH3825qbOga+fM9KHAy8oAuGycHjN0B1HZtkt7hDxK1LU/ZIvnPOV6D+2dXQCK
OyfRUkgiPKOpj33ZRNoTVabwV1Od4vbAxxGc4FKIiZ8aLwhNxZ1V1dBPqUr/LLSonE/qXCzdTvS6
OVsoCwJQoQSK0hZ169VFtAhrqmfFBE2MliGtJ3AHn/W0S01/hKf+y/1QeXO3Stpq7lZQUYAhiSXX
B9mLa00fTWFeFKqWRysV3/Ky2FOdusmE4aWBBIoaMm0YeCBWOWhkz6nKN3GJx0nXHw1KM1EA0VDH
kpbc/ajObhUGrjm0fOtaycoPSlmre4QJcilXYUT+CoQZ+AGMLt7QnVUuA300L93LZLp0uCOVnp/X
du+sOoWZB2bXw/2tvf2OJLiMwTFgKitrzupRPo6iT5REuJRMGCw9ONGU/AknilcfKLQ/JiBCrk1c
pD8IiS8Ie/B6q4CsNn0DPJcpjEEvs8BJ7eYwlVW986S58RaoLDEh8WDY4S6/9hZqyVYUETAuXZV6
hLImQiHaGcNyb9b/Zu+Yy+UlyCScg0XeCdeGjCofwrCorIuSa60dQAwSfR0Go/27R2/mw4PfSYID
eMDrOrBnpppWi5qtaoiHxDUurd41oBw9t7Of5zTXtYMTlvreoN9KhYJPBUSKUge6i2SzpAur04Ay
OnWjQlBSjOpBUFJEmd1Xs0KM770wnqrDnBbeJyAmSfKkN2hvvFiLWwwvFryD/aEdm8GWA1/d8gId
dpU8+oySWFZKDnRiOCRszPXOuy0871z81sWlGHysIy1+17bqVAaWUlHwmZz6XdEadrPjWTeHU777
cWCJR/qBJ7s2O9E7i3R9sS/zFDvnovXy8ddoanLnLGroN4+85ZdHe+rkLbKaIWUCANmsnbmBD7RL
RVQRZ4csPGWmo7zQ92cu8r5/3eRqpEd0UvEstHAgWF3tqDDL2B3CdL4UpRYek95o/HQc/vLqzPvi
GLN3sKrQ/BihVryzp7enlVxKCgfg2/yC9aCekWaZMya1chl60750/Zi+FErzcO2RSg3ke3AhM7Fv
EV+vv5ywEheCytS7SO0C/NjqvzqiCd8WD2np+zt5k9dLJR+gm0g8S3mANT2BV4iuL53G4yGY5Z+E
cFzmL3v3hOBbd3B6Nfzbzqw/79u8dUwANfLFgoAFuMM1dlj0fVLPdIguphEbb7yWco2MTXPyg9vN
ynyOlbbwdtZ54zFUVyXvh7ymyFbXc3UlzYrStEbvYmla/a1fJufJSNoCzXg3apBGzaX4Qp79UZe9
tpN8bPgMpmkDMfJugCFdOWvRjBRiB9O7hFmoHxMy1qOXTca/sUJHjWofOwpP5LXPaIuTQORmeZeC
wrU/KqHpd5798AXMNvLdkKNhQovy+OrFOalDnym94l0mPayCYdTcA+yN7atdUSO/7yVb24YBnidU
RyHYXF2/Tj15A2wC7qUrUu0Paov1u7Is4n/uW9nyC0mrD62uRm9r/Vh34qrqF0/6PzXw5buTh/17
Y+nK8Xs+x24XKA7578lEVsXxK0Urvt83v7VI4izHQGZShJbrrzbXlVArEXlclGGCzM44HdVF7A0A
3SSLfDXOuUEnkr1kFOjaCvOqyzgppnvJEZ0wD3bsdGDnsiWG3ypXvdRPIlP7w6j7ZqFXaWkeKAGE
hY7317rxK8CLwLaORrJUFr2JajyVFJ5Zl04MrnXUxVS+F+oyq35sjt6r0YnY8/NUX/6HszPbkdvW
1vATCdA83Krm6uq24yn2vhGcZEfzPFF6+vOxfYBjqQot9AmC3CQxixS5uLjWP8z7yC4j/U8zj5Ry
4y5+sODSPY1mKSUhtI715VJoSkl06FvvyZvi4mAGyHrQGek2RnkQ4QhtZFnScxSe0OrIoyc0Vnrj
chjdofCToPpRBlrsa0b5Q5uc91/09OAQxJKeVETydaI6xcjeTkgDPaHgp76g2Ymq2NR3L3i3xkfH
DJKNUHOfSdK+AwhBNoNolGeusrsqDSPKbknwNBS0adLItW7JGHu+09jzRpvkdaUWLwwuQJkYo2uM
4Bfw1uX3CoWaGDS+olsr3Lndp9yZlW8WGCP7YVoYfwgnDTKM3iP936G0w+qD7UUuik6tlv2ZRfow
7CLDbsP9oI3V8GdZpG39TZ1TMu1ojLLcx4B2cvZq6IXWh4rlFR+0Mi/C02w64idpHYSQfCj6ZD9A
fVRvfd655T6dAlp0Qk/Dft/bbT2cc1gCwjfGFkKpPnCW/aFuupexU0Jzpzlzovmp14fJR7MvHHAx
VmPHCNFGldhh5up0+wHMpLvP8sBACrEVxd+Zk+D1O4eNgW1hZg7lzlM06/tQx7b0x+jMeq+mEXVT
zkhSnyfDnku/9uyw99n1BGctRcX0OhZOH++cisxsY4/fR05enwCY5PtIUhRWb7GhUXug6Jn95Ibq
bXQGfWe3GY7xudb2u6QCKi6BOc80scuN8tWDnEUS10kzaZ1BlFkFEpJdQKIVpwvfyulQdQhw0JpU
0+e+j/tD6hrzRy1IMVh6O349CB3gGGi64Osla2arbZ+ONUDjqFOe1MaLm2+qNfZswlFX8o0s+n5l
gWwROCTATjaEVytb19UYac0Q3iI3qD/l9RDEewuFpezcNYGbYrtFz7LzrcKtnT8G1x3rjVLog5ny
7MXmCL4f7a01v8YOPWdw6jB4svs++VZOqnkwysHe+IyPRkHOVPqxyWCyNlgQqW03Jkf5aZxMvBAi
GN+m2b67qYLgp5QM5PbDhYiywTKAeF7Ng6XVgqcWTccRzbJsPpeqKsKdUhfxBpPhfmdyhTMfDf0G
ec3JKf9WJc/iwhzRmglvbSj625C79n4Q7MksN6ILBajye6aK8vzefQndFgVt2ubkSXf812YWXlbi
J3bTeE/uvK4JScw2/THvgz5AFlQOqGxBs6WbvJxaSoehGSI7hPQdahczd9uvHr0NP9JHyq5vz+jB
MpKR0Uw2mZlKmrkci8JzCNLICG9mOu9Ku/sbNcB2B7zoYlPF2rvKxoF7ODeaNoA/uULxaVuOF7sZ
0vFBGt280VVDP8Tra0eX0Pzm4XW3Mbf71ICrjK4xFCEJw1/vesj6ylw3dXizOocWyiy+J7X2T2Cr
gw8La4u+9gonXd6fVL6kDRvyAFSz1rmBcMLErppAeRrdWkt2vXw2P9nWEKpcFrGi/ggwEEyfI8Q6
010IXCn2R0Bl+HkGwlP9Nso086RBuu0OHT2XHwHtZ23fjXo57oeyc5WdbU5l9c/bG+DBB4H9SwGJ
peKttu7F2HmaOEZb20+OEYxPdNj/SQBPXZFS2Mi/70MtFSO4CkRzg8z0rlDlcT0OiDM+dUAWbFiE
5fCJJEGMu0hxjQ9Dk/ZPIq/tj7UZtX+/Pcll/AN2Qi2OshVIEMCkAFJWu25OBhGNTlucHbetPhgp
IMwSyszh/aMgjYOBIzhPssNVSOLp0ahTb+bn3jVE9qJXYzd/dOwg28qsl9/s13SQ3AK9BFibd/bq
AaoMGL20Me9oTk+DGaUZ+V3slX6StlvExQcrJ/WVqb/QW0bSYBWL2ljRx8R2s3MS9J7rg0BLJEBW
/+/bS7c8qnJGyMxKS1ngvg65zuoeJkJ1BpbD6ZnOcnQtRiv4IZKu3YWAhaAdaXa1f3vA+yUkLMjo
SmjgxlovYdS3whJ9nZytKGo+eYo6/h3UY3/B4sjbCHn3diHUzkinJbYeYQq0eZYxr7CmbgCqnZw1
gZ2nIazxaUj06cMwqf2PpjTcg6r0PJOGsX0qqi49l20RfwzRIt+Y9P3HlMQkSu2S+SfVlZY/ZMit
NrDynEmPeXdVu7Q8xkmibYyyvFLkt8QMSOapKFPAKVkrAg2RoNJbufG5UXUFH3Dhfhq9YdqF8dz/
1Qh1+liOM221tz/oo7lxtIn1ZI1SoWo5N5eghUDQFJ/Vfmo+94YqPjUAsjeq7Y9GYXbgTLFZuRdZ
UsYEWrkFb6wOU5qlddf7NcpEGyt4fxrgYPDksyWXgNFW4Yr6eqWFoxWf09HJPzYGySnt18jM8LWp
x/9aJj4Qb6/eCj/766PBm0K4hF3K1lgdwDgfenp6VXKe9VSLv3kwegff1hrD+KAgDzef3bkycrqT
Vg512Rncn8KkX7u3nUENDmqVNt2TzmNcORl8YnPX5F2f+nMwiMzviYp6jypfUuYf1N5N1Nof9alQ
Pgem1wUv2uiNwGN4aNpXGLdKDJ83Hpp3PaVfZ/iLL8x60pdZRzL4es2sGpFyUuxoLHdYyKc/PXDA
+Go4Sfvj7fVcXnZyMMQNOGCSLMrduuYARqNRhTPoNezGq+pIk7t6mgu3+eCW7XAzs0D9Z0LtHWE4
b4sccr9DLUC79O1+1V3WHRB71KqktdX4rCmZe7DbApXnpNmCIN6fceBMkF1o8hI8gTAtT5sFJc3W
WpszHnpz94QSjA6gwEJdx8fBRwO24nh9eq7tDLn8t5f2boLQKqmJcAY5f5wOWfv6LfHPDZ5MXqCE
Z0+xA9VPB0XfZyOX7caj++6G4EGGkYaUWSBloZq2HCcWSmxbzRyfjSF1P4LWr8AFx65+7IYOuMbb
k7o78QyGXJD0b4LuS/1wOVgNwsmpjD4+K0L7e1Y6vNsm7WX0lA+z0mzszUcTY38iWEICYTDacqzG
m/tSKe3oXOpBc+iywD4TmuunwLK28Fl32wR9MwrxcFBQ6yT3Wm2ToOSdk3cZgWxKtOS5HWPL+jSm
uvuzcIYo2jW9Es4+GJF843X4YI50jSg6gjMEa7QeGFsSPRdmFJ+HdtB2dkOcHjo33QlXbPlNP9iP
YB04Ctw6lpSQWC2nGCNJ34RumuQT5Iaq8QNAxhu7/tGEpEIF2SWyOVTHlqNUfWW6c5gm535Mo0MG
R2QnDDU5zGm5ZclzPyEWDeg/lBoSP1hmy6FGZZ5LjzrBucrFcJgnV/uUec2Wj8H9hECHyPY45WHE
x9Yyj7ldh3PjRvop69L0LxhK4YtnVMnXkIrPxkm+34USHPjadCNc0H9YTqggz4PNnutcTdaXvAmv
VR9/KgrtP/VUvLRN9e7zZUrVdhn9JRZ83YRSYyTcsC7SYAF27jnoxbxLLL26ZkH5bhtXcC909qiD
SLocVZflzBqtsnlNM5RaOF9mN50vGMqkEDW66PR2gHrwuQB3or0oXwGExdUa9tivYT6qaadsyo3d
ZFb9zq5s9eQ6iKm/PdR9LOTBwQ6kFUWBnXbUclJFM2Wj7Zb6qQyBAvY4XWlZ+rebKPsGqb+NwR5s
dsItoubASC3olKvBbCPU1RbV+FML9/qDCsD81qnldHh7Sg9HgY0Hr4vXJ7Wd5ZQ0zDIqjLu0UwdS
7gWWun1Qo2RLyubhN0IMQOIMJTRjlQJXmLQOAIS1k1dgEuZjzImeV+0F8d91bSM78/acHo9GqkF/
glrVWvmIZi4Ob5WjnWpzdHZwH5rjbHnVMas2C2KPlk9yEODs4CZ3py7dGmahQMjRTm7UWE9xXSTn
Ymr0jS3+cBT5MKKvSz14XQprY89NvcRi+ehgXOhh98eA+tHGC0IelP+rEpEZUm2G+W7iXEm7ldfn
citEQS1c4K06FmTOiH9irubtcXas/KYHotD8IU+73A9UJ5k2tvr9BwNvTzWMThmwCsL7amS3VeKk
MSccdOmC5jgx+53w3Gs0V1t6AvdLKUt81El5I1HxWbvZKkIETm8KzD8bRHw1t7N2mju9j8P0upRc
8WwISBooRq0RIvg6qPVgeNMpD7PRd+Ku8rN82qpqP5oLyAn5qXQJ5lp9sAqhh8nqo/lkdNG444Gv
76vO3aod3T0YcHmVkGgK2nCVePotP45SKa7XZkKchsE0ntygsP81e606FG4Z/2jm2d23kVd8z8pu
y+jnflsQMTCjlRgR7EzXOANVHXEqxdzqRCG9obsWzqRlTn3Iq8TdCBn3k2Qo7ioilC634OoSyYLG
GSNop6fW7bDXpVbi+ojgZpepbevdHPfOUf6YfNeJRPv+dri6/4xoTpClSwgAl9j6TW3q5QzFKLa5
wLTgnxhztF2od/U/7x5FulkD0QSTBUpT/orfHieOmjhDUPTWKcko4PsRyLevkP3MrbL9g48mEVk2
0Vdy8V9LTr+Nk3l5EtV5aJyKNlIPWFwO+2aa8n2MgPfGR1stHLejlNynxSKjh7xZllNS+nJCESaq
YQZFAboyxhCGO1DQW0pzD8cBNEFDR56FdY02bQi9JYrpF2Oi1A1DzzxEWCVtBMFV+P01G9mloswI
jWNd7q7KeRZRwihNkfR/Y97mpKckCIdmr+b69C99pNS4xJNr5RsDP5zebwOvDnjI9YLwt11dKkVX
PmeUQr7QTX2nFPLr9Ez2sdRXpAmx1sApYagkwirqS+HwmCu63DtHjTL9fNcuvxtlNRfFqauyzfP6
Ypn9/ByVrvcxwSf7fWALYOTsPITgqaGg0i7V+ZY7Tx/hGndTWl+SaLjZ3fi5YGY7q+9nX0BOfF8B
8XU0qQYBBgpKCnXo5WhumAVz0uXdhcaVKfaIzldIeExQLTYGerQFyW6JhIxFFWOVDCLS3hlOmXYX
rWhRSy9QRkrQ9izF9EfU10PxrAZRWB2MQjen89sfTs7ht+RDzhEaCmoXktQII3cVgNHuSE2qcD1k
jAo8xKCi/3x0RN7jpt4FhvVXmmfQ4t4/YTYjxkgSmkthePVCLm2tni2ulEsG8cdPLTs4OWQIMVp6
pooiS508uYrZvg/u/bp9QCgb6BnxOCJzXA07C8DAYzYzrK6Mug8nP37Ko1n/9PaaPjjYAJzYnVIE
CHT0ahivL4DCxlFzsYI26BFAJCf5GsVTuGV4/nAgwAIU8MHiUm5YbtCUXog5xDZne3BgjIdjsVMG
Me3fPR2JppJVfGncZshf8dvN0kyVTlEmbS6GXt6E4vRnS5u3hNhWiQD7EKyRjFOcAsr165Od9o4e
1FNbX4TVpU9O1f7V1zX15tDNn9xMn6uPQRhY0T4r9DJ59xkAZsEDncoGRlDc08sJlp7eAhWaq0tS
je2nqsoKesPaONV+5jgTsvthW271hu+PPC9mblCp60x2t36nW3auOiNd1otZkojsaor5n6ocf6tD
lY3TxXSAxiNw2v319re8P+5S2IbHhmxJS/mw5VQbpYuhrOvNBb2DoTmpYsIeIjdJw3B1zmLd74vS
nDbOw4O5kl4hIUWA4f2+nivukBo4Xy66KRHNS+XBDP2jcNIke1Y8oFE+egBKfOYi9po/357u/QGR
JVuUHeT2pXK1OiDQ822EEvLyEnZB/hQoeU4Ho3qnHZrcu9RqJZcXchd+rKsYigdgY0/jWF76WqQn
Ra/rj2NXb7XqHnw6RiEp5+EhKWerTwcmyy2SLEP4CLWUJzsvvH8RfRn2PCuLHEXwfEtG8+HiodYA
pFmiW9YVU9fMMN/R9fLShGO6i5o+PkVx2GxEl1Xe+mvxSE4ILBJGs36D4j5lmR1c3UtpT6WkB/e+
HqDLb5TBVhnp4YRcRHupxBFl1nG5UeHv4X7FCo5Wf3T7sbgYmdjKGh5OiFbNK85Wv9vtXKiRhkJy
eQkS8qEwbmbwhcP4aWzi9vj29n64Jfg+UlmSUty6VFUnltMCiysvejTOaAAFjX4cKoG7sjZZyKsG
lf6+Kvqvr0VVW8JDyBrW6D89LMlTPau8CCN1/mPpiAqVqhN/QrYv3dgYj74W8ZF9AcyQC26VFKVh
6062itBXqWvDwYmEDTJ52BIrfvS1UDjEp5fsi8C4esu0MIYMYYbVBaRt/zXJGvvTEHrtNazVLYvZ
R0MhA8eB4qhKaYVl7B2Uzq6bjKEinty7sE37w9QV1n7qiy2p4kdr9/tQ8t//dmXzNptrWn7lxTOS
utxT6baTfUUiuHGdPBoHBAhHihuUYsjqG2mFNmtCC8uLnRvimEaWfQJVuFWtf7RwoCUQgaWnIouZ
y9mUNbrCdZ2UpMdVFdwwDi3A9aZ9B3qxcMOtbPzhcNASaLSzydEJXA6XqGPnFs7Mxpv6am+GiEEl
ep37EySdjQP8aP3IEX9ZDMre4nIo7Jlw7EYk4cKqzfvSQIu7qbp6/3aYeDAh2RXlGpRlHTgIy1G6
svMYp+bQdhAMIEH33TdQ+vrwTEVH25J6fnDbA0EiwYYeBcLUlUHrt72XJFZY6IVHbA0c9Qz1D4KD
PvlT6PppBpIwNcP0vQkcDVnAatzv0mAFwMJyyFjBFkkt7OLi5Ir60U5eqmpXqXO3h3ixVfy4i7ly
LNpT3CM0qihlLscaTPS/Gpct784RWZOS9Q0iTkXDV2vDxPjYKM64EXTvdgmPCB6GpKe0C6S++XLI
KrMiM6CBc1GneHrOqAzvsq7t/3jnLiFRkO0c2okUQhhnOYoSCDNzu4xRSkjzetOZL5Dwi3Pi1dNG
2LjbkAwFxhTKBMV7JOJXkTAeS7VwoRNdhJAqnGHUHCsZ2rskDjfQ1I+GkqAAi7ctV/5d662AP5zN
bXip88w6B4rqvei9k92azlbfm2zKAj63vuzp0PZdL6ABw7t0Jiu8hIkT7Sel/oZoxxb1/G77WTSm
SGUR5sHCgtrd8itlRRbANRucs27NL7mmXeNgdP26Tb4MSvDO/gAxneYQDSreyiBBkcVZDhZwDgqk
ActLQnp/sLsgynwXVdN9zf/2Pr1ZKREgCQX0Rw3Y5RJ3tBzM1LqwnaBeXxIr0fdFNHv+bBRbQMnX
4vyi4MELEycE2lOvUirrXjbA/7H0MLG4uAgnDAgN9W21i/o4N8+Z5bbltcOkXDyJMMpg13G7+cUY
Ry91pHXWBr/m7lvKxy4BCxlQ+LQEr+WMrRkKMe8WlncqvHrXB556Bvdn/XCTRjy3uMNvSXjdj0hQ
pmorM0b+WuNRK9WBO1N32SXu7OZ762jBDZPPPL26yNzle+Azsea/HVbughcaftTsZPnRQ5NnbXnp
dZ1rNZWZXZq2bZCpzLWdi2DBRi317pjb9GEI/DwhyK1gQC+XMmrZxCKwhss40Y0hU+l9nLebHUr5
6cZQr7fJcgfxZtcpuyBkybNoPSMXlpyGckh3ifpQPJvalJ/iOmpDRlSTG0Tv+oC2LET4ADPuSi+K
G+825+cYWo4fo5e2JbF6v8LU0iwSJAlCZHOvbiQcmwCQ1nlzKYqu+QGOUPcbr0s3NuujUYBSwgIj
jdABQC1XWIXFMQsvbC+4lPTRQdiGcu0HPIs3lvfBl5QgEHJxaZ7DLbEcZw5iJ2qjtru4itZ9QDIh
O05Gm/7Imlnfv3drvlKoZDWQidFNXg6F98+YjcpQXMqkSEPfnhXrU6ur4svbw9zPiMwVPAEtZKkV
uwYWT1ltkOjNDNPZ5o4MpsX5lRduPCdbMkZ355vSADNBtAl5VSYlP+Jvudc0uzVmh+V8QR6n9iGo
hX6aGOmeZmVz9YbyxztnBloMNC/3Hp0TkGqrndeaNSAuz+gv6Zyg2VZ12j4abQzo3GILQny3iBxv
uc1fo7a0zFnOrO5D1Z2sabhA2J32DjN96XOtfiqr4N1FI4mGpn9MJR6aNY/d5VBRW9i94yX6pc+x
HS6nvMJqzc43EpO7NJm+FuY/9NDgowAzWT08Z7vyqlrLdF6DXXiEAuKc5ymNfw7mjDZFUek3mA/e
1umSX2QRu+SoFOJoKkPusNZvG0MYHsZDQr+ogxEcmqhpDnPnxkevzsYXbe6GJ6cw85fGzoJ/MO/e
KljcBREKPCDjyJpNOnrqut1rllUC6cKbLkpjq/u+bwSqw+27H3CM8soS5H5lrtZqaUFkulmqcQra
QhT7abCRGa71/Yh62DsjCOkRD0VaQ9ARAICvlbwC3HuzVLTqFfst5cPIOb9WhrnVwltvlddRqCyi
5MffVBmXG1KQ1uYI283XAMFZCW/90pjjHzrwBr+LrP+AYj6+fa7XYUQOSHZOsZakmft0NaAe18nk
dMjJZ7kt/NCJ7L2UMfHRif6G4Njnt0dbbwpGk6SLVzklWdlcPW+a2qpsJ63Ftce/d282SrDr4u59
ApMkljx8VdmIp0BLMF73x5ESMDTgdyPWH0X5j1VqaKSKeTiJOsjOQd0a37MkKY5duZmyy+32+5mT
I2sEZUIyLQ52//LzdUZQ55aTjFcTFbO9aGFS63Xb7vk509HNnfJji768H9SN9/XtlV0HTTkyeZGk
XyDhQC1yOXKTiWo2xnG4pl2hHoDiK7s4BCFdBPN747NO4sFBoIxG5VOqKS+HEvADdb0vumtfzfYX
/Iyxd6216EvliC0bv9c/a7mglJwogHPqTPmAXAVor8vUKB60/ioMO1HRJJzz6JoorT185XLM4j2S
BnnyxR2bMDxPgxHNfivyxH3RBg+rG08FJXQloQyVwwQlNNxbZs7N/N61R/HhFaHGpXVP8RlNcxx1
IforPCpwH/HQVx+GBGcYr8+2oEL335ndpdJKxRudvGmdyFgDXjOt3vfXOLfLXU8p7TbmY8RZqsTG
lro/rAwFJB0pCe5+sLPL74z6gFbAR2RLpVX72XM7/euUJe7p7cV7MIqU75TyZpKAsgYtqEhltW5o
t9eh94JdnNnZLrTNLaGIu7cgm5YXCe9obnse7Oth9EIPABhn3XU2jfKnOqTVvyIU0v446Q5pZU9P
kZ11R/rR6qHu3OhiRaO7Ubt68O2guXFieL7ggKmtLit0+2aRuGp7TRO1eLGCKnlGTl5QysrFhkvw
g6FIaEjX4CMS2teBFlX6pHLLybtmw5xe9QQoTW0p/cnu3o1tgSMBOFMKjVDkYYFX4UCf8w7Th9y9
qlmFq1zTJscwrIKNe2qdzchRuN6JcLJBTZBbbkY2KcAg0vhr5PThsfZaF0hSUp4Tgf5ViwrWV5OE
5+rlKABWk51u7NL7wM5bCGKbfAvyTl/3Nee8QP/VCpxrDR7wGVvDW03GfeFtMx/JFurjPGjaBwOe
w/7t43F/P/PxpIcnsHwp+73aM3rQtZY1J+7VdLLvUS2qk4be9m42MjS3Q3Ur/7g/jRx2JHWJYrL9
v746bWE3Ka9P56rEqXHoIZ5fWy6cw9uT0uXLbhnWqQ6wazBfgXx+pzlEbb8GyKPoV90YvRm0YWQN
V/JUfMkcUMwEbk9E/21to9R2yli75QeUPI3mkudNGYOS5OahZd7p2oc0b5z4AkI9+HOMa1v3J1f0
yrltyuB5zlAq0XxYElboZ+ACQh/CS7slzni/N0ANv8rh0ewB5rL6RFQkJ15Blnal4wPLBM0S1dip
ucjGDxoVl/FYKK0FwKBWKDm59lRpGxzT+z3CG53mBfuT2hpv3OXZGIO5aywr1K+ZFse2j452534N
C3f60xWOM+8i1qXfCDB3G0XqcwCVhglmSzSnDEC/PT8VEgNYrV1ybeZMnFL47McWEMT57Y3yaBRe
txJTyROXOLYcZTKD0qIDlF7NSomCixnUfbXDD3naUmB/MBCMYKkxDxlZtp6WA0EA69BxGdNr5law
59SiO9RhE31593SoxlmAoFypWb1GvjRx0ykiirMruAwosdZU7xJUrPdvj3IX+6n5QUaiZMwfA+5E
zvW3T1M1sWWKMYiv5YhKjp1U+nOp44Ft6Nn4LmkRMu3XoSiMSXwXxKRVBQePmcwY7SS5giaasQYQ
wU5xK+eddcXXUSSuA7wFhcW1phxiwFFJlya+MljN00TLynqXiqjcin7ysbMIS0yHG1oieKly8J2W
K1e4Q1Z4eRFfMQV2/+jS2TxkSW2dhKmGz6Oj1Cdao9o7qwNydjIfoFArlUPXEHMq4LVI5jG+Rmqn
/ITGMf3M3CG6Rc6QfK4Ne/yY2Pm8sUfkHljN9LV6xEeTkI91EVW1hsnUUhNVRWR1jkEdI9ZL1vn+
D8ee4C+e/3Sa1iwRb3YpyppxenWS2DiYoRk/BZq5Ba59sN/Z5+R34Lvp466vyChCLxy71PRa6+OY
nNq2NOejkbZRiHh0vglfezQc1T1q61LjDXTJcpM4eH67hjJW17oJg+souPLdFsMEwEbFRpC9u1ko
8xJkuYmBwPI4XwXZchqqtqur+hp4xljtPYAY2QcIEXa+A7usOz72RZVOujX3wyk0KneL6Xs/VwRN
AK5Rs5JZ3rrBO1S61SMxXl+NwUItLor+Ubm6d9Ewb53x+6PHSCwocYTWNeFkuaph2BSaW3T1dWi9
4LlSFPOUDo7zB7m4sU+F5Z0tZ97yTXgwPcSfTNnC4xq7a/9HA0hmK+5KHm6zOEF4bHe1AAs41OmW
/uejoaQMBNVaHCfICZbzCzA58jS02a+11k+0DIU+J7tRH9v2oKH+qWzkqw+Wk44rqTLEKM7depOC
EAjcxiPfsI1oPGr4adwA2EwfHViPH+050z5qdjn8/fbFc5ej8yIlmsHFkYLcPLeWcww9e0gLhGmv
Dk+CF1ElxsEZRHmBYqeFKMBFffJ5zmsvfKkyxWpPXZ47745rPCLRxIWzLRuZ658wQXk3xsFVLoUY
YkTvHdfn8tjqLN5HT50rj1DtSWFYinXLidaTTtMlboLLXIfRR9h13+CxJu+tlXF9y86TrIVzn6+d
zlN97qwaJ0SMCfLsWExZtzPSuNjYKPf70pCGFtKekBsIA5rlVFJCSqSbRXidNDQtZtF11zKH1RlZ
ypZN2/1QBE3KRvK5z4NxDX33YMUUljGW1xxKmNjZQtSG71mKFaPHM2ZboLL73cgThq2PFpm08Vkf
AVwwh8lu3OxapZm+zzPDuGYpxjpGKMQzrgbhUXMiZ1+14XgYw7E6vH0Y7mfLa5UrAvY3AZlKynJh
80zeu0qP0rWYM2VfmgawEZNqBw4snjdtuZPfb0mGo1gDP5LVBdKzHC6D3x53Tjlf82wyz1HluXtT
KeL/x6QI0YA3JZmFJHY5SkfOMKLXOl/DwKZf0hhIa3ldTh8oqKtwq/r3aAm5aeGzSBNyTN6Xo8Wd
aMtMcaarptbtybKH6lTU7NLWmrRvb3+t++XjjkOfChNkcDF06pdDeXExzqkrBsrgRo0ymZMk8INM
EOFvj3M/JXmXmiiG40BO607G7d9yc3zXah6j+nA1gkH143oqzxn6BMcOgdbz20M9mhJPNF6mr/X9
tRKP185xPYMfuTpKn59Vr+iPoeJspcxyYZaJpPzzeQBipQQ8cH2vVUIRBuwV7eqogOkR9jIK5dBH
cRLjXDmK4Uiyrr6PfQx/hUnRGOTi5tlNo3WVp1c95DjL6TH8zHEahezk7bpROXlq3myEx1Xd8NdQ
EvBNGssbRlsXfmzpmWT3sbixwYW1D6bqjyT7oWcuXf+iSsR3ylGi3cknN3kDmgq+hXPgRkN+7fT+
OmHq4NAnqQVx9azOnRqYbpmjrXTThzaNkTj1+gPsf+/Z0nPrFofafypDR9QuLkX8PYE0FanuFzs0
o9RP3fbo6VDnq9CEdxnXSKhupPnLSPtrjUi+ef/xTzgw+nJT91MS2laqilse9Lp1tap+sHZ1xlz8
zJpm3Y+t5oteg5EgJmVjDFEXN9iNXPnRjwBeRjECZBvdEGP5I2LLwXZT6cSNzdOIve2iHIvORHDR
ktnGGSHtd3Wo/ts4TfafkVr2Fut5eRB+LQI7EiN1Eh8UT1YnGy33plazWdzivrqYQyZe6NoFu1yv
zLNM4d8+3DL0/d+x+9/RXPYCUudo6pirE5BX+MoQo6Zbk0ftRa2DirJ5HVH9MafwxVXzypeF9RtN
y2ArVX/tCa4Gp/LjgOGSIljA+5ZLHcTw/ZqomG6kgvmxTVNrN9sujlGJUn1UArhlRmfh1lPXZu36
YdGUnz21xXQo8fpW5yqsy5sxj+0pzPrxoDf2z6Kcy51RVFuiCMsY+LpMZGlUWiQwCTL6Kqy7ytjq
mAtNN49vc+wbowV4aJobQeLB1qMLJuMR5xM3gVUVxKgGrSohfd3w1IxeFF1vjkhLabiYUEBAsmVC
0tGqPw192vyVOXH/59t74bVstP4eVCuo9aA4TJFsNcvcMSavwtLnNoW9OM2jGx50NVJ8iunWgUJo
/xnZpPRLSEjduVbW79xQqfwoi80jQkfO3pkcA9Cupe3QEBQHt2mH/ds/UW7+9S9EkYdUGWFY0G+r
7drGcMpwGJtuWA3PT8U4zZ+FN0KYi4ymCU+mHrTfs0zbANOu7Upk2JQxiWI2cH+66asEoqm7ohuG
abqNilftrL5J/SEaxQd+5yf2Lj6zVVkcnDLw9qYDvCmr1OFLXVniOgBA9qPC2WIgPzi3kowIJoJ9
KVloy6PTjqkyBXE03zxhJp2vjkNt+57Saz0bE0ZR3Tjt0chynAVcJf36/q8gJVXovLNJzLVGKfXj
vtHRibm1qjb8dzLQv3cMPKTbGpnuKvOi5yxLvf/PRyAxkKVIgJ/33fh6zgwsB6eb6/TqDUEhjjpS
Yap6SgtdRazd4vbw9ShWMZ3MRPRVARhUXNJRiy38RdKm9eFxut/KaKy+v70gD2I2MHLJ4+JhQqq0
+hoe5FsnUomioWfG2JMnAhSVhmnaYZqb8FkYoms37spHEQkPGsnikRWkdVMVE2m1UCye43OLbY8i
MvvT3M/5Rl32tU+zPnDYRMngLPPMdckUQVAlK2BZ3mSxPNgHgBsP2hQOo6+MZZtcPKfW/yjqyvzX
riP7X5ieZXhsYqUx/KHXtS027sOTCDEBrA6oD7KzVQAQlokUu9LMt8ZIbHGIK6DPfjWiOrEDuZMe
1ZQv7GI2+7dn5kl3zHtd/c8IOfnZ7puw31W4KP01xmg8bq3UMiP/dUXAnyFHhtoCGXWVN3TeaChB
1M23YDTMbyXmeKrPXTIfhsIkj7DAfN683sOQNY/6v1KzOs2Dol1iL8RfoIfM9OdMMdlHLM7xWzpd
G9Xh16bw8ksC9KOQD6WR3jH5zTJiNKrIPK3I1Zveq2p/pUmufB7ozYRnszbRV5xxU3kpiKOaHyte
/NkSRfEPzybrubbxrG66afyC5bsnDsokEv77tsv+0RrNfHIUygJ+nvXB+5pDck2Xv3mVrmIoguR4
GfGbpzY7tJln7PQ+8y5vn977L8co0DNIOTlIIC6XKzO1oVkYeaDeDKDkyS3lehwPblEZ2Qd1rowt
qbcVGJhZcbm7AFUJ31Tw7sC3EWGEghJ7WJmdNPWNrjEqrs0YeyvUt45d1zwPXTt+5MVakgxpY1vs
G9x1P2diRJsf2hSs97eX4C7zkF04CcLhEQRNZW1rAo1jTgLdmG8TlialPxRFdhjrHosrjFSiJ8Up
B2fXGEWq7nMri/svmhlVP9/+DfePE/kjJOAV5UL01damYI2widhWq97KKnZsf0xgJvmhkUuSmEj9
0lSGmwJ/kDeaK3ap7jQXkQoXnh+srqRT/oez89qN3NjW8BMRYA63ZDdbakmT8w3hscckizkWi09/
Ps4+F9NsQQ0Z2Hts2LCWqlhh1Vp/EJGtqfLzovL2kC2YMbz8+12duPx6m27ZdvRwJO6L6JnQpyGZ
R/2xZN9WoZWJ0gm9ebKWG0nO1d2+BaJvjmge48VE43I9+rpWrLB0mQdZliQa1d9Umr5qvfarc5qD
W4rY1ev45cFdv0/pHhEWFhbWJOTjuysMfWmc6+VqPCJs09bROGnTZ6fpkxQwZNLhBbxM/VtyXq06
qFFYIlwry4Xg1meBfmP815fO1j5jnjlKoWADlLicAGVldWV4Sn/s7THo3moZCdTZ4BZ904k6DeKK
d5/AyMNekiMVs9bBYMToc1LBKbBCJMjtry/PzjOfnoyYtwpNLsQg9rdg2kxmO4NNexwovj3AuZje
C0cFt17n2xF8cURvHTwWNWYVsHV4Fl2O25iGaWnIQx9hhrv/uADw+jirtbk9gDUHb6NlqsvPOjYq
xqHjVZ4A3ximH9kYqCBcaAeYVihqs8UfaKjH4BZG9jd99uL32xg98Gu3P+ml70mV3lppZAFz8SQq
o3SOrTSU9s4UFQyFw+jLug4NEy2JdzX/zNbCQOD9GCceqehDg3lRcdQ9TXXHss/z4dAVhd7fdRn2
sl+nLlXLoWrRDfmSW8KWselIDYGbxJ+7X75q1uEJBTrPGUMB0rT5u7NEwD0JDNVxhkNK4wMaZFlI
qz6k9SBF5Kq1WH66gWalb2DQ5tNjPSKxfOPYvD7KufE3xMZ2XpGUXFUWW3eh65rmT36hTC8GN6j/
Yxeu9X1ZBXp2OMt0Rmjj8rUedFsT1jclNlJjb6WiOpijkVWoFzeddeOo2hbK5YfimqeKBiAdFTAE
uS4XEoXsRPR5iW2hl8m3gzOOP9qkYy8briaDt5m3gCzRPJxP717eKFdHF/UtsIRc3FvHkb+9DIye
U7ZA5cyeJkAd3V0n29Q/ldVS4V5od+WTjhHOU+50qMYtsKNuVRSu9ulv8hkmFOBnILrt+8SlpDoO
2DR76soAMgOexvMn02um48ujvJ5eVj/pMJc42GBo2Zej9BqumcXR66eaerMfWVMg+/c6oG75t/Kz
+t+El8pfgENwfnk58FWmwhUNgAU+J6cDZYht/H9UfWGat2aT581Tu+T+fa8F2qlB2e5kO412Iym6
nsotG8BCZONrMGe7MSIjX/naNDVPqnPVnYnZ8inTwYe+PKDrKPSj4LcThoKXv0cba1kJnXkamie9
Lx16RYsHo7lvb+S+V88zvEa3MUDPYFtc1ZnGeU2Cwhybp8kOmpMGsOsk/dr+5M1zcKS5Qtr98rCu
0ikCcnVTzIHDxotg2yZ/fCeaHs1UWlP3RK5vgojglYpXolX1Sayc3E3ekojmzQf0d9vlOLpcvD+G
AGbF68iYZJr8HmD+aP9BctuYUZe/x7wGVhdsdqVUdps7vTNVEq+WD7xy8lD2vjHqZ6YZdQfQ3Bu/
hxLzrnzlmLWkTJt1TxpL6lj3VX8Hdiy4m1PLFKExoCt2Y/lc7wdAqUQLyFoBXe2dm0WB8EwLJu4p
XYSLPZdos2MgvOEbMv7Lvy9/02eWKvnIho2DRrsJv13O5eQveq50vXsycqsbI9tK8RfWzYlK/cuB
nptGYDybhxpF6KvqijAUXF3X7DBlBk1j4Xj4SGmqg4M80hko5HKL4fnsLG58Un4M2/0KwzNgSZUr
2T01kge7Mdf6GQbTesawQ8Qvj+3ZUBsdeTsYSaJ394NXkjqtyPM9ySQAfLIq3WoPvROkwX02evLb
y9EomvNRLi5CNOxJI332PwuTVPLyo2GrVsoaB7anzA8wWA+izjKat0DVq0d7gjliOaL86rvaI9Yd
fwl4EcdqDepYdZT1FVlm5K/F/GaZgqINMUKef9pr5/6Sqo7UUnhRlpYGlM5ShLXVySHCe4eHgZkX
+DE2RmhNZXaCRK7mcKyD/GtmqMdutLw3weQaPPI1LWzqzRK8CMonStpQiAfbf9ujA3Yk250xZJsf
53bM0JZKSvWkiqlD8tf1c5aF1TyuKvuaK6NrQksM0zFNMxy5punAj5pjBLi+V4N44yb1ctfq4xTJ
PJlKeoVelYVeOvRPbWIg5SAsv/pQW07/QOuyeCiWRD/hl6I4KYAFK+W/rbGrOPJbLU++TIe4nQrV
Ttn94BZL+lVQxf+YaOXy0+iqpDi0Kigeh8r30qjN5OC+8TRy8w9ekq/uuQUyIkgMszn47PT4mRx6
Q/F5tu7cJ1nPBuzqpjTbu0B5DTYfMsvCXm+x6mvw0y1iVbmUqMOsMku+yFqT2THfdt09Aesy1uCc
05qscUDrvL99Wwr01Je5QMZ4rIDiZU8jV7P65OqJ493h62QnXxELywc3mkQAqCDSJ2OUIIRA9c+L
U8DKzZbMjoOZxPw0Gms2RHpegFFdPb8gdxtTOGkVW6s/JprtsqAU8vTxKFFTOVro0z1oaqz+MhF8
wBe4Id2b196Fu2dA9IhGb8TrT46AeA660P0mcvraXsIApRzsm3Q5wFRp57K7G8shqx+WoDfGOwc9
ruXAC6GqP2HhM46nppjnVoZJSSX8/WS7JAiitfXHSkNG+FTWosJ2sAW/aUaJr6XD17EUvfbJSgr5
72j3lvO55jgaqsim41ZERqMPQZwFhTefkJEgs57NcoKrbPlDR7GNOzZepZjroyGLpjiOcvK/m3bl
dY8AQzDs6Fu3xdiMClhxnJ0u+NDWnV5Eea+SCqfHJG9CO0hleWpl0U6f7bFU6/c8G1T+oSun5seM
b5m667pciUPdDoMbeo3TVu+Twav0JsyFBwnQzXqKaQgR8gBwRIHxIs5FkzCjyUjNjBfhUJY/rDar
u5DewGyh3S/pKET6LKaPIB98+zwVaflFLmU6RDPd5eFdi0a4VYa8Ps2RMMnUfrKGSuVvU1+B0UsH
/AufnKH1ACp4aeKPZ2gQ0/C02g0V0WH0sD8DOS1lvEgEyN+ge5BNnzW/0f8lTe+zQ+bwamMDQSiD
8N2p4mD1+ty/XyzVjx+HYIQPG5ZWqcsn3L46K0SY3Z7DitfMevYaobfR2jgUvt3Od3s6x9MUDEko
dHMuUBdZWEhgTzW3paIItB+xIDA4D0hKCP99IxcrU0ccxkrvwEUwN//YWiGDz5kY2+zQQS91I23U
lU4pfZrmA0bn8qFecLs/qcLx5T+JUTXlG00Q9LNyzLSLpTTKjyYYMS74HL0dWsQiE+LLxt6oYlvY
8xx2xoiRGbL19ddMpV0fOl6eTW9xOld1qKtCTg+opdWooJFrawdeCI4KZTHZ3ntXWc0YDcFse6Hu
jXZ3VHy3MQzWvhdnG/2B6VCaVdtst1ZB4u2UTXosXXteTwrNguoxSUczCBNhmR3gfseUTyo3uxxD
oUqnRN/mixNWteiTsMm2Ska+trr5znFZFFGeVCmwGxtzx5Ouq7a6p+KO6eG0UnoIXYSfvmzoAit0
tcwqTxpInekdPmuWHprs7yAKhmCoHuvas7QPjW7m/Xt+kUH7JmewpU8oKSzZsWaBu3deW4J7ppYy
mgc+tW+Fa1+sX520dTFOFXpmZ5wWlL4jb7CVE3nSxHo4dJPEdCJc0wfnUFWG6g8sejkdPSmUf2rV
MpYHTe/a/F3iGhq6W5OYVOhXhS8RXC/NIYQ3hDNlPQ5r904ZduOExpKkWlh3EOqjgR/W3Kkxt/P7
2sC154Fvt5R3a19RAZZBW31J4SHmbKqOxYprRf9lEiKoDqi1dE6o18Hwo8uz4lvqe4l+9EbUeeMC
m5f0AbOfATPU1OTMz5dA67AJRCb7hLSzp4A2OYMXFk2NV6FWzq66B4yezWzupjHOqmlyPRz9wPqu
d70N2tIpnfFOH5bFRsAn6PUPTdLSryiWRmVhXtK4CaFWmG64VHm5HhcQXc77wh+VuEdUa1zqcJo1
a6G3igiLGdmZmLLIHbGa+ynsyR5AkgZglDi0ki7028wfY8dqrMemB7G8hqhxqDb0lxr8bL4kqxYP
bWWvPw3hF23sImT+fW4cnBuwK6TYa+rdtITdaCd1qGEna54Av2dmCGmsbvhu2GiHg7nYH9Z6ravY
4Tf8uLpGM3xvVwOia6Q1BS94jo6yifWyyb/m+lo1nEDrWr9Lx7TdqnTFVMGtX4b0pM1gtKNW5qo9
CmZh20FFqkJtafsgEktNm1/N4/K9BymzxI3ndHk0N8aKG28tA/MjLNmpej/bOCP3YeNUeRHVTT5p
h5QKvv/YOL31bZWOXT46nafeVEKk9SkHKjd/6XJwLedxnYvp2+iqzA7XdNKGezQlvTrMjQV0R+87
2XAEUVWUJ1PqIj+sbecWIe3Hab1PSiBI3zDD8Pp4oLWaR8nkIBks7XmSse4PvX+QaG6pN47VBp89
W9T9XdIa5vBxoYLpRmbrJD0mSpt/fNsklnbQJqDx79NMijIuNH/VHrhMum+pWZjGIWiKHItiiiR/
U0YS2WFgsmlnO5OR3BXp2jVvTOHV3neef6QI1uhZ8gioTJue8NY061PqQ22N1qHptOPiNGXBkWQ1
6RMohmo+oiYjvLvJkXoZNUtqm7EQOqkg3Y55hVpfzVt3mZ5W5Ff4PcBDtez1ZLdmWr41rbHBqrhO
5+E+GHplnIM1A4sla2NOIsXSp6ugumKIM92p3YNuFO2MOcpK+tIJM/2y+CyL84ZndEM9o7J2xLix
VA8YeM59vBjVaodT0WTFh8Sy8qex8ow2cpNZcGwklioxDzamhsmRXXJn9lvfjVvPyg5mhfjicfG9
+p3M17SKc3s1q5NtkITF6RQ007ntyG5xnck67WMlqf0e7GHItCLMfR0fn7AxsiBZATNnpfoLQT0R
5PCstFShUFvA1BAl2MCwLmBtxBqaZ5xePkbNkTciXXFYjETTvthrkv5MBcTij1rW9V+NxCiy9KA7
ahnu3GAUwYOT5Y065zI3vvWaDe5rM1chKR3cZIlJwlv1Nqjshp9e1/2H0WyC4D6Fl1SHJHhDe9yg
53XcJkhQhbnllAEXVzt9caj7nQ2RuOI+WeWYH3tmpDgtJSs/RCO5lwjROtXfhtQR8MOXcLHvGrhr
n3USMC9k6TrLYVoBr0eLKyztSVt0OIhW14CkRYMyiUtds1S0VJlTH9pWq8ewLHuOgXK1uwoWkL5U
x4zjODibxoDPVJNUU33vsu7HcDV6RH4rTCvfaaZyfRIw0t8naRmddcCNZVWhWyA3w58NHM95GGmx
KNwCvHNKpd4ONa00P5qA9MSd3Ra1F2qK0+ehXZUbhHbbF9s2IRE+8aWm5EBZZzYemiqx1cO4DihN
Lr6VYUnhdAvrDAg+SwYFI06iYemqM3J9LWJznhybSODyrkKw5vJXsZqehKloZ2mc0FRfQ3dBhigu
ugoiiJybLnvPXhDzqZsyGkBF0VFepZu3No+1kS7lqaJfz82UY1ZYRFM6zu+t3CjEz6Rb5+lgDJrI
lqhqu+5dkxbdD5UJsKmhmyNEzkFgjf5D41rQ/iiiariK85YUSSztYXscNsOqZ9zjas7fFDpWZbEu
6Y2elcmj60QtJEjeBiRUVhwsepAeChSqhiUEOpb0T0tuNeRe4EjEUVeant2NDfIdoDis1LMOjpmv
2dPcDF13ENUI+84VC4kq/7ga3uh9XVonUrhyfiBnhNJk1xXOz6450rkV3mp/tItO1k+ukN1yNAUp
yrcG4XNb0RvQ3OCXoJM2Pll55ujpQU5lDqBKr1KHh55ItaUPQVC0E93HCopsaLj5XPwNMnDt3r/8
Rr+sCGyF4k2XFrrS1vlAs25fEagzEg4qUucCsayD0HwvSvvci3hy33Lyvazg/C8UtxElYFrgYIe2
f/9HVa6vqpVbMjfOFr0S2lplFWejVRxfHtB1lA2SDnvo95hQ+b2M4pitcrLU0oH++O4R72VsVVs1
Hf5DFDql+FZvfJo9vzbLDdwSU18/e0UyUa9w1q2PfMsO85pfu03VZnO4SWVRYNsNRq0rNnzzop9X
r0+XGIixnf+7lJVZ8zAwR5YgpFj73aipuYv63sGmcNZwXTxCDabzUOpTl921dTv5d2nhII2ZOUnG
XadX3eBgnVGV/hdD1UV11OfA5T+Y69U7iCFrkegf2uBWifK5j4PuFRU8dCapP+2KeGIx+x52Dsd/
JZYvFO/mh00i+RaY+XpRI+IOepN2BLh9CPSXayCFJ1SOalJnL9HqeMuCUe4o6BSk3Xqjtv1sqI07
gg4tHY998Y7PkuSk72Db7QY531ai/4/xZ2h1/fDu1WuOsjZrbVPSQFJ1N3lkILlHRUmddXg4kaJI
RvvbT2+s7GcGBC4LSjd9K5B2+/2Tl6CLhlkt57Ghg6R6PONyyuhRw1v248sDug6FUROWwTRxtgbe
Xn3RsbVgakTSnTkazDdlqRs/BLWXB1JT7UZv97lQQOXovG2QXg6IyxURKJ443mL158Hr1J0DjiMa
Z2c6Ga1/40C9bE5tpxyOe7SoiQWuFhbHZaQR6R1TTH13Nk3U7cIirTQ31PpZ60KEIJsqnhcja2La
0CKIXj2fMEcwtqDxAZJgj19txoYcmS1/7hpl3CMROR4HzfDiKkeR4+VQl4Xd36Ok9Qpshz4fSPG9
LQM5iQYCxe3Pfa1VdwOF5bvRqOuomqo5mifdvYGTvj44kPqgbA2cgHKyuV+VkO0dnsJ2dc5kUN0j
v2sfU23+9PKgrhcJQfhmyLsAC4IIcfnpZFFVdlev1blWevadCpl3UHSd7/nk8vj6UHTzAdoQDafs
3V5GgjbXobdVZ3RDpigreayXG9ijpgzyH0KBcqXYD5EQBOFuVMVm5SsTWZ0n1/llrb15h7B/ekjb
8RZ++npRwIcByEWXFPmiK//TQJkNuXDenSUV/p+VZ9fNWZjupGLdGESGSARk7RvH1XMxWfAUEDbR
K2Abl98M7UG7FY7TntM1mz5hdjuQrlk8eUSb/6jRv7sR75k1spGzWPab/Clwvst4qdPo+qrV7XkJ
7FILoQV4a2h3eldAftPbf19eJs+MDqA1zF3+R1d/TzOaF2nZAJ36M0TL6gQTrQw73/iSLNr9si5t
/HK0Z8Zm0hji9Nrg1ldShG4u7dbCV/Y80GfjiTWB6jnabdmndzxNRuNGuGf2tA3Pm13Nqrn2LPOn
YQ3aMkfeyy+XT3pKBUu2fX3jknlmCtEkogsPWIC/7qkDUtk45Y1AIzOIJTGJ9FYFbp3TiIzsPSWa
9NW3NMhYUgHST07HK2Enu84h6E7pfEbfCdKE5SiINOlw4z57Zu5QTaWvRn7I+bGn6niybiwTn4zz
ImbaGTwS7gV6IXcvL4jruwxA4m9w5sZ/5Jy/XOwCrQYz14r5rCEk+kVf1Xyw18I9jYnXHCiiDk+a
sozXHvWsiQ3jxzRyhMDVugxa67mgg8LQZG9YH3PTyt71nff95ZFdzR9B4FiAKqPJi7KwdRkkVX4+
1pk2n1Ml/TslRBXVRdbeOCyeiwIVkXwXMido0938VSaEDo3c/OwXTXkYK1oJdkD34OWxXG3bbRNh
VYucEswMVE8ux4KhIahvjF0RTVLeW5qQ9SnxOvFW1lX6+m8DJXXDziIfytW1CyUybeqqopdnTWqD
edaDalwOmcqUvNGEf2bmeO/AsOf7A/LZM7NHW5N8+Vqe2Wb2R0+D62Zp06uV0fAt2tTTyZZ4K8CG
vZw5RKW7bKQMfnaWVI1Rt0zT/ei6zi1479VoON24F3/j1OD3BLvVNk3gVrlKlnPO2j7weIRil7X9
jfP0ah0QhVNOB/iCNgHMysvRYCcTzIgr6WdDlXkEL4uS3hyUx3a86S79bCg2KUm7zXD2OYVIrUkp
o9TPLg6uVVj5yUySywci4c3gwR5fXuGXeB6yTQc5c/AY/El6C/X8cmTL2uCElzMyhCZFrA+T9mOW
k/1prPKMRqnuvzc9YzlYVvKrT+zX4dP/F31zQgKBCg/3ipINNbZekAbTz3kG2t5tvOAh1es8yq28
u3F5XB24DNQBCMyNCNH9ihArXEdMHgLNZx1ydqTq6a307aNmFvLogZmgx6C99oiCMMM7b0t7KcSR
gV1OLUWwygIFwtT209LRSjP+xinhJnb1esFQ5wMAZW220yDo9mtTWUKwDfSzZrWIPc4eO7vRKca3
3nDj0nomFDgaXv7o5fGXPZ1AYFZVTFNpnPW6Tn7JcZHHuvWgJbaT/trHvwPpiPzF4IzflIF353tQ
z6tW+X1yTpYm78JcX5yjjmdQmNANucW9uT5EtmBs703oBJmh3b0o64zjPxAJD3Mt/9elyHqmqzqd
Xt5q11G479nTPq8sqMB7ZYC+xFMCGIl3LnJZH6fWLMI16ZsbUa7XuccnQkECKgyr3NmStj9KgT7C
n1miU7DXupyGJLTCMXRl4R8BWuf3ySSXiILBq5n0Di87SLbkMls6vYfj1Wk6FmgtemertWTI6gGM
aLfqxtiuEk7uEYQ4tgDUVDm7Lsc220Y2SsgcZ6sDhudalMhFhnxFamneo59azWvv5E3sAJ3cTY+S
x8LeUTCjoFGTFQwPVpd3G9agwRcuKb++vC6udhX34yYWCyubOwaa2eWokqSWmiMyohRp8mNUdh0G
VS8fl2mVNybwcgmynzj6EInbqP8w5K+0C1F8SXRpGFPc+ktFGMQMrY2GA5j9NWP6XyBSaGwfoXrw
/92XknXC62CVc9zDzIrTZUaOae7yx7yhCPpfQvEK8YAwbpnt5fSBN89gtqg5lqMFtswa3jbGOH+Y
1lsats9NHjckIrsgCsH4bTvvj52VDlD3isFnTCNVfBlATq2UdctnbqsZ/IHr+/2JfnOVSJ55m+5N
kDJUCoqgIsow2ulDuthOrOXWEKHL50Ylyk/v3UZbHkZ9uvGau8wEfn8y3sNcVCwPFBr3y7BrUOA3
F6SQUsPSTs44ZySGY6ufdHfpD0J0+h2yjUaccpND1bHTG++uy23w//E5FrejGAXYfR2qC6ZcrCvx
xxo8hy6LIhryWp0rNCTuX14yO83k/4+F8A3qM5tu0N7KvtWAhuVlK2NVYxIH1IROZ93PJ8tOh4Ob
AnuYjFU9LCIApubX3jE3Ku2gfGD9jrE0dxPIurheC+/Ty7/YM0sM2w4KjJvU0PYuvFxiWdGjUD0L
5mCsjeOa+hDW5jq5sWP2LKRtjRGG0gelHfL0/ac2ssIt/BqEgd0jyFajvPXGxq4nEusAsERaRZiW
g3tanAE8xtD2xzQwBe30fvzw8ngvD/T/fQdOBypaqIttglSX410KbRzSqpaxl2RuWAa+9tAhVo9M
YjLGwA5eiRr/PXDXwNkJvjun0xXbCavnQlKwjt1cIBaX0ogDdtPSkqtvOWNdL+dN3Z/kjxI8pKd9
TjGsq6EthsXQHLm+tWCNfwZiVhxFYA5T+PI0Ph+LRuPGZkANaHfagjxS9Hp9GQsb/HY3YLoVIoTV
PqbeOH9+OdaeGMQcMjBajKRlWyV+X1+V6PAYaYlYuzusSftQzpCP3yh9MGScZd5ofVWF777TISbk
oSNRe3Vqw+miFJ5FG1mgongymUVDnnJjFq43D3p+JAYG8i/c1vtGhI0oV2spT8Zg5Yr3flnOxywI
Xmc/ti1ZoiDkg24Cz04g2JdLtrQrrR8DogBfms6WW5thqwfjjS367FgoAiAkvAGE95bQhZfOLprG
S7yq4N/ankowp4u4kQ0Y19uPO5NX2OYzTN67p2P23CmtBlYzDqSYWgC5SdaBlMVVPFysIdAinIex
PGgG6YNH1ZOiOpWtlfanBFvX4cFQyqwOk54V9jty0U5FxajlPehpSvChMubhVm3pmYUOBX0Tev7t
j7BPM+d1NbO+xVyxWvyvYMnMo53J7yhnyhuFn2fmn6QFlgn+EqSA+36FhaRRafugZtKl0cK2Goqo
SpZbUZ6Zf9J0St6wwaGy7Hm30ugWdyjAo8ttn/QrKot69WClyRo6o3VDAnlLTy4TC9bRppBJQgsG
du/OkVYLCTkq7nGllVXkTb5ZhwgsrEfHUeKhMJ00LoY5//7ycfFbt+QyLO8q3iO4d9G6uCKuzSIo
xokuftyNTfJvkjnjcLJtMYuwCToj+M7lAzNSA7n70OQSLLbw5sKIg8HIg2MOFfQfLTCVHU0lQMRo
QE03eSN6zwdagif6eDSG1QXuamST9sufTHjeelZ+GdeuGM92I9L+rnJqmRw7vfIfzEoTKHD1mtWc
8sR0v8AN14ZwkTIz31ZtuwLVw8kwjxEmcdo7c1Ju/bFKWumeJ9BTqXG0lqL6peNgm5ySympbdoeT
q1uaWtfLz0eUb6ONbQ1VEqrLQ0aY6+ziSmEhnL7WdxmKkBGP4dcp3G5HGQ8BOMioI/HohVB1GSWz
C7F4pvJio9KLN808GudGR4vp5RVwndCSNEOYhN0L/R8tgssoY9cbpTd6XtxobfXOrhYtliDf3mQF
Ip/A17PvCULqB3uepxuPkGciQ/OjDMlre3tX7SojDT5jjT+7fmwb85272HmoWuunM6CSXdRvlgQs
eZK8siIJOxMi1ablyxvfpbZv7yqSRu2bS+32TizLHsgzpKY474xbPLz9SUgUUBi87/WtfgcB6HJW
U46ulD6nExs40odamvs/x6mCQJ472atewb8HZHNGQdf6/Ye7e/eotm/ETP0FBZJ2ivCInuH6+uuP
l5fJ/ixkQBR7KLGTwkBW2OdL6VRbvQUHLxZD78BaWdf+U9LIQobdsAR/+Q7CQzcO+Wfm0IWOho8b
tRKKWrsvJUsMN5RbuiQMoPimvBcxcDF1BOByCzr1XCiToxdhI4MEba9pM7t1b3iKUKgmTaFYzTmC
FZOGmVhviXo+N5Hb0sOVevNI2ufUTrqC3llHN86WpUTHqjB/pC3slhGs9ju5Nt6NWXwmHj1wThBs
rHAn3wOP1rp0WmPDQhS2TFFYg8TgGoU6JXM/HAD8Gf8hHokXTWnSaoqQ2+/zxzPclItRJkDH4k7k
3iNRILVVa3tyvUkdK7gAn15emM98OqRDTLoYLoUn1uhlPFu4pOxbPN6t9dcGGs/9YNTqe++34sZR
efUuZRPA5EWNbStDAnLZbTUDV/R57ADEesvcf2unNmnqsASgPn6b/Lb0P4y23zvglZPGvMuMAT/O
FgsTee8YqXpouDLmqNXLTAeBKux+q5v2zY1fcn83UQfjhcoaojG2MTl357lN4ajtbM2Lc2ctD/ak
xkMlh18vT/pzQWhPQWomQeIZtbsAwaXSIksHjm4RzAdMKrRQueOtWsv2U/7MTbahbLUWLKG2guk+
ikrbUlSzFcSlksO9LActKrJJB9k+ze9Uk6T39urB7ZjM9KM3G8PxtYPkTqQ2RTtiE9PfUzgL0cKA
m0R6EpI3aJFaRuy2xc+Xgzyzplid281L84PzZ3//tmvpN02wpKdcU1uugw48Vh90O/NDP63BX0bS
6/ZplmNgfEjsVU8Ez2Hktw748NTwQhokAqH9iWB8XDpz+uVNFioUL/+S15+bvtomYwsOE7We/Zml
5VkiJjvNTsMi3ZMlKuc09VV7Q2ft2SjMBC4C7FXKkpc7uUOPwspXiKvZmHeRPpQZpfCsefVXZSx0
Cck4IORTHr6MQgNfoW7UZCfLbyBQLaKOJHXD/zBjmycoLSZ6EzxKL6NUaAy3uPFlp4qCOH90frRY
Y32jC3M1Y9RKEEdHwABQDn+//fs/ztp5CZLUbnqiGEF+HMD/on843nIneC4KeFJERsCIbW2syyi+
lWStEFoGz8xNMN8NtB/dqJq/Xl5jvw+mi93OAOgQb6AOLnw6gZdhVs1yF3SOxEmfK/ffNVic9bPp
ZWjskHCk77okKPuzNmur/iha2/8FgW9wJZmIB5unHKFVHMYFJOVPsPk+lgKBUXxsUXKqorny5qc0
XdbxjMCPREHIWZ3sNIPBziPVwkAJdavOjVDX0+n94E8Y0bw8uKtLirGh/7DZpjibdMduaW+VSTfh
ycTYOjyabbt5KGqxnmFT3XKseC4ULXd9Q8dstgu79a0XwmiRs8pPTgmXq63GNsxpo4RwWm5JQe+f
rHQ1qQRvAAJK69zBu+VXCw/C6RBgZ9RVd2PGO8+ZnZ8cxx9U7b6bLOfGWfnM0H7XXtG1ZAdzx1yu
EA1b69a3B3FyBPpgqxxXfKcTP9zatvHLH+yZNU/CuQF/yD3JQnehRADHBhVicWoLszwFOhwap7Dq
9/8hCiI5JunE9gjavRJ62+ZFbI7ipG0sOauu6oNnDMmNxffsWDYBMTpy1BX2zR4kINWsCcpTOa+/
I8RZGQkXK/uXx7J/zbEYttYEmRgvVspiuxPPwdW5y3NDnGaPY6iza/uhLysDdXVbG8bQdAYEOw2n
vIcv0n9/OfZzIyQulSdqNXhc746OppJp4fXE5vUDeUaa6qA1nXujA/JsFBogW4GGXtbeaKDpZNPp
midgvWfOocmwZ1jXoXvtzbF18Cn/U9si66COdrnIy9JK17nSxamoHD3yVg/OwqoHr70FyWJpI0EE
oVhMkrU704t+GmcjK4uTuWrZXVBNvMCH8vPLn2Wb9t2JzkEO1gxQMXJq+yAyty0Fb6c8jRsxq1up
xoyWU6kQVFAee21v/PNywOsDgqqMu6FTN+MoQEeXc+dVcwIhhOKRk43z23VS1qHVRPePW5Q3jqKr
oZEEUTABREerEVfPba38cfPK1IW/15vFyVi0QX+w5WT8H2dnsts20q7hKyLAedhSkinZjuM4jjud
DZGkExanYnEerv48zNlElGHB/6aB7qBTqmIN3/AOSHEkYnKPtkm/+H6SAzyTt6f32qA0EIiPaMlc
CmkmvY4pguBS8utk2s/6OEZ+17qf6g43irDjK/x8e8CL9WSWoBEJlsAXrynr+SytqvBidASyqJhM
FRxigVZGVwnPjzqEK7MrN8hr0yP+ZT/ydnGBbL4egWySevrMaHjNhrCzuy8K3YMfXNHWh1hz62uG
yK8OuHaKuXyJbbe9gs6FvZLgcxuVzYR2EJoknzRg6N/hFJrfjKQsrwS4r40HLYIsnKbBqlV2vpwd
FeR8AQ8UyXnO6p07aYO177okO5ajF3+a6rE4vfcDUhoityAS5UAwz/MRk7goNPi5ZRTLha5wTDsx
99P0ozbP1c3bQ11OjqEC1hL5bkrl28Z4m0DjKiZLRh4fCgqGrl6g7NO2yIcklkdjVuq9ZVhoEQEJ
Gt0uSl+wPrazo/KU2mUH6LOfE2onwRfgcu2Vj3Z5BijLgwZCDZNrmbjjfAlzvzEhTLoymgwS6lBT
cfqIQkv9vNjJ8vvtNbx4YZgQGB34R1yaHtM7HwtSUF3MaVlFNHbsXZNzee+bOtCuWTn90XM8u5nX
gVaYNjhtduN25WxNDCa7T0VJUGSfRzdt2128+Ol0JBzGj3ceA2RP/bRub6WftskDV13yRXkpGvlA
R+uPvZtb/Y/BzajPxkXiWKGtQ2UKq8Jx4o8qQwh/V4hmegGV41Q7fDQQtICSt1i3M8huN0yToXEO
fW0Y3yq/7wUcZ8eZUNjx7LF6byV93SgkfSgCENPRydl8w0Auy1y0fhlpyD3shjw2PqgsXb68/fUu
IqDNKOsJ+etNAOpkmjK3Sr5ekCFJj0BfhQr0zVCW+cHPuoJ1FeoZzeoienvk9eLYfk4ualBDsOTW
MsL5yAooRZsUK/pZaukRpdDpEJt9vTMm5T5h7YakjZGkz35ikgcNBtv4fxgfwhwBoIMc2tb6TNnJ
qNVGISPZCsRC8bP+Brt+ZTdrxYNqTbFzcnv+0GlD8JLy7L83DaaoD6+GhwP1HErTm4ejB0HiLqiw
RFOc+yfXGpaPfU6Y8fYkN5RUCu0MA0uE4hYkB5Dtm+/bBgUNuILoAvk71Z30peicME3n1jrRaFUr
j93Uhp+it7Qk1CtES09kpbVxq8wWob/KGH0YpporFJT5fOWM2+aELgQKWAhve96kVjoUIhNjYWM+
0wZydk9YHsvsrrfyxr2yXddNf75p1leWd53bjbx+20NlhXyJJImiEjxU4VwU3q7Q+mecAZfD2yt3
+TSsxe71PuPCMRF6O9+eTT42+D4ApRzsxTHCIJ21+0raMqpVrNAqM4rlyrd6bW4QrqkiUGMnnN5c
pHg8IUmEfUg0V0lxWLL0OUCzcheY4hre4vLKJsTlhaX2DB3a8jaJ4gRlqid5q6IEX6TDMNr6ja6G
a1jly6uFIhKxEQAwn923bSeZi/KXXlgq6oL4X176YWcPxoF7VEd8vjF3ZqU9zrV9JXp45butW92j
ZsHjam7jo7xNlBoLDJsXe04jO8PxtamHamcvZXIYFku9vL1PXlnLs/E21xhSEALw8Kii3Gv102IN
RjiQ116Jol/ZGw4JD5EtL8FKLz/fjT2Sg2k2zqsTF0pX+7YpUP3pKt3aY0fjXbmZX1lCOrhcSjhf
Q8ba6uFWQladVVYqqioL1No0/p6s5CWV8tfSxT/evXxc/jSvuAqh+23jZ4zZtTiXRFlS6c0uqbRq
X9rBtdjh8iNBlKM2ssLgfHb3Jj+VEPF9RIf6qFhlidqp7LQwdofqvXAh1ouIEXusFTZFtLIeib9e
0yFDK8pTjDOYrRHW7mIc3aSw9m+v2eVmoCLyB9iLPANneP3zv0ZpRex2vly6KDVnM0FrnGcT5Tgz
syN3Kf1rQtaX24HG71q9Yu/RrtoiSrq+yfrWRgUWdWRZhn7jt/JIzFCkD8h+5NWjao3mfYzb9d1a
m/u0wJgnup7bPoame4XbGvpMldiVex+PDIRbLIPaN5Jc713OFdu12q/TjqYAuclw6J8pvTY0PYq7
YdyJOE33qvTbUwch64rtxcU+JJij4k2fie4MZJzNPszZ7HKiKh4lTT3tu6Sub1bM5JUJ/YEsnb2S
/PWkMyAkUF4GhbF+0b82SGPEPapo9RJZo0TUx+WCjwyZpO1OoFqDORIeG1/n2Eb+ZIf09YhfCWpZ
89HKwa8mV37N5ZxpjBDfkPTQuKCte/5j7LIeNatP7CjoF7mLO0+PRt+61qH+Q/46n/NK/eGUAyjg
2t9qb3izqFwd+FY0lE6+HNrOS5qHzF5SuadHpflh6grU0foxm7Q78KCBTTivDMQ3KbotZHyT0Rtf
9LSRrh4ts1cPcEO6Wfun63Xo8j5FW/uzdAEpHPD3G4M7gTaWflvU4OtVXbVootlV0i373DNr81uQ
Lt5LA1oUyc2mLxTqp4tRzncU0OWDU0rZvZR+BkF4cEelQiXd1jsopWrjiPhjpd31emagBzkot38o
kY6TYV0NWYJ2m50P+6UWpvqvKtvuxSpauw2HxBENolUt+nB+rcEYVwoLNnMX0Ai8ndO5Q/id8h2+
S56t/KPvzXHxaUlE5xLmx7N7iI0m7r70mCN6ezKpdPzQrpZKNxBqCnFYHK9rkN8rsmCP7pC2UMqZ
5vE42CY2h3EhzC9WsCw6p6YTzrfa8LTfqgLS/bVEkLT8HltxgReE32RI5sS9jP97+xBf7rKV20Y0
T6ABLmyLvp6UMbUZbcAIEUG1dzsj2QXFeE2wfT2f201m07DnyfKQ9t9usgZVVcFN4UbzKNSvtHTl
fda46tALVdwvwjIOuayzw9tTu7juVyI0iMH1wiCQ32qWILU6a6qy6WFiCn0c3cqISgiqu2HGQuDt
oV5dRcJrQicYbRfVYmHbAwwBDhE6PMO9BNqGBbWu/w8TWttywFbA5yApcn4jzKoQdZrHbhQMKJ8N
k1scSpD6N7Kdh6f3T2ilDsEGxOYd5OX5UFPetYaSvht5WVs81Nh538ZOoN57rfuEL9RTaWFRXLW2
yNoaOfZeq7DCHIrChFqhxXugftdc9S72AUU/KNZwbFZ050VdTPgLLI7R8KLOr7x/aGnG+7R2gpvJ
ruPo7WV7bSi2AVJGRGb0JzYPiD60PJRB5fNOjfEPMy7nDJNiI73NOyQcrmy6y8HglDE1GvWU/MAm
n38jXy0lNhhaEKGRuESDq/k/S1OrdqKrrGuxzMUGBxlBGW+ttlPwI+c9HwsxYc1tUzeI2P0KRHJL
Jamqg2so6NeHAbrEawSbfKs3pZSfAT61gqgsR/i2bobYJAK47z1H62S4fsF0riTDLU8Z3ynuYyMO
otHudBABq05XNnT9XuV1M1z5Sq9MiXuVOinbG7jD9iTBTEp1CttMSdTInkO+3lVmfu0Zf3UUgA40
DAJ0tLYtTGHlKAJVSRwNlY06dlLJ5Ce12aV7bz5FF4Qu8Ao+pLd9EV4Wk1v3c5m5UZylNi4pcFSk
3XXHSc/tKxjpy+29lriAX1F/Yd9trXp1Qir8p+0gaptsPBBnzzsjRWYz0Pvm3d/IZdFwiAACBEF9
OxQ0XaSgkjaIVNsFoT7YwQ4ng2vgvPWMnD2ChHOwngGxr/oxYObOz1Dt+T0KDzKO/NZP4q9ZW/n6
R4XCP9qQMT2lMF0GFFWB7ef/CW3toi2eqV1rvFwuK4Et7GQuxBXZuZWnc+ZKs4xsCiJ94rpVaW/v
YtCmSJNfZepfbkrSYYp1K72RtG6rPiEdmeXo2QaRUbZ6dxBjrpenCT3ba8/vK3NCmoyByL1hiG4z
rbhxksbTqzhy+hJ5fJ9qEy4/9ANd/H7ee8O73O3kCTRTqTFvccwtFztCvboWmdWCblht/jvqADpL
MFnvH2ktPZLer81N2C3n2wWfvMYB3Zcc277oboxAeYcaRcybMdPenTRyLcEX5kQznh846/r+lfcM
8VDL3jCTY263/+Y+ON+pnbXD+n9deSBf2RJrTYuEkeFgj2zeLKEhYGylc3JM7KbdNc7S7+xgTA5v
f6SLzJtfRvACjpCgE3Dk5hnOppR0bMRzUFXVjQYQLwyE+1/VDSQt8n3qJ2TcNIuA1K/LBxf1wpzJ
sWQHlaMXRxH3CJ7SLX7y+ym4Uvb+s4fPb4+1FQwEx6GpSLq2+UaaKVpHqxotsjXLLsdwCKY0/zjr
boWBA9roWthnzYC0+rhkdVi5mf6UNUEvw7z1KV0DoJFFVAlXqZ3exZ363hfSM4DPCj++EjxeHEce
CCISwu4VDYe2zfl2MsYE5Sj03I8Iiv2jZEYGJct/ZelOV16ji93EwnOnUn+AOUptZ/Od42qA/5Ur
eZwChGG9qnUPQWdVVw7ixW5aR4FRTzuJnUvL83w6yB8vEjV8ebRGs5l2SDtUKN0OQkczPF6G4nbh
R15TEb1cQ0IgXloA8bxNCMKdD9q7qqA9kfpkTOgE7dxgpGZpxO60IHncJddEVS5oqDTMuNUwnVkh
8ZSPNo9TMBk4U7iLBx+oXD6k5ZTcNgjx/8Zry/MPEO3SPgwQKpfHDNdo7xgEaTXuLE0TGADXkHuO
bx/hi8eSx4mUjZuPMBDhjk3AWcYpDgMATaI5jb938xKZUrt1kuTfZMrv08b9x6o9PCqvdZkvS0CM
y51BEA8TZ21tn6+731oyqJIkYB2UYYRGIq3QT2N/17e6cSx7EdwZQZveFZU5fTJ6zfwa26Xz/Pbk
L9Ll9UfQ3gKLBkAIOOb5jxDVYNtTwhvtt5jz3FAX8ZtDUJaWcyxRhkcCXlTtYy5KuFBvj3x5oig1
UQiyuNBWLZjNiVrgEsJCmoMoN2pVho7yZnq+izP8L+NwWZIwI1aBLst2hm6FfGQXwG1vvB9JvvSf
dDwwroSQr82GmICSIXEdfdHNnUl/NDVa9lZUKc+7pxFfnagrzfv3rxlFhtWBiyDnQt+TQLXwzYTc
aCFmQy5a5sa4r4xpvNZ5vbwTyPRWd3Cb5gLCVJttMTkJzYWJIJ+sOd2BkVN3gdcj3Ixi+eH9cyLP
W5XXKNgQVZ1/HzvItT4t8pjuTJN+deFcRk5emTf/wyhI2LB6CIFSdj0fRbZNLB1HxJE14DqPJaN+
7LXsmon55f3Nsv01ymbZFHifloQojkYvlR/l4lS3SqCH36Wa+YE+u3dl7V47vavuM3HHSm3f+vb5
gNYmqkFE2Ibbn9zF/57Xw7QDrQKXfr7NKnAy717HVfFl5S78KaNsLi04AOhQGGUcJWJuI19vMpxp
g+XT26O8sv1gmzCQS3dhNXE9/1pFHSMHk6k40mLMHrj/guNYCv3A7nCuoC9fHYqGEMWaVUl7K7w1
diNhg9XHkZc7X2Y5UVn2soaYRxZX3plXrgjUF8A1r8hFSD6bLYg1DZ0NtMGjqdWbsDc166DbvfP+
jY7EwxoeQqThft285jgqunOSSS0Kir52d7GbxPe2tTKE3v2JVlVLgkRuVkSAN7PhiR9lIEVyBIJR
ftSycrzLNBXs5r6V394e6pVTRZME8tdKioUIvt1zhVpY0E4ce2nqd108+/jWaO2TX7jdN8drmmu1
wvWYngXACGVQP/4zv7WAvhmw4Z1EkjQXR6MwJxWOteUj7t8IG7K8qzU/iWZj/6YaHSG/YGzlNSFC
CG3zX+/1jTzQ2dbrLFRxW36EC2KNjz2iHyiBwRxwQtlUo9xJz+uScPHVYP8Y3D7+HmuT6DDnqibq
a0jnqX2Lu0UW6vni+j/c2otXFrShi4d4NLlgDNX2XZR0hfYzQJrA52FrZHVjtJ0IDlne6jD6E8g1
8F4HWw/zcdTyndVN/ILRGtt+l4xJ9lUiHi73c6CnReRrBTDut7/cK1serDEYGoiWKxFp/fO/sr0G
aK6N1hBI4FFUT0igZjfQdP6HV3ENzQEJkSUSNG+2Yj94FUi9GV32SjgHqivlrl4odfwPc/lrlM3d
Dn3KtUhdxTE2su923097DMiaKw/8K7cRhQzkjIBHUGGw16Pw14IhN9kIivts9XzAst2n6+VOpXEQ
1fJe9RCKkSsMl9Ytlzl1os1QjTRmuyyK9IiQe3HMHHKMQWVGtDburizd5azogRPprf+gerZNKCUo
lyJ1zfSYiSQ9eMi/HOIpmG6sBVzz21/ptaEIjSjzI/iyalycL2AB+RuXR3RbEYu1dlPtOYcg8ZxP
nW2nV27Ay81Nh5gm7opjWYWWN0NluPhYtQPKVtA9DHmh69Dog2uI+lcnBMcW3j5FE7rf5xOqO2zp
rBTOaSxTOoZZ0O/MOf0HoaRrvPnLkdZaBlKxq6QWrfbNowszNUdKUK+OtTfibwYaBAVPIY1xwEcj
0K9l1Nvh+D7r+w7dhq4+AeDmPNHkzqVbBHFU+jPKI75ZmPkxTYrE5DbtxXKlHLQNldbh4P+R4uKg
CRNs87UcZda611BNQxECdFOZqjtjsIp9i+tT1PjQTVu90K/EMduX68+gHOY/6wpYbXPGNGp1q7ez
FrWzIT5r3tAeZqexTwoCwwei3Gv6Mesk/n64GO8PkWQtEtlMdXMTxogrLBDBNZqDWBIOqv0lTeOl
aJvH0S9QtDDUTZmNJ7vMryRZr3xMcp+1SLkC/y7kPuIaqEJSLckRx/YiwLUhKZ9mANvtYcSF79pV
/MqyrrgnonkDhCb2J5sz0dsxvpFWcjSSMQOqIIno0xZXoSSfbsYhmKcrF9j2qK/rCvCJfQMu5FI1
3PWE0BrJgEnt42bpNwpt8jK7cvm/PsofKUpKiWQS59Py/VqWiKAnR3sWyc429GZv68l72R7M5Q+s
lenAGKAIcz6KYZHXOVKkR7eMHfh7tmzuGlEl98J1SjfE1cR5/+qhukU8Cg15xX5sPpc+O7Tc7ZYR
u6782Bn4deWpcU1E7ZUtuLY8qP7D6KZEv1m9Ig0mf0aj/qgVeYWpbOI8zJppRiammIe3H5lX7hIa
lKSS3JV0N7YERa0BcpvnOu9ZreonIQBrKC7IgyWauAjn1oHH7NTOFcbA5eHmy6G0QFt0DYS3h9uZ
l8Cs9CU7zr5e4crXDeZwZyeOkd6MKIe3t6PbFz87bGnVITea3tvjluhe86m43KRsGSD+NkE/22eL
0xtTzTU6UebHzkmrzyOOa5/7vlNPb6/w5cf8s640nX0yQKr355u0RgnOSQ07Pep129/BrV3w25Tm
QxpL70rE8MqEiICAYtHfpi6zjVFbmP9dZXrpcZLTf1Wl1xi2t+WV1+e1QbiQqT6tDAyevfP56E6X
aU3CfJDzkY+apyEf5srl+9urdnkv0lDkGl5v4pUOvDkCFFhqmyoqvB/lpI96kXgvmqOMJEyEgX2J
mSxXtuRrA1I8pcGNZwnFtU3IYDcYJlvjnBMyONm9WSTGbY3f2C3OG92N9Ob69PYEX1lGrkdk/Fb1
BoRVNtsimcEjJlpXHB0lmxtzxLPZTI3xyjK+OgrNj5UMR+PN8c8/VqZPhlXazEr5g9qlWZmJUB+b
/OuVyVxUwl30ZVGtW5volN/J/84H6s3JsmuLYko+4cz3sDjFEN8EWqqGZ2Xo8pdG2Uy76+oqO01x
YwbHmnkvp2yBsky23SXWQesgnNyPre3Vn8p+NgvcaINV2zB13cY9iDwRQbQOow5zlo4FgfcQ/BzY
58POlGqsQ8hBfh2ZbdPYuJ6uNnZVntTyqx53eIYnCFK5n2Nn5N2D5lF7+24B2HxKLHNo7vGPRuI6
7hchnlD3cvMfiYxVFia9bWhlOJSa2d6Z1uIJtL5iIDHobvhzlLW+1n2G0WNgC1fruLLhWdTp32Iz
medDY45zexBl6hWg0VCO2uXwfj4NgZHCMDa1HvFVcG0k5llc2Z6g4TT1JkxglRhzKIpmTI+y8mr/
V5Yoa9hPwmiMe6QwFmfXKneQ+7G0RPth7t1ZjzBfLPVPwsfVZS9xtRvvhNSDIsq5Y739ICvkbALN
Ka3n3A2qAJfmzLZ3dIISEY4dtk592GaYXjysclv6vQN9AzGWwJzzHSpG8geC/mX/MR+Ub4bjpFfO
rpON+jV5NHpujUWby0+N76NhQxMR9xpNYS2zD7IJ5mXpwnjZT/m0eIfOz1LuXDtu5YdaK73+RtNc
zTySR43l5zmhb3SKsQYtTs2SO+N+XMVxPk8o9Zr3ABELrM7aPDf+ReTPG+HvA+6aHxgFFTodCkPz
U6Pn6H5HvDwm9BgSKQ9ICGER6WR40BxmFOIxtAwmLusE9LzRjw9YnIKrUyi5iEcC+QQ7pobHVoA8
cdzs0ehmS0eQ0u0Qs2nnGbJ2AT6424+t0XofshmAPEStRJl7yi35+Fg4VRL8gjicBJ/qWhnqU2AN
Q4FP8mDlbriUWlsec1ezvZ+tcLsab06ra/5rNKey5jAuxYR1prIMrfrceV3AB/BVN063Vddb7S2+
4rNx30DnqaJCC9LkEKseN+tTTuRqvsAzNs3/RtwgvQe3TXQLkzfD7L9MJvXpm0Zb7SpFMRnj1xmA
ZHcq6F2nnDW9n7LDKveiTmj4TwI367rIzLBLBIcJ29OsoplmNtX0mzLaaO5r4qT2c6XFvnVDr0CK
T9paGb8pW4CeBwG6INslwWiR5o2zkd1UUze8NMpoqkMX9MLdsWeGJtTjgFspXhRfZWirNsdBsrfk
N5DmLm+LPXnaydSK7tPiSgTwQ7tY/HgMTb8dgo8L1tX+k+wR/3vU69GEYxzIUU+XsFl8l+In1BqC
9nSQzoM+0P49Vq4YzZfSKcYZJ8whwCGzL9a/qUMOZW+kmehuJ4xG0htldw5Oxt7c+tFgpV5woEAY
y8+KcNMM29ZKv6mq7yzs8Pq2s24QGxU/qBzI9LAYbR4fF2Pp1WFQyTR+1ZxOZAdfL2wHdFvT292u
FMNYHozebD30E7BbvxFgq7KPtllrFi7pnp/Ue0SM3Sy0Cr8bf4xYe00ns0RCcGd7sqEOIAezMfZp
mlbGYYyhkSJqlJfNy9AHRvHdn/V02g3L6t0aglbwfhllgwsXTsv+mEYy7YzdYLUnxxzBJfn17B8s
p60fLYw28a7u3DrZV647BPsMp9Z2h/ZsW3/KSpneUQcc84OJ2tBwWxZult7Hc7Ok4aJ5eQYwLOi7
T/4CzzscSzloMNvi5NtayBVp6DZjs+x4GOP2d6Zl8XNvNOl0u8g+LnqgSv4gi72XlsLeUdwc/CZM
6Jh3aBvNEzE+dtBpV+Yhd1mmfzBwkJ5Pho1T/IM7m6n+pYnVxAaIy2JY9q7MNdSYA0jugwwNO9fd
R1bWXE5VAA/+M8oYzvhjqnu328vBB1oddq2o+xDdPelGTVC61k723Sjhm7mL5RUwfBDD3VtV2mb3
2RJPCv0B1azXtyldSGvAc/PHtGhSjOhrWfxAA25IcrjvTdfsU69DDXpxFL+tHUqFjGQ71a5xV8ea
6E+LXbisomobqWPbDlvfDz30I/1bfTFx1w7ysnoOAHcNt8KYW0yaMRm+LetJ144Zq+rcqKmv3XDM
GAZTU8v42gZ23u8mrJpoRtuix8AZNwf3Q86jqz2kCTsCv2sd3ucH324c87auuyGJpJf53o8sj7Pl
YZ7MoeXFqs2mPU74lytE1weC3U+xG8TNRzhX5hPWzBSP5GJ3//gI3f+MkWXGEpiXKd5h4jTet0lf
fiWGEI9q6O0ybBQ9uKOW6u5XaIXDSy3lNO2o0i/2Pa5FnnNL93BIcSCfht9ZvTi/4nEiJLSzvs6P
ch5Yw1CJVqdAEDiIBz3knj3NL40xwFICXJf4N365JJwiSyyuxzK5cf+E96uV3vmdkc51WPMel7jh
qMn9AOJwyP8rUCWwLSRjraZ8MeBPlID5m9mrsOuTrjmEnLiljBTgzvJJ4NPchXkXL3bUoyNnLo/1
+i8vRZXlKLBohbIxK89ngvWbQDb9sNMRz/kp3djBEG8ARh9mbdbhKFxb3aPRUqW/1by0TtZwyMnD
rE7MnshCSn1vLb3zQ5u6FFGrLM2cnzaWgfkOGxehnrTYUUXouOAlP/SxWC1jHQxlfuPxbDxznrT4
RQ5NmR5mw0yz3zkJ2LSTwL3f228lEgzohq+AQErZUEHPI0EiCJ0HcZZHk1dxrxzN3dFJAjRXWO7+
StjJX3VeIzofahNDG7gFzxQA5bFk8T5MopDfdH+8Vvm/TJHJwJFMBvpHDked9HxCWjVlapqH8phC
tjmVTk9DxFicp9mX9Uvqdvo+m3L703unRu91JeyTZK1kqE3+o3q9GbxMymNjTKvLudnHa8inX+Oq
vZadglSn0Q8RlMRnM049pDru4LY4TqVdfBuKpGlRg558fT8vuvY/pMIQahG4pnkIRG/zvUxo19Yy
x+LoI0Oicays5Lkipp53CvjVNfT1xdRWWCpwZZcyDYoBW+SoXBRhr6Gq4+RxFSaaX/zgVFrIZJbL
57e/1kXyyO6gdgevEF2VFR19vkVyheQ0dafu2Me8kram57s0GF+Q6Ecq2Ho3RwPdQjjCUGld6ic4
5W6qUK5Km2kMTIbTinonpqVdJVWQn3fAw749s4tFpCTEtqC8Rq0Q/chNXqfPbYabggPEIJ+9A9mJ
+xyMRXpbzUX3691DER6C0rMo26NqutmKAYwjr18YqgvYEXnvp2Ff5GlUZeqabPUrs1prhkDMUaih
Lb+ZlTZVQy/qzjgadow/gsFznq6kp8FJr8lkrRn22R2FfQhmJZTpCbupZGzqCoYxeYmkIXDsZ9to
TuCIze9Sbz0VmkmSvVjCjD+JhIkeiqVKy8Pba3qR/6+j0yQAEwAcBWGH841ZGkmXWoLRE7LfG1Jw
vOEJ1t5bd2IU4MqULBkDD51NlYEcRDmkjOZRL2gGINjZ73VUQa5cidtDRj2USgk63KBGqZdsQcRc
iWrluPrHQRr+qbLq5VTY/a8eWv6N3ctrS7fdI/Bf1jYLm5HBkG/bTKpDQc2bZBkfgcFUN9Xiz3vd
appIBOKaStz2K61UGxwA19ayRTXU2ZzndOrBC82UXokNnF0BIvXUN43Yvb0XLtdvlTDgml8Vg4mi
1gn/1ZANEEEOtMn1j5Nw/+2Ecd+WbhWSOn4a3SW5MtjFlLA/X29eLipuRf7lfLBUorccm4t1BFmg
xn03N8SgVVpk39+e1MVXsmn7Qppl+UjqL6INwVyC2DWyUzM3iBRmWVXuVszDsxiE8/m9Y1GK5G7i
SAHzAzh0PifH70u3VHZxgoRv3bY8XA+IV2h3I8DpK8u3nsu/bw1KxSsUmPuWWgvFyE1nIzfnMZeB
VpxqbOyMw5CnpvsjrWMqGosZe4+Nghbw0RziPLsfRFU86Z0ahivH+nJtaXIAZoNVBOEMvMr5fJcV
X5YYaHRYrRIo2Yv+xehAx4SZI66ZjVzuF2y30H3iY9JbJNM+H4sUDaC5SORJLXiWTq3r7L0pdW/e
/oIXqj6sKwEcGGCMIVaQ2WaYmJ/gmqVZnqqRRBVHZW7m/VzqQ7aj0OI/dwH2WCdKFji2VWMzzfc+
XNflY1zMmU3lIVn04zL77hdjFB0KDzl2HfsOcle6j804wxi9af36JdayUYeKleRBvg+Eh4Wt9JRX
H5x6mqujmvRuQh2pr8dn9Bqd4T5Y8EU62E11zW/i/yuv51uJlsDa1f9DK0Hk6nxlza4gEQn85FSY
ktDnhtxv1LOT7pTpWoqaa3/4x7FVvzy39TLZXydlSiMN+S+p9QDaIXf2rgOh9iEtgMd8gE0rpp0T
T3wrLHcW47EUWZEfe8pE1LECHPYOVYYDeDiC/JQ/hwJgzw4CgN5+hO4splMlaNweDC+r091g1iLe
U2AS2nNnKh+nVTVX+WGOLW04VCQamRsGhT7+7umc2PuqMEvS7Lz2neMwYoG8qxLLGJHf6NvswzIV
Mr2vVI2AWOUExEZ+vlhip2YQcZBlc5U8eAkCmQenj8cmTAvdmu+cAuoPOuMpnfqPXuv55UfRlpb7
yEGr8VVMmrjcGeOcwAfwyfzvRClr7Wl2gtS+5U71qjs7y5IyXCxr/k72rvSDGDw5PRg4OfgncACA
r0KjgcN9dBCgaH7ny0QZg5KojUOE9OJmF+d5Xt4IuPLZfiEtMw6JXG2MROF7vzmjzHpE5rg/6VlZ
9zdLORfBDmOl+IcoCkQxLYEhUDj7mlOE4+xiJpb25uhHbWwa33kSZMlmT2Vz1BenV3vOO57zdVt0
+tNYze6zNg5z8dgVsaMd0jivvsMq1H+nnZk8zZneIEiIVC+VaW31unTyaWxRpenSLym11GDvuW79
lHnL9NhUWg+R05m0+27unPFG4qIq0AAivAvNYa7VzislzPLCSTyxK82hCO7zwnN+6iUV7gMNisL4
hyqNPd8nKoh/IC6axXujstNuF+SBWAQiQt7i7/LBaZ+lqxA0wPyiaXZ6Uwb13jDGkboulMx0iPCD
CdBV14WunoUezPIOkdkRf/NkLodorGG43onYtr6Njb0UP9xE+OWRspzSjo49W8XTEPDwYyujm1rY
1l7w2LjLYC27wdCE8QVytPlclrOd3RQISckkrAgb4m++qv3sF9XY8kuWiqyP9CofnY9zQit1r9sK
1IZcMj7JvKBm/ySbrE12peZgYDWkk7GQGekVWiia0mi/mkXnf5BC5v1DlWn6t3IBWXU0ReVnww4t
TK9/DKbGUz/HQGYvNs5YycdhkvXn0Z8N47NElaGh0Z/PlKmyaXFPflMrCP66NxYvTpDPzn5uAwOj
Smq4vyda0kM4mz02iwnqe3oY6Jo+3Vd2W9b3uTekz8gf6SnAD3Z+aGVz/H+cndlu3DjXrq+IgObh
VKrB8hjbiZ18J0Km1jxTEqWr/x/1PmlXGS54N5BGI0GHFkWRi+96B+ermitf/pMZMbxqtZRaGvRT
XL/MVtbK+0ROunNwtFHTjl5XOPZ108HHvoV6W1uPeRP3d6bV2liTOuj175o4HbKdPqDOBEzqwO5M
OhDrlxZdcPGV5gBfYwkyrQcsr9SlUuJKdmcnXvtAcgCNERtnjT5MzVj3Ax2P7GpfigKnAwL9sE0D
ym6iOSGqeG/EILl7V0PVGmZWXZmBNLW824G/g/Cnbub91oS9FjeAeql9WCg+01BWvvGIS1lp79a0
kiVGIYYkm8DzJGDUnAx9aM4bjxLIxntQVkn3w3EXZyJ4cWnRRoxmM4WZMdBbskYxTIEtKzCmNnF6
c+dBiie0yPWKPJqNrvI2CRI2kp3jyCvXi7MyzFJB7s1YZDZeR66Rp2FPy+SPMZNSEvQYKtAyB63L
QztP1ueM2i7dm2avPSQ6jcC9qWfdPdJ+ZncqZB+RYNb9dga4tnvLzKwv+Cc0Ba77a1WGi9LW392a
0qi38VeKDBOjxH0qfQ/oicIgEAuZMns3b9s91v3razImpXFjLkZsHl3w7r+F6CuMdqZmstmLzdjZ
iVS5rwqefxcuHEt6UDaFvOMaVP0YW4NUqtTIJyBco3vUaaX9IU9g/SXrKf1uSHoDYe+nnRkOrnSY
Ob0oq91scDwA0riAq5lm/y76LPmRF97sh1Ii1SfTyZjmQKzolHe0rr30ZuY8/8vmabYBrK5ZDxpL
6XTf0HWOu2zS2ld7XD2fOKF1RS9Tp6+eK+Jqlyk8afb56OWwXyfi6bEgq2hPp1b3aHWV/3M2+8YI
ld1WNwPdxhUVTNpdZ74x6jtVEoxA+oixDoHux3O29/Pe+IW1FykXgATMZ+qLRA+K3PeXwO4BTSHs
QjQ5znQHYi6MrjnvjT7z/JASZYXhYjhTuyuRUNzEJJr8ruZ1AqbK8ilgVlF3LeQ7/ykzrbKiwtHH
IpROA1u34YrxYBcIDPZmiRQzzDLX++MarfHNtRZNBAlLmCacAdY1rtXQw2mbJjbgLhPwbf3YtndZ
PE9DIEkYJ9eZzft/8ei6JpCzVvz15Wz8iGdimfblIMfXaeppwE6t638rk8V9duuxJJx5WsvbeB0h
A3rdOPYhdgOUUOnQ0BUSsJh+kANn8J8zBu67dSB6bdclurpDUC3L3Uh5eiUan5lB4cn567k9PyNu
M3W2GxObAwMIa9A5zxrlBawQ7bGznPbPkHB2ww7KjSqMaw6ffeeJ5ZE3N7/KobZFoOd9+2yQwNQF
vQuGG/R9Yt7liXLV3u+GvN5pkLbGoIE7ThwVWszXhuTFKchnNMjb1kpLl6ZLx8Yw5W25h0ma3vez
xJR2Tfv0SbNymR65N9iRweFuItJ2OzsY5thJD0411s9l27v4si8lnYPJIN8X/znJRqNy8LKnvqqq
PYSZuNyVXm0/dy4dxYDi0yxDNS/2UzaIGatszMe9wyqsxsVRuDS/i5UvhEcf2yz0Bq15KRdHYr2I
s+ufZmm8PkSUP9H8iFdEOfpIB/emH5bqp+CmY/Ox6D7fbexl2n5xB5MZFmr5aVaaHgep0zTxHo50
oR1pY2IXopRBT6/I0r4IyNvjWO5aqxqxrnHWItS7ur2my7AUQT+XKW49EwhuiEnj8IR5/kJzG7r6
HZbmYwGwbXdeQE6TVuyGtfOysB1deziuI3O2L1Yr70PfIuQyVEIu/2Afb3/r8Vz8XtE+/lJb/jTQ
K5t6GfS+szZB3UwLp+1UdH+Bdce/GviZz549mC9tB7ngWtNqzTim09TemsMKfR39IKfm2lu0kZzY
yegBt3X1TOHVfquKevhhxwayN1Mvp0cScbv6AJrlPpfdrL96hA+4wTQDEwYIayhz82oRzy50g6eJ
AHEswPsCCw9daSnZgqmpxB781LxdM8sddpW9YsnfTGst6WetTFLfdzQvYtuJ1dYP7a4L6uPxIdNr
PyFQpSyeck16OLKrytCv1qacq900C9XxeXD2hebkGH+MhS1w1/br/MPx+/gr9sZ+w55OTRXI1SAr
2MKNcAr0Qe+MIzeUWaSho+yluspNT2bHUdR8jXCzs/Gqnexi/j3i9rPcUYBbYpeb6aR/jReFGTJP
28dXXVeM64FZKqujqhKHF0q2JPT+0erjH9A70uWBwiFvXi1b9GJfe8rqw9Hvc3XbwpcbHtE+O93O
0SZuaZ1hlVYTEHjK5h2MTS69faMZWRWm/ZAmr6rNO5rpnCe/ndhf4xe09jMtmzoW9V5q2ozeZyp6
iUiSY+QOWp/V7RKjd72XeDOlO5itIet95cmuuB4ThzvvjK3GenDiwvBuLRp88qctvUHsNa8w/AMp
g4PzG0HdyBToYoGsVLdjSW51L6M4Ry7xw66J5Lv3k0Ss0bossxERKrq89qyf/pvlrnqbBAVSp/au
Qjzr3MMKsb4CQxlizyTlThokKq7HUPTE0kWYhPvDjTN03HRwdK/HqJ/1uriZhV56+GXOtXfb2ySD
hu6U284hK2jxclw3lJuoP5I81PKxVVcUEe4MQNm29U7najX/cgxbmC9Ydi2QJ7jYercuBei3rkGn
snU5aw7LRuf2kVtNzaVNkDT9nRzjMvk6ii03KRRcX5qwapqhebFRUeshDZaOMy4hpXfCC1eO875V
k2h+LtWIJJXEpda/sbitmvckX4ry2C5GqujKWbW4x7yKVEeWomWw5FNPS/y9yhpVRjXb5XSvq4rS
zxTd7N2QGD77686rIIF/m8m7W3YdWXxlYMR2Y9/Ap8n6Q1759nqFnMjGkxWMqv5TGRlx3ITDj2uQ
2FOsh0hdrOpQQ1rPd97MFfa5tNphwZdmcZ37omjdcbcqSXYjTIZ1+dt2CqZfoOoFWzw11Fa6hwHp
edf1pPJu3yRa/9QPojGPdCNbbjJeMZTadZtCRbwHetb5Qde69w/CXPJ0Doj58Ntrp2785gK+9A60
w44JFR/ARafleooFmoj68MGpomysx32dxHHIh/sNIHSIPoZc3hvJRVgAYIYkDPTsLfxgZp42gkdW
0aw36R257T9WNwPw6JfXzw+EVRHCGdBubEBPgPbM8hpdY4uOaJ/OYRxrBMaDZ4QpsqoLMNJpRxAQ
UIMxa8N+ZETQpLfPpFRBlVyXTeTXvn2H3MQPi3J4wfJWRewo5h6Sxz8fP905PgYfnWmkj2DRrzhj
XVJQNVxUqwjTE3c3msnIzjGZn35Z3JXoO1L00i+gR/f2wQpNYAWSu3VEJEFG8Mssy+sUpGzZmVgT
XFiD57O4Afmo+zbwB8uJkzWY2GhNkprb2IZlejvhNDhB9Po4XCXrkHDt6229xADIXz4b17MlKGFr
yi+4v6zJE3Da6nmwQo1N5LKf5UHVA0wHsvMMtf/4rZ0t/q3TyTeGp9X2pZ1J0nXLWTUYMtESL0tg
xdA4vNivQwFwe2GoM3Qf3BTF2BZBAP33DHC3FwisLp6E0aIa4x+lKiesxsYhdU3v2BHb6bPdmM0k
hC0b0B09HCvz7VKZcBnUtXEtojXtjK8GX9oLnIP2lyfG/JmQ6uzCN3f+AcAS0DaLZJoKPrrQt+O1
cdebMXzZaB6EGTqt6z23dV1/up3AKFSxaBZo1VG9vx3FqeNmhUpTRhmcUSrNhQzdwJRtCoURk/lL
tkLnD0XrfXNfRqPkYl9wMomqUz70uTKLzHglLDb1x/5/Hp6qn/XFoCWNdRJc9805gM3xBMm3WlBe
6Cw5fom4uyfpwHlm0HKs+uKSlOxsHW4NGYJf8RDctqvTvbGNYyl1wtYiUTXdrrD88auud8NucjLz
Jfa9SyT+s09sGw+oiWejD41A6e0bk85iyTUZ88jpKSjKdZ5rzHZr7VZWtfjx8ed89rr4tpB+otTB
7YOy9mR1JGaP9YUY12i0snmv+bXYuVZlXdgX3xtFR+/OUYb7gn5qiJxyB8x0jQJxwhHxdxsXy3ec
akb3Qmf/bPvFhBYFBkQCzHiw3D05L21VZ8bc2FoUz2hlcul30ViicQ2quliDHFA/CeYsWf9+dg43
+wqOGTpb0DPsk73XL7jHEabQR4v0+8OWfhu2bZld2J3O53A7JplBWOnQZ07nkHdojiV8OHYn7NsH
BfA1iOISOeKdUSifmEB2drhBpydYnXHvLLx6iCxLjLtllG4IoWDYfTxj5y9qOzoYBs4lsPXpTluV
XQG01w2R1is3zHssTefiJkmKGw9ybVj21qWT+ewb3mRHW0tV51/bMnn7TTmZBfqvKAVFPi5PVd/J
o5+o/tC4sRnJopkvlB3n8+jS8UMMsS179t+TegqRm9RXTZ+ifPCT0CXbOoBKOH56HtkkOKsgKnBO
UvW+fSomz8RzwZUR7hXJP25m0snEuSXpwnEi+PmKVon/qNeNdckhefuL33Tgtvpm2y4orHAXOLXa
n4Z4bCZVIlZcm+UfzZzavUzr9UZb9OpqoSGKz26R2y8614Djx2vnfGa3ofGgZMUjc/q3H/qfnr9s
qjxfh2yONJ+ysazHJTJyUM+PRznbg7cH9P9NfeUso1v2dmbTIu0NWU1zlPU6LUX82W7Nji6YP6yX
Tsz3hsKbBn0THCjCI0+Wpu6RIkHPfY6M1rQCTal+v3iZG/axd6lZ7L/z2qgGWJAcMCzQ7Sv5z9xh
3NFQ5+cQrvUy/4GWMGlpTzlChfhMkXYTd2v8oLuj/XNK1VSGWiKbC/5l5x8irX8YURCImF5oIm9/
BNmTVThjpxzNKZqAgzFhqP2z1MDj3MqWy8NMZ6a7oH99b8l4/2+rQaWNyuvtmKbMDDmC9EeeBe6h
jYgdCdhwP/3JQ0TB3x05MabrZ4XWAqQRjyWjCNjx+6bp6UmW8vnjdXlm/0bRDauRm8x2ElhI/N4+
i0t/r8a3YopSN0WYXYuBXSy2l3m9B4WyxqAypf4Fe5ZFZ2PVyjhYHAevu9JNxHDQAbj7Y1z2yBPS
pp1lIFWfFnu40np+yaiDn+R0jyDMnhIGD3U8/k7W9SqyzoLWP0Us5Pkp1Z3hb9lM2YVZf2dJ85Wy
GcBWpGg6vfgQxVc4KSl9GDrZtfPAkk6csNBUle1wzHayq85al9+zgS/EgTiSQQsb24svQQLvrDDY
YKAPOIdCFLZPKg8975QraaVwl629Q+Fo3Q22pf3+45d/fmxuCc+YCXFVp0Y8VaQlpHkSb5KpiHqj
GnixWqaHqi8NP0g73Dzu0liI/I5udLF8uoLDCc3kGSmBuXOdCvSLGObTEhcqcv1e3oAuPvp51X/+
O6W6odC2NliFW9HbtV2bRjLPOc9XDgvG/qle7TvBzvvxLJ7vt7jIcjizBW43rzPCjKILnjQLSj1J
MbhDeOPmgYvnv713iZ7/rFMuBl3wnqEBbfTxjbz79qEssqxVQQxFpNdTjWNbyT05WwzrOkYceMnn
7OxcZjAEn1xkWSIYiJzMYFHHxN4mphvlndf+k4En18dRDp640iY2+x2SJOE+yUYvXkxM88wwxSW/
DCuSFFoaUXbxI0WTyiVnSdLqgePAbb8sU9F+E4bVy7CrivSJLCdfBQud7g4JlZxaeWPIoqjDDAzn
x7TOmbcDa63+0Ocrq6j0y/LVTG1aTjMJCmKHKRbMf9tc5ibqsVqx6VprRfYVgNwiEYMmT33oHeUn
31eEP3+tVZbGb5IAqzIa6yWZHo3a47zvEHqPJH6KzHpaSc3sbkZuGVBFDMrX/bjGgwwtHaw0mJQ7
XcqTOfsUmWiLenwL8d7QxpP6rhrHOc0z046E1L7hw2mxnU5HUbTIvkpiXd22v7DRnS1bRmQnBW7k
9W4q+rfryM5sb51k50R0Dhf9MLgFRuIJqpksNNdk+nSZBcucEhETaZipJp/l2+Eya+7LBeJGVNoe
Bg4tbXpZxb8//hTPigEGoYok6GW773Jqvh2Eg0GmE5nZkSBfMhxrfcjopxny1irS7otWFc6Fb/9s
n2ZAa5tG7mp8i6feUfg3+K2XTtwQfWIkrJiGOp7cxoVX9e4oKLyRem+AknXyqua08BGj+VrkTcX0
RcH5+rbMySVVynuj4DWAXTXUJhvY8e3k0cFLGxPVaJSaRneVa/Ua0KC/BH6cLzsk8Rw45D1vxfap
/6jhJzPrLbUjtLbGXtBGCku9puFpmZeOt/MHQvvyL4AKkAlN+WTJubRc+fgNO+rV1vhQSKFyjHsv
nGTnDwQaTHuAiyBXzzN0ZTP7TAy5epEVq6z8qvkFsWu2nrfFH4x1rKePV/j5M7H523yzNgcAp83J
Upjg986q77xoM0t/hayYvZTFcsly5d1RuFGbpuny6zTqsB67oW3j2YtG3Rtfuikdb3SRqZePn+Xf
b/5NRQcoAJuULRlHX6IVTzY9Im41C2WyH9HqQGqFDllmhwUHgi5EqmWa1665eH+l0ov/xaKb8mOa
aPJXneGvcIDNsOrQLstYP3z8Y73zQhECbIaYm8Uwv95+B3NVJl4XV2QAFnrqfFEQRoaryq6K9dsC
M+Tvx6O9M9UwT/GWYlsEIjnTxQzJ1HazYjQns0O+F/vg4HOz+3iU954JFQxRdjSZMDvY/vw/F7Ux
HRutiAc/mknihfKVa5FC8Q2Rb5TBx0Odn2QEboBJIT8gyZtr6NuhtnqBdjsv1bby6uhRgAUrfinX
Wa/VgUhs7a+ZXfwI35lFC5AJfAk+9iYQeDto05aNhtYsjkaodGGrlVWojfMl89Lz44UIrC30DTIC
Bg6nPOEUjpXUzTiOUuSd902WFb+xZ8cge8IPsQP/uXCcvTOVlJOb/7dOKw2Z29unamcVWzZWCpFM
Rj8QGtJ8LXHyrxqY487Xe+Ommaf+Uuzhe3OJ7yLh16RYoA08eYGaPUxpPOdxVJec1J43a0ffWC+J
ft4dBRUxDlIuLPNTz9kFzwTLWoY4MtfyN54y8z7tvE9foclkJheFw4ZeFk3I7Yf4z7KvtN4tqM1F
NCnP2K2WIQ5l6RQXquR3Pi4qKHzhgQSQgHknE5Z2qAM51ESkLCMLe8OuDpWzYluy1r8+/W29Genk
RNNsDBSSmJH8FjMzF7X/TaLZfMJj41WQaQbySstYDPuPh333AVnx+IyCRwB4vp1GoyZtNtWZxnLK
4l+ABfoQzmPfraEzd/3PTw+G5IyUlq3tjqbipAyhCibaDjg+sihBvpjkoAV6vVS7cdDsC9jRO2uQ
3iaVBVgZu/2pcm/NzBVmhBtHmepjLDM69ObK+ayPP+cowDcoC4cpSsFTRCHzicEalCUizOvhBGo5
DFtnVFefnjafJ8HRnfJqgzPfviMpisZJliy5js2h3JJy/X3V9OZtQ8Piy8dDnW+DdP7YY7lAoGRm
3b8dahyzCZLgukSjSv9nqfivn5tPq9YQblIWx4/HOl96jEWmw+YHq22qordjGR3pXsk0LxEKPhMC
Bp7xeMN7WML48+7joc5XA0NtDthcq7EDOm1sLpmTeYVtgCSWzhz2cJ122So/6475b9dKA13C6QqA
9pRWkrQNldUyW1EldLlr3PS3XH0HfpdqLhzE588DqgMk6vIPaNmZb9ncQMrXuZtg1bF+IXivuC78
QV3AWM5fEOc8HTiuJiBIWHq/fUGFG2cpeWhGFMvUOrQD+bH+6tVBqa+XkmTfeSBy15Dz8oJonLrb
n/9nN4fMUbtVr8yIRIXN1sODIKkK99P1PBrATcnL1FFNuCd3yNKZJjItHScicpWe7Oj9TEvnbs2t
6cKuev441L5cg9BCowqC//D2cbC7Wc3Gzd1oSPV/pJ1kV1ahrAvF7HkJwSDbY6AypJQ/7VPFyYzT
Rju4Ec4j9RSYrUDgUTjrK9dkAYkVmwjsFeCwfdYGcLNeJ3oV+gjSKm5FJ7XLLIVe9D30G9UP3VXq
jk/a2MYXnu58CuEZUaED8oEpoAd8O4WxV+Lc1UpKlZY7Q69UHIhOGy/sQe+MwoV1M+mFu+sCrb0d
hZ0prYCX4sha7Ho32U0dJgMU8Y+3H2AK/p6316FN1M0WDokUJNE4+ZQ0BA9d2mZxVErl+juRT65+
NUx6+gt3BfmSdMr6U1uNJg5mKjftN679nbclmfkL9Cob9m3oFpNR3hkZwNFTX7Zi+ro168UhzuPR
vDPo+Nb7wi3r+JHLqufsZy3W5SHBKEegrNDM8Q6uQGsfPHpgKQqxClBNNxoI5EldDPMNmpx5OWL/
MaKt8iu/2K9t4lo7TfY2/NusGYdrvDpL/dZebOmUQd60Q7FHHjUuxxHrjvXKmfQy3pNQaVnfLCHm
l2zuKxs5EvZajy1mWtZVbYp03rl9DPNVW8yqVLtRTc56Va56aUemAnQJ7aHqaW0taTc8LYRJm6hS
uuGfvlJDf9c0OT1Do5fJt1ngkr2btHhNHuRsknBQIazrdys78QolG3bkzu16+yvffZtcOaYwgP2x
cgoLakprX7swpR+Ua9SPg8ET3yWzYRYHB4vo7mp0rXXe+1mpsFsxSsuPJgsTqHyHb365BE0tMM3R
8wX/FbeS47cpm5b/5a3EQ0esY2mHU67b5ZMyafIQKGrO6IKU4yRDUMIzI9UKa1dFqKfJQcTJBWnE
zVbCGZG7TB2CG3ysqkeEWKl/lyLnq+hG6ELdA12m7p+lE1r5c2iVSm90iRPo0SK5SvtuuCvaFklc
nbheDMftAg2LDeC/Obbz9DDP2ayu6Ph21x346Ks9NEN+XXc2hmuIqUQFZ8VS3m6Vsz4e8prskt2M
wZc66tYIF7/qaJ1c5zZJs9duA01zZ+Md04XNqKS4sjJcG3YpDKL6mJcUe9fC0BUnoMVrueXqvfwd
F3s07l2lI/oRsFp+9prde+ADttNfrW1fy71bDwkWPkbeTninmOtjFseOF0L0TbN7awJwuLXXQR+v
qcnH/OjkOAjtUpgweAXNBKXayK8UdgZLa9UYvy1CtXiDdcVwoypVxOFSWRLfiMZYq7AfY5EE42Dm
aqec3EbSYQs5BWs3YFnTOuTYbt5BY3k9xGJSQdYWZn9l9rCndgW2ysOeM6VcWCut1oUU7RJ+vCA7
dnpyfcXrTeDfqXDJPE/d+L2zmIdRWxML17Rxlvs5nZLp2CQ2+omg9gdj+uLTECKcaI41scf4u3W/
x4SdDrf+VHjfU5lrz9iw+X6YxW1a3yYT/gqBVuJXGkgTFVRYrD3rafOUq0LPmUQcrAlChHBqUr0L
Bbe2GBDYUXmYgYYsoVMiA6BYsTIVoCH3CWoElHmoF5E/G3orng0sX/IvCWFi+rd+Xiv1RWe9YC5N
CPty7XSFcoO66IbqB1rbYdxNUNXEzppLaLudk3jjiHrSLpc+VMQ9N0FWGeRbp+bsfbfdeG6OmbI6
E9EJHe9fMiXeE940kqwe3HC2nkqZlv8b7VZvj1NvLiVMaW16gXacF0+LCwfuwUUTMF8NgB79VwyQ
eP/Z4DcvnZgSfYcuyIc2rs/kEXekHDzkkuTcg4+l2s/BXsr4Tic9Mt3nfMfq1zLpM8FsNZ/7zYRn
LLpVhH/D7SiXEQo3HNUmhNdfTsctpdTZy8HW54CvhClEi5P6P9iG4+KI4mzsA7kFRl4tbmzJqzh1
/eHgl2TLh51LUPk/dDZaL5TzmBh4F64YRorZ17GoAwhcb11JoO9j1jlIvJpl7o1HR8zJehyTSZsP
ZmEMr2vsyvkhQUzT7TOtLdvdxKskcr1b9H5fTe2q7rMiiZEW9oJ0ahyc5KCRJzIKazfOosa1z+4b
65ajNkauUtGWPKT2XKhrohSs9qZUg5yjCgMu8eCPbWEFfTq7xm0xzshYBtNXQ+StsbHcUnTb5u/Y
sNVLqczJfLK7zne/Fa0n6tcYTFN71st0LKJy1LIhSFdlr8fKqIf7fEWKfXByhLDfCHob7C6U3WKL
nRNPy8yZr2K0yCwTPP9wj/QQGeE00+40REEVigSvF5ul1Zgc6hZn4kPVxcUcqkFI455gk3U9eHPb
NqFsk4WFtaJRPHrt6JB3WS6D850dSza/VtxphRs2WlmjLmrjejrQFZNfXbFYSzi2XuxeD4J2AdtD
sqYRH7j+6KxOo+1H1Uvjyu8JYf6JVqjsD2kOBnmgq1DqZjAXIkm/ZAseuxDaW7uk0WSJ9aBsbtrY
zXHpx4QsWX+kNnLoITCWWBQ7u2ffRCtQN92DT/92uIbObj6gK2nrX5rqk3iH2oiLbUYd8Zf2Fdcm
WXhrcwUhrCNvTGawiZHW1fYfK0tovuG/0fS7kr2ZlinKdXtgnlez/Mvp0013vvCEHyx9RaCEqHI9
CzHklOJmyHNkfP5Cf2VvN1jfBViSyjig/2cDihBKSYlpi9UN/WYxvrZ21eP9NjSIudbVc+8TbXDy
aHHXPN+vpSUwZ6+0od1rnJ3a0fEX6pq80QjVTnhLc4RM0bRD/iev/CKwuV0OngLS3Dld6hNct6Yt
X5LSx6OVz+KlzwjG+OIuha4FS7aa32WSyOwxF17HZ7lizMJuhrXY8LMT+H6lAWuknp7XSbj+s4+5
A2ohuofm3it7mhXYyOO3huWl0xxXVJ2vhEFZyKf4IWOO+9Q1yWxMBEHiyyK2jK+6VN/wwYOAw/67
3mL+ZWnR0uaZ2ElUYsOfbM4awrH7qf6JBirGfRYa1i+FwOnXjD5l3a/5RhKa3dFgP05Q/yD3M/ri
kGEX/od80UztDUQ0+ZOd+ll9WyVVZ1AcTq3RBOWMEmO3Xf7IlqiXJnvJVV70LzX2mchijQlbBoUv
DfLn2Zy/0GskD7xe1CqeF8dAVRGknGPfbEjo3ZPiwt/tKnq0OdK4frkv3FSW+7FYhuZunqZkvHOF
NqkrZIvaLYoG0ttSV+Yl0yz6p0EbLTrEObKfYzMMsRt6MAu0EG0uYhCqS34iROL1Y4LZYvOoEaPs
HD1L2b+xMGe1jUNapw9x2igS2wQ2ZLdAYdN6Q3W89ldtbGTqvvTyvg7xzV7cY6yN+vjLxb3uS7Vu
PpXEJTnzsVn1bPpiTrL6xxu8QY96S+ovYvKt8bcfx52xr4l3WZ49fqsL5j5PltelEkj7yS/Pjh3F
aaTj4mCHuJLYM7Vbzl7Zju2oDrJaMakYjAaQJOhk25P903q4ZF6bmHpCruiQtYSwpWMOWzNusv2g
CfNr4oEvHhRJ7VAH1s4i5AZTRs8NKmGh4BwtL2fL9kUjQ9NLZPrDTGfPfPZSW7Yvg2QxRNjJkWZk
8/tilwybp0MAx2Wqbp2+rFqMBfMKbJLFaj8m1ujq9w0LrvvqJa0x7ru4FtaxZreHhuEs9oFboYml
QIHs5aauEKWSYWNl001h9YV3i1Roaq42PVH7t3S6uNwP0hMO67lEKTm5FT7GJbaa8oj4DuolyQ+q
DIbRMOoD/GHXeDBEJ+J9naUxboHYK2rjbYvFm1YESksqzCpUkol/Si8u5KGSaqU5JJBIHnIEEBZW
u9nK15Nom7shLSYcsDq2tCZUuYrvx7aznpNuQPFm95ka7si9rZ0oEaT+hokmqlcc91hwZe832iGO
kUQGE1qP5ji38ageyjRxK7wxQfTwcZmsoXy0XYUuLpCO2hzfa+QKt35V9OvjYjuS5SaUMb1WWo2r
ZI6uMQ3jJF/9AKFdoQVN4xLMlXIUOltuaPKznee4DqnboA/Hq5/uZpNtKFh0SdnF4eZciszZ8Nm3
F0sfQJ/rK3dL7sunvfe4rnK7in0fBNJMjpmPjaqSjnm3mFhv4H3w2HQpZhWiWgasZq3PxtzQKoG7
D6YCmLIpnE6AjkTKqWnNPo6gjFRB44nsHnUJkXmkpV/I9/oXezx5VPxbaJjQYcYs6tSsT3j57HbC
j6MeJ9s8UJ6SvxJkGM8Nglw3kEZb/GyKdJ2DijPmyS8SzQ/XQmS/P77NvzPlYGI6GJJjbw23k2fG
01JrIAaKCKvZJlBu0R146fKAt01/QC49Rn5akf2QDekOxefTx6Nvf/vJLMBOBoLBLY6EulMxA7bH
HQdrmVzzha3dQfari9KSkuZ1xVcUI58KWdYl/OJ0TK4zcKI3FQ8MhTNOviZmZbHvxhHacW58btwd
Vk9a99aCmYPU9OUCKrNhO2+ekfFA1iElkViowb3gz/+LBnL952tnVdUZnQndbq3fsmRDzZUadsTW
xXcU6NOP3JGXjJjOIM9tZE+ns79ZDIKAvx05J4JrADABp8mbIixSsTwgXsfIGWu3Hx+/yDP4bhuK
HgVtVBqBNOTeDjXQM57rmQ4gjMzlOzr86jD1TneoMEo5ppLrGwQx/D8+HvW9qeUN0kgFdqeZcLJ4
e0ol6SnaTIlevJY+/aU8VTf6OP42Gy6ziGODwsEC4+NR35lWZDcg4uQ5YUZ5CrMNo1YKblYi6lyp
72XcUgeWrgpiUgD+f4aihwQuunkpnraL5xzVbmvPInLb2NvjQiODBVE1eEJyyT30DNRzYZMCJ/sa
jA223xPw0BGuVQox4s/dTbhXT3i/m6tWX/gY3hsFMBlkHFkbONDJOhGNVtV8JrwxIJFdjQgshIt0
qaPwzmrcgiBhp5GLvOXjvF2NOBrl6v84O6/etpG2Df8iAuzllGo2ZTuxE6edEGnLXod1fv130Qcf
IkqQ4Be72F0gwI44HD7zlLvoLg6+Samkrx3aDC8TO2kErYl3rDKOLi0ZFHz1u+sn48J5XGgqDE1c
cDwEtdN1NVlLQHxRGqiYv8EjbfIg7SdUVCwTAcyyS3fRpI0vWdw1N76/8zNJb3nB9WBkQ4t5PSEE
t2C3M32QAFHradNm8fTaU3tvaBjdAnmdo2H4xpkIIdUHvHMJbadPGSozQnZTVgZG42GLioVpNv2M
JhElT5nadnRdu06zghicu3Wn0Sv+PFPwiH3jhh0qHbaBSgQHUe2+XN/9C3ugO3yYnCq+TAAxp7/L
NpZJFaLSQati9sFUa4h8wSiSOpe0cX99sfMjRqAD7cDEasE9nH0uYjRU5ulZIEcD4RcxtJ7fo2Vy
nCAkIrpiqHHxVKdFON84Y+dfkE6nE4IoE1pQe+uzHVMuty22iUFZN8qi2UFdQNby7sDDKh4tS52B
MBzU5fH/ubSMLEVCxU3zAGkE5TUrk3BnzLLHcSG8FXjOP5oFx8dHb7KbC7j/dCmBeTCEZJqSVlWr
QVqm5qFGaYYIIRv0fhLk+HJY2bQw3h2LWJgWIYZkTJ04yauFc13ALC/yQE+VfodK1ejX+Ry+d+7o
sAqqbsBJSTvwFz9dxRkspDoQGAqQiLD/GAWilq4hm2+h23fvBXm+LQVBdCF8kcHqp0up1C18uCwV
eq1OUsOkwXWzP9cP/rIrp+kMgRUhUBe+MC40a8idi4JU27qS15Xl7kdUhHW5BbhAWzjLgOTWbmXd
orxeOvIUA4BjwK0QWJc//+cwCqHZYh7zPCgmWXwf+1wenRRJnPc/GDiOZQbJCN9bZ0sMtLSmKpM8
qAfV2WNFQukzz/xDkHmbQ6a+fz3OBGhMuliAi9Yf8ty6tVskcREkCS6GUuZfBLNOv8uGe09L/7v+
cBc+MgBnKmedS3Hxmj7dQqu3+w7RPI6Guy2cqTpUZv5JjylzakMPd4Nbz3TVmhtR5MKLA7SNMgDj
J+gAxuqmmL2oKzM0k4JMKdxv9UAw5FROt9LA88C/1Gxwg2DDgPRYZ9iNJtJsUTkLjAwO7EAvfx+X
RnYUjrxJ6F0ukdXxJ0cmp3AXDIu7JlFISVtHncM6aBDJkX6BaG3nqxay8XT4HVxKRsYMn9U2Fx/B
YLY/x6Yepns1jHBsIHKnYgsFZP5UZoiG+ckYecbd3HtGfmwzYeh3riUVvGXIOpUtBhRFv3OSLhu3
vWSsEHCP1otIOJ/YPqOAdlxfRUdZHriNFivvoe+6X7HrdSlis7yQTQZWZN7RV0C0MjOaKgqqsouc
DePBAovCRIvnHVIU1NkoGSMBSDc9zO4UkCfaxoLZ64LxlCQUSEW11REicHWjDr5wQjyig0rBjQov
aq6n5zJ0hckZScvAYk7zDeW/6Rm7mltupW/V9OqtMd9n7r4gjtCoWD6PfyKIxslz874rA1SojPqI
ZoPrfcWuhOlsJmm1+6qO6GjAQJAxXRc3Y/egJ0ZUbOG7z8m2sgfjL5qU7Xhww7Zu6M/OU7yTUV38
UmDSWvdNCqT/ezeocbfpacBG99e/3wtHHLo/7J3lFgHgtvp+CzRIQ3pvZaAomfIt5wwOYNpUbTfb
inVL6mIdLBCJh9lKdAcIRjxc+5mpduSAKHaqgC6fSwd10ihsNB3Js43u4HIRTxaSjWPSo3dDxnVL
/mJ9JlieEgRc08IgQgVslXtMLvqlaKJVQVdUyqbTUa/U1Tm6cVmuEzhWWdQuuPtpvlBZLb/inyNB
cxhFXyGrIJ+1+jvDgxL/604Mu8mahi2jD22DNZl9I08/31rYUIjHI6RN+XP2HqeZGYymlW1glunf
tJ3rF60opp0aNljpYvF+UCJz3HSMDD5dP0Dnm0p7BQAPCQDHHxDU6eOOKlgHDlYbJIYHIK6RylOD
weCNz3mdHCyPBRgf3D+eEEtH6XSVWsEUrERXKQDk3N3Hrhy/9J027pF8GjeziZbve58KkzoYNBBO
Ft/otSJRn5PZc5mXgVDTdGt1A/bXaCzdeKrzl0a8c8h6UGPhyfRVCsf4xnVj1W0C0DQhmlkWg3Gm
wfZUbR3EsAb1LpFz2963vXoLZOosV+S/kQsKPf0x2C70cTAtWd83dW2lfabINkBfTo8e+K9fDirE
e3OZtW4R7jTJj0XTjZuxLXWBoK4313cp6oR2kMq6Q2Uzws3Aj+cOyAZPiMVQ6jHO2imzKzE+t+c+
f0RrNULjTAJhjPdFzwXwpCX1/J/sZvM37YKh2uQFGrV+FIUTAu1Gbjkb1VJSdUdvtBW7FkYOfmwo
koaHEAcmUA0RBLHOiGe5UeqCtAN6Ujf5zHOqcaOobhghrhUOzmYMEWg+ziGmy49y7OxyT/9xxiHF
Gmd0vhwjFXd92lmYYuG+wNAjZ/z+eWJQ5T15Ibg0H3lk9bvStcl/hjE58d/KkJ38YihmnN6Jgivz
GGHSZFBMxMOnGvpfGUwK89JtEdWeeRyrCU8bo0GO7V41Ebn2XWiYw4NTx8brFGIS71cFKmVo1ZkG
LCCcXJu9UtvWNxD4pQhQBxu+mcKo/+iNmljblslOsckwl5uPaD6XuNlabWwEJcjE93YcOB5AGR16
fKgvwbNZ7o1/ophdobKghU0fuLmHmFkGW80WnfbayE69ZwxffWxaV4ekh0HX/vq3t76SaBQtbBDW
XD4M+BqnS2dORfju5xavrzx12bN2/qnXdt1wNXjzIG8lk+exxUKrC7g13/sSwlZfYedmY2+HjQga
0nT7UONH1j4YsrAxaGka+9OiqvxeDivPiEwXdTaX4MJ8WT1jVCeM9XrZBxao8g0djUXMdK6CzJDv
LT/ello0fUDWcTWthw96WM2uU9p9kFvcDz7otuauIcv4WtUeIo7Cu+msfmFDGUBY2OXSMwH7uNrQ
QqGMk5GG+5hqVu6mUZEl3OBiVRq7MDIFkrt6hW3Vu08NHCp9ofHDezzDKM5xauuxcIYgdWE4+6jj
hDu164wa8ng63yA8nD+h/XYZcVwWEt8aVIqfNEKTsNOR1NTzZzVDbTPRvemQMlf52GfprczlwnqU
BHz1wMCpR9bdTWji1Ae6LoPBRIwEcBAYN79XRTP5CEwPeP+JImzfvaNQRphG8hcDLNShTr9DxY0W
Q9ZBDUbLrp7yqcwPJernP1ui9P+wFIUWHlpv4l1rmoou9A5JYakHjFqTHxUSDMwa82wIWqvsbyQs
5+HFYWZBpQG1AsbK2qEjbrQBzKJtBNIYe5R1de0YD6AcR4cs/PqZPH9tpCskP/A4yI7orJ3uoNng
PAagwg4MBdkIS/bzA56h2Qtq4PGOCq9793rMvIhkKF3Rw7PMVZu4mmNGfKZiByB+Ul+Ja6CImb6v
df3FCyexuf50Z/1aejXkDujTGVwWjIFWtUOPtLqm6An5wEBZulG0ReEkD+tceQmHPMTINgmRh7Dj
LMdNUosYoUyI7kYHRQVg/iXGHnbam0bv/Lr+w85TUpihkCRBnhFhGR2dbjtz0UzDJCELsMEbjij3
mXtdcaIb3BnqI/4/pykUp4ggjn4E2gewXE7X0RJTcFd1Mac2xnAaGVbHvrNBCBif+ga8Zeu3KJCX
P0vIsd1hDrucgY4eg2cQid3UP0fHyOUuq2u8y82Yvu9z17lwCOLSHT9XEpn3V2xXc2PL2cIZgZJj
svajnbvKDgPIUdm0Gtfise7LEAzYlJTNj24Uav2YG3EY7YlRWYVYbed+hC6XertwwRC+2llsP8yN
QezQGeSpQBqY2z2EDvu0Valdx2PmmU1+JEGpgkpij+Cj92orG6Ca7mvhjNMvirMoQjg8KectOrej
6Xuemtgbo8AV1genA8ClnQzrj8jDBjOhTC/6jVbKEdBE1NrTFt1yRW5jmCz5nxztVvNPFg2yvx9Q
9A+3jVMbZlCEFQLgso+J4WqfFvJvVQP1+2AUbpQ9xHQyir0xm1PzS+RxgdKwWqCzZoUEZ8a+IbjV
zihzXGvNAaOQezSwgAb6qV6nY+RDI8o7uiIg+LapVpgfnCrtuw9j4tlfDafEJxgaLvqI2TREyt6a
kB3Go7lo3UOm1+FwHGwHXeTWKOJnEOKld6y6CcBa0zIeAvQXTdRf0vnCNCGvNzmpjthRfDrFvRNm
wgSkP1bNLuxHDRG6XEUpY+pBFvpxipL+vYenCAwSxLMd2iiYY4T70lPFEwh3KnNcWRVtPwyi+E37
Txk3DRmt+mCAxUEYWPEAtpZiBkSmuoqUOyVGRme7gGZ+WWOjNQdVz5svM0g0Lyi0Ov+GV5XZIEKf
6vHBKLxc29mgM9tXObnzdOOjeStpVt8MzQY0F+im8e2sBZNQZq90TVLyoPUAaBA93epnoi3EXIvJ
wJ8JWwxlFwGK+a3H6XA0El4vGuCFvcVbBXyzYWWVux961XsxMwN1Yr0mLd6g8qx9cXo0Jf06dBzv
3i1HPpa2w2nz4AltzrfvjjEWQZZ6G9EKpuCrDqQzIyhoWVUVGElRBNhbtx9s8Jk3CsQLEcYGw8A0
gbHYIp+1ijCL2ajdRnXQmQMzfdnG2Dg37cEoSb2vP9ClpXigpYhfeiPrCjsvnJim/FwHKB+VoDad
6aPMNO2Pp9jujQ7JhfiMixNtdxJEDW3jVXxu0pZ8w/aaoPVG85GhLuIbY+XcXX+g81WQ3QX086Z/
AzVmFZ2JYwM4+bwJTCcsHya3Kg4Jueq7t21ZhddDvguLfS3vBzzNErORNgF2wvOHKGoV4Gv5dJxp
o777yC0mW4j70sMiLq2FvoqoU3AIiNug7tHxcQtbbEkJb6Vil7Zt4Wm+6adpZ3Q2T0lklGkohskJ
QwDYF/p2CM33+syRyqKeCjMPUQqO25pjpoSjbbYioWuEmNQDzfz5MGtDdDcDyDzGXmTfyIwuPRXf
KVRoSOT8e3XkQsuYWrS+2yC1gaTmGELtahUHmPcfuYV9byzyHipB7vRz7eZFPG/oljeUpLumL7IH
tXasd7Zsl70jG1+w87pKMbA86z+lOVcJvOcibbmbe3urOr13V3rasOlldUs49bxBxVJ0TAkLtDWJ
QadLgXom+4GdFCSoJ2BFjMcJIhRyBLKtSnUiJSkNkMnay/V9PI9F6CZQrZJSQQ5kXny6bAdDvQxt
vaUvlmKVPbgq5A1oS6S1tw7ipaWWtUDeL9nsGUe0lwMjdog+lmIBFma+AXF46xTTLXLteS0AwZG4
ulRUaNmttYltL1bMaUThC1roo9NgNjP1CeJytGmJGOGtcvitrD+9aJf1gC7RcocOuiZdF12qJEJl
vRETkwct6fIPkev0dwpWTXtzLr1t3pNmKlTNX8fezJ7GGFGKBvLWtzDqFgs4LCAio3R8D0cG3woj
5UaAfqPzrX8ifU/KWQxW0WFaveZJTHqupMD2w6Kr5N6zMnJSL1M9fEccamxcpdo03FvN5Oa+2yAw
sG2xKniNxTj/dGVmj36sOK2Fo4pZ4RanlfbkO5FHYEx0q8VXnAexfaHJcfInaOOdb0OpeE46Ktit
M6ZWikNYV8X/Q6BmzIt+CkBMelXG6fElPQw71cpoKKHWsXHjsd91BXyF6x/JhQPlcrtBbGX8xJla
vt1/wkASY9RaWZUI5lDvtvgPJS8NAobgGRYPCWqFW17JlxYk4KD7SHtOo7FzuuDYCWmJyRVBBLhh
S+MzekrryXzWIbr+xYcpvJErnn2a2hv2jukrsZSovYqmDVUlqKZ5CCw3iTrf0GtCt2xhamzswTE+
Xd/ON1Hhk9PIKkv/D0QjNG5i+OnjYUIR2vhYgeWKtVZ9asqqGHfJ4ti0UyFEYMsVj7Pu4q01G86u
sxur+AUromJ8Gc62ds+lOjnHuXNTbdfEOLt/GypHl/5cNQUGacJuAQw2mhPKbdVhyhHIOASzTSlg
Jzo2Zno6N8dB5BOImE5zk0etVUbqmWjU4BMgYOMd6qLQ+nvy4g637xnSawRmGqzixwkTO/E7VigZ
/5TwLbzX0qgohkwVBbgHPbaz/nlsO+cPOrLlD1ryy/wLGr6GnVWe9d9T7k2o3o2ReRhEg1XZpXbu
PE3N0OSfcPxKf7mt6342va63P3qztKyHHhU5HFcm2o7vjf4avXemwgsyEaTQmuU+OTnZdDhoQQPl
eed5EA1x0Sq434jMN1467/T0nbMUiDDm3ghunMGEwU+7cO9sLSjSPP3coP25pYUX4v9tpPmNrPfs
81la6WSIQKsYtlL9nJ6vaJrhbZadFigTzg/e2MWZ33eu+WksqvhQarV560SfPRyXDWCaxUYd3vsa
A62YnZIzKTOChPCB7eaMyO9OSpF+FHGh3Zrtnn+tC1rNAKRIAQE4Y/V4ZcLRaCphBVkSqVvPnPFp
UIfYN9Tp1/WXBtby/MnYSKBdALyBJK7boW48eV6btzIgg1Tin3o3ecOzrSLZuqMpNhp+OA9Yegqt
a8Sntqmdr9JoxBAUSeH0m5ED/mIthAc4PH3iPWDCMtAtKF1Rt0+6XSUexjhKOciPWmpAhIjQfyif
4X3gdlROjf2ACE2S+VrkYHEmtRH7UcXR5vh+llnINGhEsOs+SuBn+rUZ1ZPvTnmU7nGVnbELYFPK
PSFm1l/kjErf1tVm133uQZC6gZd1lnGI0PevNjXmcc4GJrwmHvivMt9Pij1Nz8T8EHfJ3oLuojat
CL/Hhhv/AE/J+CqKpZXuQ29AtEj38s7+UagJTsTI3FbKC5QA19op8KCivWXJVO5gaWQeXEvDgFYn
oVqjl+LaP4uhL8LNOE5e5qdygpRjUWj/h4sJ3IyhKTv7AICuHLdeYiXavWZEA/rfck7JIQqAito2
dYocs9GhS2FaJ7WuhH9R0cH5Jqmsyd6KUsnhIRppksAMnePPcIbhGWbQh/5rcBORjzmaVk+1acYv
ZDFQ5Qo55/Eu7xXnx0D3r/GdMMpmf7QGqpO+WyZUSZy4vzOpzvRO+lQmvpzVWt8j7Y6PDpZO8W/d
08PCb0AWQfREv0r7HuFqWu30OO/tQ9ri6LfxukSNN5Wb57HfgcjBK2Cy1a+kH533IccAaHoc5z6r
9m6e4ingdvBY9mqs8V59LgikwfVBEyjnxnrc7Uyl9KAzJpRUsT/NaXbLg3zJkk5j2KL8sPyFAAzz
snWPAIBbnXSqTdFRe5KLxO3g3hnYH4EByEubQQ+1zwygo9OTw2TkuboZmrltNtc/y7f6c/VD4LlY
8BGIcMTU1Q9puKunOLLdQLN6w32Gbxx7d5kkl0DcxVDrgwL+Qzu69ZBUJJ8t7BQ6KNbwIVZwud91
aTkNHyAlu8UB+nxYHCDvwzfM5la0W4ZwVozJXV3XjKxwbSjCejZoeg6Zt8ccJsHm1O2Kr0k/DF+5
nAEEL2pQGAqWXjZt1EFR9ecGuQj9ucPz6acdNUa5V+a4tDYVysLdHV+tkTyaNdcPHO9ZoCnYlWWP
nkGlNemN3Ob8pTFURcQFlB7QwDOpSbcYhoamOTS+KnMyH1mNzPkEi78I7yc0XiWIMybe26RQFZzv
4rZjs/oePe9v11/aUiuevjNCNW9saWBAOFjnWHU9aFFidl4waYoJScVB+BhVshtNkiVTW6/iMl/l
BqT8Zj3+/J9UdfIAbFdC8QLUO/V5r9g9JAqpwv5yhZU9GGZpFLtoCMUt/4rzbaaEXITKmUNSjq9p
DiXD/6nFbPLYNsPAVD7Zd5qDsoTW3bOohHcsym2lJger7r5e39m3Ee7pQy9r0zMjQ3cZoq2qGy+e
3B6iZnZUsWCj46sPzW/FVbMXO40aB9qyKl5TxHa/gieoh7vJjeN6oyjowoLqq6yHmanp9zBJsQKS
QznqW7efIZ+ISJ3Gx7hXoaFf/8XnZ4EhBmLHCB2rDP7WQkZ5InBRLuP8WE3AA/F+ng4Z/fnd9VXO
zwL1iseofeGCcBGsogQ9C1NGSlMcpVDCKfCGsH3V6DklexvDyCasdt40zR+vL3qee9FzpsQH8IJq
KGPG0wNo19ivj1j4HRWF3L2abP2bY5QKcbBJv5g2rnE3guGFvWTubliksWSYyGKfLqhmlpGMs8iO
mlRSDGSJ0JCXlPHGZl5ahrmUs6CKkWVcz6EphGN85HD6qC11up/7vkEmY7oFVjh/ZXS56SDQR1jI
SWuYkpfPLnT+uFi68fMd9oPzh0E46FiLXjxneTL8gnMxvb73lbGBoCPoOwEWNNXVK2MQYPZ6GBVH
N89aXFAj7SsKLfNvT2m0bTXU2o30/HwrobLAokPwlLLTfbMJ+CdGdWRPomeYfgTxVfsJntvAEb1b
rmLnWfLpKqtzkWnAefAVL45qYsYf0KtrEYiBMizAfH24voFvBetpAIJmgYEOqMAF7rjuAMVj2mXS
nvPjiDnvf3bae1ypcYcEX+PIPrtrYVKHe7tmQgXD3oybnW2LRPlE+zFzMb3VOUhl4k2Gj/Ulnh1F
5Ayvll3XP5LOy/8S0g2x02fGgYYwRbsr1R4vTTqJaf1E/2wESjNoSruZ86aP/E6YuEUXZRg5gNuY
LW0rTRHGDvpp9VOpeyme+2FMo98R5OLQD5W8fwUjPKVPNO1vAsjP3gONRctCdZ8+usXAfPnzf952
oo0mELI4DlpSkq0VN85G9Mgx17Wd3ggFl5d6A/9jX8PM63QpZr8FUOQoDoSdOAdFM8k/w/hnQf58
uP7Gz8qi5aG4zEFNMQqjO3y6Em7fiGNUBSsp8K0TIeOvaDRZd2aq4yzdzGgBWeN4dGevvRFfzz6e
t5Vp44OVJ4uwV89YIFyBgAjbOVmde8cXph5g8t9i311ahYEB5AYo3Mv48PT5QJNn6DIUyr0bNd0T
7kPDY1ilznuvQZ6F5jpUlOU25O/TVST4RwX0sXJfKFPy1KAheMw7ZM+uv6sLz4JDGGkJsBANPOvq
AOI5Qnqc9VFgzGJwDknV1B918Dz23fV1zmI3wFxsoRhRoQKLcuDquhW2MXaSqXyg2OrwAydX97sx
oDLtt/00O5/GqhDDQVoZEgbXF75w7EHZsCaILP61xpdSkSJYqYfKfea2C8wsidH3QuiAlkDrecmN
YHdpO2FoLLklHzPF6ulLExl17ATKNBCd4w17RmV6tbUqLA5ufM2XFqK5gckWWjIqEeR0IZzW4iIP
Qxby4JlauhR3jJrT1+ubd2kVmsdgEcmT+JJXj2OmcQi1eYyC3lH+eo2e7jI9rN8fLphZ/v8i7upz
Ir5jzQc6d9Hsmb8XnqDRZoX9cOehavKzSTpj02h2Rog0qeTf/4ALyOqNRqudTZtVJhMIS1ZAhmvh
7R1uRL+BOHujyrp0+AkYiODDlIOktAqIEZ7CQ4OVeqA5s9hXQ9VvmxrVpSezqM19TiJ847EuHHob
D0WkC+khIwK+/KB/rhXGS3BBLDUJ9NA0f3pGCyVpmmyp7xhwzNr7XyD5LG3rBadOP345Rf+s1k6R
rDrPTYI5ofM1StVdKCIIXOUe8xt8SO5C2rZfUnz6bvHHLxxQgpaBxSFlLF/CKuBHpdIILcvjheQw
3jlTS+liVdGNr/rCdkKjJOFk5g17YT3Cb7CRw9JFSwMHYcqDak2/DYBju7pN3Bsv7sLzANVbFAZ4
ew6CA6dbufjHj/3spMHk9c1TVpfqD/BI6Y1g/PaDT1IyKI50aZjKLek0SsWny0wdsXKu0jRwK0cZ
yKsMe4x3wlomG5PrtNEjMXzxzY4MxYo2Q6fME5kTsHdmn5OC2JXRjGLb6zatNxmP1rQxUpfGkl46
qbptzdrTjlUdd9027DsmQCq4ny+V65X/9QX+ARvXS8xXCTgKbb0W3SZfwtCT7SZavL8/JaCPml2R
DZa+tz2r7e7swsibj5g9Gl+xHgDWfz0MLOnu6X4sJRnEchCSIA7WOgvA+rmJEWAJFDRzNkoh5q1o
kSGYFfUp6Yv3ko9ZY0m/F+yRCT137fhYYxMcpZlWBKKEK6CmmbsLGXT4vYdUzvUnOz9QLIV6PFNF
PCqoOU/fdCFbzGhruwCxqzn71sqjQ12Vf64vch7fGF6gbAN7g785WqeLtGZlh7niFMFcuMnO9Ebx
fdTd/KEqKm1botL3lMWDcmPRN+rc6qUtiiPAdxgqWIyWT1ftEGRq6GvAdRBZbtt+NiqReNIXeMq9
kpQCJ7TMHD0Pv3U9Lj5WrlObQA2RK8FdTVXD+PMggRV/UVI9k9/LalAe20yWuj9xepMN7W4UCs1h
fqgQr0khS7kePXhRlsJHn0g3kbEvS7AHlci+ZVUMA1HUdjvgjaEUt0rf5VlOnxU2JiK+S3dsaV6t
LuK6HUkS7bYNrMGpLTzlq+6I47z6jM3C/AWpuv7QdakcjwUyesaNcHEOsCUT5dMwIJTRKiR2nO60
pmdzbqQDI15zqI3t6JiCcRFaSfZLnXp99toneS0emgwR3Be2fo7utT4r/wLojo2vdiNmfaNiQGq9
XD9354cb9BZ8JZQa6D2cpSceGavXuaIIehS8KAGF/IArxPTf9VXOoz+sMrxFdQbOTM7WovuJMyTg
t6BwIl1np34NZDTZTBFF7Z3ZV9K+8cWex6IFm4FptEnWBXNvtdltO+gGYpFFAHu1LncmKk0V01e9
qzcytqevVmZYv68/4cUlea1IYANHhxp5+n7dOm8nr4vKoEXgEZFL1d41wh32VVm7uybNmhv50MX1
QAoABeVAAdo+Xc8u2rAwIf8GA8qp9T4d4/CLnpXFM4NfrpikZYzy/l2ldwOtWSdagCBaJZlVqyJp
mSV1AEJa3CFh1m50o43vYBq32wzVzBv5+YVDs3iZIlUAQoHou3qLEURm0bhxHZhz1u41JIgfx6x1
jiK3tVuf51IJngaHhcy6SHuhg4RKymo7mcyZE0YGIAyx2Zv8tLdmB1aBa7/OFlS1IBW1+7Ezx+oj
sHxmHhlm63JjdZ1Z7BPDQMDIckSH5zt9vHJ3/WidXw3sAQN0EEe0A6D5nb5qxDCzjFZrGbhN0Ucb
w9ihFtX8pcFVYHBIMwZtU1HfOF+XNv/fRVfn2SoKIbsQFpxqAmMXeeFttTJyDxRt7zWd8mhQk3yi
tcULoEW4/JR/cl+020Fjqjwf3GVtX3JfBLpa9Ns2rrobINy3lvT6PZPT08ylrwLdYf1YDLtAt2hl
ECZzmfiOqoTtNjLC8Ynvl81tQbNVvt574X/zULnTgy7n6Dv9S7PFuy5Pb1kvXwi/DDMM2izEKkYy
q2sfZXCv0UKnDGoRO77S0UWTXfJefxp2GJQQ+AFG7fRB1u3DDjHcuGi8MpAi8w6zZQrAmk5zo4a5
cGRIIdRle0lgiIKn79EeTamMSgOOOhJ4KpaRJPCVMuhD4u71T+LCti0dCVJKchaVtPN0KabCcohN
G/o3Y31gCvVIXz63bsiyXFoFNi99HWRuFgTj6SqQo4SQbVsH7ohJWazUxlMvs1t+37Do+P+sDiXN
cUZaIFcYd6/744U3OCGQ4DHooJ/J7wkQd/nDgO4gHowiKvMKCR+u72+5yJSCiW9SN2LnDlIfNuWc
tsknVWpGvZvAzA07O4lbhUlrI/J7NIBm/b8iq40vgACq9EC3LTc3epqh3WD0OPBsZBobn1Uzp2oR
IEncR4r5FNFee2o0d9daDWCiTiINeReXk9YeW4vaHhmQtBQbVyVd+WArraxQkUVDF2E+0QD3TH1R
pkp8mB0dRep8VtVqW7mDWUFkKXPpI3jT5uAAEYEafqjVMDt3vdUVZZAoSG1u9EHE9cG0xoEQGw5d
DxkvborNPERgIMJFZbgedC1+GcrCqVBXw6nGNzRhRU8ad1O/KRG3zl+iCIhW6Q9TgoJsqurTsE96
ZBo2kRea5V3Z5I79u6z1uYc15s71fQpbxHwpxrEALc2g1/mdWnhUBQ6CvcUOHkYS/uFpW/z3hBva
4EVCQ6UDXw72Q5T03uB70s7yfc3bejTnSETf3Mauv4ejFDSlsyZR/Ja2eXPQK3X8MdParbeW19um
P43tgDFmYir4S+Aunzw7MzaT6HhXVd76RsTde0CoVf8aIfUOI8xOahTVt4Y1d/ofaMRELatUsUwS
Q+587nvpWQh0t2BYUPdDXCUpo/GTi0FQhTaDLVp1j3RXXjzKjpodddmwQPq7klOzN0K1UdBxDBPn
yzRyt/ujbQj5DPazcdgpTc03oDln7Xtj0MX1B2y9fkgjKXXIQYNZ79Iud52vs172L7maD8Zdl7VC
PnpqLPJDV0Hz2VW5w00JsqOFO+1PTZd29yneVt3dpNUD+uVohwMGwL2Y6qAGTlD4BrncuO9rqf8Z
DVtGX94dURYxAtqqy4jqbIpvcmzR71VqLoa05BjLQd3VUdXcUpa8ECRZByzpgvamr7+KKV5f9GU2
QDLAZAFGdMIXUGznHrKQT4+kvoUsvRDCmFpSIcPqA1SyLnognIy6lVlNAFWt2apxE77qMHJucGiN
JfVbRTC6crR1SBCZYK7R8mYd2lNsK9hl2I2HHQezqe/Ay7WXHGBt9zNiIic/kMkW8m6u8d7YVKmH
pL4/lL1r3ddGamWP8+ymzcarGSgHLbdhh6i3o38trFYXT908zohSthE9MRuNaqw0MEn4m0RDXvl9
oxjpZ6uTavyBE290j6mUdn/fJgA2fYTHIaKqSjcXPkIBLlItcBSK++vnZ6keVztANwLGsofx0qKQ
eHpXIHeL2YE5Az43a90PI+DnZAsuI0ELILqCdO5CQwd/pMYGNDZLsf9c/wFn+jVc8uAekX8A0wuZ
V12dLAtixIwOVRUg62Bb20l69YdQKOkiDhxGYtPjvKpuZr22HlxbSeWxL7Gf2BrDrGt+lRUMBx1X
aQ2K76hMN7bShf2uMFNhb6RuNfGhD9vkR99M8kMB3PyWwemFS9BGRI5mq4YKKYCa0w3M1cadx4Fs
fwJzhHvIgEWDYWNO0z6Q7Vo3cpULOTXDmmXLwKay7ipXyXoHpmDlVkHpyNa3ONXbesb/hdGNKeWR
D+nj9dezFCvr80GGB/YZiBdNq+Xx/0lyqQ7iKukz4gsOp4+60ZdwFUW3t2Te3Gl9ogZzJl2QcZ19
42ReCAHYFyG5AmiH8fF6bKQMNvLTqPTyqPQb87aNt03Y3eLLXIxrkGUYtTGKPUeMlcakIgxVB0ZV
DhtFzOZOli0+PGo6+de38tIDoUdMY96EaIAe4OlWit6M6P+zVIQ9eeMbaagdyswcbryxCweSWhDh
EpSGDBpyq37RBBVX01KrDvo4fISgUX5DuvyvkUX5vTll0fa9DwU5huaBzjuixF63LNy0TrN8dgT1
fJvf52BVHydd3HKqP3+mZcpAexwUEwO2NXOliUyAeaiuBCW+ML+8NvWA0Nh5/aSFZqhujNDrf1x/
rvO4uHxdfGZwH2l9rfuaA3aHAwYb/8fZme3IbXPt+ooEaB5OVVO32m27PcR2TojY/qJ5nnX1/8Pe
wIZLJZTQSYIkB0FYpMjFxbXeoUfuNK+nU2/W/fhQNENungbsLEMfvIBTP5SOQ4i0WtfoD6nSC/Hl
/s+4Pe+U6ZkzzxJgUahYX++ZRtVnNUR4NBiKZHwsMxUtZ3XUD9TiiAFlHv+IhD3vnLyt1faoBXHN
UzhG7+F60NDTBxH2Wgd5ZEzmoE7UHpyal2DAYw/jGD6AIK32fF1fM4jrSCPZ8pIy71Cv5j66HrUG
xtSnkGgCbtJI+eTFPeqcCFL0/UeIREP4pfSWaAaCVlCjgpGs4mig9YraQW8Bk4lrgdkvVBny6m+A
z17yPdYbAMtNbprhx7HvbPfCc9L8WxVdGMPaoSj8NTYHxTta+LNN7xUxx81Ofeb2yLN94K85nDPS
mbUMiUAFfRnKFAkbS28e7TFbPhZUL3bO4G2MlqUm0PWAo9gpr9XyP2J0B0W7LZa+D2qeXlJ4eJbe
zQ4WLGprxN+sfMrOIUJPT33kpG9vozI4j0AUgamuIcVw/dkwc+j6SWn7YAEIf8G1IfVtBw2p++dg
YyHpngKJAL7Cm3N9DS2xQqsoYhQ7U8zAmLT8m1r15k4+eHsZyFK6QfBE5QsA8eq0uZMX4h5isZBF
Mv9l2MP0zOtQfzCwTDn9hwlJ7/BXuAx1jutli4gVo96afTDAN0XWAMJZbWT6+T+MQglSlj7h0a5L
kS2KdlGOD1JAGjocw8rAbAUY7M7+2/w4YCnB8YL9pl5zPRedzacnUTUEY0MJKNHm9jIj7//j/ly2
Po5s0rncbACMbmAPjdYkUecOwZI37Us36DF3tlOCHrOUnQLK7VCUm2C00Q8E/wcr83pCoi8d3F5G
gn+vFY+56aa/RItvRkT7bue23hwKdDBis7LTuHbqhl0aDl4LLopnwW+HFrAfWTW1AekHdn/9br8S
nE9Kaa87Dojt6isBnJq70oylYBDKHLNSZr6HRsnp/ii3d8f/Q34BKCchvhElCPVJJJOHLFHf6/1y
zGms4GmCM/hLHPJpeSfV5p6x+u0lSUYNo1p2cCXUeXVfgbeHdJAxptu29scZD0MEyWvFF0JPA9uw
47PilntHa2OioKZQDHLA/sli//UeGZAnwa8xGQPV6IAzRup4yEzXeIlcu34nSt3biYAbG4XnMIrc
lEJVlXvvejzbmSF0DO4YKD0Mlt6OjbMnyvCcNIP35luLlzfvbh78lO+JiNdDpaiOQLTKp6B19fIB
DsP0CIN0D/uztYBQNbBwN9AKUtdVSssc4D8g5h7UZWcjz2qnluKXvR7PQaw7/dd8yfS3Yywk941K
JnQ7CWuSi/zHTVkMtHvtpJ4CF+leX8CmRLQmzcz0P3wswDcca3SemNzqY01mmdht0k0YQZdNkIa2
fikMK3tCMajeCb4by0jWRJnEBDjMDlm9CO2ZhoeoPDVoK816iGYM7qLWrQ4xwfE8GEW/M97GPqQO
RGjEnALE97qB11ulajcIfQZqWej/znUHmq4UVvHEA8DauY+35oZE1quvO0+ZNUIRy8uwZldowVSX
ysktmpGAkuUfSgx7HmtsonaC120goQFAhQtjBVh9+hrsk0VZVys5bTM9da33iOIWR41843uBfwzu
H6r9KZvRD7ofMW/jsmyGOnSKJOqTSHa9J8sJ7JtdEJdJutWTlqgo7IuyOL95FB7wEvZKHk2uuGrY
QH9JljQ3x8CslwapajxFmwOCIfXw5msGNAgKYIwBIIRi7PV0OlssWd5wrBujhwOm2eKjNB7baYjd
7kIqnsgXSmYDA63b1vicmkme9VNQueQ0vODNo0idBZ8nU3/zhqfk+aqiryIEcWP/Qk1Kw2BtmoIO
+LoPK7LwMWfJDo4dVf9h7cB4uIRfqQe/7uZmJRXoqVOnYIFd7uN4mqIF4exdl1trRwWC5whAMBcX
hOsvVLSqtrSzMwVsdyXQklHzlXiYLjbWeDsHamso2PrQ2ck9KFCvdt3oWpnpVPUSVI5L15fMI+p9
yBtjehnAP/6+v8c3RkN+ESl4HluaNAW6npinT1bKcqnUqjykxmY8hVv8UM4K4Pqdid0eWqDZwBj4
UCjXoqt/PVRbpXU7pqMaNE3oHfWcwiPqVuXOKBsTArjMGeKe5GW1Bt90iEVPVbyoQBwLbKUR1zqb
uVguRqrsyTveTIheLu8DWcnhtXBDQ9cNSCFRojqBS5n65zTF3bEa4/TT/S90OwosEEIrqGIufK79
62ULRzONqgaFzAZ/6At1/+XZ7SrYh/eHuVk3A28oQil0Zgn+XifVuCi4GTYilBIkniWPve6AQvxy
Uq15byPcXFG0Qxxe3jTC+TdQUtcz6o18agbLG4I+acUXe0j7Y4dB9mVWs+7ctuUemP52ahxd5EVp
voN7QjPmejy4/chPZNoY0GBWHoxZxzCpr6LzpLW/7y/i1sx4j/AskbranKvrkeYaGiCeA2OQdDQr
aWnRJoyn8lxhLPrNxJX5dH+810rBVQGIBXRJlsBK846kpH49oCP9lh2KvYHoovAQwQZ/cnKE6vpS
lO9csF4/0n62ntC082BV696FTiguhUDmgkR3cn82CvOdoc57p/AmK2CV8bJD0VLjW1vOqjAVxU5f
9oYyBRlG2v5iGstxKrvyfVTl46FBce2zk3Z77Nxb6hSVMG5QfBiIALA3V0dlqnDmhQymBz21ee+T
SPo5/5IZUHM/lyUUqB+hu5jZGWS1iTtCWM4ovHS12z6NeKHB0RSdJXx4ayTVXmNqHzzE6MwDeCtz
oZudiwmjrSoUvzrKrVgtDHmm/M9WQitLz6o6qVDp8yRvDtHYxt5DF6dufeodJADe9Xh+eN9mUVbJ
kRwYHzKee5nyE3+ZJvLjmtN2ROEnCv0yQadkONZUpwSe6K3bvLUkwOqA1wCfJ0/CDYWKGns+kM4Y
gYsEKI4Qs857KK6T75NRJO1OULndBgwGEhzCFq91ni3X21NkTmukiyO1rj37H6Nz6/BT3YxmcdRD
yygujWkJ/HasdN4j6sin5PXB4CVGIJP6e3Qp1iq4tVV4YTJHZpA0rukbXto+ZHoDlK3vm+e2RwPz
YNVVeypTW3y6fyhvAzYTBWfL0xpOF1O/njRCwPnkmpURlEiGHGDNDo+5Xc47xMfbUMMoaIp5YOhf
eS3Xo+jVMmW6iM0gCvU58b3STpsvVDwrj9HgqSNdk4/TTgq58T2BbQH6lW5CTE/+qD/egnghJ948
MihPQRynFxvNL5qNSmEeKn1SukOGmE0Iao/483h/VW/nS/TGYIjSEnBPFvZ66Aowy2KNphmA17KN
Y1Mm5UyHE1+BE+66ufDNJqzf6gBK/kU7XQKqZDQx15/Sc3uAGdDAwTV5LgaRJsPA6X9McndPmfJ2
w8quOu8ZXtomKP1VJDesKW5quhkobA7eAROeD5iPfB0XNPzNIfraKml/KAdzZxfd7lXK7FL9gQSQ
Z5y5Sv+khMeYGOBeZhuoR9IiXjD0cftWgCEFEfACUhNTigSt+fxpTn4+UzoJRsdtD1OFmWtnhpZf
IVV6vL9Nbvn7vKJIY6R3qUxq1zD31tRBv1WNG+QY8tb/djPvg0MK5ArICr1u5wL4WYgzZtOxcxRN
aOBsE9GOQJPFyq3LlIR99WwbQm++Wz1VlofCEGSqRPG2zJBWwbMZn/SmSPeoBzIsXEcsWdkhXlJB
Asa87p5NiRdleV14ATivdgpSdbTgVsAOTY/ZaGvxU+FWWnMoF8NGgEGp2uTU9kX49f763W4IIibC
qCgQSb7m+lONCBw5ULpEkKhl/1eYVmj4wUj5cn+UW4i8RCYCgqSHzJbnsr4+zZo7CgnRFgGyshwq
oGNNerCsrJ2QK6Qc+oB/BIK4qSXhHyMezsZHtzdQ75lBeA2PSt8Mj7hHK3uVoY3pu5R7be5HwHlw
Ja5/V5nj+7Eg7xBgVAoigTezV/ljnY9vButIDoaUNgCJLMvlq+Pe4WgeVo7OV9WppGlT218U3M8v
99f5JmhyBuAtSaQFpRkqDNfTCcesxKqkorBAK/iDh1vyQwWB+b3m5N2TUg3dninDTRRjQKS/QFbR
CeI9sZoWea6y4NU9B+bYe89Rh6fPBdWqqsQiqUPtunSK9F+zWWZ0gNhcO3Hm5uvRUgeyzo3P95OM
vuvpoiicCqUEX9GkE+l3QVcWjRYv3TMY21hWbiLyWikFg1Dt6hosizylu5pRz+uiRTlnuilaX0+G
8hm9ucg4W0Y07d0Pt3BmJEoR6qLF/trNW9dh0QstOzpSajCNyTRgiZ7U6akYIu/F1SZH8123D//N
iggZmAHM3RFYZOX6htsl3yL68eJ4f2ttrLVkfoFDAseN3+5qDdK2ipycTDMw7BYOgjVEjyKyqof7
o8j9chUUmTSarBJpTAx212qJkzLAw2wLLWhFmz50FeIfTSy8ABtnb2fzbGxdiuqStQIqlztkdfRF
sbQ5nXotGCd1OMZ24iCmYiFJrUz5wSwc4yg0df7Q2OEeQX5rkqAEYYPC7mDoVcKY2KMRek2DxByy
Ss/AfucPkoX2q7DH4a33PYQoHoukM4BdpGLM9QnJu7kF4atpQQOG9QH8gPOgZ0W2QwDd2Bt01ukS
UX6WRPZVVqEgmVLzjOF8JFV1iRv9p9UKY2cDbnwvdh1xRtZfaNCtvlfchk4ZKzz2QnvQT2GrV08g
W8G+GZ3d+nOqO58zHINORdhOO2F1c2hSYKkBII0KVnsf25lcEUaoS4BX9rHKkXS301z7uvT28E3F
HQlzI0+AHLb3lA83Ig/+T1IzBuQVFXD5y/5IwEVjdfEoFi0ohDk8h7iwn4eui38gkjgdMEitdxL+
ja3JM146HELGpqu1iueAwDRN6tajzO9oL7lS90d1qZPSTwewgvfP+taukVVwdgwdSeQirudWd6FK
6RU3kRDTkmOSp9G5jMh+7o/yqgizCinU6wzqq/ADueVXU2pnYQNlNvXAFuXThIhKVimPRqS8U9Xw
a65YJ3Vw/lcb5sc+8v7RGtfHIOPUWwb01kJ3DpG9h0/cmjc4MOqIdCp5Va1/kDbhjlYkOh2brjjY
nUifcqi8D/fnvfUlUZOhMMJLnDLfKhVQqiTqlwrTyDjJ8899GqZBmMTWaWmWPXjL1iaVVDxQ8yz0
jQubqtZ9nTgMpcLi/0mFagiMaLG/ikgkj6nwurc+DenkAeMhmSR+EnJWxzETimoubmoGbd7nHyjQ
p0cPBcJDqajirNq18/YgKotblLXQGYV+vorXWtJoIdZ2etAAcn7MQBQeY9V8swANswIgAkqJhiFv
39UHa+x+ieE8UKhxlBZlUy05Ljq6yGg67Ylcb+xAxOnBqav8Jc/79cmrdENAM8NbJ2qL+tPohOFD
5Y7lTtTU5OWyOnk0NUB0ETN5n910NoZ6NLNQNYJw6bwL/QgBebIQH+Z8HgofuGDXIH9jRL5Swt9I
h16cRh0fjvsHYWN3cgDIJ7hxiV5rVbuloWZalmhrZhNPISqlrcBFk6Ktv4xe5mtmsifHvrW8KOKa
xBw0y2+6YdNsNFqJxCioQDEfrcTVD0XVLef785LJ7Xp1warIIjdvtxv19cFpqsTQQzOwrPG3jels
PVvP9CReuO4/u/H8cn+41/foarxXFAcPGcDOPOauN42T57oxh5UFFgG5yguCU0P8yPtpGY8dxYzo
mC0JWvPOlFaPvNxC9TKG+PZhsNpUxS8rSnL7UXH75qUKB8v8DOAudo9iGmLlgGWu4V4cZXQ+dHCe
ZBYbT7hNFHamB52iZvrfQ5YgVESy3MfP7RynHp6LhvfFspe5OlRRRubUeg2hRiy6ml7mqLWgByiD
mz/A+x86H+p6PHw36tnE/6YdFIU4L5byGE2t+b3CXdo9TbrauUejUUxgkzCaYMMiPu4e9YangZ8o
qMT6phPpaGxNjviLL9/90vJsCo9pnSfRyRAJ6owktqhpjRV1q3MG4ibzZ5Hmn11H6L9natDjYdDN
OT9OGNTwdFCF8t2uoKd+sNQq1J/LKG8DPXSq4tDXZvNXNAtRHYxI7V0fzV4je6h5p/yoFJWKhN3l
ZuTPxEn4T5qS/s7UYUgx9p30X4OAM3aAMdR4BK4R9dU899K/w8yD5Vnrea4esWDrnZ3jtrH5bTD+
ku1JS+SmrkXPFmubHDnjbgBZWlQOwJ/RXo73d+PWKJKTwhpTE71JBsuC6r43svlDRbd8dYYWrZjz
nk7M1ijc1GRevNl5mKxC8gB8wlmAEgVN20dHY5ic0ySGPW+DrVHAHfKoIruUIirXB2vkZvFcRTAX
Sx2+LGo6fs+HNDzdX7FX3ff1+ZXsERwN+Sw38WKivNjgMURtszCRV55lc+y55JVC4RohE/2I5xnA
mNaOSGWXHhXLY4LX4W8MNFvjqCVO1n51Kr3/rVKjSfZ+3cZdAT+SqCn7uCognetFiOYSSJUAt2qj
TfutsBrt05wojoPaiGXgZ5q0qi+Fin7OzZie6cnNAa2GvYf+1qdAAg4cvdQVu6EQd3ZOLoPYbaA3
ufYe8n30N1oD1k6XZCM1ozeJoh1aERQu1ijuxTUVSiYkgISdX3MiwsvA2T9k/dDvLOvGfBBQoeIE
N0Si4laZC6QDACa10INoGiGkWYV7yBWn3bmJtkZxOYmcE8g9HJbrbzdYVloQcPUg7jVwhDnct7Ek
XN3fwBv3HbDW/z/KLbhvRPm3GfUgL8fhuUpz+zMMM93Px3h50uq2+pIN5d6jc3NqJtQr8iWPDGL1
RunDdMmjNmdqpdv7SutND3XhWDsLuLEhAIICFZMZA0WPVZwJlagz9XIygkRY+hFT+O+qOhvHuEyj
nUWUx2gVBFCbpCDg2LzU2X3XnwqXtsRuAK7BFgeMqdSZPZ+62U3b89AW6Qe7Vj4X0dI8JY0wv93/
fhtLydDMjh3PHlnvEgPndOR1LIwbeECfMkL4CbuEvYLkLVVOFgeYHEIdZGDUJK9nWCtzMpVeZgZZ
2HwUlvbvkLsKNLn+7CrWTy+Oj4nyzamV9wTDzwvtUJRs9BcXtIhPknWkAVv6YT9+itv5pWvs5aAt
e+d/ayW4IEFDoFQgWX3XP9GgFeLoMytBOwtv4nlxz2GCn9r99d4qIFLP539lScEsZnE9DDkj7Sev
NwMBnR6wgFnW6BcPi/khHjGGPiPrGfbvcnsssmd9SamdajpCNmeTXqNGMpQ6ew+3rYnzfIIIQaQH
oi5T9T+qGWDrkUmGxRnkPcbPuHjkJzVx98SANkeR8pNUEfEHXMNNJipRHfMzg9qaunOpD+Y5Hurm
P2xnCvmAIRG55N0rw9Ufc4mXcY5QjTApz2bDqVbt4mJj7r5zXm8jA2QOibAHqsN81k/dcajpIZWV
GZi9Gp4HF16tF2vduSq7ty+bHApoCaVQWhVrRtOMTH5mtCU3sBpakOqbePzuRLtcmK0Zgc4Bq0V1
W5I0r9dtGLI+VgxinWGZCSodCRWZMLU88ldR7rxZtsaCSEiLAMyMRu3neixIpuDPbfYbSt7hu6k2
2oM5ukowN6W3c9pubyfyRPI3l06kSZl8ddj6HtX+SbGsoBzxX7dCs/xQmF1xAaDk/oxBUfv10Kk7
e/C18nAdzhkVGgZqSNQM6CRfTzDOu0JzWtUideRl9mGhRP+/JPaKyj6WUYULec3DIeJ9plcvOiIN
y0lkTft9BCY8HOZWHxpfxTnnRaAOkYDyHkcUATB3gKU4SEYzj6i+OltV2X8UXlT+kzRIRxx608yW
QwpLaPGN3AtfmrKMX6zI0r5SRG0aX28T8aXq8fb0dWVIlMtOZJOLuZ42Pgp8V/ggspW9mjbSFLHV
enYA71v49HGNh4a4f0gFEcXsNB5kif2pHRLjIRPY+eBZgTXGFMf5O4zzyuP9n3Mbb/gVZAjycgM2
vE7nFLwv7b6YbNxpmvCIP6kDs2x2d95VWxuMnBHKAY1zzVuXMfUex5C00e3AjJXpxzTq7QFnjPxB
tHEcLFCL/WGovB2G58bU6K7RGIYSAPxj3akYNL03rD5GLqkNf2jYgLw0Q2F/v79+G1c2wRpiMXhH
maSuoYhWO5ju0g4iKMLQan6ojqJDs/eQn0/8zMEWYJkGBOzCMHb1C1e2GQZNhuGtjyhu1raHOtfT
2PdCesxfsFEvP7plraePTiKyEVK+bSVBHC9FGCR9kTk+8ou5sbMlNyINVwBVEXioXDlrFMI0jQV/
hA6ShWN5RHoOT5IOjlKJjsbbrwSWS1ptyXbcTUtgWYol5RQ6ZNuZfa6F1x6VvFQuadV3O0NtfH5w
6kwK4D1xam0lVg/ZgBXCzKxAfaE+09DcLZ29lG1rFCpKsj7HfEgLrk9zpw6eHk6FGyiLBRLGwPNl
0BexE6A3RqFyxW3Jg4he1Wux8o/7Ws/brOoiiZ+iUXXu7Hi6gNvaY8VtjULXRIfATqeIRub1XObK
M+MkBrVUuD2+tsiUPlTltGcBcZvFS7glNzWfhWt07fc4mynFXQ4uZfacQqqafjWj+cExFshkUXyM
hX2iT/3v/WMqg+oq6IKMok8DjhChgzUkvnJs5OS91AocIjvHU4leUs7yd7cpNHQlIj7b/QE31pL8
AGwPvB1oEmvK5DDk4JOSQQlQS48PlWkkx7i1852TezsKkrUSPQB1HszEGmcGoQREd784gYFEydkL
+xzqLIWzt84FeoRFdYMshObF+os1Vut0JNdeEFI8fRHlpJ9jSBNvHwU6JomTZNxBT1vdi0MzTPos
qPc5sj7Zg3/8x05pjr55LvBk+TIALgD7rkGBcYKmWQsCJQAOEL5MvTOdsyVNv/6HUbCFl6BKOaNV
VBgba0bvKRFB1/bVw+JiKxTxUH1za4euC5GNwjEPMlL56/NKRhBWyGiLYIFa7U8LuOUxLPZsRm6P
DhgDaNOASGChwVu5HsWeu86re8eDaBmbcaCOjfGxCkPjeQZdo53N2fM+v3n1QDXIBz5VJt7Bq1cw
khlYqVGJDcCtuY9CTYejXRt7u/r21gOgQmsMJgEoUXWNnsIiqh/iLBdBtJQKKeOcnIe5SoNRT/Zc
JjeOKVkWTyAY1JI1uO4+eEZdumYqAoG922/ajfH7qqzdnfb35ig0iaGpsbN53F1/KE945TI6tUCk
sO5wvojqBxW5oi/3P87mslErk3VrWtzrTl/iRriCVoyCk504qXoYna14yZ5HWX99+1AACEDfyaNE
WLieUKR7eWl0neCT1O1B0wf3UAgHa+Uu24MqbK0dYYGH42sRcF1asrp27CqV5lqBZ/17dxnj86LH
e1oqW2tHz4tSOSeJv6/2QVprXTQq5IqRcKqHsPS4eyIbo7Kx6B/vr93WhIgNABRItdC1XW2GwdIV
SLKzCFLE+QCwx9bZyYb+7TEbsx6ua0k3x4FhFYHUEEtGNzboSUZL+ldaTF9BN+s7KfZWAEK+St4+
LBuvlettMChmHmd1LIK6MpQLfbr0vVZGsR8Pav7ZUZfi4e1LR+GFG4z9Tb9QLu0fyVaE6GDVAs4L
OjspPw9OZDwTJvZcerY+EPwekKVwzCWw9HoUGyzvkOCCGlDOmE4Ljj2BaS7ep/tz2dpxDr0ZmuWo
RQLYuh4FD2/6ku0oAmPQ4mOIw/VzaCKCWWM8e74/1OaEkEGRTePXhvX1UGZTooTrMRTAcP2fsmzm
pxhc0966bc7oj2FWQaHBpirJu4WgUHb6sxpbH5TSiy6VgpX0/Qlt7TsOkGwEkpewx68nFGoC2aNW
F0Hfdl8Hw0kuoTKNflMO3Qkx1sy/P9zWxJAM5RDRFEQFY7Uh5hkPFSs3uc1T0/nS9mn9rYTjkx0F
jlg7U5OLdJ0OSxtVi+QbtrAKwuF6ah2Ca9DMhvBpcazmNFPR/NVavfiZJ1NhyhnyMJ0GBxnO+3Pc
2CMIY0GoJKQDR1kj+oZxgX40DChXojZ4KgheH7vJMX69eRSq6NwZIGuhXK8Rr5bS5ZkGIjqIogVf
NAoSp7gr9bfPRRbL4A5LfWBqj9drONaNoDLDXDR0qmQwGp/DWo13gJ4bKwb4xAE1iJUPpU3jehRn
Ciu3xbInEEsyYHs6qSe7cbq3n13sc0AoEiPQT1iLP1pzVacltYEAJcTpyY2wwxAom+6ormzNhS4R
MEuoFfy5WrF4ScK402onyBdz8MvRFafO2kV1354jxN54R3BgWTB1/SbykHu0NayxQesv+DEWpfdM
f9Y9ZVGnvvmS5f8Pxxp0EJkq3+n64+DwkmWKWmGL6kzGUW2R7OD2L3eWbWtCMGWJrChacAuu0uG2
0q3MMxgFl13Xj1BDOXgDzqElZtU7e/o2LjAVmdRxcF4FD68npEzKqOsRe3ru3W99qgRDVP8Onf45
nzlJ+dzulOg2pybFz+hQUqdZ726lw4hkmZhaVKj6YXLH4bNb69a7zOic4/2gsDeU3Jx/3OqVhq5Y
msqDpKjzl0kfMV7P3eLSZlG8M6vbi4PNjf0KlAkAdzfIfq2ulzxPHRuVf+vFcprf6E5/D1u39QET
/b4/rdszJccC4SFZ0Fzyq/iQ25njNbJ2Fyte7YMoak59u+zF7Y3Fo08kswjQOCSvqy3Y95OneObk
BCUk+OWAXrB1GMap1I9UMd2dU7U1GDGZLIGMEr+tVc6CoLCbtKHtBGE4Zb4CuMnPsuUXTtXGm8Me
fWQ2PN+J/U5t43pPoKfsNWOku8FMSfqgZs5wbuhd7xyqjU8ESliuHAUoXumrKNHUWBfV0eIGoPa9
w4yW21Fpyv+9eR/QkOIykoIPPGpX+4DLfowznVqA1nSK35Vd/pCV+p7zwSsn/Dpx4NUnFcHp2lDF
XSf8I87lyog5WYBL9NIExTgknxog7F9GTPJsv9ZnlHA8p0/eKykn65gu2RQdKgT0oQkbta1z6HL+
Ey3D2Pu7OS6VfmgcsbS+PXa6E7ADqxfN65fln5C4K35liN0pna/GhlIKH+/GKP4elY3WHkCWIzd1
fxXl1ro3vVUOhiSSFPJyeUKTi+fBNLTlKTam4XGc7eUlzcVXCHYTZfk4/dC2cfbz/vAbOx9KEoVk
WRkFk7yKUWbhit60WhybPeh7TV0l5whB7qcws3+9fSTZeAPnBnmPN+/1zh9cYcyRfLipJi6Z7qAq
J6rWDpVRaN33h9rY/iRiNBaRGgCGss6ThJt0phoXSqCEeXgSmIddWIM3y7xSjgAhj46BXD+wddcT
Eo2+KFURK4FRNfPZ7St4anX4w+zUPTHGrflwV1Fttelsk8lejzQYeZ7ls60EVFvd44CGhgViCPL9
zrptbQY+jFRDhXhIgfd6HDoyUdWVUfjkOGV5XPK2+Mtxw/JhWZzxcv8TbaAt2HL0JHnskjBT+r8e
y6iVhZpsg1gMiojE3k+NUX6dKx0z1Qy+tu1Eqm8XxSel6C4oan6NpnmvNrL9G5gnjSgOAM/I699A
xlE3GtiWwMjs9l9LdPWPflaXo4sy7DkTtudrohWXNG+c4+jqzYvbd9ohIYLvvP9fe56rKECzUnJW
KDbIa/X6lzidlahI2ddPC8If2cFEE8D7Cn0zic7zpCbmP2o2iZ+VOSvLY9eGaINUZDhYT2pJoYgj
SSHCVVgK66h0zkOmfGnjWUFWNoKBc1ygjmgB4EzlK7QYr/uAc20dfx7tXumPdmdCEU9rtawPWZc7
reU7s1P3AIAbNaiAG+jvodgTS1URNyfLi73s+2hW09ekMZrk0LkYKfhaN4n6aIgYb2ibZ6xxVib1
tTFlO8uj2jeT8gW2K3UAv1bqZnmHoWqUf4nzqhg+VuMSvhRDF1qBlgs7Osx54X2JkmzSDkIPU+/J
wHer+iubZ7U4AGVSRj8zIq/K/ZZHZ/rVgs1UXAZyhvLIwyXCL0WkVXcQZeSBQ9WmsT+Xblcoz8bo
ZNnFrVo7DWbH6iZ/snJN8y1F51Vguj2OuYgtGLM/0jtxHiBTdKHrUwNsfieqlntnWoedR1qlTYJf
N2lTUhxKN6dbmqlFO3905iytX/SmLIq/lKmZDAQdOmf+lZpJmJ0yTW+0DxPEJ8dPQNJX2nFOHFGc
gHhEpe+GsTNdWivHm/JoV6FlPqG/lWfPbuzF1THUF4uH7GJn2p4W/0aIwSadwj6JCcX9dQYUFjmm
E0ITgbQ1fsJ4JgSqEPY72c/rPl7tc7Cm0LOo4CG4uRYMgNiqZFFbKeADde1Jz8zuaxJp4yEWEuIN
WmJ4RKZSe4nnxfuwVGr/BTPI9OP92LM1Vxy/gRDKSw9t1uvDVk1GjWmgJwIHSbaDRln8lOj1uBNM
t0bhtQ4WGTF8qTJ9PYqp1ba2eNysdhK5n8NcRLRp63KnIbMRsiUEiXoA8A5K5Pr1KIZeIKKsp+FT
LgTEAq/UP8vu9nOkheoeb2ljRqA26JHQc3aAi63CZdE1+bIIRQmESog+6GL4gk9Ds2dn+JoDrzYJ
gGtkO3hPAxFZS1QlTpfOrsE48bA8o0tzUOww8ZMiekd0fGwn7yFR3SMvnnfTGL+fjfCxdTGUbPvw
Q2ZnxwYYS6fNFwR9z0We/91l9RnTsVOaQ4IIlfIwq9PRaufSjw1z51rbeM0C15SsJ0ANrNDqpkam
Np0Q1A6fgGt+7wn5PlVk5Wi0zXNu8M/SfjsrkAMrG/VU8agdr/GbOcwu/MSb8Mmwos43c21+JNMa
dgoCW1clA8iL2pIP53Xjz6tjexJTET6pLm41Ik8uUZZBHgMraNnvbTGM2Mq4P5u2wNnQ/jj2zs4V
ubX5WFMuSMoSoLNXK5tVoZHH0Rw+wTHRfsda2mt+3QDlenNsAAMrmxiUQ8HcrU4t9XGs1hY+YIRG
zTFJGw0/iHBPy3NzMhwjHjboUt20SuZBGbWlFOFTNpohdakS2omv43d7vD+b2+1IBYc/EJWV1L81
1KpEUN4eVDN+UuvBzk7UXwqMUJcUJcBQ753kYzZ60SejQNxkZx1v4xJqJpD/0dinMkZ95zouASjN
IMaX6ZNuGY+kCOkFiU+H3HVP/u228iFZ1BJCBDz3tp6DU0CnugC7nmJu/+FQqVqT+2btxB8dbZqx
5hygGe2c8q0x2SUcdDC5pMurTbIItbWWOiyeKj7jy5xpTXzozQ7ZqjrrrQ/ypfly/0Pebhi+4Kt4
F5otFP9WoddJXAN4cYEchqn1P4Rdq4+pVmR7es63X41yAe95WuGcMvShrr8auZ3WDbFdIIg2elgv
DzbPZm+6lGr19kIITEc4xtIih6O2zr2LJDW0uWIoTHJE+ThrsZguY5fmO0dgY0pALlDmpZCpys7X
9ZSSokkBLehcWuGs+IZVxadSy3owZ/oebOH2I9GGAsMEZp/SIjq210PBrlC0BUnxpwGO3E+qLt7F
BZGxJ4dwUzGgbASqi8gBhJUm9epoVejjglWdxydNWbAGdJANM57rSB9Tv7DC8gfEvSh5Xuo8Hy79
2AiMgKqi2fNWuJmsxG+SO1H6kb4xa9u5xML+bYGZ8JRhZa3Bles0JN9g5r8ZvyfB1QzBCcfThwvo
elUd3BSqkIv1SU2r8dhPyfy57Zf6KVp05dv9U3ZzrkEkSys92kSIE4LSuB7K9JZa7zNjeDJzO/zW
ZN4Q+uCQsKDurZ7aEYr4bzZwkSBoUA3wuFC7ucmpsFQou6LWh6dGT6r3mNoWfqpW01sFJzA6sQnG
qGPSN+cjXE9MuJiZ2Y05PA10EasHNVvyTzFqYXu6wxsL6IDpJT7RN5d0w+txagxhNHUxxifTaOmB
KENnXqIm60M/6dxuRv5sj3IoP8lVrsjM+FjUeDAj+D/OzqNHbmTZwr+IAL3Zskx3iyWp5c2GGI2h
N0lP/vr3Zb/FVbGIIloXg7vpwURlMjIzzIlzIHxYXcVjXdRK00uLwuv/zbW2fBwGbXrIrQiqLkOL
f5TkcYdEn4fkdN9bbm4WaZrU16GDyhu+xtsJp0IdmDc7sNDkeDT1JvnaIJz0YDVibxhx2xQ3P3cy
99g6bVIXp7PneBiDPrTRpK/VyihOS56rFy1Z9gp1GycbvnugV4QmwOPWGJgoiTjaoh2DrLKNv/Sy
M4OegP/4+t1jGATdUYnyAvRw7SqUWGzKGAoS04WeosMX6yX5tDk69aVSIA/6/npzsA5S7GFizIMx
4Npcrk91PJkhhc1IzhI7nTjX4fh9XLo9ZsWtMwDdNyVrOaRqrXnKmDiGOi3NpkBdpuUXaLD6ryGa
tfERLt88Oet1Wmo7nrhpEhCjpBkHG7Pma6e1PoyllU9BRJn+MTfUxvZLL7V+dvVc5AiIRYTnf7Cf
L0rpkuXIWbc8cy1RU9tJp8Auh+KXrc3zmVoMXGBj1O69ALcPHqVIAKck09RaaWlcfzusOIKQago6
vU8PqcId7StNGT/25LsfptIZ3uVd2Rzc1Kgeqrrea1Vv3TG0uwifJR7opl6gWUsxdJRbg2gUA1Je
YfHQFVX21My/zJ7mpd+6NHsBF+rLzi7f1kvkZC2fFGIEWSVdL70eCxjBZtx2EmLq3iAcH4tDZcBA
cSiHKPwvUqMh8c2oKZ+jth0+aIrp1xQcysOrPze5Jb+ByAaIpbd6GWchdTvR5eERTuuzGBbkNpXk
78EK+8f7ljY2W4afKNHphNZAMa8/dhLrjME4yRSgMjM/KYlp/IhFW52LZtLeleHQM7uj6CdivT2U
+Ma959I5hf+dKIAsfuVmlZeqBlXYiUyiHk6T0aXnPgubHf2BjaucKBR2FG4h2QdZrQ899qLm0Z8C
UXf1qdSq8n3n9OOJmC7ZefU3vEfyrLqgOGSByFx3apUUkTOljIBXNPY0fdTztnJ88G7p26nIlPHQ
hnFT+kY8M79oTOigHRSDEalzHtHZ3fGg2+/K7SuH6SnqAMRf/5YaqQDNjSM8WW1+lV7/tXftp3ac
vjVMAPgUl/3Q7L/c96XbL3ptU/79twY8uryFRwVuCJSBA1qDS4QMQiQ7Hnv7RcmtqXTQ1wXffTNd
5bZRgqKwfJydwvlai9b4aWapSPzQDad/769o0xaIUSkDr+M/Kx/Vooa4Bp6YAFmz8aCa43Sicq0c
xth7/Q0vp2bobBm0hHilVzGjkTh5GeksKw875XFO0vzRVovyPLnunm9sfCc6q7JAATEphZfVmSCu
n6ciHslokjg7t9QZ3+R5Fe3gmuTeXIeKLAguFvorXCw3s+nuPLdGrk5j0DlMLuQlo6Hx+1pVM3+q
4goKu10ure118XZxCNEzW2t/2IrodLVjC7uRlymBQOJSDSLdAWFv+gQwDGqO1OY4ZNdejiOgFQCt
TND08FUNSjQx418DXDbKV4+YwMAnKXjprVJsph5xbSoKVTc2qQ0EXd/0UEcCDRN0ik/3nfw2nKH6
AG07M3RsG5nEtZWC9KwuK20MhDmAnbE6H9Hx7NCiee0XPRnSH5ij3uwCa5FwCflzfrsltHI0epux
7iAZU/ctHb7xuZ10579B1ZRHykvzjr0tr4BfjTeOMJT/16/tOZUNxVg2TEEoaO/7NeQvmZ+4ffv6
beS/zwgNbWMu/3XsYMwNEK5amQMDIlXn4rYMLB5zV4wt1sYlgc1Ky6qn+5u5sTiZFgGFhOOf0XXp
rL9tJg1qiivZoAYUwsEYh+J7AonD+b6RDY8nLnLhM6MQwouyKgmIsJ2pXjZqYNYa2sJ2bH/QSb+e
TOHWe7oPt8En41RySllW+0j3VnfTkix0IKNmAFls5+fJTrGQuclyQhXGlhKyyQjf8dgf0kRJfsyN
tSd+s7XY33/A6jTkZa+FZdwPQSuYzHdSJfWNQZmeFa2a/uDj/W5q9fGqoQADlXVDQNRJx9uLDd/I
0CK9//U2IgEJAyaahiedLuB6R2fXGbVmHoLMdadDjcf4Y4T6adHO+aGMtb/SPvX8trN3vGbLNX+3
u9pI2vtL2IzjEGhWSpvRENlbpJ/3oPwbr4wEhABuwD/hDF/toaHw6psxBR0TIe4jQW58DG0tZH6p
iv5V1CH0+0a4x9dvKe/ni4dSLFsXU2OovebBpXDlFV3+fc77MjDToXtO6aafeeTbQ2K30TPNu1cj
RSX+hSFkpIeh6CAmuT7vqov6cJOzXIVq8VMUDd/doW4eE/qhOwHkC9vF6v2G3V5CDyHM4kOu/Ga0
i7Q0E+otqVlMD3rSTcAfmhyG3cJzj0W0aIehNBCryM32IalK72y6sfeQRpQXjKntTlrkuSfAXSph
d+ecw6XZG819iWJvfiOj2WBuiTHoVV1vRz2nDNeY8Qh5dFf7rlYUb2uTUoObiaPXGRFSs4l1hD+q
PucVCTticfobRDd0uNc65bTYWf35vmtsXR+MHlIVoCYHDHoVHWhtYWlNrw5BWlvRg+Km8Rd9gQ1q
aby9OYlN15fdM65+quBriv65UN0CfucxcBZKmOdkKooKlEOUN75rdcZb1VbC8ZBO8R4L69bJ5okj
d6OnLyeQrnedmfHUdOaM7HS0W3GyGmSHfGuyFnOnq7VpiEKLLBADWVoXrWylVRfdLcbAdSGESFHq
8xsqZTvX8Eb8Q74vmcfItQkSVk7UMWObzJ45BlViQ9k1mQsRXdtVic+9ieyU3ajt3ljVlptIPRA+
G7t4w7FlNUBsXFn0m0fN+zKow8wxS+aLRmC0cw9vLs/FE+WcBJin1Q2ZloVW9nk4BKVXqu+MdISk
pdDtwleHGDn4Kd5rAW1+NYC9cipWSjTKJ/63mKQebEXLq1QWL5YkfBjmJc/8oc+qPQ7ZrZWBU6VJ
zTApelGrD8fMGBTYY0eOC3JF961MIxbvjXn6DvWkWZ8rpa13ygmbJolLCPzJ1W5muvIFNS8lIXXy
Yi1+aMa+/JwI1Q3gPTc+tvSDdk7Apj05SAFWlALxC3vwb3vZDE1WxRMZQNGYR1Wk87lGSOJJsUv7
YLrjp/uX17Y1BlgBHEh00up10WvLi+wYOKpRwOOOlvHyRbRKyxiPjd5gu6g79rY8hUaJTKIAQlHu
uvaUaCk1O3E9PiDU/5pfjyU1ijk1/8gMzyaVPeb011KeZV+mi5fQwWvaLvuYae30HobN6U8+FTgd
rhAgSEDorxczx/aw1COtEU3pop9KbKcn23WSH/k4Vt/HLNtrHm9unoSnkumCxV4DfLWwMceBeyRo
xzlLz0rYoVbRjmr79b5TbF1V8vKQeTwcw+u+S6ZX3hjn8RTwdronu8zqM8S03RuErazDfVOb/vc/
U+t8N851a7FKyq/wAiYHuj21H2n9RQ3NJ9HtMhpvvZ/sH1kTiTzOsbo+Fg9RlVrgfVDL2Y9jWfcn
r0WVdIAl4zQz5RT5LSXy0+vXSA5FvxqbnGnj2k30smdyJOWMuQh1nca2i47t2OiXJQZX4UMkuScb
upVRccIkoRWNf0hMrg3WVhUqw8L3A8KjI+FScvj9atDyb10o8k8jcz+nPJuVD3I2sfFrpXT//YMl
SwYo+ls8Qeshqti1lKnOaV64aozoxlB4qnJwRkoAI7hUx68aKZt63+aW14IO4HaRAqPQH12vWikt
pWfIZAr6MdLnQ5hl9gcCpPRdlfNM7vjt1lFkzBc0mIdSDu/RtbEsLLwpVOlYqKhwfG44I8pBVZxx
L+LbtCPFlrk4iC7XrwFtSQrydkMxO9cAtJaoVfbx0OxcZFsJI8Ob9HcJqcE+rF6BtIkNUQ9YcaJ5
eHaXuTr3AqEbhGfS5ah1RvU0LiXxZWGHOyX0ja/GeCIcLjogO0hiVl+tzlRnIYinGwEQgsPhWQck
dyJ/Udri9GoHYWCaTQQcy+O6BqooTZQbDl2egG2IvjlGMRd+rhTOKS317uH1tiRLFW84ekowjl/7
hzV36O5oCTFeuESQykVjVp2VXF3iN7o2NHtFoY2LDTQk0+DozEn5oFUAFo3uDDCK6ezQbDT3EBJB
/SJY0HS/V83+H6kvtTzYbu6YO6XRDf/keINY5TlCCHLddFDVoXa1iIMOZ3D2KODZexuVVb4Tr29a
oTjEU4vwGuwe17tJU6lRlg4nAVtRPGWdHh3mMtnjL99wRTmTC+SH+RkdAc1rK6VTLGXZ9FNQNZb9
bdbL9m0LBuGb0pYYvO8fG+8eKSO1UJqOXNXrcYTMbKNGsT3cvndgJE860zp4oQXP95ikjX50haW9
/pBjT1KCUfml37nyEdebEmQwSTvo07chmo+5vVx0IxfFoQc28mMg90n8sqjj4kA9rNvj7traXjnB
DauNJOB/URL9LbDVGK8RSjPDIJDXxcexgh/0GAtkUA92201i517ZOBHU0F9gwpTUIbS4/piUH1J3
BvMfZI03QOgYt0p/QAp0qU5aps/iqa7S+r2T1Fp0vv9pN5xVZkLc2NTxoWxeHf1Cahfa7qwy42MU
x0510vdOa1uvhaXD08pZ5wl6KQSsX9gUTVCa85YKXrGpg0I1u7MVS8ZBdXB3TN1Ck7GFujpXGV+O
8tBqLwezbRDR7LQgsSjw+UtMhRQcSYSOKlikCywN83QqxrQwDxSAoIIvw1KRY4Jd7KeD1u6xKmzt
MBerjOuRhWH88vrbpvNsx1Sk1KCBCtDvU3U46Uq3p3d1awXuLTnBDJoL2co10rxprKnI014NRrj0
3vVK5z5qDiz9973l9iIAu0uIJot75BDr7+jFAtw5Fdpg9kAWTJ5W/C2qefpZ20qHmL2Z/HPf3saq
mFmV9QcozRF1ln//7RRWArVOetBmMM/V/B/cu/N8nD0j3gvsb0MKnj2qK5SfmaK/gXQkrY6ohl6W
QVIlxtvB7qOLXSrxU55G4kOah9YpjS39wWis+tXnD+CkLqmz+GoS3HG9wqF3NFGaZRMUaZieHGuh
Aw8Ji/f5tRsp8ZnwmBNsojSzxudkhjUzAYtSZW+L9AxkdHy7GM5eKiZd+brcyUAnmkRywAXY0Xr6
RLObxlPHXgSWYnfHIndyv5mtTwCxTKof5cmBYc1vRfmBz/D3/QVugBuwLQn6CSloiKurXN1qUrOv
Z1UErjKC847loEjhOs2RKdPeL6uuPxt55Rypw3tHK9eqzwbcW6//muBSiQ/pZ/AorxGjxkghaKmV
lkd5SSa/SdQ+O9hLm+4Jvd0eRBk9yZCN3Jrq9+pgJA7osbZQOvpquvONEbNuPtrR7HrIhZpzf0wj
XSzP97f49kkkwyZ+ouZODeFGzbbOzEkxRc04GM2SZ7BWlfNXM6dZfZwKWr879/itNcJfZpBJkQjW
mM66Phh0hcqCW+Glc1E9GN2iP/dc1bCplLt1+g1bsi4C+Swy65L0+tqWJSLPjJKsCtwxjR9tO2Xq
tCzyR2XRtZ2X/vZGA7nGeA78aGScUA9fm0q4zkZ2uAoqVbRHq566z0uftx/vf6pb95CEjBIyRXBo
EMZcW1F1UYYRM5xB5mjNsaxs5RJZ7hC4S6J8LJpW28FSbNgjbeZi4eVB4nAtLpfFSzj3elIHRtOZ
EP0nRj77yhCh7g1IIEsPkcVk5/nVi8QY+QPwIRkork48w+OiMDK75nFwILztlv5NB7ziFNZ9e8lq
O9zx/9tP90IdwxqlWi7DCtebmmdxT6mYrhrCa99To1PO0Sym0/1F3b5EtMIkyRioaRvCuZV/2CW8
IJ0BKkVNW+0QwzDwsYZr5aGM5h+OFueRXzule6Lj/PW+4dszQORARkumRx2XWfbr1ZWRqYeQrwBD
KMpheeeRGH1JhTYP78HKGq8+BVzQvHrMBEkM5/rATc6YVIycU7MTURYYcxIfBKXynbT29oP9P3kW
Z4FDYKyJkXORgdJy4yUoxymajozkuOkBQvPJe7UnMiwLwgFEPcAbEsvrvUvCMUMLqdeDdJqKS+HG
w6F1YvGcIUF6HHgrd/Kx228F2gE8PU1l6EmoDl7bU6wotZEgMoLCVnQPKVWjrA9T2Ajv0axM+8Nr
PQOtBY4ZkBiKEVCiXFuzGkDYKec6cJpWPyxQApwja4rfdbmq7GzkxitOKESoDNaTQ33DmN2MnZ57
c9wF5RDmj26qM0SVxd3fnc68OiyFyXCsOkc5SjDa+6yvk5JRE2M2TveXvOE5IIxhIZaDlFRhVodB
8dJY4S89yIesOnZdnilvbXiwmp0r5fZDQnUFupSATFLNrLPMRA/TUljZEMA2ZNKE0mkjgoJXnuJu
1HbehNs1gZ+iWEAtifEZ8rHrzwikQit6mKIDY4m8o67W4ykjPPHv79xtJgtznJwJpZchB9NWzoLw
UqoPyNAGYqqUn2PsTvP7jnLgQ9aO0Rcgb6kCybI178l1yF9/HXoyo0Y9hNFCMgVm465XZ9hCc5qq
noJlFNpDW/fjA9PB2amtsuy9Apfiq48gxG5cXEyvg/Pk7bu21zlZ0xLicYPFcwEdQ9qdy7Y1jwlz
NDuh7c2Hg7gHVD0DBJwKEtvVOzeUkzUyxWOwpdCID9ronNshyV7r8tIK+QdzZIRdPOLXC4qtwm7A
LBkBedJ/mitcXx/qV79uGJGYQYki5epal26ppwjYOhObQdcqFl/qwmmK6JA6cZE8aHNl/1v0lTe9
i7IuKx+z2sjdnUBlYy+h9AMGTGlAprCrm1NUaZMNeaYGHj3Dc6cq7sHQY22nznjjjJIiXar8UfEw
yLlWXyziaDBm6KnBQHvobWJOzMJpStu+NRuRnGZ7jMbXuiNLAc1K9Erhnf7o6nAn4VCjoGFqAeoN
8Q80fNwPhZq574pKz37eP+EbW0iOLD8hDmPfUM51FolAHbpa0DfIM4ZzB/KTQZ2dt3tjC9H2oonF
LBxCYmuOm8QsQmIExwqy1p4+x4mqHaaqUo4oAhYnZzTy8/1V3dzENGLI+wkTbIJykvFr9w+7ePbG
ubUCSLlt75QZtUbVza1B/WuLM6RP983dbiLPN4AOikKkihQ3rs15qjC6LtWswCNiQEWx0REfZ1pJ
/PgDO9yH9HxBYcJwcW1HTSZYNZm4CnotHd4XSUMUWVftzjN2+7EotAE5oFFJrsH1cW0lFEy61nVu
Bxy8p0YtuqNi1YHQXOWYpuL7/SVtfCleGJvgmHdZjsFcG1NDVyRuNVhSvjo5Gp6So2upl9D2i71J
ow1TqLBQluX+5WlZo9misHO9wZ6dIFcAFP1dGE6J/kWtwjid9JSldgKtjW2kEQjUh8oJbcE1bK8f
YiezoIcPbOrZb2h+OY2veV3+YEcq8PSuUfZaFRsLZBOJ6rgx+Ged0tQeEZRt125gV/147pS0P4c5
ambj0LwaUSS7WXJEARouRsTWMM/Ozq1anUdMJR0aHzC0GcMJThtkOKsqV3fu+a2FAbuTsBTK19i9
dhKoIcph7m0v0EMYdHpFfEqcJH9sdX3nIG8YYmGSko4nk9n/VRyQaE1kp8MQBgUjCsGUuIN16pq2
+Wp2kbInp7dpDKQj/wNgCerxelXMluVFjF4hbBR2bfpJ6PY/lTYHzQF++9erjxkYOlml4BEjKVwt
bIwjNSYcD4NUt6bjVNXVY+MAkVUa+3jf0k3ISApDycyQo3RSbW11ewDmF7UjtDCwmyr9TlnfusC7
rp1KMc3HNu2Whzry4sf7RuVWXcWL0qjkKoR4nzLJukm3lLmN3C5GC8XQz5lD/zZJ3T3++NsTzf0h
tURUiY0CF7v6YAm30zBYvGJL8bMal2/AqSFQrRrHnxPx9/0l3XoHxlxZn6eSzSDByufTyBVKn3AL
R5oIT5qwyicKwvWjsaTxDszsdvekKYkOAflIXVmu+7e6vDV4XT+PisWYdbKop5B/OWVkTAbc99e0
ZQi0PTyPbJ5sOVwbqiMzbsI+d5ggN+fHPLasRy6YPRGTWw+kj0qhTFbmyFrW93xDc2qa3MKRlYjc
RwYTEv7616SrT1bnPTM09u3+ql60A6+9jzkPhoGBBQJTZZrqelmFIuwkEaMTJNrwrk+bY1rPMNgz
+DZcPLU/J2YLPxHl6Wrx3jnlGB2EY+wNukh/uPkRxKkvgipc/qsTzogYVxZjqoEN5x3qHbnIDzrV
yceiiaHDrCBiPmZxPfuhM/Qf7+/Ahq+CEZfxghT9IoO63oA0U0yrCytH+mrjg4FRHhmrh82tyfbk
zrZM8VEla4TE9tycwaqJUcJdnCAFDf/G1TObEhotwHIMtZ2bbMNbOVEvU40g3m7uzLQuHURj2NGq
yZp/CuZ9/msc8Wr6R8I5bhNeHOBSbN5q70iOOrtCzCvIpjh7rpwxftekvbITjNyuBRtIGhIYcPLg
zbz+QnlYL7mVzekFal+DaStWpB7MuBr3aBdvDHFV0RWFCxSOTh2BqWtDrllk9sSAWlCMyN+mna36
YentEdrdeAFWJLu4pBwlbFyreS5dPAyCyzNIEseGTFodY5/LefyejFO4c7y3VoR8EMgP2fTmVbte
kZhyXe0H2wnmaS5PUVm2b2rDnc/3j9CmFXyA6UWeT/xtZQWifFFOsRvUfdof6nksD2lt7tU5bl4w
9u2lqcfImCzur9bSGvqSt4DgAJ+PPxWxfJhq2YNR+9Y3BH22169JDltzGUlCufVZjdM6tZZocANm
+t3HvkqNU61YYudR2fIF8gfZfQFD7K0vn3rQC9pmwg2Ak05fZqs+ug7cSSMR43/313Nbz2T7KBLR
L6dTAVPr6qx6xRjBV6y7gQn8tfapC5T50XP77qm0nD46Gk02fq8GnSkyWptpdYbeuk0Oqk3lbGfV
W/7Cz5AU0PDnQFd17S9j5ZZd3i9uECuKdoq8aKYWXrk7cdXW3lLUpyv5QtCwRv22Tez0zCmw4CEd
fAVO5Yc8LHufgdS9HHrLNWHUIDaQgQj8gNcLSkNjqmuj9IKyNJovhat2gT6Y/Td6XrrvVrq3cyPK
b3X1XvItSbqg+DWpsXDmru31+jxaeV57AI27ZfTtSojHaoEHmnHh7lNmA02K+/rV2Dxp1cUT5YQj
gerqekxardLQRyRvclMqH2GvvB2rojq5toj+4N6SNAQwOkIVDizheoFj2KO0GnL6lmEcQTZ3zqFd
6r3htC0/BKNCFxmIMcSOqyMhkigerQY/1KZ2fKOUWXzihX419RDbJuvd8txRkFjjmiJa4lFdTNyO
8IeexjIZnpO4Kt9Ojlo+RlFZ/3v/pG/5vUfKTjyM2N6NzE2tC28QEQc9Ben8OEea9XlW6ZnYsblH
lfbyHVaOCEMapQ8Sd0o6a+xw7FJdCRcVHlxrYoaMn5M/94yTaf6yjGZ3KBynL941yOHEvqsYtFB0
BAEUP6qU9JnCv/G1G+xSezNnWf7Zs9L8a2Ra8/ea7Ox7iQLoswnL7Y/U7FL1ULXKNwoI+rkI03gA
cD7WD2OINPSj2dV5caqhiQCSl+WLc+IsaN/N3O3UYwvnNmD8pIh7X8sKc6cGeat5KhUNkaSAnp8u
Dffrtas6UegsPfy0cMbGLrIDeT6pPaLLRmufiaMtDaRV6U3RX66e28bPGIYUF7pNy1R86g9WGKi0
i0vesNEsP475aIsDM07RI/NxNXMRTbnU57BFh/epVLs2fjZzJd95G249Bp5CyUeOug9cx+u0t1Ed
WJX6qLrUhp18HhMz9N1sWS6MYnQ7l7K8I9YOAxBAVogBorFz17ulx06ZpRGX8qQjfOLTBdLoNY3T
Y4PcK/q+yeg+9dM8nDQdFspXv+kGAgdyDApwBTXx1TWtUjpb6nryAmgZF99LmSKISu/1cQrxCc0Y
KTUGN+J6hibLrEayK2eXKZsWz+cJoHhm631XHNMyqZ+F2efe4bVnnhiC2hnVH0AjgCivt9VximYp
pyi/lC3jIHZbJg9pJRR/qpl+um/q9q0jT+Qao81D605dT56o0LYUKsQOl9Q0YnoJc3vq0rB/citk
X6osn3YO2O0lTc5NpQ5xJjnXuK4lRBHE4O0stzOfhlM8q96RSa+9kGRjVSRJkoqRQwCGY+UalTar
2VzF+cXKkpnhXfNhzpPwMBXhWXGnPW64LWs0ZmRvkmuDqsX15xqJkytPr/LLAFvsUahNeoZkDGyY
Jn7ahdWc73+yl7nM61MHUARKaeD74BBuuGOzidKJSMbiYhiQBj4MbrS0J4WpvfYxNN0ivcC/U9Vv
JjMuwFIuVWQcx9nyzEMsGd6hZ3Dd06hWbX5CUwUkq9PMzbtxCOFurLN0/FWpRtUc0CJLHH/0iqn4
NRMoNEd37Nu/TKQIwLNqvfPZ0niZjsVUecmXeMnd5ZkgZm6Oohoz9aRnVPpOlRL1H/vG1oQvxllv
/GLidjoYYlpQ33GKwV+Gzn22Fcdh+FQXw+feNOcBuZdpTB/sai7i48723dxZMksj6yBSlzPe8vr8
rcQ0KbG+mBBxXGwXCnjNkEpKVbGc7lvZuoR1GrnAhClEUDq9tqIJNa57S5SXCPH5z7oyuV/DMay+
d2ay1/vcOFLUNkFRAOqRMYn8+28L0r2JS0n05UWNdMuvoDk6WZ26RxG2uSBCAhDdYPRuKvqJ03s5
6mnlZQZBd6aLl5zK3lTORb+bUGyZouMoWT2knO0NSEKxEwpDTXmJk3B5UIAb0zsW2UNNK2rnM23t
HVQ9EphEWAdy6Hrv4tIrlFgxygv92/7c2G54Nrsm3HG5zQX9ZmXlDKJGQqYqpvKiAIX61Y9D77eD
oz1M+pzu3K9bpihpMpEl2b9ugNRtUrbodjs4Q9t9ZKSU0b4uig/TNOzNbmxt3e9hxiqoz6ZsnOOF
MCOK9CyAgCM55Egpvbl/jjat4Nd0QEj9AK9df6DIiFWhQB9zMeDQQIzEVQ+2krgPr7eCAU/qhEA5
vw6ZxDCk9qAb1SXP7fCkMLpwarpyb3B149uQq7MMqclL5iXfkd8OKiWDOBGlVl4KT9FQllDGx8Jt
PopQyXe6VBu7hiUY2eSMsRTcubYUw0hddr3LYUVhJPHTUIueoqx3dz7O9oL+Z2blAmHsdq7VquUF
0u9/tNTRHyX6x6estzc8umVJciKSJxNl0ne+XhBtEEQ3e6W8pH3inqMFsNghNSLrmRZr6u4ElhvG
KJ2/0PNSSKaMfW2M9h8kZI1dX3Q3Hx6SBIaPqhb5j1oAB73veDI0WD3lLxQjZBuQLt600R0kVlJP
xOJSJ10PEGHS3nfdbAdizrSDXiToxbmNuRdAbBiVsB/ZNtWhOl7FK1UlnMhl8PwCY4AynDs7Cvtj
3HrDp/uLk9faanFMGRMZ4YkvJbHrfczJivRmtksyj+l5agV9OPWvrK6CFBHGtDISP5rnT7B5fL1v
d8P7ZXWMQraEeNBivLbrtso8pWFbXahaFd/E3CfPQPLL044VmdxcL484AogWHSvSckgrr80k9jLm
MSf6ksxJp3/Uy8WODrXJRU9tsaybB1cN0/7DWBux+bZHbgcCJ3OIuoPHWzNdoDdI43f6Alvdm67Q
J+8tTJtD8wHC/KR6u4Q6rROYXeMW4F4/fKXBKf72vDSN3lTmEhWBTZHWeTB66GWYLLZqwpiIT37y
hNA58iOUQYEKAYB2UJknDQ9jr4Y/4xHKaV915+hfZ5gYo9DqoRKfAGIuH3SryIfzkpvKx5xSFXPo
bZr854k6RqQ8TPXvWt2N8bFhgHmPjPP2xLGVzL9KgnYYEdY4D4XOPWPceXWZc6RAnd7uDr0FRV+W
mXus5rfOcW1K/v23SzjOl6ZD7L26xIaTneBA6U6iMLVXHzGsUNSGN53hH6pR11bENNFL8VBhqcNI
edBSwzjUAMf/wApVbV4uKcF+MzjRm32cMAMmuCTmxXkcjHiqj1Dk2nuKLPaGq3PtgZeSE65kw9fL
mXC10Gpw9TAT2qFxp/YophGiGBNS7CeICyD2vH+6tjyCG1iyfFNahhrh2mLr5snQkfRezLhz/7Fg
UvxqVF2l+hatiJ1tfJlhW59kskUJwCcUpDN1bczx4sxQukZchlFYTPZZWVt/mNw6ns+kT813mNH6
+rMLN6VKRcrWymPbmfP0YCF6/00gLqX6oPXUEkEvAaXYuNgLyIaliX/krVV5B1fw9h6ypteNo6t4
1nDIuiUfP9um1OPohs5yz/EyLrnfd+XsfeTizuYHOKiEfoj6qNMfLGpis2+6iWU+dJENKWLFJdof
IW9YlENUa87sMwWoV8eS2SSUpFwqFP2T6kwLEullnGavfvrRv2IGGQyCTX6zHqNlE+Qww8L3SZL6
RJFSOWVemvk8dMNOMLPhfIA4GHqi1kNXZY0lquK4tTvYrS5wuU1B3g4ARloDCY55UR+WPEqeX+16
sl8PrxRXLxWf1dl1Ij2mdziJi5WW2S+UpOzer6O6ifxISZQ9db+N+4ilSdAIwHvZQbz2vUS4nV0n
WFPVpT1oOP3BiZH8ur+m2zgDdCxEmnAuwQkB5OzaikehpckIpS8TzZqPOGn1NesFQk6dnfmjES1v
m9jL/71vdOMMyzwbCiv6exRHVg+kMULFmyQYhTJc9wc17zkD7j9mMS7HP7CEGxLP4CQQol8vr/TE
FFao7F2ibg7TJyVthPU+KZidOJkJT8uO8299M4mT4nans3w79Fi5aarqirgs6hieDOYj3mvesjc7
uvXNaEBJEg8CKFzkelGe1G2zirq5eEJdrL+tUDPQo2sTBonT2q28CywgJkRzRGDmTlh6G7lJuj24
U4C9kxKtGzaZtjCMPjrNZdCH8mfG+wwHnpIi+OcrUaVlfly2XfhGpGm2+EbkKI2fZEZs7/yMLQeC
KpWI4AXxvGbKbnStioc2by6WVpnnujGrD+FoivfWkjRP9z1o65PSYJGSxvJ9W0++dAk4NBDizUVk
3hA+RFas2+cpLER1um9o6zZjhlMiE5izvGEvanoN3JFl8VXhIH4TIQKbHSIxiDeePi9focUMdyBV
GwYBVNOeladfNvSv3chWloXJ0lZcUmeAn9FIfnlxmSEBmCV+ndmvna4EPEsGTUmeq4xHYHXRWGE0
ArngXagUQ3yIM9GfkrZ1P/TmtBc0bnwy+R5IPiF5qd1AuFLmc/SR6yUbheeDvc/9qRzM138vgykv
ybmBYzBme719RZ5oI31FXh9e8U/UOhY6QKgKvrPGyf5Sq+Pe9OFtT4Ud/J/Bdfd5ARPhlY0tLh36
QcQi8Ycqzz8tU/l+Tsq3w5L+JzxrpwO9tZWkMmQydB0IwleL7FEsFmw0i1wUrTnMqCIWBy+2tNeX
QLhMuDHBXMkJ4zVCAiGTpOzIfy6NV9WHsEbQORRaeRhnsVfn3bg+MQUlPdBn5LPWcycKwqRNOBXN
pa8NeumuOs4XL8ySpwLxlDdzqnenQkXN9P7x3rJK5kmtAvgMFFvrUBKhnRDmyfZSzk702Getdo7M
sTv3utlfzKEVj/ZY7EUs20bp4ND3k6J1q5diLDLmjPOwuZR0OJ4asQy+3sMd1it1c0xK3t282u0c
3fJhsK9QiAGo4dakSrJ63rXZSEFXVu1lWIRozqGS1U/0VtsPYbH0/8fdly3XiazpvkpH3eNmHjp6
74sEloa1rMGyPN0QkiwnkEBCZpIJvNF5jvNi/aFy77KQy6vliHPRp6Iiyi5pkQvI4R++gQPGILt9
EDZdJmwP8pImDtnBK+FOiLIGVOt//dx/clQAPAFTpdWGAHYO6wz/Ia2rqeW0OLLxZboQQI1hyhSY
ZCkFm/zIDveThw2hJqgdQFESALbt2VjopYG6ryMPRprmrvJs+gUszf4cisL1VeJZAkEIpye/vr2f
LFD0zdBhhQER1s6WtO4PGpGGz9XB8hd2AYGe6Lx2y+7IKE959vNECGUE0D7Xig2Qjdt7cxMDjq6P
pxgOvchhGd7ASmk1eQlASgZNuwZcr1myBko952hQzhlkgOfMhXb0TrVjbJOmg1nur29982YBtgC0
cm0wr61slDM3JXq5hCasYV0BR0hUVryi786galjuA7OMR4baPOV1KNAYka2vIgT4z2aoqq8SEwt4
gvCytwg0zynBb79SH/ppFMhMorGBvRbp++ZAbqBw4UUTBLhs2ASkZWCLHVoh85GIf4tkwDAITDFp
0P5c2cov2kIFZ0pU1bL3JKrAhybpS3FixAyR5hhtgpK4jpT8tPc7eDyFYDLfVZYMNXDyMDgmUOqy
v4YNdKuvO69cypaoSoWfWaCVl3t+Fx1A5nZ4zuAJK3JJ7eiVqPP1++MOVhUqcBRXXfTnKxr91Njp
52Dew8EJlX8Ahim+wwhUVus1Ryb+Eyr/h4m/DoY1DegejiXM/C0BIkEl1LdV7e370OGwEbNj0ejD
TA3HPECfP9y3vmzq0xpFM5c0DurDO7CF7CF13JrDB5rXwVeJw0jdmrYPq0tqM80yf+hK99y36HKS
zDPcMJljjR+UawaGtKsJhUta1cdeLisl2AftLNaQ+cGonJ1XsjjE2HPNj9zsiwWFbBoBNVYT6ggg
EWxOi74IUWIGc+WgdSwybxwVUdH0WS7umL9y6SJ9QFEPNjeo4KDlsXmFrQqAjmldeUDpaMAJbH/x
B4FWEbWyXw8UYS5sXl+4nvU4keAoj/jz+VwJx6Cq+4b5ey+BtTMZwZrNFsumaeMWwbX2qvaBB+KV
APB10gD4vRoIQcAMa20zqhkrHVm96+2RgTkhAU48OoFZIdaKL+tjx87LvWndMsD1AC4XKrzh+gh+
OOACT8qE1YsPbTvLw65cLhnc8cTrai24Jez/IU4ArDtkQttbCtrAhaVpBF2kuuvOfF3SG6/x47dB
5SynUAYwryO0Po23EhZcAELW1tgmXKpg+gmpNB4APV2EBLAlfg5l3PrMGynwBp2QN7+eKJvg+mk8
KBGifQ2KNd7fJtAtYKnOIRkS7PGNys+iWMyuR7vqjBcAH/NycS7Qn192cgT579cjb8OlP4cGQRdy
MCsTZIsSkRyC3lYEeuFgVRCKDyGjrODbIzuuz0xVtgfhBFXWIyU7YUXSgQCbeETPeO6//iIvlj9e
MQRVsNUh+YQwzWbWqo41TKCGuC9YE+5QeJjSogxpZvX8WIt4fZrPlyWGArkmWTueqK1u1r+Wic3h
XxvsBSI20jbczqqWd1lruH3qinE/jhh4Vi2IgSU/JiH9k3eN9ueTyCVyeqC4nq+YFopxTaBcUFT5
EqZD5eoTLCE82KCG08vSlzloNFHqsnE+su9t0dnru3429Gaajb2QkPkrw70YBlhuOXOZR8wOLn23
j3bLUOOR47Wfw01vTOUw0hOfvhJo9fQVsMeDPAhgF6gjm9fsy7FkfVyHe5jAhLvBcca0lMMxwZCf
zGo0v1anz7WRiHrRZgEXCOh50PX2fnDCKdppUaDIoAYwJHNdlTYnEZiFPXFl5Vz6ctBTphU6Z6lI
olalSwgO1JFc9uVrh14KeiJggiKbhfb789feuJIDj+7BGabs9wuO1unck9FbxM+Q9IiCi1ou8ZFY
6+XejEIE5vn6nAG82B4/wFjPEvhHPIQW0saWXToEHMdjFq4vVxO2yFV3CXBL9Ci2demFNQNae4W3
n8fApGM/6jMJLG8Ge2a64wBEp4Wz9HcTj1GQL7V/9ut94yc3uZ6vK57piTe3CVuHeUHpqoJkHnd4
QGSfVIcIgIYjS+eno6ARjn0HKTQ0156/vc4JWtFYxt8j7rbP8dTZ+5qy6IhM0BOu5/nOhIMbaet6
zqFEva0s9hAacHTXR3ubJ43eDxUk9CvSDoC1ga7Zy+7CtXoZvB3rWdG3cJpPJuKXHX2Ml6gurmTf
jzZ2rtqHbxOJJFdLmfr2xB+7GYzUUwvkVzsgrSii9yUwwHOqg676VMHWatkNQTAAQ2qx1o6uBqeR
hlQzCk9pTIf6wfZK7Z750aiKKrV4OB1j5/3kCWNHBroq/DM92OxNQQl43URrH1aPcXcB92ab6CFi
n389W15GZDjB0LFBIwWiB1iIz98jSql+X/p4jx0tppsWupk3NFbVLtKDl6PxrHfCanX260F/svRB
k1vxpcissL1vBvVdGkl3Aa2+d1R/CqsHCzxHzztFXOGDYpZUuUig1FSqgU2v3wJWfTd4ZaM/ulId
nt+v28AavqEgA8ou0VkJpHjGxrb5rVGA/QR1FcX97UZjK8xTYNEj+AbMTY7OlH8e8vBYiXrLIsXZ
gcQA/LxVaGRlmm0yBHDPLfirgAFWR0l1QmGTSwLj8JN+EnI3hDX7vDDbu5qMXd0keLV3OOvKTAup
7ypkskf6cT+ZSmuqjNo8ivOoK282HrBHS8akBU4rIKvn6Iq8lWzITVw1oMUU00UCA6TdryfSyxgJ
9Sx46eFkA3nwhQ4WJI36INIR7C06q3irRujiV8aXp50/HXOperkc8TaRHq1G7hCo2kLoqzGgA2JB
a98A8RCSeYx6N2ujsHaPhPYv7wmvMwQeBtQmHJDbgMCBSSSaY9LaW2KaPrfI9RmJBuHeFjDgOrKL
v1yI69TBQbF2rlBI2ixE9OjsLllijAUdqii1G+13pGUxHzIAoUpJbF9UMtV+MnupkLXrH2l6vHyq
EH9D6QOpBTySgAJ6vhwTviySOh09QIkiJj0q6tk0vVIwBMsEg3hgG4H6AJLpVpW0rFqlfGroIZJ9
SFo/guSiKpe0G8vwyP387OUBfPEETsTmvaWlOA7eGYcD6IHz1j0VztzsBtUG57ykzpHl9tOhQPRH
9BRCAnErFuKBwIiUSNGDM3bXovL7U5SSb5eoGY4UUn/2jiAlCdIBniEYwZtJ0ieqLqlM6EFJ23qr
bN3eOaV/zCb75e6Bs+5P2WYwml6UNMeimhhE/dtD1MYrA33sPgklh/s+CeTFJKm6GpaAHnldL28N
I8GAFsDrlY+WbLpg7cwFrDUqwBVjYJnAGMIfwbKL7n+9Tf1kGFAusbwQ4eMmtx2wCTwHnNyqP0Cz
FX2Nxq8uRhzJJ68fBWhBnAdYR4jzN0dbiRCnLgagY4pmVGkPKGbatM4xEsWLabfWilCoBP8KWwZg
m89XrDXwldBjyYPLdJE2Ic5O6jQsC8xrkcurCA5UyaFLA24n+KrbzQE4ONEzAPL2Sit14y1B/0X3
3iuBHU+jIFyHzhSqNlDO2hxbyH31jIw/2UMB1tx0Cw93SxWqI5HsiymAewEyCzKUq908SqXPH5tE
QIN9KMa9TA7PdF/SLFmiY35zL18OEmnUnfAPelsvLPE6Fx6fkCRNUBhHjT6vlpCdJG3imczt/WN5
zs8GQ+cMvRyoK6wQ5ue3FPqWY6RXJPBJXcrwrIvdCZXUrp0L4oKZ++nXs3s9CZ5lAi6sX9dTAkUh
nBfb87e3lp7PADPsA38ISdhIRnhQ5tbUfirnzmSvHw1WB8igsGbRbd2spUlbcCSjS7EHksX9MvVT
QxLWW2cKmR0lAQ1e2b7GLFy59ahto/6BlsY20bHH0U4sQDgPHhBN2dAIlY9BN8tdZKm+O0E86bw2
T0QdAGEGgFpgIaCavjl6q4YGCvI+/FAZHTwWrLSuYCZNb379IF/O+3VNgbeMfRZkqKe6xA/l0AZs
W3gyAmfQFp77PumL4SPoRcPp74yC0Aw7xUqn2NxLBxIS1DkBMYA9GM8hWIEC3WD4kaj+xRGF+jBe
zlo/Qd6CyOn5hB+atulMqMZD0i3RJbOrIdduGJ979WhSFpo5b3rnlQBLTAxkgWiOI3qBogSYD88H
bXwBo6BxGg8lJIp2Dmd1ZouxJZj06sikXw/y50vs+VCb+xsDtLwEesIHt42XGy+sfWinr+hvx6uy
qpnYFZRZmzNmMZP/+v29zGSwyNaezqorCGTnti28jFPQ2bM7HiYtyzMIvq46vQ3PxpjR1BTRmGq5
EC6L6ASGb9qB8YeF8BTeI2iQNfFrzXfWp/7UzUIc4oDOsPWQwEPoFzGN5uDEJjgDdtOC+Ubc5VPT
tUfi/Z/MKuD8AEFe+7lrZ/z5C656a/CUX04HLevmBFzJkDTwCCfOJBoSgI2d66H0jiyYnw4KYZeV
qQ5tly21AL0F01jWMh0WzrtzCpjYjvW+PqDQP1xFSyvu67g+1odZ72QzvxB9owGE17xKrW9WKRIZ
6IFzpg+w8Gvry3roAqK4eSwqqHsttJvThoYzHDKg+36ig0gdizFfnljIFSExg6QRlW7U1Z8/6oBX
WvaKmoMOinE3RXOVDZoiyxnpMevklwVXrHx4tiGzgXgOdovNWDpBbWGaPXMoJyo70lERBYRCnuva
Yau6jVdPxV2Hu1zI6LglhC2V385gWQ6oMBWipt9Vg/79YfoP+siv/nzQ8p//ib8/8H4WkFFQm7/+
8231ILjk39R/rh/71689/9A/L/vH7kaJx0f19q7f/uazD+L638fP7tTds7/kHRrN8/X4KOZ3j3Js
1NMg+Kbrb/5Pf/hvj09XeT/3j//444GPnVqvRmHW+8f3H519/ccfK/Hn33+8/PefXdy1+Bh2ha56
tB6Vdfoolv/7fyjXVfe4/fzjnVT/+MNJ3qxizKAGI+BcVSOwbszj00+CNwg6kChjG/ahN7L2SDou
VPmPP/zgzSqRg24tKDog8q+wHsnHpx+5b1DYX1VDANZaNd3jP/77ez57YX+9wH+Dvd4VB7hK/uOP
P5V+/1pB61wCQHfdKdeA1X1B7pzGrg9aDXiHjyLOQqrJLwDMapv4rWODEEKSrpef1TRSBkAaWCYk
FssIG4yBTpCPnJSpdzVOmyVD28HcUWWcW1lC3BRNrKULUt4KUedw84woGBeBQ/MpVihsBm4zxGd9
2Jgxc/WUADQvW72QKSykuAjsqSsysMXtb7bTmAYfhcR6PuqmKUnIrOaDFUiQ9ILQpUi6gzryCdjl
3nnkKjvIK8SYH+AmU32ETS8D4GyE/Z/TxMGNMWWI2wuYKAlfpvasaPrR5IBuQbuJU9c5dSrt1tnQ
JfZ5PMdGvFUJjq4TtLLFPtbGs4iOmzCn0Sj2ld8kN3abOG+ruWhQ34B3LvG6WF+YsagvUNpthnSs
NYAxi6fbloTjMpwoZrs5vj37VFAq9k3L4akzhLNkacVMUBB7mStOOMBxPUGBa3gnLKO+ybJri32D
dhHPBmYldpa0VQK1UtOIOB/QcfNOF1/axYFBKFinc2Cvin02JAqKUJSURKjbfzHgQGhiVJRcAmYQ
QCNfmSAhpW4orMpl+MUSbWzIGHX6gcOa7sHy+wU17I4NexUkU5MVoopOaVHH2HDithxS3RTlbWR5
oE+YCMSkTNuMXbRxqy6ki/yeuLGemhXajlkG3qDR4JA77gFG1MUXtAKLmVRd5X5whWWfsbrvA4Ii
hzhtUaET8FtZkHourBtD4rR+daubuhkI1kV/W0ctve9KHDxkhPBbTFDSXj6CWAn0TgupFiuPZv9p
aNuGngfrmCarNMHVoqvWyXiPGkXWhU00AaknXKhFhqML4CXnIspjeKrv4bQ0wx4BYJqA9HWN7g5Y
N+oGrkH4akM0usSbk/qsETOvz/p5GO+bGp3yKFzYfTXZ6mIKQ96QFqLNB3DGXNjRBWFxoxJIfBIN
dW+QQVEn06kYmsrLgJlvPyF2hsSX1VozS+OwO6EFX67mCC8x85iJvkiKQnS6TFIs6ZobOekSy/LG
Ak0cG381xw9Vra2PMXYBj8yWtu7wleZr6MgV+jSYRdxAQ0kHVjpWhu37gvXOW8/oeErhLG/XGW8E
xNwnGjof0K1ADYNpqd67pmx1anmLiNPA0lyeCzcc7XRAot0CFgaazkVipslLZ0RkX6FezlmaJNZy
xVjSfawgYPaQFK147Iw3OHndt3hsM7uWnTGfYCBuPjW2y955pvTmEw1mKYxdp7I3J1wzoMtcp4jf
FRpUKEgHOtInTjDRlkzOHLYw4YlFktaQVQH6MW7MdVLZiUvQXfbSSIVEeGMPEzu1PJQyYhEsASvB
8D3tPiIDpOvfJ9MKS1QIIs8hqdWs7nOd/9VAlfqzo/TiZbJCxoFrmyhIYVBM82rg3EuhaFo2Oacs
uZaQNYN0dW+8PhVFpyjRU+QNJwlqaaSBEss7G1sY3kqBbG/SoAfm1sCKiDTzrGQuJjXMB6zWAOs6
6qfHxTLN9WKKGRGbbakws8ouPER8nLDM3MEaSL0w84BTwuqygA/9nCK96PdWAtpSiiUQVakL1xnk
s7EzfQQGoTOAtFV2TQAB4gvpzQQqXM3LGcZ7kzcFqTVB1DCtF1u1Fy0V3QOMeGs8RmPG6wLI8SoV
AQ/eudFgP8qJedDuWxanzkABxVmwwE5nIGOyLEFWyUSwc3TwyimN+qK20rLipUc6e3Ggo9XXfE4T
lOGwo9PQOpXRJExaBWLuSAmc9QcnSZropEQe7Z92Ho1vLAAXEtKGfRNAxsO2Uflf2iQNhar76wEA
kjqLJF5S6sCS4NvcabdJB9oG9c0CzcHmXMyIt2/DxMKvlziukjSyBuXkEJRU8Z4mAe0z0zugMo04
sr8kJvIkcQykDwiLIhXtrNFyL+yQLe845IucLLHKEQCCKASpv+uaj+Ho8/GUcygtF76DziCMscYH
VVbmUuPtwb6qi2hHdHJZ2mOnc2FhOZFKMsqyYizLLz/EI9/P+R/P9ed513qqw79pNSiBoiP6OVtU
t99BDquNK56i0iqvWouWZzi1o8yKFM2BaguyRicdoD4Apj2N/KqY8H9btLe27P4+2ju5u38eHK6/
/j2489+AgQDJKARvyKaR4v13cBe/QTqAtB4U4ZWmACTcv4I7942HuhOKg+iRQtlgrdt9j+0s782q
LfbURESVEiq4zmuCO1zoh+RobYeigbVSsDGL0aXY+vdBNSsaZBuRUgz1tY95m0GZu88n6XpHsFzP
R4LOwMpxRJQL3hCm3gvou4L4adHitAFss0ojGEVhh1vcvC8Lkf/w6H8ysTfFnz9HWrHnuDUISW99
XuOqHNop8IhbDkXmQk+MiGmejlQtfnI7EGnAO1srdWgdbGr4sLUSg4gSElTRcEoTTi/lLNQudkt+
jF4LSOuzt4Rn5wN1hxJ+AHlPkIOiNa/+oZxVeH05Uogce7Aa98jI1VC8TYYWZhwQ/Yz7FbOUlAQ6
P2HeUO2Ne7TAC0kgkuwB7liEbZcuelJu1ndUDiD3wBol9Qykq1BfVHy5ScbK9vJi9nB+17xz3Qt4
gbJLZjxXnCjbow8Qyk5oHgTjhICTw/A1CYq5TamZOufCGgx+6KJV+a3qlhr4Dxtb186DXP63Ct5f
6PF51K+v53bAwE5lOV99a6poDig9hMAsY4IgZX2TxOdFHYV9CiqsMBc268LbUWlc27MX1hMYP2pN
hFDRA3p2UZNqt3BqMrEEESxj0fx5gr7Jp1L6UQ0efYFQG0DdFc/VddOKY/Xac10Gg9kVkS0fO2ba
Im/sab7XBQ5eeDy030DpCd4OnJkKgXU5voNC81LvGHUpdCW5X1ppIqvgU9xyv0+Xjlv3chyi2wJ6
sreFCgS4bn4B4w13dKgibdLW4ycQAqHNmjllqz4hdB4vl5jjSXcx67+gjd+9c2G7TImLTOnQWk7M
UgP1MkQbMlGfRNCw+05W1T1WzXgHw4igxsHOQy8tuNtrggxR3iHgWZp0cfBmbItWCGVp29Is9mZm
cOHBfIYYlhOctPE8y3RBvvmZep134XoyuRaC6hoPE309aPZp9nFy4ZVMPDZdLj2wdynia3bTjcId
0g6yeh8cPSEhccZ5uK+SRH2cisZ8QMZRxAh+5+oh8Ji8kRDqaHbuDNNHyI1OM5mmsLEJW+h0gNEu
sH2OblpJyn6yH21j6gdNeVMjJAG3gtgIoa5dCumibPQ7aREBJzl2UnS1cz4gVfdIoirr0LhNYcMb
uOvh1JGgsJyZNuiulZ2M4LUswisyWD67EXE47TSAfUsLMdnF0KuudfQXBMvlPRUTjd4B2k8/jRAX
Ksmgyq5DvB3HZTpbo1FkGG3j4P+7fEFhjIUI3SAEJMhUO/2DHNCQgCdxNEIEoeUjcSPjPTCuOpMO
ITQFCMK6ocT841FN7NpiF9Zia59wFUpOmmlp33VeXII/75cuIuIAugYeyosdgTb8/EXXla9JA2ML
j0xewBrSFw1WWYMRm9xBv+qrU0ogiiwR1CXpRiCkoNgx8ltR6+WWYduHjpodll9HvzHI5JB9f269
Ibx2Bbp6KW/ASlq/DOianUjEtT0WgQu90QDFTsUc1ufQOcT8t3v4cGT9AqM4Ajn04LOUVvUQy7C9
mleZs2xGiWggiaTWlIIOH0FeNvFaN/XCogRznk/60wJ4p0IWaMuHCRPonQfpCJ4UeFtMjeZCQpzm
MdbwGCDjUDAD9CmssrOEFXHOKO/GLO7triGMQ3s6G4rJ/4AmV/RFFBZy0mD0zJBhwxHtWRIW3V3V
ztQiMvQKzCg6Q3uNckl56hVeV5Gy7OuWFChr+UQ23vyWtwPyA9u3zCU+195CVgi/4Nj11K572tRm
lJbet8XBVEFBwqtJwkM5ZFNVWAhdm6SUedXMzbW7QLM1d31u3qHMydlOM3tJ4z6EWIZoXHSsYJQI
Q6XQNwWhMa+nnRdUQZ92c8xiJDcBUKC6dsHpDSsd7gGnMp+dLuin1GmB2SQAApoGqhFgC8A7g7Mr
EIAt/9S1OcuTqrfjzG8myomNIO9cNQ2wlhV3RA+nKGhjgl/CVApTweBbBIMz7Q1n8xgLL9dOhBxA
mslOkGEPwZXQLYQcoCJSPfiYrXBpd0dUFCB/2UDikMFNI+XUrJ2BMYGgQU+r+XzqAvpYOTPaVTSo
NVQs21pntG56FzB/Nd2Mod9w3II/zHlbg+B7uhYnJ4IcIalAQp1VmTJHy4dCI/CFMN0Ik2iv6bH5
Sks5p0lH4T9XQV51yPpI+B9hZUsbIqMI4KrKsh+R6g8+mUFAbYmOwlPIYAM9gyAIcDZ/Ud5qsTmc
Mb+DcymgqeVBizIgo1cA2o6GxHubNcm9NQTiixNPjYSQhaQyMwBGvw3aWF4oGBx4yNtQ9ct5XAE4
G0DrpcqATqxurai37yF/Mb3zHSPaFKe7xU64VNVV2xUIuH0o3T30zDgfaanniSgDIExaaBCmyVBr
5J2Iw4d7G3tb3oyx12WjW/D7DoKh11zYXua3wrnCsRBdyF7YBlmZu3OhkfdgcH0oGkqABNO1ZyRO
WWziyxkcKcxzKnDIDDUAuWsVRr4vZFu+S2CiOu8EGvtfmV+4YerAUcfJIuEuOHYj7F/Ed3pxDnPN
IEppGIE3MRuAQ1LhKhQElFOKM4XJdz/gaUC+BhQZmBl40XIauVUI2CQVVdYlMricnK7ieTlK+zTo
HKxIXSbDDdVRdAcGiIzSYtHmbe+HoiCW76og91QNK3vqypMWde8utat6+Yi56dzxZICo6jI5OEDq
cWbqxIPe4JzbMFDt1/RRfV7mNXOa5wo7QCW0nEmX+NNl5KPkfeBzAGlaAYk1P+2HZPgcYPKxXbTw
5noGbPxbaXv9xYiDAvMIq49CZ4dWX1y1rg+oYY5h5tiorqcARnQfUYqtvoS1LLGxo2xy6vc02FVe
W8jMEp7xUzi09A2xE43TwQBVd0uNhGSu3UWjj/TeVxHgoNPY7yIYmrakrmfcl0E0mRC1UHGYhac5
gWlIxbEToe+JZ6oUTuVcK9DdHDCybH3dNQFn187gA7QqnWFg3hnw9f410nEoK9uotNHUwx4lEcjR
Zk6xww/38M4jjQVmL4lREsApvTSaZ0yX1ZQa4LgYTBE9E56JEvsWJg53vFzBEfEKZr8uPxlj6Vn7
aYZKCpkM+sbQM6HQqYZlmHjfV4g7SY2PxHBi7tWVAoUQyHrU3077Dp37fGpDKckc1HVHxOjjzfsO
m+47y7hhNoNYc15bw1ATU7K2Sn02lt6lV2PF4SCx3GtXugrwZl3Pgsgpqt0r5YaIieQwrziyxY0P
okc5cwd6Wh3CnxjupxdlBLmUbJ4kArtxcsLmoh3C6U5AUMYlEM8Mm4xZXlTCRSrWX4ULEXUSl2qK
ia+gqUlKv60dHPLrdx5n+J9gYmmoRdJF6XN/4vLruOi5QumZd4KwlXyaOgI+2IRKIQ3Q7bbuU0Ds
QplOqHh/s/lsn8EWwxIgP0RNTKwy6IfrZZpg3qa0Vyd5Igsv2bHA1qeNbsu4JKXVg0PWaMgjEAdU
pPvIODLK3UUwPy+axEWpXgSy9i4r1bi7MbHc5aydNeCZ2AxxAi2V6s69pJ4skbMRFZ1dVRSVgy0H
euanRUhV0WeQIAMLIYIGSJtxxBQhUFgI/0lRIAnBuWzTLryXgIQBq1ACgaJTjVKX/3aIfShUOaid
f3KKmjr5bMvahsoln/q7qoKs2RUD4j+66l24OyCyoDiDEdeF7PH1xYb/PxtQoD+uEAqkv39fmNjf
jZWo2I99p78+9meBIkIdAjklKn+ggwKUsfa1/uw+4SdQabDRXoJhAVo/q4zP9+6T574Bd8IDgAMc
AtTCVq/B7xUKz3kDZx7QY2N8EPxMdLFf0X1C9+tZ8mtB+AsIC5Da1gz8x6Q3qiPD5Qy1jca8leGi
iG1JnaINcQ8vxRPqhifad8mgxxTmGmeVg8UYtuec3QyWBzUe59rQ2SK1DkVe2MUddblzGjUuDqOY
sZoETgd9IIiUm9bdT7CkSfGH3JPdJxa6OxBPlJZElDGEVMQJG6z30IW9dRiErIfmalHDhAZDXaYR
uzRWN+elKdPYn1MvfucG5Vc0qdDBAoIg9uUtq7sHmEaf0QSl0Amq8wc81osQLHFVi5pgNxyyuq0p
hht2FABuxLYTWaC/gh0LdUt7wWDJHKclgspEYTtEOPJoif4dZONOYBeHA48NKe+rvTHqo6bLZTGH
p0P5FQjt1OrQTAIO7WYpFqLqT0X5bZTtydLFn0wJXkg0VR/Bvxm8oM/9Ud8FhYIqHJIH3/0a1GZK
IdpwjU5fPqsO8a6s37M2dt+KgNnnUzAjUhYWOL4NKold75N4Vl/QIbPPKkhU5NDg+ND2wQUyTnMe
hkH/KZrnCVrLtT5RaPytyQ0yT1hugY+MlkoEGHdPIGTQpQUNfST3sZuvmfwJDjEfLbpFxleLcYaL
ESx0gmf4vmVGnvu1v4O10bAf0Zp5nIuqv8X5UN2GfKlPHW4f0CKMMq6hNg4W0u7/1R7znrf4939B
dxvlx1/tK1d3rJLq7llD/Okj3/eU6A3c7wAKhWgaWFZPzek/95TQfoONAWhO7Fwo0bvOD3tK9MbG
R1bqzsrOAg3xX3uK66FW6qFOim0F+DFU31+zpzwvEH7fUVzwuJ/vKE69lCxcujDnCGsgR1siaV+O
OXr+3cU3yIswbMaJFbi4Y7UfsGXeur44+eERHy1s/vW9Nzuh4p7P4CIV5H4ASxOIV1rQs1/C37z6
ekM/7LOscCrDRx7mcThd9j7sHVYNqd/75huUK8SgQ7iS0xBNHOsLirIptVGo/L1r4wT68XuXppYM
tiRBzl3/BjCxO2nGP9f1M+zKjy2Sv3uXG/Qb9a3BR+c/zFGEQ3HJFEEGD5Zj0hV/d/VN6djTEvUZ
FzMFAjeAMUccUZl9zN3wby6+9c/ywEyZNS+CHCUQYNjG4NuAzuYRSOLfXXxtKf0wVZLEGFhu4JFT
6VspAnC423fHzNj/7uKb1RmhzQ+1u8LPk5Fb11rZ8Znfjmr+vemyhXVLWoboX49BHrTj5wJIt7D3
bn9rJm5F+mCwKODfgUtH7Yy4AtK5rT+c/d6116f1wyNvRNM1iyuDvIfIIFkgWLDWvx9/7+Kb5YkG
81SIguN9Ot1XQCYOVTtc/d6lN6sTsyRBiwt7Fp0HZCNxZmRxBMK4bnt/wZL+tR0+GSD88EgWvw+l
a9dBXnsQiFLQH7mkFVAy2H5fRdT4a4TNCi290qqduQpywDTPItvaU/P1tx7L1qd+8UWyGLsMcseE
5yLQdz095tz0N+tn28rTuhyQ1NMgT1rbnLVxwfaA+L2KUPCvJ7JleYRzjWzPBr5Ke/4hXNpTFErz
33skm4NzQfPH5v/F2ZU1x20z21+EKu4EXznD0S5ZsizH3wvLdmwuIBauIPDr75mv7s21ECuqoFKV
B1cCY5podKP79Dlnv082VrVRdM0C/Q7u9C2TnE/QLycFvKxdEBGaViMBYBpEhPNPwMb7T34bd1wT
o8NboHqsHtXmc7JO99m7+Py3Nu44JmZTV1MHncG0ePSnRXOtTEn4xW/bjme2zIgUWD1TaYrCX7qp
4ggCr/dmQt7auRM6BUrcY7PNezWk2Ye6SC9sNz77bdzxSiIWO56ZeKpORZ90mvyJJkF/9FrbBUMM
CYuBkl13gHagLjuk9xvb/hUt6F+u44pIcJuBLqQDTB8o3Lisl/4ePZg//bbtxEz0a1FRDHRSCeBy
S7ptF2m8fvVb2/HLCP0iyMXuO+6TZAaQrfhJuPW0ieOY86RBqLlspkL1+oci80sTv4NueeP8uczQ
PNlDW/Sw9hTy+1Wu90FD/p201P9/SccrwdOdqIJNezWyhd+A9ml9XqN/Seb2/6s7fplNhkRMqb3S
Mf0+pMlHPhTvRMy3jOI45STTEW1gEJlEGSoiIKC4FlBn8EsKXfJg8Hx1KL3LvapXfRHO0dMs3gNb
vLHv81vx1/ub1Tsla6FMFaPUiwYp+qit3+l2Z5CHOrXj1IwIaPkKcGna3bYrpuO8XCd03LJvphqV
jslUqmN/ADx6g56dX7QMHa9saNEA8YFTwgRB+XXDQ5YKwGr9Nu74ZU1VPQNEairabMChnlvXfb/5
uaZLORcLDPiwEQdlW8lVJ+I/mt4zh3AVAhrCNswF4oCzJABwDvq0h3hgfqmsq+Hbs1SgorggpKnl
j0BmaBQGwb+adv7L6f82qDbadkpyXCkSGISDyOOj7TBr5fc1nYA5SsxxjwpBLTPqCTo/f4Cd3u8Y
ury3fTht6OgLMC4imX0ic7d9Bumd33Xljn6PccwSunDUVGvxnO7Zk23/HVXGX/b+24RlL/M5b8AU
2Y2Ml2ajP5LU71O6c0YJiAiXeR72CuCPa14AfjzEz14f0uX2aWPMRK8R26s5xfDSrvhzy6zn2snr
O7ZhqSJhB4ugj22rAaVfyLNzv0JK4ERMZIIJTQuG3GfKf/b7Aij7sgnPxZ2AqZctZ00MwbQ42poy
a8TXUZhHP4s7EbONxlaPASzehstdzMIqnTu//NtVHyxWEHu2tMcRtOTHrovvSWB9HAfVVSdetjKd
8zaZTdXnW3Cs8yguQSf35GESLO4Uf7bQqAWqK4gNwjyBBh1KTpjh8FvbCZjTwCPVhQgNGEkdT3ua
6SuwCRKfDAU7d2JmHixTT2sc8QW47qrR63A0RHQ+4QGrOzEzZz2JVT/aSts9+DKES/G1rrW+8rOM
4559BoQDndO9sjL9FGT9U774uA/27fgmdHvXfm9SVJXJcup0F2MGgnhV27C445vgAR6DycIoYAB4
FJh45JN45+1w/mp/K/9gacc1SYSOXhecoR5rV6ktqIJFfwNy8zwZc/QzuhM4k25g83kAogJq7xSm
zQk6CH5n0Z27zdK6WBuC3TeREiVR6yeNiorXtl2Cq2YHw5WyGN3NV0WqhKFrCDDKD7/FHRdlAbS6
mJxsJePlpZ/0f0Z14bey4551PrQRsKe4x/Xw57DkP/CWfQ9DfXaT3xwWl2O2xRjy1O92rwIuv8io
/hC03/x27TimsT1wSLZGaOuXD3MvPkPt0POMOJ45BCDEFRb3Fbq8G1Ctc3o0k1dN7Dwg+jrexzYe
TK/hmbYzHyFI/jGAYrafSRzPzNuRbrkipgLN92Uiso9zovwuK+p6JFiTKW6UqBoXggyrznQF9Jnf
vnMnbG4LIXV6Bo+BZuM6qIPnwnil4OBRcIJma5ewmNLAVKndPiNpvs6WxO+UuEMBcgioLgKFD8nz
j4AJfLUy97ylXMmrDBDMPe+yHTNI+1pihgSo9jb55HVM8vT1CWwseBFZoKIKaNabnQaPtlh9Cvcw
t+uU3aQ6oHeBKo3VMxlnVjXr9p7yzht3iUvZ08tmTNQemcrI7g5KlJekWfxyK5feKFswhxVwLB2K
6I8u2T9CYurfUcn975Pn71QeXVskLErhOnvU8UOG+mNO189+n9Jxyy2Ywb8CPEclO/N9UPYLJcN4
9Frb1RBDGtdhghB16sKwB9lgFM7g4eO3tuOWA4jlBSC1ESLlcBKYeYUK4zs31Tke/ibinGf5f61Z
ZZQJqzKL9KQf4m8d2KrEBNwRoNg5XB8TPp5u5LLPQDtzILNEpTOPhy86WkHlUP/pZx7HQ+slAlrd
4jgGeHhnO/jdMvqH39Jn5/qlJQPY/27yBOYBj8QT2wVITAvPpZ2w2WTrBjAaqoVNsD40WXEcxHuc
fufd/e6jOkGzTzqD0VHsWnVKHySmLA6x9CmLhYBHv7bItGAqtQV3+5lZdj/2g9mvMFVk3smW39q5
46HD3ICLIJ9wIxKzfOlB0XnH625+57C/sXrqRM7dgI04b/DgFFn4vVmAYEu27KvXSXHlNjBeotVy
zpQV548rAGOlngq/e8tFAu0QstyzAu1M1DnB5MOgChCk/45K968L1+VgmRfSBxIXYpVv+R0GtA5N
HPvFNxcTGUOwIGsFbKKH+tZsmSqnmT372fv8jX/xTOhNWI0ZDiS0w0dBx698Kb74rew4JuI9GJSA
IAZsXNALvor+BioT9h2bnC+l3/imy1waJVoAqg9zL107yyOm7feHIbXL09yCDefo9RPcvn2vweG9
pfgJKR1vlKGfQ/XvVMb/Oi5u374FtyAu8hbWMeFXMpH73kR+ZZXUuVqMkgKz62jG1iAKKbdAfl9N
53fbps7FsgTgYBw1quJRsFz0IT1F8XuFvTe+qIthEhC9Ca1E5KcQyrhKUwBE273MM1L7XYqJE/5X
OWVDZ3oUmIEWbiPyyRr6p9dBcSmu8pztIajA0bISa3qVxKCnJF2zX/it7jyVwU2ZNGpAZXxo5x8F
2BAw4ii8Wvcg4HCifqKHmdQFnldBq0aMfIlPTdC/46TnS+Q3Tpo4l8vcYxB1MOeT2BWPYKO5qPfM
q2mFfTvXy04aIQ1Y1KuCEAzrtdl3nWFWxM/iTuSP+mgA0xY2zluDCY+9P/HZD8KInTv+uayrDBuD
snvdx+f5xAU0c/w9tc63TO44aEuKZcPQDGIz6HQOM8c06Ra/R672xuIuHgikNIvcMni/DsxlI3jF
p+2Dl8VdujQd9KPhOT5nFKjDWKzXG+tf/JZ2Tng2bFHXbUi1LMGEITi0+qONWr/ie+wc8YXFeo/R
sq6mmj3ky3w/pZ73lctx3gxtOggBa4Nd/VuIRAXTGo9+JnHON5B0tCswRnsmYrjY8TEHSvxK167u
IAjnjJS53qvQAA1t1hsgHPwu8Ng521kG4pxehDjbiT3VM7tf+8IvpXWRQLKeu5UaYSvQVQkM38Y3
Wz74bduFApFJAhTZpQZ15e3A9/rj3MqPXt8xcp6dNZ8x2xMii6gBnL3Ma9teUfCD+i3uhB1pwAmj
MKBb8ZRcKFNcjqSp/JZ2XHJUci+mFlegTnZ1v+kuuhrG3e8qccFArYUGZQKQa7Ua0pYzNxiOF9LP
313lXDwgoGuQU6T5Y3gXTOKmlv+OyeSvlPA8XPVrKr5j4DkapxgJUAzaCuDnf+bC83USOTGH9mBY
XUacQaXT+6Wbb6B1WP7zt/wv5Oc3Ud6FAoHEvYUWO8qGKUg3bVmAn1GWIuyKa9BmzR+3ZAjucrvT
RxKaQ2Yw1xXS1X5uk0jfQOcI1CTpkGH4atvjZL3YIcFypyM9P4CLnuCpswT1FYrj7SPmj4n0QbaC
n8ZxHLks8w6JEtg6jz8nIHhLlbj8Z3u8ESRdrA641LIJSLet6sMB1HXLVc0Wr8mKM63O6yNiWiXU
ALqWyhbfFJgcFuv5DnRhOjpEf3chUlWGg8vbgMSb9p4GcTK1ARReKwt3VeWC3SpIvaQq8wvtLkiH
gH0TJBuo/GqS8WM0dh1YubTf5eqidNp8wXmbrarqfB4PSQ16PAzNeA3g4FM6waxrdbOwBVYZA85P
tm6OAWXROy+G8xX9G5d0gTpndpSw5viaOxDcT4XcPtPFHFiUn/gwFX6NRxewM+c1CHOUUpXVSxdU
GkJ69yggTqlfkHBxgEWumbIt+rGZrm+HdLvGIOU7S5/95Tf2cXGAQHmoEXygcH8y9y8TQcqC4XEK
be1IwGpeF4GLOoJWXyfmaFQY4ljMcdM8A82e8UIbYgjPjc5FPycsnVQ1Q7+6HPLlQg7ds9/Oz2b7
pShkrEnDiGHnwUouQEp6Ev34H7+lnXwZVA9ht48zDk0xlHKdr0FE71f3cGFH4LLrwhEQlaof5nQo
86lIWjDn0O9+O3fCcw1udImNJwAa5slRo5J9wKxpfPJb3QnQY9dkC8+A6Y6N/hz1O7jZwHHlt7Zz
1UB+VAwzKquVDaZbEHfQ0gaJ1/eEFLVzVCCKRDFZjUkltvYV6CPmw7Cnnos7FZskYKNZJpFWbQpK
kaWzGD+WXu8U6GS83niTJzvEnGAUPdnv8yauwLnuFTjA6/F66TGJIeVLLaagCJnLQc+61LPxGiQE
hbvjnDmUjqGThNW7iFXE9NddrN8JG79PXeh5FPdXv5ddDSW71aQYCqWf2yy7BQ2O1/mGjMfrpcFR
kYNAGvOmbbGC/KspftQ5Mg2fA05d3FGPabaQTtg3yNWvQMp5t8V+fkld3NFUhzODUn1WxVNEqrHn
hzbn9Oi3b8cxk2FcVr6prJqtpZdBF33UCTTcvBZ3MUfMRjtgGT0WV+pl3cLPVmxeGR14cV5/zG2M
eqUVQGRWd89QKjs0hV+vAwIzr5fuumwLQHeTQX2cd0ezJackBdm4n0kcx0wsaJ35jNktzBDbQzyz
T5EEebLf4o5fprZhTVbnOIRNcE9FcILYtOendPxSIzhAH9Jm1Y4y1tUyLQmQqW3kd8u6ajf4mGCl
a7Dxvd5eUCP/rKbsk59NnJjZgrAamnoRltb5VubgH+6m3CseQ8Hu9UmhdFC7ScC43kl1E5jxZhhz
T3s7fqkNqBvnXmOAPQcvPai5HsGlE/odQhd31LB9WDcJmzBLbrocdCMqCbyetfRvwKMgBRR9xcYD
atkxQO3aSOI1Bw4GVMc1867hYA/a08rs6yHLxX3K5Qevc+IijxZwn/Om29KKaHlbW1Kx3A/ATF3c
UUtYnVlgmKsR3nlxvlCa0PhhyKiLPFqaYZjbBCZJ9fRSr8FFNHGvEi3KEK+Pd6ZWY5JYpxXGc0S5
kMO+Kel5BB23zFcQqusNNqEGQF0Ohqat5e+JaJ0vpb+/raBu8XrjtZ5pO+T4ltM+7OD/AvnnpP6d
xNn/1cho7ngmDYnYdoahezLSO26KZ+3HRABhLCeTDTCAJznfsoqv8qLvuw8dpX7JT+bES9LlAQHK
+kwVoHIQBEG+DeOmsr328h4XfARyyhVs5/icYJQ7pXsAuekmbPxyQhdwtJMQUsYGe0/IS7RAAakg
q18PD3JXr49KCAA9WMpQMDB18nVnKC9vvPDD0INO8vXiKV0CXZyPCohR7TN0GrKLIACbu5/NXfeM
YOeUgKEhDPf7OBnurF8DBWy5r/cd7sBjwImyikzrtTX6soZusd+mHdecx0DOEBDLqmSI7rYITMw0
8bSH45gBumwdPdd+wHspL8Ev3J2mffQ7gy7gSO7RAl67FjzXUXNTr6CiMoOfSVy8EW9EF+ZQn6/i
lDzEjJmyZ8188LK3CzgCpfMoa4EUJQcf9gUIcq8M2K78LO4CjjaZ7yRSsDgU6YYDl3v3zXSk8Muu
XMxRKydc4wlIX5Rqc3CBzfwDem+15wd1fFPJcG+bAFYPe5OCybYOHlYm029+Znd8s163RK9ABIAy
II4OM/i2y8TMfnUDF3hUm73dZ4j5VkzW3/c8XEuured5cfxTRehTdQ2ebJHUe6nBhI6xwvS9V9v5
Vv1NYHaxO3tCcrRRcCHyJG7vbAcmz3LlMcji92xTfpmci+IZVTLiN2DilNXtfTtO0E6ZvVpvULF4
fTFCYpwjWJxvgSkNDxzs5WC7NdYv53chPCA1Re0aMggA2SA9ZDUo69fdJn4ZgMtDpKBvgqGADEn/
lF6DlfR5F/kXr9PuAngYb3IzpTBLDFLQ+zbj6mVhuv3ot7rjqT3GrIqB4UjGNP2yCXuhxOxVr6Uu
gqcnA5IWAZqwZVohH9xFyBbVuzoK5w3+5rQnThjNd5U3OOdZheHZ/VAvDBS8mfW0ueOokxy2ZcdM
eLXWa3pU0Q4ILLWt3+2YOLGUTCLKO4LyStunt8hjLrPUD5EFZdHXPjTojuh4wMbTc1UlbNmMzn7o
1/GgLqhR7800Fwo1VQi6QxDBRiVmDevS6yS64KNksDUTDRLRokmaYx2FXwfp10eEPM5rs/R71tps
x5u8NtsN1BSuavPe4OIb59AVY25Juv7vUSn4ad/in8G2PflZxPHNYS8aUkfYNctqfsrb7rugfeZp
bieIjk2stnSIcVIWe1V0gGKGifz5zxt/IxLFjm+mxHAOSDM4lPa2fVFW1LeITh0YnTcvfhJIJDge
ukd47lMB28wJhucjli/XxbRMflmji0Q661h0QkBQkK31PQPt255Rv/zCRSK1I4ti6ETgbR7kmHuj
33q+ecExqQtEgvBXt3UQBELxMLjbUOjLa8X8UhcXiRQkCkJ8OboSZDbsWu+WnlImvPhPQiggvfbP
FkwcLQhC02og9GUXKIQUQe5F8IPFnVeoaFKeYnQHDRVoOFzJCChSvGVmv6PiopGgR5Pw6Hy1FF38
tWF6wgjjv9Sk/qsc4qKRdNJS2S1YHOqJx26Jbyh7D1r2ho+6aCTVrdBbg/BH1bA4zkuRRJDuEIRC
o2RZQs9L3cUlmb0e62jG36Kbvr+dBNkO0GX0IojBl3UCqZQ9BK4gylHtsTGHdcv0sYnSdzLdNwzk
whMkQN8Bn3BBarKJJ9N+z0E1P0Db45313wgcLkZhgJ7EltTnzTfrx0yNV9DZ8ktfXPRTAiVX3mzn
2qKKJuiJRlcQ7Zz9AoeLf5qasDZL2KQVtOTvCmkv25g+/nPceMskjqcCLs3VnmHfnehjADaWsUQd
0K927iKgRgmooxGo5dYArFVcBNeCWD9QGHWpivpwXBYt8TFXKe+WUDxkQ+E36okR1NeXIxjeN0hU
EdDBFd19ljSXuRfRXEhdBBR40iH5GJwvdZo8rSm/owLiPn7f0vHNKGzonCQoE0PLM4eYx/h5N6sf
4oG6+CdoG0DXsYdJNm0+tkt7VUjlWbR0YU9pQtQI8VRkFrst64l/JFDf8LKJixgKwwTUHBq3YS6i
MzbWnghoBP0itAsYipNaQHQlSypKQTqVBVC0VLP1+5ouV1HYjjutBU7KVLePG18fVBt+8jOKk+Xi
5ZzIdIJfAozwZIJgrnoM2xz/efE3LnEXM8QYBxwBgBUUiaPPddRCprS94JP1C/6B45pAZ7fbNIEg
FNrABpwLYnlSsWZ+qWLg5LjLOG6qXvBFl2FPjltTALDVRtyv3OIyFpEsECw4m4az8SmN46ss8GtY
5C5oiIhZQ+EWLsSg9Fz2bfqh2QrqdRShVfH6OiwaJNAdpAWh2DZc92J4sa0feA1qnK+XJjswyww6
bdXKC1V2VqvDnm9ezp+7qCGRbMMUTsjllIbE2SJvjIi9PmXuQoYyIvGag9x7FUsrynju2aFPzY9/
dqHfB+X/KpP8ChoaeqgqFjH2HRXsrhn/EEnsVXvKXcwQy4LN9uc3HO2WYy5TC5ij9kPE5y5mKKAx
yUPUKSoVkjsuXvZEPfsZxHFL3LEQcMljrFxk3/op/6Ft/s1vaSdobuGQ6AmEpBXGvKCyzhboWvhR
lIW5CxgaaLzGjUzOuXj+hC7UCbLJXrT9WNtxynWDUpKcI1yEmwiA7WFRCXCvF4AFsjav3bIttm3P
VlilSaE8LZYHSMJ7XeA5dR6eS9RNTQRFucpmUOaEWMnjvC9ebVvME77edtC2U0xj2LtbelMqBU32
WHKvaJ9TJ2omdGVi6c6Rh43TY8/i4RkSLbXv8vHrvZONhdCJgl16KKl3LLrjhV8hPnepiqatWXkI
7APuEyPD8qzqeEM1YIN+8cHFDc0FARVcEiSVsfo+mdtj0VK/e9blK4Lal2U0ntCSW4kspW2/Q7P+
xcv1XdiQTQv0U6HbWfGovd8gIX1DQ5n5HUUXN7SNYVAEOzYOCcL7hdCPZ2Vfv307zpkOdRRMK4DN
28K2oFyacb3q8x1Cpn7rOx6aZqZJsxrQr3zeXoaIt+hAc8+z4oKHLLRRBW+BRtxrWo1xc19rP9q2
3IUOgfiViGREb1iNW3SdrdCzDRNu3nH/3+e1iDav/XMhGVu0moATjNoEosgq/tFEHTQ9i6VtPb9s
9PrvaNcJhE7QBME8vablmOtyI7l85we8kVW4KKKgNRZvTaAggmFM7iQBJzEGZvzGPXMXRiSpAc/I
CvOgfHZjWPwNutrCb+cujmgOs77rZnRAISRKDwGjV5AY3I5ep91FEgXof/JiQHJr5uy4tRAQTVi2
+bmSiyNKIadB2+A84cDCTpU91Ke7cm203+3oIon4PG98jEZIPqzdKWj4R2v9RpGgJvX6KKotJJCK
RJdyqSkrm45DqtD48avihfx6ccaHJsSlC0BOYaBzOdj5ONPO94s6nprtwb7pHEIYWQ610al4CDK/
hjmwza83Ho4oDzMWolyWQQIWB/NPvXgeFSfH5aNmrNGAh3BoOpZ26Bk06IlfAxT58uuNmyYbix1o
y6pNdFvGQXdDltWP8CJ3wUQCArqmgcZiJUA0fQ8J4bWasmby834XTxRG8xqnUBetRLRMZdBt93Kc
nryc34UTWbH3CkzKGVByZr/OLRQAu72b/HIAF080pm3cQ7UbB3H6HvXFHwP10h4J/6bpOO4ia8bx
jEo29dchg1r2vLd+ZFR56ngn3p58hHwvamaNBVA278x0S7K9+ORnc8c9C0U4m9AfwngjwCzBkl6C
FUj5eZGLJVIZ9N1EPZ5bCPEFCEur9d0J0Dfip0sCVCsqBnTN8Ahd0/rO8uUbjWvm9ypykUSQjIc+
/IpcNF5HUgVy/TnLxXqhH/K/IYi2GRK0ZzXbFZLjVZ+NEMleIGjp9T1dEBGDBDqU47G64POR9Ykp
IUzvN54NAdPX91a0tNLgH5SebLiUfRh/idvNCy0DFOXrtaVcWZGteNCpJbhhY/SVNszT4k70DCEJ
VKTnOmJY1x/OS2epPvmZ2/HOAjrCwTLiJl/24gh97rsmUV7Vz9yFDw2xyEiqKZ7mNQTId6RCxRCM
nsfECZ1y5utoR8zZCNZ/qMV4p997x52N+ndcUu6y/zTNXGS2t8jMuzioIE+Xflshb1+UttXFs5/V
3fgp64AQPLEqQB6u6jlmZYc6qNfaLoKIBJorxlt80ZYtjwOz4QXgUOL4z6uf60G/sY6LIBJ8TONa
4HE+1Ht/K9RUP6fTBoAlBi3IUBZDlN8OMOrPXWWxZ3HKRRYtvN76cWvwtJ75rT3XYGqwnL1zxxdv
/CLHb6cshkZbh7CK4eHgmU8p5Ib7gk6YCd3By1aNek9JKSY7y0Nd59C+1TGZ/Q6CCz6ShhdzR0kM
tuAmhyhx8TIuafzOt0re+GXnP/9lSjzoMFK8cXwrFWWf5bSwQxjWftTPuUt+FK/TkBRNHVf7rFlp
8yQ6DsWa+7m3C0BCY510xuAQp33wkCgbXWZmTPwuJhd6BHbmvS4WbH0009WmgPesQ7/A6+KO9l0k
goT9ueODAhOOq34EXnh4h9DhDedzoUdnde9C9TOtdgw2iKqjIf0UMImW77Z0kOREyAzGUy4Gg77H
Cv1qv9Dm4pKCWe7QikQJp1iTFGIhCSlu61DMgd9B/Rs2Cf1ICHnAC7J+U6VQoS5JyPzuQxeaZIt5
CfJ6yKtY8eh5S9b+odumvvc7qS44Ke6ChpEOhynP2sPcUFvOKvRslbnYpEgtkW4aGGbQuj+aNr5W
TetZTXCxSVlGioEaLB4W/XgKCP+6WOOHG8pddBLeWGTayPlia2l9MYiXOZbCLx1yMUkbYCWqNQgH
dTE/Ssb5Q8iC0AuDl7uQpPl8uXfNABnTYEPumdH/nOdw/jl4vpFauIikXYZmYEEBfF87rt8gRNQH
JRLzMT4uajAf//kveePWd2FJM1MtCwisw8j+ggR6KUMR+j1wXVxSMGOMyGy4loNsYgfeAZgshtTz
tLvApCzghdxnXJ5ZGjelBIPkaYp4/47x37LL+aP8Eg33mHfZAgkrZC76W1SzW7Ck+91fLlUQGKVi
QkGfUG17eAD78r1sEr9HvwuUyUP0nGUMm1gboDjcNRGoiGa/EaXchcosySxzOaC2NdhYlxQv89B4
qfWGuYuVkTYIeNADK0OW+Rl8hg8yJ907Odsb39KFynCoxU/jys/lYUYwC0qrrl7fK1j8F1D2mxzX
xcrYbln6bkuAfuAT5ZdrE+i8JEVLkgs+zMMHEdTclLLADXqgbZd/IkCQbscwBRNCOXLWrscVILjz
/w8FpZNWdfQeh0EY/vey+M3uXBhcU1AbNBtaHphBovVtM2fzUna0j0i5LmuTl93Es6euWVl7CDOZ
yksh412qi2hb1s2Wyliw4QIY1ZsQf7ZjqqNPwvaqW3Pz03QiL0qgp9mxaYr1apNLZE5tSthyVEYA
jWwgcb+CZn0FXVyqiQDHztrlZZ0p/iJtn9Gq0N3Oj73danaIVlF/SzejxLFjTH/aA8WaO8AP87Ws
6diOB2O29UmbzeY/I8brFgRYPZuuheT6wUDWL7nvW0azW5Bx2ebWphBluGFEtA1kbO0kXtB9zPWN
0b2UvNRhutS2pNOkdgihBxAEzPeFgzYSAlB0P0Fa2zLgY2UIAGE81MslZFpZdyE1CmCfZxOZ4sIY
OkSHaZ7q5hN0HMcPXOLh92BpOgwlizPRXRdB0gf3op/C+FAoVLNviWy5/pBOo9jjsgUtTooLLJQF
iqID1Fr5YWBDvN2uU7F3/9FhFKqrxrBsDTFElk3dI4mhsnPbRnYF61K4Brl8XJO1UWjbhoBpl9Gq
t/BxWgMxXyGjb2jJd0lnKP4Mxp6gLgvR7WM61cNcJW0j0/8sgugxL6d+jQZznIN8phSM52zWUDxY
OSu+azXW4U8oLUzjc5wD+XSrhlSLB5LkpLiZNCn4w0rthg9AN1avJVSbN5EeMK5v7HmTaOPxQ46p
hvZ569dUPjR9SvvkkIyQ3FIlX0K53EJLIKMvLJrQeFpnZuv2sg9gZcyIdM2JtraWqsyA8npq1jTU
DwvnKELkot36g+ZazH8WUtfTWi2jALd/PI3zDZDOdImRXac0CzDuvG8fRd2jrwCSpiF8Huo2jo5K
NvQ4zSroj8TyEF89TQKo9IlEtofA6t6iPcOX+zGPxvtm6xJQIja8+FInVDXXGc0nvPTmupksfhDp
B7z9xkQeMsrPxlEXElYIj3Gop/m4sLT7HFgp54u44OQaFcmJoEzb8qAyk0o+hCMPrxa6xeNBcNlH
ZWj4mp9k3DBaFgnkpEs6DtDIBP1zLcttG1CbHiDv8IV3QpuSNrQJS07Qr2JzMF1QiGScQCGXf8Ho
N3q2arLyINqlG45JrSdThpSri0np+A89ZSYt51QpBqByR/URWsfNeqHSJP6zWzYCJdQ++5hPhZRQ
he5tfUzzpJGXclTo0myTbcpgS4vn2KTzURSZ3k8z6E7a+70pyIlA2UFcAV44fxnHsLnu1rb9GrEQ
u2IMdIWHQWc6vlqKupNPikDC69CG4NQ52oGPRRkqXkyPo6HscZCYky8nXYcf9prR9jj3QUCP2UB7
KLdxeSULqx5rRfBYMympt+Mi5qdhHrNLk0Nh67jHuZ5OhAujTssUGl0he05ZCaqN9cfUiDi4C1om
2xIIlLG/afiKHprEgJi+Ej2Th6kmg7iMbS3mCjHXzHdABV8JqqcfoW1gHd70x5lsTYN7ZoyvmAyX
F9Em+M/RsRiXQ48+0WOLaXxaRoFJP+zbmLNr6C+lwAI0/Zye4mSnH9kYsvUmmRVGgVqpNDutq+3I
rRz6db6E3sx+IwbIJZdUgZXpsDVxpD9EcQ+Ow3i0w4lPZt+h/BwY+0kJul/k6JHcdknbi2MYY8A4
TVDUuC1sNgSHPTMS05KSzbdDpjPxc9KDyE9NuuZ7WTA6RSWRotsfx6JFL6SJLce/E0wsowPIaFiF
Oq3Z0XCxARG0F519kmmr4yNohDFZF6yTfUpSXBmQmCgU+7IWC6iyoYi3xcdOtPquBroXDW667EOl
TRSbA+1ABVWyNWPrRTcM0LYt03gbyhiT3jdh3ManjffTS2GgZajNRKfLkQHRez0ZY6YPmgtVo+cE
kG/2qKTp1zvEojq9m5fCfDKFCrsTsRi8vugpAefCgY0xZNEgUpP9bPJsxvx4EcQ1xgE7VlwPK8j5
rgTYeRkr+2aM1XFdwIJ1t2xd0UEWKgz6G5yo8a6lXYexds0bdF8h1VOZsQ31ozirpD3EaS/jw8r+
h7MvXa5VR7N8lYz8rywhIQQVlfkD2LO9t6djH58/xPHEDAIhJHijfo5+sV6+ldVV190d1eGIjMg4
196YDRo+rW8NyvvlSzjPAc5rc1jMf/qm/AiVHIrmxHN4n6SwwaRZCdeNyUtLP6Sbqc8/KkWmRwD2
awoxCgZ6EUVDQiS87HA88OVtg57VU6D7+TVaGzfEXmVklGRRJg6q5Aoe/NZd+5qau7LywyDpR1gC
qrriJz3Pcxf7tm9PQGzyZIKMLvFUQw++7qKT69eJphbGD8jcwC9Vz0oX6pcP/e5N3avCVbGfqaBP
/R7j/g4EMe3vR77SLnZS02JbNXVUJZVtZpEOzATPXhYFQNbJ5NYEs9oncc/M4D1iUpksdVFNhqu8
WQtY6FVrv611Vvo70KwqFWPo6VPjazii09WrDgVHgHBCQuMPMaz35L4vqnVKYEUxFvuwjuQ1UuQG
E/cladxOFFXpH3k5e8okoxuXycYjXTS/qLqQfmI7BBalUd3kt82ggiFVmpYPORt1E9PM8inRVTPF
nUEcWDwGQW3PpIqkSUod1Ye+a9r25KRcm90ka6LvGPNWk4COg3Yfz1GC5OFS8m0YKtLvy6qSQH6M
38bw+XlrvbnrtqMQlU4jkXvH2vVVuQuRXzNsekvLtAlCnXB/Rjmla9E/zUg3nuNJYw+IF695bsIx
OpVQhMfwwr2p6gFBtiWvGFZ6SGjqtHBeqLcMFUfsMBmzmC8eNumZhtXZNUUbl7S2FFng836qcYaQ
1pMx7z0e4y/16RhlF2fKn4tCbDB3gu9dOYdAYVSAnjefsI8Zv4K7J3Hgpd9O1LTimJlC5MnslDbX
0zpmcxLoHIFKaihIsOVqgLw0h8SPmRhFTG4PHu3kkDRTW9WxY6urtyoMpuHM58KYZJpanu/7tYan
sCujQh4niXokHgY1m4+FNSKK/bVBtN+MItymOrNhkw5DzmhSeqgd4L/u6PgUFhnR6eCFmUn7HEGd
uCGnH4CTqTJZYT59haIemn0usvnNmhD+NL2f0TKxNUbTKZBDdAYiu2Y7IlBc7Zpei+UhGsdGYCwz
S5Mun5b2Zihm/lMJxTBHFtKjQokyMiQhLGhb9MVZX6Zaw+JtxwlcCLY8Q9DAAVmQTZTykOb5XQ7t
Ez23kVhljHIg37edRxieQMumM7RSWZsW1mZRoprIezKSuBrYWxnU3Z4YpGzGXYm6NYlE2fJzA4ZC
kdSlhu5mdrq+zGxCG7TwYeIQByuoensRFXVzGorQewA2P8sE62a3k8wLL5Vb6JRWgSr13eqN9g73
TV94mMEUsYfpQXmgK7JQYpjUhvPrOi8h2yDNGzidaye7pJUstXyEuDgY9wHefi2TUXpR/mLaCcmo
a4kubZy7LnoQYe8qmDoXAd0QhOKWyUIm2m3zDu66qRkns5zgMWXGxM87NqSNgZNdgqKfXpV552ZU
v7rpTi18rp7glBLSuFcG3pODmhyMRaVyvyPWOa8AycTabq9nLNB73Uxdv9FjDXUc7nWOkC9fiQLk
SGy9G8MH0lywjtfuvjfQGJ3WpcBZlbmlbg/OiYilo0RmU5o5bw1Tb2K+n6xeMPj70rIQ683MClh2
T9My7b01wDHQVkg/fsQ75+KEJPF2fFcdttCdCPx1+F0zyIsSHni5u1lEsXi3fCam2MAmKAvTrqLt
NvCl97Nn3nQuOPb+lHmDETgttBP0Dxyi4rTxh2xNo643Zq+0q3ga+lVHDlEBtt0tClFuEgRtluOP
sF2Vuq7h9oaKa+4coI9iGrcUVz532YoCs20L3vyomGjNVdUJGf0kjfD7nzNraXDx3GTD/QIV78PM
BVcYZ4269PMoyv2IfB+Roqz26mSA33+3cSbqWALxA43eOQe3sI9Lb7Wg/S2GXBEZZNPRV2h7JGsz
NAozRvVrPFQiAoNXgnInjxj1EZ4/DHzIpaRZRm6QC4VyoMoIZhBedlUEDeRUeE9bvtDFonUC87PY
CyZDoVfwxwd/agIMOujGXf+selPZ1wgmlNnrVGfe+hbNGLn6gzFMVPqZ1diMOKJGYZAlpmHUxIvs
Hd/o4TMiriwjezK1Hqu0cdi94nrMcbjNy6n87bdB8NMhwOsTlVc5DRAXLzED0CWy+da02DOXlBP8
f4YQgNpYd8p8O/TLjYeEy2JJopnXs0qxFhQdXqoJYYlS4dDUp6zSOL1MxcJgy4ceZLSBza+uU17W
i06Qg8BoDCZOrrAqOLiEzDhsP841ROcAoSFNbGWKspHC7D2QGcjAcTg3i//TYxWXqDR6jyR+0ZT5
ZfYsz9+xzA5daiOMpW1hBhkeQjErpC2IyI3Rc1SMTN+ZAgjBXddL1SRaBF2OU0ZuECTccCx+Euto
thGel5cRCF4TX6/xWoPytCL35J51QVntvJnPw4Vo7rF0xgpTHft+sPcIQEViq+pM4d+qsp5RnQIr
oO9GcN/bSApp4R6kpnlNRpTc871eNJ1jsbZtc1y0zeZdoT2ONtfKPsDssTS2fe5+U4gI7kOTG8hB
iNIjnE0N79KmN746SWvL965bMq1izeAthhK+rzEKPUQc1lvbUFnhW4bw+tfq3Kqw32MSmp8FbbIw
5rMJ9yxYw4+KShxXA9pIkSxolugNr0vZXE94K6qK68EApY6Xqe2beK0sx5swq7hB+jVEb8vqu5ji
9aZWT/6cMjGwmyCaWHfiaNdx1D7Y3uK86cQIAmdjGKyHNTY9JF9GfMsGeKpuIsV4/eq8vDMb+Ipq
H/GGhRdhbqHATpQa0VeZCIW4xIlGXFiEeLsbgcSsPuGAobtkxSG5Sct10sVpdaXQWN+agscgS0Mk
XuL8OR04DOivF2PyKkaqlA2vtL+MOEORnpc6Rqps8CQaHb5xR+j0TD2t3aWQUOJtAerCVJb1IsNX
cJ1AEhjYaUUSIIj+FpcYxNUcknDCOuR5Bo8cLnLwE26Hqt7TwLYITDdhH/AE3hXeo0eBPMUOVhP3
tSeByiDSJcNJ0wV9eMB+AzmhD7LUAch6HyDYrOYR8BxYMCSUDGMJqgCWORi9zA7HgEBRPx2yHjw2
0+ZDdhq9bkUSuSczluCIF97ZYohkTCMbdokKdfkzgCnaYeqzkSU5a8MfmQnBlh5UVDwM+RA81UbW
IvFoXf6G/Gu9DxETgZu02NBx8vGjeC54dBPMWflLUtN4KbF1d8AfWW74wskGC2t9W+fVxFAsOdsm
Jgv1TuRuooe2WsCg9uGnkCWqFggsqeZQ6O2KMiDfwkxb5djnDNKnbIYl80hG2xf3+Sfx95eqFcoc
hk6M/wFZbl7ct6DXo0XjYZcCXhPi6FBmANrOdTQ1V3oRdFMZAhufEo9j2IxjVYd3MMWlNpGEYdXN
sGt1JkX7XGTpaFDcDxhgxAOURpoxFg4oUrK6ooXpNNCRWJRuU0f9mQm5/LCsNvu8CelymvK+G1+1
oxk2i3aa8iNZdAsVJA1LHs1xBUnNjaOcN0lUD+0Q+5ITcsOHpbieeBHSJJ+UPKyhI9lBdw7+332d
5eWPNkd63k0Wlj5DjerNLjFlnt9SyZDAFGnTnoWeOQJImqxfrh0O1Qc+2OG0ZMw3Cc5OcBkSGTbS
CUey+qbz/fDFa5umTGuJyiTuRRndc6SLHtEKV7CxMvOIKnMu3SMwmg4VNIHQFUebqp9OZJQBGrOj
XZ5ob+0hI+PK4ybKqrOa+/aj8aQcOuAQHlaLbGnW9tTOOPCd5jGMqtisnnHJUjuc80XXEJhDCbyz
XVg1sy5i2OiU2b0UuQpPpCLlsVF1Y5PRrx05sswYhacpp3eECNZ5LMxUyNhb/WXY+TCZejahc3OC
Oi67lMyyKz+Lbo0pQB6F4V3oUiyb67XmpWJXDZrc7xDSy1sYQUTPS4jDxbErvCbbj15DxY76wWJ2
iHkZp3gabHknIE+89aesGOIxk8szZIvyJ+tsd6wn3m1oN2+XAliL6F4tx5SIfa3tT/QP/BjsGFRr
6NZj5ezpOcf58sKBfyM7S4MisJlRPj0W3uoOA/bOW2hoNDm0gQNE2gSZvfUjth5nLUUZL1nUHHO1
e1WrjacFSWfOpzaVuymCtUQSfCLBhVfl96zJi59eiMFVhmUH7pIvzA7ZkZDljaAvqmRqa7yKCjFE
5yVv2DnI1+V3BpDvRysyfVlUNHn7qPMeI7rEix0/RD4/rE3jAVie8vxYibVWgPxEcRJDURzwYkis
NEJWwKOx7ZJOerRtjMcvfmRkdXMaoHgeE0OaElwhYGwffIXBHGYDBwaNJMfoLsKh+VJGJrwQXrUa
u86S69jDsMU81UtzW1Hr5u2quF9vinIB7jpTf3hGigtl2Lk5BzrfklsvItPB43RCtEtmu1dfrMt7
uMyKAoBcxIAtoQ0/OjihvflirvDRYJjrJMO6mwH3ADQPJLJg9ywHQA2JnTXPA+taFtuOw8ygGccp
S/tIVmPMcpE5FIeLuzLOlVUigM8/gAXDHZx4SJfjUKrtL0CEqtvOwRC+Y2KxfRCs547w9hxVXn3N
13Gu40BxcxmCKL/Gci1f6hZh5P8N6+L/0Wz6ag0AX+dJK1GCFi9ndoB2dUk4j77ngyO/mgM0FNAG
qzswRjDEyYxyq2Hk+Xut4C8k8LxU5TBXn81Dr9pXM5Yjj9lvcinp5+P6L/3UYfbLXiM0eOPc5/hR
SA4vV0O+p0X4qvv2eL8UGbbRDbw2vXBfBnQ9Mo1O6Pd4j1+F32CrVwC8Qam0Nrij2RWLqp/feuhf
Rd/LUgFqKVawrnwdr3lwQwL2vZH4VfGN5hIEHx3GSp5nL8q2z94Y/nfEvv/7KA++Sr5NJ5uMF7i2
yLMnHa5JJb8XwRd8FXyXumxE5dCtLUj3S7ToY+Xzr+887OCr4JtjfeVwBoChWYckB2EDjibo+/eu
/YUYyKehiHAqhCi7Ze8rGizR4LlvNbBB3Prz5EHrCIKY4VOeKckLQuKm1Msb/1skNFgA/fniONm4
lgsINOF+U6UVDtCPaKEN32IkBF9F39xfACDqz0FovOzKA1Sh+Prdi7M/33qBVdy2dQ8yptHnYKkS
pvS37GOCr0ER8IoE8B5APOVP7hHQIhLUi6fvjZQvdN5wQq+MQM2zycaF35R14cd2zc23FpTgq+wb
bdEgWosCKnuCVo4dyEFWxfccmIKvum9hKY0CqmDcxYHNoncB6gLO1d96Ll9133PuMrnCvgvUu+hx
HtCTAkD3zWt/mZ2tgzM/kG7QS0a2b6TZNJ33rb0n+Kr7noN1yGSI2waWu7Vd9Suq+9/feyJfpuYI
+8xAfBrrSW7WxPJ62Zdar+n3rs7/PHvCBcSCPIO9Y2UijcDwMfUQSvHf7JifGon/k3cSfJV9C+A4
sOyFFqaxBrVjzjMEqY7UgXbBFfrCgLWqWu3bwHP/jND6l1f3r/l7f/PvV9f/+Df8+7VXwAyQzfTl
n/946Fv8798+P/O/f+fPn/jH7r0//27f9ddf+tNncN1//t309/T7T/9A5C5YsrdoBi937xopiH9c
H3f4+Zv/vz/8y/sfV3lY1Pvf//ram276vFpe9t1f//mjw9vf//pp1/wv//Xy//zZ5/3//a93//N/
KPPSlIN5/8srrjf+/hjL199lh53r3y//H9d4/62nv/+Vyb/5OBtQdBC8gEEKjmFl3z9/4vl/8z2Y
hEcMllaeB5Tsr3/pQPUu8CPvb+C/MPiBsAAd/T8IWrrHsQ/X+xtjLGIRnFIEC0MKV4X/uNc/vaz/
fHl/6Ux70+MspPFp/w9e4H+OGck+S3YmfREJGohQBF8KUaMrOUxjsyth4J+jr2WF5mQP/zG9ISTw
9/5IfwWaqx1VkfnlrxQNHBtMFxVG/ZMnZ3cZc1W1cU0kWgWZFz3WfvnCh37M0lXNOg3mMtjJQHpp
m9myQ4oJFe+SV8sR9UaQ/nFFN5QuJaZ5WWrmpYueijEeZdg/FYCCy8Pid+pAjXKPuVDTFXQO9R3M
PMRV4C11FYe9wqcrUiXrMFaXXq3Bj6zA2RORLzKZjH7zF0R3xRqC7oMWldyraebXNijgv+Dhs3Rx
3SbKmu666SBQzZrpUpRtfSmFeauqSZ5l0zrQHTjM3hSle97otzbPyBN6ydOln1qZVHA+fSLOyDM6
b93OFAT9kKWUZzMp/VGS8mVuSXH4/CSxuCKtuXggxr4NY7acZhU1V3mIW7YWf9w5Ij4GRB/sy7KW
+3CtXkCj8NJV8voyhuvKgcPhaxSdDPYKPoZPf9xluNj6Qtkgz3ZRb7bEp2oIbnPF0dDWRqe9E8G+
o5GX5mQSH2BK9U/gjYNHUzA7XYzX0j3CceqLiLLiwLzCpZPEFZwUH3irn+3tEV8CAhnw2vTgeTuA
1vUPTvGYq7ag22Ca7bZs8bXzzxufgHxelmzMNmZY6ov1g47FPUbcecXB6jKi4bAX8Oo7GaMp+GtB
U4t4LBq6n4vGbToPH4g9qONTnhXsDXCh3Nua4zQWCAJc74+Xh5gzpGSAab/7fLhVEQb71bWEg02X
iY9KNi9D1+AvcvvWjtXLqAlL2IAstM/H2vFJ7pF1V1+6BQ+YD+3LmtMuASgH9EEhRzYE9fJD+Hl5
4D1eSLMUcl9xDSQ1C86+qJfzQkb/F+sZnmI4n+tJ2JtuAQ43axzo8KuPNKM3QGCAi8xDzw4yLEke
Gzs09+MwyU1VWHkh5VCf4AtS7uRsowIotBc+0tob0zob6UWgu7dRmodXbUTpJg+QSxlH3PZbTwYk
JZi256GlZvMpoDgFgvLruovaVDIzPpe1Q5/Od+Uh4mAeAvGZUyR0ujomWuZvK4Q1+052DvQi1md7
iT7HG6c9EgAnQBEsHs3Ub9psFCk8kPT1lCt0hvpweq+saBI5R0CdcxeBjTVCZwQDG32xGPBhL6t4
iZwHwtnKBbgwdXALgJI/KRPau8qX/QYOMQCeGsB8v/MZE2Fdg/EUNsLb52gd3S25rM4Y9eZpLIiH
vqYPVLU2w5z2A83POvAUtLyWbr22tDFoGJrHOZp/mx442ZksfwR4ygJDa4puDC1r9HKA/wZ0YNf1
Eq3nXLkRcCzjqV9DCTeWlCYLlo0iGce5B3QZzfuCUjvEcIALdyXQQtjKV8F5gmnOhXaZvac9mJFD
aGiyCpkD2gNLMiahC64R3cpfWvzZ7eIacUDD6dWA5nLnYam08TI7cWxacFGjLjoDryJpl386WQz6
wevwbjeAnscNpxAw8EwNuMNu3MKoHC5UIKqnDMKoA2EFumJda48z8R/7IepvCuN55yroyx81zcYj
64j/osFXyeOa0SmGN1kBvtow1cdWs0DBEjrkB095P8AgL58iNEqejAqOfBV+vE62eJAlGrQBgWI6
QiMpXb0WlRE6k1Bbgdd2BMkqexSMFPCymRYkbvTTjQkKswcWxeEl0MJ7CtXUlNhK1afJq8h1MMrs
jtZrlNBMzUMyUuPHIgB1K9YVWbcKpKsSgH7ZvCmVvY8TIkYL4va88GS6wE3o3ugy2huiFpqEmPsT
tp8q21I3oZVRjMGThvfVwZu6NrGjq/ejK+RGGzqe8fxBl/Q1erxNW10KsGq34RAOP3I7rDEoCeJY
9DS/yXNHkiKbQFQUvnsGga08gREpMKtNtNF1TgGhDzR2NWs2BRtsbD6xLtqzUca5zH+vhuE7gWcY
l2yYUrqSn6BYAlR2Y08wVVxfH9dwba9X0eQpGxk7mM4F6VhObTx2nUab0kM3fGhdtBGm2EP9iemd
TfMrhDLXYxW6+DOKOQ6JODUOJnaRbuYDDRA2rrLGwW0BBOMTuDF8M5plvEaeBl6HV+aOxmrm3qlA
jvhpYWBCYllH05p5YrgrqCrgmS5t0lK3JAviVA4jnYOncaYtIqZC+0oW0DcHqx6Q/Fgexl61P7SK
1kcK5O20uJx+Tgl+lkXOsAj7CzvCtHMQcYCYzjIOLBG3MPkA6WEl4uC8srvKFlidciHnDWNZkwZh
0KWGZHLD0Ok6ZyBsxWGhh12LG4GTRIi1lfaYEOjHHsZZHvU68COaNtGFiWjauCEHZPu5U2G/qw5w
caluCVgdjTHL+dMk8lQi/PnNWA9GQ5lY4qbvHiBbxPoMEC5B8EX7jqCr7jpoIxfrBZbJWeX329Gs
/Q1o5vdtvqCJ2iOxbtvWmX3nI+ipceiWSidY8PU+ylp2CiGyvaVtUGUxRqqET4314lyjwwo2Hn2r
wkCetB8Wjyxwz2iq+Ehim0GKzHzTbT+pIyCXBf0VoGLsdz3aN+AUWAxHsDU5jEvzZPQE6MeqzC44
5d4CMAdpXBXXNPCH21L24OeAbmPicWJ72IbrrSDtjSEOzfQZXdrO6hYqbmJ3WdHCc1I81ot0N4SC
vjlOIP1lA9pLBfprPjZcf+XtNebqkuQDBrEO/aOVo05apdqLHIcb9ALWpISM65PrGLTrCyrYBayM
stj2kfgFqBDDdAr5Ro0U3PyxFLHXLGDQyOael2DhjCN8k3pEAx3bhYgY9Q1JaDTpx8wW8oSVpgPh
kXtbtIfBr1H1/LLOrv9VVxbWPGgjjZdVeO5A2sy/aGDQifRddFeqKNrp3oLoFBXrxxiNRzSg53tP
oJsysJKcRRfOG39g+RZ0ziVtB+xzgQ1hKjCEPZTGw7hnPRk36O/yDeiVy7ZaAr5V1vivvAw7hF6A
YrpZwM2Km0n/CLC5XbeVGxQaRR45+MwsUM71hFnMGiaSsAXFbVk6+iN0bfC6eCB0dih8EyF1sYHE
WaULJBM7s0zDtoR4Zct7N23DOZQJNX2bggxzRPsB0nuDKX3kYrouVsuT2cASScPq+1hVXYuuSHsN
ISi412Mw7aJZd2com/00LHXwg0/tUzUyC/yZDZtJ+uQQtJPaCeFYXBZLuwmbwE+qho9JO4ssDoi9
dUNfbXkEZxtsDi7xclmnZMASB1r7uu87smxXv/WSeZn8JOw+eXHFXJ4ALxTx4FuzD0H136kFBDvi
D/RtKepgV+loiSH4WRBvilZlXpr1JFiz3jgUBV09DK95ADY7LcdfOuJl7PtLdQuDow6Ebudf9Uh6
S/QcnpUoLjB/7xLk44COojt6v1DvMgVFEXcsH8CpWsIdNgbwtxfJ4P4XEf0aIafkGXSU6TUrlujQ
KWDnMeJMvEOHNrq3pRli3sAJJfwa7BQwjzwhQpaCYGBPUdiPB+k3/AYzVh3QsRPXoRq5jQdvKn+C
2F9fCVr052zOpgxyCuEeQCwZfpdqJUi+6It9BPDyxmjPS7x+rq7bxq6nEJygLB6Rp5KC9LX2MQJI
hzswh7vbNiLkGTzckSYUzl07y/Xcb7CryDrxWbfczPlA7gymaAv+Moe+A73WPWpC/Sgyit5ioNfl
QErt/8CpWKAnFUxQXogB5CdZNfEEniU0JyoMb0A2oXtJaAOuJkjZt3MRdeAlIjIe3PtuNgcQc9QL
D1r5ho1iPYhynlk6BXmB9jlbd1OPkVd4odk1g5WP1lUW2roCGgc69951HjUtyL1RdVPyTrUxmzV1
SRny6rqoxbVHxiINpF6PRYsuHI47kseyYkXqcFS6I5+o7ITCKjB+GBeq/V1XKk8/bZJOoQMrQoJE
BYJ1ZGPoB7IYPmc/HXqSiSXoAwY8BBNofhvxnzZ5S1Ez9lBXGuzTVyAdo21CcDoBMUtvQLX5Palq
3QzjjI74WMxXfk6bqzmfftem9fCmDUFDDNV4TlCsZxi0b/Pkg4HUzndyVTvkWOEMM9HHZZFjwiza
0Sawmxk2qFAoDWQbtWisu1lcO5hGXftstS81JHxnZOn4Hx5I07fQmZZXEavKFK0AFGVLmcOVnbZ7
lD+3slt+LWCaxuDX5tcO8zVdK2M3C0gGRwly57EbJoRCcqjASzNcOWgz4MWidDrmfr9TpFjPCvwA
MPVncIGhDQUlaQmSinSgF7Hpaq6XN6ydEJJ3Rbhvpb/tx6LewDtm25DoES7OD7Vb7ttJtNsp0LBH
LZeHru9SOmoadzOURa0MEw3+87NC9+UELrMEmyLrfhA3ZDGT/HE183MG6diNERK5mwEYFAxT4Vqp
Cru5eSuV6CHZ8l7cJ08HLLY5BUES5dYIwZNtq2Zbodf4g5K+varw3Q496t3tsFb3gBgOsjB17Ne2
/tmgkTnDLOYCBIGn8P9B7Bd96T5rKWicH0aHXTICp75GZXus2npInKh/kbqrkskT95klH67DGFz7
S0/dc2/7eRs4e9MK0OQ6qZerLAsIuOlhtl0DnjbcUymENfj6XbbExiNP3myxwJD1CvxW8I/mWmK5
GSowHmp2zSs1bwaYNh/rHNXkBPT3SOoQgIWvmh2ECmeUpV5cUb8D8cJl8CymywZMYHVYWVMmxWSu
uJj7V9fLpQaRH3hxJbxPKmIIUUbk3APJZXiCdij6FUWRBs1LIDmwyY8DZTjtR/yVYuc62gZCCUG3
YdNf16IVl2jo5l2FWjgBDPSxTNIc7MLB/ibw38z6FZqXLMI4Nt2pCqJfvT/fryMErkHErsHRO83l
/GGFeeV5sO2G+sikmGMPNUU5ieiq77JT2WPfBJJzLiKokgEDoVd+quA5k/i0beFlEPZbYISPoFec
SFT90KWy175ayJ2CwijxWP8R1NXWjOxNkPUAMV6R1h5OcpOoz6BY2LQwagQJrJg3k+c9DTR6KlHf
Jp+RElBPncDZyXDujiAPC/WxgaxKN2B7lJYE9zM2yRoDIkZp+VyH0FCNUe3vcmd/WtqlLYGufMax
MA/sGJMqx9EaSZiZLy89gd6MhYWI0fo3aTM1oBoxC5UInHlxpF8/MMBXfAbGAF5Pd1nrHlUuWrBE
fbMjUXcMKVcAAJofFMGUbUOqTVv6KbbtR1ifXCnTuCOj5h34HOQEankGB0STuND8gZHsqUUiyq2q
6HOvRyxXVv/0yHDbC++99dunIYpe7AKZgx9ezS1OLtzgNB59QKx1CBXqbtYwUMURHgamRXG3mul3
AUrgya7/i7rzWo4dS7LsDw3SoMXjAAgdQQY1eV9gZJIX6kAdHMiv7xVVOdNZZTY91o/9fEUo4MB9
+17bV642RkJbV/SHVLnyvdU0FXqGUd4r3EDUioxuPYiqjaPhacS2UVJo9iIuhQvYIrtgzxOvDYO+
Wna2IErU8kO9G8ZIONpubKvj3FvEo9jHqsYsYWruvkvX73oFsOHt3EwU66lIug++zCd2a+6bqrmr
/WzeZGLcDpbgsTociOVzoyrTUARKKfbQDd1W1I1LzK0WCfq0sJiMp8B0U3SmcavnxGBBx7bbJg8i
yKXHkto8xd2G5knbJLyrEsmuCaqjP7oHmePfpKsIg6nKwsCVxznLX8WK727J+hDj+KdbkGWBRZKq
b9ohNiUvnppEZDus7pvMCp7Ma/fU8Q+AMRfuhx3/yyMhN/ek5/aQxc6dnRQHhTMJZkO8FWn/OAJQ
5klzcnQK6aDDSl9AG60pdpYs1+Jbhnfc29kDtN4a4kd9ZVPQEVvkvT1kUZJa+k7gN8afEhyytEyA
fgZ8G236bNWBinR3+HCT/kQ/3IVjXdmR2xjZvuUo22HwTfDCeFy9WYYk3LR6Eq6r8D6lNOnByyKI
lKfBS2il2T727fiCSGjseqEZxyyFecIsbu/Kuu/EJqmL/nXVaslcmBTM4xjUGs2PXwRh63EqZppa
Lw2beA5Do6vtCASL4NBhnEVFnkPADg5N0zGOJGoFP8Ic/QMbxCkCsn7+Uk0dhIosw6Md9OOFSrX+
XkpbvK1BKg+9seYgDCjDaASziwFwrmo4uyz7M+kr4wOJzd6LejCvJvDHi+yLISzkqoWmIhZgQqY7
Cq9cjiQ+x4xz/vGWmlcqEy/ymhvq1dHu9RSq8dKon9XQxInb1tmOHo4lfUmXbeK789UfvPp2TvSP
vZbdRCPl0splhtz6+jpuDE+u9+XaJpcFU/vGFEF2zTo6Zbs1gvdyGLAE6u548yx2r96Y1c99JspP
4NVuN/uN2maCp5I1KfOow4w+jLnGu89ggncmCWQ5s6Gi/yhklsSummE0pYnntB9NsQ1s2jB9UNNO
SG88060jOPSypaPsPuqgQ3XAknxjqVQeO7mDuc1sgzhgbh551dzte6cT2zHznH1XVDbWr/VnSYvk
wkdKDkXTj9ukqag09JSG12Cd5aHOJ3XkidJD2PndrvEGsww9aRnvbjGNF5qOepPx8N0uNhLBpJnI
JDCaj1mwsKaiadIDDj3xPQzKe8yc/t1yHLOPveEWUK5ZcZ1TxicUxse2Nh9cVi1E9bA0MT5/bu7u
BqTyhj6T3F+eWqfXty24a4jUNe8oY4aPFd3ghIl1iWqzknu7k1o0KJ/C1TP6k0w18dJ1Pf2wwYnd
1m52zhqhnweef+fe1ezYDjzrmJbLoQgKlJvB6Q9+3Q4HeFQ/cgBN7zO9+DXZkmrVzfFc07ZUbXev
hJ6eW71lkOHXz7mtzMcxwNqV+TW85KAqkDZBw7DVdUex2m3CQAhrcBBVkMdtuZZn6TYAdJMSe6/q
DEgEx6jCKqvHA/9t8+dajsMpaZqFjmFgsUV6+2ElBPUxlcPIXIXvgStzkyaucZn6do0Ce3pKK0tt
hoJMm7rDq4v11TnUXlVg1C+aTYqpLR5SmYaBD4mSV0Md2/MIg1oI43M26BGVKYtNejtVTOW2l3nm
VWkqp8jwU498Sb3YJvWgdnlgyqNv8bhJZwd38jI+D+2yPCorz8Im1edDs9Qj1XJTRPhkHtTisD5r
uWVgLOV67HrVxPiJqk2R4yPG3E9JfhNXC9S2qM2qLFqLLH/kylXfsJ1m6GLbD0XBzISBjRfnpjS2
nhiekqEdn1TjlpuV4U0ksql+g7AbWNg3e8eh4NdAsm5wn8oWJiUT8WiZ3Q6thbEJcWt3RofCJJOi
e9BKzb0ks5NseT+XpgdwnEvXuhS1VZ1Nv/xlyynbqsUWhyEZu12rewgo9FyVI0pOx8A+cv+a19GY
hvuxrD28GOzzyZyp3CsjE1snHT4Gt+0Bp1z/nGAK3eflUO7yZf4apY7Jb8E+gzK5pielzfqdGsvx
Gw4WsLqqVuO4jFO9g1CSx0aX3YVRVLGlQN2icW1GUl62eHAN6u16jU2m+7GBRXmrpYSa1lMLip0k
+m5GhTghWuobI7PzbeGUeAQr66SKbD5YczttUr0wvvS59jfSseY4IxA5qh1DRvLG4LR65m/9tZuP
Y1uXeEDhexRnw3Zm610otY5zPRt8jKC19zLe9kin7GSKp6zH28gsKErR2mUL1txVsn8up0JtAtVp
Ue123IGFL4/LYuHeFdUgDoUjPhk2ih2w93QZ+duRpQttU2gekFKpO8/52vqhEiLZNq5zziqb0n51
8AqkZUfMUworkLgVd7qn9XzI0bVDcsf1iOeT+2CyOBGHZdunVNBqyZ/GUvS7psItL7wAc6tbGXjS
mrZ+8EqbSZRluS/GyNTM6IN1r62B+lNXQ3vXOev0ow1MMg1tJBBiJpN1nzAxvCzt2u36WdCGoalc
17xGrQB4QfnNuQeMmjUkzWq9Q0Ehr/aiegUiqdBdbfHq0vnEQkd/5m0G1yVnygUhIY6Vx7RwZUvA
y9iN33lepXdVTy2Dru9Or+2ozXctZDrYPnEA2T+muPwnA56v2Bw88MkGkOB95Ra/6ouXcNwZ8t0W
eXC1NKI5okR3hiRMOGUoza1Sf+um1Iznzh0/qmmZuqhtiOuIBntKuSAKIEpz4L2lmf8bsmdCb815
535Vz3FvtOoIzTkTvaD6uKAg/DVnhfbWjkrtazCJ4+D644c+B9WDgc2IqZVtu3dW6/+eaqccycu3
vY/KN/qLF4z2vdca+hEgPM1Rk/kyzQDmB28LyBlTyItMFTSozrfHcO53IJn4wkEntJsMOO2ZbyCF
6WUEpjHVWafZwJTLyxXuXHDUpcVX5wfTQweucajhp7Hg2fquMxcmypYOjerqwbUETTikeQbEUeVy
+H1zZxRxtYxu3M0B5ZVnwi8IrL2xWFE0Mi4d02fq7pAeAYZg0FhLwMA+WoDL4jlbilivyL/uijrd
l5nqrhkM3f0Y2MnB8NBTB87kA2iY/d6Zstxw5/HNrlY70/rweYOROfdqDPK9ThiKhoO4vbeGhMF4
xqYO24AgfFnNijZ5AQECdJXia1RkZDETAurwsgpqcvx2Gi6WoBK8/XJs2gNj9vbYTBrwDOka+9Sr
rHsO1eAKW2OjpSUgQKaUzdfitJb6HtwKY9cDL6NOpiM5y9Nc918Ni6uvYWg9hJa1emp3+1ZqPus1
6Tm74rbiz/PRQtlVEKRXe/KZyVlf3VpiEGj8IBh2S6n3TjQZub1H6yPMwiLTKl5niPvmNivXLfFl
6pg61riz5uk7QdqNglrUC1pOYNQfjNml85jrbTpfJEh/S7lu/16qcQgiptVZdy6Vykl7EKyxCBPi
EORdMLfFz1qrat6CIrcCDEeCHfmNZ5yKJcezutJJZo+m8Mz7NtGt3g813TAAPKpm3PRkPfU8TUAS
4LJHj/VX6zrMrwkqSvIkp2IcYs1PH4vcNz2em50OOV5NGk8kc5HfpmG0TGS5g2Za+GqVdwPRLkZo
9r3E65/S/aJ8sw6Iroenab9qbzd8w3urXbuotiW+hIladyxPojGpNpaqdbkQA+UWPK6K4J2wB1Ne
GNO8DCZ/sk5a0n5WaV+vd/ZoOP6OyJTh6OeN4vmmiM94zedGM0Aqar07mIGRLvEkChk5/Cwva8Ox
GwLlY9Zqh+Jdd3rnc3RGdadNo2btK7KYWsaxZWeHZpIKgnfGBmIg7+oHP031iFmTkTCCTTlI9x5X
1CnFphMb9Kdp7PuMPeObprcNhNr3nXZadTcJYc5WecPvOqhdMHJ4tSbfLaLyr4jbnBEOYAy9zESa
40Kd4R9t7J7ibeqTudzZEysPo6DPimIzMf4QJCwop2YgCgt1NrtOIlYWrujyqJzNXjK5M2wRE7aS
Q4/iWpjCpsqqnNJsGC8Zb0NR/9qsf0Ur8VXEFmv3J4G/Rr6fGho5gfYLpeMF4ks4tb1EENLdd+Z4
rnVvlk1aR66Ztb+dNTXutU63k9DjxR6DxaVHtrx1ZRIG1PioUyjpp6KylvLE9LR1UXra/L61bYLM
Biii8UhcMvMwlXRlRGQthWuRQOrZQZM92KPpxZnN5Q7T7qV+VKWWJja9ycFMwpoM9Gj0Vg97TzqJ
6UDwSAVkXpfrwP/VakGw7WdGHb/nhjCDWjKvhjzPY+6/KEiSJSZypDpY66K2gQYOiyLS77RG1WcD
rnSrbhg84sBuzVr1TJVs8aWp4of2pO7DuU+GDWgX7H3rZtQW4pUa7bKiG0goQZAJdznYxixjjXTH
qFndMWpI5H7g28yZ5C3vWrP4sZcsD14zgroLJHRKEBVpg/Un80jK30a9dTyJzzYD8YzUzG3har+G
ZnWYrRsPMMXdtxw4LFqOThXY1c6YeowLBZ0J6vVpRgSJx8lNznDhT5WUVUQ0xcFOEzMuHTokh1W6
YdsQAOItUbaiemRNPDeeH1IaxxnRJwtSmixpslNIJEoVMJMBMsirwfIMHQbMprvm97OeV4eHbOX6
z2tqd3hVUNRJ6kEZ5RhjPrXx5lFt9LT233zLquuoM+gIi1k3omJIeROLeeO4YaqaihOxzlGBJEuz
7vJc5m/gdnwfeIbFue3q7tkZ2YlIVOBL1VEcekv7GqDQTgnQ/KR5kV3y/YZtAQ9452P5FBl6pNui
ECVGcZtXt2HZB2m0lkRG240xXxENxuPaMIqk/Ml3SrHZNYVhcQxx8obpwamquC2cq73ihCzEQdP1
ZtPZpCL1unZFHJPR1FBfVJV8SBKLc6D09IqlH3MD4gtRJ2TwWLOyi+HntIWfzUIGpmfdJ19by4z7
gUCHMKjddlvaaxrVq4ncZpdfa9F725r40Sd9LLuwbWczmpIF3pyYjggl+DTMermrC0x0tk7jH7qK
0rHrU5cBwUpFTgukx+mSQZWlaXHtAiTPTKpdqrfFQyXcU9oZGbzjckgNsdFQBw8AUW+2XcWT6tI9
MiCKVtIKcQwKH4XPGJpXZqXTJ2tNENHIKEKhzN804glPtVX+snwze5yF+THD/kUK5pPksIax2aT3
O1emG8C/7S1E4rD4jgs8ytNJTx6lMc0bHahp39sj2+4La/gJvOTbKDMUqRp2qqsYDAqrfS0ZIB8m
+N07XImIcGsmYNdK7TZwbGOrTw9CgzRi1ZAJdcuEMTDM9ZuTKUcIxl3hdo1xrhypbwXyi0TkCdMu
d9kVOL8nPKiGOWvOtiZQOtJP+qj3pFdFNBjYUBx7enEco0MsZ7PDuoxa2Ouef2/nDJyVvXz6M00z
Cdk0AIX9Y5kVWDsJmfe+sTK49rNmy8/qbhJA5P04E2KxEoPkEah3G8cy8yJYLcTjr/hOA2hM335i
bPQtNElRMc8+ImPBSrZlvWRm7R/a5RZS58088LER4sFhFKFb/kdTmt7OtphiLM4e9UOLmtn+VYAT
7nKp0T78LmuTrb/Bn/6AVcU1V8hyTumwSmv5XAwMlQwj3weGtjEktLuuUL2141K5V5PNsqfe9MVh
aSzzDprnoTLHr6J4atzivmRP8YYQkxiZ7aTrxZ1tqTFeCu1qpq22r9SCgcaqvjwJituml75vkncg
ybdSVZsllxSKE+P2TvdigtqSPwkg2+bQ7c/SMZlHLo/S95G1fO9oSHlHrlrDyidBpk75i0Y49tvs
t64KIww8ZBs7CDZsbRtCv9S2eTIdF9aqU2xZwc6yHSp0tyEhwym2uFOWo1GlDXJmmmz6wn+f7fad
HDgV5URLEnxUEPmi2/N5ljrvcQy27oRLpvfMtAqV6VzgRa/VME/3ppvfExTxQrTXISvsPNba6rAi
SNGGjPRa4xdLgdB7qyzYNFpx54gCgdqTL43KjkqWcVK2nxbFX9lBvqi+/rN3jN2YkmEj0nlk3lNn
98kNITaL19Trdlba4iJUD4HenHoW3Hr5tF/9IEYt2Vu5uiua1j31el/aIRYTKp8RsrcwRJySeGdX
GPWamvE/ZtnYk0gYddO8sNV6Z9V28iChFjfNom3X3j6qofwpRvOubLoTLY4Rln4Nh6KxB4eVlWdL
ZOj/vo4vppi/jLmkakDO3iQWuXVWiXNozLI8SvA0kF/ni6goIB27ynRv8zpzK7UZkI3IncdgSK3D
OBm3gBmF3ZGYNUxDo+fUcWfaZ3dQxl1v89wyuQKSCNpwmJbIUI6T5TExaaraenhIVwY6ndE0J7Pi
RgtIJbFQWUiuBP4k2iy5l5hs7idR0vFgEAlK3piYmGu1PGLW0XmEZn/1KfejDK/u3qcDYXUUj3La
OZfTk8SPs+zsCEsV71GaQouMjEQ5r07QULPhwPxyvLelZUcWrfR1AIC1+npisle2kTc43bmufP8s
SH+IspJgITshqm3kR/ZLGevlYO+QcPzj0Nflburnk7LkHaEBrzzaTjpxHqEpqZVyAU8rG8Pdlw3r
K/vJrh6UNVnXbqyciK9/jPwyORepsemGfE9zwmgSZahM2l3WEYg+t1+I08waCmVEeuNH9uprce7I
g/Kms6YkKlB60dcbei9eeRLhV5tjq2peWjHh8B0mVJuGOhsUN/G/bQDYmgglZQ4brDLOz2Rb+YUI
keLMdDK4pIxDj1neWUU4UhPGLCS1v12LOi7vqt9lwOMS50kVV3VO5U7C4YNBdRxNS5nE+HKDmIeO
fzcxMjtX/v9Z3PcXHPAvPvf/Cxz8O5Rw3/7UT0r+/KjLZ/s/ADsw/2vugCyropHfn3X+L6DBP/7V
P0kDy/kDEwQbHMGQKH+D29rCf5IGlv0HpICOL8X3wQnMW17pX6SBZf6BDm44ume6FiExt40+f5EG
lvEHngAqQNcnrdDxfOO/Qxq4/o1w+TtogOfYdgJIFNv1dNv6d3THLUerzXJ/jIygPI6J/aosd7i2
OY6kgeTRvduBfhPTZ4QOZw4j6vlqCtls60r3sHLYniQkJeVJoLtnnJz2TqehJSfPWq/AojOxWEVH
gOBs2jt05NhShBeM+qDjRyf2rBdYDXo15xuzRwRvy7LZkMlCaIGreQjP1kkuQsUotg1ZgJnS7qbV
e9WGwN9oDE62rA4qfuNTNO5N3IxvpbYY12awtAcTx/J1mHL96JGGcaYJZWbc1MtI/ugoszeDedQv
IhCz8W5ZN4Xc9f6A9ttsPFcdi2D86Sz+QTZ4j6mucccSgGOZgxa61ciAYyLlyZa/zPzdHPInN/PO
Gbe0Kaodt9PBzg7lZ2KYF0ebr05TfyZu96teuy8p6yPhbhukxdOUtOcGE1k+tVcP5pUgkisjERU6
1ron0vF5XtJYc9udm2wm71r7xVMm26fakww3au+Ox+MmzallF4PyPj2VYr5O/nuRe6TdJPikMSbM
wdnt5/M4dfFUk+fiNtqvDot02JucY336FCxShihuv9TcPTp4z1x/PWeld1rG5KNsVppkcUgMtVua
/sUZTQhGbwu79LCkckssEdOalPxcr/noq800W1wkWnI/jkwtKg0jsv5hAVB0PziRsIYXZ8yuj2ZT
kHhWpSevCbY3jiTyU/PkGGS1eLl/yYzqd2dBpTJ5I28dEwxphr1/b3a8IhE/q7cU+9QvDmvhRM5Y
xqq4J/kI4ed+AECD2/isyvq79lbs9w+aWdwjmbAY80QbE6XG3jGvAzSJJlFiPsb6wGj6FobghDwB
4nHRnird/KRz25fWvW0sRFPYchcEYtdrZPhpniLnSeOJupLp2bw4yXNj7WxbUGUnaDTzbjCLnUbB
nOVXeIKDFhDWZzISxfhuKQdF37+jvkQTel37N0YpB1vKX6vH+Vs5jBDLDQlsF8J9j15l/2JV6zVL
yt2si/tFo4SwG16pc2XcKYR0i3aJ8mw0jvi19w5Zw0RcEqfN1Wm4WTj66JbmJbD99M6fjWPVZr8c
85Mr6LTKfmuM+kdpfhT+o5HxO3X7msDWsBqn38QDPoBkP9VEUk5+tqM9DfXZOnj1e611FDIuEV2+
tvGhfqwpOBZe+5KTbdmr2/ZoMi9wU5bDVhrUG+ObUXhbe7r41mVwTqYbtOHkLbvgFmFAYyPdV18r
jnoqtmTtbuwlDb3a2pm4MPo+/RUIwqOcOnlYxPTk3W6+zA+ejXHfDY9291MtdgzhLisjrik3ZzVG
ToPa6R+Iu2Ze258tvJFuG1waF9MwlvOmxvHOnCHPIjSDG6GC5EgaglXdY7J6x2e/X0zsALW26dv2
rJXVGhla8DC2zklzH3Dy8TWYeA3SA0O9zbTu6kpumHUxXO2x0v1abOfaqx7Apxe7adZfk268A7t+
Y8b+p+EXCOY5/s5aEhV7M0VfHKAAPnO6IzRhCvEd2OkxK7f2qL0Sb4T/jUYnLWY/pJ96Yanp1SLX
QoBlwYkAbuFM70PXENvZ+Fr8ZTe7a5wG3naVu47LV7IWjhb81SRAj1Mh+Z0ljAp1ijvVlKegKA+D
VXhhmyYn8ta+W93SOdBJ/vEHZ4+f+ShXzFTZ9ESsLPWVb4wb3bBRw8jYe2NUysxZbxmDZRIxpWgv
UomO6l0/BU5wj8nlTKgGMYSTVpwWbfTvh4S7le2e2c7Oi+9sGO8TQ5wRVUTo90NxSqrswXGxITeG
wcXh7ZFDUStdYAJlmB9lvT4pZkJDM971QmSk8xEcrFQNIlUa41m1WHndxa6Q+vPi0QGmuOKIMu5M
/T3B9AJFFlse46iCBJz8JUtdxrF9Krh2O2Pn5962Dy5TkH8KdIWwbCtCFAzWtaT9PvGWB1X1xKQu
zYtWrZtStHg2KnWqd7jBnPuiLrGEQL55OAMR0RLM+wl+VKEH+2DWt0HT0cKl+RtnvmAO+mTC4hHF
txM0GCatEQGJLyQr4hKS3ovMuySe+LFKPA3x0A3nqr7mjBpDE90ardQg0KViCmc239NIxuBgPWdy
PNUF45kkLfd+zSIYDXUJyvG9ddvks5Wkc95y+lTO3TEf65FSeAr7NKtpKG6k1IC4JIKxCFXNDcI+
0Tc5EMGsV/SPEysAaTzf6IXVARdYevCN+VKsn56ZvU8Lf8uEoih2VeWHflWupPJp3zoCVYUZItfW
XVB3U1zi5t4uioxkwxF3dUt3ETDZdQUMx7i+64P1G0BIhquBeKCKkuRXC3uLO0v6W4zFEJvnUiTP
xpr8Qpd6CNrsbqyRsu3pcwrMq+PwhLLVN8PMznxMyQqNs0A7Kx5Kz1Nn1zsykrXYckb9OGUadrpG
z3dTA76TtS6x5MXNyFcOTUzPZHF8Y4OnO+SRjwKMjHsnR8Z5NkrlNrl9YwSeBZEZ3KaPwiDVk/5u
My+kHHc2CqEtknNVEArGBIvA4ay85C7P79FP23cnQdTGbz3+2JrytsR+kvY6SDcWLflpZZCro6ey
79qdEsqp9ex6ThKhcGMaMKoRk65TnrPeLe8qd9F3uW3gRccwimcbJGgp4I0HLPIVWuBg8C2Tl7NV
TAxD159pAux+R7bxjgw6C/f6ezt/dLl9huPUoipIrpZHiJaV6kfKC4dzyn9Gwr3vhTzMHCOWPu0l
rCH+dwyuNhlD5VdAun/YkxW3MZ3lzp+6p1tGdThpOEP1Unso6wSBqq2IFa2POGNjUkclauaYkYZQ
P3Vzdl7rwuBgQ/DF1tMeXWfwT7XC4RMpvGp3JInNF+XP4urL2+nZMZuPCtTZLVtCMGHnpAwG1rHV
HaYJi3+YsvZdaazEsPI9sYDa4+pbwUvgmbd4KbYC6TzTpiFOUW03s+AXnzpV7TpIEno3661uPW8z
9trv/1U1gcVU18LfZXlP2qgOi17NED6KDDNtOHSay2Vt44Btl4spza8chMMcze+BQtNuMc3mfy1y
+W+1Upf8T9n0zW/1723UvwDf/9MaLjqd/zfm/b/rtBEEB/wn0s1f/2efZdp/kPmER9x37IBH6W1J
8V9Et/GH65kekSE2hKXv3eIg/uqzNJtmimzOIDDNwAb3dojP+KvRwhv6B4oexLehu/7tj6z/VqcF
N/63Rgsk3OJldNPiPfIMNf49eKXJdGXZtrfFLq/0nRQrU1asREM+UKlbQr+ys815WjBkOzFeaHWY
tcDRIrMLlu9Uczm5MXpXn91iWV449OX8LteMjQ/OqP1SOaGcOPCy6U0WHsIJsiqb4IEs/JMYFOMJ
O7gZH4xKanBqGvPNQCsoiIaqxkTdaR45p6y3IPlQlEPwVDicRCGUOuZ/324WqAw/cKwdAcJp8Kbn
GswB02b7uXFKXW7tMkt+p2zOhlxKK7wohhgmKMJe5PjrC556kNa8gpe3xTNa00QMl+aQotwIIYD1
iForYgwwcxFj7PbtyLHMhmDgttNJ0qsN9cogL52PJL/XFWWhxyHYAbcEOFvnaUovGi7SnUcoWjPH
0+K3cBZY0Yp8U7VENf7+2yX3l4rxdzr/ljjxnx0zP6TDSIOPHtiB69Ca3/78bzFOTNJXc3HdQ044
832pe9NbksxB+//ZjvXvl0vgBx7KQHBLEjQgR7lo//4qgajZPWIa99NYWlasNXZXUbwOfbYfUzDM
63/9mVz7lrjyt09l6A7XJlclL0joAAfav75eXa1lkuTDF/MtFGS6X/FeB171mWNHb/ak7TfZMWgI
GN54vWvWkeneku5o7OSEATBvT2SHEsW1qmzCvOjbGePFKe/6H6EG32je03QJ6l0rjPQ683gdQpXi
Ot2Rj5z4J7K3CR93+36ZQ9NNuPYAl3GgWp0lFtazzPPRknNtYG8RWcHWtrS9BAZW1KvFoPbNZ/Bn
UbUizcWr7fkYdFP79ijBjBEP6+SAQk254T+TWt56BKrZVrVZvdUi0RcyKGZ7N/Lt3CrZ7oWkuz96
uUvCLAIzZBtJ9cO3XmXe+8K1VUaO9HHw1os9Zvseq+d+WOXS7rvc0XxALeH8KHzlx8lppyye8Het
FBQaEcpq0/Xzit3B7NoZoyaj34Ug0SIznHvpLdRl8pZEGmIPrL7wUa820xPcsmE/u9oY27g9vF2g
V851BkQNjjl0MvNbJpZkNGdl+aXSMa237ujekoJNr9RjzzGSjtlKQwIk7gTz08hSRMChrBYjcjWZ
k5efaQnMCCN983El2BL+BXTuJl02w11vwaWcXVVhVdHHKTn2TkI5nwlWt57QZX0zWjHEv2WEJ+Mv
kF5LJenzPskrBsqOHO7+8zplUEWF1IZnIsHzNNTSwGYrkyitt3U0sUywrkRbIkpgV22IvmTzSWlX
2e1TIdcyEO4woSrN56twidZ9olkx8bmnLdwZdlg02sW6rXWYaUxIfB6LpMfH35EHmEtY9aNVl94Z
gbWq48wia/WQqbLI4nRtc6r5zs3QjLE25sTyd3q9GYyCqVHX5MYrvEf3M6VL+ZPZJNCSJkscCHfj
6nbHNpXVQZrawMYEnwF8zNG37pXueGeGj2Qvr1In8hevuFmQCH5sc1kYW1AqCOMOLDTql9V5s1DU
XiaWghwrfYI8IDj6ZyYf4I3ZM32KZ8uijRyX6Lg4nazSZMlJNeDVcWy732CvlleyNBc/msRa15up
Xgp2pQz+yODcdPx7Bf72p8t3/CYohZyTD3hJoqk0Sh/yjSnbbgWf0kKnG9j8kOQpv4YwwRtjPW+o
HSWZkwB7LI+lTPOx09vlkhPxn9Z1nOjDRCdKin+5/Q/2zmS5biTLtv/y5ihzOOAOx/S2bEVSIiVS
E5jIENH3Pb6+FpRlr8TmkRbzNwqzzMgEgQu4Hz9n77W70TOnHRyg54wFBhsMKE+bLoVq7uh4T0AC
HNnc2lE6/Vb96MA2dHR7Sqy4FR595TGEm9kPQW1OqbcL5nBsKXqtqNqbeUDOXc86uCnB60LlA1+y
TnkWq92il5wWiM5xR+9GlubRyD67tOZ5ss97dIHPk6P01SjC6neEiK/ZW7XDqEM0WWbxbTVoVTPS
PZatdpz0Llr65tKrlum5J2QU1wym1fsqH2pOdAU90l2IlI2f1R7lNwro6utcwS7e8BERviaJdkZY
HlfeVcihh2NUODbeIUN4j5WdidxTgVX8hxOlMwAHks4hY1qIx3dUpd1IJ2sF6i8mp1Z1lgE/rSj9
rwFnuHxTeDFHq3FYtbiQPUS9KwJR3wEfEBhaUjf4rUl5ol0mHalJ2cpoArnZYC4AfaDfeSqmggEr
pFlG2QGvK/8OJmNDeJIub0Q7VfEmqicMtZj/OH9twpBhwpHZaiqX80AuneFguJr9F6Gs4azubVVu
MkvW1k5JX0mww4OHHzn3PdqQM4J8embVjZyrsQD8uCTDjtNNfLWgEakYZ1gY4pIYOXHlK/0Tz35u
Tqw5K37HOnTUAa/ifNfUVqA3trEAo0fock66om0Z4OIlKpA/JNI0xwL+zRdCT3pvp9siFhgGZhK6
sjSsAAxAMq7OsEMs+S4gxCbkLB1z6uwjI76PbWf/boLa/IOJiqfazWFEJIm07oFMSF5yLKXPSTg7
C9rRrO7PRvKW1NZra9K1a9PmfEL0R/otSVf9M4ENtgu7Je7Lg8lR527ceZr4rQI51Xug87i9yULB
cDiAGmhJya1xa9oYeeVmCDQOtMH3Wf3jeSluoyq0nhpS4B78peuuFprLILob8UR3jvacH7UVVY+z
GPzx0hQEYbT22G1taABqB029JvuI595uPTTNP3BrW1hF/FDFO3cYmCZBhQkEp95c1fvYdZ1HJK54
iRRwYkq4WdYcaUR3RRuGThmzUWos+jquOFd5qb6Hoou/dbzvzTaYVXrTpJJ1n3QU0jA6n4wJv+tR
YFgxfrgd4QnjQxUO0Eh6a0EAg/lxiXZujotIIY0l6oPRYcgQu0ivx6Tt2XRmv1QQK6Lu2l6oJZFb
2tlTjhe1oY3hiOd66Iv7dAiDf0wqsBvpJDT3Zuj58e0CqdEuCvKQGb9X6n8yDAdUkZzKXA58XSH3
WTrp26XJ9K8u7MOHHEkbpvW2w4Ir0hb9tBJA5aGsLhGHPcvCgxobODS7AWv+PcH2+h541aIOGC8Z
hC+bLK2njNbyWOGgjeOwpDwAgvCc23Br2MRa+WXiK/tZVp7zBL6hWzYR++1AAM0ShTuEAUSR5GiF
h4vKQNRnTx+j5rqFXnw/cAgoNpDdk5PcXlDuu2Pd033EUpJup5pmxMEL+jRjvGqAvLdB6uHFCAwT
0ACfR78yCBb7Agn34h094nW7c3+hp/ljhkTmbicrtoavU1T4wzYk+OEbhrBAfhmtFqMI/e2ON7Jw
5QQ4A2FUgLGcYWJH06nSjbIfi5VDkGyEDGdGkj7lJYWZrucC8G9aJ3Ku6Vwiia/4M0S4/EgZ92dn
tapyPL1TS9Q7/u9wJJa9LwaOCxsiwJb4McaM7J6ACOa0XZZBoC6yCoLXSM0nPcJcKHGCHEDoPNLT
oLkuJTh2ptNAYDOMTvAxqFrpaegsltb1vJBed2F63wrC7STaJfpHNor+fV64iYeMN1L6H5zn3I8J
ihhibYZY0EAXHgS2PUhLqegRCRc+cCJ85fFhTSasmGVM3IXClcJRJo2H2Tu2Xl/Hd4jCI5XtYBQk
/fdlrpeSxnhEpGGGVj247ZNcMSRhOBbrA6WIbE5Cv02I5FEEJ8qbOHK09JCHq4ZAwoXDR7iNo4na
ezMmHrso7l+2ugn/SISbLdCMZeam6wk/aiPNfIIAoMXb2yJ020srKqPiosAiPV62Xu2RalBZqKdQ
SE4cfE9JBarFVV9DS8Ifo5zxpqqGAAxxS8jMZd6AaUb7PQ/fffz7fH5p4Gq0VTnljRmXfGtD33B+
jNE0P7d208ICABBvOOTVMjspQme8R7jaE26AIvq81nNsNi1YDsoTwBxPRWFa69aitp42xHcsmkDK
HH2JVp0MLxJM5li6OF6gxUKBdsxt6QCzN6O8jxYJdqdpe9c+qSM3W/YG4V516qvIl2f2WEdiW0dx
wyzP4eHzfgV6la96LYdWd2asvxAF2F/VXeZEQISTgflQQ0m+i3PLrc4SJw/jfeJX4XNpc6Jn4lBg
RyiLtvkqFG2mk7ldI8+JwKG0J2uou57QMoyyPE+GPKQdhSyaG2FAyTFhdCmDa1gezk4Z5kSjjd1W
Jr7zz8K5N7y3RB3fZ1UT3kB0D2g0I9fFn+u0DXmMAzpmKQaZXAely4KtZOQxoin8fubWy36fg1ri
M+XV/t3wStDrtab4xDQLerW0MYrDhJgzTt5GNdMpzq/+bkI49F2xCyKBX2oEFxkkONzOcTveGJDz
hPNM8K0Jh3Ays7U47cYM8qASMMdJzU74YXgrGp0/oGRuNEI8v0NknmDtONQRATWAN8LlcfESxsDV
FJE6T5AHfYRBTCjgpErME7DI8CYg5THYJdWSzhuM9bhcM98RbEoJJGo+ERu4xp9D7v9vmv2fFQ/4
/+6a7X4Vv/NfTfp332z9X/yncWar/wKO4Wt2Ut9TwvfAV/6ncUb/ixYEhmYX9pyH4IBU9f9pnCnv
vzwl+e+k9Oic8Y//2zdTLtqFFYXoonjwXdv9VwKFl20QoMrG4cpcSboeYoLX2czUoBa1IqJnhI7O
xq9xzwVdBdclrstP4L9rR+V/OyB/LmVseoSAHSklEFO+7ICQPxIsbt9OW+lYSLcaRx4wsaQXkzcU
FxFniOPY5ET+VA2wlHiITv/6Td5pKzkv+0r/ub7n0NoC+Ej3x33VV+rHaKZ2Ia8tdtMwurZlZPZy
MrE5JM7qVrPifMC7RIJDwiBb1x5u39D+5jmD9xQmXnAtXb9BdZnRnabjoAiLXOzGY1CRWrl9kEuS
E15lJ+NzTdBpssMNWTME5ay6AxCH444oFzbaiEjW5wl2AN1JmaD7wHIc3fL+GOaHBCg9ht48/BgG
Je9EaxWXPkPzjoNnFt19/EBs+yU49X+eiKs0Pdr1F9Hry/FXp23Gx9yANIZRFvuUZT2y01/FoDyC
CSp0w7jztftDILT/BZIJezViGQTtFf5nBkqLU8PQG6ltkyhQB6y8od4RVF49tfZEF8gfqjzYKigT
rDxhqJIjhjPnyZ4kqkD8r90tWkA6OOjOskcOCXV2YH7ZTCemq8r7CRofAmSK968KHxsuXYQE/YZG
TZLtfNN0T0k/T7dt6qGMsLiL8Ys994yqaGZITMiAna6ioE/Sg8i9vD0VCLtwOiVTvmxyv9L9btKE
8uzT0dfzpmncqNlhM5jWAIOi+yUyQd1d6NkuT1vqLH25GNKid23rmJ+BXZv0pPSisdpHQ2MvBzpo
nrcjaRB1SAEt4JsGnRheO0WC6pljUPTLa5AiQVSSajqO3oSrBxocpgUOXQuMBVD7FRZz1a7ItBgZ
etQQYbFLKIEgn7gcPzc1wbd47nGr9y62poljardgyLoYrICDYRsEFOOUENnXWPuxQLZu4VCUfcgM
xjUYmk9ie/LlEzeMvAAxmhawolAb3qSB8YjFDC0ffEdsqvgQJwMDb+xqeDdSUUhEKiSdZOjd0lbu
mQH7xVViJyQXQzWR5PxGYwb2I7EbVKTFUu6czKNBPaq20BtS7drgsV/cKD64neOtCX20ZjaJVUOE
Wsa1/veYLIFDQlTIESdlOrV3+2w8WCkkrYOYjRh2H7/87y1GhiXX9hzNAEK9ase2iZpTZFLdNiw9
/6gjDpitbuur1JYkUvdjN+2XwSoR2DLpM4RyftLk1m8XQ9/1XJIsfI0ybN0U/v700CSHcWbwIVVJ
WOw7gA/nsu3jM+nm9pGyKPkE0G+/s9D7yjbMFLRk51CvSMyabNCysomQGQuOUp2rwT5ORXNOHWd+
9fXUnNCJcHedYkgw14M4JZPSeSzHtJwP02zrTZ4E2WHhEHPuQPrwPoFm/0mVeLk7uGKl8qLJo+Zz
nVfEclLd/Kmus45hSQCg2Z/VEeEEaQgiBcoWTjF2i3CKTgp4HUDoJmlvnQ6/F6aL7tj2lvhkt3q7
W7BXCwVv2Gffdl4H0QPvL4TtgLdscyhp4HNG+rJoo/JP5hDvLMJor5ipuVjhXaNWPeTfb4INf2UU
BqIjNIjhGiBCm+xZzpCYkoXk/bamEtfNlChAHKKJgJksqM0h02mc9nQix2Tepc083uOQpZneo8uh
LW252TG3WvKdIKcRnfXxx/P25YXwTqKIx7RtHZ282klRWwItDNY/eViqR5Ix2mMw0eSOaeN9ixdS
6T++nv1yeOLBnUDFqaWQCokn38yrrxWRfNmHFglj0Ojc73XA5IjWsx57tG2Ls9M14CKOMFl4lfhp
+n0cG0dvxrq1/lPhMtB9Hxz98qWgbqFyEYwxDYWMINvh1VcbcQyyKzupt6izxpvMGLlBUzzffnK7
713GhnXNNFUbpqfUhS9eCdodbjKgdebctaKA6SF8y+ucI2ufzU+kKQSHrm2WuxxH6UUQ0h/j8M0h
b+MmmpQ4Jq+lfVJO9a+wXxXfH/91L1fO9Rm4vqBs5OjPLBhowMs/rjKJbF1yk7bNmAentUKnNmV2
dCzS4S7sU6I0sTbuMMVFK9ix/fbvr24zI4TzpoVG1fvy6jGJf6GLx39Lh9cOkZaVGART1C9QYMIW
u2qJ8XuQY76zK7jADZjcT4I9XhZN/7l/KaXg1WfhVusc/O8fx3giosjjHRgw2CKdqAJQD11ST9fY
FTDCJVl8Iud22H98468WyPW6ap260/BllXT5wl5eF7S4pjVCg9dNQDLvAynEXUaPHQ8+QJBLajVv
b7UodVWukW4ShkoueqziNNuVCjfDAUIiZOuP/6qXK8GfP8pj92IjZabp4gR/+UfxjmALdix6OEFG
080lk68XU//dzdzlfIga8+Pj661v/v/uEn+uZ6gPPe9PDc88/+X1aLXJhY58v8XW7+9SC/JCaqco
9RrTfcsrRpN2GcGZQSzzyfN/+02yBCmHU9J6egBv8vLKEFkBtKTkrtUJpSLGjXQfeFP2ycr6apv+
zw1yRGKR83mu6s9K+FdJPtKxzxQtpW0GpIMsuji4dHBlbhkKFLd95iGk7q1H0IloPvOVdxV74Z3f
heIS2Lt/1uZlyiTQLX6pQZlPvj1XvCwi/vx1CDU0C4Am4gOtx8uHwFhZtrOv6YZV4zXZ5OYGlyRR
lYWgHUr53ey8jPY5Iw3Yov0X1ec0T/OdSqyjYTQFzSJJ0vOyof8GcwtxCHb1hu2NbGMNLiTr9FMu
SyTLbeRaJe32xMFGm9rRPQkVfrLPWsrnCkvfkRcfGztiiSQEFOOxZQR7LFxIwQBPe2yjCtsRZW//
TNcqunctlHObooviZS8UgkRSrUVTYFCs5ieLeFoaVaORp2OvQN4veTdM2JlQjDVocVnSGDA9uPUo
rqzKhn6TR3rAuFpw8fN0MDTrXN8emOlBMr+S1gjpoK1seSrKym9PqZlh6RJvoEcMXZX6NpY+js9+
rOnHNW4gsU2uo8KN8PRQULjnDsOX2O5aSB10afK4xPRE+WyelxBG0mYaO/9O2z3W6ZqDG1F4yFUI
G+rq5rcMIg9pGXOXZVdlhO7Bm6KaDldmSTb03S1Z2uV9FsTtbxM69QLqLyflVREl+ztCiBuc8m5C
l3RaqLxMnKfxkbItRjBIRXQrCLWdDnohhog4AGc0QPmCNDwkRiKrtBGKXeFqs3+v2X2Pxo6iLxyO
B+eWmyFvBTMQRwAwnJe9ZTNaaUoZMZaJy5JUwEk6+TbHegDWljS7dCsn0aV7DdGXwGzUKEQYVwt/
GTtDbb5kDKfvcYH6jPvtmR+0ExEJdh3ihno3ycg/Ltor4m1ZQWia7GJetrB4ndOiybyFQVaPCm7k
HPfPjIDguxuwnmLDUMHpVLdYba1xxlGUVvPQbGtlwfiTWZt8N+Xc/0oGRHG4JIV4kNSl/3CMmOtd
b+cLKD4vvI8YrxS7VEz2dDpns3KgTxVgFq20fij7UdyUeFVurGwU2Y60qOQMXFyIsbfgmdMGH/2J
3sEyoWVfSphilTN7p9yXh7pZ0Wv0c48OJu5T5wwxDzhUziyc3pvS6Zu9rAj2Ow/dgeOhpVsjj+0E
BPowcBJqgYSlOtjh1YD6MUNU5uCZTtNpYqIKiu9sOdxGb0R8xhwQQ188QAHZMolwOxb4iGOpDZH5
l85T1PHKC8jBpiMgV2lHiR0aQlv97GZT9MuUDsxBNS09U/CY8cmeweca0TLQguJJ9iA20jbszdnc
aDfb1mlqnQ5Aua1tGmUg1jv2+cfAcpdp4y01g0buHEZiP5NVf0yjmcKrd1AC7JpqSsSuC2w6wsPi
cHankU4NfXSrNidsUKlKbCHRuO2uD8RcHOOW9wRuehs6h0yWPi92V8p7Duygb0wMwTvlZZ02jeh0
fiL1QAx50yU48APMvnLnFsa59UkRR0cfpv6Xkt/IAL/BlUxyfaUqfsGYsA6rxJwXaiT+BEm7kDYb
eBL3YWxQ3NbKrzCkq0QzKUVjAIisp1WUFUFy7zoZ7g5ocr11mirf+1mVnUUf1y/tp0l31Y011G3J
wG/29JERk89vDlT0vFnCKCcWt/K+lhrOwtaiq07zuXP8B2k55pm80OA+V8VCqE3GUMCjVuKzc/z2
dp5p+W8lA31g06ssjtFLyA7Tegburgoptzon9SluIuVch3a85Ae2QdWdIHkixjR0K7PXC49mr4AF
bkeI2TQRgAp/9VU2KeyZhkghKlKsSjLtx2/VzPayKQe7nbEkJD0TU3AmvCDLkF/EGAUr3tiOGQz3
Lc5pWy/XwxRn38gkKPDHZ04AP4W5Em0c2uHliZ8QpLPtkWBNe4PI9sTpigF+7qTtLyQc4ammCxSe
MPPkzS/aJPxH2W4I3TGF+BbzRvhMCRvbvbRnLCA03XO/J4FysKyD6TSFVpuhPw3TdrmxRln8xlGY
/OD/wX1uLSycCArr4sHkzeijH0njeBcHyNfY42IYKjMSv52IdMj8KBJoauK2UF/HNRH4fBqE3PUO
6cVXRoIAgbTg0CoUja+/TkE9f0+ImIevJ830Y8jKqSJampflxG37Od2roVFYJDsO/ru2mrPsZAJz
RD/GdVGA2eO4PLNy2sRSBpzgaxz8DOiHKIyB5Tpoi/tK6NN+nBA/2g2RwziFMaH1h7Et0wqiWlil
8qof3X68iCLdXmdRAERnsaEbbdskYybVNBPyjQqWMQ6sxYMHkmXoTUiTWCw0h3bjzse4DnPn0q4L
397YSYn+Moxdz9o7kgHMdo4UimkzVAEab9ETR+FWNuhYsmvaM74c7exyXw83EA/6g53G+nstoZ8u
pY2Gc8ny9BJNFzthJCNBj9Xp+/5oLSmhUKUFbRZox4kbMDHdMl6KA42Grh7CnMyc9jL3i/Y32bnV
D7ser5s1Y4KaBuFRXsafFXZvj03aRqMqmGgRgMoB9WXplJV8nnFD/C34CjujFCmrEGNoAzZMqSZ9
ilUC2VAmyXKVSFBxm4m4Z7wsZK0TQm3JHpbRXMzWSlrpifyB7vsTyleFiL+2XPJ3fYFZpRVQxuGQ
ZFn/SaX/zvmDA/j6p9PlxdP4WsBYE2iSE2g9wd4U7cZBZwXSPPcRAFYw5IRXf0Mchv0+stOGeAQj
ntBQTbexM9EtHkTBwPnjswBX5Zm9PA3QhQCGoBzjyrU6fflMu4ijQpGm/dYH9OucDavu6GQaS+eX
NprOq1/FfrXLpBV/94QJydZo0hpmLhlB3+Ff9/F2xG9z4xeQzzdjKOiX8iFrg0KQxusVgfDRb4UQ
E5lE1g1oelHKgP1N5DCvl5wpdy0r+meE9zPsg2h0kW32ku8hdCrydxro/2cL3MhxGyvPOukFv9dm
sFdi7DDMwbc+t0lbGcs5vIWZH/1qRTA5O6QTzjNdWvGQIbOMEd3XPUFTRVCUWzG6SHDBY3TR1g0M
rPFg5I07AUpkx+c6zPVdFqNjIsPDaR4ipkffHLKbFWP7oW7oTaOUz/ADUt91HQHaDD1z6xwPl7vs
oOeRWaI1Yo1smtNnrLm1Rh9BLYA4igb6znVcNNVMG/UFIX3eTzM0y68hmZNs35RNXm681sf8Id0u
pO1LbZdDpPMgJUMgpnyj9ikPqshzd5OTlbHPwr7+0fuNTcSf8ioHwC092S3Sy+wniCI8PgGe2L0l
1YB1CKz8s6ZOA1HaD+4BvdTIUrTgrt2Q/1tCmyLsLdhmGpKYvyCFRi0xZhdsYYBZa1FV2L3TiMwe
jrHVJfWpsrcwrFJrQ/AQAJSPX863B2OtoajhO+bxr4Lfl69mE4KAF20wEK4NwNmGDLULEoe9ABsd
yyWD3Y+v9/ZkRi+C7qlkkCil/tNl/OvcmFPmqLHBZtxKmM6MjOMf5QhNwHZL1vyPr/V2KVMM0bgG
3UrpvWnV9qXlx+Q6ddvUbrM9dzrR/4D90lWeRYoRRxgJvpOQjUR80UUnP2nCvX20yuFmeaou81HX
WVeFv27VniVyKJqb2wYI6pclggVgzY270z2uZ63j5JNO8NuGj8JU4LF2e45jC+/VKlNNixnTlvKi
IGHl3qB22hZ2Px0Y+Vd3fgPgP6D7cfPvn7FhIodqXGCssF9tF4yFmiGBMbBt/bi6yPzJ+pG0AtJP
TJjRhMrw1IIrd5cOhBzDZbL//T27xvalw8CAuFbxqs9iFbGh9RBx+TKxaIEDQvXHcTgZXDVvvcgm
uX1OxenH9+y882LxDss/zSRj6H68/GVTd/Ayr0AKDcYSfh2vgLu1h4Y9ZoRQ3R06C13x1mJkERwL
XHJqE/jR/CvqZADNlhKw2C2VbIr9hP/tUNsgercBoOpLXxY620qv4VTijmbsDmllWw/CaamLZZXd
LnOV7kJ0eFsETfM+xZF06UOUx/YKMLnY5F5T6q0idmJgAreC0OfczXCZygJiEiPradvWc4BGmclh
e/StsmUMJyxcfQIZxh42H2kyHz+udzpSniMFgiVQBXyHr7rEST4gqTZkqfdNEfxg3yfiKwPH91ki
8Ds9N49mK74eBiKCvufLXwU6pOmSKkCU3AH/21DNco6wtb3vy/ImcEeWXsr4BlBkM352j2+/dRxH
DpFAjACMJi3x5bUX+HRKT2C7gbbZCJkn6KluYraVb+YzHDbjJ1XOO9dz0V24tLZdKdzXUx8xQO5y
m7zD4LnGpDkV5KWRiDh03v0UI0edY+tf/4wMAH2esMPoS2v5aqfw+pL/vOoYwmtCZyJwxzX0Pgcd
0sevy9uPi7YN5iiHTd+z+bhfPkrgV23buKzaHh6oa755GDMhB77Qbqx7BNnlRlGIn9KXHPYOdIHr
jy//zgalXPq29K8pvjgXvry8EEG0iAH1xTDBzO17x7+2+wqoPTyy+48v9c6PqOhJM0Bhl6Jn+2rt
FAa/Mcsyd+otQLL7UAYgk4ndMz5nHhWl7fd/f0HDVJWbY0qFOuflvWWdJSwoNmSPpZjkDYMR8uB0
flt7er6o9Zh8cj25bjmvCl8URVBKGOiuU8NXnyScDd1qwTvToFWjTVUT6AjBDf9FLY13tFvbX47p
2M+3FZGR7SYDbPXdShPCMZRXi2SLzDuCjaYGLCgTgs4d2k+32Rp8aV+TzlLgUquZvvpc+pXYjWGL
Lf3jZ/bO67hiUVwayZQs5vVrn/dRa88YiaEsNPNZ009Ez+QxfYBaIYaEaB+eTaPl7NsicU4zOUGQ
+PgPeLuts6i5qF+wm9ke05WXP1pIK60HFMVb0sLZaEzugIGYq+cuSDXtAzzJGqvvJ+vL2zV7XUml
UA5aGiVfr9mg8uce+mO3nYh8g3uc0mqLkuXy41t77yoorRjS8q2vs4RXt0YyoI31ocML4C03kO5R
LPte9UkYtf3O8cvz4T8xpAQYYuSrT5rvyqOpko9b2hc/aSU351VLUIHgrHEaV129xdWLCNgCKpF3
9QyKPJJ4yfP5kAIWBbowZI345Fd9Myq2VzOp5uvnRIeuaTWc/l0dDkvj1yR/9tsuBJViiNA9MXAl
v3d2NfdbLUYNViMg/K9K4uSBl2CN++n7z86m62VefaGGBWEtZgR6Gu/V5lx0oRPFQ87RFAEw+AfG
qXdtmktc2yE6WQuy6YOXxiag4zJNv00z+PN1Fkf2E7UzDokyNSb85JN75403jJThyq5FFueEl4+m
HSBYe06LBMQKfhVuOJ86rXbOBEL4/Ro0cBzRPHzyIN4WD6vWhFER/TtGZ+6rYt1klsmmMOq3brEk
pyFU2p3tpv6G3jDh7uwFe+wr4iIahvbp44/gnbuFjsi26lC68xe8WpTDiTU58RHfj2UqriOmq1eW
hNwSjjo8mVXTPWZF8lmKunx7VQONyuZOzbrPvf70Skjha4+MT0+XDfJe1cvuC3VNXO1a9ldgTCkO
jm1U+wxscEdM/T5BN29f1LLofniTTICtVi7AiFlEEutvSJY2+i3ibjZ0t8eEdmZlf0F2Nt/0WHl/
R51i+XLsgKZMqCZ1WGo3tzYzFa8+RmMsYbHAFL2EAtt+ss++3dIROLCp4+B2+NRft1+sLDNVaegd
Wv2gjo2LVYLCCmNZEJenH/+Yby7157jpUZv5HorXVSn791edBgmYh9Is21x2t0ttTcegGRXdsUj9
2xeWXZxW0jq5ZmwCU+zllWKTz7k90uaiow+Sz66D04Jez1ZYZFpNrR3g3a3ar44s2sPH92i/WbZ5
Wc3KCfOwPbv8DS8vTX/AUUEQgo/RmfhWkGiwwR6QXzRG4xCeF31NOEu/sRZGeQxSnC9t0pY3dlQD
selC7zRN6vZLC2gk2nz8l73zh2GqRyMs/wiP9av9hMwzohhJj9kmkw4uI9PrcxWmztnHV5F/DrUv
Fk0qfOTQqx4ZnIBw14/rr5O9SnuZ16WctlOJ5u8Q275FjpVXZUB4Gc/ed15W3otJraosNWGjJkxn
ZFTqlCFUa1p+82ZkTAndLKI1syF0vvnpT6l5BImFuSMqxsJcSk7rGDlTIb5ZhClc5QY0zUHFAvcL
FVK9kCaSlAFtQ+GWWxv4RHSKM0hCWCxD4vUsZMxMnOg8RUBZyc0E9NSbSz+pg4K2LF1uvE4RDcXZ
jQUosLHhcEogOc1CwigeCD1E9inzBjWT6+U9eLeSmBj4M7HellEWifMm6olCC+uUfvzY9O3AMVeI
9pRUi0FvtJ8l82mF5YaRHWs9kYqj07cnPWNR72tObjfUm5AX4tmpR3Xn1xPUeRwcxUmU56QMsX5V
6AybBp8k60/lHDi4MjBr0CQT6TUM3WOAs+4nk6SWkB2LFCwinWAg47zKoQxj6mJwIPMAsbNnhb9J
f57XxnON8Vjp2n2Ka2AJG1I8exBnEOAZOMvzZZKoRa0mrfw9wEUwyjmOxEsGQHZytiRwBzYa7RUK
HifsvjH4UxElqG9oiZPZAWsLfUu/ERoQKjLRltMRFnIiwIHIeFzdrZpvhQobcaxKhMc7eHTIWMeu
WL4XFZGjZeeumOJpFRssvAwkWmimgRtUplCA+nasrkJSWJ6MxOuxL/xm/tktQSw3dV3ld1Zfa7DK
aWcIR9Yp+W8pR7p8w9ciAkRwY0H7GIVvdOItdpoeexkWJwIBUnNC88Bkh7SubLEjeB56uWdRcIOo
jhAk1OkMZhntinx28di224CjfM8RiSWObBTLkA4h7GZTkNOAJxcLzCWivNwnVBgCOBV/Cro6yot1
XJCXVnVad1UV7hGwQRV1k7538WYW+LftIPScY5SN02PFtNfBmxr4B9HrFpg55pzkogSG6m2S2G3u
G1Y54IIR+NAsqvtLBEfFjySq5W3PdL7ctxnOGpKK107xKMFD+7mMbsFd+JrklSp4FIwTH9tlGPGW
ojO+z6nV9GaubbgRfGHoOa14nH2cnrVSO8PIMcKyFli7xqbti9LUkncYi6t90yz1EweA/jSH0oBR
nwiIdAcF3n+io4qBrh0wFRbuUjD5VxhkNwOwQyCtuKXrQ8Q0mJ94BpEDoJ1ZKrE8yKHBrPNJbkjY
9Ilj0PV9BjOA1MHIwUxXSLs6t2eiteYREMQu0BF0JdHqKN2VvcFJNsRFxHjZ1RWYIxRRxa4jUESA
q0OtfQ4SPv1C+R90RLWAnt/SGw7lJ3vU2/V4HXZIBKoaMQ5IiZfrZAxrMYtHmr1uSCZ8yrt9rKxq
+Ww/elO70XbBggK/DpUy/3i1HHcBMiqmlgyJ+5GxacPr8jOzF3sTBZY5411qQVWa4ZyUxvlIElH9
gNaAd6bE15SJVRS2kDE4zWtc1AquYpL8UJWWdYdpOmw+2aPe2z09T9rYWaDTIKN9Ve+19N0GpruE
rUWuVxxCII53hTYMLBLGbOcM/qBKeHqavrLwBF9rxsunRDLGN2MRpv35qnvCuN3bzQ/GIKCXP97c
3ilgOOQKOC9gRX32+Zc/GTVoRogb/kmZJ85jx2h+W7pF+1CW0a+Pr/T2BMTPRsGLbtlwAmTo+PJS
qCjKzAraEV/3SMR6gGifqtMkv+mK6Kt+8okZIxN4y7QovCS7pjwfmPB+cjhcS4KXWzm0U3p2f0oZ
jMOvXlFVlQ6bJuPOPJfWcZwDuTH19EBos/tlYGL4ydHm3csx/mAYYfPGvr7nCec1/l56oUM0OF9w
vOePk7ukp5gRsDb5cfDJt/Gme8EzZtaCKYdyDd/Pq5lAyi5jkZqIl8kCh2jSvCL/Mi/my0JE4T7w
Aw/G6GK+4lf19o0J2Ps+/pXfnDPWP4D+FkpUYkDoJrz8kUsIXOMyYaYSpVeScJtD4WgW75dKkt9D
ko/3U+SqHx9f8+07zDUpy+jXuBJ1zaubFlaG07YtJzAWacIELa5OJ2QhSFFD75MVTr3zg9o2ll/U
lhzgpLf+LX+VgoE/Y3Vk6LplqBXHWyg5ZBr0jasfxtH3+nNCO9oH+g5ZeHQTRZdWizi+WCAFAcdj
BSAqIITxYSXyGxxuVEE4Tpb+OKjKvtMW0JbNFKsv2J+CG8GkHXatyvEvOWVDQ8BaKvG4FA4YRo3G
EH5g190VlR/9CvBjo87inHw+QsW7hHltooN0/5u9M1mOG9m27L/kHDI0DjhgVvXMKiIQwb6nKHIC
I0UJgKPvHM0f1ag+4v1YLUi6VSJTT7J845tmd5B5JYIRANz9nLP32qSwcOJRxZUfqRkG3NSVcldb
zXKY3CBPd/D9Yz9sWlU+Y1xPACcZTv3idhxwGbaOgoJNoJAhVha7SWrASN2OppG4B+nE+iu953He
2N3SMmQbgzY+x9E9Nde6gFi1pUslobp7mjCSBjPhn9oGv7oVPGVgrC3iupz3ZQmjhx5OU0NFNOWP
ReHZhCnz6Qw9IsVC4VH+4dH+xfUof2hsUugxhPo2Jfrp1sP5She0SRxgAvLE+WIi8gdSCXMCx3VO
mJMw/7Rk/uLJxvgNnZkPSOLNat58+7TBFrJ4n1DdLsvFxIa2AX5TXaCU6Z7B22f7pOqsnfSseU9L
rEVljNhcZt6nOjDnI3RrfqiV6YCUL1T7h7Xtl78cGz1cF6ptf8Wr/fzLGc3oBysogOCRKQVwwtBf
9VrSwfK85Q919i+WFVS3vNvIPJitvnce9EMBtNGRXCtQepM2TUPS7gJs1Ewa/rVKDhH66j98QPtX
d5xKG7bc2rWX/ruFZaig+Roun5C0dSxRwGi86LTMPHJjamGTvTR0UZzu5ZjbD0ljYJ8MotrcWD1C
SJKgUj2f8UayzRETANm4jYvsc+0TiMEgUDUPSLT6W+KzxLJtO9FM+6VoAKV25BSH9OWGULuK8FBS
t6uvSIOZEQ5ACP0/LGl/F9BQ2EMq8bF9Cc/hVr69j5oXd4ro8G19b2g/pnSk9jRwC72prTIgZxKK
HMN2YxtrlGsJgQ/kZBu9wFrjddD6g/bo98v5L06R/D6+tAJqbtN8b2ZprToKEE+j2yzrLOUUy3xm
w+go/kNdjyH5/VlgdXRx9mHqg9f5/RCvxX8a1N04bs14To8Gy6z6cEYoe00az4iRv0TEyfRLJc8L
HSAi7skWb5CTF/GzmhAwAHpxkuMU3msNoNkrbkzOFvIEAqiN3I4Xs9kOcp6u6RxND2lumO12Sccp
3gjYWymCqwQ6BdGz0HPibBFbo/SqVypf60tmT5Ji3HTLGyy86kzOQXKV5UiJwQv0XQThmKxGDpBR
82AtNbqtTKJj2yIj8r7mUZMv+zlpYl4NW7l/Ggx+65+/OUOh6mMUyR7PJEvgFH/7wMS99FWU1u4W
NbNFMpKBL9YgzGlEErNolIfSeqA5Z9/4Bqi+HVF+bUGWrCruVCS9m0yLEgzAknViHzFlG86MaCqe
yxknNCR4SaMi4LcfQrA7QXUrpWpkyI6att+9h//mAvxFS+ynd2733D//QGdePBdf/udfd1Vc/QwF
+PbHf1ABPmCa8TiqIrJAT8e56l9UAMP8wMZHkbD+AwURuzov1A8ugGV9YEPEFsJ4h3OntT4zP3ia
3gcOTI7HhB5zhulw9P8nOE2297dvLY1WBkjIib5Vf/y8d9tObS6zK9VXmlbCO5RjbpxJhdLknIgd
ZCmtDNB+1bKaL5yS+D9QuRMBIhjJkwvDtoqvMrGnbOPkXnSFZSD6qDhRPiW0B+4rCmgztO0Bqpfp
Nggyk9i0y9ALdP9MqGDjoL6HQAP7JuHVCqyG1zFjVHlZo4QGxBMkPd58X5akCCJ0vXJy0Q5HAOzN
OpwhkD1aYydmgE5zaz1Yg4qSQ9vpAM46E6jpHJ5behwsTcFgU1lec19aHOfjrRFb3r1j2Bnxj5bh
78WcAfZHdJtNoeYMhIS0pPfuhBI2Dl7QikzpYxziemXcIc/eT15pqZu1FyWYPgGoigZDIJWL4+I8
rlXW7pWkEbXLNL3KzZR07QuG9AWOutdTcMZZlV1WlDjMYSQESm0JlcTbObJaGET95BTLfkxbPV/S
E6R5t6qWiKnCFw7kbMAdQoclc6OzGa1MtBWNHO7oD2bpFvWLHzAXADNXrmQq3b1WCKjirUX+wb3b
Te4F0eIA5vddkuLDWRw7Hq5XMdRrEKdo2Ewxll9FX8anmG+ZW2AwGkNaTSThkAmFqK8mzBDaVBG/
ItAL4I1It8tCknbAP5lFbvn7uaqGniBz1d76GevdwY0BG+zapqIVo9MsIr/RBu5zHETuYh5mDHZn
/VIkmilhjd0BFJuRgzuM4q9DxB69GTIEjFvSK6AcM+PWjGtVoMjkbJbmtdM+gVGYqWy1AdWais3q
2hsArHWq3HRNF9yrfAVFf9Nz+KrAjr4oJkO7uG6iT11eawhkuRLP0vVP02Aqa7oXQqAdhwh122ig
1tTUImu25EMuFY+nzC/AyZoPhIl3FZg2Equ22qVVtrGdUd57Dj0U9L7SZuzTy2TeAukpXr3G6/TO
XmAm7zpKHFT4PmCgsPdq72JJm/QLhnxFQFaZVtd2WqROWHVL9YKGczyNE86CFJsGAlWncPsunJu8
/DS5dv+iYuLY6CcX8out07Q7npdAvcSBSq4gUcJXS+WIsqvB0QbwPDEMUGm1NzN51wM7p6oFxM+M
7s+xzuLUhjFNUtvpmHJswVTREglGd824RGwohl0w0WLZoSgfj9Vi630O8rBC45kk/WYwJsKR6nSG
LkQ4ibHpYazqDTEZ+ZMTGNmj0feIUqY0Q+dMsmP7ks8OClFR+P1OUd3am1lCrDnyK1tjJ4unkoC4
1A4MdOiKX7U3bO8Wpzhps95S9y8tEVJAVIUGBrkEEeESk2ZKxGeQ7sEfzRbqUmBa9FqjPok3U98b
9z0B78Z21Gn0ZQWON3t20bg9WxZibjel5fT1Jiin4noZjORc5DW5s2rJ1RdqEbCGJNQbGw5TfHt9
XRQ38dwFNP7xOBwWtML5VgOqfB5AXDzxxNBfNrPMr47IY6YdD3y9PgFiIeyNM8Xevc0gAQZi5U/e
VrilZ28KwGunQkekEaWjg6cl1t5ZZQ1psxFo1wm+7JIyDuu8bDsa0CuHqpJak9AdEBdTBkmud46e
kgOeOI+WSEUL7XvJ9u8d/q9v5ed/jf45S1+ey5+3+G9//vsW73gfEAP9a1t3wACxi2KNR8cGemUl
+vzY1AkqQiiA0FNAWqMNvc7XfmzqjvMBFxO8BkphByHBP4P94Gd7t6nDGEIwhGl7hWTTIny3qbfE
o1RUR9Z2WpmeIWiu+BUsFAVHIf3sHMEitibVZ48FO/vBkHOrdhhNjCfpt54f5iquXgeVWjTayFW8
T/sxeskCxIm7FtvAVRSR4r0tS7ZpMrCK8inOkKuSZzRVK6Q+O6MUyejNtgVR5kVHlC0x0cvUsqNo
v+Rn4lwgv9waazhY0fgV3ZJ7X+aBulO6zO4iPD0swYshbys5CugjWtRnRTGMd8XcpxeGHmYWDZ3G
Z0Nr9d4+b/Mo2TneEO0Ad5ntRrtz+6lnWk48R0CrZ+e5Q3yRdIvEUY6m6n7QDIXh9ZCnfVjqoWYY
oNFvBmJiWpQMHAY2vktuKg7CMXuM0/o1H9tM7Zq5CrmHdhs2Br6+jS4wHLAJBzFGxng0n8QyO+e0
nysqeOuCaFo3CQ1BPPmWvW8GWzvIsAQSG+/p3/akFvcEwRCBkE2cgwhu3AiX+GscTaZ5gu2/dPaO
XSRPbk6C7KbMNScSfyBzDndT4xgYjfzc2RJ6ROgi/7VB72E01Tam6+JtE4uwF618ddF1yCIck1QG
PtzcoRQjcDbbir7G3JDMlhkdZDcS1NqV85PvR0VwYDCxRr4T8c2uHJRjWOSVs85vvOlSQSwjRc6S
kSILcskETqR8eBAR3qedPY7OYzSNAZ0dJtokO8qioRwc7M85ULaDyWrNyhtY2deCHs1rCgujOVna
LkfhVhreF76upoCPY8z4bSlZudJMCq4N6GZTY8l7aeeuNvaeCcI2FFPAQQS6SlDsIcgmxP15QUZe
KOewa3DUxM5j1nXwIpl+dGc6kHUrh5b8FhFyjw3Rzbo7Adz0Npfk2+5oJBaUqghCCWxxSVmcR1cc
4m5gxvetRPj3WvoXa+F/vZL+r+VL+/L8n//nVb1dUPlL35dT1/wW57auhYJiGIHGv5ZWIT6ga2Vp
xX+C0AiT0v9bWoX1AdIXyy2jMm/FFDAM+dfS6n9wAqBXaFI5yjp08v9JvfSumeIAJmHWgtsRYS26
kW+KzZ+algveM4UBHuzSUqVHRhMZj8ZASs5PX8nV99r/ZzT+O1gM9DI2CSQSvve9VynftQRgiVoW
mF8rzKJSHs9S1CEOC2hc4GUfkFO+jvZYH+nWxnnDK3sFvrU+mkAkPHtT3p97i47VjuwZ70i7GbhG
OuzAwaPmDy2fdcT0U+di/TWpUfk9HNr3q/LrbecihSzQ2QDPQ/qMHSHnCbHTxRLEp0M/fYmTPDon
EU8DG/L/pOp8L0r8fmm0uAHiP8aA79XqRJyMKRR5O1zA496Medc/9MVohinu6P0yyGa7VD0ZZhFO
IMQW/QPNx+5BDAo7oEdjl5X0Dz3VXzwaLpJyHjV+KaRe7/Zc8PM0AIbSCufWHlyo12a2z2VRfP79
s/Gry6Ctpm/A87c+82+/86azeoBBcKs49LfHqielyHXHdv/fuArvC2cIDsm2w+v5czMa5jPJO0zy
wpSADeQBrLe+Gb38/iLvutDrPWSisDYyeIRWifDbi8COoeWdpXOIB8U5Fyg1drMuibbrvHgHK4KU
9wD3xe8vun4/b55ZVhDaLTibuDiv8fr9/vQG204XlT181pBA9qc6q9KrhTxoDMhl/GSDDgX+lBX7
rnBqEg5BNf/+6n+7e+vVWUHW8TAzGrG2yH+6+rIYCeS6wA49nV+5QSWvvEgPN7+/CASN9x9SYJTk
x8NuslaJ1bv1I66tkbcRwlRTGfNuhNt2rrxYnWQLZexmJmf7kTomQ8dXtufYOeLDYheCNWbJd/nQ
fQnsqX8CeQqeoSESfdoI7YxP8WC5R3nkjqdJNuYng5+qfZZmmgMMnwi91IRiBhXudWktZFFFy+A9
ktqGWdjIcMv4ZCD0G5hzKZ14r6TZw0DN2+jYHO4HFDth26Mg6rAQXk9omgh0aL1HkiyXg1KBhHmX
06ZqhHGnXGBlehjJbeY2z6DrEhViYtQnAl/ROaYAb+vMs7N3a8Q3TpN/QYxbfxlcde6gaTkZiAmf
w9GMqhDNeHQBxrajhzUpeWqOeXDiNF5ubXrtLK8L55qTgr99kkSjuu94/5sNiHLSXmt4+RuMKxMd
kbq2HgcPixhKlAcOFu22SpucPzMJeaYAe6An6gnekrHeG9HcLZAu7Ggfd4TL+guWpyAHBslobiYV
uQh2xpKLCzP2UZNhkVqeYwtHsGg7pv26AB2wpW5fwnYcqpuZcOtPK2M2RJMCJVpJtDapB1/RWzU2
FaF8+Vw3x3annFWmpI6lMLJDW7lGc+JwC7cAZD8lVatDjCmki9ZTfFSziBNIZ1rHqFu8Y6U8C4Kf
r48HMdQHdml5U8/0+bg5VwjNyIAE01PRS79SagjQ3mIk681KH1WC9AxOhJtIR7fzYNzEQDSOG9Pc
Z62EAQ/qfeHQeTa41jOlfLKNTDTbXlQL2NkaqCKajbN+YkKbuI0mKs496udsOlHKiEJOut2THPoj
x4usLRFAYVtHYH2HswR7DOCV9CG32h3I6NMhtV+w4fabWLhXadbdKE8t4cLB/jio4uDKwxhwXBnC
Pi6r/DSpsgurVG4opaOPANo9+eoIceHnnhzOzhg+ligEN/Hcn0Rm+YmRkz4m0Ac/LR2q0CpcWj0x
VvUxiWYyJ2wbc6+10u0AGYREaSwhZMQptIDEu0u9qXow9pWwb2kKBkeomc2jYAjiHZ2dgchAYxPN
/bU/u9FGlPAtiJu/NDnTQ3O1d60pilDJErNpBhl7Y7equxCEpm7whhx3furshtJebjpjso+TRkdX
UZu9TL7XHdJ50Od2kuiwzOLpBGYrpnMDtaUuZZgWxXyuQQ1sVIzWBpQOwYyVczo341EjpseOQcMR
KdWfSo3tu5pI7VvKa/An/n1QVRrBkBk86qFZjhWZm03ZB1dlgacwHZuSGq1dQrtFr4j8bXbAFNtu
feXFE3Cx9DUaFuTTRkthEmHm1YZL93OJ7ytbnFUumPgo40sLrCcNeYJwpfk5z8p5Z5T+y+LXRxYe
Fsx7DFt8Ev7s/rafRohp1dKG2h95tYQoPscuSiZHnsbNig0Jqk9WtdQP4PZfjVWPX40JFJ3cOGL+
tOCcMWAHOXiO1ybLxlHOfDlz6NvUJCJuearUBvUeuYp9ZNAcBmgyEzRdeGtnMnkynOSyqtoHP02a
c0/m/d4oOl7QdRGcXUDOVI5BNqnDnOKdbqBUZhaRDbVnUNvM19aSH6MvcPd0zOkw4cbkdcqvpjUE
21YkhOqi3vorBsfuoKe3/Qm4IcLu55NBDs4JZm/ib4r5WTNPhTC6upK5xVU9PLQJ4qysmx+HQF4M
JFiFDQqandm6USjIVn/xCrTmtRdYRDQl99A0Ps2jkW9+v1dxVvzbXsX8Aywxr+Qq/XwPmgO5YWYN
c/8wMIxl3sOwr8u9OWkR7d1cGl/8xY1JKBjb2RuOca21aVhnBfpdMLtNtKexl9ykacGzgKsej3le
VNXL2A3Bc5Rzht5bHVk0o+7HO3zp3ddYNBV2U4NUgqMub+ZgS67E/DQz0Xgx0sWMt12GqBWibQzq
EK88EUmqL57x2xlDSFfS/VwCaLhK67xAF1kYFiAp6TMJyY3sGWifF69tvZ4LU582OyaLVceWK6EU
6nQqXnjk7EusZO2VCXiDFRtQh8t80UivaJ5XaN9j0ALkmAyEWyDEKU7SDmLRdl6SmpRQHzHyzhii
7AIlq39j1v2iDn5na1Q6Yzw9J8ZIg1UO3vI84iYABCLddLkGSBINodm0+Lwqn/pqFyDckjRdxxZz
FkexDtllKeV+9KPqc1TIpt4H2rCN3diWLGZYqAp8NmpSKP8Kl3kCJJWNYffZFU5Rhx3F1R1fpuEj
zYF5H5D5mmCB8eyJxk8thFWQrWC6I2k2I3MRJJX6xsG5VOxSkqQIm7VlTdfFCgqKCJP8iV2WtcU5
I1ddbQyvpflAEMvUn2DgHoOwdUbU+4WZKrWv65LxElOH7GGShp0glNJBtjP6yiee3VZEaUQxFOa9
P2BLOg3ktHYL3D46kl4MH8A2M3QWchA0Y1HXBzPsgSEnfnttJu8AOBKS4MkImgy25WSXR3Hj0kbG
NbdzDTf9Irqc5b3QOd2PegL+4GPQ5XCQFEIebCZQU9iaI8qWWmiST3oFwOGI/+knmm62d5oWIHPC
YR0RX3iLUWRnkNN8lFAF2kHrBPFlCeKqNKc2OuaxqLKd7qZZ74zYTo+VBmX7MfC1AVOXivQBOmDq
bKMEw3mYylScKK8RpB3kFmyOQa2doW+G+7AvpuG+LU2W5EpG0+2oATTBYYvxPTfuSKMexZS8biCu
5LuYGBEHsXKCHbF2s8zZLnNnhTVZWzFfYGyuwG+vZUFv4tnCN004J09X1t6Sy9t/SizLuPasZfrE
j4wH+E8q+zxQrD03hA89k3PhXvHIt/AWybgbCA+WEzSdWOnL2WlKOFBAqAlLGPB9sSgJ+Rg3BDNt
tApWNOIoNbJ+CxoPUZbLAlRVe/1pCvOG25V14+cudVncgPj0bI1OMiZh4VqtxfOqaXvFsvWI4qk4
QKUat8ieJVx6Oxcy3YOBtQnAddrCEVmqRZ8xk1HPRgfteAdcmi1MINiZeYc646MV+XwRc21NOsyt
hhyHqkh6i6iuyj4Rlttnl9Ia4HiCOcUTxtH6jFCtGiS7NUbVthn7BHC1H3T9xmBkcN6iO3L39dgL
fAmESj2NTkkADu9KB5hOZvqyirNxjfwOMvfQwTOiqxcNKRk+mRN8Wkyp8lPLW+zhRGE3YIcnCQeJ
uV+Rb5UN5nTMwcR/dkU73c9w2ry9ZaGwZZ/GarpnmXA/FrMy9V5XRZ0dZkMtLGBDj9SXlCqPLuQs
X/PZy8LJaOfmdFoqsuVnM3qAHWd7JwFPRxpa3LCRTd5M8pNJqIAp3AQUZJOlEwvRzHM4HpVWG8Cn
IweP9C4G0JfTaHfdNpmz6LqRPQ3j3tQC1lDJO7MptYTGN7c4C6FHGwsJEdw81B7rgAUUnMh3PQNl
ojKCVNw6ro6TcMYUd7WM1pJeogK2mkPmetGFdifhQyLIMKV2NrA3RmCcP3FhpSUTYjobd4Gbirt8
dBCZ6Krx011CvFa9WmzHS6+Z25dgjNOJNd5rGKARyntNlaE+RXFSQ0PRrnMpoP+1OzTV8YvHI3Jc
LIrigXQTMDUAF2ibiKBrMTisi9WGKD+0LhbejY+ykjLmZRRTCcQqzdrTxhyJnDDzZHxJqprwn6Q1
BOit2u52gVcCn/JwHtyU1bIGfXgNqdcLTpyzMa+ba58h4udaGPUtFLapQC1Tds+RMEyE974gvwTP
hb+dShcbSMsnezQmYkK2EnlVs4MCUt/PJIonIdjwnLwMOuDJMfFUDJocNbjuwer66LNNKtsXk7ge
QvUcQ1/1fmV8YWjKBDKziUwk5SIeDwwo2DnL2nGfzCJGKtQ4Q/xQsPJnm8Rk9IorwDfmTYmqtjor
rNZ7Woa4vhlGUpc3uVvF1AmzjykK7Sa+AFreC7Hf5Ozes0qTX8ed5uSYI0lmIO1gUziIKc7uc4qG
ETXZVMfHkubYZdpTsbYI39gH8Am0zDXMLtvW2WDhR7EwD29iji/LMdyK/NmJu2lPo58MPTv22ZiY
8xC6I9Pkvnd7bI+Vh7AoZA2BL2YzgiiOk85A25YNtV9jEPL7fLvUtI8giAVLSAzBeGcTcU90CBPf
G9wI64O11jIoSu4Ivh5vem9wpp3yi+Jq7IOR8wYbK0FhEu3SZvQom3ZpCl0fCwMa2qow1UCuS9t9
zDrPv3QU+TIIOSrcI36ZaLhkwYjgYNFJfm23kPU3wAFJSA/cqqKGQaHGUjol80utkQHz2Zbsodc9
tcwk+9XUamhB+KDWecPYsSPVwCtywWlfJY/Iq7yJmHVDnxZyyN3T0fSbi4xmxQ0YcluhB4n8gZJH
AC/KB4Kd94SeQdPrp5yo0jiI/Fu2CzzqmR93Di4smmD71BtB9RnG0DHgl1G0sexaPTNw7hjbDjmp
fBRGabeL/GlZ7rsI196xm3bxiRyt6JFEO2YdDhvSRGp3E80h3cr+tiadFQngoHrvwfcH4Y/cHXTk
oa/0vOkWEyWbmmTb7XFZR59QtLNTF04OEHoAyBhKDhADSZrMtUmi7DWPNIe4g6ODxgjTam4eHYlW
dz+reQ7O67FbjI1vYFBfMV/WWuRK+7zDhMBsgpyslGW/M/M98xT3sBT0dvalPTW3rYqB4DXpmHyR
qc1GOCLDgYyeQKkGfdTWwzYy2iEOg07kXxIIaAvsvQYyE6cXdZLg66ovRZ8RnpaViOt2vz+/f0sO
edNPE0HgMLpkXoZNlICTtx0tsDJo6+K4DzvG2Hc2OmriIsERAzes6nxfNcK6I2XCOlNihiBSM44c
inpotnapeV3yoPOPm0BPxy3eFgIU7ZIodb4JBDiKwMNXlfo/aMb/Hr38BSfip9v3N6Ha1X/+b7Jt
38yx17/wffBieP4HNGjB6ibxhSu/zVe+J9gYvvXBWTXTGJG+DV5s+sE/ptro2MArsF6h6EUTLZCm
8X/+GL6AIP8A78QkgJdjJdNwuuL/8T/ecNi7d//+81zkbfd0zS8BnUKlQKYvPxS8yNtnLSE01Yh5
IcLG5EhfV+5y8MjT+gNW4W3z9MdVGNwzNfLpoDrvOsRtjf+uyeKYRn59YyhMV0H6nEzyXFRJsKPf
eWU41def7sMvJj5vW+HfrwnrG++8j0CV1vDbT1b6dVm2bBSkK85uaBoRnTJ/iM7cbnmetHbOWTz/
ZC/jtvzUCf9+zVXoD9bB4p/3AvyRuL656jTGUihiFmq7k7yLF7YBIqh+/+l+9Y3CjoDDsUY/MKJ7
++msygVf7ZNvNU/d+LEqgcc5EJQuxlhTKZSRdeSYwJrmosyPf3/lv33GlYGAoB68FQkG0IXeXjmA
f+lmgrRlxuCaylf01i0BjC7YssgGV/D7q/3t+eTdocGBahPhBWD2d5+TmMQWhIpo6RtKXOvU7fvC
wi7637gKV8JNiQ0OJejbz9TPEgKoYohFeR+d+yQG7YzErsN/dhXmrOg5UJFgPxJ4Qt5dhahIpxNp
1IZ5T7cj0LaxxyhV/uEbe39/1qtgCWDODyeFhefdVSCAiq6ksAmHfnGolazxtnIi76RurOjwjz8Q
CBPEGWQKkAbz3vOQOW7v4t1CPTdjYA1ip2IrxQv7j68CLAEpDN+bj+nz3Qdq5ylnLlJ3YT1amGfM
VQ05L3/y6rx/0Pja2GsZP0NkcCwAaW8fgbwF3Ep6XxeSeOzRt1EO3m2/+oePAAsDmwBLIHHmDnzD
d4vS7CrS0ls1hQ02kSMV1ZN1iBCZiD8sD+tr8f+PEJ4DQANPyLo4MPaGXfVuDshNaDXZiwzVTdri
dEu6I5vp6WMs/CjFdSfKq9/fJGv9iW+uiBMCHQETDJ5Zk/bj2+8vKapy0NpnXNwpfAeNY+4Gy8j2
nHLUCZbf5xiT8YEQdqa5idud2iJPzyQB1n/45EjD1gfi51+F0SfPC7sjlDsT1cO7L7mjstBSFzoc
1ypji6pU01bTiyyPa1XU8OrwslE0iVQR9j1mbVB8hIwf+9ewwmPEW/kYf5lNWlAndt5M3XkzwQP+
5NqsdVcVe2lxEnQkQFcbhyzKNfNolGtCt93eGFOm0p3derjLi0os7VGuxvqqs7JR78uxbs8Y4dCN
m5yEnl5g19ndSh0rjhKPQvWQxj0tkYlASoJd8Yv1oeoHDzAQuI4ubDj7WjvsIPNrF7UMW6ggFvEp
tghvrzeJV6SnZoys+GaEXDWfdnSdTgflQlY2ZU9uVlwm46pNqpf5wspAKBmntoM1/0wi2ObIDDn0
rEorDtWwfXyiClyzusdVldK8MEHhB6VLw1MJlZ4qEK5qhykkuxtTzBabMYrns6h3zPq1pKqSSKrW
V9Yju47upo5ac7sMVtXRgE6YDFZ5X5DOTCiZHTrjIB862Yp6ZxMs5oeGN2G8r6zEAVkvOvcqE7lX
bSVV+algpwPBuhCXsjMpIGjid1RehHrSoyyCZiVFp7aLiJQYBHdXWvYyhXY3yRvSzFYz47T+FDOb
fCK3+dxfDbBHABNEWkos8FH3WfXNuGzTIqEAcM0pfkqsLrjxndp5MpJREiqDT1FvJqAtw0aJ0RwP
pGpbtLkQUEzXXV2Pj8isp69QvdmZBxF/AmTUPqfMd6JdkY5ALaIqhkrc4U/6JNTs046IyPKil9nJ
Mw9qY7axDd+4NANZf8507SRHCrrmsu89ZNtQbjwAtACPuxPkwgj9e+nxMEYVj/VG0iLeO3MFwFFT
fNMmk+ZF23jtR9DZjksx5cUoAduUMc2kouCg6wTnl2nXUbOL2CncTT0hK9/pPikOkM/kU89M75NR
zN7D6NCLxaqpPeVX14EZdcv5gMNmGMJe2iDio3S0yIW1gxtumS12jjsaaZhxLEJqB+bgo0fRjvCN
Xt+ywWlkq1Pf6HV+aIkdLplgZgP5RL2PU8jO3IY0nKEriZCPXXkpiHl1NjS2AQmKebaXsxgorXVO
jhwpcI+Zv7SXcTyNZN2J2Htd7Ly+q/vJJVFi6Sdz41PnI/ITjX4yxoGxYllb8nquFL3NqKWry0R1
LG+TsaLnlERRzZDJ7jkU96TWovRGEbi1rETfyWFtNbW+Cu4y4ttcvLxDdpG0hdDbiFlys6dX3WTn
hDyIR2PRDdV1P1l4AZEqQOFsgfyFkQEaH2Ym05tdUibuuV0UFvVovfi7QcjoZKR1vfJY5Dzv6aui
rBtpgHhbI2u9Lj4nAcNa3Z3kCMOosOS4tys/2hmpjZnVK0kuhstgwCE1U9c5ld8S6zskrk2I5hql
gDKYfzIVKGc8YKXRfx2ZfaRbGBOpCglVDfRJQlbVmdZ0rU4I1US/aY9GCxTJbuPXOfCbEdFPa4pz
t66Tl4qtjNZST9ggAQmT+2UQuvjI+LuLD+1gi0fol8lT5prpx8XqHQjNUyMPUVwzLJhp3KsdvuPp
NkenRTaHMvJjcyGThw6A4mxhplVehu4cGyRrSCke6R3OL+PcVDfEoyi1c8yobzYVQHZ8D9TxKTMo
nYvQqexVoxikNpwOEtkBH2VBtOEbNj9XoltnBHHBy5PzVjBSj13cGF7aeV8p0HKygFrd5EeRmFHP
Fm4sm2NXD86RziXHHEzEzUPeSTJLpByLtUktqi9tOhinS5b7FgyiwHp0F7l8IodxCraKEwZpFYwd
sy2QZtLkqOB5G6WTieTYr7U48CxLsaXhMT3TLumsbW739DJdJsvd6eCY841fZv7XoGxqwVLMKQAp
EcFhO5Bw2KJZA14NRUbDxhGGd00TxYWVLjImPTFJ7gzB2IOwqtkdY/NKJ1dIorAhR5NcWshpFbL6
UTvJy9B3tGaFn66ZIu0wYJxjytGGVWRltxHPPFoUZRv6AJh9tZQ41VCc1vDJLtGupO6hZwwFiD7J
hxy8d9t8xbntaDStcbWXvUyJ0Z1IY76CnepeO249XuSlWXzuJ11fKSKJso2sZ38msa1tn8fShJEK
u924G6dlxqA/MDFpIptHv7Br5zVmD5qPc3MmOEBF69wSvjpN/hkePs1HxyxB+g8962UWAyndyD5R
V4yWMnNbqMG6NpeawAREaEazx+nc07aqVH1TTUnT4XFMgOlG5ZR/DZoFZWzerWLXhE7qWTc4Wu4J
Gsdi0muoj7BhaHEmoze7R55IambUE03bqbWKadMYffoxr0qb8fTahaYT78xfRdeipR3KoWrPRFlE
9pHh5Sgf6gU63M5rzRRXfCWz5rSjcrnx84RXm/APeQL9xas3OGLKS6vPVtbuXOTXgfN/aTuPJbmR
tMu+Sr8A2uAOwAGYjc0iECIzIiO1ILmBkclMaOGAQz79nCjW2BSrbf6afzGbqq6myBCA4xP3njt4
KqpM6aizZiOP2GG18ziajWCCSOC44XtJ44eZRxzaITPY5w5EmQtSJ+5fOHMK7CuXfI58ovSKbH9U
H9qW04Eo6P5DOSvBH+UCSemQNPHwNA6shDdpidX77IdIscinhX6yWfrJ+ta51fplsP21jRZ36B9j
J3Pv8BEX3g7tOk+WIC3x14w8p2olpMU9Jrpvi1rsYatm1yBjiI37pmQj38kQaa6G0h1qBslSvjZL
rVgfdZl11zZQPVnYOOmHSwl/Rxlg/3CdAjVIxd8N5lxyOWzb2LV/iN4V921m9Ae1nYt6JfHMi4Uh
td4Qc9KfZdL23c6g2F63esRIRXyo6zwIlAjPjGIrcR0iFEUl768leph0/LESvUn6i5y4yXpnKa5j
bYJ8y2SXwo8dAJksJFGjGdJiuK6T8bKlknHxSIPJkkVhGHqyiAfosNWwDNtNHavTTaAsnFX4dL16
27YjLBb0d3raqCnMr/sutcUlCwO8UzDnXK9+HAT3rPZRiFNlwf9Z3bB4zoXHiyyEW/6ocBZe8Ne9
uE8njQkJ3VocsOmYEDMEOURH3FZLbaNJ6vsXo6vg3Lnlog+a8S50OiwH+hkZieyjvLLj4cqibsh2
fFX9guMoZhwfF710eIYCu6CQbet5545hlfEYCrA+kQCSkWfVwPXYua41eLtuUBDovbrBSxSay766
nRHvR9j75tfE8VsDgU/FmlCPQha4vcl+uigBnNr7agJj35m1CVnfT/kfEVodNwCfvvXDtltWGNY8
VWjgqvChNII5/axF3W9hQo/3oDfJvGKgShmHOaLZk2mElqWLszLf1+mcNnvy0xMSY3UBqoi+idny
hHTxDNNklltQdN277lKHM4NVNPkY3gKNIkfZInm6szFAvhZWPzWOsBVrhuv+bLJkVZHWUMc2TUAZ
tevVxMJB+RareHeWhdiT8DrY22XtsSE5Sd4C+9Taf6Seg9oWk4f+MtId6F0T9M6121Qss0FqYK6o
16J+7/qxu7EAHzVk3/pdufFUk36oaa7vxqbrv9gO+0g+teoDTRuxnEkeo/lx/bT9sfZp98ieIFas
uFPq4AxZzjdSAoCRgafuvU29OOT1uMY2EPaaOoUqjj0rCpYZxRmmBuQ3sWNsQiAwSr6Q0FA9oyiI
l01oa/81roLy5xzLSm2GJtHX4RhwCBeO8crrxFsUx2Y58T4yzqazHDrm+W5a+E+tTlMCrPCljhvP
QjYbOVlcfyMZZUJLBMaDRL/OI3SiF2X4owTADTS0HCW9Qz7ML9xfNsAHq54/MXJR+hbh2n9XrBtY
TtK9ccQSkJrttZ7yG6fzYT/GxYw9lJXs8r0dEOcBxcuHr6sOui9+2hXFZsVv+BNAZmuitA7EuRYo
4SxHLs9e3k4urtxCNieMcTmelDEJfgaFro7wE9aep5Ecvg0eOQacakl8Y/VFeZcsnvOMyX+6S5Ui
xkTgJb9PE8MDziF8iLqaPvQKIk31GSYkxkXW2Dfxxuua+Y3sBSygWb2yCe6cOh027dg77wNXAt1I
JgMEGFBXvmdJYd2B8hp/wv0PLz7C+hIsUuV8YRf21q4yWUXtNnXT81IP/vOYX+5MYGLpZ0C7+jSL
oUyP/ZKwYZqSyb2w9QOTsWZuKrldRIWfuLaW+iF37Sre+UEzJ+zjJ3KhKhLbgEXF9Q9krCMyDqU0
WADkpkRJ2QuhIFiIxfhHSMfCLsmv34EZYrOS6AepmJRh+V8NCXWI13fL99hvcjLG0AZ+YXnckU1V
r4u76zxSivg+Jft4jP/hcYFjxpefZetJBTUbOieOg/epjLEyaSSM9Ots5Y/IWQ2hr/HSfPFKYs5P
eYuSZ8NTcpC7YgzHetONggtBteg8Ny3xpi/tWqoHwnguSj5eE3SzzrG+tv6EyJeNK8VgUwx3PFHm
ds9BXd2lulu+rn1YvfhOA0dVVnP2GXcsmnbjXJt3x5jkYxjngrVhjXR1GyCHLTahmvTnwkfKznQk
zI3nl+KR2Un3aRK0NVFXN8mVrMhaiQKSz7/5KkzfBoyXxKh0CVP2HnWdiOzAKMmpA1x0r4beT8jT
CJ0bU7tMLRTltogs4I0s6PB6TEfTCqASQZr4PB4yjxohrBUji840F88ED3co/6oiL7BsGkFTUA5+
t5V9PftbbETjE3NOPNkaizQpMbOgiXN0y9ZzjHtYPx4XQ3GFNjSZ9jiiy/W1IGUNeqGqbBxsU+Eb
OozA//DpcB5sP5s/LKvN+6gEYU9GUiHWnms+sZF5le68YoGuNG7qUbl5hL02/xZr2//u5pi5Nq4a
YAD2MsjV9hJV5URJi6Zoh+2K1LCBDoaX5ZsSF3COxqa9ycLeOauqjV/cPEaw8YzkIVbyxU+MvW4n
NFBoVjbDHKTB82pQsDwwg0idbZjXJt/5/Oqbr1f7miC7JOHJ0ekfeLlmscXF2Cc3Y9bzQISshtgp
KzNzZTdTOwPmETOe5yVgtNl2jTsf3bxFzqgUuQ2bOiGgiZ3xnL8rSeQ7D2AVoPtcczgUWVpfaBSj
P9ebEO3H2WJN+mrZoMo3sl2aV3te3ae8rwIvAqzOjWqDUnlDdNSFzAWb5WbMu/kTU7D8afKaB51c
Snogctd6NGY9rf4mzfOyoJ7xhhpu5gRnV+Z6CKNKFdO9cdJ7YwkM3m2VdvdYkAm9ScAdEiuMVeDL
PFhesYMUhfirbJgWRwmPGwCcUDTdHccAhl+HdN76OvFLpb+IfAjsm3CtvWzXuNXCCdizvUJqIvim
UOOWtYL82YYrZ4cr7czeMzWZOFpKEu4desI4yG+qvI7HbrsG1Rhcj3Y6dsPGC6rYPQRDOs8Lj2yQ
OMiAk+CzxumYRg0eNmx5eRocp3YKu+c5S4fmNgeRGmyJYiuZatpW0iNQXvExPneExLY1g7w5r7Zr
wQQQJx07+Id6Dtf41M5+am7SpUJcubVLf/Buw3Llotw07ajYt4egkqzXzvhr/+CYtp6+Bb1S5W3S
Tngp9tMlyODgpjgRtoudSKyL7PQR+MxIiwOLO4AIl26jSoKJHtreBPaBEFBoVoPviEtM+QLA2dqa
OJ15QFpua+vqRrTr2C2RrfDLI6jWYU9gnhpNyGRD9gy0yk07LD72S89mrvA+Iw1LbAiv1BPkNadT
7+wDd21LGmgHFufGK6wuRWnv2yQY2WX5Yc1Bfx7rpCd5UgyT5b2nkoSkwzI0VItzEzcoYiaHYSQC
IJ+OmzeAnxNAUrYYQqobWoMXzsCcrHtrdRdTHEwxQKaLupYDVPB5F171M8BwjrMAfCoTQuM11Uc1
rpdThNkZIT6i9sPyZEuCTSBfklPP/KznM3jP/F44qP7GTEgu6GzWN3OQ6OmZwBIPSio5brlzjz7F
9hmUydIjVU6IxBGgZnNrIM2JwLDsiUSpvnglN09JVHdqTck29HT+slihbA6xA53zVHSelz3OOQnw
GwQcDnoed4iDE3guoJkb1JB9VYCoYPa/RR7TyGXDyd6Q2TZQw2Ga0doI/8rBAuBcF6xWAGJW4EK/
VLjOHlnxNI6EouvASDskXpcXJGaKnhC7nRnVnASH7OJpRfrSZ4nDrLhwOvAPO02X5JeRA/rMhhQ0
wdwnI71ty+5m8juHJzHqcI34LOHy79ed8pGfhL9WVP8/1ALjR2eG7uNf5+9t/6/9UP/8brKm/h+X
H/XeYKXNktT8z9//k/X3n6/ksq3/7T8wi6A9ehg+uuXxox9K/uivzfnld/6//uKfoJrnpQVU894M
tbn8bQkv6zcZwGUl+383bZ4/mG8MH//xJ/4UDgTq3xcip2J3zTDGvSz5//WncAAE7b8dH5wZZis4
ld4FLvq/7fDy3z6uL4BUeOXxmV22pX/KBoT7b+8iB+c5w4YLK5P/31EN/L599mzfkZjy2MaCVpPI
VP62A+6cUWR1nepzir7d32quXnFXuLqQ71YXy4vwE4HLiZmwZ+1j3EPr618+rPtfy5y/yhb+tm7i
FfC+HRcHqkuoNKth3ulfXV/ZlJVQhdvxpmGGJ7dy7FT45HKnDteLF6btcV7onbFmdHNvbXLw2+6x
rBwK1igRLG04efoqpmP/h9f1u/Se1xU4vClC1n1O0f98XVhsPSOmUtzIyZT9NmhUlkRdxoGFDLpg
1kdmRacwQCCY2hfVzO4hcKqFwqZn8Hqv8YdNketSCB/plYd/on2K37fDtH9Iq70LSw0KMIwi9bdv
roD4w8TMo9JRjI63dmM7y8lpreAel3/VfqLCXM1JsNrt96PsMmZXMGGDH0uRDoR3h173GBYSdG0i
DVSd0kMgdz9RYHv/tFD8fYuHCRY7CWJYak4hiCII//YNi2YRZE9LcVrtuZyvx9q08bUugxUxnJ6N
3LHwqj+gwA4PqNoLKCqT7r2LlcZk/y0kKy+Fjp7dMwSIy4XH//j9YquzNJ5LJaaTjH1knFpUfXlm
JeggiSyGvP0K+wciyj/sii9ryv+zxvzjp2JYRuIBO1RdFrl/+6noflWdL+ZEQjD+J0YUmvQHVdhM
Lc3q6eeVY9/eWLWbzYdGEgcU0bkG4+N/fUn/vhi/vAy+B0QYOCzBZoV/36Y6S1umKSzvk+yaomC+
1Dau1hsABun8D3qCv12clx+FH4vVNYcLyqS/X5xV7RJhVk/6ZM8Ml4/0/fhT3ArS00a3bCZ/0dV+
00L99RD5XSHEW7rYY7gVUH1ynHA0/v4B6zhRQeLK+Vjk1jJs218foWAdhtKytyqE/JW7XtPleu4/
CE7+40fjxEdv4PImJS/DvXwSfzGtWkQ3O+HS6yNE1Xw+BKqatrJopbprMpSLByYQ6ER0gnvsH66q
v3/GHg5ZnyeAkkjHFJbdv/1kG+Mmw4L22Cda2JE2FXf6r+MoVRNX0n999QjvD9jeX69jnmFooUJ+
RYH7FX+XM/bAfkmLbMdDj3O22SXspj+Nsy7jlZOErrfjvm7qKA8rIJNhrnZ5ObqnqvRjbxe3erlz
fAN+pHBDdNFLucWvqjb4P4NT3GV4jmUNZptNMp2TGY+lWzlvmtb5StuWepxCmtC5w0LuDOZ2JvDj
aYyhkLmsuGMdWnudwU9yjzYsFWN9jCUO077Tw2cIq/9Hyyhln1iivE6d1bvlcvhRDa118OzCnMXc
kqbmgUwMJXKrkl6DwY6WwakrhDkEaxg8W7MX3GVA+3EgNe4l7Nvf22lLMMXc6G1mXTR3eV1SbVkS
iIvIXhwlusfUlxA5x6rYNzhsj4o+/1DH1cvUFuvDOMmZyOim26Kkjg8m7DG+9MCw28F8+mZVzCov
eK1wKlYyTi14MooyOgxnN9JeN4aAdRkb1anb3pqAT0JYOTsL/LZXhi54M3l2+xqLqdpJRQLEpiNz
8zt7WXlAR+fv0QA0zwmByDsG8vWWx7P4EUzyMjZjzLFbmmQ5u15x32Pof/AC9LxGGfGATLp4HBt7
/BwRCUdB7oX1MfTZ8BeLN9UPiOpAjfFKRihN4NYwiykGH0MQON+8WCRNhOhE38hm8Y4zBq3IS2Nz
YHgYHhgjP+VV7RybVOHhd5mS+40mXSDlt9VDb/ROWaGD2CHp15s8r4bnOCjSr4BxSug2QZjfFWZR
TwLu6Z2VpONr5YoVOfAY7vSASEIrpkpzFmBsW0KXgQLTcXEYieTeWWXFtLYrkKFsobLl78XsnSSy
fsKeAx+vTbj3LZ171ZNOSH3pb2d39oZjEy/vnoBPibdRbNil9NdWjVpjDF3/y8jKfGYyX+VX0MVw
HJvMN1eN3b1KFH4/ncUT123QT4ec+TSyj3K81T5E/3bK9zbJSNFg6/OwzMAt2tarXxZ3JbUaYOVm
dFef6PZMRqSeFvt88BnfyH6MOgRVZ5fuZ8sjYNwJJOVM07z0ye9QGUuvjBa/+alAzm0mRP6C9dqT
8NK3RVxmVkFu9vQOBImI2f4qsgBYdOUA8hvaG2aGpHVkzMMa5NyyQY2BMSS/mhPsPBnEQHyD8cJV
h1h8T8BvjwksX28nWtmDlHnLfKtt7mtn6Z/UGle3NIrJfXYRm+SJo3ednoeThbNzwOiBLSRaif1A
EBEK7stWjiMaDp+OCRcDZLrLeHv+IMRDelEzFExPxFyeRWry4hSwyS+/pEVcWl/B4lYxf0kw4R9d
Qha85zZs6/yniHPxqfnm5OtaO90jtkVPbadaG3Mb5FKpt9Dvsvi1a3mcI9peszw7jsqWxWWQOpL3
I5dePQFvsH92QVl1lINDt96PLkr6g8wQaSPjZJy9/1WYwe4Z6nKjAjO61yDTeFX9kjs7/LeFnUXs
OLBxB8x7s/0CwolFSZ5S1fXDMJf7MG9keo2gPw4ixo78DaNjpSihlqw4pyJBGjXO7RDcJLUN27Wf
66w4egsfQR1BbmQdOYvSHW99TmLXhXsQlJTNouNceR3SAkYly0pMfrU9hIzm8W72O5dzlDAWv5nc
G68tveIM31Gv966tecJKa1rjj5U+tTzjfXK/y47C8dji3n+pQy6xhKlsR3ms8BD2e19nsfeFxQ2f
TR9wdkS9VZrjKpvWgWYRK5sTt10dJuLsd5a1XOO9I4w/PlaVTorjkKp2vTc13uxnRmYEIqPYnYin
5+ocvQ106DZgaNPGhDprnvT1B7AGiIAa+Wtzkn3Wpdc2mSgJY2wryCa1X22+oXSHGSbsun3mq/qs
zCTxFTBtfHRohvLsRqOpcNFplFrn1Vngxi2SkzdUkCVwo80jZxenvM32xJngXfEN63rPJCtEP4M6
rOfeH5ER7urAzuftxUAINGtN117i8y5s/2dYEUQCd10sZA9uyJdZrJ2f96MPGlLjD8iY3eZbd3SL
4eApVCgY34gkufFKUSRHzAWu+xrOwdR9VPXE12IFNouDLWUeupZo4h/zgfYzD/QOF1GW38i6LoZv
BlcVPiHd2CWj9WWMG/fDrWyD1Q6yiGdgeNMVJZ9UH137sFKbrtcckm7/iO03EJiAKNuvmrRNshd2
e726HUHL80mlQjvx17pbLjyeeKgyMiaksBd302P/IgNuoqlymT3C3M0/M8oWJAtpSS63FTHS00C/
mn6RFKVLPQ/5s6WZg/tIg3ZWxpKshGo4Hua+0NcJVLOeuW/s3hrHm795dR+/iGUMj22dEsGSkVQV
lEK9Upa/6T7Jrnl79X5iVM54FXsswrXipFwUEHs92EvM0LMx9+Ewf2dXDJAecdKB+WNwtkwVI7xY
uM5k218rgoef0H/VmMpbni0zdhwcl0SYM7N9aDlXtmEf4pzyGXWFWai2Ykg9sm5YlsCHU5e8Xn/Y
QSxt9gXM4uMisU63YbI6kZo5WFi5FNt1tE356AWYQAJrHeTGohWdt0hNy2MagDXbDJ5uzj7u7wKO
q2tfQ0OOrzKwdleOGNMd8QfxPkunV2K3M7aTYdJHTP/1xq5c7zTO5E1eMgNOsoI/wXdSnkD5+5Fn
+KzZqDFprOvW+8EOvTw4+SVmaUaj0VdDfU2aj35oVjFvApYg1x2Mih0G+A93rbpHnXjARYU/bJuV
FB8BaeWxyf/Y7CX+i1cOIohqN2hvOruunc2Stv5dPnUhVYKDwGWwVxGFHQKHCE/c+LIicql2mUHA
werEuSBDfUyo0FAm8RkSwXKTL67zKmOa4U0JniKCfqZttpV5th+yHrQTvVWnd+gkvNdCSLQkfphU
wVeXgWh+O07g0lk8uxldp9fnlIB9mm5rL8BM1NYBa/mFPSaBSZQHesN+un3KeFgfE4CgPxx0E6fC
meS1xKE1IvZJxoPTYtMGkCeXq8IkC4E+4OTQFzK4Ps6Jmd4a0zX3xmNatuHdB49GN4JnvvKL57oi
l2mLkEi+ZaDiX5BczscUQfOjgQJ0nV4a+62LUeDa1mhLN13XZ7u1YOEUZZnn7m3Vtmq3jJOJowGV
3U8zLOGrJzKslGpoDfswa+HPMeAh4qGzZuyyOoBTWuL0uuIvvggYRzsrtz0D8GhG+SD2AwaqYwW1
cNM6Ds8twu7DNJIZ8qgI4skAbLfrvo1BVjwJRPcMxPWwvjkOLqvablnE+80cOrdYHEAmCLuCXlN2
TX6G1a2tYxAsqBRo+B840MuU31Dmd0DiyyszgECcZ7tc9v0EKGeX5NphY4idPHIXWw37sFrmc+Ko
pL/Kw3Sa+HwXTJ/EnQEijxfcvRKd2U6k6/wdIbW/m7tMoHPBig+/BuVP4SX7vpsJ7ouRM/VxlT0X
dfldNIV7xRv0yCGkxXrjo9Ue+3yIG7LJkK6D6VN7vPQoZ9K+Pmn6poMDUoZcPN9hst8h7bkNqQ/v
dWZPLwrQbM1xHE8vs1ObI9bW4obdaHVu6+ps6cW8T9rEZ1Xq4A7kgdnbM7Ijt4lVtXGY5sK/SI5B
GGBmRPEtYWLkkFntnEusl2x3OC2sq1ZV3Z2H6Pd7QKNCjgPO33duVgkv0FH11zJbWszM9XRwh+An
0UAA7yV5TsPOWploU65MNFcZanaXlfOuwmGKrzVLPrDiqqM1cV90dSYOOau+wzKix8KVi8zGlKgH
vfbHYEBW7efAAy7gjeJJ0QWjfa7SK3rydlcv3odHyhVW2eqU+APh5FMcPtixtJ8NPcARZ6YfyS6c
bs2UuNEK7HYTq9XssjH3v3goem+tHMYxMtP0ADtHbny39a89G/g01C8PuExmb0ugkZHl6huIY5Lq
p9cRou8+MmTqIZdX5bGZYu4RXYuv7pTb+9ZN7OuSRUFkWORFUJOv0E84VGNjG0KY9KioVl7QPsgq
UuXs4r1z/DTKSyvcjaNVUeiY5QpbdLkFwkE7ahXJrgoTow+zcKb3ZXJfWrcrjgXkrqOXo1agynpU
CLo+6bGaJ5Za7W1O54H7QgEm3k2BNT3GLgXyNuiH9k4C6fDPRDICUrYw1p7SaibpZeN3AfJoi7UJ
tHCEU/dZ7VnP3kXTfwjGOMOWUPs567zAxN+ofcQ2MOGabJY/4gNs+YXQs/6ANVyZTYBOjM9MFK/B
XDpbBB3dluWI92gX3sRsLCyvs0Z+hSvVPk4X7Wul4/G+bvV0hKqccGb74hSrhdRw6oSn2CaZK28I
Y87mi2THc4I3jQ4g6p3SukNy8ppjHL1SKSuUi19bbeuwPA/YAIiONv5Jpy4vYmyrd44yQj1Ta35r
hnbEwD/55fVac14vhiooIuLT2gGBmG+RoS033NtQaEY3vJl1qo55XPygNc4fCtqQaLa0fKhdw7XO
E+oK25jak/5AUcZ1kjKA0MV11cz5bpFl9pSH7XgLhdEGJmgvku27X31ztdV+abXWt/j/gYu24DvL
TFvfGZxyiK8leBZq6eIqkNa6Z2S9Aj9wYvHZTa4hGtEvd6iIkh3sDHfXh12mNqLonA1HDl7jy/YG
hmpTj1yMKUyQonlLTVfcy6LsHpVyiih1yPhIrYtAsraKc5hRm9n11F+hLfuZuQXAklH3qkEykDmb
1i/ab6ufX/QsGQ0qznfwO8M8YPpqk+8ef20VZUuGkMMW96JvmmN8edbaWvYnx9XBeUaFc8usz3no
Rwk4fK18eTWm8amqE1dHzVr6EV0NIoI5F87BZNY0I++tzVOaB/Xd4Ijse1gabkD4MZ8pAw0qexC5
G5auJHOhQHtybWPfNmrExMeqRdwQ9GL2yNphKwlR43eKbX/Xr+F0SFyLHTDa+ISEiz36PvbbvREX
4Ztvm4+BWfmlmxy39Tw2hxLbBlifXH2DciUJ1pD0uP7AOUa9zwcW9D6yDqF3fAAfpRu+tchroqJy
0byvot2Jyyp4iavySkwY4IUu+sNEftF14oLiQKDO9q/rxXJjlVLg1Rs9741VpXmYMa0wEsHzXzb+
iZbWe7EwP31XfV/vmQBDk5tJqqKL8tuvyCeW+0AvKCosq/LmTdiv2J4ZNw7EKRXlt3Itp/7rgrxo
Q3UUjntRQ79C+N+472GVzB88LEdEBCK5wbCIgLoJbZap0+I+DRDMESUHdnNTWv7EiSmHsY0cKB1b
RMNFdmJkFCc3sUJw3hdMjn7YU9KyrOSwI94wVd4bZIrpBSlpNyHhWtPQQqVAZIDRNwMX9mDeZiXG
SSP2d0fp6CwyIgABDskAJvc8UxrO03kRqXjLR7JK7NZ963jSnu2uqD6YlVBytIk1uveFEZq98hZ6
fNG0kXJ4bUcETPQwXcpk4LYuNL1kOprSPTCBMWqjVnbXXzxiO+aTRq3c72UL7+asi6CD4b/E/D9L
n8a1Rd3orWiAWxs/FQCQxg5v18HP1m2tR3d8Ttj4n0tDLApu9M5W34bakcV5xaIT72JVBv7Wz2xT
H+oysLgDUZLxp2DNM0RMM12EN6HmC39cpDOzmUICjbgi44XRI2TYPtxD+0f7zMEdz+8W0HpjNnHs
6filKxTbeMEioN+TVhdUH2hXzPror3bJUA8bAS1moVihHtah6tJTsCZrfkpcvFH3jmVkF1UEbTPQ
b8i941+u0AstFIg8zWE4V7afXAdLNuRXPosRuMvklN+vuRdn39amchhpxivN47A4vZ8i2en94Ghy
S853ACFp/OH/wB7UcFvQRTtlamH4WfqG8USr0TNE6JEc6Aur1dr7xifD634sqKWv9VAuFa6QhNG3
HU6+ezVw0rDbGONkfvOSvA6ATY113+zYSlwUHcJIc6A0ZViQFDOEPfxTNAxshQw6atdbqqPNeGHY
ugAei/NUz03+iXispQkaqdCviRHSIO8HGwUJ0vHSLJ+rCDrSCfxkDdQnUX3ovaJ56LmesIBcVmZN
wwfvWB3/jMNRjY+eXV6k9DBc2OypGHrCDZRUnZ8q4fCza/LI1BcO41zeUwvlHRWy0A+yKcV3+HPK
Q6tMt9bRw6PU3GUJrTF3DkGuYXypZWy17HRmxstgF+hdvCECQH0CyBHj84Syia+uxH7Hv3wYLFws
3uJ6imxP0VA8EQNAN9KCbMLZQon5TFApzrWYiEkU5OuUH2Wf+u6+i3MOKdwmq/MwJGvT7HXcynpP
mbzkO3SqiBetBKsOVMKc95nimmSwuMo8rY9llogvce6bZUZ1ASKTOo4tWYS1LbjiETiFNyulrrVz
ABy653rt0fzy4F/lQ+r2KGgvGR28vkrRDC4gg4piqMweZzrvmmFHeBId0quNW46XyVmR8GWqQIp6
Fxsqgn3mqKm6SPrreDthuUOsqFtqKw6+WR/r0eVPuf7oB9R87NyO/RSswRFPW51eU/GM47r7tRV1
//haOwfZ/hPytrBCXuYrfR13nq0jNMbjinqzVEiSq9aMewKXArkLV+xDt1Ov+3KbI3s6cXFZ4e3Q
uc31yk/sHt1cFO33sAeVtl18VRwupLH2SKsplxOLscHf512g6qtSDpX9CAtyqbcchN4Khsoe81u9
Ki9krCD6+jy7NaysHq3afqXYp4atQxXe0BhpJGY43AAZMz/Oj56RGcNdN+ze0GOjLIEIwFXLmMaE
UQFeqH93cyx2W0Rc+scyeCO5M3xFAKNE1/+EVeEWFKW4ZfaEj1bL1nE8+eaXFfdb07Y0U3JN2p8O
X/V3ZkSFc2VCVC57NcNE2sqMnJLtwsEQ7y53GEd0IBL/qqwvl4bJy+XHr5vTdLCmeOHQqK5ss/pp
gSCmn9arGjTOsk0VrsrbCppbf5R55U17mGm12puOSSJLoRZmcpH3+UmMCXaPzHFMvU1tBNJHteBY
gtUeN/qEHLi0N5SiA+aCPm2IjKDGQOEptvW0Mn/EapFB968mf++bsBiipLHy07jgKbj2bdF++r09
pZ9O44mVybOMcS6R3cVkR1vS8Y8sRarqi9sN3PMZNL1uB3KtYHCaNCWruWh1eHP3Uo58Ba3vlsVB
rlVymGQnky3QM8LENlVS6PLgGZIEjnTsrIfRjJLC+pkz2ymOPAZUcfbGIG+WrWdzme5Z/zJZt7xW
1fs2D5dXDVDvRi4FS3EWER3nJ35kTq+5qKm7827SCZRGX1VHIlttvTe46vDomRa/1GvmgwY9hBYR
2YJBOZU253QVT3clbq7sLkQa1+yxv3FFSGMy5zCXUJy2qTejaorKHnrUpmorq6jgUTVleUR+aPlb
wDX51SrDzLsiod3k17Qb4Qs5RC4wOcNyb5sENtScOm86zJxrr3+g1KLtNn0mgP8xEvvS6SCetm6R
lzL69Yz4tSqdq7TMdw0ezCcvU01y/l/Mnddu3Uq2tZ+IjWImLw9XDpLWUrLkG0LBZo7FUOTT/x/d
DZy23b+NvjtAY6OBvWXKDFWz5hzjG9wku7pW1hTSsmCY2j3XU9w5t/9cMd0Gxf3T0Ioq3eLMwyw5
cbIwZ5RyRDrsNNnz4HzMSdbeii3cArSPyniPmXRODwaP8lAPMYLTqTc7+em02FTWAzseq4+Tt85u
og57yqzWs9aizOUrTkMxbFB4zmW/guIyGgjIVe9QKfOQCTufIBRq+9LteC10govMnab3VX0ZLcYX
dD47pe1EmSj/TqPzGQYJDlLva45hPr+xVOZ80GZoMCQRe2etU7bF4ZGKyB7uIyrf+RIagzk8Qolr
+HxVNRysVHOGc46Odr5vTY9/6SAt6mmD8CYlB/g3sfWRljhx9G0i2CRP5jxPzTf2kzxjQ4HWlOQB
/etZu5XIB+odNgwh9jYcIBrCyKct219zhCa2YBUPUeMAQGwjaIRWFFdnD8E2vhyWKX1GJkvIeryu
lKGFYq37DBTGU9lUE0Yu26sI8GwKJIMAntnpv7ZYesZ1iBWEj4rhgM+IIPHRoQQ6bXPqYdLEy+FB
tvlQXzlMTAn4T3jpZzfvR2uVphgt93VYpK9ZO+kpr2jvtUsPWzHl2JcEHOq39J+KBjIltCnS5G3y
jioUdvPzv2okW/QmVRd0MmsvExIWAC8LPNZ8xUUxE6KbDZ96MrECaI4eY7jyKCrrr61tkGGFrW/I
b+A51eoBynESrZOo5z0rvZKHJlKYUQdaF3W9B6gZgduyVdY/zIKaZi9yTj17nOzaM4MmuR9HAQHI
QribnkOSVCdyKpxhUkh3yJd3XWafb5xZtfIlcg3x7moIdz/EBJgA4J2KHQS1Y4MTHS21LmPcEl1h
RO/+IMf4ZfRVE76RG8W7EdLe9L8zYFHNfuricDi0Ez53c9awka/GmFHEySwzM7uREYX8BjuQFA8T
/SwoYsuN3Zsy0bozqMimvA3RYtRESXZG9gUeachCT+oTHjA9xgYPr8mzjCUHjKLrMyZXa8AzE1ae
s8KrykgxTyUnKqlj+/bm4mKSdMLn687+sJv4lRGJ92aWztc6ZCx9An3lyHcIxsSOkPo9/sCY0WQ+
tbVRV/sWjZ2+DFmS+Ty3HbTImk45QbYuOPsJQynHszCYtaqbXiobHjTdkdIeb4oG/fz9AEbA2hct
ZOPvGDKpR1I8SvMRkFeJHqgWnUciqJZNMjkkElvchXxBy7315i40GLVQsTg0RWp9+eo7U5tOnBkw
UwudnsgXF9OLv6ENXPSSAJlKSAPHmd3SK8yjArt2j7Mpa+mcVg7JVwWaCq2+M7Wh03104GYSp1h5
KHT7zcxlk7/Fzf6iAlyO77ZB7W/ZcLpAo/+iJbOpqVtnaNUOkqFjPnTW5MsvZUrAyJuKbYZ2vs7E
/TIvWTQvfu6z/fwQl/xXOtLHquB/PytAf6g6/1ceepN8tEAevnd//K9236ole1D++h/9JDX9v6Et
9bnT/39p6f+gsy7eovLbv4tLlx/5p7ZUt/8hTBchoIeVFXfUIp38p7TU/geDJHRBsFzA+uj2gvb5
l7LU5ocI6XA4s5EdzPANsdq/lKWW+w8DyhIlO/gAnZ+3/xtl6c/CKAooYVD/WVyEITjqv1/eqRk8
KmFnc7IKCayD0yidckQBQUZZuk7QTrQ3jm+rD12V8vBvN+k/SEp/fpt/XJm7gikKgSTHMOsXNRj2
HWRgUZyspCzYct1YiPfG6UJ3E5k1Szkftt8deq/LvjHQKqq/KUd/1jsu14esb9koHQ0XVf8Pqsm/
ScI6S9YcL9Nq5btuJQjVy2EMeo6sdpVU/lM36fk3y5hKY82iC2QBn06166Sw/qLY+lkg9uP3QHrs
OYbgl+H1+EXsOIiKwTVCQnbK2T4JM4tfLLMfmaYrRCZ/vueLhvN/pWE/roVc2SK2wSGdEaDBz2K0
GqfFPGgypX22VCxeOOG1yMJUu+nw1PXwqG11+fMlf3/BEOgarF2GhRAaYs3Pl+Q0pbA8Qy/saJDR
e5XKzg6EucDYowtJ00glor7FlSHe/3zh/3RfLdSc4AjBtnFG+uXCpeNORk3vWSsJT791gG+kR1Np
C/I5Aony56v9/jZbRKOaaGg9XiYyb36+2jDRiVNZi/s3BxkpC/mZWn3Xb2d8Qqi3sy32YsLD8rEs
//Id/YcbzArCl6u77OO+/cuVUaGZ3pSZBUdLh5lxqlC3DTrH0yj9ZKf0D+zN9l8EustD++U9Aqhk
IGf2eKKwG37+26pZ9ExGGmjQwhbvtDx4U1NWqr9c5vdHiLaetROmHD9MQfzzZUoTJ5kBAWU12iwP
RHDERFKWPZkWZUxv4c9PUF9e/p//Utw+LoPEn7UXxcfPV3M1PSsbw6hWQ2qlzwCNHJhCuuh3up5Q
EKjasbJ1h2oDn2NP7RCMuEaBLrhKQ6xT2iIoYsS0f/m1fr8HrgAuBuWJBYvmyi/fT+YJNCH4JVeE
MtIHE2ExrcgiyMYbEi79/3otWpiJrIiCHcEFhPTzLZgnYcUqylkT69E+dY1IlvYYtGVpjfXrn+/3
7+/QsrnBMkOWywfza2qvwwpES6tfJBm9j3oBFR6H2Dqq/8Jn+/3LdFEeQ0tD1q6z2/zyd+pC1A34
FytEd+Vwk05avqNfbK/zmeiOgP5O9CE0VTwWoTakf7n27+st4TVckqEvazshTz/fT0giUYfki+yU
5TgAEhfXpzEvFgWchTSu+9pg6/mv76uL0NlwWRW83z+aRvcip2QkvYo5PV+IYcmfWXm99Z+v8tuq
AwkReg07Ccuewf/9+W/Wu1B8Zv7GDDh07QJ0IbwJabYfs6QHfYF05EHn473780X1n90e7F+srS7y
G3huxnLVXzwKVasNmjko5Dckmfqn0Iy8fV4oGC8ynr29ls9TtBsyLyfGpup5oSY4M58J+Y57KYbZ
P4B1ol+Gh0Cf//Kof3wbPy0fPGiHDg6Hd0K9fqtnzCrzu2nQptVs19WOgWQ67FLHjhBLGJyoXIa8
p06V8SUsIoSthI0cZDpEfMZz9i0BFISYRiEX2hCwmPztu/7tI4C06AkqHg4OPmXPLzduUMnspcQy
M/ZJvS8It4uv6KV1Z+NMeXLF2aqJm+XoQtKys+C69blVxmaaDTcoKRC/2Egj9kZPM3eNesY4olEc
xw1dN9zNMm/VtK7nmiU5Q5ROUkDaDw3z8xEWB4/RQSxTl9ln1fIyrQYjGwijV143IvSCJ7OqtUVo
aSFLlIxD8NSOjvK+DaTJqr2k30fLqGrycVsbOErxyxIIvjFElh+jye+T7Y+jditSYtLqWPFL+H13
Tys5uRAYUW6NIskYlY4q/3BpbK6AIhf5yqOBReol94TeDpnMlyqbNaQ+yvTQLVsoboZ6oCICSOJl
r0TtqNuEzl+3+fMb/etzYVWnjqex5QkU+/zz589I5VCqiwE5vnabQ9oskXVuLADc/V8WhWW34I/6
t/cT2jJ//kIRxb8F9uLX0yMdcsYzbUykjJU48RuxGIBldAU/dYWrFyoG+ZXIt0odrZJIa9JJO/MS
JpC0QxEORGt0rXnG6Wjfgmivy3WE+/0ySzxJWXw26SXhDnbwIo9jaq3Y08L7OSvmBlLUMMebuJgZ
rJdFvjNGBlMQsOd2Cwf962wMGhyaOaxXckycDb26fAPaXLyNctpXqklfmEGS8+KF2fjA9LKMAgoe
jxgRD9l6jOiY4YU+p2unaa7Lkghhogot5CFufWlmvFPnJMnSVY03rN2lnUCiCAeHtT/qQ/PIeuAC
BCM9IAhdt5xXeZIRwheOnntF1mbfZDkyqkwTzraPMZivSbFuakBttbOLY1o/lgscAvOtjpoKASM2
Y3N+46HrK0s6trGm35PLnYZZEH0lO0+7RcRO40kHOR/OC5auhj/TLwh3AtpxyHX8FtNGbxzN2fuz
px1FMS+QkVxeQ9pP943lZg+GERffLImpNfChJrmBntvQqwhvVzugine9Xzfmrs1ptQVCSv97W+tt
xaem2S/hUOLIrvSZoW5iKnfVmdLs6eOp/sLgs7ky/M4PDu/JGXiAfdQ6cwslz9syoTFP3Hxxi+IW
vbelpbvE6xfIuW5DxY5I3MNjr9vfiI36qqXxxFGyH/2XljfqPqZdHoCuQ0RfLSyufNTNV1yx+n70
acJjDni2y9G4tEKXwTAbn3oalRvg2R407RlpJZPTYdr6be6Dt7FcA7GNw7ivsO372teJkICuj0hm
SM1Fe2G33xUSZ7TYGqXpbiBzNrvNw/rDjZ2HJJVe0LfGOO0GVcBttWi25Ugl9ed6zMoIUJph0Nmv
xRU/NSnjwlZkldC2jJL5ox0H6jE7JWhnSGYwGGZ/7+Z1t8mR5+xCnDUZU3lV7awqRdLHi9itWbWk
vcp67mCqac5Galp3xP7VFZsyzEj5TZLWfdSj9DGmuR0dObTkh6wVJp35MpE7w6/tdDN3U/5Fqg6U
TJXZOStGFLGNaFa+QtvYX4pZE7scufq61635JuqdH24r9Mxt8ooyswTV0j6EZk7WUw73rTe3sZif
29R+Tjk5Mq4zbBSH5WFSodpgEqiDkYULGh8qP4dYl23e9Do0qcG3P43Unxuwm52OEtEsFVwoOdC8
i6OJlBW0WZE9MuLLydSbM0V4lRVZ10HphLG38QUkZb0KjcgkfJ5sJtC6BzSfD3XTNdd+apLPeHCK
JcvsnHbykSFGtHYK1Bat/Var+S3DI58GssyGr1Q7nz7kK5RDw3urGuslnWBktZxcDmqG/jUMxb3y
ozvsUOVJkL/3BRjPna1cwGNR8qrPn0jmnmCcfMaQPtC0TUcYADcsUmRM98PG7eSumfWGdIqmxARu
vUaRP9ApNu5wUKClsOttWs5POKeWPB91ihx1Q/hSzm5aPWFoMnHOZN/7hYnlGa8+MjwRJ0++PcK/
dyroYT3ST0n0EQRKMpOyevqgvrtX5vxIy558EEn/wwDvGtgIJ1YVXfMghW9R847lMWLPVr/HXuet
YjbeM2qBoNVr4A0D5gBEnBHTPJ1h0sQTmgciBNIIlwkygTCvaPPUjrEeq0m7LTrINn0x5oFueSZX
YGirnJi8Lm8EzwtgNYgRaTS4429L3U8Dl/Zv0Jk1kvHO3GtlBu/RTB+j0dlR6gCeam3a+nwnxLmI
IK+jB8PkG/LK6i6bGJF15OE4RvLNi2PrQPVmE2iNG0AiXbE/MwqPOkgLTX12ud292J1eHkO+szNR
aHThy2yrYy1ZQ5kkc64e7jIGvasBRcQDA+VuBSbnSUzDaXZbYFP+csiIEMMaTP5VPR+oJm5miUjE
b2jXoSRa56NvbXKjOA26fCmz8MhMI9wlqqQ9bcHFsGgW0epDBW0rcx21SbypESLekrsMsCRBUGLp
mPzTwn1siMlcl7J/QkC31ezoil0tRdFuIo+3x2uWeh+RAx2RNTY6a41NYAyxJpKkmfVgsCKWJaAn
t43QqGiS/CYji27Suv4w4vbYxJl39Dvgzyovv3saBByunXzneBiviKMQG2+q4k9YteWphS0CQsLP
Hyy7y5/msOGhGLFPdaPNG1GTOtIRErKQZbdzJnZUzTuGZRNCZ+ObURBzw0wa7pqckpukKL1DW0/3
sW6htRoeirI+d319j3YofVGquSYRgz0NgubKqL0PfcrJoYtz8wAFw6CfhaLBSZg+6E27CXMitWKS
0GdW5/u2Ge7FAo4DGbpzyMO0KnWDxAJcWW09VfDxQw9piddElzSLj41mn2c1XI24YaHrh1vDym7J
IHoM54GKk67FHv7v92rGKwbU4BxHOutGWZ4Hg1jbkYFYYGniuyP9GmQW3vtTYpYVpep4yiqJzrBA
5AYj6+wB02wgLQdUGe4hlOpKdlGEDIgbCV2FB150r26EmcNVFiH0FgILYJ8ZwZcjmmCxZISV5ZPf
FR+cbOLAaqH0ESFTkW5C4493cbZ6cl8mxqTTsWthtZm9/8oCvrDX568hckXU2BGbuOmk1CladNYT
QzCCJKILXsaq8ub+Oha8lLQuimDK8gmKUAjfbwgZzc0Q6+NqCldlmG6xjm8ake3gw61Ma+K/6ZL7
zPDZye1RQPwo3kbCYJYMkU/B+CigG+BvPSA5ngXBtLAwM8nBvCupo1fjGD46ZXN2GA8FIVE5QeED
nR710xD56o6o+H5vRxaIMlM2a23Svgwgdm7yYnJXfR3eVgDVNow1d3mRHUT+GLrRPhzRiw4kojf6
icC+G5dQVOG17MYlY9wx1ATQxKaCsmJuiG75TIb4w3GTQ7TcW7ggj7hDywAhj3tgbJOtZNHyEwVt
uNbIdWIn8R8h6dhB0ttpI5p3uzUuHmZMWzw0Nml9CqWtY2rP5B4FY4oxwrAuVBpbgdYksLIaibb1
aeTDUSYVPnlt1wpQQYBK/EBCXogyQl1d70JX+Qkw12daWlt0vxs6RxuLPJyqch9Gu7ibJT63uche
XeSFjTk+VZBg454dVlY6FD/L2qIXQ4Lp5Rf6p/lW9YQJIUkYV42ZO/TAAHoyneeoY+vrqiQwM01H
CnaojLjEUZ+G497HBQy2xtzFzCnJM20fGmjrLXAn9Gs2LJlhKXg0iEUdAHZXCcSH4t6I3FsoQNg/
lXbSKyBLZBt2SDpMcmoGhANVHp00Zls7oiu4QWjxCqLt/K8J3Z5NmMHIYSuw18qfLtOUnmavPGc4
Zm5JRf5wJ1tbuWOaniuPipxq+otXNBfXG5Ggkuq1t8kZNZFFAoebUaNoyd6E2PKUcCp5jDz/HXcE
7SIXdWlzD7Hx0Q41xAo0CMFNfE9cb+AYSoze4LpfhZ+2QeLURTC6jc6IcibJG9OvwSZAiT280l5/
65kXLiziJZvce3RG3Qhi3dhWJdp5Nav06BXmI/yfhzjWXNoazZX5zdWNVHUrDKKZ4Ed+tUbt2Ha1
QT5uT1Kb6d6jzqBukGG4KaL6omUJfheABnRI3QNF2m5KGT/6CigTuo98TdP8LgkHdyUrp9kybrlW
5F9mbe9AxiN5E1sfdR9MBjJlmu+Wnl+BQ7L400cK0Pc8S2EgmJrqz8ocrzrBYbhVJ/NJI2U7MMbO
XhH2t2AqpToO43zXuXa3RqA+bNH2FVnQTAs9PG7eMOqeYTjfJGxgR5CV4drk1LNmvyJXjF5gdsN7
N59UMrx2JWBkhsusc5QjM0vo2fURHq2B15T7MK4+tI6I24XDuXLj5A7bxF0pk+M49EDzitTf1VXH
rjMhTtOsEVNqW2N19OLFC0AYqTDgQ6Zk4q5R3OuBnxbPzSwRRiqWM1YWlM/uZiq08pzbhAXR91jP
fflUFdo3QA3eRcC8uhHIdY8VypNtkfCYVaUjQQcUf2MODcDJ8BCPxo7BkPY6lFzYybWdD4eAuK4x
RECqXRAzbD05PUdD91wtVPZxQpOEz4PVbC06Pwnw8Z+rTl6r3gCqWDdnjHkb30Zfn+FUZfOiyMmK
+J580scqxRBuz+2lEfbLVPp3PmBjZGf6AfBetyK1VQFZHDdpJJ+sWXvCDiTwrFTX0YvuG726L9Bl
BtmcvIqh2Zkl391sW+chrxT+F+PY4lKbESV5TX2jRMuxhBMMW/U27pCKazjhrb7djWh96WMc8rmD
kwQ36tazK0NHJLbol/DSbJrBP+ChuOpWGa3gnGV0TMKDXxdbsxifi7zw1lGub5TOoRa/Oidl/XtX
q+XbRfIdI3bbuLlb+6DLGKwF4GkEZ9ZqwHqu50ZWrZt0xNqpjW1LhqI9+k8cGLsH4OYxWDmBiGmt
qRq/pZaS14CUVRfzrZ1TQN87CQg+5NZ+Lvf4kuIbxEXZVUVV811WSCACrZWUjI2ZmLcGGn26WQRx
aUc0MRSaUWUbn3Ry7GdtKNReg6+FK9GJup2uXPVch2l9VydkxK+Enmj5NrF74xLWBC6uW30InUNl
5vmms43MW/IzPYJR5YgpsNcfITv3OgnQnfvo1F18Megqr4k2uJuhYfvedNXp8L8rpax1472x3tWr
dHpHXH6HkhCkZGNAHYgmMmL1Bf62FUJ0r4obxBsmSVYMK4cTbzxcbaPotyDnA01yWMAnHWrRo1qE
qyW/t1L5fcjhOZ/7ixH5VxrBJQmDY78qfPtOxTmtD/jrN4bSsnAVhTJ8twmxvIvTelOlboYXBPLp
nBJo2FjvTeu5m4L4tkPOkJi1HZMxPzTbK6Hx7gL/Y5dpx+g4m+QZlY6q7qqyPQ398CVL4A/KRoBt
c41XooGeXeLlsJCUtMLr2H1PlU1QEHRrlBXpfEr8jkrfjb/g9SJ2Hcr5sAfPDtdI2s/55OUPRR29
4II0eOfqyg4y/k4EDphrN+/MgKqvQVxbQUOncaBz8IwaIIFQ6MZ1EZV7Vw4HzWzuk95cILakHyoj
PDFef6+ytNpFyaQe4lorhjOei/KNc1n03pQthN86a7aQCPL7qDbo7CYKG0an2cwSxnsalJgAvWOM
AuWiBlmttDaadlXvsJ6RTRCQJpeeRRnZD3zgbzjYsP5o8q70W9h2pOtlm7RU2hMHYTquIYOdh6lr
5wPbYgv9USsf64IzXk4W6MV1++mI5ObLLErceLp7Qa3zxeI5nIBjV5uY6MBnzQHYNlO0yY2UnnjC
WYGVEDTiZoy74smfaSA4SWE/6ECYVy1SqYV47B1U1yAds53xQmh6/IECxfmwUTc9k34HdbKznhtd
4GdKivwuJb4K26RKb3IvHCglmKKTxCCCtFGYIibj5JGEslK1bWPYlBsR6wzxpfpIXXnDY2GCNrZv
TLbzdWvX17Gpxrc6pvvEF7MFz0SoGmz2E+ORctOiN184RP0BL3mxT4aw3le1PTyZagpT4CXOi4FC
DZcuLkhKKZC+IOuQEhj9JvOLDD6kvwFOqgdWMxl7s3Q8HPiTM6x65t5imh+cIYFESCjHcRagR/gA
s4CUVcwYNoVM68mXcRq/p2a5nTwzxMAE+jPvDWOTxKa5zqtJpnjsGqd6iFpRaOvCcNqbDi/Akhs5
iCfLJvjOMGpCWSM/faVJMtFQcUCsMqDXTwZm5B3RLvTPMN+t4q6/TIDcOSI6+WGAC4DDS2AOaFpF
fKmo5X6qbXetihEoRm3k2gE/WXrbFk59TCJLG4FoTNUWqF20IuUienDxhd2UaX/GDFCsHdPOX3Ms
S68YgbGw6BKpX1G74g1DQrtF+W5+A3KmMyQw1RBAzG/ffD+NrXMqQ2vDHB3nZ4qX5gMuK5MBG+Df
GiY5hQrfDmZAZYBXOIEMIbh8ohakXFRT7Zjbeu4B4a89tyNSUipLc6+VgGjmB3hfCns/tS2dCvSv
HKI4+yAC7lL/bRbDBKa7xs5CxU0Yb3gEa98i1wu7uKRLTW/3qHd6Yn3runHg6+36NgycYi7bryl/
5vhi4t0yCV/pTGR2BnrOs5g7JzmMSLyijWCs8CyL7sdUwmG16/HwQS8zvFqs2CSYRU5U/R21ttB3
TROa9oG9wqk4AjlR8oBL23mPisi5NBz4o737Y5zQ4kBCa+tok0VBUcp9L5Lau+YDRd7RAh1qbsNO
ZuO+6oruS+XkvFQlCuNxrwZlpl0wKab8NELAsxxjQ00t4PreNOOVNMCZHMd2yotbE/AW9M8eY4PZ
C3Mfw6z1Vy0WTc5X9B3pZ6MdF+8F2c0rMkm96ltnaNK6mwbHKjYgUiybUZktsMNGo6ZwwVV9s6ct
DywSqaLQNgwvCz9g58Kl4WKzzI7woDtvk9JVXbeasea4vdNn7TpZio6s17wXLhxH0PX+WN+rMRtf
wPoHwtc/tAVNXMm7Nqu3Q4vFEuUzy42vN3viOuzrTLsVG2Wsn3jar3AknuOh/+YBgd1k7ji/yjxZ
Wx7dyEmSWJrN9O44cdFv2EwjJ59OjQ6adxouyyE+3lpV7XLU/NrGYxvB39QYG0VS33KKB7SCqzhb
Re1n4nt7Iqe/6hE6ZZxtIsh8klERz97xI9YDLfPs0fR7+xkderrvbfXudRZbdzy7+4Zqe8MRCgp0
3hjuseJ3DdIMUw6LEAuQBPpEvy4bfD/foSKtnCvAEwxKqb+INFXrTDtpDV4clEj6+UQcRLfn3hXl
e2SNUQNaJBmsYyPHYtEfLuPWrT4a6QhaM+FAD/On9dZl3HEuqFyT4wnnRqSMlpH7u4rUcOucNCn8
p6b28DDEbZ2URP80jnsqE8wUAbkI5RIhHnv4aoZBiZNbSM2+C3u8F3sc1JoLXgSJQVjO2IuQ+Qvn
NNbCrA483mTe61gB53WoOn5v122QjaEZYQqLmgPWcNUgN71SMavosSO/wDxjFWIpcAaNf06sQl5A
Qo/frc1agseey/DcWn7YbRWJrPE2tq0l5z30ItSobVaZBOjOk/mAkb/VTz667XyPBX4e93CgshqY
/Y9lApF+X3wdHKdJLpY0AYJkDWOdtRgxE6WBWaOQhPRcCO3Gd2oj2fMnY10N25iQ6c6z6Wa2zR3W
QU5YGEQnqIAFW6KVyTve4RnH42B2OGoQKozPvV/6G7NVdRIQNSP3Bf6EVQ59ILxkom736MjGZebz
3HRS94Kwlv66HZleRtSdt3NUJgdmcd99d/7ClsohiwL81LTmdMfiTfa35ZzKwcv3Rew7O+QKi/Jj
pJcDnmNXwPbZxHNcAWlpMWg1PrVRaY1LVm8ctMvwfVLMtVa205ufvZdqW2bm4UtYGlJf2mrxSyFB
T2zliCiJU37bpnta0NSWQ9tN57KtY4q6hHfBlmZzyl2TRlCcO/5toSaF8d4DIt37KUw+u8R9hzEp
JQx5onIvZCkfl7HKtvfZpFWb+bzmpld+NGhzN31rn6Mwy95VpE9XDQ7edZAQJnejl7UrV5ujwyzE
Q2+UaH5skWyRZ0DZanKMnkYuQ0JzfLnVot44JiwRzVFxINsZff4tj3BWkjfTPGDv4FRDQ87ibzIt
yvWq/erz0B5ixidfScYewQT7co2suFzh8831QFQa93RKaqrZifbW3AprP0szOZZ6qC4uJ9WLy3sH
gMz8YpUzimImtcZ7TheBwZnbGWsmHNPT4oN7jjOzuma6+2KONHZGvfA2hRrCaxj2tdoAZ78UbShY
GaBhEOVU33ht69Ks77w7EM1jSCuP5yQmSNBxKTMU4H6XA67L/PcR0OquHsbqrJO7fWuG+BlcOpSc
vm0jcOJltWviZ12EBBHV/XubGaTCTN6BHBh1RrPtwLw1u1u/c80j8qKaCVNbv7lJlsDnagx44225
9EhTE/wJ00Rzk2OBTNY2NrL3XosjwEok4ugbmcEQXGWjM701Lt4X0mA0g2N/mlx8BncvMUThlxHf
947IyStsLfPG1GcHvzGTIQqMcj4KJsf+emJkdjtSimylVg6flt3Ia0lG9IVc4GOqo8xmlDK6exoK
dK2QZNMo0lObDK+MlPDXuJm9oCNKewPrpLyVwAL2rYsOIPAQV84rvU+zHfz9fOMg1IlYeOb4a4yf
dqvFlQA9xVybEWxds656PUKuWtEnjg0i7DPjBAvI2ek+UHcwQMa4GqHQ0d0fI51PxfPWBuatB1OU
HAdQVO4YSPoM9eLQ2MW5wZnd1XIBab2ctzNcphtstO27C1bqNs2Gbz1urIazEuHcYx/hVQkB/ZsF
eeYlJvdD41CI2pkPZDmhl0W0jL2DuEYkVzeH1lUZ7vhay9rw1+HQTDeGL+z7ksiAnd/W+WaeSw8n
KUSirAr3gz3vOb8lWylAK9dC3aMJ0R4np+yuLVMxytek2vL+I48AzbJt8sT8InV7ObmFtkl2BG9i
oFTl3sP8L4GtpvnBh3C3B0Af7vvUpUOX+MR8i+rIJ3vIynh+RU1HVzui9yhSp71qVijh7FSwfSKZ
Zg+9Oeovo21Et3ZG8s5Arhx9HMe4M0gvy5ylv6oXRbrr4aOAT0VbgBwvhq3hF5ztpLHHSWDuwjjr
L3Pd55QZOXATRhzfzDGUn0VWfsvTBVnY9P3bkBrubQOyDosxNkOadD3XYabHsFutBCPxlTcSbMcZ
OD9OLp6THEAew+0tdsq9CsvhYOODoVtqHw1jbBbOTb3yq+lVEg+3QUjyVBTZh90hM4G9HugT1mC7
FOfK9huLcgG9YGho1EQgn1OEQdgttWKpbzQtX0M3q1f0VdSZOCQaUbOK72mFlyfoKrD88mDwisSB
vcRxQusZR5rIbo+VErys9sSROSq0KT7BU0y2Pii2EzqPjgfBmgi1hQ24oIeVDzPmlrFaZyyim4GX
eIVxHSmV8DdRbz26In0v0IttAQ1GawaCG2ov/anTsz2t9hTEzPS1lrrcwDfSv2lgOlaJOSYWTvDp
afbqkQQRkr4ZFwBVAMkGuv+ozYX/JSwAtwTCnRJ+Qk9ZKwlmTNfYy+o1uT6QGRu71E45oT9r2HXa
o5J1dzT6cTqR586WFvfZ3qebRhNeyTsJziXQ3bxdMSbGbZ25kGIQat56eU0PnbbzBFNrR0+RQwjH
rlXpmSj/fHAFaVPUj4nQkCuxqG7KvLC3FbvgFmcsVAmtcNc1vZebSHfoBQuyGACqyJUuccR2Zcsu
aEf2vQgBWeDIbp4gNI5vBZ3KF83RDtOkHaupF1BV0qo608Veia79mvR2cel72z85aZEcDd3W902r
yafQs/RT2wjvTFZL80nzWJwSrYn+H3tnlhw5kmXZDTVCoIr5s80MNpHGmU46fyCkD5gBhWLGjnod
vbE+8Iio9PDOjOzqvxKpLJEskXSPIGnEoO++e8+9gqowbGhwAh4SZ+YtDi8jCnmesXVgTcbSJ662
kKAIV82YCAO46uvDELo4zPZwJp26lxLsCHsLp7vr3cq48VPWFjGD/5MylH8X4TgNC5qyjjImaEch
QlE/mFK9+1ZbXbe0B0DbmYf66IGaClN7zrbdNHcfAcD8TYGpesNwx+O5lFfuxOh1mZG5H+IxYTNM
xhIYA50nwXnNx7DYUykboHoIo0bkO1gR0wHNRJy9sTDIIPMTVBoDVjaibO7zom3P7jQFiizh7J/r
vEvXJXf9NvOkmY7c1cEjeNyCaKUqp13itdQidb1RH+dJ8AxIiy6csasdS2/uQrwJ3G2po/VLpDli
on34ATxPcwA1gXJnXk3asKFFERbfWn3jPdsk5r8nECiPneZMNtCdYD4rx23vR9s2nqu0lxddefq8
dMtL1vjlZWLEurcyR5/LyK0fqG8sgXwS7D25XgPKGbPAUm5HlmM7qxqY7IEHXZD2i9BhMDQ3AzJ+
fSrciqe8O8QC/TrWg70zOjJpFFOY/Za+yerLvBbPhIFcouek6fLvVh4F7FQM3gW+z6ah60wumzYY
Mi75FIDCBpJv9iTV7ABE1QiRMCUahzOwaK+6ts0PPNA4sxUOrLPVHTJi+fXEviUSjJ6wYOR0UZhz
GgXujIRp4akcefqRl+LHiQzLv20Q9DIMNEKLTzaeCg5PGQwdv6rAW3W9ax1Bxs4gJcqURqyEVNfO
ntb4GWk1MW+F3cffzA4CTi7pLlUUBp6lVYkPqx2bMygcng+OBSgpspZrRS4brMhQXerRiF7ksnwk
E4WVDhxFxGSeY2OaXue5N91Yk5nvPWWMa1XrOiXb9Vegl6fOVMD+g+xSe/3nlIscNXEC0ZkCIMWY
5PhhQ9cog41SZbnFdVXdOjim4hATGk89TttHQYvAZi1+XPdKGZARGdUHEZcEwd25rPmZXIOONsO3
NxTJfEHGS/e6qQ6t44xh0lftpQA0ttUFhXhMBsiFcKk3psDdkmkn2CezLk+SoWFrTf6XwIsxOWCm
PJSN6F4yQ8SnoI5oXyi6Rh+RoxpuIIwQDLsGVNgpvuPzxkeEH+8qpxEB7+lYD/uFIM4+T8AHGAu/
JCPp1G5hi0Fw3lzKp6Fm9ty55egL/rC6gENY7vxAWajy8LmWM89VdrQe22NOUIhe7EdtlkGbkovP
D6eUgHEbV5zR+TMzbHlIs0AuGxPFDIsKA0l8HFzL0kSoxyGMMZbskf8giVaj/TCyZtwToWA/5NmY
sCbnbbAcAGGCUxB9ZI53ZMLqXmEKjUdhqYKDg19RctpC+rF6h4UqnGzvVTtkOHFOzOWli5zsajQn
vg8OfVR1culX4FGHnTG094mFpNmCOOQcCm/nlCLA/lvT5f9lucSl45oghyyf2df/xf5d131nD7r+
w06/+NBltmNJBHEtDMXUY3NE4Jm1Tp2dF53m0e/eWdZ7LIK7lhBsFzAFH8coogCkmSoMrjwNp7uA
jSSnsYxqks3SWb3cKeoAjW9lN7Ocyfu6HH/3D/938O/p70slLGzt/zr4t9F99S39OfW3/v0/Un/E
/jD22rQ2YPV0iK/8mfoTVEOYZO0CUl8ul8dKt/8z9fcbGTDbxLgP1ljy3ueP/kz9/YZ7mxAhJmHY
JLDM/1Opv1+N9AHjFl5wC9MpCTzyvb+EIhbF9ssWY3lipeHSfgf5iME8pnUTCOX8CeMfvtLsmrFT
mfgzvH5Ij8uibuYge/vpI8PEN8d19TMU/peIxO/fCdKyRH3mbrF/yfj0bUIWLUrLk8rHUzRvV8Hc
Tj87AcvEv/9K//SH5jOUePM92+Kj5nb9KfHXtJllJkQJeQVEL4ldhXKS1xMUuaOlE7FXEeuxPB6L
G56w7PZTirdcTIb7RaITib4N/o35214vAvWTJ3v94W1+DUJaEh88V8lfvyNOlU7HvsE4dg3rsHRu
HrLo6AeiegRGPoR5slzlfZftNO7xfCvJhWIOx+d/BXC9OQi08yvGeby0cxs/8LB4j9sZ5ttpKMg3
t3DmU85bQfY+d1Kg+LlJ+zVa4Lnv/JJNB84ouzsQseqOfUNLJsS5XWO4L/1SuiFx8R0Q3TMy4C7p
n/tWe5umMqabCIzywtLkYmenYDbS70KO3p3N3PwhJTweM7vpwRnsIcxIdqDLtQmkGu38M10/T/10
lQQE9i0U6EydDD97XCokJ4xv6GPFclMPPQemLvoAWQarqxgehZi6K7s2mju/BIdJLtO9o+Etu8xu
wm56wMScLIplbKLnj2RZipc69ThU9Tz1edctNp1bRlNeGnfBk8nryU+G3TyXDJ0RZ/QRX54JS5uy
14uL2lkvQQiUWN5I3w0FKNE7nsfPI2woeGko79vMM0e2t4QKtqXkxcbRs95VJQRD2Fs6dIj3Q0EP
oitPV82G5wAxFLTzBf27cbf+UJj7oVjeAHo52Jxp6oMqwEbRGAF/BbI9V3Bu7/HUvtSydra9Ns/a
VsbF0MvXmh/2xosUUP8k+Io9cEYfK7MN5cTQkiR3cgYS/IBfuEaC59zsFgkb5xX372sjZl7OsYim
pbtVQSNPdc35uLb0LRgUtWuq+rC24wHUu7FKbozFeZ4Xca5M+4TcwkhRlm+E9T7ppHuNDQXBeiGx
788unFOaDEA5jPS9mQ1QWabTK4JHdLCwUN8A3zSPs0nloYMoiBSR4orQfnPJu7za0jj+FCeNxwnU
SK4juWQPtRXLZ7iBSF1JbNwFZTmChOvWyjxj9M+erfFKRrK9JdTgXUzl8MonCWq90a4YXEH2IBpC
izUV5JGXnNZW7q/ZYsQvorGjBwsGMaSi2pk/qrmVN1ZmJreBqR2GEuk8YFSld7J0DT40D3PcYzAk
zNdFhy836AUVlIq9MUxTNlAKPhNQSjXcQWaYToE7VQeYjOrcidY/dZ7RYjY0xgeyxku5swWknQV+
xTstI8v3Jo+j44iMUnOk/yJ74b6QEtfvDt1sdzBqx1O/JO7DSK/jpWwxc6emLu5KYEiXvowBRI6G
qq840wXXrfLqw4y4YG2Vlr5z48+6Yyw052fVpNZdR6PXxclm85HH25e8ZdWAuF2O3wpJ+x44psdF
CQMEp1dZu0Wg7LchteJYlADxW47qvjQA1DnLq/fK7N6dSd0app9e+SpMBiM6ZA1mwaYc0m5r9/bJ
ad+qkWcXGMlQBSxIlnL6BLAvOmrRTy/eJM7dIL27pXpx17+vlqHc9ohfRnG1kkB4MrXPlhiXM3va
I8ansDTsiyC5YMe4qTZzin2tJQWBwXnF7dhvszebh85uvvKRsJft59CI4j4sgDky6B7nkZN1Oua7
Ku/0Xk5MO915aKY96Qn6H2+jYYHHnO2GADnB5JrEOcrB7CkyFejlg8M8y5OWjcBgfxRR17MgDfDc
pDsx7UVAUy6ozDPcyfOSixdl7XCT0pgRv3hGso3G4QSPc1fHuEynZa8c+2pMvN1S70f10gxX7oyx
wJ/xQZNa8GQHwcm7c/ov/Ugz7JB3CP/GU8OjRIj9iNzlLdDd+PaG/iI94zYDJWbluxh3qE40jRPv
iW+GdZ8c4x8EHVe5xxYDHIaIbcauBt90JVkSxBNxiYbdsjrGVn9crEeKt6i4NLB4fjeorwdzqrZx
gwTKE3Yw+6vYx4NJ0CBKo7veBpwGMpkIjN4nHuQxKo7RtEivlHwnVepuY8QsDJohRSPo6yRkVmcO
ayq2FZvUvI+TEestUo27vmmW5VDM8HJmTBO3mbKvCpN7bniia/3D8r+5VPOwZrMLZO9U7aKEpfd0
ocjgETiyF1IkjohODjGR7CRYv18mSqimWGaATEBQsI/YKtelzWe0aBURVzxA/k387wes4dd3OfFc
h+yl77DI8oK/vsuFJxLYJXV+Sqd+M9QpR6f4ZrQBzjY8OkgSfWIg1lunNkKYUorpLOxs/1VCPjyU
04ET475lhRsGoo5PHfXfXTqHZVnlN0k9YdQARKBiUL9kgSE7GfUDYr+gOw8tszXsDydLbsGVY9DM
gMJha0NhAGIrxTFJhud8sZt967bPGWB98hA991Sihx1BMX4NafSZQPBw7+L8X8NqwHIJbk3Sv4my
mcoXK6o/aTafkF6G6rNsjRv2zvV5tpInc+713smGF9iQWxN9ME/xgLN8eRQLNnJUqeQCWPpCG8oB
zgOVfwmeA4IhRM/ys+iNvS9G/5gJaNwKzXirYw6BLScO3l0I88wyIU5h8ci1cmXHVX47Umaurc7f
z+uP7i0NrmrcCoUDN34IHsambzcNubYNXDieCcOGw92yZWvxuSuM6xSvVIL2UzqcVaY5uCHTFPqp
ejbH8jXpUaUl69bYBALxxZWYtReY9ke0vfoEHkrtYrNVx6kNjm0tjxxUX4e5u01z+S3P4N1oxyX6
ObNMoLV1OzaYu02k5Q2L2aOqeBUibz3HvKK12X4YUcLN1tR8c8Wbz8qWni1/M0IkJlUX7Moe6bsk
RLLRblxeO338anZsjIbWWe1BCFoarOHG9llUaxS2Km1u2tjH00smP+TBgb+hje6wmOvNbPMXaveT
B3Qek05fhvCk/E+IM20o5+xN1qakXcIlSFvNBy9QHHoXC8x/iV1/Hjza0Gspz1CjKdUeq1dHDe+q
9bDm6/JjMkWzn0tkHaze22roQz+gx1d5E08VCwOOvJ5NeRghwW0aE9Roc8q85otN90ifz/eFMENW
Sjz7wOd0Cb4tlImzQWf4hpfXVSII/HlwqjDVPLBdumd50W2y2jjnJS7cCH2zhvluF1gyBzZwgShx
y6YPSya285Sy5ZuKY1DIT3JJCdS4F8YDvB28sKbsxcev1opHTPqnePpK7+t1IaetmopDMWDsIyTO
LrWrPkx72TmDPvmRvnC+D0HQblO2Q26SnDzMP8wSmONYly4bBz3Jxw81sfnrK7iI9Po00bnszS1p
va1bYhgN/UluFkHiZbpHhv/km1jiuQ/jGofYHu3rYDvfPO3srQn67MV3EAz6A1jAG84G1wrTpZvc
BH1Bgg370cj4QpZjwZLK22t6i9sDqyyc8v1139zmatjXmEGW5s3x53d77S36asx89uAAV2NH9rUz
TGTgu1g86w6rfpZvTHlXme1uopg4MNTRpYA8xs2OZJV8n4hWxeledV/TEeW13y2lcdXJYe9TAlg+
AG0gIinCkV2O4uIBAW273Q0NIftWdLtJw4bPMUvz3pCWGxoBd90bpQlUNW/gBp4BSe/4dIN2eoC4
uJk4qqTjjapzxgM+YRx+usYqEiQ3cM9raV7ZvDcJ0BHjsc+pGewMzl8ZB/o85qodyn2HMQ82GEe6
e6v54pRseC3ylrhXF/49KzG8TG5prtkCOg1nm8nG3XYgnJwuIhGETY1Ml+y4FUtW0La1ke3Rxkce
EBHOMzyx8sFBTtUk17w6HFgHugo4G/L/ZCX7phn2ipxPSxtvFb1iYQj7JVyCLBy5Aosx2vXTeITj
tCHWscs1J3MYWq58H2K9z9jy9YF5PUDNjGtu+kNj6k8gzLegyy4S46ZJedCE084xr+dy9SXrqxlv
S4/LttXGcRnscMlCx3Yf7DrY2I6+rlP3PPjzznWv3ITedx8uqINsad9m8o3NGlYhsXNnCqJ6Htr6
HWd+jMy2xF+c2t+v1ImphdsMCdMkqsTyx4tuuqI/gIh2sDpg6S358La6l3QUOFhR0FDgjQGd4Giq
bnI6uPPcMg9lnt7jsLxPuvwpxXm7AZzc7uOeOcKMYxJxnZg3NEns82G4jOWi4V9wNp05BE1l/Qm0
3XeCHReyPMs5LcbHyY7hAQjMoDSGlGc1gJMcnugm/m7J4U6LnY2FwrBj1G9D0/DH8aDzD2ZFyXTM
WWEwim/kpQh68k12qWy2bubbn0TbsDl3ysP/IMqbLl7u5ScQk/pmUX59KWQTvLJeFoc4y9ZZrDTK
U2oXBV+6wc3YpcGJMhrrzvKn9C0XtNHCRs4OonC7f0NKET/QPf+QEtBwZECwKQAZZfOuBJTw1+OH
aiZWDpWMT6pDstkRepgemA0puM6Ez//Yq3O0zicEMuaTwmB7V4ioOvFT4Qui4Mf5iNbphrBMtol+
jDz+Ov1UPwYhUIMMRcY6H1Ho7uzsdWbC/ShvpnWOsn+MVKrJjQfDa5MXoab2q29kJHOwy63WMA2T
UrfBVVpm9lvrcVLdWML2Lhgqu9vKdpMvue/4Z4u+po2TOox7tdbGnZPl0Ue8dPK574zsQZUqvTZi
ZsVe9E+5yYiWQx24+Ph5CKwwWy7rlLlAt91H0oGhHkwUDw+TwmAEsta4L4Kx/9Ll9fBYWcGLXUpj
U9s8XpX9Ggdwr8suXgnX15NDeUtVDO+Lm2EfxTpEkfCEOWWIbpeYMadkUbgQ1pa5czCxFu0S+Ifs
NdFoO2JprG1Y8bTeywSh34QF+ZpXw8DFGVcBZPIh7l8TutuBkkyFFy5Tjeu5nPPgTEOP8DYeF20e
+gZ1RYMt2z5MpNPxMA3Y2d7Dip0e23Wkq9fhDpzl/OytA1/9Y/abfsyBeh0JAZIE16xW66vux8RY
rMNjso6RxTpQDuto2a1DZr+Om/Y6eGIf1u9iHUardSwdmE/VOqiW68gKVi9/t9Yx9u+VuV8oCKsM
hjrOmdR0bXMFkv312vUCehEC0yxOLFLZQjvB68imO9TKPtGR6O3KGgRmZ7rPf/9l/4n69pcv+8st
Y7i5JeZmLk6sIfSWBDI8hJwwOxyF+7//Sv9E5Pz5K/3KS+rFnBS5XnsNk/HDiOksygYMtov3tUj/
3U8l/grWWZ8EEla8++OzROZc0XE/y5z/eFLR3tRfFesTh1vdv6JiPn3r1ucRub/gNBCF2Wfr02rB
tnoy0vURNsetOOTrc82k6HH5XYH97zXCv1kj8Bv611uE/1nE//t/6fTbz3sE/oE/1wi/BYG3MuqA
3TBbShYMv8MDDf832qo9KNUo2pjFefD/xx7B8n4zCfWu/2etfCUTjs4fewTKrFk5CHh/vgMNyaXz
9c9O7j/EepCL/7LRFQM2F9M/Xjveut+CrOQEaPdIvI7/q4IdJxG45fTMOpYKuCfmGtu+DCaQt4Hy
+FmOE/UoKhJss1YaS5Md4gAYwDZef1yDmS/gIERaJ5jNz+U8xhZ9S9jZexK1Q2vF5WsddxOOyYDu
J7LVZsb/pt+zdWl/D6jGJLy55qJG+eYQHmA65TkcQOiaDElykleBk9jPHicEb1fgDpkesTY4vB7L
norfaRkJPNEc6k0b5VfNVQd7ARObKIZkj6liecSEl1s7K0jiGzfvVMq2OgdfUtP3il+C2M/XmJBm
c6gz3ohAfhNDXQs3Nd0tz+0apgpGewOZiCmS9BohXDbPYuguc4Xhx9jadkWP/WcbSNSUbONEL+7R
k72bfbJr2VA1UwzeKB4NHML+oc1tK7405POfYHsGHEMJ2QV3TToGZphQu8fKBs6gCVYFt8ex9DGx
Y6nq8r2EwE+qIBEU0WA1RDukhrYod32Ng2hjJzMjrQrY/fgF3nkWqboRB4F/Jt4pD7fCwbZaF38+
la0ucXJ/cvsBEHjeasEAixuxD5mnzXghmb2mNDZZp2zzXDjptPrg2c1qKfRHnouEBCsZuxK0fpn0
mBNgpS9JsyfVSvxpNxsCBPo5lnaGEoeZspoeZ2V6MWZJ/mwfxYbNOjvIQQVvnEVUXFxD1ZQ3JunD
1VOu5bgvjWAG6NHT40cGG+u+cSyJVyryq+XgI9pT84x4ipv8SFUAEDvpmk2+J6XqLWFQZ9TXpG0T
DJw222Y8x4vb3jSO3wKE7nEGHAb+PdNx7FzHvxdE5OewKLCJ7aJ4aBqIID5tl2NTAoAJwEc+E2d3
72Onzj4rCFHo7yD0n90F3+MWu7i6W4zCp4sAytu1wdHyMicWziasmkwpQYvpZtODGWfMAusEc7nI
q0+dDwz7RCER5X94G6rDLLyJwSiKbfM6guyAzSvDp8dOpC3co+vPfLZw/oNgR8bUuOVMx8iCcT4V
yHEZzbB0RyavU6ZGRKm01GbogarkGG9TpIWBDaz03iyn9gvOewxjMCRrHPRJadwJ5XQVBoiYY2NR
mfhyJwwKEoVUuW9oo6sY45LP3rKxgqMQG9acb30/akBNZw6/M8AJGC6ZwVySOFkMUQx1FGsW9gP3
veVrvg442L6vpacsKjMBIcH0yOZvEroOCoIi5IlQQmCT75u4yh6Cuuz7XU65FtHMaUo+FwQp8B81
SzcyHadpjHm7D96NCc865UmJ1ewNzRNzZR4jappVVIfe0Bef0PI8sc0rKnrI5xTLVeW2pGT9RjJZ
VgJUB+4kPt94JOW02APS19KYYV7ZIqYakaZF0rwS8v0Bm/REDUCgOh91dijxRLEQoOCkxnLI/7O5
18Zw1LTYPpH0xuwVKXpE7/3ZcejGyz0Y97sgGLqyDrVf9NE7TWvDtEb4OsLnQHziJPk6NTwluLEW
DK9JqyqAKQFFvItz69M7QvSQtiiCInEfy/ylLRK/OgaGbGzmcdwGj5iotRPCmo7SK2/p6/wtAVNh
zchyqmse6czwGIaHjLgKKIChKWMadqp1jFVACGYcIIGk0HZqxTyP55IvUtQ7j+o7alK9lud3GFUE
f84qcCMKjzNiKAe/E6wDU1F1JdyLzsnnTUqv4fxajo5V3ftRQRZLrLRDTHAY5dRpkqLzXjzEF4lu
zfMqCnt/PbtQ3ef58dfS4NYigw6aOdvMJWGDjUGGBsyNrlQVpjj5PTxjCHo7ayS+szE5/CnaEiv/
Hduy/DyM0jAeB7yyLEBEb9/bkduPd/NUivcE/ra/w5CUp2E/TANFbJQVJq8CTCQVNmPUy+0ox2LB
+2MSBk96h22yryD9H/BB4a6kc0L7VEe57rQZiXk8uix+ngpTUOGRUSXhU3pCThOkEKWCW89voGTk
RNaBOuAQuSbAOaaEQVDHWCcRpEa+lygtZuUobEhJrSgytJv8XgH5KA/oQuMzTFe0FvTXJgUFWsD+
WMaBG6z3qXsNJZyidoeGMhD/xIHulWjCUWOdQMMENheSNtWw6SIlPgMkqlBqB8MxDsxgXgMqq2j0
oZ1j5pSpo8qXhsIqQgNz7WXZjKqM6j274IBUPYU8fCpJXTwkRZpRnGSnem/abLcOY8GrY0veMo6P
tGQ3zcnLa/HkCOCRO9EYaHaiZU8Eb1751sGyiuV76fd0GTmRFm9cxzAy/Dalz6Eq4wT21cDuaJMC
8s/OwUgceoT79ozYVoMv4nPMb+YBkTSMPGQkKBdpgp0VAg2ftUmkhBh1qf09Zsy6oiM404ykVZFg
zY0tDkiPFW6knOuNQeq2cjsq6VzQGPxazGF4JF/cdavyK76TuSgQr4xitHam7bZzWPVqspEYYu8O
AxiLZ0UuN9/j2EKqIOtp7ewqZfefafctaQRZtsZx4Tl02TyxHFooA9x6k6IeIbZdCwkx4Y/DnDPg
A6XhOYKSLEueb76ePkgeV/5eGpF1T3N6b517ijLrkNUeqtsgW6+94lw16duVVtXqHc2kgrhR0Ezp
exE0GAPDzmdsiDZZhinsecpGnUH2r6MvC545SDhpS7JHBLOgJxAR4aYbVNN/qXEAfrexlhIeT6Rb
kIdhmcROzqUqoLcblEmTg0ywzZDNjqmGncRiQHfuTpGzJOoW06B3H9m0vhxzJ029vU+NOQSpClLS
rYgpJti3xUj+y22rBryG0SA4pqUkycFnsLWoGyL1SlmYtynrggB5Xo49FWi+G7+LEuoKW0Ct9THW
teGdOhqKPiu5oOKLQnnqQZaEcB+NxGg1oYVafydsvjQh6xds5enYz+Y5HzFa7lUpK49tuh7dEPgP
0BpkvCIjkkLz5nuKRoaBy5pFTYmTlRMZNWi5ea2svC3uyNRl/SMAMXx76WYs9ZDTKWyUiqNAAp9F
q3rqD27Nj9Fy7xoQIfGhd2aSpQ44qyW22ms80dn3mHwMcA+wlslB0q5Q8G7WklqNpu5uUHkgmzUF
QFfC9CAbISyQJsRWVvNXxoJX4jmxtLQ4oWdpcSSXZ194w7Iu4eSD58xY3ORlKfL8ntMVSrvHplBs
ojjyzZPFleWyY5mxVg/sOD77ue/r7QRNINrmpov2OwWcnlG9lf+uosQijFF3dr2lXB5HOuZwY0D1
c8aLNwz6FlcknLUoEsM7pxa4emmSwLdZZrt582jVevIaAEW4BZr4Pi9GOUFJJJm2cQXFJTsS1ctn
noisK4cgMXGXeDraRwNi0YYuC0XJQZp4ryk2w54Hkw2YMgDF4+DfNLPv1mQPitViyT6YhIH+tFqo
O2ru1pK9BECN3Pvgnr4nASeFfd9YvJVcSND+kX0g/XjLSnfFBIbV1O9pV2eJVc2PNbIFJcoZ8Suv
YN2+AQpkqq3nKp1uC8ze+CM9GqY2sV5RQnQxEM8gR4vdt7KH4pCbBpEHXO/6da6phN5iEHZXxkFV
QWRKGvu9Iz/8LcMeuBpXvR5kBjAe42AbK2ajINHobgIGjeT/Y4z/f2P836pv1WOnv33rLu/qvwDo
nwHbR4wKbNC2rpDC9BFP/mZ0/5i/pT/P7f/0n/99kpf8m36f3KX3G4hY/KDSZJ43HRO56w8DoDB/
Ey7/CXykOQrjHCSrPwb34DfLJkcEAlcGMGZdT/5nBnfxiyKF8Q+ZGL2WfkOA5favihQYzwj/SPdG
gzddxFxubrM2xeLMWmD3eRx8OaRUCqMAjz0SifpsNcKmeRUqm/YfWjp5eUBYtPQp/UYZhK4j6sRy
jQuh8MyZUDEGQ+/Lj0/3P6Uf/de7pP7uCnp8R0P+Wuu/XkR/qj+G7/2GuiLRRB2Iwp7r8Gv8Q/4J
uFSkA9beDfivgGLEf1xF9m/QXhGA+IeI2uOp/o+rSFi/YQtAoqVcUtgSbfAXtefv1B/xVwEVa5GN
ddFBu3WkNAUy1V+VRp5J6eykg7MfOMVD7uZl41Km0uXnMpUATegFy6v86KV+HKaeJHSV94Q79FNV
Ny/A1tOd6y/t3U8f4B8a1c+GUqyTf9Gk1m9LIklxPERzcHgKr5rVTz5Pz16m2VpcZ58N0VOPUPqY
T0b9Tp/ZcmTGiOCrRBD3QKQC/22p4ANBOfjiWotS33WUTW1dkB9yw9EO714rDQLbFbWGn2vRspxz
FRmkyo2n29j3sJKZrdOeRNBN2F5E9SycIn3DVFo9tK5FHIdTubh3uLM2OhD5lSJPfPRi9PbUWR17
5cTJ0tNQzcra8z6IjmY7yVaGBsN5cLOQU7cOe8z1bDG5O1+S1EAYcBiVXuF+0eGVk9W/JFG7WLuG
Vew959XuvhSl85XEd2PvgiWRin1nE5l7OtJ5yeYgBjEQ0S2WhWIp6qNVSIcwBz8HKpmTesExm3Bd
YumSWALElDWfde0t1wxfnFZxwLyB1Qn8bWcUOTXhNIrRKAH14UXRwPyel858xiW6tjxX45vs5wid
r2W/25R0ZcHQxq7qq6/4AQh9Odas+JaUjX+AX0AZdknc3WJMgxGoJ+siJk49YZXn5nlUw6Eau3OV
B+5ucf3vZux0TzFcNJYubWBhQlogzjYTWbyt6RHKEYWR3ZCouSMVn33F/zplHL/dFRkV1ANsKg7d
ZDzIZz7H1KhGO+Ky9Xs9tdhnJAeJI6qaejUJsU55g6xlV8aR4wDQREWYvGtHcMCZ/Fza8CV2XUxc
AbnvJnIMehXpN4y/R5bvHHIDEafJxHMuNOVdnXnRUY8/Rwf226CTtzxZm/koH/IQzuL2yjMa/BAD
Chipejy0jZcerFSdqUzB41JW3SXtDOyv/U1MyffGw1rHwtRnjltcOo1RjA3W3UYx30eN6V7oy2Jj
76ft0+L9CCfG6caZxzI94OxbOi4g339ZFgEwB2wNbMz5iVh5vJfMPMfO6hjoID8KeiykguoDby2M
dcfuK0sIlGCQfhyIDh8wh2yJO+Ev8bu1HKn67o6M/sYkCXuQb/zmiBZbRNu/6yrDc9uTDJbYP9Ag
8dyJFEll6K8TNu11xuwusQWw0lObiJ96Vwnrg2Zq3GuJy2ZZBsbea+F1gAUH4Ob4xhGn7nyKLQYz
kah2D0NA78bIO05dcN9GOX8/E9UTbotvJFrLrU+DX9jX+g79Kt/VSjSbuuU6NYQRL6H26uVh6XpB
66rh4SEyC8MIlS3Q/SDGvtHda75qWy77WI6j3NrwzQ/56uCzC3lfmzmkZdoCafKGpi0nc7zt7Knc
F6X7aV4IkHf1ZH1Ikwf+ZhCt9appJeYCinSPu9HPFdNwBuS4mkF6lFLc6d7hbsoN0vzGTLujUxOo
N3xn11lFRfbfGYi0YTOAFi3PsfYZCiMb4BxtnFurksGDF/WkYhrognq2gy078ABTUNzuQTCByRrz
FZFBujf4JCdPXBu+gn1emQv2gqjwUcCLJnoCbGE4u6XhcX5jjmAj7NlZIFunWD762Xuw1UIoWHlR
dzc5SXMOmqZ9makffpyQhOy7GgUr5BQB69BIP2hHHrajOefM6CMokyJzH2t+JqqRR9AmeYqyuQMQ
IPDMtnhsVBA9dYO3HO28Cw70j7e7HA/o2TdVC/owiffEKvAvzJPxMKJ6w95gI7wPhJ0RVFzEQJ1Z
FRyGJZtuh3ESqIOFmrdNMUHjR0o+OONEiFDR1QnRYIrODqLq3cz0W/HMqIdvTr/eYaRSGe6Ixm+D
qYq+94Gv8ruVBvaiKSLgDsZw+Vg1XiuuCw+hdvv3bzf514XL7+9cT6x4INfnFf4j5PDTy83K2KAm
OGD3ONosiMcRlW7jp2XNU6sU3WYQyxOgDO6v6ovFr535r8ZRkxhPeUqZrgUg+/+Qd2ZJcuNYm93K
v4BmGWcCr+70IQZFhBSaUi80jZznASR30OvqjfWhsswqnOHlbsrH7nwoK0uVCk4QBC7u/e75gpLW
LdzLKb6U0rednKtJJ95bWa62c9v/ysty3rQt8Ble0+Wfv4o7//75FPbxNtSJfF25qhe5jddWYWDz
8/upOMg6ulUTYChVfhUj7Nasgioqy6esbinJmPEB5QGCYnrYrLHeQdY6hEOQH11DvLn8wyiWvahj
/ft3OdisUGqj8iRXJWgbhCVMEd3ZLxxv8FXFR5oArE3nQI4NQdpZ3XD8PeIfBbPvy///zNTMZUn/
9zvV//nfOViprv2fr83Xbz/b/+nJ3r2Mjn//9b+vVI77L0sAXBYeEa2Nexa9Q39Hx47xL4d2Itqk
dBMmxcvg2HRxViNgFbxkb1HK8Gv+fcUyzX+51mISY1Nz5f7l/FF0fPqhYlsEDcPEc0bHg4Wl7q1W
lEvXQp2ZienzW4Z9aqMxjIPC/fsu/l8rsEsx/0X99fcoNl1cZMw8SxjGqn1K0HpvVaitfELhZks7
vvVF6/vyGHV6fG94nrapB7ehzzOyPmYqKa8E26eh9u+H5A7AP56Jv53prYbP5jgvA3eyfYUQgQQW
TOMKv27faipx5UmX+Vo9KUNxL2YY08IP6TSqh70Y0c9OGQN7wz209/fKJT+UJyW5Qa+l61TjukE5
8a8Xq+/MdeLMa2R+6bjjJfJf1necZmioX9J/4KsoCdDIEnnQKDYcLo+yvo6zWGxagZb7lM4tT64e
jhS/O4vAcXxdi2IQLVnxBacGOOxxbt+jveq/Xx7v97pYzSbfi05PqitsD3TW6WziDlEavfIsX3YA
4Q2nQwGSoJjazoFZNthcgb3cumnu7ekvdn+pOf8So7faV4VRfbjyW5Zr4uvfYtv0Q5I/d9aLCJwV
50UU2n4+cNMyXc9HuPsY5K4fUo3aLka42zJo32COY9xg0UB2t3S/hIkKfcos9ZUT9sySZmb+82tW
JxSdcXosbc3yHQ1m3uy0X/Ug1G/1sgUyffnJz6ytxbdNknCiD5PP9/QldEQyChLY8vW08mas0+es
as0r0sCzz8OskO9hS3QXmcjL23DmTUZPywdvmi/1lr5QogYviY4plitXVvG1oVaLygYON7qJTbnD
i5AzeNSavL56w50m3f2DmUPcYsOzcSWF79OHstAa2C07ko/SsNnRuV7fKasXf7wU4BjydbCv4c/j
uMvzvoi10mSg6cHDVN0BjwKPZ56gMmb5DcjD9h8MhdjW0cnkIM6xlqXyYqiI10R5lM7vXOXdxxzM
5nEWufkxbJGc/+ncCY42vM91h4Sis95ruh4T9kbqlT8przpEJXdVPLTHK2/oNKBaTgZeDcGU+fto
4Gw4fSBuLiOoOFwVOL2Nny4otvt25jqju61+UKZrfEvMIThefrTXC/B00GWneTGL/eihLlmAMm5g
iI9Cw1PLpTYCwDFD/nt5rNcf7/KqDBA7HA/m77Dk5VhlXY8Iqt2WN4YiG5FSfYv7TXB/eZTXB4O0
JHEpq09yLPx2dXrxRJaxlLgHB821oRlHi06/I0lre0Pxmmk0NOdvi9//Gk+ceW2OQYZZmJ7nmLSb
n86gk40eJSEDuUlbmzgEcLHYBtQcKRYW022dkN+TQXjNjPXMe3PZcZlEj/w7SfjTUb0yCi2JIAh2
G9kAt2jy26xsOl8kZEz+eELJr2OCRqZf6hTaToeKohrZ6zjwgHo/PJZO0z/rcyxIAYz1Hr8DMV7Z
5M8ctZyyDpEmcQtp0rVBZxum7WjWceOnqNdoH+hgWJtu7UB1VKTyghj688YtF18bD3XZtun67q00
VP02lvXVC+QylaeHLcEtc8yWhobHXrepxV2RennWQeHIrEBQts+MYmd0HdKLqAjrd22y8OCn0YWF
lSRGYl+ZjjMLjH2ZxUzemglxVvvCULSmAY648XvZBfS6aIvvStv5WWt87RMZ3dS96v50cwUTRgiB
dzabEte71WmhhDLmrmt738Q4fIdnE60bpdC22AH9vLy6Xr9shiLj7BLQLaa3xmqoikSgcPEr9lWB
cYqfe2ZwACkubxq3s3Rf1WBcpjLAyWmig3VrBpF3I5Td33qZIh9++de8+qzoedZ5zTj5CZ7+t1L4
xeahSLB2vakBOcwXswHNq985yHfe16jRrhwqr/YphqICQFkLJSgf8mrnhTOHUYNDJ2ell9GuiRMP
r7Fw/BBEAUjVqRefLz/aq92X8SBXLLJYScS8rl+5eHVS4WXHaCIpv6cj8GfZNdrN5VFWWmpOMYZB
1CFsHWwH/ZSr10kBIYhnR/FYVRrcGa2k/bhMy8zvtNg0bnFBa3bpiMgtWbp9ppqMugdNiFS16J5y
LaX8PPahfT+LLt5d/m3nZmCBhbDWUOF6YjXjLjYkCBl/43Qs/XawrHE/l1l0JXpcHvBku3Dp/ETb
+3sIl4rk6XaJm6cWgoZq/SmNq2gbDXN6j2FlGPiIPcwDDhHJm5Yt1TfLQDs6sZTalUW8xnYs74By
lodlnli27XXKCI7YojrBYyeMkFEYHml6qAn4xpamc9dnlDLyjH5mUtyj94E1Kp/A8uc7gfgAVUtj
HCvdSa4cy2enhRITE7/E7usdJTRL4LBFz5cVlDGGNRUeHMRTeudBcIzSo4WHOA6EiDdMzHp3E+31
wZVN7dVGyrRQo5bcSzE0sn8nCl983Fj7OWgYl6WZGPVjxWxs3HRKb3oE479mDTeJTpuNK5+58XpU
qEtU1bhMWNjqLnr0l1GP2+ujRoVM+YFnfbKbh6Ls3ogAGqZmb3DO2ZK5vMFTAYL0dAexeCjSG8v7
MQC+bRXFHlpn6ES5Ygt75je5dI9QSCcVxD169SVE0hjRYrmT7zRWf58q2pJaEvpPs00IoSVz8+hN
XvXt8uf3esNjSUpEqMRItK+sQ5apLlQv3FLH5Qtj1+lX2u7sscoRYiN1vzzUmefjyETiz7mJdauz
mvNc2UUvZpBkThI3b6086XdA8ornNGucY5DF4n4GeXN7edDXK5xjg+oUpJzl/LCW53+xvAw7Qq0v
mNSYVLsfmUWCErptjxkIeugGhYiPgW7r+APIfnroTBzVLv+A14cX41KiBkLIxZVk9+kPCEnEJx2S
Wl9vsBSOuCnfBV7Z/oVM1rwy1OutFENhIhLKxssMr5No2Dwu8dg8+WPmBD/yIog/Fr31158+z9Lb
pLt8fpTtwT+dPk8F3TUMEcrSvN83z7XhVDutjKzviNGu5RVer02G4hag6zZpN6K806HUFDUjRiKT
b/SYSLqtDUsJLRF7dptZSNYmKf74MFpOSH1Rp3BW0JayGpHnKnu9m/wAVcvRamrtjakG58qW9/o9
LaP8vm6hWCGoXo0CEbEH/caHrqWjD/+33s7gQvaXX9TZUYiPUQCRkjIXCNfLlY9VAY3NcTvRMELs
AqPUveuTcLyy5s68IxxePcQTYPhcz1t9X2kPfDL3BIEiFCpQPLV7k2tB/c62o8g3dPplLz/V688J
nBj5aDKM9pIaX917Rjyvc+CGvZ+LWLu1Eo3mm8bOYIzk43jteDz3cODLvOUtEW6L1VpvARNix6P1
voZTg49S9pDo4S9dx8iE3ukr2+OZ98W9agFosVMtZ9Pp+zLoLnXrSXR+3dSSO1Nnb7uo7o9/PH/L
t2QsvAZqDfpq/kpExbCInN7HDvZnHsQ2wQ72tWxJh38yEJc07qckaNeLXOubxjIqq/eHvi7eQVug
PEu66z6Y+z/fkRb0mOUu57hLivB04jQBsUcEeu/j0FA9WaVj7TRPq55pRrKuvCNzmZ7TOHLJbf9n
LPN0rNmOTNQyXLvrygvvB+DUDfDk34Y6wNXfWl07uHTuGHB2B9nMsJe4kHeHuqANzLemtgRyGlig
eDunHNCnKhOZNYoBMUD3bcbiPXiJ6if+VaYJOR2TQR/T5NTzL7+btYk2saht0WfD52MSBqHGO30M
Dc0txKNy8B1E72jGrfZNP3Ydfl7YH4P9ljtMY1Ev5Pas3Zst6JDJs6t/sBSXyUTjhRcPBa7TH9HD
iVSTCb2ltI36EJrEuZUOIIL0kXNlqDMf8hLnEemIZWd3Vqt+6jBbAoMy+HVWp28KZIXQ94F/gTXO
FXbrFkizy1N8dkRKCnQnok+01nlDB2cVG3jJ4GO5MN7EltsfGxkiZsCt23hjpVX0dHnAM9uHTaBC
fYcgiXrdevuYW8ELn5QfyRLFhsQXMzSRHlwe5cxj0YlJBQk6H0GAXP78RTjVZXYAqcNWuJ9ha5Go
rL+t06Q5znrcPNIN1F8Z79xKZcOnyZP0KjqSdUyTJ2bimiWitHCiQSSc6n6PyUqxH5KkfD/VmfYV
O8lE8wUlxLdxI+U30RME/YPvnhiO5CUnAWknZ5n9F88dhvjb0L4y+rrbIT5J0+JGI6cebi076u9H
O4serUIMd5OJBV/p4nPWJaO+VdpMvwdOGk+0NKD69iZ7M4sy30eqjbbTEJZYsPEpgr6jTjULs79y
PJ85Lpd61CJSQCmJkPD0d2OdMaHi0ZRfiQn7QzAI41Hiu/RUFEp9v7w2zq1AVjyftLQId9c9tBJG
nK7nYKxBGAY7mnhqNGxOuP8Ho/AxC4p99Iavj0mcXcVsVgUqRaMKjlkLwKmCbXdt3S1H+2qjZ3tE
2MFVzKHGvp64IlKAjFnoBr5IP2gyaEGCYM2yM9PAlTd6Hko8mEnsfpiCHFE7u63+MLQ0/0vL/aUr
Lz86RCT7yUvDJ8emx3YzkeU4joY+fLw8I2d/KuE+MYptWs76ijPGjo1pOvNOkmO+mao4v8/CJtmG
cxAsXUktmInK/nZ50LMLy6PwqpOLdI1Ftvvyg8CmxRlKWY5+3qWfml6YW12vFfZgc767PNLZZfVi
pNWW05LhTPSSkcCNN6hJk+xNNGNqfHmU88+DmpyyNbL09YnYd24YkIqjHUOIEAxOr9Pz1M18maaE
JHR5sLOPhOyJ1AeVYgT0p5MHDaSvNcWmlqrUWDq0lw5MvbrySOdGWfKmnsvnSPJvFb3W3siB4bSj
byv8HWE3IGOuxunKQXdu4l6Osjp3UloGa8OqWAjc4577kn70biynj3aFDfKVeTuTliaFtqRoWXSS
uVtNnDLsSU/CTrEMeuWHtkBrpRWtuh3CXHxSKJNvR9rGPo+Vnn2AaaLdgzmM73ACFu61HWKJkdY7
BJUz1r8gsUe3w+lLXBjgUrNb5U/m4iOtjfEu16NPo4GzauQWvwYr9os+Dm/jDq8md4xD3PfiK7N/
9h2TLJLENgIdzOod4yIQ6Tj8Kr+REBCdweg2Zd3mV04RwzzzrNS1DNT7C5fDWs27V9mi9EqmnNYK
7w5ThPRtSuz6wFnbYhwTuN0tbXTeLpnS4psmwDMGhgcUkJTeVzShxrU4/Nyie/l7VvGrXeGmZo9K
YbtBP2bfMAHUM3D/NN1/8q3akkOAFL2JyGE1wzT7c+dwec3GROuXoqPPz0HJXNnklq9kvZiQei05
SW6b9EGcLqamV2JwVIT5NTE7kM85T+2NWmpPb20ddyIfpmd1r08oujdWkNC2/uc7EnUekywwASRH
yen41GxpfgRn6JeRzG9rWje3VZo37y6PcqYOwZeCzIpYin9ofD0dxqzxt+kESQ9acaKvyPVpg6dJ
G/OeYbEGQrGeb8dkaB/isoi+4xdE41oItLO+mTtD+6TMFmf6MdAo7AJeyLMrs3DuJGVOF0UB2lSE
aKc/D1N2fUwHXZHMoMM8D+lJ1FUH4VUIxJolXg+2nTvvL0/Ksk+sX/0SV6KBtbktrCuJYdjHZpqz
p01lFuPI2T7B0k+2NJr+ZXTalVjh3H7hMfOUIYiqbX21aZll7476xOdCwdikF0rQN5w4/T84edAr
CjDK7EvEJKfzOBip4+Ux82iNNJV2Rf40d0PzfHnezn0ynmsutTPK7fS6nQ4S2xNwCH1xm/as9mPQ
SeMhpw3nttCa7kug2XKXBFa7kboyrjzeuTfmoWKQKLGpk67zkhTosMRBI+RbuMgurbPRbV1pRrTL
XdAgm1zP0w+Xn/Xsa6OAtJByUFo5q/2uLs3FzVCOvlLALxwrxVBliJP95VHO7aoLCAf9Duku0qCr
GY0aU8DSGH08JIwHC9u/W0ox3Q2dUOOVL+3cyxPonhC2LmCgtQoya2x4KkY6+SK01EMKN+hD4HXF
cWxCbZfz2m9CLVaf6Va2/sFUknLFnQBxnIQZePqQUFhaKqQa8Yo1xh9jkHGwAgv7Si3n3Asjp0E+
ipuQx+XzdJSZLoB4yOBeNm1ES5RUiLCVWUK/v/zKzo+D+pfmNV6bXP78xb204hAuXLA6/gwiboc9
1nRwJyjyl0c5ty9StCSQRMGz9OOdjlKHrMjGHkdwB4F608cY6O5UD+q20WXj+riUaFDHM3VF43L2
8g9OjTY/zl9K/6tlXxVd2OlQ+HzV27oCX1B7T0E3tR/YHN1jALripkUCepih3TwqGRVPGXzQy89+
NuaUhCjkVcjkkGA5fXgMgdrSoI8MfUdg7qG5D4fB1auvmAnH0MoL+4duztZf3BPa7Zi1ODyFSec8
hXidXgl/z73sl79kteMloAMqeOQE9JCl7owiMveJbOorpfIzo6AZ52wgZ0Bqfx0K0Exlh7FTEl7P
w+KiGVpYGNBjYlx5u2fGIWYleiafT1SwLvxWuWHiKNQZvhO1+f2YlMOhobpzZc7OLF2KvLRDLPI2
SmOro6jQi7pxrAhwptAaNk13+o61XXHAR09RBMQLcGOidzhcXjSSNbE601muNuk4kyGp556umQR0
YhFGmeGrOjLf9qkX7aVpLAZAhbmltR7DrWSstzoU6e2cVpV+5anP7OTIZMg6ImpfJEOrp4ZLiV16
GBo+6Bcd2L6j7Tz8Q589pf26/KRnRyIpRshIBYgFc/qkmHzMIUwUJEGtmO4gRde7Oa21Z92CN3t5
qDMLBqWM4GjiEMTEezVUrOA6BbHAnhJ52Qb/arU1yyjwL49y5mQS3NwQWNB1jPBz9epEA42lcWzD
D2sPJZN0AYGGicD8NMAIGXhl2kUPcCxbex8WBZD9y8OfC5FPxl+W1osd3U3byMXNClfqpm5+6VCg
Hgfb7HZzLINhW+Z2cbB6leNp7LW0DIjROMjAtT+aGGCJoNuVsQChQ0/c98s/7OzsS33R3BH8chE6
/V2qoOOsJEnrR2UOFmoExeVNrnnl8f+WwZx+OsTdKFG4h1Ay5yp0Oo7u9UpqbUjbnjZ76uhNc/15
BhKDjddf1gQpNRNNenAGLKy3xVhH70ts/VK/hcCECrgPiodQo6BCb2JgacdmNjrnfR9jG/LIblS8
Gfs5VNwYB5hJ0G2FflvnCz1nEqNwabw0k2ofAxAKfTcM42pf0mr5JcAaudlgdFticaVNzl0aROOE
k1A/canvWjO8z6MIODO/AQKSKvCT4X+uTbi1BiiqmKmQtpa4gbju6wnXad/AyBuNS2u4uNkJPHkM
lcXzxijsTOzkFIT3k1PNH1Q5Y0eLwSzjjwK7t40Y4C3thGqCDoLLRJcXRBakDPjN4atoqLLDeUh5
5MtwR8XMeuoDoDK1TMu/mmbuzWPhWNC5W4O02jaqEsfbNQNiGxrE20qA2JyAlJZ2uXShRMpyD4NK
vEMC5DC7FU3fTscUwWWN8pBy1V1rgYT20e+EcHLsyn0ORtpbMMbrYM6XQsZqW5IJTxebCSf9YIXx
6HxIRTu/NR0Fw8XIRtgu3Lu0eh/1MRkjwkIwhjG2dJ9Mkg00A1lDDSIWfzTHAaW4MbErrCZk/xuF
l2yJ7WdkPRekLlL07VOtYdRIvAQXpZ+PlR04xgYiqJw2CzzU2zqYIw53mdmH3iYe2vYd9ut25xt0
q8LL7ygoH2D8pHgvBoF3n7geHaZ2MJvjoYVS8skMIchu6L63HuJwgvQuI/b6GxI/dFLinNyaAHyj
rL6vaSky93DfmtwP8GK8kxYOMZs0olncl71X6lsDmh++8TR+9o+mV2gfg2oY6KFNe/BIsJ76O9EX
7reJFfvVpQX9sTGK6k7kc075WVfmhpuO7kKWTtR7HOpkSWN3o25xtafDA42N0S2Mmq6jRXbMx6Uj
NxQPOh3m2lHFMhz/6oXoHLx2TAuMTtcNGv+Z5YmPdaf1a4RyRnOubiUHMFvaL8gsChNYyMBqr2pa
bHd6kU3v2CwzuZuLOf/k5AUemEVIsmRLQjD6gjWSuLHiOP9Ztk38pAxaIx+D0LM/pXi6g3lCl2TC
yYsi3Re2FTSsGMDKm1x2Vr0FaJ21Nxhftg2uCFP8qRh0wEh8D0H5NJowzHzRUwHazjJufjheBBsy
zYqCVmuvGr7gzK6qY92JPN15Seh8iiBYDQfDdAMT5+3eekyjUToUOkdc2tHTaLsukzNGmjbWTJuh
wOVhZ6eyAiLYeDh0mtosH6GxawKGGz8E9xYnxD+0gnwHqtH40XDVeSikNXwLG13TtqaC+4RzUmp/
ilHzhxvhVTNAd+hHqT+iQWl2aKWgWkvIdbofS0FAV0h85bdtO8dPJt8yQLEQScp2CGg12IpgxNgE
PFJxA4jOxoCkKizKUU0Pe6BxF7x7NtZQfcwwydq3PRhqzx+juMc9CT8Y/LuFMyRvXFNTzjaeG9wa
hRY1QOnk0EAcaK0Ih086hT+bSm/lph/yMjlMsuHrNPUIMzWzHYL02CiXPuzajPvMJylPF0lcBB3C
LgntbhyFA3hK1SbOyzO97pNylQHkK8XFAJAiwPkADS4mSIsCGfaKob01gBSqw+g2cA8ohbnzbT60
BVY2ea0kmt/eaen532j0CRvtN2Ryxai91TU141TQ6RZwsg/lmAoXetmIoVK0/V9FTZ+dQCXl48le
PJD7ks8OW9F7x2w00mmLa7Abu9ltUuM+ERrw6LChAXkEF+LDBEGAP6b3/gPMwooVhb9mcSVGfCUI
BaCJ3yNSUCBnOgIa6/SkCxE3DuC1FpZE+Mx05YibggkzXz3zyyEgMC0azJGD9AenEjT8BNeZEkHu
Ri5t27BlP/w+4f+ok/f/TR7S736T/96rC73+a/Hj58v23N9/4+/2XA3YDHde0iE0a1oknBbx8L/p
NaZNg66pI5DnokScvSSh/s1Acj0QNQjXqPvxt2hT4I/+3aDrWv+iNQUpMn9nkQjgl/cH+Jol7P1P
wEQkStWPf8AnIx6lKGKeLiPM3Bw96HEkRrH7iEtnuJuSejzUC0hDTjPkOsgCV+4Xy4X/dEx0NnTh
oUI2KH+so36u31EQwKeAMNHGXwc1FntDGW8LIYanQWGhcDn2PL1kLI9ITmoRcSJacdFIrfIAHYYx
ZWrV7a5AhnZAB0i9zJwzQqnqWlnn7FASeR6FX+REa0F+0GeV3oNP34WGpi+M3sVd4jf6RS/ta+1/
p9fEfz8XrUCUsm2auNfTCC+whLlZtjvc6/BHspr+EKeZ9aVO0vy50xSplcys1MZku32zZH92l+f1
3GsknEIe4LpL4/Vq6Qy6jpdCpjW70BX5HTvKvBHoOO+7uU+4umrXyjZnx+P6pkM2WhKoqxucpKXN
BHPT7KhM1+/EXNdv3NEa7qBwiDtJ8PAPHo9hUDlxBUasevpl1HkvlRPaza6iZ8THXKv2EQKZ25al
dlRSZMc/H88ltYjLMZpBQobT8VpK79j6Ts2Oy4S770LXeNJVJt/kZlg/KtOqrjzfeq2SXqD66JKC
ZgcCZLx6fRkyyNlOx2ZXJLP9xMUx2bfQbvwMj6a/Lj/aKgvmLKmMk7FWh5U0FYBmq4bhVBTtTYrb
3jbM2sVmji4kjSLGQxiaTyMlHHC3Wv9QqdG+D6oAaOrlX3LuoVmwOqlIshvkF04nWSW4aebwWneT
pCw2eRq2oTKK75AZqm+Xh1rWx8tdbknfkPMjJU4Jg2129cyIkqrQAeuNGSb3hziWzQLrHp87KjVy
23bqe8hfRCsf1sH+8tDrnYGGGHrtoN8vuQCqb6tUfGWksiYtle/yj/FOe7DJGn3WDv3kz89/OBA7
HYcbz7KUHyn/nU5naOM2H2gLaUelYlPyHW0Rg9awjj3N2uWUBW8EzOSdlg3t52qxyLk8/qs5RsxH
Zw6FTPgSBESrLWGIXaK3sgl3djbEdxYQsOPs9OO9iHBPIvH8Q0V2dxPCjL2y972aYaAZZAQ5o1FG
cRgv6+xFnqXP7MKo2yjbDVnRHBkEsJAUyS1OGsTiAqu9odSGAyx+lzpPcM0r5PXwFHKXZkqOtCXb
tPz5i+G5j0sjCdpo187OvDdJslLXrcEcVZ1r7MxsifYtAEkbt+vEsSS8uNas+nrmIfGRH+T4oeSL
TOT0F7RZEetRV1c7UEDw3kXyI7ZLa1u7UXEwmqEkZ1DIvTL05sraPj8wAkLajpFwydXMV3EfGi4m
dDs8afK9BN6zS7UMSx/dInmT9PaHcRreiQhnpstrbXmik++ZMgkDUpUkIkMYs/qe9SnAGWqCHuwl
ovW1car2OpyErZ6bmY8LuQABPvdX9qszT0sqlm/Yo3cWqcB6v3K1hNrnVOIXN4a42Ehn37omroq5
9LYjXaTvQFCJ50I61zrrXo9M/LlowrDoRkG5zqRZSnkQ4EgVWpDsfNhh5V+hnn6sJts6it62bqhs
vMlC/Vrv9fqURzCP6JX36tBQ5FIDO11Yyqw1rkthuHPqBki5Egaubo51JybrrRHKq82NZ8ZDzYye
hAOBtqK1QiMuNVPWAGN9sPrz1yGODd8zIwDNXqz0oxiD5j7Q4PNvqiGJ7kPSBW88TbO+db1o4Mxn
6WawJ+xbVdW+1+xmOMamVFd2m1dLj2+c9DjHiGFR0VorvtKJInESoK9wK5ASlCEAn0tVHl07S47a
GA1b9qLucHm9s5Mv58TJkqfRUCB6XmIuoky52mY8HAq6MDNc+tzGIt/qztDMX+BBW9kvqB15/eDJ
shjvSQ9p+l3YxYlF1TyZyfo5kYVN6azM5IADyZg9t3E5cxWfQ1Rl5BYDM/7SB72uP1B5sY1nmlhz
ubWbFrM9q0aEf4u7RdQeA7sunC+DSZMylmjpnPpTOzXg9pNSR3uee1kw34rIyrNjjzBFbSezaru9
lmRZ/mApS3xt4UG6n4KujcI3lY3m3g9KawLhGlJi3SRa133TR3cyb7FfHD7SkGzq20qDPQ14zrZi
eMP1/C60RtJq0UgGcpObaWrvRiuzzU3QlsFTbUUkePKS4JAEjDHp73uamX+m4KtJlxbT5ylEnb/F
jrjAyhpT4w/cWPR46+UdHfdDpcS2gaiD7VRkqf5Gi2qp+xWYvIHtvdLuazaBcK91eftV2oNV7SOn
UQfyznK6odfWiwAUDC0GC140fe4R0r0lDVHHm2Z2gi+TUvUADU/DGGUYG+9hFPQu0pjtQeaeoO1U
h1QGFcWtMcLKIbItrUTFmGEtog/8b3cj+pJDY04xeaXYbL+CJWiMne1p3Ucw/mQsmySfrK3WNXQH
JW0yfh1FMTz0JRWWPcYIwfA4DFBdtnFfRf2efJ5Bz7lR9SSmXaHd4PDq3BszDawR/3/1oor1HgrY
i78sR+9gzzfk+28mV8NxmOeOq+2MmVd4DERs3ngBXRL3ngEMzu8jvapvo1DXdkgopHZoHKcL98a8
gCcLE4bQ1ukmUjo4hLgPXib5Fy5ej7FfITpKdlIMdBNEimTqto4iYe4VZijpbWwnoQGsbwL1B4Ex
2CUEdeHBQqu8yLqiMsVidFJ3mO/10U6rURjSbZYXw7Y3anvJKRllf4OhrRvvzakKftIdrB4AgOjd
NpFpo3bC0kK5xdN4eA/GaoKwXuFEAlKD5PAm7bSAJLA7lJ+y1DbjHf2cRkEvomUXe7u10vdWEca8
hqYLQpDlQbcHuNqV70xSPplvdGTz3urKwuPUgQV4p0/klg+5mXTisStnMdxY3CEflAqs8K4m3Hoe
aWHVNhH6XG+nT3ognquuaO6reaytnYy8khEaNQm/S4be2Br5FBabIoqt5tBMhsJPEF/cQ0+1/8nO
mjY/EkEkOO9UycDnVLc1gXBe6YhjOfZAfo/J0jKX6ckHo5XBR84zjCzmSIe6b8lAPvVjUGBt3rkw
CPMsA93jVmavL4n58psbtpxRRKi03noIGOJ9oSf18BQZQaK/NaMsr3eLY/1b2wxd7WChliUZqRf5
LoubsmM69F4+TZVbyycuPrLeVm1s4ZbgeeNzWcF6vZW53t/HjYGvvYlC8fuYxgBfu7EfAt8RZXBT
xCOciJGQLdnK2PD416kJoBOXeyPZpE7da9sgsLCiKfCCwc+4zByqSDUOFNjxuJiKdqY+70IU/G+0
DJNKP57Brg7YweENNAv9sUOQHSRt/IRjaG1t48CJfHYTLk9RbnvdVs8KR277HFLIJ6QvLn6tVVsM
+yGtyOqK2uuix74y4nhnNFEV4Rqrqo5+O8VnHpV06OEjPJQtFjaZUnuHTm1Im9gyPPQ0/k4f0iG1
B0KQkPeadEiG39lOjVTXzvQu2U6TI37m+gBmMXa5Iu9itw6sjdtgQTAmLbbmnVXNz12qiXTjFtiF
47Wg4WqqvJ4sb6N0sUnpmyg2bSEpzFReVOk34GuTxwKkaOZnmQytx163+4+e3ng6pt69eitlGL0P
xOR+zoucGxZQDdCq3IqCY2pQotm4Q0ANIhrTSm5aAsMYP0jLrneuNyoqsWMxu/5At9W4DfDTnjl3
lMq37hQXH2jtd6YdpLrkyW2SQiKLjaYeg57OIx9Qi/x5LMXEBjq5xrNXFOH3Vg5VtSVAJG9GIrr6
mU7Ekzew6ssJxxGZhvsilJT05r4b2htbpmKvysjjTMcchuNIxHTUhSkAciowcXioO8P7IMc4wgtd
GanFxjhBIcfPg86v3JmB29MEehghqdy6FC6h+ZZB91yNZQKuOdLU3dzaMI+nJMhatoExnA9TYGb5
tig97XPTzvOvAhUT9OOE6sCxnwNB5aDHtykuMFXa5FMzahsSSHm8Z0mxLYXmnLyZZYMxpakC7acR
OUCWq3yqbiYMr3boIhfeqlGhfrfBppSLA4x5a9OYPfhx2uICbi3Vv32QBHwYqrWccUsqhJOoL0rI
rQBJcVGnOukMmwh4dLCxMa+BPRkTdPB9TOY3FWXtPd4I8psTOSllv7GQAq/ODPflqhkTf6TIjYOz
jOdvoTFoFUlvHclo6Kq59FPNcx9rs55mvJzdgfqNnoqIP1wqoV2g5mCbR+0txaAfyMO5uFpe6T1Y
lte+78Y8/dqHWXTbOlGBE7Mq7cWwxSm+OfDfc8IyO3zDKdgOfjpM3rfSrlsTyyWjWvxszDjcdjKz
56Uxrxs34yxS/T7uaqdF99y0b2wjnt+H3lj/lU0dIt6IlqzmefJUIA8VsoZ664VG+EPrQasctB7P
0A95M6ePJbwLtUVdQfEJWB70XWxc0+9TaU/gVsLe3QUuPYOHoQwlVrAOmMIsgbkPuHlJvsxp2viN
O6TfgyDBZrgyerDLdIOl6rYcAPR2vbVUFG23TjEUapy7yfu/7J1Hj91Iuqb/yuCuhw16s5gNeXx6
KY1SG0IpQ0bQBRlB++vnOdWNmStdoAt31rNRFVSVeQzJiPheO471ufEXXR/mLakutnGW91mt7klR
fwFh6i8cFmoueLNTa9ta+8mJi5diiaaD67O47Ocyd37mxp6JtLOMmqkrZvmlliooT1uEx5RHHm1m
qq3SJkKljZALcGKKL11rGTvbBrug3KfmaunYGbiHHBIu7kIn1PqAXSrmYw1eUuyJPyLk1Sfcpzg6
oVVCZyF7UTeWQ50Vi+zkfuuCqu4zvDasXnU4tP6pdx2arBMeaDt1t2ktD9C9itinok5e506lSR5/
cJr0vTucBoJ6uxKYyjOE5YnNLrNgUW+Tgzqw9QUlczSsFBXIYaRlSpLa8kJaX0fXgIif2032wy7p
c6qiSs7fP2YOogBCYek+t9ZUPK9zqzsO+HXztqluVj+Q5iLY8M3mHeiGXpq7Ng8l9ai4p0S2Udtd
cbotekPKWClvR6MD9TAFQ3+ReTypg4paxSpmKW8+0yQu6VZr1ua0WU1IDVcFZpTWk7egZwimsL0M
W9eVWRgpkAVr7nWRkepSD4eSwq3mfphsCgJjS9OUMod6otx97hcqt2n7LU8rTK9HcTWS53Ot4q0h
FnuunQwAbn6vKV6I0qWk+/iGI68RdMsnuGVQuMdbtrmx+ZYQwMTjn8OkpmKo6xuXeVEfq2JoONnE
eXHqRuNFJHQRX1zOS+mdrNnr2NZnXWFVwUP7QWOM810Zimaxa+Zhtolg8FADtltCLY/fFBmokvNs
SyHWNNwsWNfalDyi+BEJgeR5rhdiAsfmEAX9TNU2Kqyr3oIbNkqgFtPA33h7cPgJv9Cm5nCHw5yA
GNdUMaHRFC+PwKlKPsnesCa6vdOeXM3GeILgplGK0ZPXbFc3/mGEHxG94K/Ld6v04US5aqx8kT8b
6k/USvhvI2d0dU4penEioJ/A4n6ybKoL62sAyty4NiUVkfS+eq2Q36YKMOioaauFKh+T9k7UeTLs
SWcWNPBOXv0mQVjo560GnlARjxFlYMXsngflUSVfITjH5aodJPMAExRPEemBtMKPe5JHLR3PuNZk
VTac4pa+5SDcDvIc09t7hPuVSUpRe2Ae1niLZeYrI9TJ97XFKWTGSFsGghkWWkOt+3W17GDXm656
o/VN0KY+OHQb+0vYZZaj6AxfEinGVFecMy8LBVP+3uWoh/OW02s6eVX/WDZj9Fwstr5EZhksKrpz
Br3QXuZD5wc0u4882gNMCDV7HM4sgwI6WNq9lwz1qbW0SysTibGvFZgIxcORosNMKiucjh2JSFxQ
vlZuzGjtyjRaNspCVOFOP+gOtLqLj4fIvpECAvwHmoj15E9JN1JDI9qPGMuwT/3X0nyX3KU8Kf44
sle0kafwb0H9paQue+2OVE8qwknDqv208sx2jBJj3CvJXFjHtiwcrA3tIg+tO9bWTs2mO1trWG+n
KWqs73ynE41jUSupAVTMvtfa5uSydsv6iSl2ZAPfJIcjCjupkqMVVD5YWzKdMTAnber0xXbTB3g8
OZR61nyySBif9wjku0/VpAyz6xyQtR6MXI+0EdfE/whz90M3VL5m9bUpWJOcE/jxNZG8pWl8dDh4
vFqk0w70SoCipp3j5k8ocfMoa3t2zL3Yem/btcXG0bdc8uZ2BDzwsmuyxkvV2ILbpPBZ/sB3x5Q5
RripW9dMZwuP7XBKavzy6TYbjnQlSoaGRxBin3qnyaUtbAnjgzZsOQMj3bijfIjeliEQ5eeg6Tky
xELYL3VMhxxCri7ejzRRb0c/1z7/2lv6guQoSc6xYIFEWGIjiwsWsRyMokhuLBZlpfZi3AAVxkKJ
GTkIQM4wcbNMI4/icUL6q+0km1DDwmPdjrFWt85HSLPdfEDXGX2O9dTeIh9amye7KWPiXUpJQ2JE
DfSSkshh3J0XCXY9D1ikeICPCp/9cVtn6ioL787XY+SzsLlIdDgUNNE+tAAubqymxr2NsTi3U1Ej
pdh3lHmRcz4ZdV8mEQ0BSrnUHl9Bn34vdEj8RdS6cXGDwyYajyz6hNK31KX6x0aG5JfWRRLu+Ubz
/DPR9NV1QO0CgaagoWMcoZkaHsbQ0uInrXZFUHGjsFbvRj7VtRXTY9gaG7KCrsXSVXLuZUSV39BL
uZ6CzdADZchz7/e165CkX3Qcr8HdVPwcDt24PfdT7ggOxeP6GtvV7B4CJ58pyW5LBEYLB7psmcXy
FVuvhT+2ZEUKC8meZAs1/sQ/v90W1rixjPiBmIntCksn00T50EpVddrZCY4dy23nOg0e6jYazd52
NMR3F7MM73RBpNdZxe41b6ia+qfcpr0h69g99AMiQ9mngTd64t5YJL0eYjYyi7Z5N6LGbyygROmD
T/pDzdl42oVdEondZg0rbm5dNRzN/MI7TOMaUJbuLc0vv7aiO5W4m3vwiuslsQe/YMef+nAXMmKV
KeVvkZ15BSAlRlNPv0fAYTFBXw4bIY/m5Oy8xMzuZc1Rs8cbPbGXxS+t8GXZ6Ptl9Cay7apjjDMJ
R/0UrfRmfl5Kf1izYExEtCNEFxUgPXkgzkm4uN+7ZvCpTVM1vi7AgmZMF6cuyNAh+G25NYGQTrZ0
bOYpPcaJe2C3aph+TS6ZKIwqXmxOYPT8tvR87FpDj3waVDFZEes2x+UR43ypU9HEhmpUnK1DtjU2
cuttJRdwX9XMkIwWg1tQO1FRouNw9DxXHj+6k3Ie78ASIjoal3zGMkl0NqE4FAEatiq3wVg8ktSW
wvSJb4urx/uSQy0PaueFLafmCUkg6IaQDNIDNSLOuhWvTiOY1XNnWW6HuqjCTNlldLtdm4YzGar8
l2Dl/WhMGL8Mll78rOlz2heFP8G4bLEaPvOS1L9sSd+9eh05RKkXlvmPch06VIXJarlEk0cDO4oO
iE1tVR89cELc1lM4iWZ51MNWLCncpFIkrTTxmlVAIKw9WzxErMtG30tdUCPcUN7xETkiovKBk9lP
a62jD9v03YNPhwGoxXL1I2sKGhuO1KAuNx3ATbn3yiC4lQUc88mE7ibOfa/s14Et582fGjLKVjNX
LzoS9g96Yxf3XvXoqfZTKcy1xpEfPGOiLo649IvwgGJRnvyAwIiDASszqbf536EMj4rtxs3wAJCF
JmUvjqP2mGG7gYM95dTO9hjO0j+vGD9/eH3pJOwMlvPB8jH2nzhDl+FJ52sUp2HEAWIHzlBxvzOO
lXtC+jiNAA3RpMuM3P+gXSVfMqZmRNUgZPYeuSeIjY42LrS/hdZXzWjIwJzE/BmttPreiK3u7dS3
J4pokvmaIgdgonds5MhKZ60t/7Tapb1Xo1ByZ3v1ApzoDeshEARkA7C2k95TgRgxulbbtUpHROZL
41XWhPCU3fgwOZP9MWI/o4eVuEZClFGifJahX8U3NPvMcer6RqFklfXMHYtNs7kJcS5TvDm2MBGm
oHjGLiKiQAbv+syutOpc2JgIfOJegNvrVL2kOY2KD7W3LZxjOjOg5Sw0mZtubLWUvspkpJPHD5mi
CIwsv7LUVe31fijuqyopfkZWUSKxs7VUe3BoySXrEVIfFXyTTSkzj0M2+tsK9dCvVgd/3/DATJww
xj2MerevuIxZN1pNf3J6j3nKo1Sq3vcTtjoUaaNTM2L3/QR8hyR37afunbZafzuE+TR/aqNmohaU
CzWkuqBjJ4vKZTk75HWCOfRh05yoi2xorxw16xBlWuq1sOG+zsnEov8ZwGZI9g1Vwxx7gDH9w7SN
gaZ/0JQg1QlRlQecdas4goQwubNSOAPn066jqMTFJJSFOOoZXFpVeDACE7WD3HTmwe4YiGmyShgN
hdMfkmjbYmYSRRrPupUa5DbeyOQRVtGQrtyFzX2pxhIoqgy2V7AcyLPY7mpm+Rxcw47k/AULKkiD
S6XkmIxkgwUynMrMMIcgIPYs2aZrrVeuNqhxjlx7nUAkKRX7IVmwAJUifz3mdGl2KZ6n/jhXQ//C
t+OozLPIvVRQVeSNT5u5QcQdxsgk2+DIgsAkM83bMmaqqcnyjjsat1FOr6rc1yq5anVVOOTwLW7U
nThZ2Bwttn50DoujQN5bjs9MNLGMF8pJNxQFztY4UQYDSl8RCXXrgyXyPDmstRPoAwv91N3aHYv6
MSbwOjktk91wqinw7+6WgMbTg+uo/h08t2ICoqfM3RWUmJMUxO2SzdBU09Hq3frZyLUkDSMoohPa
8MZJI8a/9wo0189yy9ZPoTcE3Q0VKcUd3z2xCBIJyUMedB5aRzaFHC9yaXN+KSQd1rbO/VuBQp6g
yADte+ZSCVztQblKxKD4XvsUG0mYoE9tcv9Q251X0jlWVJ+SgmzmVNfx/K0UXROkqFZpliC+eHpd
RGxtu23TG7ssbNBOGXIEyIhk3F7BHa5dtU5EL1AUtPT0rNQoXDt26vFkuD++DuvgMA4hWm3vjKTY
NO2Szf3uTqrsYLTa+HtY9e6zvyUY1K9Y75jm7pLQxUXBNMGypfcz0kM9ZWs79m/h4MXHsI+BEpPc
suA3omZFrc/5TVAo6nn2Hi7bW1AyzV/QNkwfeOHBSXKRdztLz319bPpthR1ROatzDgTipSW3ZZGN
SV2H+64l3XNvLBiuY2c14lLRuBVkSbH18anRa/ApYTKSrKMY/B9LJmUHOEgXTwDc26cg0bLcK7/s
MMD5qGfuOP0xsVyrOvMb30O8+gn1u9S7ui3t+VdvVUk9cCkjHaGt7ZJgV69Qkceu53m9sdZFlk9u
EzXe/bgs0/oQoxxPPnXuUEW3fhUK8xUruEcTkiNBl2Ep9aMTVFgqIR4V1W7/njb9L3wyDC2aiNCh
kgU7/J+CSr9Ra8jQiL03F/N5MV74QMs9kVjN5B2w+pl/vt7/193+h3MNHfw3ulvzrRY/f5fd8gP/
lN06Marb6Br+SOgEyU+IZP+lug3/gWoH6zUmBy4U1wmy/V+iWz/6B8IpTJogfMiZyO/5P6JbL/gH
Yir4lhDJybVq0v9/F91GiPM94mrBEnh/iJb8P1QdHRPoZpIY7kWY+UZG9rcwmXlGjOudNu78rAyc
8u9Cawk5/I3Oj65FqwRRXCOccWE5gJ+/Sytcv6kGzvZ2qnJCRV4gnmVL3mKskDfmHBJ200TO422X
r0rdS0lox8M2504AGOS3/Y1srYAGVDiE4eBNQ+ztc83h8Ip8ie2MtxdqhO/2h1O4Tr6TQHUMUSRT
dwdJsYP9HtcduQgKz6m62JrOHKzokjr66JqcXFVV7t2QGkGJDUmk6g1R4PqDgGu8HBtlJLuispMe
c4aevkwVoVeHGXjVzdyknIdHudrqcygZTXfTrLbwgvveNGmg69w711vifwmYAYujFYcwxbJa5hHz
DfiTt6cykc/QYnhxmdXCSWbIMKxrg99acapZEF8QIboNIroppykkztxE9VCl7jD489nkzdJ80onI
3V1XTMmxccbxSZaO8+ASdEovJgrv96axH6x+KZEN4R+7U4IKwxLQPSQteI6u/JXGHNNpv3vMMV/R
kVd3i/VZe97q7c3sjfWtveW2m8ahXOTRKZ3qfXba8G2xcW217sBeGKhGvccqHh7sNp4/OCoxktCQ
GecUg2980A7bDgxVtLrNBz0uzbz3+4APXXvgDoDCIA4ZuK7rnOzK4u8Hr0x2nOkUOx3+jyilVnIu
stz1PuPiiAJi62tPZXlYmH2hfDyG41x7fcpy3Y+PYl2n6bNuYl4zD5v+3Q6uWHK/YsLzNOBgCh+w
XSRM9X11PWlf4q4Rz5HfOeLA6XVu93DZ8rvdmJ6AftEjcELn5YbHxePAnPXb5hN8tDb0mB+ZMjBG
kYC2efnDwAlu/hF7nKC8S4K2B2rMLzZbXaB6m+5gAE6abOyv+wBVTerdJg1OP1aWz7Wf/B5Iw4ga
vial0bHrHnjptZeHIc/bimjIJB8Qyzpehe5jNNUxX2m8AwtFriKPhkZI7pag4Vyy9NgGVdohXSH6
ZiYXZ360OdXLl0bBS98G3PbchWF1/b/TztaAJum//hIcVUynJQFh3ZV2wm/OtyUCoR2wqWjIFUWI
LtPqnAfThvenLcYzna5R+NUnVGLdrQW4E3B/WFpvA2BTeNxKnHiZJzb1PokpRJLZ07iervPIp249
zX8slIqfWkjwMh0n3ev3NVj8FumB6HY8KV2AAQh4FXisSNqsnXx+nqBOYx+7aHGqF7o6eVRsQqJA
fMeulq/QzkP1OIe+ap4NZyYU/41g3TAaed1eJokQ2FekfhZ+bzGE0jO47voVueF3jmAy2oWkytvH
Nurbn0Zb4lc9OMkn43YqeC9bsnvk2DkGQMi5kLQzHGitjF8pB6xQHgbafy56Ed13o2Pf9Wt9KgsQ
c1ukCwtlVvYDFbMTiXoSyFro6Cwn13wdGQyhiq4xgcGLt1bTiYrn28DQE+jRIZ+ZaYweE7K/H/vA
tmDcY2FDHYjlxquc/HXa0LDsK5cW06fQbZ9BJX/1Xc5o12FdPNq1cc7jNkEotwIPFKIaJobc1Fmf
+DM2RBbCWrjdD86eDE6LHdIMyvSziOEQYUKbZEJDaFv6u3FzXlXc/Wy4zndRb/pd6TswRbM+rr3K
z1E7frSmecCOEu9dMzN95NZnS2IBnTVEQ3K9MAl8j7Hi/jKsya63lpdZmKMydnnQpSizWMzR3YSg
hNthOo4MY9YqiInQ2OzDsbuH92ZhJTlMMYgX4j6R5WvceHvhb1tWF7iOMRMyr0mhvjgFWb5VBSe2
3sT0fGW2U1zGjXOqTUemoZxtCCuQgCtUNuS3UEAMWj57gTduN0UH1QjlLdMxT8TB7pcq7T1z45ma
RWyUn9jByLDqeGQLv7lQ0PqICi0+sFQFb4D2lDoyCZmmtU+lxiiVu9twJrX7XJga2KYjVjafvqrN
6jJEFTjZet/AFYQdgCXirCQZBoI3veMownRL4p3XjTtgzR9Yas6WA4EgXC9Vulnf82owZZaXXCUS
AO0URPqgHEJQZfHsJfLAzr/RgIwgaVsGs6Z53FBOvApZVtm8IY+yJy9+6u3ECmAU+zu/CC9F1Sb3
Yx482Wqas7LhZsqT8W2aoidblhalxuLWJAFW0Ja8mqq4d0XOwr0kUG6+PEJdSpBLdz2va/0YWGWz
czTEAoL14oJ3kAaWQLNRWVUrzpZKPuSklzn1OSeDm0yhDf7A+ohKf0NzgWEcBDLe9sFcPznDZtFO
auw+HYw2U7bEa/ttNhtLk8XQAU+xTDU4PyBXiiin36uwno+T02KgaEP5grhobnirBfJkB22XSP2w
+ILtCOOxAMDC0gbygtZprC4DNurn1kTOt6Rviq+JpVQINzkkFeF06paVY30AJ293iGviL5i1HYQH
VfuNUujBOTTluu3Qx1SGGgK+M5JidkUUVKcirPImHaSn5H7s3fhZq5Ho2lLOJcY9ML+9npNuD0Ag
7hCV16yNxVbs7GXS70tpnNMANvhVhW6/70hgemLS8Ngmqmk6hMsaPpBz8s0O+nofF5ZPNbjo6uro
4KwNP5hKjHObGH4sjclFB2rhsGCnUTwpoLNpxFA7hgQxWuVD7xTLr6TH2E8+awUUgkf8LYhRrVRu
LsOsH7qq2I3M3nZa5Xgr937uhdNOhzkwuWvXsAZcxvjNlrW5b0QxM9O7aKyQS1X2E/gFYjbLRvjx
l7RjV6CIvSexMuTIpYboOE6tl2rG+gcEM/qY4xH/SOypOm32bF/iqoqyJCq8/aANLTZFKakPX5qV
bVFCCdeiJs3TZiZFAxE8RSrQ4Bzj5iF+sar+DmmqyOpyinpYaK0OwVD1n3tUGicMKTTzxTmdd7ZY
3J1ydMWuXxTTdzRf69HT0vnSK8erWRLrestaf0E019ZjeSo66X9hBJ32VTMa91BMVqLTphf2K/Th
sU8CCercG0CPoSGT015kCp5Lt4nOAWaK2b9zZB9d6NbuPlOr8QbCau+0npwabaQ+QfW294KQosy0
4VGzLh7BQCsXpM5yngedu3u2WMSEmECzrV/mazax9yRqX5x8FtCTofPoLLyuPuQc3FkORQAqIOm+
7q3hSPh+wmGnns5mGOmdFlX4BJO2PY0D2klaisIbEwS/Fnupz6q+LsL0JF1VDOPQ7WUTdQkal8K5
k6SsX0L87OROiLrZWbCp9r7Im+Z7H2vd7JFotec4mdr7bUkOIMr5MYIURu+64bflHGiq6JOxBk5Y
RSjzo2PRlx3TT/0BJlB+sQeMPGWQqPocIV/OT9HkJLtF1dABcFGoNcLuBgOuTaHsXP5kT9VOGhsz
H6N5GS4ratYLVtskQ3KOe3sNSOKVRB8iYhLBEVHnyrkXm/GJ9uL6OFkbDXdo9Khn9CLUdRjr6Vmn
2lq6m3kxngf2WklrPUltyxtAH3No3Nl7Txh0up8+9X82/HyYjDdTuJmHSifzqyK3yD+oJgSBrH0L
Zn6lv/lzPPXxnTdEDseZevrERIk1frMiJI75xJAWL3SA6XpksV79rYNQsvXyPNvONPFAx+WvsLG5
pdHHul+LqzdGI8ipMntNMEr4g5oPo1XDbeF5ROPTFjGaNQB7CMkG94o3rR9qdpU8JFUJRohDe3kI
ZytGG13EYjiFJqhnFHZFF93gA3mqzYbdcKmSDiHmNESX0vGa52ttaoYMUl/GylsubYNhWXex3NeR
/K7Ay/vdZpzpljZt0DBeqn+yFgQpMkB+lQxevXepy0oruyoAu4rZOVA6mFeZN7God1aPyssVIPgE
00yFv5847hQPJZe/SGcVAlhLxvQ0cMsKyLWnb90dI+JJuDNP5Hd801O3fkI2WFcHQCgd7DiKmQxM
vL6biUw5Q+cXt2NJhzqNBK95iFeLVd25BhkE9xOqzHRg1TwmMYbxaQzyOzJk3IcAffPeJeOfM0Ah
XgIiB7Ko30qoULe8m67gkpae/x0LnHoLQlvfLsBnT1ZuV8e2i18kIPbZXr3qNiCX4GVYen3YFBmd
xi700fLb7pS7BEwcWIPg8UHdaoLbwJIgCue7yrhs1Kg3O/JUBAf9jbt5jGYWp375tE1LeAxam4OG
QFY47Mo61+MNzvJhX4KN7zzfcVRK6VBwpDJtOtvt5Bk0b7l1uKIdlxg6p8p4ZKxT38wdYtx2AbTk
5XlRwQlRJaoTmUea6muoY2DSlrlbFjy1Y2BcNvFNX6dKp8KZzgeujFM85ktI9Dxe4buauPnXIl+3
XzKxoiE1tr09NPbwwACpE6rCc71P6snP7Kl2JjBkq8oWY43JDbI+k1qh6eybOG4lG07sc7UUvLsY
tk+IWOlqbznZH+vZqh7DqJvomvcL8jJso1jAigChJ/S5U17Geu6WbEBssXdJe8ioFxQ/+m5DPTv6
6rCWwh8Oc2OV5tD2oUe2TeBeb0jGzJs5mgFmFaPlrWXa6LzqJk/7EHwUh4558DFEfoTrGHxe53W7
1FpfUdVR5+lE1sG6t1fpumnBgCHScoinYo/ZANTa9Yo3SP7+PagLk7aD731yIKr2pODnZ0QL4tIq
4sjSAbLieZw1dFbYougho6lLfqFFl8+2HSHyXNh1r6RYVrp68jKufBKkxOS79MTHA1ECUnnfB2qU
dp5hg7vmajB/LgilMyrd1U25udWZTIzpQBQ/FAWhNsW+7+0ig1UR6Oq16Q68cplVwml2LsLw1B/g
uGhu0G9sbs0ZCQdw6baYE+kMHUGV3DMuRHpbf05kUd3VXi2em3Ct7lEk9SkikI1vP76JuCyXXA7V
ofdWMuPysBo1A9DAQWGwK/mjJnbjMNWj8L6vo1d9ozUY3L9ADynMulxUoNRRtm13todEoL9MBukg
7YFAYC8u5icz5BFYcBk1y3mcnOAzMT7udFKuad/MxEWHBaq827myCclhmib1hgUwvKnW3q4PW23w
TowItI9oGXqRrVATT5KMLrXPKzf8WjtFTRT30jQltVhKF/By0tSnyK0oT6uNjj5oLZv72yqYtwjP
xrZ451KX7be6XftvttVsL4s9wigvnYWcypCks/DtldZwR0PRimqsqhr/piLg9tDIuHwrQ8Xhhz3U
3k4DJ85fHM40N2pU0ixpCUvcudomsAi3w/CweI3zDjplF6TE0PWDVit/o83zmf3bZueYdfdjhpwp
EUUmfcCdtepvtGq7l7lsGcfzv/CtoJ7498ZW7Xf2hak8z5YVPVF9Makdq+XwIuhBAcEqPVlmPZDL
CUfDNmRwrNPFwli9L5H0PAskDXvRBOim6MaAsFIxgRc1nnP8KkHx7eqGZiUjVINJKZ8ssIZlVl59
Hr24fZtCtwkO5eaArlkmAhmo1nKBvY+0hpgxHg4HaBP+xDMogClKHxTLNI74SiA+G8wwdiARV9EM
+39Toulxh8BRl1wnBlXvXA7f+WkO/chvYya1Wr2b0spvWk12NKODrFS1Z3bjl6iALWpnFb09HWoV
oQ/OV13vfd34LzFiD3L4e/43nkmPmzeZyFkpaJhqrjsWf4+P4vpBr9iJKxrvDKd+KYoWEUtCvUBN
o3lgN7Bp88BunYZ5M9oKP9DobCTMo8lEvVJMqntoCsmX4UJDEA1bkj7S3NTJNEduShIjsJMXKWs7
RE1XkX60IDB5DBFpIbBPFvWOsoHvSuEUW7I5RpyQObJxmxswa7t78VwqJWPGX69+GZyVyz8Ywj5O
phzZhbBDrbzBZe696k4Hidt/NC0hr/smB2H9F5QDfsWX5BoJFDQ2g6hvS2mJYEdsYt7tk2tRwsme
kYxkYTDK5WnJe/VuBR6/wCUvCDXKX9iOhzKuubGsEhpwJpa82oeq4MOFBGYCqnZzX+11gIfzuAYI
wOx0Jnd7O43VwEcy2uP3G64TyKtSbfdg0QLkpgBtTnPTD32j32uyEFieVb51LzZquOWJ5bKQR028
RXWHBY9rVTKuV3fNuvgyyFZEwNW9w9LT3E5jNb5x8NfmtQ3x9mE5sTeFEj/qrhtakZvjiASQJJdY
8dsavfFGh7kL6nsKrXhXuOTG8AwMSNpL25g1Y0vX7b3E51LuJt7DchMvkFTgWh6wXRx6uZ/NlmpH
bBEdH3Gpr7FFrjvORH2poTiKEdXIoP3m1gpXkyKp8V/RbbhMqbE8NYFzqODGm2e0sHOY/k/bLVvg
Nj9IO5MHUdpiTN3Y7KRWDz59m9057nTw/p+Ylcd/Wv7+Rzs2j51Af/O//uN3Uityiedz/RjBDDkh
lK/96fOmZNxNbOFx17pe/9AunnDAU6ZwSQkpGcTBc8bm7/pK3f/yovws+TZhAJUGK/NnJwmHaSS+
HJ5Qf1jqHfRuQjXF3fBzYLzbueMWXPxV9xC2tN6TpTS2lnVYgVpSxCv9Uz03UmWouIO9dMkjaxe7
OaxeH3zt55jA5KAkOyrtN0IlkLvQJcfgYuIXomWnz1HvkLno9M7FdJaDRjuUw98V2v1usOU75cmM
CXihvsYmFubP73SzXOWwfaA8Btnk3u6GM92O/e7qingcZn++8yJEthI99/N/82rS8EYgKUUFgFxX
Kup3HqjnUaP9FQ/EhPzh1q5qouuQgPwsA8UAAfMsZfbvX/HPtCI+LIdW6t7wy+Mapzjg95ccWqGJ
gwJGGpo6v998qP40sJLLIrcA5UWexLdNhQrKCiZ1aWNi08DvIZxtQu4svI8dGVBl6bnj37yx6+v+
X4fr9SLEpGTxz2uHZez+WUBGvKdb9WzoJHG5y2OMp+9RlgPHxYGmAPk31PAfIYh/vZhPnq/rxZBv
PE+/fwnk8oUdisMRvT71emlZU3CVJUvhn//9t/3nh3LcCJ7tr6pfApL52n9/nZWsRckzRbKFrUHb
bbCiej905UTnSIOY728+1p83Mi+HNzl0PRhSeIA/HdTt6oiW9ahL1V8bj1gE3MO6AgId47xi0UfQ
cgWh2BhAljfOWH/jzP8rKOm3ywjXiUqQvI0ASpVo5j+YTTG7YkE1DduymX58K3W9WXvp+yaEgbyG
N2qNgY1gSAVbUOrqPd8wmYPx9COAXjTYgIN2AWJiIBXvkdahvcnbiE4A41ZhkXqxFDjwDKKhzP/f
lJ3ZktzIll1/RaZnoQ1wzGaSzBSIOTNyZA7kCyxJJjHDMTgAd3y9VrBa3fdWqUvqsnopFjNjAOB+
/Jy919YpzpBKsX6AmFgKzhirWI/aLZeQA3FuJA3gNqw3xpbCPiLesfKtP2GSQaxLu37vz4qNlkHC
tQZF7yDvBb3pgZGAh82vsfT4LcqMV9y0FLLijklE0OGQCYw5DjU0o4d60VxEDCCOfOFswYbK5Ibp
YF9qNl2F0gYTVWvzzY8Yw5q9tovr1gv+NN9IgruqXSVT/6YP3fARTxp/2kOj8zfD4obTxmPFcw6L
7V93YkTrbO9zw5snirw4KFdxKVnXso+s0126R/sZnRsEfeXWU+F0W0ZV/Mt2c7ZKvuOCGiBlzHAm
ISVN39o4RckxgOx7XQe1PoaWUWymwuMt+HXKVAq1EvOWYujY0OtwpghRkaXXY+4bM336tUcVLeN8
sp516abqZOTMdj9OPqpbHqfS2WJpLZq9dCN+D/TAst2JtW8N2jpKqsQMOVVUBcJn3NOnKQ6WLvku
U6Y56zEdM0udVKPZoHG/Fczzftcjfo+d7Iwc2tL7wlW0UsdWa/uonMVubsBXNgQ24crgkB+brt/N
v3/DVHi8yMQVL7cSVQ2GlwwKzJHZ3u8vIeRDw7/i1aUlebMrNX6ZLM0Mw18h7vk6riXCXtHplE7z
Eu/Ro4dvwkVDK0qbOYfBk3OXKgD5u5RgZqb6VvSRVvoyli2zhaAtzZ0TeBwgyTky1vmPKk0v5Sy5
sLO3sfq52Xp0Nn85shKPJqscjwBhEtC2pBKtNTSTDn/L3y9O/8wyQFoRsFRQQsUsu34QOAgz/hFd
goKp6lwH32mBnVwnGTPFRz4j61TkoedKnD6/A5jLJfj71/3z4usEIflGdsjrC8qJP1cTYuF8mEYL
826c3+gKrSvrCJOcfvj717kurv+4o/zm+rPZQVTH+IDi4p8/H31Vb1alHDY46cNXYnmbz9J2h/6I
DNPHA9SiRN7UK1iZm3R15Lviofj192/hL19xTB42wi1GODGb2u/N+MfHU9FmlHbOf1tjI6y2AW5o
L5F+kIYynlZT+OgINJUb1zc/m8zwHfz9q/65XOMTo465wnddvuu/EGGYweGDo226aVG73rgO5xtW
reu4G0TO1xncgvP/WPf/ss/xOdFPxPCrfAQtf4Gj8OxiymQMvOZFfI/daum2mXY/YzOwlPz9p/vz
7UN8G3sMxBnUOuAA/lwzwVLsYqVR+2cxRxHcqV1lPUrVre33v3+h/9vFg7YSwFRCf+L8GTOTT1nr
DV644hCV1XffT4seM0fNH8Qz5sNwiPTPPwQdf/+6PPl/unNB43nIofzIc6lNvT8Tstn02mBMnYXa
R9X3tj2OZ+PZiIkrU7fdTngy+FkQ7P4L06Pz07fUXGMBi8aPMXcLtbMi0/8UshwEgDYbyjETRLOF
4VU/hmjfXrBxNrexprt5VcqXr5jEyo+mELbayjSKOGbT3WOrnQ2NzKLAZCeyeUYDFl0lO0Wsz0Sj
+3Irlth8uP489olVglu4ZXVmxNQH8vuiUguevyP0CW1GG0EUC9muwKdkxbtE+K0UpoUeOvgmsBAM
HsLf5+uJwsBKOgZpDYMdfIcnBLNsN7FQLEMjIUHdGZSyFzJOa2friOCGVTv3SjVthsnCAoqRhtU8
Hjr+vP3dXLJczhWXhrN+9ODNht+Q1QDeIOjK9KnCyssYF++S3ZynAJ/EboxUh3poahrOvGJs+J1t
LgUbZ7w+ZAjSkZVEHmKVteOVauaLl34emmhfrMQHbltSDO9H9AE4Oa6NoDwb1k3NzBa2QHvtsBWx
fT/6jeKDINOh52woEmLkvAcMsB6K7RZdj9POvwAswIMOqjlj4zeRPSYjiDP7dvRLOtZ+Be64G7rJ
O8quNXQ4LT99K/K2BSGAQ+moUa++j12xvF79ZNQhVuB3Z0u6/k07ZDimwR5HxQ7T9ngYyuvKpFDj
HRlXR0FSyJQt0JQedO5IL/NwM1Yr4rRu8W/+2BPwjfLpbNzn1e0fTaHSK9rxa5cv10sVwzA/deAw
cF793kOYBF1NNNB2I8zWQ+TdhrQs3zXq4G0YBbo7KoOqdlvVo/XVYj7zhfAb/KOWZ6frN2Qx1U3r
WBJ2SmdBkFSUuQffQGFaTLyofY3AGC4OZvz0UhI3Uu+HRo39DhVI01yKBSV3UusAHryPwAcLjOtz
M/8hf1mBZUBhJqWiOwRNdJUSG7ZO2t9djreAZwQ2xu+LWw4F7kP02TK+kUbrw+8n/z+lIP0iG/79
79ef+SE7apssV7+pov/+X/8h3PWffmj8n79/SfYptx/q45/+Y9cqeryP0+dgnj7Hqf7jBf71b/7/
/s//8vn7t3yBoPA//usPOREpy2/LCtn+oxLUt9md/mPp6P9q1cfwg5Js+vzLT/0f/SgspH/FtLLo
/5tE1ArsfyH9xYuJnggAsLH//JtG1Ir8f7HRGnEK4fTloxYN/jMiUXj1vzNz/r2YQKhKALcX2OAZ
WZppLV0BTf+wk3fEb9JSjPBo5hPDVuyaV6FTTIxBc87cIRWOjpAOol5vmln96qgnlf2QeigYHwPW
xuo6UW9YrZYk7elLix0yAXe0Lm5O+W6Smm5W2Z9DAwIyvWPCDnp942cpM9nNaKRyD4zFVk8/k3rj
ldZutfpJz+cWL0KT32WRjSSQhWow0WZg8MaQcsFbe0/iqqMvqMepJ9fYzp0jh2oz/LQRiTQ703ix
+aG8mZ07y7A/7sp5HTo8gtkgDp2u10aeMXBltG9Uiq2HORUEBPtofI+DCLPWNGZkxKR86bsE5zf4
69k0TrWfYn8lvXLuqztMC2OBhxPvOYTJoOjlj5HuunpbpU6fuHjxVpI/iy2jdODsXCA5xctbNYL9
AFYAX4uKG2N9hiJpl9N/6h7j2e9eeIX2A1Fhd6etPOIsU7o5zBAy7OSRtcmcRwxCUKiRteeHdFDz
zzp2e3XDahs8jCuuBKAhQKPKW2+1ikMFl3N+VzHTRkodZ7eOgfdRAZFIFjxmOY0ptwgSC5kiUoCM
6nhCQvA6z/MAnYR5tAmTAUy/wQ/OjKzSgFaS1oZpn1TzYG3SZfbGMyI8+Ya/gYVnMnDP07UJb3Q8
aT8hJGG9tmmbdNtVst2nSB/snYM9n/m5P2JD1viYPPE85Nw/rzBDrPLXOEX4dRPs8i495ayga1PT
2d/2tnVtnLpQi09BUU4lV9rN4pshEn313Z685hCxoW7tAkePwX10M2O+SDIdxM/zZNfxpszh623y
FhNiH1SYxWGgb+lrN8lownATGeLa83ipHjDBDsvGxn7+LeqhEGgpSg9ePQvn6smsS2zLZ1avKxES
nK2ve2FqpfsKs+NJI5B4E2Mv22QNDD7BtLdhaUTj8hAHLvAUDK3Fl3XQtEusblD6F1mxncKCKJf5
sfVDKPJCLuM9QkUu5w5MOjPvnYv1KN/BLDPHEVMudCT8nEntuGh8nKGxdvlKU/0yN3XADVMGgX3T
4r9xb4ohHIIdSs3MwsgF2YRpBkpX6oFdU0y8SwZ98jWQEKU+Gqd29zjSOKsuxmdKauWQh1poLOKT
J7jZZa1Ozw2XzrrNU+mNR8+sjGpbbC+oaEU5vGKUCPIHncNE6YcU/XPIzGNEO9Dtevhonwtb41sM
I+oofGW9z9NUpYmg2c54dJb1RYFOfo47b01SVmdnixYt30vMY9ycEyNx0AjrCB1feFz5vPWIWZlS
D2fn1IE9sfrQBw68eH68i6dl6rcg0jOMkKCFAEIVo7ubkAUe12XpdjOdJJ59WvnRxeuczH60Af9Q
Mfh1mP0IXHd4q92yJtUAz7A+ZtY8VntDenu1m8BR5dt8zdcjGVcSf2pqiZSo5aK+zFFUPDmLlm89
EcovyojlzVRIIKtm9u0tiwTBzPQFg6TNJCz3BJZK1Oxa6YPcr+z0vM7aO6wB0bxzzYH3kE3j1eAY
IQtF97YgC6XquJWdLi901QOVUJcNl5HB0lu0SP6h8a8qtQ3zudqGbsPmHpQmvAu9LJ03A1TlvZzm
8DLmY9Rv8X+28jDTeJ82E7qUZJ7Wgab3NERJm9bZHa7opt5W0hN71Vmt+DZ46xwzlib1YudI1o5k
Hi1AIPNKXTUyTNgxk12DTZUtFcs9m+k2LnAGXkDF+a9pxPLNOXXF5Yao7oq86MV4aS2HaACtU+1/
FYMsH9aOEGPAkIGDcVhqbAJureb0Fhtm8ywDM96WzEafoUtVe6orjXG09p2nvM89jNNZ+tqmTW/9
WqHgMVxvZQB2BGVf0LLemnWXC1MD0korAhea1fhYkhGI6ykjyVeu6evYuAUme1QW/UMP3RiBGUMY
iYoEuesjOM0yOIqWzIYRf/e3lXkrQ8NALXZiZ+Dh9kFT9scWocoWOgyXz23BzhBwgLgjqTzLjTeF
mAdtNjzxxVOgtHWzul1L65D16QyTbZDYq1A+4w5O5SNVrmkSYIZqO9vGfiQIGPFLDQXtMQ4tVvKo
M9lX7F/LC3AsEaIQJd/gcxwd/z1nXepx6mmby1zXB45edpJVnFf2I49ntWOOzHDPxwqHY1GN5X3n
AxrfpTifLtnkTZBEgnmJd7MIFTEN/tq6x7jHbnEcZagWWAckOl1/UsnvfTBeX0KRdrgRVZkdRTV0
znGcbUI+pDuJGigMJx6HaFw/jzbgcEq299H3cBkya9dFE39B4U8yOcBEgiMGoE9ogNDwJu0YiRZx
uj2kzWFxbbmeEbYt91EhI4TktdV2ex34I+9oYo0PWuhkGORau1lY+fAhQDdR7p46ad0z+iEuGz43
A1F0Q1Nyhcg5e69y5jOyNS34rqwgO2WTnUsOEaqxvy/SsZmggAOjMCBmLjV79njnQeMnpx9Lxuxy
T81kWP7K+rCsim8rqwtqnhK+8cfckFR7yOVkus3qNLElN5rD09FthwKgb1zx3VRshC2ELE1oRAwi
Te96gD5jopYU1Xspunjvc8nurAWf5Zh0BuO+cz2SMTMvyH138hKhJ+XjiL+2ksvJ6qHWJI7leTv2
JC5TXGcZ3WcFWg5xZz4O5z5IY4410KPp8aLJ/9HiR8mOGeIJEmxKo+anCaJbfbHtuHpoY5a9DQPh
DvykjWyfXJRagMLrOlSNeJHXhJyg8k3wnENC8NhpX9IKaqXdrby1qfTiF3tYuXvDum6f8ryIvi1z
bX0tXQwkl3Se/eE+Z6lKak8tUFgadKVg6taq2JE0MD/0ywpaEem0i4AirMLircry7HtTpF5AD32C
hWmqNPNuSRiZ2ptotbCMz8Pgs08hEp02cWYhrhaIg1aQG+1TJP1eH3SIKOnIXMV7l8tgww+scLqX
285GtbJjgEi0XaRcc1LwZNpdMa5Yw3PfdYNNEWMKIqYE3ywy/s771k0hLudhzLS1X2wLCw8Sq6ze
cA7Ty/MqhuXnChTo3QBloaE1azVhIe7RJYd1FHI662LEmFgo/MOYO51+QUQCAG3015jbt1vLeA9O
Maj3JdPtWy4xnQIkTwFqm9Z/XK1OfOig69JdMQvHTipEl4jeoqrn/VlTVW8RsEUWzQX6Ctz4aDmT
wkOMvYvgUrrUuWXYnQcUti3a1iiWN4Pdu7Q+XKTXaBgh16fyUHdiGbdhGSxfzORVP0emIFYSavgx
IypWYEdtDm4p8kRHCb6o6BkHhOWcUQ5VxbYCkij3c1t2VYKXzHbvzJpSmiD5hC0aAye7yDoLrxTH
OR0vyvHkxzRgDYfTVsY5iE+RfZ8rTNgPPqiO9Kz8zj6YWqVPA3ePf0ALH3YfvWqgZJHsErU7C5J5
/6SDaWV6S/uQRXLVeJGSWUR9HGzSyvVf+nVhLij8Ib9BRhBGyRzQyzi4MR35TYoGod/kIQYoxIM+
oIsY/EgCvcDQnEdu9qJgNVnY8ltx61NyuZu1JIjtSn+SkPAWmu9bq+yhrS1qyQAPsCXhsM180hsM
c5Qj/Hg6UXWBPT51fbQkmzDFTZ/0ekbhpkc0xFBBohO8BJvpuGcj7kZgWNj7Hg8dqWfl7N+mden4
3BZiQUcFe/AXGGEr3Cwm8L/I6466ieMuuysnwCJfA2slAVt4rdC7iAmteKi6NSQ/DplSfr6CW0BR
1JJkYz9NzyERTN6mR/0BQRkHeJF4VpmDhGoX64ZtlxgBjHnh+IBxxf0EwlK1G4rn6dJrzgknrCTh
dGOvVvahZZffrPMQPDYlLuJ9K70cXWu0oFhyiB8Eb8uWzUBTXOX6wEIKnHZF7N2KBfH9DQyQzt1O
o7R+diKf3DMSd7v6DhG0nX/atMmnTdkNLu1FWSxUnEvQfDflYg45cKCbeXCLc1DnOYValn3HXsyc
X42N/wZtR3m70rbyVwtkwMxvkc0j3Izwlc9sAwrtWA8g1MS9YW0aZ9qnTRU6DJmlepltJdJL7asY
skhGtlGSWUPjXhwcF2YfFrruXxcXJOOXanLnfBuIyKmetI2i5ozAEydUJzPOfFjWo6o+6QyXx2XR
3A+7jnn1tGnSnvouYDN7d0s5ZgfUFOaL19Lw3+EEoesXDFE53wnc2N8mwZe8m+cc1c2mAe2THdZC
ADCxZFjqzwVVpP+ig0qMh2bVzrZU2J4LyP5P0xrar04UiRdUGBMJYoiTXjFRrfhohPrqsj9Fj+XQ
AiSfI8DRVhlECONKCMqb1Il6hCxKFsOBuXoWnbLQ7UGRInlJ0IE09xqZ8jEc2uhQ+Na8S708PAyq
Si+OTrHQp5XzatkNDmqBmJCedNuPLDqYxjYl2uVs64cNzISA4xsKpsBpd0NxNT5HvueuB+Zk1Qoy
Qts1hku0b5Dcw/hCrTt9pQyFPjgFtTzaWAVvlaIKokfWIAxl7xLhnuq5cJI+GoIwSSeV9wmbIE80
BHRZv+XcC+2lI2cMHiuKHHOMCTyj3Aj88kuT4k1H/+UJDsJLMKP6wh+TtqM+oQ2vfkhqfsKLM+Ce
dpvad6UOxl1YxMG9Xhy8OI5qOUDoJuRAbkhSD0K7ST8ip+bkIpi93MsAE28+RUV79qWn7xbyLKav
0jXZ2S+xWYnahDnS2HG+mepx/bm6dRjulHGauzrzZtAkWVcmdTnjAI5a+j7bNazWJ7JhIxTlzDhM
EsRaPVe6BGmKSrQUUE9XMkkYyo4/Vz8fXlI4Q8F5ZNrvJV1l9wvHxzB+IbYse57gZCdAjDRdGdyT
2Sa1hik7TOgWP3zLOM/W4jmvhSGWmvaxte5qmauDjMSMaW7J4aPMPU52IUpm5Lrliq4RCqhRgPak
ugzgsgV1RhU8BMsE7Y4s9oOFEQoKnBMdCAkr4m2IqhCOshmjk4KnvYtXege3k0C6nRSDh04n8kWF
h0ojMyzKAX3s5BR1QgoR1pYREXT17pcWF84GtBNtq4La/9HpqWIfOFRH6Wc7l9l7tvicOTV36TkO
PPlUihQTpmLzJ/VjzFR7L52MaUOp61hgkLPt89q49sA8uOl+MDvxwndlzUGwLaco8G4tuvfXo6q4
VJxa9RM7Gjoit7RPkZldfEuqaN7bWEbmPDgQrQTD2keSa7F/oGyrnqNV9MGuMlr6R0g1SwiMcEH0
DeKIL3uRAZyFsJXvDBkwZHVDkT5k66RJGQS7ADaYjYQKmR3/yMQietExD9duXEgxv6nyUM2n1lxT
akphzR++9kFTBhZODdm7d16xzD9Wz+vqg6SnRKJ6nB3CYs7e0NBBJZzEYgRcp0zfZghuj+BjJP49
bfxnCNTDtggzjbEMI9Z4R0kc7tnvY+cgg2zdsLBmzb5IGxTGve/pAZNaseAomAareK7LljuHGPoF
3LHp84W9uUc8iKC2Vfc5FtELYYlu/lw4V2cyt5j7QV96uCmgYwpCCP0wPDutiZ5dm9qHp6U8CD+r
Tl4Wpo++FUUPZIBmC8xXxuxHy64AbfpOfEbgdw3ym4TcayOrF2sFIdI0U4d9I+PQu5+WEDEbipL+
W5NGtfMKgGURNzCTGdxyvSUxzO6iThNLVZMU9bUdkXQl3j8thzg9sFfGz3m5WswiyloSyzfV62Oq
8vKblfqst9d2w2VIaw7/sSdriPQqLvnLiMuOVlWjUUOEZn2lpGqbE+aX9if4pwDixTWLbxYDp3XL
GqCCCm0ZMMMxjZIylum5b5H+JLQTnQuRABBse192S73xHKasL6Gqu+m+WpFM/ILujKKJXcnclSsY
IwQBtOeIEsfnAxh5fitLvDUJkxMciKFt9bvBB9pabtcmwMqP46Ye7+Aeqnrb00e9dOpqhXAR3vfY
1jXS6w2LVGAoiUeDJaewAnq+Ihg+EQ3Y3/J4iPJ9N4B92efe6IwzU6tKxI/rCJqbEEQyXB8kvnG1
bQzQ8gwQLzmtWFheTREA3RVkzmwQ9+LyDgqrbRFjj+1t0HSYFZ1lSvHpp+ZnSZeFKMeQ8+9+mVa7
3Eh8xbcU+d0xEFlr9gVd6nseZfNCKOfyhBieTsBQkAzDmRwoGzkmpt47HbQ700a5RyuuKjCJAmDd
la3rveswqG6rAv/Jhh1hQnhruEF2S5xX0bHrlglCJX0ofRIFj9q2yJf6vUcEeyXxRurBFUa95PWC
fjteI686kczS4aPwUhT2+TyMG22mOd4Oq0MS+4BAe75loKYA9tn2txpKr7dTbVtOR6IP5uXFONH0
be6i5n2RIOSb3B2R98PLpbJwzRmBrk8/qV+mF2g4rJmT3dtm5/ZRdCzgTmGQREFtDiynrXwk1wNP
HASZsHr06pj2Gyh6Fm8d99FHmdNu2chMFRmrQN3di6ojeCDo2m9IajL0qg2T2dyadiiysfeCCqS/
NAeLi/HV+McidzQDP3rhFSemsPo59aSa0kzLD3XZW4cIaO5tOyl9nNvJPwWD49/PMra/AcWfb/lc
3T2SP+s45yvzP9mKEBKmY02E1Fv+J4C6GsvVDHBzYmR8MG6afRb4XV6qfm3zC/xCPW/GxaRvJRKE
x6y1yuNVLsPhOh7GswOLrAJPeI2AsuPVa/D9LfhdWqugoeDWArokpovoh1uv3ncwfuPJpT176vGt
9JsC0+7erUz5WvRQYEUSL8g+9k6wym8Q9xWPUSidR4TyeXGmpSm9c4HqCMNaO4V6F7eFE20bVY5H
Fc14sOLIVBjT8hi0rxKdqA+1N8uRPoAY3S0YR3wkqAcNtb3j5XhtmBW+tUFqeYn2VqiISpQWBE23
Dz9pNJJLk2oCdBMLKuy8b6qJ1vPAagbuHe8jAjK2CEt3d1lf+yBkqa+gUhq8O1AB3ZXRAcBnRi1W
zyM3BdnjXE4kCbCGzMtuXTuyMqtMCdrtkaiRmEzTe2pE9qXo86Bg2coZRPjDEgVb3zFiegBHWQI4
oujTydoRN8vGlhfFw+ws4aOP0XC4AxIAVGlAK2j/Yt1L30lyCuQ5CMvoMpe9eKDDziVwG3KZM+Da
W4QvgO5l6omzD5+t+xrmdfQx+WF9IXEz3PlV1b/HXVeNhLxGVKirNUdHPHFLCUdhRA1M9CBtS3tc
lvbIQmPdGpjVYCrrFP3UqPLqPlij+rHWuWnPFlxKMlODLvpwebydHUzHlF2ms/W26NJq73t0/Rk0
rWzgAC3CBJGtA6FU9eik4ZtE7C2tJyPMu8t4Zb2KSD+rMCPmWUQ+Yqt6/FhXw8PrVS7QcxFYEUZ9
yz2ibovnbRSgEyahVDZbZhjjt/waH9Ivuxmt5X4exeBsmc4D4Y1XLJOs4WbfES3xOUER+SnmloWU
IGiaMhyzJzyyjUJlQL1vviOQZzzOgJper9Xpe4yW3o9MYFFde2t6Yl3R28Wrm3SPzSO99QWGgh1q
zD4/jGUP8x0QXlvu/I7pfVWbrnxal7YMd7O7jFfCv02bYIXjiEHcxp8wpeO2GV10gqWynzLpE22R
rfm+LOe4eytwI9KzwjdEsIZu/McRNgkK+c6xfw1A7C60zl15dmdB3R20RmlWQ1ITjn2cVQ2ARpqX
CTo80z/SGtGETZR59hCScD3e1AbV5E0+znlObq5U925s4flG++D2D5hLFMIw/ih4QLUdg4uLIGmZ
Aufgk5L+csP4H1JwFqVhdojAlSWIDygB9OS3Ps6a0p84VhEvclARDwuLcMq4C8CHj69/ityvOahk
+I1QzIDcrAI7jgQ1A/C3dlAu0vEEtg4OughuhsJu1oQO34jjnEamosQ0ne9dFmrkH+ka9cVdPcyL
PHld6NpbzsNQ3cKWG5Elr8rfYq8fGcBY8/SMtX12sERbwZYDJaeuwrOwfLGZgPiCpfOcV6gntvj4
HGreMoJT6gJ740yoZnSZ9OTWbdRIn5605ZY+MoupTklTAFYO5xkV91JAHqvp7iYBsK/DwtP/vNqR
TaQLr4+ZlpTfIQmVlXEnV+J7jH0Aq3Xeh+/87PSUg6o+aQTTB2ZL08cqlHiz49F8ieAi6K2Hn10B
Rc7g0IkOtiQVktbtuQz6tX6tIUFbt1HYYlz1vYypJ8HCImBQF8gvIMqCR3QTc3uuSo/EPxBt4S1M
PY+DP7aW7hEhihUeu1SM1iFtuplc8KILp68p9m0JTWVcm8911KthIQIHswXTX7b7Hm9R/ejGS7Qk
Kxo/YPJ5pZafQxt3c7KmkxftFugusGmZ4DHNhPhE6k0apz/oU9Euo2BZPjqFmPoo+To3jhcul9Sv
VH5nlsBKFrYaulIYX9nh3bF1dpFj/PprMPbBh1CGw1kMc+UoCZP+Lg0zFBIXpm7sNnC01/I00CbP
TpzD3fNUCvIlIGQx5EC5dGWUq/BSY03Mk8ZMgBLxjct75g22c3A7uiJf2GjCgS5PENYJb7KgRKGr
Mb2gPCBuyZ5lgwgGG+tdhmiJMWUpfDRx7qq6+SJEEcQnhw7juAfXee2t0/fAcia4S9dsnn7pTqzi
jOlc5mcuKhbRzsFI2hN5P23HSq3eNoZV6nzRhN5oBEt9f92VjfyaMpmnT/q74X59p1dRjJjUHn7d
BD5FNmKHZsO8dw2StRtTuGN+rlkt5pPuiwVeJFqEU9ADzmZaR5/CjZql+k5z3dpN+B81cIVOeIdg
ktVl9d0CrolAh1ZNKrxeBc7yA03bG6uOnScQsFZyDTf8mkehP0Mq6CFH27Y+FVSd+MI1R4QUsuv4
xQ9TA2CayDzrMljOUp8II9CJr2dnBxPfvmEi271hVQx5ejWxL2i9qt65OMvgPFVo9uat5PhAHUzU
SrC1cjJGbOhTGAJ1W78oKFBQOpjQQsZjOgTprvKzdw0n4oZSnMGZRlhuasrdoH4hRmT9sKcc9lKA
YuGVfQ+qcMyEoilu0Tjbq3OkuAHrsAk8etHvWd3kxb4B7RTcr5yuONmHhJrs0bhOxTMn1at/De2n
d0whsAPyC+JmXr8RQo7SFItf0xW32aTJQ6eOKAFJj2nOKe62mUS0lDt88LOFu9ppB4zBpQzi9GsY
zku79a1qVN53PUiLJIEGNOMF93A0P9o5+8S6zaaxyU66wiYY0q1Ei3n2BscbWf0zz5/AddWKuD6c
5p5oTzlP5vJe+UUmHqQE7fQeFCnCRuhiHEEbzIUloFi5Ctu6E4KTNWI/AKYHI32MfgBPKxtlod3T
8GZOE38V4xRL0KEFpyh8psLulh0m6BEFCxb2mDEujWkgZVOHBKfUw/jcM4CpmO/CIi2/AJDKQOE2
FdK+9SzzzqqQ2Ps+OPDt3C0ys5MZ/TzWATFQ7/WHmKY0UkbpO8vRNxYV3l1bYvL43nLXUOUb9KJY
zKyrWZ+pNL0kbhfPX27rlGqBARPDMo4I9LD7h0b7uX6YyZKHqtrj6M7IvUKWc83HsD3AI+5YZ2W5
0R1ttqPF2RU+i7HrqTpkRe1QJGua82RMNkZNR8wSvPfJm6viphJY2u9ZORT1NKNdxoGNqoiESSC7
SXLj+RpHH/W100tccMtSg/uIW7XICoqD7jBlFIWaw0/phUP44kRg1W85yIJShRiTZ9uqDKGeF7Sw
QdaTt8z2SEKVo3j+6C+/Sqts1C4a3brdMexncWt9pCMnOMVOdUcjzdX7WA0L+Rd5pNKDJBQh/hwQ
7TTjFgWTL+WRNEbUgZ656vygZvpXOZDMICYvO4ZXS3gOdIUtD3WNRU+QMXEWU0jkOuKkrk1dlu4x
R9w/3iAgU+LakBacRDfoR4qfQ8ls7FqsE1Z0ZUWnjfAPtbZzf3mCbJI563NsD65/QErDLJ5KSXn2
Iacb41KNIzGBRBT3V4VmuKJ2SSSQ4TlREUGsN9rq83KXp8i3whPTCyWPYZxpc1AB4L3dUNUzWIkh
q2hHSVWb6GAPBdDXA2vDYo/HweYh2o4WOJVjXeEu+GQEUwM5cKPJyvZ8Pn845StakscF4rr96wpa
pbfNU9F97zOLwQrS4F4xAfba1mOIRbFM1EbmikIirQ07fM60j+GFQwPX9DeszwGyAjTaxW2rQ42+
BIZXbuyFljCtYIZy9PU2XWbq6c6t/zdH57UcN5IF0S9CBLx57UZbtqGVSL0gNJSEgimYQsHV1+/p
fdmInZ2VyG6YunkzTwb8xMJVYjlPMTBlENhr1W4X41TJc+IlDa9RgSs76LZDN5ftWx+V5O6tISzW
o1Cd3V7qQnJCDTJtFjbGhXB/lyA6WHaFqFnOU14NlssqNVDRv0FGK9jw4tEU5iIuD1VaGdcdN31N
x8d1av3m3XYfvW2qdZL6v3LB2btf9RoH1UAhH+JJw/pYVDmJTLPgRHgfPS0zvauEFZS3CrEeYkXP
omA3RrKwDxYo52SHN2zMP9uaQ9AJavti/XrsCEJK6JFvvng8UlQUz3VX/aCVclW3oaeeWm7k4OTT
NoYLZ54SuYDPQ5KGk7YfC551vC1I7E6PYYJau9jk8Pt3mRsLQ41MTiFjrWoCInVlxPI7Dofc/dKI
ocEFIYrDMzkyXgFvNdHI+tAwPFjLwXE6suXbkNITqtQnnIfIQslAKRdwHPw+NR0so92FiPlSknex
Ghu++z4yBPD73cixNzmj5bT6BCo9MJ+dz1x77q1spK2DhXufpN20dssJn47bX6fRD+J//OfKoGX7
c6tvxC94LJyQRhjOltYp5510V65IRp8sLk9zKRsLe7S1ZHvMiVX9atMZuZVjw5TAM9Eitc5ItUxM
FV4Nids0OL3zW8P6KvkZNm2PvRl60DqcZ9BG8jxgXYCp7fCsfl5C/ssxsm3PLzcl/X9EG30ACZyx
EoGD4Fn3vDC3xle5QtRZXZWdwjl/oB1np5ZvHZw975XnB6aKA3t2I19pbRd1uk6F5nEOQkKuFBfE
k83ZGyj8Ss8eULcffq2t9u8khZ3/Dbt+rF55IrdsojqoLKniWeNeKASgdAShstI/GMHi/GhyFKbf
kco4quwrMMrVnYt87j/M0iU1BOHZV8vrKIT2LzXWdL3jiMn+bAVtByaE1MAqP9eiZYu6tuWam7MZ
uyLY+8TjnH9+tHRTs7F1/BKwCQg7diz3KJ9c6g/ckvq76l6SN6EqhDNrv8AcpSBk2Yda26rZIQf2
0++JMCwWM84wIzVh0+h0FYvTFbf4EzKIgIK9ZLS33lcgjyg4BqdJIb5pTTPTdJ/Gdqm/3SxiKESG
KlpyfzWszta7OHEVLJxeUK22Rd+PautWdjlvnDEKrR0u95FdFC1/jgVXX/r6lawFkeDD/FjPv7lV
G3dHMfImxYuz1DWlC02imvIrnExGCTGMPNyaG3wak1n2lc2eh4Q/UVbvmgfO6N+YougbxyuDceOZ
YD9fd1dh3aqO2E86qDG8w/NPYDLrTIxPP7oU+amG8AE3n6J42Q/+yF8Kl8d9KadRhPTSujY7lhBn
3dL38gPi6wp0xNA+Q6JZgXcc/BfAKOG88YSlL2PfhX4a+CGl1A2x1uQG3dTDsCt9Huy4IrSRhyym
eWmnYukxaksUQL0LbWW3PeuLSbxC0gOilmS6kn/1hOx3x8vlzl+k2N2E90+f+xE9AxFzHvlheJ8H
LJN0fgCooDSZkdb214uzKP+2yLaApdmvMxsjC1MnXYoWNMBsYq4Eh4Ey7PjquRmyhIrPnh260r04
msao24IvDMS7Q4oD+bBNiXnn5L7L2bzS0enfxfBIPfiYQr5UVYaHYvLCc+CFhY+eqbyTE1jWVxj6
/N8z65GQM1n+oxuTKC1CYf/muOkfhipwnhy+DWgAXbBuF95E+7Fl6Rc2gX9WdlADcS0Nex16Ip+b
SU53ISyLXJkZqWu0KoqmPA4Pt3xRTerSJHBN1txmcYwGfWrjSb7Zy+KCR2uiV9cV1mYySVuDPrBh
yLGWwODHE+JHw2S8i0ozfkbYiLeAhJpDJDvQ4n1cgMOZh7OVOAHdj7nq3hiaGsQzyxEsZZMmu0in
txIyLR1tO2NUf5Zlw1o5apZ/dpSH653VDjhMo2r/KKpM/BmGudbbgGv88bQU7jdVdTSCEJ+mihAu
gdrz72PuzEXEXREUt3j0yl8yH3G2OGoIPjDM4svw15DTwTR6JxU28VZmIru4RNAJG+YYU9y5kHzD
UIhpIaRy4oFSxEKT6VxhmlQDTVclZTFB7R7L/3tzkdUThP+lpmGNi/fmLYydmxnU6TM0M9ZoLdSN
d1sDoGB3oMTVg55C617xQDaqWl6pt5Pl6RFGoxGdmgSWopEBctdaMJpipUyaWOt6C2HLbNm9yYOb
27RLNBorDi8Vl0ujX8CfUwW5xegT+8dm7sNDtcY527YIO3cCOzVlK4zUXdbs5bfCqwom9QU7fCAm
H98toslBhcL/Qsqq9iB9loMXA6hkS4ZYOJI4A71TFqcFT8Z9hat5XhPBab0EUYY+iYtVX1zDbcpw
J99qi6U9ikFsgjTqg/pJrwXTbt/EROQZGSFJsi3kkpZ4vODz0FZjKpazQpkFIwGdEAYsFroR+Wd3
2LEpDJobiqT3NLs+W4pq7eMUOkFspQzzdYqb0DsVXjUcJ7tSEGMQZ08Zz57TqFV3jEylT6JHlawb
OT4V/MNPzLPNWzEynMbG99JJowo/Kg/FEX7KfO/nqrhksUiuYI1nbF9JAqBjmtGg7TCMXoUkmbTx
6HQ9tlNrnbNo8f8DTgi5YJPQRwcolKCZ/SBfmQ/6eep3u9Lth0sg6ewuBNDqwWEx+ihzOXJqZauR
TSIQFz3GPyAYcciEJern2jGXDunkMkIea1nfOM5lLkR3LbCzfFJ0Frk7JStvR5gyfkDgehEffZ1A
fxZ1UJ2JD3AXgr6Qd4LZGIriB4LL53LfkAAWF4Wdpdjr2hnSZYrH8ezjeNly8KN3MVaLvoFqyz4b
CkV2SxRQu4Dms1eraVmgwmihhkM3DxpQ9VQQTV635Ej9nbKS6trVGXkh1gfhDUQkB9WSPSdvCXZS
xzAmq4EwqrN3pGhzGZnQP7Xt12e22mrXYiYlZdeiDubENbciq6fnhIa+tC49EHXItHu43NHN54h6
SWqoYb6pTbktHA7Oz8Os6SykWqh8a6N4fo74Hra8tV2alnnmgPeLKHgExZcdeqxyvzl/JSuJOXo3
2jK3XhuCHUeYsQy3m0c0+gFGLH6WvGe/iprAGO8bOju5gNm2gWyYGarrcCnSadYTq/ww+O4gMb+J
7lFJtHBwQWkZKOY7emw96u3aDdOyQwoBXByx23pmcCKu3QXyY8Ar/OQB0HkfY1cHJ4Bb5jBGZm7v
gBeRvufEXz5yYGm3nJgLC4oueXHQkE72ouYTXTwP8uRM4+R+zWz/kKM3/8WAGQTPyzJoamAFqIqc
0BH0Vc6uM/dojnxpyLPlaTbUlHr0svkbOGY6iTCwzrz/S/WuSukl6VTYfXsqB4y6uy7q4vcIH6a7
obcDwB7kHMHfOgWgSljnhbfa9QdKIlxKDic/cT4ejoiYYIwRpzYTclcAjZUHu0/EesjdzDafUndR
iSa58P8/8sHXXop+5o9/8kW4rNXqgj0gm33cPtQVkAwpI7s4aYgF0Ez9pKbspMbUwmFQ0N/Q3Cl3
mmYEyqSsqMRi9/CY8J2MPrtgXBkjMztPvCdedzAdKZWSGA2yFebN1rXwqwyYu+sitf3OxYYsTZFT
uNcm2N85MS4azcxbg+IS88NhRWBPOLMw5t/+iZFcclqpxh5+o0FP3XRj6D0H1He2Lxb9qvbeimIV
n1okLp8Bkmfhmbcg3J1gxAGSRcQI0j6PE05P1rzgXx5zlG0rD1T9Q1hOJjDWYZ/fax46BszDCLsv
Yv7Di5gkw5dfRAyKMXlGSuaLTv+ZGAq3ddL0+syzy/ptc9ToqSoa+e0tYObbAeMnN1fPQwRY3lSN
mDjhoe390o/EMVtmc0bsL2CwPgIj1PRp/6vTfd//jEWBo8HQqUUSUFku4ihpxg3SyIPNGCHSFk8j
/sxyQ0/Hw3m4uFnfPwF3HaJ34fMxHAKXEqp/cpoqC+sAnz9n1Z7H/jEhphj9Qqud94gZmF5lFCWC
V0lXVz+GtcZwm8xsaVOdN8E+x+Pbf5Op6aiUzNbQee1gfRcXli8j3JxkoQgglQsUpdOqBaGmnT2C
B6u3waqC4IQKqd4ZSl1B6KNqzmToqQgdWtsZninwfbQEwexqsVT1vP9/aOil3qM6NjLfAZDh39Dn
JV+IYYO+oqDlPqQP5cJS4AxC591moq/NpPbcFijFkZsB+LIi9MiGfEVG3q3bVYs3Z3e2o9Y+0Kr6
Vl5O79Zg2/J3biZmVlOgoWxEFWSKHFXzGk0NvA5d1uF2rpohOQqnaPcjFLblYiG+QogRVV3sCJsN
83cSBEtNQ3cmnzqYU9FLhv3mLwbkuTyFWvYLGzte0I94HOGLNs+/If4P/HI0Yd8AE4VHPwjLvyXt
K2eWa2F4hGO3XnD//rWHKOZBVYKCa76gRpOhQ/4K5LwP8al2MJ5NxM8csfXiwdfTmHvDYgVrn9JQ
eql7A4XiMFrR4I3pXLKZxUW4yuHorSILAY+3AfHWLSNdYh9Hn1GWNiSp7L2U4BiwwbjTwhxMhApr
VhUndfHczOybDzIxWn5aulvZwvXUt1b7aYmK9VdhQ3/YVBzbgaBJdyKt5fY9113U6r8mSnraoyWY
XlJ/M4YctHODYUesFo8fb0SLAWIyMO0p1Xx3tiMAakEGIt+R5DqwPsh6JC4luVgEkj8dy0dz7SqN
3Qd+NB6WFQtYdRXU0TcpPK+qRLIEOdMebB8VZgdlKgs5iw51wh4a5/1yLJRMEk3VKU3O1HIg5p3n
BU9mls6hCzY1sGSSme1Q2m1kYwwwlS+Dtzpfx3V9Ak2lUFE4do3GTfsM5Rtzylw3y00MpLVayqGU
D/tjXbXvE+BBB2/GbeDgBkbptOk1Lsz6MxyGbnjzqJcud9R/OVzGnF7ComPvMan6VFXa/wblZ2r+
KtvOl13Qx5b6ovhqpjbXsKKn0YotJr2KUbxiXBLEiNV+mLtG78Rk0fe+saS/Nnen9Wf+2hEaiHPV
Y7dYL3YrytD/QKwqw50dK5EcCh9xnQnJ1wp39Bq0qt/GgkDZJcelrLOU1ohc/tOVcNxvJxHsMemH
x/BrTwF7FfzsL30tc+/M4Av41o0Qdl7cocOP2kLpmJ+Wgo/nTSGGL7tHqSWNRlnlU2KABWpDKwP6
VD8v9t5RCKS44xfJwrLuaD0lc/XEMynfxhO7qTM+fVyEHUBoYJdlWuFF8lIQ6AOZprk8RyKb7b1K
Gn/vUWV3abG1T79Vp3kG7QavzBRAoHF2kv3i+wMvUVJpwUP4WMV86uBhPRqiHrzHsbTCP6ZsieOY
QJW/IkvrA5VaK0RbT0YBUhFCBhfpym69ViJ8JFUh6WzzNZ42RTmP+67WakHt4QvYBf6or6om9shD
oW1esMBmZ7cL2rcVa2zGNKmWG1U0/acGkb2krdv6m2nMSfKyqO3mu2cpXLKrCh3sTzhgKYBQs3mq
PI9QCV7cWhAU4zWJRIxCQE+uTNry0NtK8Y8qo0+qFuW9SgaGML24xTPqPqBmv80mrnx7Ll6gVIAD
DyJ7vbo9nhSGaNamHitRQKoDpSx3uLf++Fh94livmIJfO2eKCbvWytsaPHlg+mo6Zrixh8o+efAM
4p0kGNPvm5D9/DbKRJd2kVv89CjA287JGD8wXxWbtBqzuXULTT0c6hEX286nncpOkwUHPBaYpN4W
MVoLTeVAnfaN74jxaoA88b61+OGwK1SsoggSUXmGsNolMHSs7j0SMqbGinQOz8E+G8xJgpJwDrxM
5t8r5CMeiAKXTldP4sNNQDiBpqUSj5cu+8mnCQcXQVBDXUJFjUZK955/Quz1xD4bHs0m8GhB3bMG
/xHOhR0TLh5XuGokdsEtJdOrFHMwnKLATO/OHEaILNZYHoIuE+0e9l7U7mWk/eNQlO7C+OxI/z6g
pDw3VdGfe3/ug1sfaQWGk6Tg/3voaclbTrapk9Osh/AU0Lj7DexsRp8QyOO+X3XPTMd8Xdsig+u4
C0l2fEdjDluQNOaRW0XsmFZmDmADotuZcrSlPwGbcAlqVsokV3gPYj72Fo6Yve2tnN+kANp0sHC2
YpeB4d+kMhHBIQJnvKO4N3B5aU79X50vjLbM8CHKn5lN6vRF91Siy3M3d9r6SgRrmzdH4nVKs2lA
8PCJtJHfEKyNeU9TqgPL6NDBD6VCZRpY9YJL4NQ0VW65cwMsBKgFyXhqQd9XacJx4E0BsP3ReX2G
/iWjkeNlJ3tO7q6dgDAeMo7XBC03U+GFL6tTEuNblrXZ1U0OlbMdrfE5s8pybyoLxNKUqd3sT/iO
RtAGkvDjlvJdXIZ0merbWlfkWrjtKK8daOFOnalUaQDwfWJfHPX7NXDlveea23oInCl8xYImg9rN
Ugdfr4XP38K7GSKaw+patPcx8mAaUFIj/yBAZ4hNQVnLY/2ejyjAXo2rCKGntU8q1qWVhlafYCsY
s+5gWH+dLaw5nL1HAsB73DAYnE1UcvsWVdtuJZFEokslvNmNsDX7ZHcMg/VYYBAnbz2PMacM109S
hw3CUdugviuvQicTTmb9ISguDkkdil+BwpO7gfHindxxwBDTDBFVii5qIhqLl/2CXBL/8IHuW1vo
wvGZhFm7FwGoZNtvkvJL2473FrgAVXEIsKX40VvOchp63/H2DdsiJsPCTYDEsu3pdlQ2138o5w6f
+4zSwqMkAmxTWWNhBu6q+Vv25AZ9Qo8vzdpVqcTN3GzFsOBr6Ggv2vZsaE89y9znslrVs9ZeTcEc
W9F7N7J/wc4QMktVGI4Q8huKn9xpyINdw/jXbgoH++xgtwyAcyO973Bu1uw3/OKMdkP7gfRuvIjy
j5GiDpZkoTrqEteahAcW23fqhjQQPI0Vgpo6VoY8Dcp30dtNeaSeOdw57IQ4/IxuyjJ5QS7DHF3a
UfbmBw4DsCaahRFMLsW/mWYFe2MJtP5NDe4UIkQxWimYeUD0vbfaexffwNuarZhrEdTsgxoUWGi/
aOniVQQtvqkoJA5mT/G2d/rhbpdOEe7ylsfGti+tBhWEI8eVhHGnUhTM7LZwdvkBN4tfMAR3xweU
QdiJaxQuF16dp3QdbGdQMa8MvSK+RlrnJ9kq7xK7ainPCVmKZN/DXeMPmDrSSbYv3f4na5KSAypb
OnVa4Dw2e4JDdHMQy2jiMsW2ilmBRIB9zbg++iPOg/E3PoKaGgE6YDdNM41ku5MgSt1samnaoOcH
naD0b3g9AM/D+EFNy5d2OM66bH63nqzmDbL5euJ/9m5e2+CZ5Vu03HOEAO1cO+JqN3oKxdnyBnkE
WNx9Mrs2+rL2ybKe5m4KULg73qKkSSIf1N8c9TRfhfAdzvoxrMq2J+vVDrBrTzSoaJRnu/pH1RfT
RbcE6p/BoQoJ3+GCJeOYkNTaWPXknjOHY8X7HGmbg4JPuVC4k11WkAuo2GzJqccLgXWyPNaxqp4t
v6URWspH2nJ2ZmJUDsm6/mOg4YQuolXLEHeZXJ2g+0Noqn+C8DFQIBzh206HwQYLVmNZrXd4uDmN
2O6k+wMJti6ilKGrOAzKcTiyv0vI1AALSXlrz3cOr0p9khkheY5BzYMyy9kpPhp/ys9mtZZf4YBc
vHa2xCWUZJ/1SuLn5SEiz599FK6k0djytrQEuNVXuaJfgMAuzIeDo4Yrmh0v7sWMeezmCunYaUWc
AZNc6BVHJSM33vutnp74FaEvMCGof2BVsw/XOODtLCCuaK+F67PocWASYMKszNavXB1RMiHw4YMW
oCyy2GCdyYkh4i+asoddTczmi4cjgKgNU7mXs5ogPcvCnY3nMV9ITB+SIKM+yaPv6jrHxoY2MdS+
N/hpPxKEOBi3UP+54di9aDwJZrPWPqIjlwKb/xqT6UsVO+FrUw/ZlqDgCAB/dXZUTHQ7ni9lurox
Xl2Nk2x5DybsGNQc6QNeuqR/heGYiycBwqo7eLwASlTXajWnOQDhsctXMr8p6yX3Qs1ad7TIxpxo
K7UJvEXtiug7s71JkH/pW8v30CXGe4bVDnS1qr8tEDKfSgAi4KU10ZG6xrhsJFmjvQ1AksemgOXA
wOG3bHwoUgiHYAiPSwlHk7QUT53ZAoOVruCTCLk1inwMNX0jvt+Rz64lLrHy53LfB/zSLeuFdMzH
GAp1BnBQIlXA2AG6RY5PH/BrrL+jbJiPqp+ACnCchW8DJGzYtpge/nIjNoL0fq5vjJWULY2xX78m
+CL/zM4ScD0htG7AAk8H0076iqOF5e4wZ2ZHIqC7GzSYU7C606FfTI0xd2wR+HKX5eWOz8V60zog
My0MbtUyZuOPtKPb3UTDd3esmQR2NumETzvn3vy32t1g/7JWLJOuNhi9nbXgVE4uWaZTNPV3Qkfx
aXBsRKSKBmSmqNwG1FzkyYA71ixoNs281Xi53xQzzXHoxcQ0I5ryUKAIY+YPVkyhnVKWdYR2zbmi
D8jr7y1icDo1PZo48eqQbzYY4oDjU2W4yvjHpFuGmY8PwuFNTc1wzfjCL/iGCJjVFDly3SkCxWKV
hNP6nKhJFGt5Ztz0d0RC4j+ANEmkqsH3trhwVLabB5stKcCNhBTgMGPgJGnwHsjA636UHUVkqG3R
TMcX7WjHIOoI4lbQV3kuxATlWRY3oSpBWhX5vnN8AAKMNXO1iVgA1O+O0gHct4Zvj1U8W4bj5EVD
DCK+certSJdecpRIye2uBs+C9SViq04WdgqT3sHOPQvyQfR02Syb6WQ4gOiynWdypuN0HcmT3KWo
mHvjGZH/2Y4GHPyYJH1cDezVDo6VF4h9fPPWJia+2sP/0As95aW558s88EeEBHkIVIO1x9rOORMz
o++LUD5hay7miz2uFQa9eXTLg+x0HO/bOLCGS+F0iXNRBnYh20qaBXDxt/0xQLz5iVm1/LUk1dTh
LYwxx/Iu6j6UxRxl8+6mzsDgyxsOc2MJyAeUqJORRXwM2JCSfe0WjIlu+VSNWfVVzHX0x4t9WuJy
CIlX48i5eGIewMjI232RqUBLQHhFe741sGa+Y2od7gNf5wsWdk3IO6rLmJ2YuwAqC0ffyU6gX1zv
JcKL7O08Vyv4DGjiGsoMIYZtOON5YXlRsxaymciohuDo7YIh19mEwzDnaLqozOKwniz7jD/wby3h
17A1t5J8F+UFjVYJLX5sMwQVqHvKu3nHKIXF5EcEBZRUSIbhZRfZSXJaxzI+eL7o7i39WyMfDXCR
lJ9GEynCnHcamnlVW1o8xp8UsHf/wrhf2rReQ6LMTcgJbQPMbb3nLaaC7QI7r922OKAuUYjsdFty
M/PpeKD90qhVbJRjESFkZxSgllcDQfbFiqhWulrGw8kScNFGB2sWw9k11kqXjBOeay/Ovu0FswNP
4XCInoIWy9oV5pU06WrbPSUeQ1O3ZwG6915TVZ6yssxe2nYZ3issxZR0Zli+nlrOFzHEJOOzoquw
+oVGkZfaJtKi/clUEt0sR9Oef40jH1D9CHJmWNyD3pZHtvDzPS8z6p+w6bc7UK7dMaBr8touMIih
Lq3uJ8t6+r8SujZ2osSXzKFO9/rVYqKnI2aCwXhaywAUf8SHuoGr5L+tPo17d8wRTHRdS8z3mpC/
oHRMWl4qJ/IIw5KwC3cdnHVnygH8fWm5mKq2Vha74VftgEV+V83QLOxFGwBExLESl/Nxy+/Ltpwi
XoJcvXDeSfPwYMDi4LpPzpjEtyqjDXGAG049G9oKPy4Ayjcs/sn4gjuf7qeOIlR+UFQ8NhXwz/qX
xKdT4Im8aAXeVtiEA/hWVPXP5mjnf3iyo7NjwxJphvQ8QWCd5xy+TytaHBVE8vXAkzbOGBELAAx/
HH8a9lFc28HV6jUuFbJQQ0BGYJSGNdYGjciOgw0kKRe7VeLRLdlH43rlRqEVJhhgFNVLktYuBYLb
wh7Hg7FQFDd0/kERarykyva4NYJzuXIed0HvXyTBDkIVq5e/kNvt8Bc4HBJC5s4rhPLwN5W9fUNN
RkJO5dm1CJUcAUaRGAB9QBC43YzY+mvClJIC9WsVJY1LC+MyqXRCZwf54KwQq0cmCHGQnkbyLifk
L2rXvGI6eK1FHrjUfXSpVGvPv4jJBN5HT/7qdx/wgwolm3LfjTwECUEPENb62Xm8cKJwh9t9jPbo
uLY5+ehFm9XRtT47IST1zQyT7jJ6OfZKQDs+e45mWYNf4zKHzjHXEQM3Xic2HILGup5QZUP77xpX
3ZtiwbWCj5oHzITbpq4Q7teGwrl/tW7a8icLCDs/4mwo5f8X33hF+nDxMeoHpdrHnce0WwWd76c0
dcmY9XrUn3xOFGyk3W6QZq8wdHHr+yRbYnuWyRNDsJn4XWPzO2SUvbRjoX5mbKWK52gOohvikKGK
dVKxgsfD9qvbksew/spZKfrpi0idWWLyJGM3aF1Aty47LJ41gdEIh7NT6qMaqjAFJtTC/sDAXuIi
bX33wxol3i+KVaPfAAoeg9tcgqH/Gij9YCm54m0bl4UDdcitkdOh5R7hy/AIcV1yzD/w1OL8AtPF
o3kP9wmXaI98G+0SezbjcQlcOFI1wvJPr4I7eUBYrBCIgjnD4iTNpUL5AevV46JK+eVbcrg0SWbT
WLL8Voqbj8jFa0V/3GGYctkBYJuRJTpnttrTNPB7boI+nxI4OERS72OzuvrFcqIMk2QYFrhGB/6V
sHAexhc9vHArLy+wmJxzOcn6OZhnKLetnQXfKPzxFa84XYJLbFZSKJwsQbdh736gvIbw0+3HhyJS
PPagwhBZO6MLF19el0TBhki9d+sC9uVIJyCCg/9Y8GOSytitgZn1q7sn24jQiusvv6CQJFfQ1/m0
M8RNbFKa9npYfE4Nh0VamQ+kpeuDXb2W9o8BPz2Cou9D7MvxAesjN1oEHK4ThcSbhGlCnk0wD5e+
rKd3YL3MqzMbufoAA2eu0qCUAEwhNzWvhnl5G8yivikW38smodFwm2EMAReBNy3CNHjQmHV2FqP+
X25/UlHW4HL6ckiDAqwa4+zULeMS057Ss2Un+EWrt5nm5RBK3/JfK1Wyu8sxr1LHmMBw2eDmCpHj
YzAKX8TLDTfskIfJy1CiYm0ZzLufMT/4AuzC5gknOVKcw1BkZGOFhQDqL4Mzbad4MF+Y6vVvhgS6
s3q9QofLFghSNBwVZxjJYm8YAN8cURn0AhYL9l4TMCt3kjXqg2yEnTzbg1zGHFc6mEpZrAg847w4
g73mAdW9dHlU4Dyzw3LfxE1/XRxefy9EmCb3mji1f/alL22mcXZlJ6zuynuynBDeEuhx91cJpSJ2
yGs3HZEEK5DdXkR9LG41PunyM/Ha8NQHGD8hWI1DBIGhcObXSTvyI24589VJPu7Y69C3VTWtKdMo
hGOzApfy7Z+zaJf/Mtlax2VoXZqn53V9ra0g0iybh/Zf8LDdbudaKfeZYIFX7zmUWngC6wjCky8K
sdLAaHWXmrPMFXICO4PE80EaexMWyVMsx2wXZQhW9Z4ZlCOXjmfZHZRmmMSQb3zUWiuxX2rHPNK5
q1d3+KjmxT86RD3PEpd9Cr+sKxg+FnOasjD09hmORGxSkmsdj24ytqe8WZKj1ybFcxDgPQLL5TTv
LZbs78TL4q2L9+lSdIP6uwSV5+C1nWBs5LZ95UU6sb7sk582UctlI3rsSFxd/nydMK6fWxTLLciR
gQBni+L8zK6GhCDAfPQC+qyD4X31Ke8K2AWORv5ajWXvs4VEJEf0zOavpoWNzZXbsd5gHsLQyaG9
7S5LbsMtLWbyPT0ah7uLw8T8rKtR/qFyyzrbjc2CgwbfAIeZ4kia0IftsYmZk7eC5cSla7vqo5hG
DMR8+FDOAm6IKcxslUpYTNF7OVgsQbs59MgrBlgZH/kLjANaR6eGbXT/0uOWxycbqfoPbATiEsJf
EEOBzz8elCvbMWh13X8mUe2LKVbzH82m/odFv2J0gdXYWFdkE2oyHttAD9mj8eZdYOOx+ZipE+Xl
hLbywKJNyxOL+6gj0MNL8SSLaDrlKIDhfi17Y6U1iYwDL1aR84QvxzuvYnoITZ7IfVxLZ91UnVMe
orEey33Zl/YlmCreDxbnIJCOXFEWiMWk+Q+JGOIoZdwaI8Tw0MCEHo7GJEiJ9gQ9grxlfeLG1I9K
5f4ExxnuUU2fibvLGgxJoKsUr0L4ZkRl8lq3YTpA2hDsZTwq3O1Z7LDcR08ePgDO0X6Ct1e5OX44
pcO0lT3hOC4GijZzcOGYowClnmk4i8DZADtqCNwSquHgxi6NNZFDUmpPWmShUDFGvZyXYnorm16Q
YutI57zUQnM0z9a13NsjKfdwtEf3DobBuAdHyUGcDJB3fJ1JKN471GjQOI7qaYZEfrtOglALOFIO
ETzujb3xuyRpnlkZG3WHr4jzCiLeEF8WFbHfa1bZe+eWrTrXLuhFLFw0ja07X09t/2TWVRb4cayG
bJuXEJjP2HWtNKl6JKl1D/iWPBXOwhTvsPa2IDNwSCZ27jb/ehM3t5DX1y+vHOLXxfKno2/NPJcq
gZHZsSmdZ/nbsqb3Mfbfyrbuuz1mmfiuA6f5YYKymnfd1M9v6ImReKWzgGfqVjaFPX3lxkla4GJx
wu4hdHqUDT0SWZ98dId//yPpvJZbx7Eo+kWsIsH8KlHRcpSv0wvL9u1LAoxgAMPXz1LN61RPtyyR
wAl7rx3JrPK+PFqNf1O5YEvt1Bx+ho2Q2wwBSYQlvQtZL5Wj++zWfufzV0/z+kqd7N5uLCY2ZZIF
/RoeSxqs9k9g0qb7W5ookz90GBJ7Q79mxTkiCYRxhsZQsg3Z960IZcvI25NpSEaQDqvoXzv58ZtP
ngw9P1MPcJO00oixyq43rwwDeTN3Ay6IB98yTvqI5BAhIvl3C0vjRUb+exCV3vNsOUVzNLpcTq5X
I4AQS3P1pEFYRcAA9sV+gh6l47QdNrbslrNq/eir1QCofmucGD91xzHKMjOou9/Jr+L2IUVnQRzc
KP0aZVlEL9BjBmXKUaMxb79o6/TyFwtVUxAHFon/tCP86im8UT5sdgEuesg6HepDh1oIi3hEQ7lx
wzQ6K07ee39a+gAOSCi+jTDB0Y1dRCZhW0c7Nw14ynsCiLd2GE4Oyg232wEYoAFr5hjTDBCM9aRQ
Rc0fevQC/QlvQyjqnCUzX73QEwmlsHPe0RpM/QtPitO9ARHUsCPmeBii7cwUEAN3UzxxRgCA6aYc
6UfPyF4HXbbrwzi+09ThAwA0ByAWdjeg8FUxV/kpVyL7h6Q9rBNOavFE4Tqe42YNb3PvePgpdNV+
tGrGdKGyTB9xeAwvPaCAQxt17bcB+vRABLLXXyM7k6hXLBHfB4MgiZJPYbNsRg8JrIqqR/0wi5+c
dD8qhCoYacke5F8jF3+Xk7Gagm1F8sev5lb+9DddpQu0uEEmOCaxAq/9ycnNf3KlYEqZ/aTeg87p
nBYqJ3HuPJYqiJ9Wm63LZDvSTnx402+EGmG+9HsFugKzSRhu+RqdT4q9EBJLXmoFSwxLMU/0bI15
EoIUnvbkag71ByYGhQjQMp55tquOp38jcNa0lxETYJvU/QKTxh/y/hCr0DAwa9AMJdgPpYTW1WPE
8iJTO0++NCUF+cBEsOl82oZVlpGFx7bvfMCtfSvI2HTX2kf72s5/h5py/KLyiAGw6VR2mfFBfMuY
XXu2y1jdoVGzBTtUF5zpDHwiBZxGjFL+TJ+OEqrvCrZh/Tw/py7w7GmLr8k+MkBlg1JjBfhuoi5b
r7Imx0516DoOLlnnqKNzDh5IbqmdTEIvxKBw6SJc5omuhq+6qIN7hRWlZmnYSP8/o1VFGleeFrRt
iEp5Zm5QSJ0+Y8Jqyj+VhOK466jSFFFvRbYrBXzifZa2pNzXnYprEBQkuv8Ssuw7726wOkgYPAiF
f0Z8C8V7hAaBtSia2TQ/w6wUV5Z+immLhN9Y2CFREg1H187zUvYSTps3h9rlsG3p6atLOM1YrCVK
1+fK6cN+G06W/8T0O5W7woFh+zuIfOQBgSQaDAdKG/wmEBdpeo04pRQ2ImHthGIvmrvcStx4xKaA
2gjjpS/DjY3L81CTtnGiqrTW4yoiyyL1Hoz3IRrzTN529k52WV0LxJ5bzZ6+6yfm+/cDT48+FH0f
Uwd6jGeTLJPDhed3fQO0RdqlzFrEyHpAcdIENhnmtSP1Tz53Y7HRbq0KbBy54rWIPNccbB941W4Z
nQkGmlowV7h06pCL6uXUzLaa4ZSJchcj/GZ4hqnj5Lg+xPQwGtmlVAIL5aZ0CI7s3Ca7sBRR18pv
UYQQu1y9xSUQEzqcJv9mm5X9QPW0oZCQ+LC30HDy28Ii2aKKdIFMWX5WVWjYVr/sv4p2CcxRzXT7
RcDscxeC29ln7CzwwJYhdIPYB+/3dsOcKWpn3uZdR61DoJzLLpRnqhHdDlmoSfB8QSHDZwF3iQHT
bRkPMRLIV1OvG8cEUf3IIB6DvyxrxtERyi90Qb5NVL0jcGfVzAp8jJ+wNTdusWo8Dr1hopIGi93v
VsHckueKlIc0idQ6RZ/tLfT5yNh96q8QBS35EkiGF1cWiVQEsQOe/UjVseR/Vs7BbCeyHGMUTdOp
Yp8IfSY1Bz9v2KUX3nJGig/4DcroccHzS4iep1hqEMkcYpy5vcm2Da3+wGUofXuToT/QDN47mCwI
R+bpJ+I7XC4MYVeQbaS0MjQ5shdlyzrwNFxXHtviNKBHwAVHsjg3ghVEf6JSTt/wUdz2nSRyOri+
5mNkDHXOdRCGF8WE5h+dZYpKkSBk9vFD7b6pVKTukem2uuS0yvSnhdtlT4hTBEqJZWI5nU3ZPfMi
9mUqY7Hr4wPbML72GPAZz3seagtUpO/MuI085uJEbBT+B4oZ64XsKpShXu9B2gU7cj+PkE9ycK7s
yKe2+W5AdN31ddfvabtwK3l2JY4GfcMrQWRdcx/hb05AR1g2dDJPkgPqLuVjTjTgigcb//C2cCZW
/+y+SExt9NLs+APNdaG5fUUIH9iHAMsjX9NUtIzF5wL0vx8W597XobVv2jR8DMwQstRcMjSIyAvE
QDJU1fxODhNoPMYdyT6WHaR3MlzAqbB+EH9cFun1aa7WqbtRfHp5hHiQ3mc9lx9uuNv8bDPEuIhu
b1vvfDQhZMNvqlAvfhyQjHbXORuL8C6CV7m+RgTh9p8dyNB93cZAaWMyvzwykKmrHlcmvknkdMuH
EHg7b8uvfzAOESbZGjBtHSCxSseu/fKqhTqDMNPe38pWFRcoycH47M4uE5OG4gbklW+jqbT97oix
NhOnrqPUGCOfvblu+AdJpVm6L4Ju5w/LwngO0krjRhrMAaiIH/A06PpkLFEzzvP5iGzhlkg/hJFB
b7PqUt07ERSaF0gYglRvJxBH7oy1yhC8omHZMXAIPm2QFs/4NQtgJ+T+3Ku1F/SLSKyTinoBbo4l
xwO4Avp6cM/Ff3lszayUTZE9TENdzd9aRYjsCEVfQkg3Y3/wnLE0JFuDBN6OiPLdLfVu9akDAWO1
bXCMT6UfuRtmdd4jN0R4LeleEZ64OZ6POip+ANTqe4De5MVukOM+QTFWSSU5p3dUEuvVC+MiWbrQ
qg9ka6+72ksxlabOUuAxgcTCwWQfbIrtP/mEXX2TBcb7HBb83zTC/EwzfX3iWPR79I6WfLNJJrji
bGifcMN8o0mdfqDZ58cZ2gzD+6I8l0hlji4wQUbwHtHFYz/5pzAMAf3Im4V5E9mD3W3hrU93Ti9j
dzdYRciop8rsZ8+Lgu9ec1ij/Mm7Y0mkMPCLUbwLhgkMiUYtOB6GNDgGwmex7d0wPsgU+JSMivN/
q/SKV1yqyw+YSQu6hZ+67PgwrwgbOTWayVuq12TX156P/Qm7tnuiQqUU88AF4Uqz5XNpJv9bKdFi
EAhNfB/bJljuMjcPwgNGW2wrszUHh0nS+6FQgpMV4sp58Jya5otKYeflaOm3tga/C3MV5ShZTfcC
yT2VJsRnVulIzEycV6yt7GxNPNs1QYKmSL43uc7fSrp+Dvk+fsjbsr+2rQSbRT1TvI/h8CG70ufr
KhA09L1b3ztp6n02gFz+5O6MAzIclDwGMzv91Vv+tnk0HVS2+s9l26niGPHi7VxuPVKBfRE+6rpD
dhNguruMNo34bhqCEedWoE+LdvlWw3b4oP5Ydh3OmL1osnj+8bvKDvYWzJV9AzNAbTItWY8i+0Yl
ayGS6/m1CDKJTXq05joWiTXY1yj2pgf71mShG+H5zScwlAiM4ztRqfTFZpKw4ZIqE4+tF7sNEkzO
fevKE1P63eIVhJ/nIXUWFnMyLVXeRmdj9AjSxHs2cw4AzluaszXK7G0xwRWrlbUX8PnubVTPx7p2
oqcQM/mBmM7FnJwGSABnUUu/gFS6Tsi3FWfJ7wPBiO2Bs/HcyWMTMzqUGV5Zvy0cw2dwd/y2bJpy
djydjN4b9pjrkXC19dnjsjqqPLXfkT8QXYHomaVqCPYj6NaxSCbXizy6x+EbaWb/GqsGKVAZqHeE
mOJU+zCIy1EYFxU+aEgk3vkvm6J8Jwks2kgwmZug53PVMywrNTropmmqksZ1oWAV4RQA4J0YBwvf
Lh4xNoyJyaP4JWfZREtvZIYszArY2CvSvcjpgd6FoKKyj2iypr9mbudvVzkV5ezwhd5w3glCQdGq
Vmn8ZkUparXMel5vfykiyGYhCoN35EaAwXZRhSSaTiC4AfXSwY7oAYbOHAsidrbg6sQdcgoa0Sic
x9vOU9mbcm7kOcRow0ddoeVWEhmHLSh1wJ5u+1vavAeYmhD2yjyxoAIWzdxHzRRMnShcjsOsIxGh
b0+gD3pyXsahf4qz9ch3He9avSIHDC3Wf1hqvwXSgISEYus8y+mMpZppZRsM6l/k5P3GGgSXX8+3
ukJXLq7rEkdRMgYTuScQD3qsTHpL+1lyoQHk+sjod28F29h1t5UQ5SEqqSdyNCLivvz73NfmDlxA
Js5x5nCoOiCsH+wRGf8A9WmLOx6CKaqae4ql8t6fb+bzAKnFT9o6fN+klm7auIiCPUkhnQN9gyfa
cqz/lAYPRuo8oEV8BnvmLoaVI1KwUrthvQUgykUchdW1aMICzmVRilPEtPkzCnVDpuiIBZ1y+IfK
vf69hcKVN4clr24a8n8m7GhjO5bzNbXlY9Pr7COCY74Z2Ig+plFQ7SGjO/lmysC6bpVPCDYGm4ZL
XXo/teWUz1xY5OlRabWbCSzPZuzI9jlql/qZ4haSnBuCCyF253aFltxYb25mA9Bllss3GA9HphQ2
A0g+5qqZXehFLmeUPaitc4V7AVGIJmQuZHpAbbuhpI/f9ZxhJRib8IgMCACHKrHYqlK/9mVPs0kg
UI/4yL8hU9dJ7prAlxwy/38jKlP+ZTkV1ztvyZwHbdZMYGhgZjRkA7R57cLmmmT9A3FlcDc8fjfB
qx7yP0WaigdyXNSLx9o8Kfs5gjxO/T9vNeqQcOf2a66SshpzWtasZT0Ls2HDhr+7VRb575yK4Uqv
/9mmbnroFdhjHPVUCKxIiSCo9BeL+ElS+LX6zvQq8rY5W2zYAAzovhYoO/k28Nva3Nk9Lb8eu79M
h9Okj9wJmNU8ti+SXE2oU7G8Cc8rFEChuqFFR5DvuMPFq+9OhOz4XVt+aeXkhxX1/VZ1HoNt2GbN
YYFk9pR1pn2hS+EsCUxr/pLoYTbtuCIlMHXFqKX1/XzLuRAStwPgZ9evQT7sb3KFLV3ltDUWsKBm
0WliVRb6jjnDiigKeh+0rDXbjMA+i5TZbodZK0FM3O8aIzWGhgqrqq1Mtw3mkUQI1UR62Mm1pZRt
UFeRyNUmI8BKjpPlDdgc+kd3soZtP8VYW6f3Ns989vg3UAdqJ9g32YeZ8JVC0Ysx+aJUzufZwDNn
zx5wnOGpcKxXsbC2cV1TXOzQFR/MaPJPE9rtKR7iwBycsjhAiLzJjwp+H+zhIn9Ka4Zh+1DAX+w0
zp0taWNIY9KOHJ4JA7aS+gTWzTpJFo/NwRoYD3omDK4lruxr6Pp5EuN/I5crhoEW9uK91L39YYFr
sw6ltNXPaDwkN9xa1W/h99O9RI0VA3cnpmsrmPff/OIU+yRwVJwco3yoh6C886ao22oTMeqH+4Ch
A/hOOpAGCPZ0RLhveu+mY4dUKsf2KFWEUUCy6qrCzEPpN/+XzQijcEuelY2xvKE6RlGlPhi88B8b
4+dqYHMaF9UZk0C8aaOpf1fQ6PGozAuj9bXI+j+mWF6z9FYjKN60w4SWGyEwacALTKFdMETlCeNZ
9qRZOXyq1L2lblSEYrq3XYOYc45PPE6UXEDXDywZmGpEdkW+jt0+dBHkT7UU+nWCT7EtCuN2W4QJ
zk2nmL/etH5vWB6W6pwy9KCaIo6UQCAQr5cVjPqOIJT+BwN2bFhmZTUHXCxRgvmhu9C7CcvdtcM8
/zZkYJ+rkb/i158kT5as0q3VOoD+Hbw6X60ppruK6Yx7oASKwHOzCceLxgOO4FZWFhNddCVwuX+h
T8zvzE/sQ1TGviboqnefx6jp8lPhsM7e96vnYeTBCGc2Djatf8LxuIpmxKTJmNvDXx5fpz5UbOz/
CCWn+ss2pn5cu7V9Ini0eZqQndDb6djB2R9NxQ3TD8LmhJrNI1UqtoH1KlicU9JDY8fKE4guqF5o
HL2OaUfLDY7IVYlj6NY3il5aTXdmnub4a6TPCxFK9bg3UC1Z1xXZ7fJXS16BlYBLe8u0CZnIuOaA
DVej6ju5RNy8/IBKVc/hNBogHGtbnKUIc5h5jfxZRO5wq6Kt9vcAafzyCQ+AmHYTOLF30uiotQwG
uH0e1PWR7hCNtBrr8NGZQO9Fg6dobMs1uuZZ4QOUM4j9rjajX8mxAc+GamJ0zbhD9lDv0sGx4gsK
GBFsh7Lyd1L59m7S9N3oBeEXFpLIvz2Na86oDomMG7dQNv2ACDWP6xAVfhNfVnJJ7cNgZu8/9qbN
uXAHSQdIsIeDglpMF97CG/KYEII91JL+VyLXfGSKQ5ZPFXseeuHURZsJ0YEFZISxyCSmM0yAbFgF
jHWw+W9Hj6H63o/C9RPNjW82obcGf0xfLnWS2XWgH6cB8yghdR1q3GFTDj64QJ948RsZTtDp5QlW
V01a4YIH9d4FjFe/ssgiHJ0XkVbky6aJbT5yD3UBEoOWZQq+Cvp+/vFWYDv1Z6ui5CLBqd+SHcvT
ipI365cTvQIfE3OUukIzYR61Zdfh8OnYh+Lyyr0igCMFanWL36dOn92syDOVIK7KZ01pywBaHjka
rMxhQupm7kuMpgLLMPrI/A8cRZW+pdVo4s8Jk/xwNhNyfvwrjWUQahtodM3EbUROoTigDhimY867
qip2PLmxgHM0qS3vRZq6NnBquE7Q3CIyIIpTkclwJtFqXe2BjCXdzRWRWYMsKeH4nxSq88DBzk65
kaXYwGhDjPzHNtIO/ptKOCgToAWpvBY9RxlM+iUvU52ir6A/LnxweLBfuj2jZTDgXDzrC7KQ+OZf
IQnzJVa21R91CjqIEBWuE9LpewfLXWvHSRVoUpEydA4bjLLMxfI5Y4CMSLr/LLL5tpcqhbmnw01B
qkO+oALDYeJtho4g+eNYTeuwN7FXfRKmYVcnqyCpwMEPNCZC2YU60k2TnRgs06oe4Nyp8LDo0I1O
M5y1FElnTc0JUEacjTvSo0DpYfHk071eQfNAftxYXjsMd9WQMsFBm9/UMLYiOb/ga0I5XJuAFlpw
s48PxTCH/rHq6njaR5ZcNQa7xnwKMcLn3VAwzd6F7mU69rgjkeOXXdhduxuto3FuUY1oXh0a55sS
mODFVGKSR9XQb/F5ZMPegeX11cgRcYgH3pq7pvLFU5j7y42ZNSBv6gOSU06Iw6Ll1LVukO8dMZXV
hf9koIkU1QhyOQ4CIk2t4a2zlvAZAZSZXsko6h+D0Hj8UcTQACpxXX2oezKd7S5mIuMITcPvIy+j
oC3tibM9b/5QLNTj7wjz55eAOtxQguV4hJ0MA/89EoXuvS3zFrQtw/bn2hqHf7GHP+SI5xVJa4mk
9IE5oqsePS0ofNxo3vHY5d+4K8L+ZDFd3QRtph4Vx0F5MFOZF/ua6LufICAnJ5F4EIm5YHSZHQu4
bjk2UMnnhD9c3QEMC4iqsoT0krVoxfKPefz40mW6GQ9Emkc/EONsPNUkKDJmdAdq6AC4hp3kWdCc
Gk81f3vgIsyVbItsun6d7DubLdsXftL5ZZlb643XlvQn1EIknEWjGsNT76fOw0TX4u1rxxR3+QD7
l+qs5ajnl1fe3iNfO6fORNm8abD9s8DQKr4vIbFZSYYtg1aRE8i5m8q1ecOhEzD0p1FCVe0IiaNl
Dh36NhG4NEkktHUPJCGokAinFuFIGQj9nRLCcfH9ID2PPlZyLuypgHvjNNgJg569ZRLWVvC6Ztg6
+HfgAiEqNGvAK41OeCFPAa9UYEEOvDl0csMIrwyqBHWbX7xVcNGnYzWO1Y9VzojTRmazPLNydrAP
ASj68RQeVXz0Thq+wjAvrvyiNTuBruxvod3hh+PTwx0ZAgo0SL1BfCzraNx3detbexKnZXNYXYbs
Cc4Uuk/X9rx53yGBM/hcbQx+PZ7vT7lOaXtX+tCBz4hg8+xv1+WV2lnDNGQ7a9K6PKXAGSWkWELY
sFrMzhXQOeztgF3fLc+TQm3EBPgcdqNmIOKkTrEtS0rCzcSXCSq0BTPOLTcNzwr91p0NcVMeCLOf
v4lQpGdmfxu8UJUANDXl7RMPo828orZq4nB8VeKKn8aY7UVkUzm4pZrRFlcO57ZZWxEe8LlAbuak
xF3cc/I+4ySoPpzGJ/OWpxdDQWZgJCUkhUFi40okHkJzEJ1MJmX22i2Mnncj+Kxxy/jAfZKAw5pE
8ze8ZgY6V0I8fLYFHevcW4MkGZ4gn+LSDDWlV8/QtfrsfKvr/jBOrS/WsE4Z/q2plWfaPm+ncWoM
ByZrPHusw+oZBCicSA85/oWJnH12Mk4NJ0/Nt1NFJUaacmX26eChYxu0wL+8PXNZfdLsC1HPEG/m
IKHE3asIWBfdH4BhwfJXpBWBIJvKYYT3rVyDTIHS0w2OFIQm2PSd7aCZhsWcvwxFzbdRLM5E+pEX
zDE0nphJ0jw3cb9bJhz9Gwfq6bQtrcosB3uyUnUwMorcw2AxDhOaZ2fTTnr4iRz22/ugbKeLgyin
/W6ZJxcIGrJuODEdt7JLS6BocHCNCgIqqBKIzMRw4aWc3Qh1U0fJjbVUQeULcA0RbMLWDdYJM1mH
rzow2WQfWQsM8osN76jvvQC/+VEIr/FfFMNme2N3Y7sey6YnY8xtpto/LnanohO3xcRAXN6gpkNG
PwyLRrAvdW2Q6lu7bcPXGlskeVNAobLvwYx1e864/f8R1MKehh+7u1od6s2khxKyPnhZbf9DmTw/
jtkEVLqVkF0wPjj206KhGSTzBDXm3DUi/IeOgS1d4Nky3IbIHqMzaSNr+KWhhyZjhARqgGJI9VCV
8iHsPGPvDDexRV+EGc5B1rtdyjw8r1FMFjKlFRM41eVA/WC+JxXxkhwGRCQ7e2Wz77y6ANdOJUgc
yoep/p1DRNEb0w1oSIwPz3nnZDWjgcEbASTWpR4eO7ghVJSVoSSWWvqv/E3pdfZtsHDc2bENZi4l
zElFUTM+S6SCJ7Wy5b9B1OwH7O/5pdHOh61Z9SYD/MbHdZrhrpCFpzc+EJedbuwVO77lniMggxkH
dYDSvY5S5x0/6qCel9H2AVQxB98Kzl3WIJZ4DKEL2Tifq4BBWGM9OWjQL4p5arGtGPTtW0sRSHjL
fehqRFu7kjH5CblEDmlkruIDsjH2+m6sqo+1MvhbK5fIqMNkZqu4dIuLUMk4EMMGHfNdmDRdnR20
NN2y50rXskAZu2JHapT4r9B4ovJq5kZqmvpWTUWfN1bMA59BP4BoY5fqsmltkTqVhdjIqYFlVlfL
V+BWHeDdFaeKjTnl7An3NWPUvUur6EatMs4Z5RTUhqaKP+DH/IV15IFhNdMTekPefzWuvATMbf3H
mSbqBWzwzIHHRHWP6DF7G6zBOxQRj2ExLTk5F5V0YOjntAF+65b3UAzQOi3x8F/rD8W5bu2AtWuB
VHMXy6K6xCItjn2pgrcmKrkDWWTjO+ogBW8mjWMctWCUqw13QriTPrJkwENpvNFDLICmYSA65COJ
1CjB8c0Na0cMeDE14b108DiD1EC8ZjDLsEmBUuJ6685PPW5SYAYPssiDxxzh2yVyiBpiOg29KGRk
itay1T8j1caYULctr2Z1wSBRicfed8N41aXk5Q/bzq5gNNVwWTAoaw8lj4C9R7meNnx7mrtj6TUE
nrot5m43iFHOJ9a5dpqYshoAz1JZ4IPh3bjyWhO3yGi5aPcmzEc7CT3dFt/FYtgj+NbMkasAbwEU
qIgofJUoo9DbtAY2GdroIAfeQeAbCALUYycgvT5D6tluPL13HF6/hOajWj56u83rrbP2Ufc4W9kw
XZi1YOwIcOx5PPsxyoZNlmJJPWTWjXPJSQC1qmWQ4m5LMaEIYOgTI6O0vfjgtaa8MWxJ+eF6yfwH
6BS3NdqQ/xdnOMpgB7TLLQCIE4QURETzYD9EShrJnvU5QbfoJSpAZTE5aPTcI0eyW9uGtDyGZqTZ
9RUaGbMEIX+8Q/d5myMjV9rKvNILt1HljIyvIJ6hMEcwndQiC6/QtNik8Z9X77puOM6WKG6/3JQ1
3xbuUcwNgoe3fenx2fLzzkRz7ma0u/i9sCNjS8UvCzokCvtxj9zSu0Iji1nNodzI0PmpVh7ygpJn
x5nNilINeRxBzE1R1ofcR7zm5DFD9czNBIsxBx2UeLXwliPeoMlsu3oe3AMeVREfXBBHpyYG8IKw
IzeG0YnW6oI7QuvDULBj2Tl9SxpFHPQtmJTI6h+98ZaPEZE+/1ZZLUq+AdvIi/YK2LIgBZEFKxPJ
hZOkte0DMTJMEnmSyJyVJBK7dx3ZigIrV93lv6A6wDDX0ZJ+2WDMkJsMWupExWXJ9slNu1ebUMLf
dekBaJPrxH2PYLehwQ895/bZTBS+rdmA94eqs8RR10HBPeull6QIEsDn7ptlJS+IVsSjYxJUbryu
5NHtAU0Oa4IilhYReTJlIOm+Zk3gdgv4fK6a5mML2OKf4If9qhn7Rvf1oqz5jkMTezSpcB6GOxqs
Z15v/Kzh3EXsrGLiXqgIYmkRVBPc+AAoF55jtM7Q51L2OjxPdnGaNDisremX+NNKhSW2obp5hlCy
1j5s06UTrBr69hN5KaA2KgR7P9JSEIQjUCMQbd3Fw95D44Tg042WBgXG2EfMm+hndkPjwWsSJaio
zRiVMDSMFnlx1zMc8Rl8N748snGz7JMvAhR8Jm0roIbGRNFubgceIXgkwbhlxdW47G2q/sVXSORv
7tHJBpbH4ceZ4iIqrlVNe+tQ40cJ6yxOnNJxCNHJ8DkG8KfJw93xPTQFZJq09U6IV9zs6kVI6x5Z
tfcEbPiNP3/6jtvoPbBPMR6KMhLxFvFI4LOXRY5F+FbUf+dcJH0CKiC8jVwJ2tvm6I6vsywJhsTD
N/iHLLAmf0cR3rl/JHh++9Wh5bIgRIcyxrzA85kgRCmLy4gMEBwShfC5CKzud3aHG8q8musDhWB2
HUMMI7u2cfCVQ6aZo4sdODKqYFKbEk6Db+plF8wNvNkQPSDL+eGmUqUiDf7BHGaZR+XgR+elEum/
2R8VmVSlK3+X3GkvFeHVjFKgvPC7r16Zkh+KnBJJUIwWqGOrypIFztgnMrymZ4wrYB5hdUWulmeW
BSkjlN/MDIxhUtuiU0p1cK4ypFkYKtrlyv8WPscIb9vd6qKk2+cMosUWU33/wyJ2thJKFe0no5X3
4yNj2yJnkz7UQFidyaeb7FEl3YssqvwPK8XEc1oKxYDH6wwB79Agx2I7p2q8mAmHf7IgO6l3jJha
vc1w+r2giaD7VR2EPiv3vbdy8Ze7Do1+D0a2DZ8gNRNNQ/aGHk4LtSkHbceyBZQWskKok2N+JK2g
/2ePjfqxekktPPXIKE8Cg7Fz9LmtXxfQlf/AFKX6qRYYZTetqNaHkSLmseuV/1BnLeuIlMMUmM3U
WM/Z0jbWpep1+Z2TDP+fN2QEgOkWcSyDgZZYBvI/vQR+f4Akz/QESsadBVXN2O7PTTzI62pJ9RCw
UPwL18j5RaNeP0XZgjhNYfY7oHaCWmtnLgliLKwgwXVkjeD9kzewVhwGI2s0t6Be8xyHYhYXqPtO
cMugtpTO3nOpAZzvijpAsdZaHqvNrgXxdYWdKdqkQ2z409r05QRR2O2bQ+hYuCUcQ/b7LupZ5qiO
KdBNcxa/4MMmrct3VIZVHL8qFBKJtg6zsLHDJFzynLUqboShreLvVMuOGQpcpdVdKOk0n1CzqtnL
NggeAqv3/sDIfCma5RUQ41Mp1fxkzQvhDd3sXNCWwfrp8uwRv+zy0PFISdDWc3EqEeKeAmGQXKBW
zk+96YM9t0xxRIytryT8LC9s89cdHR4xlXNofSFgtO8I6eV8FmOwa3syuxTgqb0T9ct7FgyvU+1N
6BaU2rq5G97NWIfug7pH91xE1rmOZjuxe/9z5UHZpf5w1QBrkhrwHtoEku1Q8tQsZ5k8so/VmGji
MDcfGBXeWdhHvyVWp2drgFRAfS+POUpKcp/L+KsNQCVljmFx1jK83aRNWXKqjv1+ib3gyweq9G7l
9Y1eNYrqqXZC+96d8nSLnOsrjQinARcZtkhWWwgQjEL0BbvT68qNvxlwB0DXsroEs4Yi1XCWv40N
XW5ZRutcEJfyXCkIDXbZLU+IB0nH6CwShaKou0OHXd0Vxah+2jYD/qEqdezIBHy0zLi+B7yUCW1s
iEPIX79o2ZcT9yfWhhzs6PsscS4y1/f/C1t7uIOpdINddumvopJPsmjt7mId6YvAjYRhvq+PiLjG
txGJGIvdXj/GOqS77qBFWnY4vHZExYHRwHECWmfh76p/VB7G26GrxB8b0eQ28gNxgsHtHj0zuG+p
yoL/Rjxuh06QDoQEwXkSTl/88X2lP1w/or8XDe5jwRK77azySk6YPqzaxtCAS3pngUQJWq0OTtX+
R/hKvQMjwRCvZCRxZwxc8LRBGe0b12Pai4TrkMJNwP7i9cTzEG90WErEsZQqaMNcZGiJKQrnvtRG
vsEEKhFLUziiKRn3oxMMRz+op3uQrjB9x4ABAFlEDBJjpou4+9hdMDY5QT9YEL6oKWLFM0cbyuX4
iZslqOBaL+HD5EXXEWfJfZGvOuBU7qeTsK3/cXRey7EiWxD9IiIoTBW8tqGdbMvrhZB0JLyHwnz9
LOZl7kTcmDOaVlPsyp25Mv/Cj3slP1J/2AM5HD8esMlW04l+pvC1yvzAQET7cLkOXeausA4VhggC
pqi15Oe6I1+gB9LC70nHy1nkxvBHDJDMKnfG3Jm6B864D1UuyVvmOuMOOC1SlAUDqqRiEUpzh7qO
xvU6JZDr45L0D9O/e7CchnMBwiBpVbtT9jakPemag5HSgDSKvaj8/Ag6uHmge4wkaDGq00I2KMhF
fyJsZ+Iaqf10R+s3l7a+c19mPCEf/CpGGheMp5po3oeRcWXAPFHeUAxHS42DpwaI30CYqKTq+Vhb
sXN0QbFR7w2pkCVziWwTjctPIeIZ63+vg0U0xKjG4U0YJq5x2mQl29gIMkI4DuiUXAR4vY3J/CSp
BqcC14jeZNuE25nKvudMxxSCLm6jvqGgjPeZzRZyU7YLEQUycSjy+ESt76jr3J2E5yQ2bt2n0P4j
u/5c6uIxrl2wAp28aYCNYrUpaMjgz8jIjDXmloLW/i2NS/3E70RueF+rgyD1jsDs6n+mY/rvasQI
GU/Q7pvGLZz9EmHmj6CIwf3FNLMrl0g823NDiMO1CHlaJbWnFGFfRVrhwk5hyC0YOVX6wh2kPnhW
Me3yJYeNh9G8PskIYHle41ZwKhRYiYuhAY55n7sm69CuWj7MiR6QKcSQz7LQurCe7ffOSCuhsDBc
KGjrpyb030cXqH/P7emaRF7yh+iJf6JOuP+bWZUGKpFqR8KArAczYYjmWvfflkK0ZuKl3wZlngaf
RoH6q2ysRh2DKuEAQVCUfiFMEPUCv7dpzl6M7yaTPnc/lO9tG/rNMRqL/y+kZDK4E70lg6nfifkx
u7Owqs6cxvFnHknr0rb619S4E+CjfSaOsC+NRTX2SDFAEAKd24re0hA+yuiOFRZRUJud+Q63Frn+
3JwDs+/LO7Iq4CeylkVKF5MXrVJZNkSlWc2B12u++jR1blNPh/fCnVIsgka8NQf3FRRs9IoAwwoa
x9u9YeTJx4i08DiJliRhASO+gUV5S+3APa0F9kOulTi085Q82IbQb1aOGbfPRL9iSVfUq1F7l8ZL
24PvA+1lELTJe4GUuCNYQvJXDnqLxlM9V46JGzYbm33lh9YWrpMO0NvkQ8IzwbQcU4OIZZv03KK6
vywEAobNZ7SvbGdCguRaHBuEwZ2V9+F1yT1QDRHtePgUw1utqBfmOk07EkYv+4sMGLGaaeoYE52B
04p05gXKCtQbXBrTKyi1KtpJnxvnxjVZtfWR7dzMc1Lfkl5kly8ia7cgut8ZUS1uoEx2l2nymjNZ
iuZNtVwgpVDNHiV4/myj+BFIJE7ayHsAj/tpOm6NDxWxblNYRHRkXFrXEOxF0Ltzd7GtmrcPr8FA
ysE+iTm/ruHgPUVWEOozy2B30o+H2ecDGVU+NNt6jLiZeW7nbzQOsPuEOOVZ4294Um4vXvq+lVDj
TRCH+5C0Z78pJRfgi0xdefS60jwxuovjNLcNPRlc70/cmUzGjsr6kIsdnjKS/udm4erjs2bYtaHU
+wFDh8Cm3LaPc1X0xzKZpjcS++XR60ugbnywCsIgC9GnqamXW79lpW5ORnxp/cp+Ti2Pn9brUh9Z
iV/wCtQY7o02M7aZET9PCaxDagMAg0p4Sc52NCmI0BrG7ERgC9urF7HUd5AiQbM68VfThdVOjGH4
rs3+DnyY+2glK8esUGF4sTsZ3+fVULyQWsMGmwMz9Qf6Z1nZDtVnmSLSsG00fzKLcpWyr4Zdq5oc
InRFz4UxhFcqPdgoQj3+pnbb+YLochi5uJLigbdxI0QxH0o4JVwUsUiXaI+DvetmatzOaceeakXu
75IwseMd+yOqG7FqYmA0qhkbdmg5CVvoYtmbeR8dwgkhlG9Oui1TYc/4LnmrhA1zgb3I6ieOdX9w
p1699pNOfrAH468A6bVzCZL/zaXABsCZ0W566oIPibLf+pFw68af3XHckTbPr8gkGbxw1zSeLJIo
H0OpNQ4J1wgDWbnhXTLKGJ8314Q95cavcd/0VGZI5wF/E+QxTvCMiW8qaQlwyGKkVGwQy2FD8x5S
pPDMlRQvnN1HO9yJXtAWrnGICiH+/HQE87EC12kCiJnNQ/fZod6dEJDVPGFfbqELhjNACxq5k2Lq
aQOmo4e1YT4wuY7tlbDM8ghMzeB2PyuUvTzXpwTyEBPdrOhyqL0dzYIhDs5o+HLtwgwquy6vVSL9
hDeIGe8iIVj8Rh51B1VYMR60SQyV2Zcnaq79uybt26+eV9HNmCv1QgRr2M1Rz1KAi7dLw5PNF6Fp
l8zfICZX2xD1+iuraY9nFTXdCMTkY0K+5JrGdCTubNssP1LWqj+kKuOAAkzWbJnZP3Q1GAYri5Of
2rJxQRnDWp4VOhfseund4k+UVs6G81rifd1VfTEEkS/Uav+rvTcMHe0Lq8nwZNtF+Do3w11VLf25
T4H4l5TefEdcnPckPTg25s7axEAzVlCKALXj0QItMqM/Y43sflWnh4B/Lnw2PJPrcONSOzfA1j/D
WHYDi7s+6S4138hQTKcy4r09FqxtkCCt/i5hLqopj11pXLr4N87lcFdC8Lt1XdJjmD2hqpsTEcO8
SH/Y+HO6J7GxcnR18zVMlMgi6J0nYFkbkM/RL0pWds81oP6YJ00zTaNF+bJo65UwHepFR/fgtu4Z
tv1aDfc+tONsTYaXiEOO+6YNfHaE8tVI1YIrz+2CtqlD3rPlUERXq9bNXdr0GkD91BQb+tfGRxCK
OuARNSleMLwzyrrfHxRKE2aG//NsjbV018mL9LkHOdKdaUkcjvTLFLctHNCNHLlmbQDj9lDI8tLg
3E2ij8wdKEQmiCY3eTTlQTJG3DCRhF/dri0J0KbsaaG0XjPQnQcqxzzIUCb9o4RCJsyncI80cQsy
IxsL9Nz/3RMkOWxNDy7WVvJkTA5cyvEPFXEYHnEZ+tOVvpNB3mAhyna0SoRPUDYEkz7EpAoM/9pL
1m5zoNJBK+2WWghvLWTxUvqghdX9A8KZ3NOT5Safevb4uk3cE3j+Xzor4Udq7f6ddUi2y/mw8q2z
eHKfurwWI2TmNw+wKQWhU1RtRkMy6vbYupGVRqdGUxD2cZJlfZh80X3HvNT/3514n3gEHQrUgUdy
hAz7hZBLcVqMpk1Qa32WVuxnqH9kvqmzfcu+8TEkafQTtrBQsyaUMPEK5y9yhxZBBkn8hlPHNzYu
Tw6Jla45KTL2Mmgn9Qm2FNJ8NduUDYGUOdrU6/GNihnb2DUQjqtn01hAq0KalMCQf4Gn1OI2rQlP
bAEAtZeFrpynsQcLQd4svvjJ1PzGbdtdQ7/MiOQ27UfCqXQmTat3EUWtT9R/pCefUO8NK9T+YEjm
oaRwMWLOjlHuPatPjrnZtsXed+r2Kgy5vBpFJC9zZrgexjycg5gbCtx5SCmSX0lnBnDi410/ucnZ
tgr8ZdPUX3GFmicfJfo9a1JrT5guQ9kuO/cuT40eYyeTmXyobaN5T1hUcmghodShMxMnWerkOGG9
/OiiaP6WVr48NF6f3c/14nIm0GvhNaa4F52kJ1oX5ZtDnequD51/8K06eilAmnZFZ3wZI+U3k62T
o4Iltpr2y49ustDv146KsIgl0pUbf2cYP9gElNZFUui4GbWdkMUncQavI1IgzcBXPIQxjqkN2Eh5
irS0wfmU6eMK4NromFopOfLNTkUNXoOYVcesaeXeA/np/pm4cntbcsejzzML6hEb72AfwcLYhwWv
A6KRM9/SQKm/li41YEcsqP2pr4lc4Dcty45RCpExImg+eeXJ5GVG3t8PY/t2qLFEmYj/2Dhz+aq5
NfkbcGpvhCJIUxukTT7CsNZ35JXHxyWO+lPJq60kDUtpiCNJlduwNHD4gnVg6TJ6e/oZlmAoZH5I
/HB8AaLSXyi9Lq5i7R8BxeFgeWW5yyYRkBSaWif8q+Hi7oDbjDUxJSVwdQvSylTMcPMmbq3TPqDy
1P1kkBqnoBx6ugLxI4uLxO8tAstg3Q7fgFG6ZZF3GGooybyznXek2pQAdKJHkKDeTOmEY3k38zgp
QBpT4qK+d8nwA0BDWFjDZMznjhdv31YJLh5/khRgrBmSwMEl9VautPtHBGch9+DhrDN+M3ZAyNCF
S+2f65r+PmFEembXiPLUF4rtX5JS1vZNaHF8RAGPRBBXY1NvR9wn08WOOzy9VNZF6QPOG4sGJe43
P7YUpr0tchYpt3j+uwrwcJx+oETieaKMNF42xH0wNItscottUfNhILjJ/EEnLZGLOS1sQmvZCA8R
YRwLPs8xvmQqhvAp+1wO+2UybnW+4mVwyWIwa3mz0cOksqfMd3rULJEU7GYyncZ08sT4GAq/jR5H
3EhXGEoYJOLMIAoNn2UPOZChX9l2eayxdjCh5KXX4c8TLes9H0zSqTDEys9U/vJLcIHckLf047nV
i1jOsCzrZ0DMAOFaltXAE6p1EkuVCL0HIK9sfklR8bZ0YlhDQMoyg9+2O5Kf9LldoX2VZBkvFkFX
HoakL6gw8qI+P2qgYODvJ6BgJEBrsG8Q2s3DKDsCKmmZvY+YVBkLCc3J1ZNMJ5yuav+yJC2/lcS0
FiB9cH+3kPgspDO29zhouQKrwmfnqZ0Y0kdjwLbYT7Nn/madQRUKWSnzkoAE4K5Z1cAp+Y8kadMl
s4CPV7jueRwHpe5I6tQ897WgSNk0lHGZhS7CvSVFWexa0Cj1pRC+OlLJZjanMcuh4KkpEV8r3ZTp
V7fVn+2OKigkVRiblP3CM6vXbqGKBmpC0FChNl4SYTp/ph64uuSxV98CgXDu6WhRbxGHOVdYdNDn
LuSStBdYj6n1BVZ2cIsKmI3P2xVyp/EB7NQ8wafVCK1WUXkBpkvh7VXBQnWH7IUjg56jw9jk45OF
3vpj9NkLNcHgWyIfLZUsO4kGB3KKnr9AC58x3eLJDjNrxlbbTE+QVrwLVxoGj4ir+RvmeQocqEdF
VQMzH2Z67wPj3OSW/cbNEYFBF8aBSdt/Tdrpb7bTJKA7hcueHNDWncI/NtjsGSWIOaB+9/Ejvguq
V3EgxL/2gK+DhwFwtfyeOa7fgDqdXWKkm4mq7coeH2h02JYuCXHgcA+EJK/eGlf0GSLJ3b7JzsW7
OI0tneZwcfcFPqudGCSxPZiH1C1GVoCDipCrrNOj1XU5lhBvOFiUIoKllM0dmRb1UPdI8NuQVi7Q
BfMYkDN5x+A43qJbm5c0qtXJdD3x7vR9eIaTR8OVZ/jVx1I3/m2mV69U6DznA8b2wfSTfzMX+4NJ
xppcLaiRCoNN7rOQdvTGyrwbb7KmWwFxcJtXpoQcSoINT0P83LAwczdOjz8UBuIVeVm8Igh6t+h1
1U8UCv3gVeuQEt6CHQJgiYPDu6hc1PdMAF67jlLLsV+d+hlT6WQJ7zGG/gomCm5CIRTWlbYuiNUv
DrSKHNgVkOi3wmv/fPbqAWCb8HMGo/Qb0sXNzVg7Dy5QwyAL62lje8aRbRiyd+HxwjYJ59wMUhA5
kx0vnqSsXiLDfRwYMU8CtkrQ0hN5B9QhY53KEcWe6xhlpEo6PzSC0orrTYpg3e4moPK3pXaLC5dZ
NDjvyo4wwVvRyAuU4JAwbGzGzIXjk1jy2dl4LfzifKTItOTE2aMos3PAqXfAYMJ1kd0VeseAI3F2
P1pSEZt+sF89dkt71jrFhvj6var98M6YrNuU0NxmIHMdAErio+ryfjcvSgfz5Nc7lOByvxhwRAe3
q79B+PUBdtY+6BznLZ6JQ1LKvmWOBywJvpgJlsWCbyrvBm+pPLsa+3ErqNBqQ/x2uiX1bGn/OY9g
xlEjDBFGfi/EH4E66tK+KIzUpzKO5Rsr8Yu7YBQXbZLQkOyiqQ7iY571P6vJbjsYCF2jLRsJ1Wwu
dlikB1vJE25VZyc9t0LTCeMj1uR8H7UxKmLlzkHVt9YDkr93cZP5AlQPrTkcnwHqOMxCy17HznzB
Z/kZi0ERu2mBY+NWDvA8fQGBZMEW0SeJjRNcBCVfq70wIhi6WNH4MJhoKTmV75wS5pk2Dlw9U612
7eQIMnb27DQbFZfNh8BzHIxNBR24GXENX6jpVHKrFe8GngygrEJsJg8LLwse9wATyXpsVm8D4yvj
7Jw7+04DnhhXTh7HEy7qtpJ3Dd5P/Ogi3pn04SKr0VPOtLoTpKBxw1v9kbAY1rRR6E2s89/C5uvT
e4txbZkCz57ZdkdgLuO29ZLqJrT7F5/d41PU2khNKRZHTe9oF9qHWtnTtzBdrhOOd6NQwLiDgQwC
cdEGMNeAahHWO0I9yu46qDGHuje+NfDiDbVaPSZhshaelB1NGRxFR5W06pt6QVwiWT5WVNETezU1
+6fcF/oOA9ktgWV6xl2TLY43l9XedubwlCuD2y6Tc3KOywF5A0DAYVSmYIVBiKGgBAByZNrQX0tT
gUPOlursVFB3aMgPUt19jzEtd+FpKDFwGceOuYHt1RMgFcldA3EoACzV7Bq/Tl5iYXwDax/Gs5cY
oDNJR/9hNzbBycCtPuD5r/BNJ5R8G+XkBktLeS3C6TidmKt5D1b2cIFmYxxTNdQPdLGkH1zo8Ucl
jcNnid6W1HP1QBWEurFsHfjzj1MlDhpRSz52BYwBoljIHlbEFKW05En76BapOWQPXm67G9+zjCuv
G4wr41eD8SY9TAiEH47dy3968PDOiGietzqNOuvE+pdrffIxdE54L3krXdAVA8wE3i0phxvXVnSt
pqUTDTt2Bm+lxojPGxY8Vc81IaHzp5hybNjVQISU7z5Lsn9Jp3CU+02242/8sxkv9XwRSxm9JQa9
1V5oqS0CnUcvkPya7fm3GbV+bGJqzB1gJEgG+bfphfg+4uXGo8HgvqnxeplRcdMUTctW1MowL2fm
vqCuZ7vg/Mg3ruvVwTwO3gtrYdIc+cCVcqDB5JBaLW+lRvk33rpkHxLUR9qVgHJEkSku9dTyAqzd
4pn9Cp2zPNaTY1ZwO+LshesVBxIbN6JsHP9OhRyQuuyYwI7KQt2zw7+P1rERPFx+my1Dc7bL3gow
5VdPVHOHFF1Ty7SzTMrbZUTAsmBc+8RPRVv50L+0Bqa4ovQk3X4VvKRaMUuZbJkbf6WNsH2+TkKf
zWF685oo8HssViXhmmWyJ7jrZc0W2ir+RfZc13R7GBBXFCMhKvZtn6TqNVsobpnm9N50Ja+spnXP
5RgGeZt9d0YO4gbKvw9KUM78MkmZEWyK/nXGMlxI9MBdGjmv4broO8f3bWT6pD3Mcb/+DF10L614
fflJ270xvKg7RCLpnnmVzntzrACBOEWfvysp5Y85ifQHfxlElTip9nTUVX+hCh+ShDDMfhj6985e
7rVMERcmtljbnmKAeJHdVVr1Yejhlqj2O8KLvGVVlRKYmszj6Jb6huXYWiC9Al0y1jVjrPcuVsYt
r5BvJrgzSNLpVC0cNA6x7JPVzmRGpj5KNl1LCdug62KPBFse3MH0yJEN676jfmEL9CTbLCQREnWX
zCyzl25hDzMoTYEnKqlmc1hlL5XNuaqMiKgr5N/j4PkHcOy/aN0LKOtun8McuyQZ/soEuPeJx8S5
rYz4MM2kv0a7DNNdhwi+a0sLonUyjAZrYPYabv3S4sXZsDcHqyIYeiezANLp0tuTOWuXer64dyTs
RpNrM1TosPvwa30Ew1GwXSkqUDP+Q5YSx1IhDgzCPPRyqTk50ZyXXhi/osOEaeJGl+9YebBhD88G
VWUSukhN6giLAir6AtvkEKnKY/AuO01TG4RRA+LeYRixG5ZjdjS7RgSNcopHTV5wXyWrVpgWNEB1
OcNwIe8jJz0KAnxES6fuC/9+c7AdYw5o+2P4thSsvmGob/USXz3oNIwkEJ0LeM71KoNbwq2+ySgn
P13WPfEACVo78+m5dDC8s2V1f7im09BgE6u+ZnXe3lpkEWkZRTq2vOGzdV3CLhstkms8WriopR+t
6iZDVAZwE7o2Qo1M6hu/1/d4CB9rgel5prVwA7Pk29dldQFDU+37OWZa1GvreMbi+NIadXPqZeLv
pogEoiqZ25Loey5aXo7O5AQYNZ5jUd7XdcurFGl0AsIRqePIOHQd2GaSE5pwIbOHysfEO3RaGU/E
HVfxlj21hUF3ffbFq73i6VKfMQeLZn403PhxYb2DEyerdhHe6Ucj7B/yDMouQ4W5R6sx97XXpP9M
fAQcMzy4vetnhwkBa88J0kJswqK0p+bSpYHeGB6TYdDU/JDa2GD6TSOcRGtpXyKT99ols0KF11rq
3VyimVUmGIBA83PWtaMCAiXc9CIwvFyAgW/v2sQpj20aQ3AKYcxI7y/s4hsHLzXkU/YzmffFdUCe
FugjB2u03VvF0X4wUhLAE9+LMuTlCMFE7PHscqVFLO3HoA698dlzo2qXuF76TPfBuWGbc2urxv4l
V8OqbkjDd5uo7oragwFXD96endpr5JkDKVsuRR7Zm3nCrVMtKOr+OI+sv3AD78x16NgZIVMrwXyq
tCM/OoMgvvMNZ0RlhwWT2VQlnBdy0bc5/PyzWkAn8s2t1adfqO7aGvZdDc2AFRfS/AnHP/7E2O+T
S+xB5LcYODZ42tP7JWNvMgy0CqQ8HS9hWyTbqRbd+8KKDvmDAm6oNMk5GaJIngoXl2qFHsIsjyYG
PhpQH+werptWHtsHklX5jmetOgA6aEm0wPVzqJoDz6wwKzN30pgEhJQPZZqMexh2fDJubrwzhQLD
Jzq2xSZ5t1Ij2cRaxbnGE0m6ZObVeLHUVDw5U9S/6MZt7qosMoMuXsZnQRsA+h1y0bmT6BRuMV9y
TaFOZRXMhvQD/wGx9hknxzVTpSh22mELBIBVRMmQB/Qs1XdN3dnB0ImvzC/PrtePP5o73IUAoODs
Jfwyse2yu7+YDzo/ZIUj8RU2DVyAJF3C/kC7w8h2NQwfsG8Pl0hHMr3miDVOMLqoQScpOo79misz
AU9UiE1cd51gNVOp14b0xN6hLvpBJQjSxtLj9MbwWDq8A7LuUSnvRwxJjFbV2occntZ+kjOe5Mzy
XbjMcto7XL2ChUHiUHk8N8WgIChNhIgiun/wrzfrvs6cgOGQusWw7mTLP90nzddcqH9z2clDrtts
z/47zvARFjzLqG3HBXTMY+oWxqdXVyEVUmt+HfswEVPPoo8X2nHDxTQfNsBl/8HuJV9p8bZZ6Wrb
jAbOAxenftv0lMnww0PDiNd7PXf56txVUU22nmC5E9HRhoW6t7aLn57cMsEs17QaS+zc3HBkwiLA
LY4V2xzmt26wKgBDpKg4LKm5zJ8Hm1XlWY1jim2jLfmaQrfCrNjH7AQRGOiHSfhEAgw7Uh0gB3Sn
vMQitJUYyA4411rWmknRvtIKQ7QXpozjngvIB9V4p7BnsfM1Bh2v8xjGCU3ktUow4pnDzYJ9GfCK
VO5+KcIPpu3l6pCjNjeE1K0jEpU+DeAVngktK+AimAJfG6Xh9GNFLK6mHsdDFvtYLnv+cdPsoj/4
k8PepwrzTCT+k+RGeVwwsK9mOhphi7WX3ZihiQYQVJpyb6vKuTK995dsgjyG+QoBz9ciug9lK/eJ
z/cSqzsGjXpEq7XSd3piunOsWeBzwW3BlirWYYTsh7MJb5RlOjoki3/WC2zKY2yI1PHRlsEK+5sM
GVlZO/asDagp6rLobvRIsSCuoZhs0ByyA4sHO93nAuMGZv5YvFiZfk3nEhlynmHcEPu3Me25zV8X
F2A+gZSiulv7Uc33GT27myHGZsTzs5vKwbvDayNvW5y6QIyBNDYOi9/ZpVOJ98G/xB5EEBZzzAZs
fI0sG5QrnDlIMtzhTs2yDFhA6ixEldNqPNNNv2ySRecr7UeIy2DG6rZjED4SDbHp5oFMCq6eKp0G
ABjmtfE8iYScFsugfU4x+2JXCyrC0WzYApR+HB97ryFtnUD4dvLO37XoMNhMOXk/ma4ws4e98xLG
1huf6qqA483dREZ6s4RqeSsd+IVVN2Jpay3qNJekfBCZqfeenvFTp82VHlKW9iFY57XxQvxF6B+w
ANd1DvqeIBgPiYJ/ybpgQDTnTQXUEyaL4vTl2zO3O6/FwlObFZNSSl8ZjW8+7XxNeaGFZKCUMvRY
LHXZPl0n0RBaIdUYk4fSgs1+RzJ2U9kpU6Q/0hoFKfy+TtXfvHi/PUF+AjWQSXqDziscSjluy97B
BLpQz77vXWVxd3LxfsInhMWZpFVgeeXqnFlK/sDFfSGDRo27VDL54EXySMiTfgVBiB1YOQM/pV4L
ewzap8PrDBOExMLcT3e8f5vHiWTmfCJybhOl4n9mPAYzpwYaYE9ljPOQWuLc43w9IqoWxzTtqQix
KOljg+fv2A9UrDkFVl0rSi8T9oyr50+7GK7wQZk26+/c/F4i46CblhbLHMpiM+boW7HlP84jvQpq
onQkn+uTV9NFhQnMeI8o8wX52JohT5NcIAc24rPshrgOaBcFGzJCCi2l2x8YQttzsWD1ohqzvvfa
2Tq2ybhSHCiL8y1NjMD22fGk6YXtlP+Q+sZ1tK1q50DBxR9roOHmozVRANRgc2/HDnxMT6Omt+JW
58+a3jWQ+xTYX/oC2soaifA+K1u7835K56W4mDDPnxRSbXXGLIBeodvupItqBGbaeuGd7nls71no
Vvl+qjJID/FcDGPgyoVY7I69X9kRuymsy9Suh3ejm6cpm66pZbo7q9HfhIqmejtr3JboQ0x+9UIP
JNBzQrFtBHMHj1SEkc0FPbCbuBkei8TnFziZ7r+p9+tziE6HrRHpr/XyF8MgeRjN6OgmdrAYdPqm
JfAeEcmd2GhPU4Q2mWPuycwMu4WZwyYKiQOj1rQiv3gL/a7unI83mZNDfRMqarZ57RW8bdPRtLaY
FSjjnkfrlWO9+mUKWN5qLpfTvl3U9ITWqp+cBfp4Sgz7KFAkz7lhvq6E7D31Et0+Mi3/GftzT9Qn
HjGH233HitKsz9JsvBPDBMiLbFJ77OYIdhYlLQ8QFeacTHKTkoeOwhuXt1J2b9hajBd2wPMZsorE
uuXV/RGbxeiz6sDAlHJPPSo9hrdCLFCle5W9z0Uuv2rKhK7OktuvNLuyFWgK7W0s0NA8RZrqoC3L
qoiMSEgPdoEk4AM4ADZZO+1Lyh/81uRVHQza2aNW0Ja4ENQN+BEtxjLtEoLmFA+Xs1Rhck2Asd2O
HhAzNDFIWiAi0ylI5onASjG62XZWuvvnVWzlO9UgP3FSBZ7kkl3x3TWKZI734CYAvzfk0Y4g7Bq+
g1zx6K3F0UytbJrsgEdhhU68eWcSEzkmha/uqiX7gC4e7RfixETjVHOOZXtXdMtzBarK0qyMgDJR
T2Ms7W8foR76qsKLLUdo39JR7BeL3NhIWTQgIWJ3WP9dz2GZ5D8FVpC93wwNPqzEXwixGlkwtKFz
NOE749nMq7dFpgcnKR5knPxlkkOAAD5p7D4lnMAagvdXPTZrLYarqAhPjHQbxTCT0gHsbgQPdF92
CGgE/LriVfcyY1cGfhsdlgO2xcsUGFz7T6a2s9tFk7bvUJ9RblgU1aF/7LCQHTNuCYqE2/w00Pb+
QG1yxZdmRgUeGh0kfu9ekG+4OqtiOFSkmW8iAEO/CUwBYMJAn5CTfa4fuVXdq3n2j2ylLRxYhNCX
qVFBp7xfReH3hRIgRg4I6weOHAitbsqHwGMcqIkZAUfrQgpMVu81mwSPGtKF+pleu1u3HcSx8qwX
4U95RaYlbz4m7DnkdyFJxUGeKOsRZ/kjJQ72uVtxCaHl3Xm14d7hEWSbyWKZnlqRAa2Pw8eYLeWO
YktL7XDS9zSBDLa/hwU5vzRDL74jiQnY8shHDWkl7utBMN80UJ3NY+m3cue2VXFf+Om0s0k2XQEa
un4w83+Xm862NZxsTE4Xlpz1q+2qpg20jsenTOfW3ZKGfF3tJD2SjMzPzIJsSKRFQBx45bpXZ7hl
dUS/82jgSZBN3uvrqNz6q28j54M5pj9n0Wwcai3Six/3vUTvMJwDkC3xg4gf/5qzwPCOSJ7PXXmr
pvx2dPR9xSKJKL1PZHzMk/y6lEMW0Oexdq0Qetr6o7Rh8RqUV1NWdSq48fIXpwQ7TZM0WwWKOarm
N0nAAVktxzpCLC884vJsCUvknM1SlkBiR3Ftm4k/hGeW9vb8XaRdE4zcVtKtadJ17zoqDMappEaM
Bg/YHD7Nhmw+T3EDCxT1qlpmWEYspI/lJKKQSEdvGyeD05wMWNWM185qjAkNRoQ3TVNawzHt+V08
LYCLwHJmkpuxA3Cawh5KMzWsjR3dozhUQsXG3YEmc3CBRx5EF2LbXVzOhWaEX+ZSSoYqrkmG0hos
xU/M1vIeQAJl3zUfxV+slvw05KMy2O1w3JUm/SD7kSTcvYeL7AKtyg/4BuYPc+H+06T+9qGAhRy7
YAxJFbSbkactHQlPz1LTqA5+Iv/1XcJkZEZYw/doSH9pHSGI9yIfD51rHC23yInvlY82dwuc8EQa
EHQobIjqGM8LqDBWAoIliJCGdbDrhg+F5NQTqHUyu3QGoY7WEygqFpsBlj1AGlOJw1tqOd0u5HXR
gho3RMBF8sOUiGJqez6krFJWx6hifYBv2vaXZ7fvYrlvW9V96toscroaijnZhRMm2C2JOB46zBGD
fgWmhNnmP8rOY0dyJMuiv9Lo9RBDUxSDmVm4dg/tITM3REpqrfn1c7xnUxlZiEQDhapGl6A7nTSz
99695+qyt69dUrRPfpJa/iNpbM7WFTU41gJ8ypa8aPlTYAZ+cHQYDKsJ6dJmQFjwFrUw91ZppNVN
HcwdyWuIvneJHy/BHoV70dADyodL5iBT+nTq6J9Msu3iRwrASW3BYtLOLmov37TWlLyZSKY7RRXh
fKYeH/ujNVRjstN2SxQpPC0Uag6r9pWc4/qhbMBTQT8O3M/w7938PqKBqR9bo5krAXkoo4eBzaDc
+oFfFXfAtg1lHznSfXUaMH9Ou8Eklrk00aLrNibKsRrjRD0y18TaouzQa1eQUMggXFOHhLs4wLBM
m4YgaRpjkoDoasmu8YkqwqwLy+OMP5l5GGlmEPDLpIoGxjHXbkrHA1Uk8t5ygKIVk8nsVXrAkp1R
g63capmaq9mRInucQLdY+y52RztYiaEu6Yeg0iIna/nS5KTTXWngRV+wqMpdVphwuUN3mTTbJmjD
+ZmjGgZ++uxx8c3TrXng0Je7+0x7AdbGngZSm5v21srsVJD0no7OG77msrpTlTDLnnEA6pbVIugN
rucI1kq1otnUQz5MQX8GVoAZLJaaHa8kBaxaW5POJl6/jlY15ZbN2QvBrk+6eamOWBXNF60TYs2R
sZkNWwS5r0Ei+tuYQWJ2HYKrRUmDMOy4JE2ub0UJjveGrITiTPGXmgMF0Miym074hgMBZnQVRXz2
VerBrYIc08N+HNkuZtoJ7Ja+n2e8rVoSM9C7ZSU2rDrxG8dDRaSiXeXPc5P29SuAOzfhF0QeD5Zg
2DdBwuC9Jnw2OJEhZotjHnXhdM2gfTbk/VJurYHrR69l3pTuZgx6LCwDN/46j40eT2jOihaSnPIO
SMBa+YK9l0xTTXTo3uFs/C0hoeOFYUhtvsWTjq9H03FCNcxQt8Bb0hMMm+4uG0VxsC9mktImjWpl
VbTYaWg4F2k/kJwXOmopQZSFGwafS06s44OD+pg1jHRplVuaKJeyLS7lbt7jYXLaIB5/Thiey01h
IrfeIcCZuq+ZNfjh14SU8/Fky1Gm11nn9sfBoWNKklCTXbzoY4Mm2QqDU4XiyD4jzZ7OGBKBATbt
QD62ky9A7QnCiah+bhEvSeRvMcvFpGLkX4vRfXxd4IFLbu1ckt8YzjI5KSTjFXSaSDMlo1YeMhqI
ZDgcCjtB6CvqMEUlo8JzOPgkE5iswW/f5xkpkV0yX1uIuDsGziZ+tZaCTrsuSEe+q1VgIYBVQLQc
0r7dm2RavNe+Rzu8siZC4wNa8C91VZlNMQX22Sur4mhip/sSSt9x4ZtIIxBX4gu78hcos3EM3xbq
3TwUPYmudDzoFydlvKcpRjzfOIR2tJcKgwMLO3YDVhySXbomQLONnrn8rJywV5wUkgHT38Ss/liF
9viNgKj+bUnpaEZY3rJ+2kIOpx/ahHBvLrILEVTHoK0lkq6sXVCE27VdnhKwHABW07Cn2UbQSz4x
doEpDTIIq7xa5PJV9KYbX0ifCNtdMpXJReYRxWR41FPsJftmtPVNQym+nJVABpdCOHKLFb4bg++f
XB6ijYaqvo9mshjQkRHatxK9RfJPUdAE2g7MaunB0tvvrlqr6zUNzdD1bm2o/AFgiVh+KilmIC3C
sxP7iGStU01Pe0JjKq1noGqwCAjr6D14rxeecrRuBONqyrhWApE9eSki/ZoWUkKgdpaEyArsoLyE
W4sCDp6CGYxMga176pr6Ka3hK5iLwPel6hvl/xwwB/d3+E1LePJmwOxiMdxECnMr5tamnVnabmZO
HlmuuzJANblueuhV1/HYy4FMBVVEx8rjhHDomfNvUSx2z6qJAaNVYUnxehHaHF0NsQHFLoAfgqzc
bxz/2y3Zb4iKQuCa975kdHlVCaR75865KAy7uZRwSRtGm2j7SAK67UXm4bmOcYCTlkXUFBkCUy5V
iftu8FEvZ0V9HMRFGGhflDS7pPKjnyRkCO+WdqWT3yK31KhAfeHVmIEFnXdakYlxMXMlI1uPG9md
2Clmnu6d8sOIyQrjio1aYK1uOKSm8/XUscHe22VD1wuhUX3l5mP5gr9j4qhUWO1rZst6m8Z5Jd44
t+XHmNMJk2cTOkBfEGu3zxXW8ojBi3I2dsNEci/DAAqXE3nHJG+C7y6ofnrofXUFJjs4Edo8Xrux
yCHl8Ak0icatapB3dtg+EuZ7kEINcoKWQoxhF38BiqeiDF6AOyCPp3SMdojp22mjIwMYEA2VRj6m
NANY3IrRNhQYha+K3I8uiRddv3hXjpYwuMYe70rHs4D5rTR9tm+hDzAkKlz72Ssu4GYgWLQW5RLn
25QpZb726xlcPo5L6riMVWWdDLWbkVbXqHXE2fkl7l3/jq/JXA/lbn+Rmc7RnctwS65kr7poz8G7
RURM6Ia5a9DpHi2PwSxG8wnNIchTtG5hbWxGFmp+UUI7LzIaxEPap4zNx0siwY3XqKa7sck6KW46
WjDBt5wJHyuHdFlP4dERbHWgxKTjSK+JlKbQjTMr3vjYKMOMbYLn92CNsWLLQZTyFE65e+263Wgl
K8JrrOxmtql5oFNFgOEn1v1q1eaW+8bJVFgPts2Y9M2GKLpH6pS99Bjqxm+IciGfsZ+r6M3tOJ7s
0bFX47lI5oj4l8lFy+PM1bxpKsJASL11NR4dt3xQgGpnnNXUrhuHBB1+thJ7xdWSJwP6rwuz9bW3
mmRLUVydeSaC4Rqnnnwie4QEcpui4RgzXXWZaZvwDdtUN29QyPm8WvzkwVUARxInZ1VvwYD0BCON
lrtW7VRopkzSRM6tGSiQTmAYc7OswKnM6KHqML4AJBTe/2caGyFybUU/fg58DLB2lH93hMd/ViKC
3DLPGhWaL47Qh2CW/hH0fceIn9dka899HV6piXp6naKzz++S2oH9QCuLs2821g64w04yxpN2Cuej
dJ3WQuFljIunzpN4cN0WTS70S9/ZkuPgTJ998KS3luDXkxs6x+NLX3SWKjYkX7VvsLLJDK8rDiIK
T0V7FXa1e6JBECVrlBCXZoGjeeB0ohsciQLmpLcSnpbx0WhH+Mciid10LS12jBU9WOSIkeuMW+xd
yzUt4OUtbIXd7Pu5dmi9NDNhQP1ClBXetHGNeE9fFwDz4PyZqEg2KbmhCwbeoLVeUHsGR89tXBZD
sFXqXMqinh5i/J5lss6gE+ETS+vQMzvRiap5yKN5ZHQBCRUTgUGCykNQD2BI1HCkHztcI8iSRCbP
sEUsY65d+C/+BqmygVCRlK34XIOWdzZ9w6l5ncAmmZGriNjPQFC5xXgS/mVGVUbSVPWmhC7iU0a7
o5n7TTLyTDL9Inc6I4Wb14H6a4cpMNyEU2++Jrjubzye0gPB3G5HsN9STmdt2fSD6zEAhN7hQAEo
nCUae31DQ95R/tRszAxXLmtqNLWoqsevDImi6JtXkTd8g0s6w3gqSQfcSRqZASrMpE27h0j3DNNV
5xXZHvaPMGd65NDrR1cV+6gOLHoCdZBjjSPCrhowyx8cG3fpNimT8goBQbYdats9hBOy001e0n/q
JwNzyi0i98KcDLnNS3NDEDFn6dCMbbtFWKd2tNJHNFdMAmu4OEmfP3WTl6bXqe2NJQL3xf7uR7X4
TqMGom9pKV/wrwMf/FzzwpjN0gCyCacOXPgqdnJGy12mn3Fy6g2WiR6cWGFd2RieOdTRGyytTZV5
ooAJl2WQQAKQC+h4ZBF8WaZ23A5QOnoNjixcIHd2hSVPdajti0+R+XaPHe3ZyazK+WK3UXODIHwB
ulSVe+QJpJ8wRkoUup+530EZmxj2lz19G2iBOuJ+JLLfghhsqGqqttuZGok6XUtvPHOCS8pn2G2o
DthlBxfvYMeppjIzu0A9eI63LjTazbmc0JVD/A/XJemZaJgra04fCI5evP3Qc1Q7tp0OzMErQ1E9
ZRdnEa13EDJfpmGeYAIWkKaSi3K6qk4LiDLs4K4te2qCJYwfUIU3+gGA1ogfTA8exbgfWbBqCLSu
xvEEVzFqSOcrOPY8wY6jjtpI5wLCLH3LbI0T98xaF3bHlrKmSqJ7ryOEcNUPaAlTJNZpiW/OZgRF
VAiRlO22csfuh84uc/CE9sypcT04N5SkxF7Jrn4u49Dfx0aoehdKEXkIuYx+yqfWf+z6tHsSjR/9
mIAq2J8NcIYL6t0T35EdjqjMUzPcc2iPQJJEE4KE1NQjG3kE3qfhv9L6JY1TqwujJ6ufrU80ieaz
HyY6IGjCg28Ltg/y13UAT+4hoFj/Uds+zSLWAucJHDZpSFk69vNdBhj9pvI7vjzQBEXiqh7ycKur
WkuyUGvyn3onKpttLjCGrrXI5isrYbxICqkYnqaoib74KLDEDo17lN97lY2hJPBxZW3pHbOq2RPn
iBD18RN4SsucZu31E+eeDDA3XCtTFqC+UwJSmHwwq7N737/B61JVBLvWhAblDq2yqxwJbka0KjGb
uE4iLbY9uR1XsmIADcCNjG1meex7W+SAwXSPKch/wwmSPTOSHodtw/T66OYOjH+AQOdFMno5UZI6
+Slk8vk1spvhxbMH7wZHgzXTwvBmsrAlkFA/FGP3mVTLeqyulpqeUImIir3qNh6Y/JEWbFXDJ0Ju
EKgg4lkYmYEZDLBc+jbiMTC3Cw0ylnUI5x6CGF1a9dVEem65ZjDPKCjq25G5IEFVxPkaz2mgDaPP
m24H4Q93Q925tzIu80cHlmFwZ00p+bQyGCZSkyu388WmEFXLuS+o/HIroV5GoPbr+BD3lXmJNFl1
R4b0bvvUcnrBdJ7JSGx8MmRcSukKeu4KH+QIYsYC1S+IFjwEjY6/mkjUz0Y3AG6Swf6WJZl/QgZT
/+xiu7tOYk9fVVkYZnvpDwQk+ZgjaNeNefw9n9sLtlUt4UDgjuXcugHDrds2CiKf2pAj8dVs7EZe
o3lu64Ma+MYotiAb+VGBSaucvLiGhiwd9VkPnXXEZN+OL3jSfJu2OwUpEPcG1/GP0mPzv8t1Tq+X
qcRS+t+NbnVyk419QodJgvciSIAtBaFdoCb2F8HevymIDxYrH/DYYRiWeLih7EBNjT+eEmFKEhCG
BJlWC8HBCyfNo+MkaGLHufLJOZ+H8NxgNOu3/SxSUOJLpNQdYherR5LKkf80EZnBNeYEs0ygvPF2
YHt4kO4y3xEf7FT35A1ln4oipKU6+qED8SGuYgxol98OQC1KpQIn86bF/mKdtQR4URxESHAIaPe5
8asHS/tgkK3EAM5bDaw5srzEAifg503kg/RwA1OiSnVHqoQVg9PRgt5RmQm2F5/3FEA6Jb7BVH0+
vFpMBCO1Nl2FPYx2VDyFB3rN4KKlWi6TX03I6bVds/ogYaQhRxtpjl5CoHIV7vJyaTbM1fGA00qZ
3GdNJBpEcKQjybX2W7eL4QUCnalWbFl+c20YOb06wQTKo4MRkdEpKUOK/HwmJjWB6QA2YtIlHmcA
8FSWxqSkhXTYMcVrnjcd2JZ5iEL7hjKyQ7qX4dZkiK5KneKRwDiCVM7Ti0U3Hmcscyt6Q0fOuxM3
ry2dQy4KnBphM1kE4nnmqBw3bcGHcCqBBgv4xHm82I6rH6By8304mmqvakruH665PCQ9AR1H15dM
Jocqzr9NiZIJxb1YNgNR5+6GHG+exrGvabRGPfFrX5cRB+shKyk/bmPLrco7Ka2+3jVIw8K1GAqd
Ha12sh3s17owN2mYIpgkjQ/jCZk9h4nnHyymGh37h0aSn+1xsrFsJpT2V84YQtGN06y+A1vNVh6k
1XRTMjGw/VXThbXzlGG41I+4F/IsXCF+srZI25ARVpCsEPz54yuTQFgMsW8jk6djFKLlqCx5k3H0
fhacQfKHJSniR4eOLbUbfeNvBHVwtPN02DyItknKDdkK3lXBe/0Ju+MCMxn/7paCjGYRs0wxpStD
6TFBUi9z5youQ/4GlHvYgqQueIA6W6upbhmvxbBPo0XVzosj3PkAmkDjli0IKaSZp1a9m0D4LdL6
2Koqte5aaiAkHEKZ6a5kPWUiykghXzZT64YOqhdfPcWgAFFExX6RnWJm52sfYXJfbcY8kc0Nato4
/1REqGc/a8cZekIMEb2vnaDtxnUa21ZwH1kYhJisa04I+GFL6byVID1caxXCH5OvmIAYkiHq8tMj
4qPqRk4aqA2zBvPFJyEuwJJE8jEhP6xGzt5aaF7kVDk0728sEaTBD7+kbwWrjEUZrO7nil/UOfBa
NR3JBbkt6hvVkoT8Mhga4Lukl5XAhGm77pZxFM65sBuXLS4Esodd5lDgXjq9uNfeDPkAPMXi3hRk
rLiMgWZaH/42o5/D/Aaw5RP9rgj9GnNQDiEelnycUIoiqsQE4ab9KfGQDB1Z0BbnTJx3HQJHsYKW
M3PFHDEjtk/dZYsq1lUgkDRyYIwK77mlS0WlXuXu9J32OTJWKs8Z1QLtxiqlDUkk1jT8UD7fcC10
TI/Cn/r2Kc2iQq9zukFvM2sx41DLiXJOYPP01HK4vs+WweLNiupXODr6UFeiX65rM1CWxuBedw7Y
hfBZC3uimbGI1PlOjaExrzHeko9ZVHuvCxERYbiTcgHiMbH6g/1wRQoXSwfJU1GWYXDX49HfEZkB
ML1Nl8deQN+7ZDQPYf+sp0xEW3+YYacSWVYX3QPbToLgOc+L8lXWIa8nLpjoE0uM99bOo0vDJVuI
oiWHXN8Ly/g2ZoR6GOioZQuCiVzrh5n6wD52RGN8Lr3ei18RGEEwm0yTkiDtBeo8lIHEJ1SnlETR
qN8kQfUnfMh4ajmvmvCpg9flPRBOSrXFm+N/mYdp2PtKYFKeqvyqERfJPU3S7JUD7Hyg/YuL0lNO
tyWsGVQiYP8OEhiygfkmN3PzilEinh5TLxvnZlUOkn/y0iGl6cjR9lvHLPui3HdIvYJRAzmprzDW
FXnjbhcqZgwvIbXgeul8Ff8IAE5eTzNJjSeR+CWzurRzqr3sFw6gUPmqfRT3CUOZpobvIjm0YqNl
6kWO7+TodTG23i3x0By5cYAw2U3L3PvEyLl66LUcIGyYfGiHLbffsq8L3x2bTwK+j/U8YhK31guO
r3XFIq2PwhUN/K/StQbyGNQQfXc5n2bHZoAXIcnDcK9pZg/NQWFQHjZA5nK0UX6bVnee74244ai0
LPOT/pPB2G1BWqjOGZrpcitcFz8iWEwI2diLR8arxsrCe2VBd7PjiayHrbW0tXcOkwZLKWeYYM2I
E/AH6C6wVTGeOWvL53Orm2q0S/THHiszeQrQCcuAsn4TLMb7tjBSIqqZt+A5BLuBziKFu4yfwiI4
k1OhzNbtko/+hppIqq9+gYF3DTuZKTHcH3vmMIw2n1kTBAPgQjgBaRcwIntUnUVMRc0UFO6jw5hy
lPnWgOnqmSm51AHAuNCcyOjCqHXtDisKnd1wNypM2gMAU7VWTOOe0Mjb6S7hdHKZkNuz96UAOAvW
KpJ1sWMoHWBgJQr2NI1l8Zx3TcPAI+nnEGXlBdtJdYuibxdxQMXh2wNVAakXZp97VrDpzkt9mV6J
pI+7dmfPlWu9VmC33E9V78Nl7EL2nRPULdR5teB/08SjffoE4SDjYMzh+U5OvZ0uK62Qcf2wbSfh
vrGw+ACJ4bItB+T8nQeIhZ/4rQKAvbziFnBCSDpJHvWPJamBj8xup5AIBS/8CWC7Tx/q2tPgvVEq
7DOLe8ip2EXvRJin8T+T9yTIIFDx/GXuyDeOspApK7ZQtfLmEA22a4eUEAwoLtykMExuqj4sf2SB
59MAEIY/Yzdwdo430Gu6jL/nE/Ju07w28RT8YITnlV9GNgpCI9F1czyygqZ5KkAzQI6nB3gOTE1r
IAUQxP4hveVLakUVpjgOdhj7yCQns6Zi0TE9stQbZ7LHQ7bY1VUTjUH3hNhnUucLJKDZd7IDWbCp
+nomTaQPWEd0hGP+kbiiPHpkxCS5pp3iOVUWaTV7wiqcHyQTUYgmXhcxWkr6Xe177l2th/Qo3bTe
1iKxv7rY+vDSo8xHjkauTX3tLJKcKtpiCLQWXskdPgXbRkQVL3tRFhRBPe+GNymL9o4OaKnQcAKo
YZvlobGQWW10bsa3Iswnf58SXDnDbgp8MhNUQjdiDZK9IIqQxQM8AxT/QE7LW8EQDKGoKJZkxgbB
3r5mJuVc4JecMFaDNF71xIDOW44hBtCUomf2QK6xLtaHyAwNo6O5umEcWTRYckyhvvWRUz17Vi80
4J55NAvCG4t/sSvm4d4pmv4aEY97IDHHwruTSgQXxQiKYPZd/9LyL0C8+sWwvKquioFY2dP4auOH
NnSYsIfaQ84jHHNf9YHDUkgoYeE/MmDiHueWl1gsZL7B3kkul8GTmyeifAz9KidwjyUOqWRfcr4O
YKOcUKDSXQwhZGdbjlsLOgxfV2qdosIt9mXPFDREg6zho6MvPOTOZFLe+6Exn1BXlklHtyGp6Qss
C8JJddDYDbhCMtuR94ACNr5Z2jwrARt4g3U/LN5IoFntO/bdVIvOPrGWYSKkCms+N2Tf3Ke2VQUv
btVb5oKckM0xCqTc1RgxTkTszrdaz8xkrdi5mSmt2rfBYQa7phMnv9NlKeNn0hiW59pyObVRC7rr
0uO2PpCOGD+3THHW6GAr853Zw1KdyM70r/KeXJ01zFOfOVRCEBFWYpINrkDup/fsC1iTKAmUtY3d
2md6neT4Gndt7i5YWMaYV3Q61SDzgABrOr8k35GJSpK0cAh3AIXqj8laZJweJEKXAQflIe1sx002
Ie8nR93c9O5jMlJZbtp+Ganu1WzdV95s4TPOLw3t6wU5ebgfE5w6xCj5ZvgswC6mT3M7pSEIOrul
LWFGH5sMRiu6ySGsqWlnDWRt2mtFnEFurXpdMYepPbJAgNlXMpiHM2aAcKl/unbTD9gWh2rGRokt
qpvoW5bo1op5M9RR0dmP8HIT8r8Di9F++xQrUHkvnVcO0w1CHasKv/sctpNgx/yMFwzN94Rcfu/1
6I1JWMux9N5S6y3EcGjX9sMMkAUgiAN5IlgfzEz1eUtP31s2fSnLz3EjymGfaKtmgCRqpft9wkbW
Y9ebMAgVazdHwqkOjIui6FM0aFasw0x26FztRIE+znQ///mP//zf//42/Vf4o7wvs5koo3+Av7pH
BNK1//NPIf75D5b1y/99/P4//6QMgVJpXIgunNp8Q4eLv//tyzkm441/+j9UGuYd7qvqS+B0db2h
8hn3mZ2JV0dST+D2w6eNcZ5Q7tb2Z6qXxmNyP6XMtWLkSR9/GvfXDyNdmtxkRfh4Oh3/MkH99cMw
vZudkX3/UyqQe2yErvw3gael28ohn/M9QSrYges04kjxb14ZU74x0naVo6D2K/3rlaVmBmRF1vjK
WTHdN/lMLIuDOM51nfAac+Q3EQC4+viawv/16yqAc8oTmp45DDiXcPdfL4psilaSi96bAJCxvfFU
7wCO7LTJV8xjGT2tRl4bluaqNeLeSHyngPCNn7E7K5e2UMU0dUPqa2kfHNq0CU2spudQQMDmRZ9o
EXedTkk1PI6iD7xTmFPYXH/8Jd79ZMr2FUhhz/haapRWvvfrd5DcoMWEg32eXTEgT6qmz9Dzhm0r
bVBdikPN2yxlePz4qpf/6l+eWiWkLQhYoYvJg2KEvjzVf3lqy6VNIxM45SOoR0IsqsLLr4cUZyE2
4qVb0w52mS+TOHuMPNI5/vCYmr+5utKu5mmV/MWWv169RyvbtK1dPgbl2J3TXJnHsL3IdOEj/uFS
lyf+/RdVnpEKYZ7ja315hP7yRVupLAYCunxsOyrLAuHHGjNRs+tTf9o1ru09f3xj3/+cQmoeSPSG
nuG5lPa7n9MA7Kkn7A9nUifxLUT+ZcxCHwOwXFwcaPgzN3I4Hn981d9vKFc1NPC1kBzCjf3rt6TH
wRdl+HYuU47oq8VyvkYtHWymZtby7d++Fo8pnTHPCLin79cYns3apsUWnBmdq2cOinBLsKPFl24U
brqPL/Y3t1MrLVxPCs2g1X33pGhM4A6t60sw0MXOD73uy3xx44ACkvjXKNaJlcxiMW8/vq74/bnR
XNhz+BVZR311+WB/eW6MhXhU+llwRn11qizVZLtGweIN6bUQsd2CqI/HpfmSO+JVXzJ61mnbkTMQ
QKxoWG0djA8j9ZwP/+UeZMmT7w/6Dy/x33xGh4KTLrRD09G2333GOqrCsQVecZ41ySSrKHdoy+GX
1ldFS+5jnJX168e35f2Cy9PtStYpnjNuCUvIr3clolpevMjSZ8m7jTAQ/0BHUwB9tAPBWUGROmjH
YnqP/aTbxQTkrj/+AH/zoLNeCj4H3S3hqHcPejoIbCJ96J6dfpLHTLd0kqosQIw79H+41PudnTVS
XyRBrLMI2sBlqF+/bJhMQe/llXMGaOdvKny1O+T31ISM8/dFUl1VnPxW+F/VRogAykZZIg5olvzw
8Xf+fa02vvANH8bmm9vm3S7XEeaCjn8yZ2v0JbzbyRPHKsvecNNz0i9BsQ6ZPW/wyMZ/uPLvPzfb
ksdFPY8tndvw6x3wl7HxTaX1GckHE1DLTO5mov+085bUXDOUusvQGu2C3rmIQ7zq6uMv/vuPbdie
2BqF4EiB2uLXy7NDeXgGWnGWCSdZkYzlBPQpWjYqboevH1/r93fJcV2boDotee0Ztf16LQKnyd1o
veBsI2fc2a1/Kegis0ci3a0Le0r2H19P/ParumgrlcsigyPZBiX16wVzFBeDZ+dM+UJLVFeEGybq
MDDxpDUcB6bZOd1oH3NiboBIzSExd+7iqONMqN1y34Kc/FoitlerQrfq2izp+BYbdnGQRg3G86qK
kls/Mv7dxx/73W1yHETtvBCuY/NnJfx3z+LQzj3UWFFcyaVYDkDDmkNp5WLDRC47h5H9p5fw9+sp
Wzr8LrB7fdq2765nozsiEz2tGVH6xNQWI+51SKIBsH+mFiDGvd3HX/BfS9hfDgx8Q0RLtueC9PJY
Avx3i+qAaKJExVRfMUzunn1t5XutZbF2Ins6xmpRb9aoU8LgJjQhVd6l+4Xx9camiNkaKac/7Ozv
V6H//zwuxwaeSuCG/rt3UGRAVXoJUwnRTJFHBHs26vuYVEH0M6iYwx2baLqAfuws2ReoZiANg0d9
1KQUeSdF5OnzH27Qu4LnXx8IHZKnFGsio5V3byXzOoFmsuMnCfNsWEOFRqmgCWviCTWJfUeGJEpi
urMQjYhrnNXO9Jb9M6tkHG2GXDNu/PgT/c0zIlzf941nS+/yuPz6Jvm2NXLynzoUAU628xMxPwKY
mvc0H9QPW9A1+vh6797cyw1gUxC+4yB3lrZ890ymPRk4Pb2OqxpsNOxgUE7jjUwdJty1Qph/8OrG
mW4b2ttPRGwOzR8eUXlZGt49ohxm2fq5/4KD2LvDe9tnxMa0UXsVTdl87Mipgw5qTy9+3Nxy4tew
tKK7S3jt9/wysKEGVmxONT1zh/TUA3lJEMYZ7kwrFyEUZGDh/QwHKEuhMyarIHLix1m57iFWGXKQ
nDYjutkvH9/E9z+aR93MDwYRUrPH0F/99UdrNUBDSvfsWPHRibxxDAQbN75jD3TXgsyC88fXe7eX
OJ7naN/gj7YlE3FfvHutI9lELkBw6+h5/mDj9KQDPTFsrEMMb6ssn9nB//BcXv6Tf/2ZPI+SlH1b
8T2FLZx3b66DQYGGv9eddGdXB5e2N7kfM9CiTrdrx9TTFuBi+YeH492Wzff0XEMxIBxpLjjHdw8n
kXlzjuaTUALP9Rgf5ljUzJ2TMTM51HbVzDuoX5Z1nFpRdUztETesk57xzx++vPr9g/g23BHJhmo8
jg7vfuDCRt/TYPw6Ee9jj9cM26LunKMpz9m+nb59071w8Pb2dP02KoTUkwNb66b5yR1i0153TF3t
F9q7hi4JKGE7/jSqS2QOil6wm7cJSr/0XIPlCDY2wzX/W6uhb24Fun0Wnqhv7HMFuTWijK3Ry0G1
gGSPNrqLOKZVc0xadDxWwj628IFI98n1xOB0TkrrUojGdnwa+7wfCHGMkdivMUtZ4ZMaoTM/Jwjs
s3vO1zAJp3GaerkiRAI298fP7G/vCAW6b5SCV0NNJ53LLf5LDSLR7JGJgE7JaQsmpGkwOitGjCBx
5FJ9p7Hi/eFHuzwcvz6xXJA3RPCHxy93WXj+csG0xb9NHll+ssepewCYWz0SjBr+4Sq/bWm8YlyG
2lryUrDTvvteFQiXBNF5fkKwQZYzncNjoxVpLXpQRD5X8mjlgBYJAY/wPpFZklV5u3ajOf3DAfP9
Ss4Hoa40aGQELRhfv1sUplQBvSQi4BT6enzWdRbvCrKpTwVpfAOU+QsHMi6rEyVv/Yeb8Devh6Q1
5dAucCku3t9qAZ2vrGJBbgj2wrVTFPFdDstoO16ewgljxxHNj0tYJCHEGS2Z+48frb/5pSlqFM8V
x3qt/rXF/OWXjvJWLnOOmjIsBLJXNKH5dyvO43//CZYI22y2SXS8tvPurDCMZe+SRs4vvWBPBG86
OTfKC2azC5MxfEXOTwLAx9/sb14aflEXViJnJuAx7x6upI2mKsqj6NRqYnH00F7hIERW36MuM5JM
jI8v93cPMwxmYaMC5w8e51/fmcZO546RWHQanYxtdEob1reAxWOa0h2oB6JSsgrOxpxU12HAiGD2
OnFnN/W3jz/Ib6cCHmZa5PSdXOfSBn5/LBn0hIKgCfMTGFVJvvrkTt4Js86UvmkCS5dVTW6V+jy1
KPfWVFAy3jglHePV4hkr/J66k13dBb0EuQqupVkca8V4w6hNI/xQqlXJWTI5JfEyVrcLsqThrhYu
dn/fBnTUrvOg99WhLHSDCgdZLYDOj7/gbzs4m6mi1c7Rk6Ow0u9Kf0iRhEhLujEeivUfF2Ls/3F2
ZjtuG90WfiICnIu81Syqu+PZsW8Ix3E4zzOf/nzV56ZFCSL6TwLkwglKVaza49prHdu+h+IV8BAC
gI8XW9Z/8KOcJv9Y4IiprCwTD5ANuRPhJGDOS438EMIt9Js5T6iyE2eyTxg1QUqKCOd80MEOVFKd
q/9SIsmTPvG/5p91ADH+VjhN9IxqtlYeEPLVf8fEsNrKFbxz48nJqLsLXphNGXBxA6dCZbC3iTz4
MGcDsDZ6tWYgmq/WrDvFc0tn47/Hp3PHbtqcCsdCCmjoyzs/2rFOvV1JvGFy+x3aQhawWBF5MWbs
UBp689QYAVqHZRB/fbzyzSVAFNyASxWzjYOi83K91ybVUGaqIu6hjdQsozx6kIH+7KJLBtT7+fFi
d4wkAb5F8sWYn0F59Xoxw2IiQCsrpPQMZzy3DFlutSn5H5wQdor2kTB1m8RqEc0PqDz0EVPPXjMn
lDRBOQMgVTUFIU+IlWBT6FAdmgDD+Wm2f7zBe9+R0Ey1VeylrFhfb3AGnOO2ZhF7KAql1PD04tjC
O7wLHZbPGiZXmZEyt4E+D8fHK9/GxvQdpJ3mwuIftMVjBshuDJ2bJF7rmIX4K1SoAe1RRgk/64FO
Z3dErhF9i2L03391ZSwl/T1ZPsM711uuS9OYasWPvRKNl30ylMpmAtL+NI6x/WdEhw45jKBgsIWC
a7ni828ur6yWU6FX6RZSVTPk53jjdMGPB5HTzbpnM0m3LfivPs66Dx9grGYr6dXN+ZLh0JLU6AWy
SZ7o9VIWwI6cIpHuoemsM4aHsJMAd74J7GbcT/Dv0fdVs/caIg5VrooXAuRP3Hq9aJ2C2Z9UQ3gp
BB4X0iyorBAG2uRzGx1bGiAr53nre3EJJDq2QxFNtXEN1wvqIkNAJ8ksXB7zA4xHoiAex/9VNloE
SJhMmzzK2H2Zw+AeMu7BuKN+KEaIa955m6Vr0gS1BzoFXKvFpTLtODH9wDe9pq3cY9MC74SbIt+Z
tTA2wHXVLzlDaiu7v3m8clH8lHw/LOkuTjvy4cUcVd/w0ia2QxC83QxiZiBe37iE7h4sh1BSCysT
pxr86nsjO1anX0mkoRP+YIuvj95UtRrrHlvQLtGN/14LFASgACmKF4BZCUQZQcPAwfuPmSaQjY2k
k0d97nrNWUHHMQt6gjmkw5hKqeK9rxTuXw6KJ8dA8r2Bis3ilVt959W6MpKk3WXqGl93sapGl2MI
WtOb1MxQoaRqGtidAp+KrBYCpn28R3lVrlIwea5wQvKEcOa4n+vVslR0saLkpmeWWIY2FPmWzr12
iMLplwGjofd4uXubIw8gXCTwwKEvbm7HOFsEA5QBa8SUbVs9QixPBdSSQ1GwknLcu6+ytmrohMtE
yovAvNKqYTbpsnhph1SEanTuSYGy+5CL3Di34N6/tpGm7Shfwo74eJfa3W06WCdyLhLOZSOjhv8A
EtnQ9QzY1zMHiPNcFlvoccZ6UzFb4u/dCCzaHr0NFYFdBHxNpCICd3Kpf7WGDVG/z9j+hv83higT
rr1JPcw5xBNfgVj4+gom4N4lEJApYN2osWLGry+B3/p+UEdMBM8OSMQeBCh0GSI75TEpzRQmysr5
3AQ6XDoJn+DCkTa5YpHDzCDxy2oKYBjP2vZfRB3rI1Op2cvjr3DvIzi2qjk2WEVuwuJqm60zVqpa
m15bVO1nVJayS9tC8RQ1s7liG2+XonqhGRQpCeEJcBYbQp7AUqCmEASovbr1w1bfd5UJ4XPUGyuG
UF7b6wcrCyUqo8eOZt8CX5LAampGAgX4fQfMVQAXstCj9hso8f7gE4HvgdP7u8koGZJRYWZ5fKi3
jp7lBQ1ysEdAk19v/puYwoBxCeKJ3PWm0Jmf0tJ8TkrYbimx+cjRgz3UQ2gEHq95+5JZE3iR4I4S
GTuLsBFGRkQBJ0laQanukzqPcJmJwUCkUeQvVoHWcjP0TGEXyu/HC9/eUxk7cXNkR1KCja7fReMM
ZVUBCfLsOLPN59JsYEmHM7lKvj1e6N79kdm8TKooIyzxFL1i9dVkYC9CSCI89LvLp8gOv9YqR/t4
pXvXh2M0ZdWWD7jMM5OwVaNJDxyvDGsFGJvdIkkZ1fFFGwZ445K86j8mqch+DJ0a/7HwjR8f/4B7
ZyqDCAo0tk4SsPAA5K6lomST7UEfNf/lwxGImhH5/vttDPka4aHDS6Fbs0Qc9bEwFQFxgmeFcdxD
b9pWzjGhvPhuK8M6+E8weRSdaZJc3xHKt7MzlwJ1S7CmP4U55xfmiWpyOPXfxyd35xkQ7Dq2DvpP
/iUv0ZunJ8zQBETtWt5YTsreV7XsQI173PZ9hcI2ADRibKSXLVqlK9/s3sqEfpgcWxh8PPnnb1am
zyMx4tgc5sazH/AmxTs3bxn1wJ/CWxuL7Ai3X7cDWLbWfLrzMqhN0v6iIQkCY/kyiqhnqDTshBe6
ObNYCt2tqU2TXTc40fHx+d56QcItl0lPjI1KQWXhL8JY6V+HLz0GiGlj+VM0nDKTogp1YghXFOQC
Hy94x5ayLYcGEX6Xv5fHqsBMVZYx5kULIFTurXNnuRCcRAYyikNR7wTcH4+XvLdHgZHRuKrcIsu4
/pLkDUMFOZvhuT1E2wEo2oupM8CgisKEaCZxV8zNvc8HzoEypU0OCobmej1osWd1MirDM0wdiAG/
CCayGVWSwXm/raYrS7JrUJG6LWtE7TRWpdob3lxY7netD/udY43Fymu/9xLg+7AoCmFSxLLHpjca
TIBQsHhlBYVy5WbKNwQB8l3QFyDcrUZvttAx/oyE/07cJoaFOoQhHAewnwncbxGjwWGfoNJHoK4B
/s03zMLa35rC/a5rAK3NkeGIWqZl774uOuEgnJkySTBsaczfPvyiFWHZJ9RAKVgd2yAJdqZb+F86
mEl2FQOa0UpkeOd+6lAiUrl3+ZCAj64XhKKAKe6BJLNvGxOR66g/67nun1EnotVuNV8f7+8GfSFP
FbZXEkrYgIH8Ld6DGteTFbmd4cHs026tIIbnBrzhLhoGZhNGYoNNHxmwbvSmIFXo6+dCTvoM9H7h
dwibYeXA77hnnQIDTSKcF89z8ZVH1Banwh4MD13bhq65g8D7BkwKc6o24pCnenDLQ8Mww6kCjvXJ
seP08PhI7rxYck6JRIE8B1Sd/EJvPrnpz44fdbWOHs7gHyO66d5Y1c0+rIpgZbN37J+hgV6l5egA
fNEXrhMOQQOW0k734sxRL0yaQIvadfa3Ip6jP5OIp+fW6NUVK3/nhEGOAwAgI5BWd2F0W9cSvRgt
08tV2HyhFXe7GXEIiFw2aYWs7KaHV/AlaOG+2ULQLi7CHMJuZefy3SyCePwpOB6LfhhvefGZ4Z+M
Ye4jAZqQXPwRNYP/ce5DfX7/awI3Y1FulW16mGauv2WRDtDwFZrhab6g79JBalqUjc54PmN5Rk6n
9/13x8X6glTha2KqrtdDpnhAQZbuV61o2b+jYtoeIvLKS8H8wYrvvHNNZaNfl9k9oeQSGQqFX6DU
Zmp6KpXbLYyvI+qVLSTKgR5CYP54X3esEsEHEByZgoCgl5/zzZtwk3jujRKvmYFW/+L2ZHUbhgCR
WjIQckDr1XX8lSXv7I/LSY7FI8SnLa8pYzEx7szRPQa41Ke6sEqKfQ0UfjYcp493d+dFUMq0qE7/
f+thcUuaCGU3P/bRetIkRseCfmPYBEiD7xifY87b6McfijHYhwFiA1LMyfr0+AfcsQMMyjk023gN
QDAXRniKUpFHfsl8ZTjMCjPyhoS+wXwD94Y+apAUgdxJtkxnOdXKC7lT0sXaMucE8pqkiIz2+tMy
yFw1VRGmhEGWmJgV9GGbU20kmGYEtFHwUhxI+qIweRl0Ld72Dnrezhw6f8xW2PvH53DHKtBKJcUF
6szFfh0/eXPNklFRyarV5DIrifaHm5FtyzS23h/Mv11lWUntoSPqoMhPLpYa+zvdHU20P6CGbp2s
+CYs99MclbXXRfkamPveZ8axCF4SHS5mQa6P2swBcrpMrl8G5sLMy1TD5fDFDSztM03L9Gc7qnAB
Ci0V40rQductyeYP5RISeQi3Fn4mbhXdhp0yvsADUZ+cvNGPcawhXBFEa/77tZG0sOyO8xrpOoIZ
oWUA0w78mYHcxUXUqYmiCqhWpHuiLEPkoiu7tjwj4df5hwCtSMR9xxys96mqmDqe0Y9mrGjFnd+a
LnCTdH9kzV7HTC7cOUFPMvtTll1i4v4KndB6irYqMd/HqbSGv7o2Xxv1uT1tCd3GWDKtIfHsC3PC
aFRgqUqMLm04Zsc8VaN9ZWXNTujmWqxye6MMy6U8I4exwFG7iw+LTmuL1BCzbbFdNb9CLcqh8+SJ
QuuTtwyeh3q2UycX6sTHD/XOFiWQEA8OnofxmYXR6O2yixGT9b0RVroaT1pnz10U5sW2TBJa9o9X
u805qNTQDubuakzXLlczGFxFewR0Ley2zksKH9reLzsEY1D6hkJ36rp2q5cSrE652//9ePHb+0M7
T04ksF9BdWFhmwvGO8SACKVnRRkVvrSbNrVV9gza2+4mDaJqJYS4tYEyu6HTT4kRb3Az3mhkcNih
zOO1fkUR1Ur14wCKZf94V7cfENdqUxiWcSATTItXMQgdHl+EzL2JoPpD0Tjzi8IguZe2ubuW0txb
C7emUrah1E1kf232RCTSErzT5EE0JIEdGVzUUIAzrJysFWfvLEXiJCHzPCawXov4K0bOvh0gFfem
TkS/ENxKP+Sxku6UeY5XLuX9paDUoxMI7nRp55DlKFUYr3rmMIrxA7Qi+UkvzHwPt/ga/vnOFWRO
QkJOCGJl0/P6AJ2mR7DPzQavh/Lr6NRQaGfRAOajgCVwHtpuZWuvoxDXNtyibS4BOYKmPdSP1wsy
TqyGg+33HqKCGYqbjhWdp3D0PxdmZf1Qa187BuHUx5s6o3RiB/ixXZnpw0lPUZzBlJfo0aK8+/jO
3ho7C4ND5gIYiRrcshKW1QjE6TGyVxAeQK2hT8FedH7ihRDKwMYxHiEIfefEF0UHBghBL1MoluZ8
GdB3mTnkKeycngGL798KiOZvYxVCnwklxEFrUKx7vMc7t0qGBgAImPWyMTuLk3dH+HWyqPMayKK9
HFLkMzX++SREox3/h6UYiAG4QK5Nl+56qUjrxj5MtdaDrCsl3Q78s6EE5iEkMVtpr93bFWbGlGUU
WVtc3CdkuDvYr+LWG/uo+eAomnsk4NW+UOhwVg7wziURFKIpnJATCWvZ9Ixg2ijVSrSeWo3Qziu1
exoEsqoijIfnupogrJqL96fUFNz4WsTQoFzIOK+PMnCb2hGZWnvFMAM32cF54gNFS9FuzNCoDmFc
RgVtDI+07iHEKlwj9f+FnaVsVlq+dywFsRd+WQOUSGViEQ90XYrWcV2AAYfld/rYonkQnvO6gpGO
JEeBCLUz/XT77ovkGBgmCWpi3aV7Fs1EoWE2G08Y2Xic0N46RDDBnEwF9qTHS93bnzxi0lCX6NJd
uC2kucYE8Siic8m646vuv/kc+XtwdxM8Bkp/eLzcbeBh0fXCO9KUooO+RNPqXU/aGFq15/LyoeRn
zH1CNONU5sVHRIaiUyP1uuD4aVbe5t19EgaQAFNEuAFewFiYTwoKvd7YWNEX6D3SvwfbCnZQMEhu
xbLeP97onSyQCrV8NUS+QAKWLiYmzCirtuw9iyksAGhxglp5iqTYdhpauGaaGpmSYIoc+CWzeSRh
yoJ/klpJfo5a0pwf/5pbc8FbYrRI1ltBqi3NRTjBag4nzUzdrRqCHUps84vbJ9V0VButWLtTtx9Z
vlxYHOR4rbxb14+3D+t4MtNK9bSqQM8sTiCD3yFXZ3ydIBL/4trwbiM9FSe7ukvKFcTjrbmiLfDa
zcYu4m8XDxaokTbBr6R69EiqrWji8qc21NGfIleglnGlXrDVxs6vdx8wUHQCakorzFMtcZYxhK2m
NSDNG2gwy5lx6/yVZ3qzc4ImW7nJd74lBU6AS5SqiACXECKnsarQtChODUVi/MzFOJ1hToGBUIWB
7/Gu5FldRy3Mq8sZLZP6ucrHvP6QAT5SEutPXgBi+kBb1YK/ObdOKei/E8K3AAMaBQxMXI5QTZT5
yhu6s1MB/J3PiS8gW1g4AQdO3kxOlnqETMWxIRXZDIiTbKCWWwvQ7iwFeohuCAApxvCWTaVGVQxi
z6TySsDwe82d0s8ZGknIoNbRigm8c0EpCtEXpDhFyrDsl9WUf5CHHtkV9KjA+0el8cC8Z0jYQxX9
PSt5yJea51K825XRb4VaQSO/ZLjdkWfwphYEPjaawhAFSAONEOBLgZgEwbWY510LYd7v0q2H9J3D
tmCdwcvYhklILwepFmu2CBOqyGLnXuYOZXacK9XNDlWYQO2Y2R1KKAVV3xVjd++AwWfJpqvkd1hi
OKkLlj1D3Zk3J2im+pX1K4IzeuN0zAPqdvlvrrhrEIhb78I2YZMA/iA96bKTpo1Sgsj1M6+ujObZ
npvy0I56xhBWlR0HpVnjEFiuB9xYVvXkVBVFPWcZlWgdnLr26JjnSUuLAIp6AylLRG7DoHuJWzXt
8o1sUakrN2hpD+SytBZk21wSBi1zXLUo8pB5aeOM2FXTn8oJttptZtQ2jNgd3LF5oDEIl1nOLqSB
vx+ccdg/tkg3bpXLD9kjBSiwJpiEJSq4rpDinbNAPyMg1FLMrcZ8+FJb4JcO7hxV6ocR2U774Cuu
7x9KuEPQz0rLJHgeSmrs+xCG+mglFr8p0PGbKNgYEj7LLBTjktcPKwzsABBrOZ3TsrI2RRDUl5HO
6tZibAYoRYjaDROuWwddKWp4SXAs0Vl7b0orfwSuVoZwTCqBUbn+ERoeXomYJjkPwHT2wmFBFMVH
T4j2t4qi8UqIuvTxcjkK66Qecp6eMPV6udCcEDnK9P4c2sNYf0gyN2U6KZyQAz80XJNYbGCwTVBv
Rvotmmh5Io2wch3llt66J34DsDFKEzxyFeTfwj1BWx+hpGH2Z3Ty9P/seUq/pXWYvtRN2K9sd1lD
YikKkNw8UA4UOJczqTNyf2ozWB1MeblAcaJq9jYJ2IpruH3WlFroH8o4AgO2jBndzMrpxA/9ue/L
6blOGeuFrwJpmnRUNw4Ud5vHr+nOR5TcKzhZmYpT97z+iG7MfGauzd3Z4OsNX/qkIB7vMmMaMyQP
Mzv1GHHTfWQSUS/eBGlrqiudg6WtpiVPtEQow2AzYDh1cY3sMhFQjwfNmUsWI1QQm/mUHhivY5gk
qQT0V7kSdehQZgZC3mvMSjcDZ3J5to6LojxDoCMP6I1L7HK3Fyizz2fUuALdPfU1iX2ycRCBSg9w
atfOxaH3p37NTfjyKKc7bekO23pWe+dHh9yK9jLMjmMcU1uPlB8KLHvlwejhQN8rKvQFx4YBs6De
BiPlgt+hX8fpB62LBQIdhRyE+um4yDF/atAvh0wzCqHifO8XBlWCm9Doz/BMliGUGbkReN+A3ldU
fcnDDj3oFmWbRkmZpuj7/NIJvT0YWqSsRKm3D8YAjyvheFgImcVfn2xioFw92pN/VlWQpDG51za0
p+zbu7fHKnSGTZI6bs/i+9VIBxe62flnhOv0eBM0nSSMMvuBqmFnlc7RsQGH78WY6CZY0iz4/N71
AZQwv0GYAW4WDZTrXYaiyEdGrNzzLHxmQ7FU9abr6TnNYeL/QiMw2CVB2rkQdtnt2nz6rbWA1oZ0
htIdo4SEk9eLQ8tXQm8zu+ex1xAJUq3sKa6c7EOvwfpYOaz6eLN31qMQAymfnPthekH++ZvH4sJ0
24fxKM5NUiFsXBhGj+JpzXBZUyokAE1QrUSPdzwrpDkEHKQhEtOwdGq27ROAV7k4B3MrR0GQPJ8L
0g91okcuKt+AwrIKCxoZgGmiiOB5iphWHbQwe04aN81XntO9IwBbToGa1ym5la6PoE7hA6BJzxGg
Q+EpwfgFyvBq7/dq8pyVSrQS7dxZjg6JzeAYwFY5cnC93JDHokUCyjoHYwwtTstgSBFM9l4LtHEz
qXQXHn/h2/gOoBtFC9J3XVYXF/5gNDlLpGkCryvQM9jMpY4mKWPw2i+78POnqrdshL4ms/8KDTzS
RC6aJfnp8W+49Qh4A9ZnYBGWixvDkdk0kn2jAZ81asWpa5BsT6IwRamBIkkeQHOYYu7e2c6lhko7
F/ZH/i3TTWnN3lztjCYXRYIh8KDUc3cZPdOjW4j8wGD/GrvFbdDCUjI9kfkJPbDFNzVU6s4IxwQe
iuKKfoCJMij2lsqc5r5PG/e9YFd2Rt1SJvAwjsg+zvXOtDIpETTSEWgWSnNG8FLZ5Jmd/EDbeK0w
ce+1AgqivES9ixtrLV5H6RuIiGodum2WNR+MBBXP3EavrNTgEK+HwdzGI/SocMohas4kEjK8bnh4
fH3uHC8eh7SaBEHCYBf79VMlUMvedc9t1xWHYbA+OtMcP/kgUN5vC4gYCF4w/JzusuQTpa41W9DY
nHvO4+hkuVpuagOBhG3ep/U2DbLonaSTWB14e3CqVH9J4sk2rz9mNJsQ9A8K3Gmjpj+DeLCYzNeq
ExNl7QqvxJ2PKQt4lJnogcvHuLinejBkWoCYwnkuG+oEVdWof/yy0v62+wR9lIq5ac+c2hGh56lT
n2dTib8jB2iumKRbE/g6QsYlBppFeiNN1puXWRZzazC2XJ3HUnEo1LbwZtVJ8uwUdX3WyPCPj+/P
K8vrdVLByBohC4kUrWKy7OsFixalQ3RMyrOLfA2UJXaaKYUHMbmwv8xoUrBhw89gKZfcNMfWNSvl
04gqSvVkDWpS/edXymR5djQp9qcBhVQEbOomM36JuLMD5HkGI4y2pt9F2XnUp7I7uNqQw9Ic1YgZ
bWJdR8wT9UHUfTcj7Vw12kxB4BrfQ1eg4HPU6qoJD5aZ9OD1maXQf6jIxv2GYwudRQeucLFPhzhI
Pjh5kXWbyK9zZf/4iG4tNDTG3ApcBQMXhJfXJ5Qbhc5B8PujpvSP7jh/omM6nmiMZIdmAs+rjv64
EnvcPmtCdcnhR81TdqEWayqKidq1ncDliprjLqrRcFZzy0bjiiLke7cHXIqwisELMj2a34vtxVOW
h0qWnsdq0r+ZSFgEuzZxmnHrC70bj2U/glGea+zpysq36Rg9fQZ26FTytsGvXq+cuUFW1yhnnG0Y
gEZm1gMV9IkSoOJCMSQ5OGaEeGTVI+A6Y+NWLOftZyUDZFSBwg6FM6qg16sz9VXVuK3xbPWZAT03
s4RUEsZ9T2XnOU+d+WMuB7EfH/ad7+rSkqCzRvGVidGFy+iAStNzR4xa6GNYnfqcscGTqhchDNnN
+30hFGvCgH1Tdr3pd13vMAqQgJi0pj+rlWrt7QbRcAIcdzPHxlqd6uYwX0FhOtwAgrSAZtf1UgLm
5mkswvZcgrVETjOt9oj9DS9joGpeHqcJkqrJGqb05jAl9oTaD90tUGK09ReLkleaQxE159YP4L6n
HGa9iGpyS/jTyuDr4y8nr8OVnYRhiYgctBKAUj7fYofRFKO7iTrLuWsGdz/S33rJhtLdBFCU7Scm
F3dTQvTodLlU6q7MFe97659k4iWRFLJkj3rAwj8lEbAoNI+qc2EwsA4tvns08yGFdXquw79gNU63
E30nk1+AqvgOQeJKR1vk3eB2gnPwf1Tz6R9wk5ecNYlbIKPsaPU5mw1YKNrOQv4ANfBNCqXtl8dn
fuMM5VqSPcSgM0zNbWEFO0uHYxMm3rM1GSBZc5Qz403ewmR6wKJYBzOsfG3lhd5bE0w5kQ5NNcin
l2bBhGGjtv3qXDVWGZ7KTAvHr3atoGpdUBb6JBibf2/jR56pSasSSyRbxUvWVF+ko5J0VkVhryv+
2MxQbe05sL9OHRwfj4/0tqDMWgQXXGRiKyLvxZmWceTbVtbVZ4UvHHd0Z8s8DbZp3TaUbBV/0k4E
BG62d8rS/UqgXlr7MIn05pOCiqkfbxqjKtoVW3zn0AksgVyBepdV1sWPglWkbZG2zs4x4m7fgST2
P8nvQ2UDbK8/UpcKmvd/ZorYJJqSl0i+62vbUeazJZTCyM5dmlUN3elRi3YhCm3zT99MzG9Gi3Tk
Soypyzd6bUOYdqH8yNCEwZVeJidqMhiRRZnsPAPsyMRm5uFE5dZCtXCCxESWyfQwLafQMwz0ij7a
dh4PhwqVNutlqnTIbFprGorfGko7xra0tDZ4VVuMUfjpbKogbhSobrcfQteFcw4dsMHahCWyZV9U
MY71qZrtsj0+vlF3vp0kxCWGcGxAR8sORVgYjcjHKgWVW0SnXLH0U6LU414vra+lE8Yr3QeZmi7O
kHIxKavk+iahXNjBMssKrYzi5qzS3/OSsW0uuZjW6oivlKiLZRjvAzyBS8NTL2vtdejCsDVXwxnp
lV6cyXBzqFhUJEYOlSNocvsKWH57NyooJXyp4EvVvIBYDTppI82TH8mM3MgHlKIH/xvlGTf8KzbR
gJt2lpsb+h5BwQC9v4RIWeq2jiXCbIhn2mdrGLHpzIM6MMNPVWrsrSjx2yMo+0g5MTJKxS2v84pJ
QCAH+ikqzV5DDLoU1iaZ00l8hNZWhSHHT935Z1ugVIsSJtJe/+SKpob7zNfN8iV0tSjapxB2DNuo
QRlolzrVPH5LTRPKl0jX+//QoMimlznX2u6STqFiQFNrhLNGfB7mueLVbgXd0EbTodVINuA6LPcF
ykPfoR45IUX0+JLdunoaH8SKknuZgekloAMsC7+BJODcQqY7nppSH1HqDsIo3TIy0/x5vNpNYApI
GMgBsTDscFyDRWDBBHkwuTStz6OdiircwSluVh/QqxfimE9jlPxpqyDutJ2DcJnYRyMCK58e/4Q7
GwaWzcAnk8pUFpb2SRnqFDjyVFFbGPPvBiMV32uEZ5A+RV7lf1hKviQ6PkxyLD2em2disqO8PrfQ
QmvfZwYmhh9KQoT63whPl/nx8XK3oSJHy2wiJcVXfsFFDXvoqrgECGCfkYRrnrMaRTgmXM+pVnfP
CK+mG9CD1orlvbOmLByT1mN3GeZaGA0zBqOKMhXSsPWUdzu9a/V6aytm9rUPGmULOU33OXSRvnm8
1ZuPKEfHwD7IkRykY5bJPGGNTeNY2ADZcvNZIHrtRXSrEbVs1/z6jRV+XQoeQQZr5Wze4srWceg3
EGjYpyZUql9m4871Hq3N5IMOGco5M+Z+5UXeXRCjL4neKcYvYZJGETbU6RX7ZJvzPz5s188Dkl07
zZn/zXQ1+vr4JG/DXygEMfhMhPANgQJIt/CmLoI6zYzGpDBPhaokH7XOUn+YHcHEPk5yO4Q+OS8Q
S46H1j/rimi1jepDGrVDf1bfP/4pN4mAQXuHUhvwUIZwcOXXv0R1/CZwGqGfhh613T/KFE6N2GeO
M8TtUzlacSD5yFL1ZY4BuWztCtDfIU6MbPj++Ifc3i6XpBlWDdnrEsz9XP8Qt2toYEZorg5zE2wC
I1SPutXkxx4szfndS5E+SuUerrMKOvZ6KfRv0bIvkQNF9dYpKNuEqWF/1uvAHr8Tpjnul8fr3Rhg
WJQk9Q8ITfov3LHr9WJ6xtOoKt3Rju1h32R2+M/UoihF6ac+hmbJuLbTBhfTLKPd45VvW6Q8IfQE
gFrAJKLdtDzSfHZqKG7aYygaxNsgFfkUIfl7UQy/3HNE5Y4ZVxh+NNECdNYElInF/NQ0anS2uwI1
ORP+UIAJ2Q5+Osi8srI4pzA7k5i5FZKnfWd9tMohOKsDSoepX+svphaLFYN38zrlLpC3YgCcaXda
odcHGAFXCUxED4+ck30Jq6o6p4Uab2NkIA7Imq2xxt4A/gmAwIRAqkouDjRhaeoIBux8KGNAXaYZ
lgfY3ENa6IbfpdBNznOlB59HmEY7rxZ+EvzVgbRPiRSA8zw5yHSoX9wxdJQj4pqU2jYKZErmWmb3
GolexXT8RswHVAqkWUCNFzZSgSPYaseuPjZoNHhaM+mbug7rTVNFxTYclOgfO9ONvToPxvNY+CSZ
8Dzs2ipG37aM46PWqc5OMwMUqcIw/ogMt3loLKvaNXORnGHzT57QIEQKFK7kr25b6ge3jqxtinE8
l2FjbyzEVQ9ARpQTosHTys29sUtyd7hvB8wShGtLGjKI/iAQKpT6mAUi3zFelT69qoYXZa3v/KRr
n0c4o3Zq27VPNMPC95oIuTzlJsh3ZAN+6YCSWoOWeAybY1ZMQE6ryDmGdTVve9tYy6NurQPgUroC
BiELqcBy4FRjxm8sbSM+V5nq1v1OS2LhHwarHuODMRd+8eLodmz89IMwn3/NNeU/deWwbwIKppB4
XQa9HwIZMFqL92Ulg5rWOT8hScdLGBTNFvXQ5tkassprbB660s7z6bFtursoG2aoSxr8Jbn4AIFr
7dhBcnZrve2jbd3CNA6zuF2Ik4rGyPw70fUsTrZ5YtbNGtP4jbuBCIjbJdsjoH6JFa+3PA11qRea
6p+UAS6wzhLgu3uR7KkzJSune7sUlUR6eBRxbAzKkiIkJJmxo2xyT0VjpydKiPpHGDTEdkaOd8Wb
3xhKnAyFbxI9Wd+nFn29q2BCBVkVvnsakyg4qBkkcU6v2xfmAb7ViZ68t73DctSa6aERHMl+6PVy
yVggtoQO7yllUH6vwqa+TSFTOykhUllKCUHx4ytjLI6SHjqIAiLe1/YF+cki2qaOqfqmMShPJjCR
DHRoUQ1PGYIzySHseqeifJgJCHkppwX1phZqmf+N5u+gHhNUIu2LM5gq7LLok0A0y8SieiCO7uYf
JUnpf6SUSLXGswVmeSZ9jfemndjT0QIaMDc7hKeSp3FIVPugjWUSblyY/6ut347jhOrV7I/Ki8v0
8gdYSczuFE/MK24h4qbjYfogG04iLq1xN5eVHxyj1hcZKXimzcYa0mNhUJiwBd8hJQ8kckem+9df
pbeQnqfyEzypqeEf67r+1reW/cXwR7EVZmfv4l6A55n6tbrX4kWzMAkm8RtjqUQaprlYWCOLfa0r
Q1UWQKShar+YsVH2VdLqZy00h5Mk8zg8vhJ31oSQExttyIsPecv1ZhFMjkprdqqnMXDsUxDBV5B3
pXOpY3OCZDxIdsDv1saMX6PiN74XCnCIVllSAjYhr1wm8EGPe7dqa75QwDHVfd87s44sT5sW9NC0
Kfy3qP3h7ypRDESViyY1tw585J8CJI4hcIiZs99Wld00mwm+0BezqvL64GehEM9BGTjfrLnWg+9F
nClpiyUGzAe9dxoayJRn4VQh58ZRlBs3QF75BZ6sNt71UyucL2qlOfmuUou2/Gg45ax9q4eiz54E
smEJJRV/SoptnoKhziDFdTtuoiSMD6AHrFGtQNhhAHX6icoefB1btbJLIDqidMdqpwVNXu869IYu
TcPs2gE/knzvS2jqNvTNhzM09LO6j3Cbf42M0v2bIG73x2VA0dk0SGK/z9LxBejNvNK40XLD1C1c
VuGGgztDaX3JXK2GZ0z7NU1+9GIynXOaothYiUBvrhnLERQSDMBEREq6WK4GB+ePQBohjLTiS+P3
Js1ZdMF9ylaHubP+zd3gnbOWcovAMXhKYN4BDSyZ+Vz6Qc3IrO2l7Orpk1XOxd+t3tUX26Bf60qy
vsdP6ca4wgEohRLAiaPfQjZ2/ZQsiEejgNDwpQqt6QixWvw0z2FxBPQ8H9+5FP4eQ4G4IaI4chrm
eqk58auc4WD/qSLf/qzW47RBvqj9kY7j2sDGKz/R27cKnIWvBpvIK8EPYLvrtZLMqTRSy+aCrSzI
wQyzzTxLH5SfhhKb5QaIJzj4ITbcT+Crhm6rQMbjHms0WT85CP/K6T10UE6tQyWbCShIP6qp0763
U6ut4bIX/lvaFcmyhPGWeEiCk+vfOgcFhe2qNy5VYU4/ckZzfhNYGJ8mPf+lxHW5UiuTW397NNSP
GCUh0LUYcqM2vDCeedLY2ZCb8wU4Tn8Z0Cl+Hlq7WjHRt5uSaQqvRmpZMgkk39abYkfRlehUJuVw
AVqRIM0wqdGLVlrthzGaEAPHpaxc5LsLEpjQJKZ4hD+6XjCeetAhs95fzGGeYBApNXfbJ451/D/q
zmQ5biVL068iu5teIQvzUFaZCyDmYJAhkho3MF4NmOcZD9Ev1S/WH6hbeRUINlFcdmYalTKK9ADc
/fjxc/4BwVxvk5aZvqTvex0eeJOQ5riIESKAulyO2A/pmAkpubPhF6Lo5ApK54GrBInTJ/VwJ3qY
DrWDFS282asdi83xlEATlKY29TwqCRJS9VDUpGOlje1KiHTd5kr1sx6tJVXoF0aiHTJtVVrwkORm
m6iGdhmlcVMfNRfpI3toIeFoKndEW9L9ciE6PEMlZutyin60K5lEWuKz1ylCsNLr2KuPbii4q0bm
fHeEEnTa50Yx6tKW8bisbbMb/C9trbaZXVuNaiHKKruKPWUK0qNHI6zdFU3dFiu10SJMO2ThE+eg
la2TWmsOo1VjW6ZLgYegWllK6o2BdTotKxoC4dpI2uZPNdXFyEGCJ3uPAKocbUR1GHKUkJuSjolR
9Uv78fotw+LnToIvI4B+GD6XywgOX69JRSkeNbzbtglConZruO0tvYtuIZW+3iMEMyrk6Peg2YAg
zOVQZdVK2kD1/5gZ7c+04LLvdpxgE7k+tLVczL69MeJzmQchgobRpDtDaLsczwXW1+l+h6ZkLKs/
e7yH1m0tF/1mMLxhSep1VjyY1g4H2GQbCgCTIDeLOMaguEGZWepRQ+l5lacqqgFs+6OWeQYa/O0Q
bvD2LMEay/G4VXJ/SbTk+u1SsqDj/Ky6wSE3TfRvIS+hK50NmPYeVc/sD2XTqLljRfL43dRL7U5N
y8BdmM/rpcO5QWMFsCjKhfAhLke0oiSMsXfXj27RjGsfM5y913Tm2uuDcSHqXAc7/KqQt5XJuw0R
5d7LoTytNVVP4jaluJG0FtEM3TVqz6mYI3shYobz1RSwpH19/Tz74/0eE6ZjnDoqpEA2B+nD9Mp/
e6Vhmbmeabn5kYw5DkEwGl3itOg8j+tSEcb8BsU34zMMMVcE/esW4zYXPVl1kPpOslUwqHlkl2Nm
Kreh3xmbXISNb1POM+RNWKSBuI1duWzXr3/q+TqYPjTUMuxKwUJM8M/LDy0nKBDoA4yygPwwfJ82
kSmtKuhjf+a+n+fnzuu0N/ZOJktXCoLw+7iUT/jzWRAZzV5rW30ojkHUxn+S85jJSijr/GSFYVNt
LLcdvr71KTmDJgAGtXTYHHMwkQEHNh56tzqWbZGd5GoUdxTBy0+hJzYIOCpL8hnzCy5PCOyDmIVU
Lkj+uWI089nKWYLfpgfO3eMGLgX1yjOVxN1nJU5Yto5C6Ad9zAWnk5vx05ufFoAhKgSoNFLymIvB
mFpKdaqTimPc9bq6btVcMx2ryS3/1HeZuA5jjQ/y5jEnhhOwN1o11FJmAW0yvU5cQ8NKbIizj0Ev
F2hy16Zoa1KVvA9Mobp/fcB5OOGMnHowUwmWhPjqWl2pOseiLAzHiRK7i+m+b0oLKGUTV0t3ges9
wkUAOBSRhJrBFa4vdy25QiukP3a5pKwLVc2cbLDErZd630aqkgs3uZeejBSG0QDZTbTfyy054Ts6
BW76MUX00ndKKPHNqvPV+quWB28V3MQVfUo3JiD21GHDifNytNYaAtUEeL2N+7FbG3LyqYNZtmqR
1LuJ2kZdaGM+q7f9HiUZD04TCQ5904l2M8ucTNKFDshpsc2kzodGzK0mua0b06pt0FcxNCo5yLd9
jqOk7aWp8gxD8wKAzbX+s/FFtNdRoQCn1VV9djalyPxUCGUl2y6ipw9iZQmpkyZCT78ZVqPpYBcd
r70QeU9w0kKz9lL44hSYytR3Bg9NPcc38uTD64tzfrw/P+RUKZ/AE7D/ZhGOlA7P1rYot10jlLde
FfrAl8ViQwMspSeE7U6vU9mVUjXeGpY7LBy1l8OjJjPpQqKYTWmNBgyB/XJOUymuZZP+02bo9Wjn
yol8GIQuXCvUWupVJwg5GmxBCrZCy794kbikEj4Dvf36AIBGIGsQ6qE/zpawoRWWF4H32ygVdqqp
DFk5lEbx3gfxu8IGeTz1sqnd1XLS7kup8tYFKM9VqAv5wqF8GYh/fRDMd6iDTRQ6Ps3lm0gKvxGs
0RSxCnfBAFCwQjrSQzi3Karm4EKUPheN4W1gdajb19fA9Kv/XuiEiqm4Sfox8WwnDbXZOxhx3wZo
4cvbyNC9x8gd3ZuK/H1hqi+DxfMoNAI53KjbU/yZVxfjIBvFRh2VralyKceoUrqXBrlcWaG7VKe4
DIN/DUUDnqScPjFXrct36QKkygxfVbaB0ch3gVBzeJVS/8X1enMzju5SQnX1aFTsuWigdkVzDY2t
2Qs0hba2SgpQ2yBtIcCI0F3wHxU2HSUD5/W5mkUlng2VTw5L0gNmC4b9bMdoHqc4BoHyttTq+jw2
jbuSBNO0YZhKW7EOv0eJn++5H/cf8D0cbU/zzZNoBtGjnmK0RHZXbVmHACOUzFwNpFuHQcfuXDbC
4DbwE+F+1COQSx0qziXswm3rmQns58lbEhmDdao3xfvXn2nWIv7rmSZlDALRdCmePZOkVQM15kbe
FuikPnA6h0gEGONOiZSS6jPgaVFN253cloLjx6Oxi1O9pAcrlGtTGdAyMBFVff0zXS0hXvMEXqSj
Nd0B5q9ZzH1JaWkvbU0l0u4QXn5fD9WwK1MUXbNs/Pn6aPPNP00q+QGHGhVRXsJs82f62NM5VZQt
bBzrMbLQL2MNUKgWK3Gbj6pkF5DGvoQ5ofHNI9N3IgFEiI4a8PyaHPnkZ/BJlG3O1jz4EliZUPFd
2zDy4UFUAuHoV6O8d4VqqQF1/cxwHSiEQHEk3tHtuNykiuaW1EgHbxdTJl5JddNulBAHv0yNuVia
ZbaO4wS73kZZ0mS+nltyax53UtHWuFTM3naba2kJsC3ajRa0pjwzsnWmKf4pMsnP0ORaognNxqOT
NtkmTHkL1wii32y8uFcRm/FyiEFKDm1+00UCOVnCxc600DvuR1ROqay2u9en9npYCloQ1zjXWVSQ
AC9fcGkEiCrrpbRLXEXA/BGjLjzTv6tF12+C0VuCfc2Ocp5yqnSbTKoGX5Vq4eVwcBwaT0VReocL
WbmqLKNZR1mrfFLSwP+qCVa9i3pTX/GmRTththfS+tlyeh4eqTjzl085/+dyeB1vqGZAo2EXc54f
GkCKdh0I3bbIw7sgqcV1HERfYC8qm9ff8uUNnmoPRQKwLWSmnABE59m4XioGVuWp0i4u3OCTiSuk
o0add0byTN6OCtkdXd9kITd9cVBKo2CuJpefeXSSA4TwTCuRd32pKRsh0U2UGAiYauVDvucitypq
aclg9IUJRnGG7cL9FBLElQYWUF99TFR554Mq2+JK6NqhJBVbJUSOQuda5VhuU+3cLNNWEHPkn6+/
6OvlTGFdUrgaQwlDoWp2SHRIvcrBaGg7tJ/7ddxoiSMbXbg1fS20R9F/m1XgNLF8SGiDJP5UD6/Q
60MgK1FXRPoupHPh6Jlp3vpgOGB5FuhNLhzrLz0c4kWc6ngFThfxy9WL7EUqjG2j7yLW8A475/JW
7ibQZKd2HxM2zkLKNyMc/Ho6mH1wK4i8FLxnu7XIxh4plMDYjZAK7CJUxpu865IHOXOnmrCkbEtf
T7dyrGLsBlZyO3AG2iF31m2b1ONN6MrtfRViqs4dITsreZqcawOKSC5JvgMUKAGFIpISda7XJW9L
Jaep4WbGlYw/wWbM8Y0UV1slc0Ocm6UuOWtNojmKhB5vUTZLcjfXYYWwPZmXiGgdkKXLlxMztq6U
Vkar74rMDHeWDCFGAoVy7iod5AGMWCeLA3MTFIg1vr7eZ0nl80PCYeOIAug4OdRejqxXnJC+CYAH
4xTt82jxAexCKdDcSSXp8fWxXlh+6u9jzfZWjlgrbuO1sTM8CadwA5b6YDT6QYdC4JRqa+xeH29m
DcPym5jpQMFAhrG/KFVcPlww5o3u0nnfcTQ190LenlOpiVZy5dePXWn53wsrPMpNru1bRENslNn6
DYnKxD8VitXrH+bqRYM3BwNO3s5piSLBbO8ZLYbQIpzqXW8IuoOws3aApnnyrUp5eOtIJLmTciww
bPzo5gq8IM9UQyC7JT1H3kAIR2Hd5Ya8DyJZf2NAoXHGEFAreLm0fuYP1Zj1mBWpJe1lvUiOae0/
CWb+PYj75F5KxGH9tgeb2nSksBMJkWrplbYC/j6F4cWKCudIV52yssIbK8WsMW6TJSOx+dHHUFwS
OPImEBhdwtl525ZDicUMCyMQq8HOh1qf1sToJLUrrf1B+bNMVGPhgjLfHs9jchOazAMhhImzFaIN
IR1JtdL2Pvr7G7nKpBWeoqkT6GWwrkeqbK+/znnQmcabmEzURAAAESwvd0cVI/GfcivZAycvVo2U
K47Ygx1cDZRJv7UCavRin1gj3LyWrfr64NMv/60agNbBNDhjg3XmCJi3mEU3NZq21zQwlIX4Rclz
cdW4Ja5Yrw/z0jxSdeDSAbmP/8xCTpbkWmOZnbbHqE3Y6MPwQRFg7oQGstRoqninwjOKhVPvpXmk
70GxBxWoa+qMjvJtXkeBvg8V0zsiHt++D3UrIoQPmSMnnfjn6884jyzTq/xtvHkdQk1zWY+oJO2z
Pvsgll17g0rh8KMNDHMJ7fDSUFwzeLgpgrFsLpcMNSWIdmUHj6WgUhXXWXJrcFCtJjLGQhR76S1C
VQcnBlpxUnC5HCoUu9Q1gQDsTbeNQtvVPdMpgjgib0Dcym71NF1Id196OM56yHYUqiZxtMsRE69S
lVj09T1mEOWWQCOcGtnV9hG41DcPhZ7T1HcxCdISt+LLoYZBabSw9I29FCTf41gZbsUQ66zczfuF
13j9UPQEpryCRhzXpWdey29NuKbtzCozGmNP98C/gyavYFXSTcKMxdsgFdxxIc7S2wFTOFU6uXFf
PlTUhNngeoqxV+TmoMeTW7LZ1QDUTMBqBrR8xdfHD6+v/etVQl8HiiQ0mAnHMffbGZoRU0JzdPe1
V8q2Dp31IJbSRP6v1C3gzbfJrD0/4yRCQwEOcgOGZ7NzIXHbvq/IEA6cpfpqSEvvbKiRslAWelbN
uYyO1tQ7InWme0rJZjaMInmxNqi9h1OglWyNOK6caozb+0AYBrsLk/Y2L2gZGKHr3xdqEDqkqJ3v
oF4erEO+2FXVyjuIOA29S7k1FqLqM1bv6vORO9KvRI3nyiBGbXuUuWJJ2Id669kVAIHv2D+1N2XT
fYwzhI+EWFc2kKqVlVLnhqMlqbXVtLRaDa4vH9qur3dpH6k7OayUSVbmXPQjiNAi9hDXNxWH3mT5
WcOt0MFEj8AdI6InCLq31rVQ/x6FnX5CLCta56ranQS1M/Zpn/S7Nq+slVYCou5Cw1s4L1/YSjTr
ASJPFSW27WzTZnpSkag3wh6kaH+IfcQShzDVDjW3xIUX/PJQE8qdpgCtr9nRnEVlpWrZIOw1Duhb
+OfITYPlOXhtWi4MdXVC6hPqgSYlHQGA4dZsqcUIvUVooAQHo638VRAK8t7yK9E2/ErYKyY0PlVF
P+r1bXv1fAwKKIlmGwNOVkOXoQJeIGFE6cMDymPVNmi0aquYQbtN1XDpNH5pKEqek1YwTT1K2pdD
GQJ8F193w4NQZxjR9Hp/6uS+dvoqSReo4VfBiKf6fajZ6djErTZovRmiamY2dulL6XrwFX/F+//T
82hgvv4SZzhJgtE0njkhrjhGyBdnC9IaoMsaBXqAbZNpTipk2cqL/Hwt9yMWP0bq3XQaKA8tNYzN
ICgNoH9hBDeMfIIcSumdhdbO4+C1OTowXEyyPPbemtLyCQ2s74CdsLqYhMuX7xppLoUK6iuE/+Qu
bLRPvSx5X2LG3FhqnL1Nv/DXG6FbATySpioLTLkcD4MXr0MKP8JgpU03YTqWt2HaoFGSGoKNfkEh
2J3sF85I6pbavVqFRx0nuIUEcEYWff4YkHMAaUFVAe83R/nJZiGmaSVGB0sZEW4URPRx+7wf1dtR
jgJMl+LSetKrNqip+CTjt0p2abBYcO+Lt8asCWb4LARO9RuKyWxJAqdH5zU3o0MjgjccPeStIO8n
G43dvTDUvHDHaqTRTBoBpYPb5xxlUdZZG2bY8B3yKJZvvSQ2bA3Y+dqXjO7Uu4XumLghnH3dF4+u
h8/X67vhhc33TMbSgOE9W1xfTn2PoGBWIyF2SKW235iV6B+yUKzW+ZANDxpNzYXxXpxkCkQcCSDN
JxX72YDd6I550saHVu8VFnjUgV0Z68LuLN2nHW/5mjPCAfCcMW5kJ+uRzWFTLtkfvvTawUFPPQ5S
IG2ekrt5abVoEcYHozf6hx4Q2MbDNe2gxs1HvtN9UgQrdvShChy9xphn4fh4IbxOWSXYBS7M3Hem
afktv6zHwhvcfIwPahO7FI0q87bS8+AAeGLJmO96hlnC3PyplIKipY5yOVTeQtxveys5CIU/2Fln
dJSHLeEJrc5HuQmiJbXmq/LRhD8HZA0ukWQMzuYsekE2AzUrWdWhzwzTEUNEFitEhKEs+ZktpCkC
KgksQLGx4nWrKM0WaRrzPe1H7ZPRqks92asFR+pBPZIlN8nkAVyeveoirfV4EPp+FxlxbdkFEJFd
TFPdYanlaIOMyW3Ae9gPeat+oc1fbINA+Pa2XUYpdKpTognB64CvJF/OgVmGWtZlEMYaxerBhLex
rRmZf0SKoz/2RrFUHp9nJ5TGOTyoEHB4cC2bJwoYGZNspZp0sNRUW6mg31eKXDY2vkQyWhxy7ERe
qi/E7ynl+S27BaIyST4CAiX74iCZyyGphVtnAN+FG3PIlEPaG/5ZqMUWif+Gtmzdars+w6QjSdOl
Av2LI086GBNPGKW/Wbjue4/y0ABbToo08ZB5lrnFIbDatxnS0SUyiXYtSj4XG5z7Xp/YWT2GZ0aQ
iQIeVbwpgs6L3SF6In5LN+dUgYtaRa3kbsKufGOPchqFTQUOkOso18S5rLtWGVVtpWNy6nup2fli
rdhe3funshJHJ5JGYf/6U82i0/N41CsUrocTAHae3CbgfTpPG5JTbBrhStdKb1f2NTbgo7zU7n1h
KNTIqInA5QOIN8cYwT8P2iQ2kxO3XOYpz1zDsJMOvVKrCM2lC+KUtV4uUetitNk+BCA9ClWCZyWN
EMVwghIObNPpMW387IFEXjlzQhePuVpaJwTFFBsnZ2kh/5zF4+nlTnUFDhcCE7imWXjsMGyJYt9I
TlmpJt4qQbDKgaepPJSKelSFBDnM12dzHpB/jTgBOajNTuWM2V1lqHlkY+Ada944HCNtOOEzZf1M
G6E4NPjnvTclstw8tD7VluGKjqdR6UAIN+XD5UvcyRm+mcg0PT9XdO6D6J1wRFzGwsavqgrL4/QU
jZpA57eMdactKhX+dQSgrQ6ZjUT2tnJnJI7gxrVnS1BMT0CKq7Xmq4hLK1QJvdzUPzYZIpMG4gDK
yk0Gab3w4l5aLhJ1JnYdm4FJu/yodSfRNhfE9NS2GFhGEGlR/vd0x3BV8SYQyFRq8HFfC7NSP1RZ
qKw9szXbhembxfLn9zVdMVFln0pe4ixhiqds2Qz19IRf1ggiotNamud6vtWKNrLdsBZsQ47e2E/+
NSosbmOS0uKqNFulrpAYrZkwS16kGLcAVz+nvZwBchnGdQuS1MlU/0dWiOaHsWzHhX36UlDgqPz3
4LMju3OLHnWJKj3lNPJuawT8VlDz9EMg519en+KXNiPpl8zmgCCGZMnlDJu54PpZPqSnoXDTrwCS
o7URNR01IA5qO+EmtHl9wOujChEAkHb0tJD4uOpWlHqYNxR+0lMZFPld6WNz5gZ6s+2G+oxOeYCY
qdk/tsz0Qkx/aRmBdaGnJ3K5okNz+aSi0g2VGFrpScBaZhuIRbDSOkiyUmL4R9FAKX/0QIW8/rQv
DgoA2UCYkV72nLyKAjI9kMHLTn7QjA+hbuQ3iocPoVEm2sZVvfJ9kOtL2shz2Ojz2uV+MckkAg7j
3Lx81CwWXS/qc5aPH6tPAzr8O06uYV0VYXVfSdpPXFX1W7MSPhVQ2E8Yd5QUkXVliT390tOj6wFB
gcRo6sFdfg63l0JkXIr0lMSWtFEHvfku+had6S4OvvaW5t4MTdMtzPPzRM7OuKkkBZSTIhFKxLOJ
BpRgRsNAmV8ukW/HT114KBoNXr8Z9h+UQRRrxyvE8SlRY20D8MjfGoE1MCVZtnfdLN/Q7PVvmLil
Os8LrwOtasq/HPTcROaJeK7TWG30xD/Ry0FgqTGHlaGVytooUUUcJNPdDkPcbd+4AqdDhnSU7QZS
5Kr56Qq5l0Q48Jyq1vcwugJSbYtNhkkDyUBy23YN8jFaqS/MwtWzMixpN19AHpHzzyYh91RBgxDu
n+Jakn7GOEjvgatEhzjtPgdTUFP6YSkXnY0JDAHyL9UTFhutFaQqLpdb3leR0sVFepdj7RJsS9fs
zNgGVZtpmUM7z6jPols38caS60F/W8mKwafaLgoj4J5g6s7d1sPRTyhYGc1dVozZkXvcRypcsJf6
SrLRNukXDsVZ3AYKyeWSJhC4j4kLpszKk03e6lqmajVM5npbNvAjOy1C7h2Dmx3YReX8+iqyeHW/
7SmGA4oPEHPi4ZDoW7PTsMwMNbWUTr0XsUtzepkbTBIiAqCj0EaiOPTrTixxXPfj9CbKOuHh9eFn
h8Zfw7OkuMlPx9RsNYEhgMutBOp9pYzh2mr7di8kpQgccrBWYS8/ap2pO1C4y9XrA0+/+Pq5/x54
9txK5Sm17+XqvRlG2apC+up9KMvm4+ujzBfur7cLJ4aNgnjjvPzoYfKgFnml3odWJHwuW6iMAjfN
zWAa3i4rYuuYlEq78GjXK4gpRfeICgXiR6BsL3dLaVWRJ3qjej/WWbfBLk5f6TWIZizQNDux3CXM
x/xUep7EZ11vdDTYqXMNmTgwglQfdfW+aPPGSSW9cHA/Q4ZeyYYVdCFvo4dluIkR9XjMULR1ZF8s
3xfotiyU4GbZ1fRBnp0ZFDLKyTZhmvTfak9RZQ5SFITava976VpriuAgV/C4xyxbUmh54SVjnAV/
BdYT0PG5uJXuxQVosE6779vmXBitdFA8TfsatxFIKaMvlsi+L6wkGj+UUbm1gnid4xZSubLcsWy0
+wFW9S5NGusnB4Cw6hDmWLvqYGEDqC5xJ17YnQoSNNAfJ483Yt/l+8S0TgkjudHvsc8DUGqF9d7q
GwhHWa2eRhc+RZRl96rYD0t+jvOzfppKqvWkkVNRaULbXQ7tdlh/Namk3ecDFNhYL2jhqmiquyAm
N4MrYlwZecFaM7AbolXebDIwQLaPNO2dW4f62k9zcVd55RJw/XIewI1w0JN6TZB1bnhcTC4/lxRG
vk+tRv8+ESWsI8XOWD66gVgW1spVFAC/bVqH7cekyTztbWL9z4MzLKxocE/QTObwNb9TqK7iXva9
z41gE+HCcOAl+qtIN5boz5fnwq+h6FNAPsVT0QAzd/mcakjGYiq9+X0ApraNDancdHI87Cy9QXpB
MGD2W5EofjBxALNDfEvfdOpSEmVw4GpTsQ1sCQypy/G1WOobytvhj6yHMLKzUFcUz1Xht/qnqPCl
zrUFVAPGhdA5KyhMw1JcRJmOqi2nPiLSl8PKQZEOtVrIP8YqEWDIWb4erRGi0ou9EZd5W60AEInN
gwLd0DwDAxXD26FK/MpWZRfIOwIS7rp2uUEvpF2X8YZPNPkao9JNuZsOH/pQlx+MjAvInh6IP0BJ
Qq9Ro0jahG5atyutSorPZpq3SxT8y2hKHRvuO+RRqvkT7voKLGkKqPe1hub/pNxR4ZTddx9wI+xt
KUn87285J/8aakpEJssbktlZ4Pbrhg2Hk/1PyHqBchNaDVg36E1m/CjJoXEeWh8LQvaaoS3M+Py9
stIB0UOSoECHCMdcZ4DaNl5TVh96dtQazTEwU2U7oOqv2IGhCzskB9Ilpfer9wqsFy0g6h5YPxJZ
Z1PZurhBJZaPbaxg0GYXvFpzco+o3oiZt339xV5GcF4sYjRT6KbWQdePTXW5bARimCHURenZoaa7
uyxN6OvHWWcPuRTcdaOh3iGZFtm+MSa714e+ekwgtlNZjkU7KWHMhy7HljohupA4javmcOtZg7tO
uLPcyQVNwDeONcHzLYhcsKdA4swb31UgNIBaUpfHbNzwK3KHuW6DFmtukrGyqoUU/erJ0D2iWgox
inIfX2exMZJCiuZj1Pk0jIEZgjKKErsKY8uyOw6phdGuppDbD70dXKcITShMzkYTR9UbPTnWfVv0
VLFjNNRC7VLzXZX+R6xFE5gXVoKlDdlJGVTz8+vvdtZmYg3xZn8pN1AtpKc725wdldtYaRXXt+mC
yCJiwko4rPIuMeND1lv4epWZF2LaLZbmd99E5N+Oakv8XNdV/TbPLz7L5PM7afvTYpyckGefxSdb
Hg2rM3y7MZRg28hxfayzvGXKjRRHonFJiuHq7dNdpJqFcRvELeLDbAPJbeP1FCYhK6RdXd3TSW02
iEsJthrH7t6Psua9pyvdSiMJWdhA81QDfePJmIfdy2NTH52O6N+yWWxNjNJMWobulTD5MiT5PebL
yocsFekeG/Kwj5CbXwgYzzJAf1+M6DSRc5HtISNKeRTc3uwEbN2AQyhTRN9WyeGrB7GAR74q+2RI
Hf6uPiq632e7Pu7lL3qdBO+VRG7SJz2W2psKPcbO1rJo+KCJaSDZvZEM+U0QpupnQHvaSTKq/lw2
PqT1wNM6YVtBuOy/Eg27m1qEcuzUJG/l2ZC9qPl1OfiPb/1/ej+y869nqP71X/z9G4XNMvD8evbX
f52Cb2VWZT/r/5p+7N//7PKH/nXX/ijrpvzx7vSUV+82Tfr9qQ6ydP4zF7+Ckf76JKun+uniL+u0
DurhffMDibcfVRPXz8Pxmad/+T/95rsfz7/lcch//POPb1mT1tNv8/hYf/z1rf33f/4xqVfRgKFS
AdFwMnWaCvv/8ft4f/3j26eE3/N//nf84933H++Q9Mxznvl/8Mt+PFX1P//AmcH6B8L8E78PyOp0
uf3jXffj398Cwz2xSienUpbwH+/SrKz9f/4hif/ghkhqP11LJ0Y2Rekqa/76Fk1AtLzJ31H1Bp/1
x39/7Iup/Xuq36VNcs6CtK74xc8oh7+X8dV7mPtaWV4VNAEGwfsmOdJZsQ3pR4LcKO7GtoCqgjTc
RsZK7lZD4QzjhwKl1XRtlatQW5u+o7mHOLPp6SPxWqvrLNoZ3yLdVkVsN9iDZ929Ha1t7hIEdsb4
yWxuyMmDFl3GQbKD+luhvkeMyvUeW0KEt0KxCEdaSXsK/AczuhWaWyM/FPKx0s+ZeaOG57Y6Rnw9
Cu5xDO6qfmsC1I7dIwosjhzclkJmG8PojPWtoW49gZMg+tNId65731kfteAuE35EZWo36m0J0AsP
SzttN3l8SsIz5ty6tGldhJPWevrYoyCpODJliHAnl3u/e5Lbwi4z35bcygmb+2R48JVH7A+E6JM0
fm2jveGf3GqX1Ht9OHodonprvdvo+Y5ulmbd6JKLa8xHS1vJkVP3dhbd9cNWDzaqdudbN1KHmMqx
yne9f1C609CeB9Gu3JXvH8b2i5Bt4iq1xYmCewaQ5So7o92V4+eV5u2E/jD9L9uMKr6G75voMe+4
eYTHJDml2m2pPhTVgxufkI4QNCeMoGOvg9QGTxONqzrcDvqhFHZGbssRTdGNnG8L/xe87E0h5TFL
+N//D7Fhcqv8f8eC2+xd8pT+r+pd/JR+v4gp08/92vaK9o9n0R5SV4QU2Pds7V+7XlH/QdESCyFK
E1DpaYH+e9Mr0j/IH1BqnroWoMEmqupfm55vTWwa2OXTreb5QvuGTY/OJSfi35uexA89GLpr5lSx
nWStZidmTM1bkLWop+be7MPgpiiVWy/P/sxyVGF8Od6kbnAOFP1D45oHFP4Oxtic8hCnm+goKaSM
oyh+MXLJcAS9sn2l/+GNCvro3o3qYFk5rjLT3UgBIVL+KrjS4KgBWTzInswJ2/qpDWQHEH2FzJ49
VtVNqkER9UzDkdXiSVa3srwLH6zwroq2CMh0Kkn4xjXXOmo5BytfldVWMw+Feb6rdXT6jZPsOb5/
05PrbAt1jTFP563d2pElu0OUqd4MoW3j9DCE6zjdY7HT59RIEFo/W9F7yiJBdu+GR/zQi4yItuKe
bkaGXWzl6La0QFvu44f4IVyFq/jO9X4WHxTxvjhpsKQ9h6/oD9jxeBNv4o32CQm/obCTr+awzR+I
NBjsPAqSI2ZO4TlV8MOX7tOH0rQfi/g2Ez7KUW1rJiIQnsMlRwH3j2hNfirCLSnidgydSui3QP6c
POhsPxlX+7i/wb9npzfvM2FLigU879hJdpzGThVmtrStVpjNOL3vNJ+Hb8JX4evwTXz+U3z+c/rq
P9U/f331n+Rv9U/523//t/0ZPmlbbat+a3+q37QtYJlOkEmlh9u22rjDBv+66AYpClvFfJ7syCbH
tZVDnCdf49uw2oidZdMjLmR7NFZJa8uf4ydVcdomtqPHbuXf9+I+qtdomdiSk+39cd0nq87bEok7
9y5KCP6bzl8BjtKzuxIT0vFOVxxFfs/vMqQtX3G0TLI7s9wZSmYTxHU7gb5gp9rGF9Z9t/rSO2aL
QVNsK4MzHgp+mj+jh97pcTy3bOtr66h3drnm35lPmbrmoDO+bpNyhwCpbN5paKf5w1pBlKmBJ+vo
/UaJV8OZ5/RRMk4degzqIxdD9XE4+3+64saqzklwNNJDL+/SI+Il+c4H7mRWLZas957wzavuEv1G
3sfNxtvy45n/se/ve+Wrlh7O6HKHwmeWqqcWKwjs5I41520Lao5POGSbXuBg9EHEGMIKVn6EXWHm
BOqx1JAl6M9+s1OwGB0d01gVwjrlgTNtY9h1cep90RHMyObSvNXck+Ke8pu4tfuNesjqG/P9Vw1l
A0taqb5j3ZX1wffXXsb+dgb5sRLOVds4ySjYNae9eA5bu/vpPwa3p9UGnemD+XNT9KtMuO2eToKt
oXVqR5aTqs44bgL/fV6tWtWpbsW1X+GysLaUm7K140fhrvXX/EZ6sZq3rob/S92X7cbNo9s+ERua
h1sNVeWyy/OQ+Eawk5iiSJGURFGUnv6sSm/g/HFnJ+jLDQRGEiCRRFEfv2ENtQtQLiGNCK54/3Fm
6LdBwdc6IldLGZk3R5p6CqGV74X7INYFhmpFHPQVnJqLAVDYkXlVusFfq70Upit99k6zuXLTEYq+
3FxJ2BtqfpWPumiId7633NT61nujFIl1ETznrBju++GDZxHaJiVoPlCuKhREVkzZarRMYQqdIcDc
BNGxm7yD/M7UZdCWUWlsKRnkMExe+thSwIF8v9lBirPSeKNd4S78SoRF75V++goxaohD/cgX8mLQ
348PAhIwIfSc61ToIqOPrf8CDDiedC+9HZfP0nv2RK3t5XqdvQUdaCnonKWkDLbjIi7DgBdeVs+o
IeRuFrfe+tgFZaR3ll7Np/RlQTz0C3XX3+VegV9rVJCfv5E38wnOTee/xt/9+6eH8BoB21xs54A2
Y07481cM4swPdWKunBbQRsvtcnuB4yDiFHce4Juw0DKVK7LbIbqOm9Jf37HtQ1YR9z4JKG5P1/EK
Y8vgBQAfGlVsxjc1JEDhCQS6tBDeuy+3ipL7FKIxlALMg1IRd5HKiwnuK2iUFOC74ws4NgHsWi7G
+Kmvm6VesoqvaYFONkOwTr5MHuIqZPD0PVYV9sRyxsZAbUWxNu/wYcaVKyiAb3lQZrOyxZjv1VSI
uXBFk+svYkl2ogKyxyIBshC6f0uuuvd5KQc+ldFwatV1Qp8Vjkf0THJ5yLoK6LSt3W3Xei2gARVv
GAZ+kWNUASNcUgtPKudqluHb8XCQBFu98gDUe+iHeV0Bh6fRz2t5jPHRMvMSxa7WUV7nJt4F6VZ3
qtmJRX/QWJQairNB1KNTAzcbs1Q8eGp8/o6D/WsnohzANFdEGUzfYl6Ns3fbm7Fu5qSEcmuxbXee
CquM2pLm0Imd/XKO/ItJJjUR+hJ4iCpesyokourVWC/Lx0KvsumFQ5EDnDFeMK/ddfktuA89cOgw
dtkoAsXK7lgsoxq+QTXENvNyzOH+DKPayyC/6d2Df+56wo6XB1HtyQHFfiqLAL2sAtqVO8L3M3Gv
sW+veedfuVjcwD/zuRfJ90BGVzS6aeXbz9Tsv0o8b/QP+WDGHz8MytT/A/nnefj5v6efxZuk4u37
j6n9Z+55/jf/Tj3z4F/IK8EQOiuqo+H8/wvOLPsXasYz4xVoHDSo/pF6Bsm/zlNXtB8xvsck64zY
+5/UM/D/ha4oWjsYbZy7/khy/4vU89cucgoJKQyqcekIknK4k59jhX+0anoarElLcnbYOgULHrd2
e9oChplsUuyhTR7t/rE2/1Pv/rO+/bU1hOMSyA/gkcElRmINQiwy9H+2hmTo88lKSQ9rk7ky8qfm
MbJtf7FutjutWetdBWhPFX++6K9tz39fFE0FQCGAPkJl/6kzFEzZMlsV0YMZYnI1Cd5WvkzCAtKh
f1PF/nX69PNSQLNijIsOK4Zpn+mOEnT7TScBO6xzD04/vO3hRZFHmP5xvhvRlECVnU77n79rM295
+vOTfro8xHyAYEM1AdY9QNd4o78ub8yjbRExkjFu5rlYRB/ujNrIbQCSzFoMatyKzLTRdcey4R2E
vOkvTbifvfF/FDK4ASBdwE3DSgDfjY396w3wxcYIef5waObzS+YueJonwl65hQp5u7JtKZqxjS41
KnlMolEf9DIG+skFCSutmfyHNIFTeubPy5dlDcXf3Eg/7fef9wcSEbguATrv8ET+9f6YitHyEt5w
GLIWRsu9tNUUu+SQCetqQyW5/fML+QQxAIYBBsHQqAHiDMgvsFo+bXiI32bGGsj8kA2XLSJ/PldB
K4JF7TUqum/V0N13I6+4B5+KPgtMU/A5Xa+cgpVv/ee7+amG+8/XA0LZWU8LEQcDh7PPwq+P38+p
Gsnc8IMFqxiZ1EhzVdg0mNDV8VNXhCNcZq3O1Rc26++wsjT7aUm2Ghq7aEWh+Gzvw63xXiMVjAzZ
7kjHUgIF80zNjJRgbR3oGzpF/uWMn6ligfXIlUJ8uerlQC76NoNXWUBFsGusak4ppDVe//yIP2cY
nx8RHAvgcn9+h5+/QG2Mj94b6w+xXjJo8MlhCitjtHsSYwLpglS7ZwUgOzKu2c+vPaH5DhbCFIzf
aNrzJjYXqm+md+vH5HYzDrVmPHvABq7JYbUdCk/u668AcDUX6TR330NIcpZqM8HbvJGcFk6axSuH
wIbPEbzs4IkmtwmOjtbWA83Fw58f9/xB/8fTYmJ/lsr9OVj49YUSuzQ8I604bOCPFwmg4+W0xn8j
xH3+arBtIB+EEwd8EozGPk+pshgoMof7OqTwa/lCWuycxoDLMW7xj4x7f0OSfYrXQCngcpgxngMZ
BiafISOpw7h8G3G5sFf0BGfGI27MlXno/oY4+nQc/ftKCJOQtoNYAvowvy5fD9gYBW9XwIGS0pPI
pXvqEk88bHAgO84hEw8wLWf3f35nn4P0+fGQCSAXOLeWAL789aIQ2Ms9AZPug4kMfTfdkmVAOA/4
EkFJ8kPwlZPwec2d/sqNwEc0xuRvL/R3KxzjJqD2CYsXnBS/3gJZkrSzHtcHwOhIxeBNjn0zS7aW
AQSk/yIR8ZvdgzcJOxmM4zAN+kn+/UeOYcOuNYbT8aBJKh4itiDSsiXdw5S3K1phzLc/r+9PSZtP
H8WZyg/eNXDOWODzaOwfF1QYabEh79XBG2DlVkKOKUaLI1UGYAdwO/tyI3y79VPYD7awYgfcW2Xs
CtqqUqLkYFl3oSDIdELPbXqfk3F+7wMQ0Yp2acLdwhJy1UTmb6j3374RcA+B4cDmRwvw13sOeth9
BdDlhIEQRaubIDOBmb28hLXP8Pjn9fndpgcDLT97IeA5Psv1y4wNkIEPNNKhsTn5weSf5sktRxIM
2TEKubxsQwh4/fmiv3k+wF9/EuWBsMcQ+tfn25Zo4IEk8uBCGe3SUDanFZpgBxk35C/k9d98X2cl
Hox2MAI9I19/vZSCS5XYVq0OjYEO9a5Puu4KoNCsttEw3c3GXy+C0Bg0C0E2v1ogQfiXDf+7Z8XV
gcc5o/qgsvHrDYCgnC5wzpWHPkK7A0JLYMGtOr+Zmcr/4qJzfpbPW/0sgArkLVrR/5HaIkFPzsGy
P0Q4s45OhhM4OxvO5szbwmcaTCCLZWqbwDT96yv9zTpDPcQH0AoXx879tGWHjIstXjBQYYNn92HU
sPt2WEM0CVPRnLptRexiUCgQxTpi4lkIimzrz7vqd1sZM3VQtM/u3v/xqrcJkjo2i/Uhaj04sEHJ
5AK+xV6t2HTXUwLYqAjE33K637xeREwowKI+SzC1/JREYSYQesOE4Em7KL9uiEVGlwZDD80JqDPs
/vyE50X89IIxrgSQDekjwBufg6dGhZTxJVMHQGHya9aPT3b6a5b6m4tgfI69inwVcjefMXN9HsJP
DjLIB0NdA+NdTXK0RujEiz8/zG9WDtbz4Exhx+KpPq8c9Pst0WTBUC0ZomfOQDsrtPYcHJJC+d8J
hGO4i1MdZ+l50AsUxH/IZYxq4ZC4MeMBGXqw79ucBVXuIaPdkgyjVTKQ2wYNKFYuJPl3lwOT999P
cX+3nkC85BjrQLcCEeDXAEA63JtxcjwInpBqtNE76XDq/Xkxf7P3wUDNsfkxmf7PMzwn3pA6L+0P
A4mxDTckDRtFo5Wahe0mPiysYDn9W/Lym8Mc3zrkkfBkOKo+F1Bb1Lp2FU1/IEZGz5Kv5BaKvMNj
Fqru0CX9377wn0jzTx8AzFcgrQLaDCg0nz8AGid+L7ZEHbow7JODW20zFB1wih/4GNInBIacYI6Q
L0+bzprbXC6ATbVMWQsp72740HBGfli6AFXAKNd0TzRkhCEM177HEUPuz2OzhCXSArS9syEP67CF
srAagukRiYt++fNL+80XAHopCAvnsxf9m09nE+aQk4mkpw6BJsQWGuJCVTo05za0b/+iIfKba50D
4xkLi3eF2vPXXQh6r87WgCO5TTCyMP6y7TY49+3zcy/iv34sQC1xAqGZiEt+7rCs3mDkGqzi8LPj
MXmpK70mIzAfbbu/JBKfyKrn7xrE/QBtBkR8gLq8T0vYM0oWzzX4uBxFRW0AYkK/AORLfxTeK4Zt
G+j1Y6y2GwNnGFHMa5aA5MXFw0QWyUuBfXa7Zna7MinsIaLN+bbGK2Flq4h6//PCBOfD4NftC8rX
OdNGuw5B77PK8xCtEzBYaIjA7I5e6iXUbyIV5EpPcHguFsbo++y146OJB3TIud9AIHUMtjsKN7eb
DhA6TA48cwelG16CFsjulZht1SZmOoKmnd0tmXR7jy3wk2qS/nJJ2F+5yoiHvzwE+gVIpcCQBLkH
1Hqs+qd41k0jwNKB0IdJAbEQLOP8tQFosy/gcasxCxqhM1BYSBq8L8gHsORAuKO+3iDPBpCK7SHx
4OCgXWY6HCDrpV3kyjHL26yEU3n03GaMyGKJApAdlErSHj4Eoa7VuiFxcRGMGQ+5hp/szkSAEwM9
3NG1TlY+vgHLrFnNPQ3jMBRumGpGEaChRaYuOSfpncdbicF0GJ6gQdacqB0HgGRiGtx0FFlTuU4p
jLXHDTX7fliMeo9b0ZFKNQncygHXK7I1osW8demxyXn65EcGc885GgANVXlNBgcPDn+q3eBjvt0Q
JR6YoOR7ppsQW7MT9kc6bfcblx+er4JqWjFTaB2wNivP51InNEApPW9vnhshkdVh9mO4Sq9FQDY8
v9WPGAl+z5uUnUKdgxcweROwQOg+PrVhLJIiFFD5C/LJnoaMbPNe+Ft20chO3NB2EAe46OB1QH+Q
PA5qZV9WQFjjQnksObSQlPuAJJmuob4RWSBz2GquYibyRzaEzQ381wX2ayRVHWRjpkttdLwzGnZ/
MEXooqqbNYMNcmrNSQmcrug+NPYtH0Lu7ayNW+gELa+TcvE7NoJaCxP369fRRQzzpAF2LahCMH9o
QijMZGMS13KZuntkzcKgKWO/Inb233xn3AV6bOGV6IV+zqmFUlk8m1Mic8x/4Cqt8Y6WFszJ5gGy
w895L2ABAk2BPNqBBKOSoiO+u5mWHiMqJzDW3tZthgBGPuVhJRhMc1sP1Ee3MqjpbrCfyJSnbskg
pyuGE/yFgQFfeWPDjplp1AUJMQ+UfZSd1ryX0ZlQkn1NIjJeAK7LSw5hN9SJ9kuqE14kPWmPXRh/
76CRu4NZc3jokxAJeZw9RE69pcb0B4mT4MFYPj7GXRoepg1F6ByAPFCoEep4/exFHJIoYVtPfnKG
PA3BO0qW6a4N+QAzxIgf0coLLuiQdE8+8Um9oZK98poWVLjuEWSXrprZYo7o146yTMiC8VoHWEni
wxVIQQq3ZlOztaXibsAiJTlrd+PcrbvGx3yQw72XFrRFOxsCF3aea+M5PRRwiEUFla2eacCvmUSJ
Q2zvG5K9u4FxlDpRtktkCy0M1wAlLlu/1DCSqvgmMBPdBkyJ09ae2hbUk2JjwlYUKOmLbfMxTFxB
Yr+EKBbBRDeaC9/G2auFWOBTJDFMlnqepxJ73L/ox7MDQmxD8gyH1JOBkNELDF3hMuSY/4MNrfxo
YC38RLxEvW/DXUPS83gbkXPv5zPdNTrqbtzW6KsUqvteyXvDgHpJUgBPkgF/TpczJ7vX+4wt+vrM
qXrXI3MH2VJ3XDbi3U+RoK+zT4LaikVCssZtx8gmaZGPMY7BRfv2fjA2+JHMmD136L5Wk+fMLpbB
y+SF6JITOWAYATWPLUf7wYMcRBoBor1SjeVSCsy0RA/pE8yV5peIo8yDTkxsayi0yX6H9NkenAnW
b1nqgPjfHLIZvniDqFMwMgWYnjMtwPYJb1YoxMCevI/cnWzy7WVmgX+IoSFQOSjYauCLJEHsHhx5
97uV7YUXtHUHLZBnGMZll87jshxG7LUqspurZNiMcKhclnAqrYRnZCtZV8OJnB0iJDPHOG+mRwJ7
iLEYgMCKsYkDfQsZwJaUa2v9ueB9E+2oZ+Dk508bJpPxMli2Qz6UX0Gut995M2QfGdXhY6zzBs2Z
kPALvLxg2MHZ1e4p7/vvCYqVBwt1x/dJfsAjHSOGLRI/0JsEj5mllxwIXQRI+OZE8d0UIvi6tEnL
diOqFMJLHwa/zy8NjKoKmJdLjruwCOZtODRviZ3yG6M7eYSV9XA0OiKw+gCP5kuy9O7k9yYpY9vC
M5OKQ+86DyTCkO/C0ceoPU+XEo6awx6f7bxLSTDXG6xJajRlgIgQluxgZAgJaHj54gRBDvG6JGfT
zwHtuQc2zTn/IkgHu8g0MAc/WvoaG1/3xWDWHzHR8wn6v9HFKlb9Fbh/DE3aubsLdDwCnJzqBxHE
Sw2QSvt9jeT2DCsUUcPse2+CQNzNafQ8jcCTegTqVtvigCFoA7cieqnGn8qZd3hSWBbYr5GIotOc
xfTYh5hmb5QvunCwKr2I1xCwfo0ebleSLTSXOhrZo+wl5tXjRPhVb6PlZliTUR1nA1GAGv8AeEvq
LF5CC42+LepYGY5zUvdE4WQDeq/DLcXsMVhSbwcNVvc4KpLtoexu6yzGECkN9DUYVD5EzjVFp1sy
kz1sqUrWCk3NhhQiAVuzTV1/pwzcz0pYybVsvxgf2emUhj9A4aS7SISTV0lYoN8BKtxWom8Hv9Bn
bkuz5voijkGuxeqLq8gjhxXjhneoKeQXrrcdOhlRbPdJswB329pRXNl1m763zdC25aah6FIJkGcx
A1lQngFEy4La5RsACFTID0Fm/1onbfxkcwnAlvEBErGChaJgGipQWa4stE7nRCe1gnnQnaU6OGwZ
pACCnm6FUyy4XEEdBzwmaQF6AA037+btcuzxmGSC/STwdIlfTIk/wjotfJtQB5QZEbJcydTgtA09
XkFhhyLOxv29B/WoOopbjXmsHmAr79sfbZjLekO2cjlJOhwUHCverKPY8CmttCL2whiQRqJssFeU
YegQQhvxZjAprdEHXqGPp7pKR+F7Z5fxxRtjdwaI+ODZZ+RgmvTZ1z4QUhy4NHSRwPxvYUx1wRwE
PlbV81LKvDskmwIAyi6mamRMDmwBs9r3ZXgFARq4PSyqR0DIk5Ii+hU2xrlPMLkpV4T9B4zR+n1H
x/a0mY4D6hhDRRFs1/CG8za8h1PFdk3A0ET8yg0agWl+P+pmehgxjzMlD5wtVO9hhOqt2QX2vnpp
w5FUZhmbZ9cN0x1ZVDeWDF44u/68RFPK10McdHOVsgRguBGQx5B/wemHKC4D6j9GPodnxATJiQIN
YBQmPpXsRKfkwsciH71pewPWChiyyWS7YOIwspTKlg2UANuCjN54jwTnIyG9erWbHC9tO77MjRu/
pmP+PukVqXaKGOgj/i48ZlU/+q+NF8NrAnGhlrTf7lNunsnSQBArIOyunTcB8Rok03s69JBWCeRW
+gAxVfOIKeQcoLAec9OfvGTK6ygxQ90M/XiZ5RTgPiXyHW2Wsp+68SJKGTuhCNmvOGChgBOu/q4f
NvoyZoRerH17H4X9o1ghsG0no4+bJGvpokZe5SHElfANQCigid6hfXfO7VxS5wF+INmsZa/ZV9C0
k2OL5LHyR7DBumxT1QC5y5p00NR1YHEWDi5fCAZuqoNenhPN8bR2MwDlo3nOPesAH4fzMjgkgAl5
MGMpfZ/9tJBmubdLG+CSIpI8dWu/yUKToWuBb4T6lVMw8AYvHRihmSSnTpi29Ddl97YnBJJmocYB
0KcnmJ70N66L9TctIeOWSvcwqybe+dAk2LUz61/mhVqotsKLJVDL45C7AEMeHT8LxvhppHSpJ77w
EyV5XnnswID4PwpPexeBWLzrcTZ23yo1H/yBZoXpMwZ4oZ6OW0/DbwsDN98k3QQdkRTJ2Zy5p+jM
rcb66zLVUXvEkHeuZRu+MhHbyoViq4UBHHfxmxEtAXUYIZ9QdjHDqegLYHcNYfI6X4yu+RjPdbAM
0U2mIIrtt+KbPzHzbJohOiCi22MzGrQNO5/X8Lum78sK/DBUVlrMQUP+PCXz/DaSRN3lLGFfAusV
0RDL/dxn4aVZmqkCUmQEfDW3R2J9mR+YRC9BRcAFrzqc8O7Exou+tfIjylNWhauGt8oGvC3azMw7
eMHYXkOrcigjikPXIw2pSTsPxxGiK0VrG7tLfeVVeGUCKEIyIgU3fpEv2T7EmhY4HIBM8yAAPUym
JIzHNUTNi45nAZJPt1ZkFeMOEmhdGU65vnccpEfNEAshHTbWGtPxMk8RexLUMFUnenVKOFBn3Mtg
pZfDvnznm2GAF6EkOzLSEAQMJPYMAtjcnlYxsNs0scklejTjDuZiG/YpSAAQCJMVNC7Ujc9i/0Yi
AzwQZHUX4AfO5WpQEU8DpfcAG5sCF1gqOISMBcb2Y1vAhOcgyIRuvKd9BBXgu7MGsGjF3r3VS67P
MgB3/dZdW4kE35LtezQAsJn2/JTBMbgIliD4UK0FcBnU4jsYCYldAE35LyFbyaWAp1tQrG4G0NRL
5qfGBvJqwOilamN5bax9xUwA6NDJe5Gc2xsyK1HNbQDtWg0k5+TR5SD8CfV6YPidtgrnNprghWf8
t0jocCnGJpqPvg0YCvOh2XsBa/G1O7AloiZ/XsCurUXHvvF42a4gVZbEpeq2tEwZhh+RNes+hv7J
d4vcameAarjwA93dLtB1rYIAMTf1kKwU44jxYwnjhugV0tBesfSC1I0f9E8EimiX2ZRkO94ka0lX
HzQa08xF4Oh6A8jIe0b1Ws0bA/AV+vfvfIBMPOomH9DXKHqcIXpdyD7RlT8rQHHNWbqOJSLF8dFt
r+mMt+VrA6g5pIufVA7GCZ/dIUsXtQdvzVyLbJNPvTQSB4pqKgtzwiPEoVg9JSuAjCJIHhMLfR61
TBd51CZ7ldvxzczU1N7orpUYXEkkNjdsI/RdQvv4G7yDn4NokVdWprpkK7y24NjMjnnfJLsunVLw
8Vmw7FwyzVdjo6aHlZulnHvUj+UiXCYK7RiH9/bKARFtPzaohxRzT2jtA8FYbqvtj16DvmphpXY7
E7bBzuvdVnV9d1C+tLXO0McKSJgXdJ6iUnQzP8BzaftwyEiv4PXi11CjPREWmocQXhA7jJgAiwEc
rpr8VH0PG6rKcCATsgN8eWghxX2RYkBy2wEeAEQPouNLytyyjyMNV7N2uDZ0CS6tcK85H3+0rEt3
6eirwxLDv9TbYCyXA9d6dBZOLIXQif1BAK+SJaHKPnX52r6IrBu/x8NHN4LpE8fKOwSNBGJaJn2Z
Blv/lSood4GRPh9Hu0RHPjh7C3ErHCFLIk0dNDlcvjo/AyrW0GTv9X5UunMtr1uqdujbNfd0QfBq
6CYOzMjuAaerKwMtm6qjHC7TmjtVgA0O2pEy+JJg4ALuM6ZQSBgV169Nv8AtbzANOlEceO6ZtVhW
fz2C6vw+gql5HJe82XMxDM/oTKc3q4T8bNF23lUc5lDXVqIrAVhQ+Q4iaNxDhQ4dNCD4nfCBqG4I
ztFYw0YlWkdu62RQGLLFEQSqAY8fPYobGvRSTcE6IDvGCG6q1LIVI0oQQPOd3Cl0qi9Szm9bSHPV
iiIFb7dMlNHKBShQ27Dz1MYvgBnycHBk+nnr1QpSFmTnaIkC78z9EnTdJdB4d0Xszz7ocF3r1zNj
9+hZYSIApUKjV6SDaco10miXVGGy+SX1pNjhMst1k03N3u/YfO0a4UHMZYtq0QPhDyRWmQz8BFb7
m5XbjC4ig6w/OmY7Pyf1sCUDaGYe2hNDPl8uYd4cxBLdwnN3RJdmRPrZBvrJs6DTDJAjKrZmZqRW
S+NeMBxhZR+jklZeMnwsGHS9QZK1u+uIXcsc2VepmG73fkLDE8iTgC4n6dmGFJk20Op90P3QlPp7
6Bu+5lr39ZLLoJiBHL3wPS4uUuJfUhW/QK5YXqT9pCs2zE/K9/mliEJ7yPtpquIh2uoeUhRfLVQw
sv0KlRLAnEHCBjopivdL2sQPwgG3LMIZBnVazCcHUNpRN2zdtUHUvoZouvJiGdusGiarT4FopjrN
J/YRwL/wmtgh26PSslWCjO84Y5deIjNQkGJP88MUUVKOJomOfb95yGFN+ISWQv6WZiq4HNtkOsXW
pbd5TjGwWXLsQpUhD59XqXfJhE8W5RTUoIUzdxu0+W7dGnKAvtHRgcTFfM7F4svJ2QhJGw/nNw5z
AVWY3EVZ4bCGDx6kmkjhrTT5zjDVZYBIs/FWBg4HxriimkHecGxmOp1wWKellzXp5WCg/lxIn6SH
GWKOF5KAWlaksHc4DvHUfNnSVl10qfUuMkX9Zx89ph3fOLgujdfOCK12Q4kMpMvr2ABh2DHodoKd
Cix6Chd5gE/Bo1Iy7V5AHB8f/DEarukM/HYhumWjpUMkA858I2NSwHI5bwvaSfZG1Yr/e0wsdErX
jLpTgilYFW7CfTMt2N1QEBB7vvo+WrNqW242QsY71fDgUjRSP3Y+5cgmJPRNieW6HtrEXvJk8bqS
dgaOYukGDmyxcd//vjAxXnV06d+9PkFrvk0cuJ5rK2XpbZolV72RSAKyQXVXU2Yw7efDnLVV6ljw
EjE7fEwzHw04bZD8DboMB7Pr0oxAcDpobuXCZhy9qLivvBnowBMUxUlQ+ksM77jBS7+vDAjaDXHx
g66KZpfIw5ID+Lc4Vx3xwf2Zcx+WWTEIpJc6kTE6RRMZHglto+dc9OabJzUII9BW6DLEMMxIF4Sq
13nyIB/fW9zu3BF2RWfgvTik0Z9FzoePCJJYr3jJaQFTwRxI/ACA+rnttK4woYRzT57AJaOYQgIY
EMCF2W5CSYf+PQ8OTRsGD1qM0/XaemGPk5GtsqCBgjna1GNWtXhmQr4UoUletfMZFpxT9yS3DIDJ
QfXA6UY/7ytsbFxOuvO6HRLM4eu0ujgvGLf4qQ0i3iIdngSGfzch4CWneG5HtEfytjmsLnVPqgmE
t1/6NT9247YNRZDMfDhRmXphAawPmx46vQAw0XiU7tMeY1JmbTs92E5DniXqu2jXd0SC+KVC8RB6
kvILkTUtA8smG8MK9vUjK7dehsXa5BE6GwG++mbuQjiZThgK4UBoAZqEAGxY5BBWuEyXSTwMWWf2
eu5dXJt0xoJM64Ql9QE3Avcn1n60wy7t/B0GZsgs+gmjWz5h4lWAsoCLN+kmHtDSoF/QhkcFnRMd
7WZ/8V4V9JiP6J93u7zvxLPnOgixwl/BlYIos28gjvNtWmZz7a9uPcJ6ZWaXOca912jI4r/nE4A6
23limcGZGl89HZqTU9iYJQD6AOLls/6aSGQmedfRUwps7q4ZbHfImgRjXJmu9N0ntLuC9RkwDRaY
YMj1Jmg8lV2LAqnmaFraUnu5UZVnV/WQ9hqGFmzia18ZNmM30ibGnHLK8NsxbNgVxAbCZ3QEGAOp
So8IFmJybyqPh8dukeZbZ5sgRYsuJG8kACwT2gfDI7qaBMXdqpKKZZCJhV6qXZ5GLxwhrImGBfdl
9oyaIblOQ+rAbuQ5RI8T5AeDmM6sPUmSAloHyQFjU+TjTXBGTQhN513XdkCLTdCG8hwMOgqDQHqN
78BAfQ/NWQ4StgCGMfRXOlWBhk1CMUOAk+7ndPG+aMFZVgoDBCA6WNhZo+0gSIgOvSya/0fdeTU5
jitt+hfxBL25lUhJVW2qvZkbxphuem9A8tfvg5pvN0oUV9w6d3tx5kxMxwwEEEgkMl/TGHyIBlX6
g92qOR8zS+s3YwI815jbLvwEwoJ7l2JwgbO0pfjNiIyjl3v5B68vw/ykhdRVD8rEoV/43hRApf4f
CIY5fgQgZn0zmoJN0Nn1z1zv7X9sI07fxnWkU4acBeFB7UE99orpFIeclzncqzlJZ3oMKocnryRO
Ja0Xc/AttH+/xLHClnc8dqBSN3yEcqBzdOrMAbTVmFrGcigRC/gWoblfXKhRia+Km6QXFOg4sDQM
PtMeHY65YONyLYTvYsfOP89S5hq/lbh7TJAX/4fHjij8auw5G0kPBJmEYFEAqSqI48U9cLozeXSU
nioz1OGDUUf8kSOqSp4Fbbh7gJESf+IqamzfbbMwhQY/pJcWAb/2bcT5KI6CFscfMep2PzO6V+/L
jNM5I4Jxwj+FqJvN0Q+6UywnThlz+SRQqSPpiKMlUOkYpafnxvUAAO13rUaVHlThSLi3a4Mt3KTy
fOOYNDTvXQnzLucuO0kwi8Ujuyz1QMugsh4ZhP+oN4vvueFRFhae3n7ujVnQikJI+ZTKyFxyAZy8
ZZreqlYYHb2yqj+VSTnROdL6KSCp5wbKbP6YirN61tNyfgfbumUNwP1+6Jywsv7IkLVOeELGNkVU
6uqyQsVHmoq8P1dlzGOoLaQx8Kyndv4U99OIvXpTwU+uqwcP65PHfkGeT15ytX3kA1PkdtrOOFkT
f/XjJSO2CzUJn3LLJkYmmBlTRwgrgojaKMY3npTqOU9raFhIIXxq2d9PzZSF7wT0lKCPrfGiRBrN
somc+lhUC4s063gxo91ZdSizliWVVvxtQuVxLtQc54iKDaePlmEexzkdz7pOz9XHtp5kW6VKeo5p
17ylYbq4uJRnRJIS6c6UjmkOvLkfmi9TrXEWy9b2nsZ6HH3Wwb6EjaccM6NoG1+0VUtHpLMeK/oJ
0cFwgRXpWm19Mdnd56xTioi8rLL+zLlQyJK1pbnUkXiXFm03vqUVypXV24CMSxzpfZIHTGGn1LgM
6WSd0shiq4x0aI+1S+dDlCAcD2o8i6+m2tvkjS2XFFIv4BuNOf9MoqWkB9IeNm+fevQo49qF/Ckc
DIuOZIf6G57xw9PcjP1B1LE5HZA2B8afTtoHalRPg2aSsJSqdrBL7gZFmYBA15PyOAyie6Q0wWys
2EBRgtK4glZMQwqI7DYxXik7FB/C3jKjf0GMr+LEbYsxXEm9/L9JwJx/VVIipfv/gFd3X+LllJRS
0OHXS1ad/Df+R9BB+w/yC6Ai/4W+IRv6vwUddPU/dJLQtgLNiKACOnz/R9DBUf8DgAW6FQ/eZ0UH
/qX/YdVZ3n/QfkD9CsS48a/AyytYdSvkFUQJkPX00+nCqCbINQmiewFAN4w0iWnu0IGfEkrQVu6K
R8J4/NWrjP7hPsLoGpsDn06XChTA6k1p83EDvUqtKMedLkkCZKcooA8F13hOX5HSpObQ2qAGBM3a
QabeKvNsB+m8OTiodektAhjLkEDIFxNVzahPy0iLg8ZUkjelktVn1BAMGsRh5bcFQ/ckf4+2SPc4
Is/MxBfAqn/njfAO1EoJUFoDyo1uBMFZAYuoKUjSV9eSYG5n5ZxWtXg/idqB7T+Z5ZsuauLzXMBC
jmikPuhVZlPREqhC3P8Oa6bXvz8I6UEIBywHv+x6LRStVTMtcmmZl/gH5maFUkxq9Re25HIKgcD8
LrjbXJDZA9WRhAwSxQ/vowunbwcAv9Igfd4T3KMWxpU6209fYyaXUGsLpGPx2p2V9F1KQ8I7JnHj
Pdi8TGnxK3HxQeE6j0+K2VQ/vXxYfvNCjsjYQBnziFbn9q0N8AwpYy9z94ThtJXciVwqKREN/hG+
IiduxcKbgHnyaEL+o+E6+WTSnQmWYpmPdgvnvi3j7px3c/vGyNuSCrdCpyOquh3k/Nb3Aq8BMhL0
PJZIa5NUWFMo0YUutl5mOz01SW3yjG7z9wmERTQzG7xVrMizwWG02dsszhC6mOxy/JNczf33Bvi/
4oVv4wXaV4b0azUQ0cam6Xrr4HM/eGUXZUHZpfo/LaouJ17K/Rkr0PB8f5uu8LvPS/9iKGu19HUY
h1FjJVmgUz0ccS1XhsdGCcM/QGchqpFrzg40VIaA1TmVq0uoth3M89b+0yQ5KQz3LgVX6yENYDTl
G9MsjZ0ouAJDy2lxUOBRO7BuuRhWoNDSKnRF7VV2lKhDDK5pyy2LNaNzBRoQo6A/HZ74O19N2/hs
DEoGiQAoO3ktp5gqs5JMpNKBDersNBTZ/CHtCIY0Efo/zGaIT1ZN7ZMD4B0Hl5IJOjgcJpGpzoes
wMNRQzOOh+/gWV+Xcer2bL9ufx8BwJHXIFKWsG5Wi0KcorNE4yXoql4/l03tAjtJxNlozD2K9e22
gtwKYQ8vTP4Pif3rHVwR6EgVTfmVrfGo1ElyCPlhX6IGZNfiONHrsM18b8ZDnhyFTpC1WKhfj1dM
cFos20uDzOzjEwAq6xwO6vRg88QO7p+YrVUEn4QSKTuLhVytoixhzUoV5QEyNk5gtnXuAwzPT5Og
enh/qDW2+XlaXB4GNXgYbPZa/C0zOwehh4bTmXmTdSxMZX6sRoH4mZfTsk5FPQ+IR0TGe61q57dD
ZtY0jPvYD7vQ+90U2vA9GUzvQ5PM4kfe6YBolZ5GOt1GY8cQ5vbEsfef1eH51ZLxfv0FHKGDOQ/D
LAhrrToJcvyDNkT5ifBGfcju6UeXuthZoO1BWSB8MdF7dFaBcgExplXlnAFZrDpeI0XmfrQ4VJdW
Wcrf9ezE7zPDUP66/1m2dgDPxf896lqXvkE0BMTGQOsRpCxKu+PHPM5tGN2Tu5NE3AZLFhUZWHYZ
nmmwV64X1QXUrNFuzALYFCaXoGe+S83F3bG72ghc18OsllFYddJqFAWCLMRmMm6U5hAZUXLRIlUL
XCOVhVmnosXsDsr32gopzCTTBFADh+j4ESx981GZaE5VYqjfWmJ2dljzW9EE/VDuRDTcLXhJ18sw
OomLcHKVBSPJ7cUYpiioe9f+PMRe9V0IPbzc/8AbCRMLYkmTRE45svGrzVypdY/iBfCFxWqcv3pQ
Ir9mBGj04zj1ln0UnSd+9GNcUrW23I9ubw7TQ6wlCLtQNF5q2j+h+ieSKiiM24lpdTs3zdZ6oOaK
zqQMDeQr1+shImofbjwWAdBn8XlehEIjEgvYbwTb7E1pz9Wrr1NgWjws8NmyUBpZ5/WD6A1HAKEL
0khLi2OhcX8kupN97x3+jqc31RIwYd7H+99B7rvrXAGqhIougylNNW54U1msaWIu+iLI2HQHV0F4
ucHi6oT4WvVkaYl7WHSQlRqly0MVOdrONtg45wzPW+I5rKEPer3MejM3RVdURaC7FEUg0LaIptcw
Rox52glkW0PpiMFYBqK0bLjVfQnP23WB33A1O5XidxVCmmnfUa6tBeZq91d1I2jSFpECL4ZuYpUi
g86LR5ozhHY12FkeeGGLQFSpgWkAwegjwaT5WhJOZ6of1usnSOeYKxrSCCbj60FHowN5XidREKOa
+6kLHQBWAqu7IVNf598lXzvSW5O1RGZH6t+vokUGPE8TeoTEIP2Hhwmk7CHMgdhacdwfcl45fjL1
xcMSZ7/vL6zcD6vtStBgQPIeBASsVRhlu4qQUK74uh1NP3It7n6UsR6fDZKgQzcMepC6bvZVZr97
T6iNiID3jeogYkIiZK5t1YHktiZ94yhQTC9+ypvo99Il9mmYo/KQVoYI7s90azhGo6hBNCCVXy0x
z2zeKKGmoNnixe8iMPrfs2Wpv1G+zz9pYajvrOzmeJ5UOIJhDL149UppbKUxdEUofj31yFFyWR06
k+wyoqcaqEW/8xa8/ZCwxTkeyDA58nvKn/PihKSOFY3xgBDeEla5fP32j33W5QGSLcNZidsPWax+
LmOr2VnWFbFKbl0GlsxlWscU/1XjeuAEN79p8FTJ7Uh1eud5MTxhk2ZPZyedvI+VMZVlMEWc6oPr
KkDzKLjO2ZvasacHJyUFPHaWGr/R1Yn+VQuy+Z+8CtvKF0bqfXNSA855tAB4xLiAuu0c9TNQhaZU
rcOELeuHGa6kVGHKS0QgIkP9Q6vD1KUpO7uBViM9sBOJNhIPqcmuGoRYi/7DWneiBR0IyFQkQYPu
3DGvAfjB6q59KF6pn7laeByXXrLx1Nynom3wz5QCWK8J9ixvtKOCMyfUXQ3VNB2Xi/ubfKMiIPnc
5AA6V8+tG5qeiDQRXpwE9RLrx95a9E+VNsACgct5UbXYPkCGTw99TscT/DFo12ECgJ7Z3k5Z7fZ2
QJQDqVoVa0DI3+uHZUEPzYwT9BhtTTiIIxUlBNUleijG2ty587Y+CZpN8slMwmlRk7negp3X44c2
alL7cVQ69KWN9nE0asdPMkCHB0/v069WN6lw+Jpo/FtRpAa6mJD9s+3FfbTpkRzzpYDzhegDFf2i
2jPmvr2/0A15VpOypSu4szok41Lncd1HMXg/PgvM3MxHpaN9W1u1G9B3jiGStHu5wOagclXIxh2q
aKtBo84dVVOEUTBgl4b0kVLHlwzkCE2fpcx+CJfDuNAD3Pnytw8A5vpi2NVdbSuqmJQYCJeaipSW
u4FGKrTl0/2dvjU5w4RA68KiQ19ndXFFMC3jGl/5IKkM+8ECSQfhA4NZOvzWsU1LK4APUu8dfhm0
r69Lj+2M1A4UYep+68Ovg9fJNTxKA63MARmDKTga0ZD7tqUsn7wx4e0oU/usxE82q6YKYKnr7G13
+d1ufwTleanSgOTBKtR7dcjDRf6IKimMJ9OcoosT5e17GyDoRz7t+N1pBV1jIs1Dn0TFQ5Vb1VuR
lcqjjVHJO8uayz1bjtu0FxEWPIGQTEOVDEr/9RHUbF6YrUPhiES8DroJQIsCeeiUTLA86rTu3/Zp
UZyBEkmN0VjbeV1slNIZH9UZYh6XILXr6/EHbUImM2T8zm66E76686lAUgGV1liglaNPb6pZTJgQ
a3n6V+faxjskrZzWX8IYjXmlNnau463whzE7eYaBSBkV9evfg7FNMzZtC44xSuaLNg5AUiP3mxsB
Nr5/EDZXnl35XJlEGm21G3jhFcasThyELLMuc2uaP2nXq+fam0Gd90oWHtVBGDAxtPh9OE76z/vj
byQedIkgiEszYSTL1jM18FqNcxKP3KT6h+HtL6Mshy8QGoaLU4NaRhYvPYq2jf68P/BWnMErg96J
NCPhyXO9xMUST44A4xnAMBBn6Db5Gwcy5M7Oksu3Pmz04lyUAG08rnX9ehS7ol3lal0cDHWpBola
imPcWa3vVU70xWjLYqewsRXXLHmSKKTDl1Pln7/I45Sl06ArMt6S6PMj1GngTmXYoPNa09L+Sm6T
g0dO83ZnG22NiwKbjXyDhSHlejWnDJJHGitJoAEZPY+681eszOqTLfCFUhLtAr/z9/3vt7VxuJxM
DDMoPaPKdj3TWHFCNyLlD1pTTXxvaXpy1NkZfMRo7O8aHEmaXLn3AZvx3UOzdTxtmTBTEzVc8LrX
YyeOW2aOlyWBm5aFPxTo2lZVG1+krdJOJNjaQC+HWl2HJa5kxQiMDoHbYjy4dmsdR4w6jj3A+BOA
cHtnw25+SJ4y+H+QcThrkzyKLEriaWgUhDl5cLu47rs61I3jMIFGTTI1PBT7frhb68lQ9EZIPdlC
q/Brgi4Soc4kUXugk9kqyTECOHXijb5nxrh17AmrxFTYihpSGtefLhvSDMoRkgk9JbaTHtGZnOto
z9RqLcAmnzVsTmmugvQOBbzV7sz6rOlNljBwiqR9nPU2PNG5poGmJE19yV0Ij2ra/kSOqP4EqF07
eU3d/+4bBAz0rmkuJIHCN6A8BJmi0Z/Sw8SHQCYCFPz2hNe2Pjl9QDr1DlpWhrXazdiHobOZN2mw
uGpyhPhv+XULdbhVwauNdbWcTUj7n+8f340OKH0LE2MsRIEpzqwfuKA0qzIDQxkUule+1fXhu9En
y7c5VJajMrPDtQH5hlaLs6O79A+jrYudJvHGvGlVAxowDSAPNEKvt4KCxVXUQ8YO9KQcAlOFpWFO
bXLxDAWWHYQ+NOyraee+23piUaRBDpDWr47csPxVLyJ0Z1RWFLe8NmpwpOe4pg3mj078LDiMfDku
pKdFM4t3Wt+P7xWtFEhnN0mKgn0YGjtRe+Pc8VvQraGqSixbv3wGUy+mIjKjoLQj9WQSu5+cMTJ8
w5j3pHjkhl9dhPSoICFJpzdOx+qIRyieevmMobsG2R0UfNjHP1EzKrSgocdyLqM4+5UaCAPHkecB
zCvb9uH+jtv63JQA+XCkeICYVxf+ZNZRPw0Qamk9mW/KoTIehD0kD3mk/UZAykB5YBxO98fciN5U
xZg2D32pb7362BhhgrOLM7o1WpKdjTTCIxmoK9wrO78MdRZ/uz/exqWIujPiiTSDZU9/fZQhlNYg
WBkP/ALWCUkJX0RTjrHf/T3U5vQ2W9Ry58bY2ETcFRwgymIk0d5qjp6lTCk6IXQOOmAojSmsc26o
yQnsX/bx/vRulpMHC1wAiw635SCkuRqqoc+28IrPglQxB/lC685qRbQsTTC/Sqg2O1O7PaxsVS4m
tKSp36IitUrfNDXXiybPkLA2hw43JmEFoeLl8GPVrPmcZAgp9qrjBZE9aqdsKKsvceoVQVMU+U67
d2PqNLLRjjNoC+lAu1ZhQ1jNqPZUqSp1qY+m2pVBk58EzSpEUk73l/nmjpSz1i18O2U7CKT29Vhp
Q9SCM6T4hRrCVNXsAlLRXNdGvBN/NicFful5IMN15J+/iIVRn1HoUXvFTzPFpTgXNhD2rJHGORyS
eEas+P7Ebq9lXjhsVTapNGak3Hg9YKVq/TDTs/XNoa3PFqI+fiva5B3IuPhX09HBTfXUROhjmn6C
G+ufEHszfxYquj9RB//GKeHn11ESQdBwy59N6bRYqyvVr3Fsh53NfnOW5W8lIUIHmE6Qvo5X8CJy
L6wTxQ+R4XmEMRj/tYzq8FPLomg51lbb/qxgBwVuW7xSHFdWBVAOVOk8Eq15JK22vVU0oyhdGhZq
388PY9roXzrFs06tl+7dhxt7DbQhGRl1YJf+3moLTIsH9wZNETqpM6ypHIsZquzJt/sffmsUulnP
vTzs69a+rUsoKhA36Fq5AMUfeCyApa/rvd78xig0mWjAwHTkAK1dH1MtNCoKzKE/FabxBqUROMSj
tVfA2RrluWrFq13l5l7dpCgaunwbEfpe1LsXRMXTkwvba+fdcRPVJQ6Ls2I+a7hSkbs+KcqgDNSw
etmzSooH/BqNExpE+IXWg7YTBW6GohwOflF2OZBX4zV+PZRdO24hpSR9fIoxQTKN5HsWLxjppEX0
9/19cHOmcDmj5kcY5alBy2w1lDBrtcsjwVBtCuNDM8OgzayYhFyzjxjaxE9zaH0pRK/79wfemKNl
YdhLqiuRLWv77xZiWZ8Ci/RF5iZPOZQs36wHN0gX3d3JczaGwhIDvU+WlVLjGm5WR2rkRp3mYXUy
AZjpx6qmEYiQyQCJdA7uz2tjQenv0fgDuudaRI3rbzfadhNZsfB8F9X39tggAvGmDcHwwO7rnD+H
squ/WxGqAQMiUflOON+aKWUj1SVDpHO0zimzEMnUQstCv+3dP5KQomURFTNnHHzK66eJRQiFPS5h
+yZ3XIzUFAQowKDYNMB961FEoEiHqMewQN8qpth8NAuv/B6FdbrzYtiaJSYlgEAoBvJYkX/+4pJM
rFFJvdH2UOjhAQDX0QmMsbd8Q4v38Hw3ocVGmFo+Xens05dfyzaHAE+NMg89vxMokU3qMj4i+dHt
TOjm1pctJmCnyJfx7rDsVZLqQu4QCO66Pol++WjnM1TP2Sjfg9bSL+i32q/fJphxMDUU/MGJr5F5
FogCOBy66xfQjNGWB4lJtxyDrgrtkfv7ZGtqIO5BydElvkXKZSLRY1UZXF+6sD72VVpcUpq1+aHS
ydl9U/Rjcrk/5LOy6NXLiuX0yA/4bFyh/P31/hjwceGi8Bzf6SkHHaDWFbDa5lxDPjEaPxX4+lqH
FF4UPoAG4hhhobiPigcvPEM8O/DsygjsTk2+3v9dG9uWn+UBXeJRQLNzFWpHpTU65u9yscflHypX
PAJ30TifZ3dadtBSG2OBAZDrTi0ZidxVWmfB/5qnMvLo2FXgDpBo8YuyCLGBLPTT/WltBLxn1B8Z
IahSNFivVxudizCCcOr6kHuKU5wi4kYM16qjq0IAjI12/OYOy8cO8f1f90fenCTfEqwF+Cdi7fXI
Q6WnqNkyySXttUODCPClBvR7sLKx2dtTN40qanDSRJpPx4PZXc8yS118XCKbI1oAsmzMTntozUKc
M2FqD7bbFCdEt8Iz2q7IgTiwkCLPLF9/j6F5TCTitUMtbQ1wTRctpumpoVQ8A3saF3QlcFPTfKsc
zR/3l3browKfoU7HO88GrH29tJFA5AfRLNfXTQc7wGR2jwPd51NoppGvpjgLL51eHsw0y16NUGal
MYaHvqPJY7ImyrR6D9DMa10/LOpfBbL5eE4xMo2WZafctbV/yOWpsgIUAjoqg/+Le6SBcz1HQ++S
eHiYnNo0Gses+ssWwtv5crdREBSAJqu5hFsAjKukQADMm2iUuYieACCsEqf0LQF9180r+20/j/nO
eLczYzzTASvD29ijZno9s8HGtbxuFQdxsu5XG7r5ZRySp6kxp/P9fbI1EIUVUPZgOKCVrEJtxXvP
QgPW9jWQMBc1IqaWIDV82IY7F8nmSLy9ng+7Sqfhekrl7BmTyDUbQIymI+ZtWRepUCbrYsp/MSnu
LJ78Duki5uPXQ6Vanc4azkAI+eU89gDxA2+EXpj06PO+fv1ISOWFwH1MEed6KEhZsi5aI0sSprGf
ddh8ToqCL2es28Grh4JUwGsM1WZeMetXEvpllJ2X3Eb5g37CYRhC7VLrZfU0zJb46/5YG/tdFt3o
6MtpAUm7ntaA4E8HR8j269H5AXR2ehojbfAXZSxpaBvWTnS+zdKk6x3YGB1Cm+wxXA+XO3DzS03Y
vud0YZCqoxekTp68tuBE4OdT/YvM4mStJuXxhJ0pQduUH2haFl0oMSdt9wAlGe12y6WXcX8VZfHu
Oo+5HnA1LSgxHd+RfahlM57mpuIGFDka3JIX830iDHSfvLLeWUt5YteDAoHA1J7vx4leZQ7LFKIf
6LGWA0pV7zxvUoLeRHnNneIEJYYavddlch5gIZkPiOqJb/fnvLVzIGpS9yCVUBGtvv6UPAOHJk1M
G4/SJTwKDSmgyuwLpCfQtAXzq+2Aa+RHu5kunoP0O6iGALS/Hg8JV06eMXMA1db6mYY9WgdKI6xH
t3Axkr8/uc3BPIigNtwIqgmrHdTwQM0MdMn8qczp6Yhoesidar4Ao0xf2/Zms3ImEPQH4ysJrtfz
Kp1BFGjh2D7s8x72kaHLhKHz1dxtP3GBpx/ypvovrjlJv5EXD/cO5dLrQftIGTs35YQ0EPsv9Ip6
35tQfgAarh3HHinc168n8C/wg7QtKUev9qrpEpv1hEnWfYGxru00YB9N5QHpwnjnvXtb+JYLKolT
FICpzqxjTGk0OXVRNgrK3h7uJNqQm8d2XMJHE0jze8dplK9TS2KkAtu4TFrbB21im+eZF8bOtLfC
HZuHnwP4zSWpuF5m3qsZFjcG067nlI6tJfzKiY2d7Ggr+uDJ+Yx75Nmy9gXE7SwGLTFafu5EuNDa
qCshk4pMejmPJztEMLJLSmfn6r3NOyXGke4wrRqSzzWGwWzcFpi/zVu+noqzmeog1MVkn5aUnk0/
o2QQZeP44MXZXrDdCjzyJeGAtAOVuO75zgV3Y9sYlm+5cfGUpWVj8nJMqNvQZUY6wKbKuOd9s/Uh
eaLS9OWthl/fKthV5qwUnTFbPoij6DTrlXJEQl3dYWVtRZ2Xo6yiTggyGwFEHDCiUh0C9H7HQz96
yzGJxj1wz9ZQlOel7DGtGfp71ztTGIi0o35oUSZH9WdRw+UY0xsIytpKgvtn/7ZdznrBaObVSXyD
miL374vsfZnyPHJ7tKNbOx5Uf0JtycXeJXR/ZEZSpg9phoN9gZ9jfgxNqsGhLUBuCPSx/Pu/ZOsr
0giDby+FAkgRrn9IUhoD2mqUUC0DysTY9867uHCX7/dH2bqXZYpI8xSYNKnp9ShtEYaRp0a2X/W1
jirhaIdvoNkhCi96oWB23sTDX1PZIOmcLtL3y6vJ7e7/BjnG+rIkL5Ckfij23pqjzb2IM+aS2T6C
M6Vf9tNysh3UnJFgxmul07Xkt2WXqFzdH3braIIT+lfSADzyaoENLBD7CLczvvGiEnPb4ajFXkPl
ajSmU62HmGy/fkSgaeCK8SgkKqwibFnpE6q0g+2XKPR96FSc2UVFHI/MIQz6BOrnzoBbe0jCimGR
WQSf583+YjPj+xMObdLbPs/c9IjBSPVeeFO4Y4S6dTxdGWmoZEAZc1bxpskj08GMzfYBNRrH3Izw
v8sLDNyrzPvy+hWkYulJJ0mshtYEHEOvCmMUBHI7DmHkWooODxehFrcGwd8iArZzJ94CVgkHLwfU
r89HpcfaDPvM8lFBGt9o6Hj5xmAWR3tAUrJpGu9oeiI7qVrnvmvq7A9XtHZg4xhytJHGPN+f/dav
4X6mEA+ShmqkvTqtdqu0pWfz2FqasvkjASXbHpUWn7NjoljFr0qgzhegHJRBucq0QmEXJ8VbZCtw
W0AIu54u89J3r0a30OAB3UNWL3NQdG1Wa9QZg+ZO5PYz1MZg6qmF9q39dp4qZyc6b+znq5FWB6hJ
TT20W0bCfeR73WbleVqUV/pHyvclg5CiyHYwE1rdNtocLqqRo+kZtlZ+MduZdDMPkRyNkr2Ua+Pk
kGECXoNkzCtaX52cxUJ2fRhUvmeZ9oeMLstjnTVfkHOqd9KujWBHgJfu6/KpzjPh+huJ1KtgzlMR
cFqzP+VCd04qsLeL65ZmYFioWt3fqhsxHTgOLQ7iHK11c/Wl0Dt0awQDeSg4kG4S3BAQZyzVS5wi
xHbMUbX76qgxyPv7w25OU1oLUmKBcrCu3WpI7ONNQjqNKZf7FnjL/IHyBI/LbAnfm1gP7pzIjeuT
diOte1nRgZm3+oBpM7elGS08vbRUUGOplsBqB4R4OBHl0S2H4txGs/tOJGZ3jFE/2Rl/c5lfjC83
2IsAn45DXy8ERF/gRnXRMyXDQFt3H/sWUL8BlvwoZQJ3Fnkjm6atC6uC7IS2wzpncNVoQtIqd/y0
6upL7Dhoq1VYKyLmFV+6sMsfDA1d3GpAVez+592aLjkReTyhhgtA/vmL6c5p3eYOYcWHHB6fuYnC
gzEkBgLTVft+yYbmMhTNq3FXxAPSEwpm9D/52KvwBoAj45LmkKYuhUEeC8go5mX6lkC6p2CyFQ8o
kUAYYQvrPOev51fMbW6MM3XPxUZ5fxnxq5/R7zmNdBF2lnLrpLwcahXl5tHWRit3SPwWltJtUBPP
tVA7zHhpoHoce6f7n+6W/SVhACzW83VKFXQVgZwoVhAOtnlehqHyqxFI9CKT7QV48FCNwRaqqI9q
2znDMZ3H8U1lKPC+MjyK0TkUbaAkZvs9iyzraAzp8tnA9vbH/V+4cbmwrVSDWjAFG3iK14vvGpj5
Ir/g+FERIkpehH+LqGke7g+y8YW5VrjCn6tQ1OyvBzFVJP0cMTh+KOD3hZaSnqesxp4xcfbIyrdS
AxRKX461qptgsjZ5Q4i6kD232Ex57eJovmKX89967HV4Vk299gRpwCkCMPbZTywFMAGsoyZDky+2
QYo5tBecoJgwLOprBbOR1y6G1CGiGUSdmgtwHUiw01SHEGdj306V/lEoLRqqaBUGscAe+v5Qtx+X
1wU3EpQnqjrk/NfrrgwLDglpbvmjYunvRWovD7W39K+OjFSZyRrka18mKqsSv2KjQ7/gyYoqSW6f
XIzsH8jGqOtk+TRDe6zLL50Qhq/TcXgtjojnEy840i9as7QSV8cLyWtDo5Nn+WHPTdBpeo02UTOd
5j7P/PtrebuHGYpmGeGfVxuPi+u1DJswN9K8sXzHK/N3GdLuF2TI0UlMlG//xUi8KCRlyZWDXo8k
8dgoCFd8NU/pAU/jaAZbmrR20oydTP/2auG/T35EzkDGckMkUKsKGHkemr6DLPAl6pKfxLP+5OCh
QMafCdRasz32wm0MvhrTXH2zZlbQ9OgYU1jImatulByB3zfHZKrjU5KJYmeOW4fgxRzX23OZvF7Q
y2E89OyCBSfpUxQb3s6p3pwVt7SstPPuXKvTLa2z4LluAe0fBUKbXoMYL/5whypbpotiu9H5/ibZ
HI9ajTRgJnIbq6RAiNwekWUy/VhNkQiYO/fk6ugYNQUVzMjC6+v+eDJEX5cr+Gq0JanJkGOCxr7e
lENf5Al1UnZK5mIcZ6HFGsbz9ATHPD7q+uAi9mnnZ7010p3LY2umkr5JzkUH7OZlYrddiuuLZ/pW
1keXNp14h2KOfGkntX3QZuXn/Ylu1MLgrtIy58omovAYup5p0456A8QcH7VYCR+A21SPoYWRSJri
7Igp6BCEaB4euLuVv1yj/KFl6l7pb2vKgFYlYcaW6meruM1NOreaM/H+rp0saKzUQaLYVayHDgGK
h1nJ9mA+W8GN2jcpHx11HgirOQ+1J2I62pY/dJz8xYXz3dv1HGBS8uf95d2cGgtMNUjKD62fSE2e
2ENTU8tAWKwO1DHBddBB6Guwp/xNpenRzu7Z6DUwGu90l8qmLu3Crz+nobeTqJBRIW5LaFY0qidk
iFNqqYN+0L2kfsiVyD5qszCfEDzrzoWHUSXeKN7OBSIHWp8gbio6xnChAGjJOPUijdcBh/Z0Gy0y
aifkCRrxl17V/LGRAJ8GVvcF9o7S7wy7vZ9lcRenbpmMrjZTng15FukD37ZFe91f2k7/JCwjf+gp
k/xtDIryjzWjs5A7iflBd8LhPAll3CvKbe4w0A2SGofiwpqJayc4Qy5RTd3Ry4ZLUWXxzzAfPkf5
op3u77DNkWR5Afk0rKbXFCgYqlQDQtKRoneNT+E8eG8HU+mwPlWNnbXdGoqkXp5Qyo10y68/aaPa
0ayoDKXP5nxJkBM4OkOKxVSS793Um0PJ6AtIlER9zauPasXsREJUSnmFHWOY1T+WLEv90B6Tv+8v
oNyI640qASjkHgBfkPq9nlWe9y7mnprpw5Vq/9SHhPsFA6SdtdsIBMjqgHYFDioxSqu1a1EW1wZ6
8n4q4jawh9b56U7t+Fax9U+4LM07k9pYP+SgJJIXQhoV29VweLxhiqmYpo+dJ4SwzHZ8jqH7p1IN
KLfcX8DNsSCBAOhlyBtBKAinwizKhG0BDwTOsu489pb5l+Et2df7I23cytzHPN94oEtk4upT9SX9
QwfrGh+ReQOrBsuIPtpYkADRHBY00oW0sUsyT3mE2yt2vuBWZEEvnMctuHf+t85BOivT8VskJ8CH
EyeN1GzfdUlv+oqr9F/yLEdSwUk7fI2JS49lOtYBxPTs+/0l2FpseSjYRegmIbJyvVunKpzddiJb
xl6gVzHES+rHFNeqBhRC3e3Elq1NK7VW/63uUSe9HozGtC7UsOCpk3mkWSm9hYOwRH9qh3HMfGtp
lPm/2Ewvh5Rb4MW1McXz6PaY3GOPMvYPnVZMQa/F7lOo4aR8fyk3dxMMP/RrHZK9NS7TwJAjzhue
i1NVIqbKc6s5T/CUAitzseai0J19DSen/abYQttJu7bGRskApTECDhf2app0OETVEDD8qki0t56H
Wkqka8XRQ+o/oLYpgiEq/kyiOt/5pFv7h83D1USfleqat1rfpV9G6rMmIv2OenaSOD+MuWGeq2le
gvvruzUUxHKoYc+UZHsVg3CCUrLFphxtV/0/pZNZHwo7784QX6ydSW3tU1OjuE6q7iEcu3pjKdS2
UcDDpKQguPpjN5ofxv/F2XnsyI0sUfSLCNCbLU1Ve7XsSNoQIzP03vPr38lePHSxiSKkwYw2AiYq
k5mRYW7cO6OvCmuCYNyxflxf2F6QBUKGRj9z3rRutwWeGehwmguEjN2E8b85bu82Rm/kfg7V8odD
sfYTas2GL1UMnCXSZLwvFlrHqO11B13VnfIP07e4Q1HyF4vfuIPEGdXBbIkvbbIFZF2l5aGugK+v
rfKtrtea0ryZ3Dd6G92WqJX7joxqOF2+mhpnBkNYlNMQNbQjbOJO8IeLZBqBISTAddtBNPQxjCGc
eL4zCbYVhxFCX5YRIEOeR/NQXoruoKA8ouDeecgvjG68VZ1DexhS4xWzOqNXWWp3DkGeHzwDe2dN
oHg0BXgL+CHxK145qCJ0wmSaEgRxavXLYCXGee3BCRhy+oCmW/n++lET13ETnIgSk6iEY5DyzqW1
RVInRuQU00dTTnHlJFLdtjCnp0QZi5tIrucgSifZ1WJqf1NYJM/Xze9dYcPgAIAZYtZjCwY2nHS0
wM+AyhIaO2GXdO7QqpFnJHF5/htTwCCAjBO3bPOFFaYvpGwwVVfxfAOZehmQ8TfvUkU/Cs53PyFT
JVScnJe5zMtNNcKsLuAcpZc9oUTJrIP6rhkmxYeoD/qoujrC6uzu4it7m4MJfWPdTTDU+04t5aeV
6ROPFG4NHMk+atvsLo3OuaBdouO4zX5se0GymIKeH0ECck+dIkcqu6kR587LZnxES/OPqUfhOqCY
xiQeboiRGbH4V/fBLCjYxT0lf2a7LQ9tT9VtQjRxnDT841HqjSmx+Femms5JBpYE0mGdTDdRBoTN
m3I8qCLvXTkKTHTfqSJTFdlc8K4blTblQvma5HSCZt5G0CtUnLtcjeQzci6En7UT3lfJWv+rOnO3
HoRAuz9AgCFFnRcm0s1r1oXh0kFub/oQidgTssEALrRxdH4XlS4hB8F9N7UR5V8pyn3FTo6IAfaO
KxIcNMN4SuHk2bwplQ4vMgGe8HBDubhCJnJy7djWPs5rkoYHUdjuasWkEbsNm8UWHMnoaF4aIdbU
TpldK5yGdyvUmn6MmvSNmSQFVI1S9GDVivm4GvNRr2YvEKNTQKmbvhUFoc2Zoh2olKgOgzZw4iJ1
5an8Nsip9FExwv6kTnzcbKx7tJy67sDh7eYTgu6fyhfJE/jzy+M8W92AtC5IIUcZ1p+jPvcnCvHV
jV2Nzk0Di9qDhfiYK0odYFMZ+aCaUh91M/YeTSFywJfmm5vbwSBN6hiMX2guU8N61+Qh/JjIsB/K
mez5JVqecL4KUgvGSy/XijBvRQsBPLohd//peYcmX12n7pzrfUCl4mjmfndVLw8J8Eh6NdsjXOZ2
EvagI5F8Sr11pvNkrojIX3+y9o6uiACotTHYTTB4uSgp6pxsHkh8GzWaNU/q2+WxRZjOOC2QoSVu
16lRHXDR4VslRVYif7Dy+S/QjDzP4N1p0kABBKXH5c+AFBjZE4VKW6is0VeZl8Ydp6m8kyor96sI
7cnZHOqTjNq6qxd5daPVQ3iAhd/7vq9/w9ZpymmTZB3ozWSh0yytcfugdIV6kw0KwsIA4m+ub/3e
B8ZDWYy0Maf0ZlrZHGbdtCJKxnpVTTeV0as3DiIFH69b2fOElBrg8mXMBjubGzrFVC1pOBr+hNrG
z7Bv9MK1i3xMXAcR+CNcy54rsnVRi2fKBlajzR4qg9Uv5Ur8Kmlpy5Sp4ah3dTLlsWfHGjJMvZIw
VlCafRq5PQTSRxXb3dUSN0BPijOAw/DyHOntNKLw3lJaMCb7VBfdcrOCWWKcYZ4O8haxcduwlmMp
xongxQBRdmkqmxbUL+nd+KshF5GrZL3jWdJS+j1YziCBmdVHyfJohmLX6ktnWKW/8ubQNCWkRYXo
3GZmXt1WZvapYursLEPKcC9N0AeWETf1z48QRTgKwS8Ak237u9JJRl+KY3E1D49tJK+flRE1aCZO
D53s3qUQAS1ld02hDrf9gCpjbpEF41jephWqi3L2OClVdHD19o6pyNjAQgly2e2KxrzVBwiFDT+u
VO0/o+zKyUf3fjovSan7zBUmdz3ca8CF8ulgMmXvhOJqAdnzHxdv81jrQ6TGBoNv/jzE420X5yqC
pZZ5h/73Ef3IvilGGIiA4Njakk05SgNuL6IMDJdcESxW/283h2MAMUJ/EADtWCKfRDYK7n5e4q2T
aacZTakMvCdy4QgvTmV4N062kbu6OWjnPz6N8K7T/WYSmOLh1sV0kTLOaIGYfr9Eid/rigRJq708
xhnZ5XVTOy8CpsA4cUTos21ncU2dgSgtpUYSVYP0O0XtwdVUNf4+tI0FqLY4AqjuPMa0u4T/hPOW
sEoc21fJgaVMWSKbuBSlskvp3VRI8qc6hCYNAfmunu5QRs3t02y3OlOLq4XW6jwtX6+veecCvkgj
UQkHHUIGdvkb7DzSCJap/Ay6mX4enWENOsY0f1+3sndgKOwz3klhhZbC5r1vV7JXOBAJbpQQlbx+
Sn42g1She6tGB7nQninmhKg7kCvjwzabmldOh/jgrPuIQbc3mt2Yz2VEZGPKh+xuu6Z4EWzYc+li
bStZi0x1eWZAzLfGeg0iJ4xvs4FR7sGKkoNgZecziT6FA2U8FwH01OVnMs12YJwUXaFRS+ZTnOTW
ObGoalz/TDsXgGAM108Hi8KcuUnj9MEGUiJeG1LkPlDUof7HHqfipyN1P2w16Q+Kkjv7Jzg58Ptw
4bOozadqbSsPK0qrMJt09Tu0kuDhdYYpUJXpKFDZ2z8oR0QrC80sZQtD4vHpDWWluZS0qnJjN+MQ
NFGmH+zfvhWdyVyU0AFhbPYvbLK+poWrEwlU5Q0hifpgMzl3c/0r7W4bXT8gHowckAZenoXM6VFb
a+inRKisnaRkXMnuR/lxtNJ//9wSgy84eZ5nyPE36ynltuphnaHy3un6k1wu6s28oOidmXQ4r5va
8YUmhH7wEsCMTtK1MVWUJb2cjkiyVHLF1aJac5VQim+k2PqqSXmsu+ipyDftMEMvbHTEs9ft720q
7ILQ6+CLRWv6clOJsRi8KonOmQOWz4xwfq70itJlrK3Ll+um9k4JNpBgZVCI6uGmQCqjFF4UUAb4
etN2gmx+gVqicdT8YEl7W/rajnq5pKxWp4ZBOG7z0g3fLOQtb9fFbphwTPNTY639eSxqI4ilKnTn
qTuS9tjdUZHrgFCm7rx1Jn1am1Pf4fPXqcwfVHQsPlryurhGqHy6vqF7lpDQFGEksydv6OrmdaVr
kqg04IYsuymr1vkQd2TpkOaaB3u6E4+zHmhCiCUF9E9821dP9uzMNiL09PpgnMh/OYMu3xm9nP0b
AWi4g92seDJmbfyLC09Tgv6tQ4PC2DbAOmASeQqdpr+kmebGPU2RsQz7GwekgX99K4XL3WQ54n0R
lRWIHzmim/VpSt2uGpOSTT+TzGTh0J+TqsrvY80KT21v1M8wxkv/OXJ2VNbZe3x43WgMAapi9Hhj
ulXVepTimN5mpjLKWNHwKa01c3kjtKCTy/YgsNxbKmEetQwxhMZ08eVSpcTsF5PgHNA+ivEjzD6u
OoetX2pRJ3qLqlv1ZRskcT8E1zd5zwEw3EgXRPC0wb97aXlkHqFZuXo+9hrPmee4cGWnbA68954Z
YllRq6Pg9obNqyn0NClq0XfPCv3fCn2Fc50ry0FksncjCBkEJyvdCVZ0uZg2ZpAkQhTcX/XmuSoy
41x3hXS2aqkErW3UXhpK1cGF2F0ZzxHnFLKeN9Jafa11qp6wMrqCuT+pTJ+Pq/Pr+lfaWxiPEXxv
cLxTj9t+pUqKHTpJsMqoMi2XaupdSDo7j/i8c5O8qN2hSoYD/7KzMvH4CbQvg/dvCHwhvpYreZEY
fzCGYXStVK7v2zmZD1DZ+2YEnJiQH0ThZm1JHCEdnVOvR5tA+l0vRv5Zqa2jbvquFbrG4L5xJ2AW
Lo9GXGg0JTIm963alG7MSFpStxkG/eAE7rxz8HgLtT6qasDJNovRi7GS04E2nGGl+lOpSD9CuHyh
rdfuchBZ7/p2/C7P6Duoo31Un9l5euB0pJckaOuhItwsUakBRRRhJMjXIue+7BoYZfXMnN1WmXXr
4HDsGoOOV8x18QZtO6sNbNWtnog2T7E4z3LYW4FqFLSL5aGu5uD68d81xm7y9ZjUJQK8/HhjF0UL
GEvLr5r6N86x+Yj2KGIHa3I0XbR3TJhmZT0EtACFNpb0TiqhRgjpZxRNe4KTZFrdBc2uo57mDlOe
hieEOUMUvwXjwuWS8kmmdtfwseQWxsp6UeOHsS67IFms8SavmN/z82nV/MZM0Ficx0h9HiHoPyXU
5iOvnfKGYUgTFm//+lbvHmCwxBRSkHqhpHD5uxQY/6V1YMJH5Wn9nrXxcEeKXA9uMw/hif2wHahp
4KJzG03OEs/Miro5iL/3PjclRlA2opLLuPvlb6jShnH3rAVuQSLwyGj/8JC25nxqJ/Uw1t7xrODw
4U0Bl0ldbBtrK4kRDhoFDaq2sX1b9ZV0Xoyh9UyO3D+wBc6eGiXdX5xncnQBQiOSf8O1IadmZ0kF
oMKsM5cv6oRyraPkw/eChOYv7in1aCpwNtptQKUu97IF5JzDHo1TUGHndkM1tP7L1Lwoz0PTyvrp
+unZuz7wDTPQKgR0ACNcWhuRzEijiNMTA87OnnO7hq1ab6zlL8Y0SDjhYgBAxAHZeoQB+heJDIoZ
sbV+Z7WK/bOB3ue/66sRv3YTgFpwH4j55pf682Y1UW86bRji42RqwfdQ2SvPIeOAXpyoA8Lhc3KU
Je0dfJ26oqg/UKvZ8lyh3xw5gAYhP3Ba86QVwOjSrB9OQxke0Y/vmqKEQ2BNA5T6wOWXojU9Kihp
MMEtITrW9Vp2047NGFR2fIRm2nMpNKj/b2pznbVWt6q2cSB105hP6E36FObcf+tR04TReXbcaVXW
INbb3i1Sqz7olewdScB6cKGBB8ThbpLpqk8N1aDd5eudbrzPmDg5FVPRH0SBe9tJLkaoROmSTyjc
zOtcLCeHnlKwFdkStTdLuCC7DkTxATrx6XT9VO4+HQwViyG6l5R28+nSqAIz30SgiholNG7bnCzW
U+WxdVwJUk5oV5sI/zxHlI+fzDVCOQVpjapxzcVUvoHon89q2Uy/pl6XqoMft7fbzLQDBmCuiQxq
8607hphyRRN1f72oPy8VGA9Avn8BmkHAgxIaUCeRH2qXux3FdWhnCpPzQ6uEgaV3/1ZyI91Eyvo3
7lOMRBI4gkCiPH5piYh8NiYVaCT8w0hZmEULwUEuKwiTZtSQDhgBdk8RpTpFgViLrEz8/atTpI7l
XCuZoJ0zmvi7Q5nwJs1l9VMW5uZBaXrv3RN0J1QOICCAWvXSlMxcRdwXAiXDJGmgkvH6pT1Rn1aX
yJ2sab6TzFj6fP3oiv/p1qEKmicUQbgrAAwujSpLGesM0nAX2z5+mI3acnGtdek2Tif7dTceoeJ2
DRKNkDi9QEQ2GxoisGAX1QynHWLqEIAozo/GYrBn7LT4n7jSjhpEu7v6wnzMyRB2LxcIQY7kLDId
tggBw6dc643PilQMp3HVcjhPmkT2ekjvjqLJ3Vv3yuzGIxhMtvZoNuFhJ1n12iSvaYTVR0N9+5vJ
2wTchabGtu5faKakxoLIoSTRIOM0FPRrDTimPUZbkDgjN4T//PqJ2bsRgi1becnZ8CiXG5q1WTeC
8qFlGevmU7cUWhBNuvWY2XZyEHXubSJYUMYCCJTozW5MRTICIzPtJ98Ykix2CxkclwtXwmGetndI
qGshukT8yjDQxtBCt6lUCubbu7FC5aMy+/UUKlNTB7NaIrSeO3bgDE3/9fpW7j3DFhhYQhoAU2So
l1s5gOmJMnIrP2aU5Zzaff/v2qZgMeJEuzc0yTyZ4CY8OOVb5l5158Dh7KG+6Trj25jLpF7yJgOv
cmVaQeDQYWygtWPApno2YqT6XFTWldZv13F66PUaVXR9mABeTkDjJ7cebB2aELupjnrUe98BEDru
SAR5yMxdbghM2XzcXERbVa49gOeOTqTMme/0cpm6q9UoPqxA1cE+7FoFu8E/eEBAppdWmbIfp6En
qEw1WVQUK+13ms3pPQSO61OVUH5jvPKIWnR383lXBNWdLAYbNx+fThSqUnDq+TGIrxMsbZ3XlW38
DPuL5cVgh785YPQeSh47dCBkk1ghTP6xO+i3rp/CvVsmxo84CUCu9G2AoFqxOaKyw6aPcXgmV4Ci
TtaOMsh9K4zewyFMOXU76STNOdDdgTTenNb0VlOn/MFMDenAOQm3un3OBKENZ4iGOZiOy085p5Km
tSI/cKa8o+pimud0zubzlKrrbT9YlVuFUN+baS2fr+/iDsuVaJEzREVuAkRvm7ZagwITbZ3ZWM2G
Z9WWZC/Mi+ULfPDTEEhMew/nLNPU2h0Ne3pA2TSDw0188GI2nvVGSY9gt7ubQccDkjMZaswtAWEV
NtA6dJZF7BIuP7RZVhPAXjYKLWoNte2drkRw4LSa/gAl6RHH0N7TRB5IaZQqNr39zVVGKVjRolVo
HYTFkD5JdZf7calK7yI9a8ZvchzpR+vdu8ciq1BlKjhCLvLy4xNbJUY3sd4pDB3jUe0t672KXqH8
Xp0b9Tlb+jbojEY7SGd2VgrAH4cF6FYM6IqT/ypExD0uKTNlMKdbSvouV7m+yloUv7pW+mc1xvLA
3M6jgZoB6Sj6GIpgBr40t2RV1lCA4pwNmvmcLy2CQgyWfjfDUlu8ZXT0exhrlE9OKTTiV+mIX3pv
uZRmXgYNOOZbns4lbyNJzXVbtGLD2pVGaAvcjALq97UdHBFS2euvg7slotDNtSb7huJC0JsZb+5W
WywQrrS95c9dHX/pmlE9W1MWPTN9Y/5KsqFwF7OvKzcxpB/aovU+1PzqgZvcuU38BsA4kPmC7t52
uzszRV1hXqh4WuV6bs0abgHm0W7C1Spc02T0jml0qzhlbZEeeLWdkIv0jZ4+czMkWVsGjKEwTIDS
mF6KZPnQ9LX9hclV+1ZZHfu/g60Wp/XNVoOdpqMh+jVbgEyhUfKIITfxR6dOnwgDnN8W2quz58Qq
ErNhqqgV0UDWPllTJNXuIpeyekoifp9bymlXBQlNJQgVuyLG1bVqffQh9n8hJ4HSAQ/ntnNsSkNc
DFkCDW9oLTmSN33xQPVYu7m+E3tmKJcJRAj/olVwec8aoyrkKuHMKWEcV/6SVKDlmnzNP163s3ef
2G0QXqALSDM30YcxVGnvaPCSAffKIk8Z0uaT3Kmh25OswOsSfbhub3ddjLbA4ICsNf7ycl2KlpWL
bRNUJ/ZSfgVtIP+yzOEI67K7KgF8AmzMmrbs111d6vJiweJUrOv0pFcpPQ8ouP1Gsvr30FUcXZEd
3w83gc69pMwBbGLj+yubnl+azpZfT4OUezKcG+VJM+I+8uJ1KKJzpQBeDxCDjv+5vp+7lqlTk89a
4o/NQ2fWtrE4HbmDLWXpp0UPo0+8FRxMtTZ59wuFimElLf51q3uvAH0eQR1DH/BNsXBsCMKllKC9
Hh1tABi1do91pkbvGOBj6lZJNak5JYkW/47bxIk9Wq/LX1RioKUGdiBoeMG3bfbcXJUSom9q5nqn
NDSb5DL65pSZs7j63BxN1ewdKMpYQIBAyiKisLkmnWMMBHGEV30eZyf0NjM3NJfmoYzCHysJ/cH+
7n1V2L0oNBM60X3avLK2Nk0qTV2bGVftYQ219qYc5HfGUjZnZwG03g7NEd5z3yS5LnQA5APbwZUw
l8yCAiHaQdCLgW+aGqbhe3uBpXF1vldmWtyjkGQcIJD3rApWICAVbCt39dIdqLmN7Fss013SKE8U
UiwFkhH1t9GaOj9M1Ew8dKEOSV32vuYrq9tg2YRSGDIzuhLS0snPDgxgp7mQl+9LqdeyR+gzqe4w
qNQxzMR8ktRBPzXwNvpKP60mxEygHM1Y1j6zjd3HKK2WJ0QE+ufrd2zPU8KtJZSOkAPkzb/cGk1a
oq4CBO/Hc7SeK6cMn7phrs/Xrew97vB2i8ts89RsE6N2CeXMoAfko4AAgrkodU/OTNknhutPf26K
aQwqjLTXqIuLr/IqUlVkVJqcnkhVcUbEpKVUd1MqYGfIp5KD+7O3d0AUBNIRQtM3yhmFSZBWZjaQ
3jTPTshRSadctcaDw7u3d2IA6wW4CYJA/IpXC5rTDEFsTVTZiuU3gLzoRm3X79SCjyAle4ZIJ4mq
VCExvFXZq2VlqPMGtJrU0jgLM23y9BI+pywi2v/jj4RIEdMItOxIm7Z9tHLN0nwUUMeKodB7GPGz
QAV37jGq2B6EtDurIsYjvGELyVy2fAa6munMsAOeX5MkhJd+yE4VpfUfK/zxf2GKjBxMHE0I2gSb
LxWNsAZMDPIS5Vj1mcJ+HFgJrAZdqhxVfPe6MeR/Yg5HYFcgwrk8FeRBsZKlteXnqVydFbWRvAR5
yWAZo8EtqTF7c2Y1QWePixsuEeN0hdKc43Uu3VgeltuuNPIDRM2Ov6PhhYqpoACn+bt5Tha7zFu1
ZPnykDR+b45MYFUK8bFqJp4xDUeUs7v24ABhRsdkOHobvPJkI5DWAM+IJ0kCP6oYa7C0s/Zl0ULt
Joxb9SCK3TtKDjUGHTVzprS3AhlDp0F7OBIFSVM9/U7TKrqdiASCqXCaA0DPS4dnk6JQRNJFUVgR
mfBmM7MpDwHt8WRJSjWaXtWztU+S0nawcNFbf49ctPlfonbt4Eu409Bdiaxhe4GzqmFeMJ1HdzFI
GH30Uhg9njqr/kAsrFhBvLaF7HaGsz7XExhHr17V8XPKFETprlHOhDvzOnHr5sTysVfoUvmU5oJx
RJaHXnWjCJmQX5Uyy4aLov1gnmKC+oiB22akptc07ft8rYff6tzmktvXJjRmy1LKjSe3fbV4Wtxk
76e1GuozVHqaHKR1p0q+2RbtxzRVjZ9rU5kf4iJyPrRx2K5+B93YUU/hbWQpengKuSp4CP4UAcMr
n6oPkI8Yygg8wVbrr12zoJiTGP25MYzy7FjwctYO0W2fhgrPofzpuvd7e3CFdV4nQiBBtLJ5ogYk
j8I6E3e3C6NHdBv6ziUdNR5NY+x0b4pV+9dfWARZhAgY7MW8wJfrzRbOjWIxtGzjkJ9MUCDeYmrV
s2LFddDVvX3gCd8GXNRZSVRgj2WlFDUu7VWOEavLSJuvR98NDpO4P2mq3XsV2gBk0MpySpmbOtjW
t9cTo3SIYBhnvBeYxqVRJ0ujQsPr+WZn5l/6NVGpRY7GUwhy+OBNFp788nZiCv4fCo8Uk0F+XpqK
0kGalpD8MuYyekUihe+iVDYOavZ75+S1FfErXp3SZNHmpDSpnterZN3lTTk8WJmWe/EoG6mrwX/0
N5+NHhRwPgZteDYvDYa2kksTHp4Mtu+DSl1zD2D5fM7TFrwnU663KUqUfxwLsJcChCnAb6JHdGmU
6U3NYKSHvlQfdx9MPQndIRyL56k5HE7ZOyFQgTFjASUp1YhNMlc1Q99JBtd+0EvYSvSx8eCSNF3Y
YY5YjfduAErJghgFJiWe6stVkVkI4gsAXlGPZnI5Go5HUy78DEV7/Wiuk+GadnE02r53YF6myqma
0h3YhlXJ2mjtqrKVCeDB6TwrSft+zG01gCug6b1GK+EjuO5ZdtcpWER4FWHksjeeVIbPo+9sAIVN
k6i3KMCOPrOKzUOxMPSjIcBxhpegOv+NUVJyMaBLrXRz/fTeTuBAAvbS5XLF8H7/fXCIu2NJ6j1p
ySYvK5WjhW73lqlnMRhDaMekN257c3YgmWFCMcvWgEps6XdZhHx5WMZeXdSzrxbOelCa2z5RL/YI
WhkFwH8Su14eoDDrHHkZkzWYsr59L3pO5zSbhu9ZuDR3YAftc51G8nunqUJPVRo4fq7v8d56WTKv
o2DceeNNrXqgk2HOrNeKv1tpO79PGCt3TX26LbR4+n3d2t5qKfKgh4n/Bky82d2a1HSNaS4FUaii
dbQ08V1al3J5qrul+ShLNbN4ytJ+C4c5f+hnW/1+3f7uaukRM1/LaBwR/OVuI/0njW03rgEFChvq
CSPz9bjPH81BUVxpGY5GNN/QiIjPCyEgfGQU8mjLix/0yrdPyCyOoc7MZNaXys06rdYvkZSdu6FX
An0pJl+qJTUYlka+15Us/hiDWTuICrbukN/A3bEABEBzCwx182DOdDU6PvIa6Lmz+BMwCi810txL
mVEKru/vrilOEvkBCC3q9pfLXaeoUCuaJgHcKMOTHufyqS/l+vM4l0dzjjumuC5cUvJLOs5bNOPa
J4bddch9AGs0P5haQWowZel9kUkH+7f1fewfFRMYqXhLwBVtZWPHKJWAb0RyoOZm7EvyCv/fvEg/
IsL6pxSqSc0t9aI7iAr21meSpBOa8g/P5uVWalRA1RK5scDqZMsLYaFxQ7qgt016qDu4d0pBFHEv
QE8wk7hdYdizREOR1mB0xLTHbM0LhYHUvClofHxbtCz/udqLBRmvoZ6UtbZlyHBgZDzwRTsbLfhQ
xVguGJk3sxoofwx220ty0GfTFynSpTuDGhqkrOVyiteRBk3PzNaB0Z19Jn4VRSSIEJlHEX//6oau
hZGrch4pAemJclaiSDrFxpx8mMl8D96zHe9HMkUfAcgAtd/tSF1RUnlXzEwJQqWxA5s/zrYC6XRS
qEvQaPXw4NhQJCLEUfrVMGcHifvblQpiDaYGUTQXfmBzOTWpmmXJKJWgRdvEn4so/ho5eesv0bre
XvcDb/2smHYm6RKqEtQtNm4vKdq0RUNECQrgSJ5V5MPdIKvrXV07tau1Xf/5ur23O6vICBSACccf
iBmVy49o2y3ThBClBzNzYG4rT+NNZ/U/taHOng2lqu+lzlHuZL60u9Zl7l+3vrOxgt6SaJNZfMrd
m1dNDfMwqvRxCmCGL++lJP6vMJro2eoy+XTd0s46iU5go6LKgUbWlpVqMYfFXmxc0dyqc1A5avYB
8v3lNjJKCt5L391XEcqWkppWvp5OzkG54mU+43VCRAMMXws5CycVzOoWkzI0dOa7clwCM1Nj7ayZ
YSa7ZHwqpOVmFD92FCMcD5ku9addK910Ei3B1EvkPn2fkzoV71rUOFM3ViOn9nojQc9HTJss9z2x
en0/mEVPDQuyquQ279KwdZvGptKVWUN4zouprA8+3VuXQ3OCDjFtLNZGt+Ly4NAdb5Sor7j9oV2d
9daeA6WWxeZRN8mjOsEbhpX5+/pn3LfKDVQFneIbQaOizeG0lrGaFIN6ZspuOvfLMD85S9n/186k
7cVYxv9eN7pzSsEa24LzEyZtChOXSzUnqXQW1BQCIw97F0EN7dYyyjmYO9s8OKa7pixaaTa0gzKV
y0tT4Pu01uwtOUi6Wj/XIKA9fLDkwSNZHHxA4bS2J5LomZwEO2BzNqYgWi7KKs7koDDtzNOSdDmb
oZ24smSb75zQkQIzae+p37fBn28n8RzRHTg70AWbqGpCRW2pwf0F8sw4oanyNZXYQtRNMaKDa7fz
PnPbeKDFE0X/ZqvBUOPRAc+kRCAM1dwCr/u2rE57Kkp6HZk8Nzd927d3swYq3i3btPHAW/YH691x
6dx4sncw8eRFWxebWJHJGGXL8ZHRuE6HYrhLxjT+2QIJe6gayF0OHuYdg4JFRRD5AhACJH95iDQ7
ilStaZZg0OfqU1SlVLijqLxNUIILJFLQA3tvL6WYbKShRORCr3SrtZGZ1OPovMuBbSbRvVTaA3A2
LYSOITa7U5XP46els9RP14/R2/NLsCPE8iziHjqXwuO/Cj/0odfsuGJbBwBHnihsoUAvlV/isi3v
GSr5UVYCeGZIBw3Bt1cUX0CXic3lc5J+XtrVMoK6peXFVI3OeZ/1GQ3aLMnvkiyPD67ozsZemNpc
0Wge9DSr8AaOnRYA2mCpzCPDfie32nRaw7r2FG3tDyKQ3fUBM5KZ1haEYhtoiFyhhxrXfE2l0tOv
IK+LX5bBezLFhXNwM96aIp/EyQleOGaZt9HzVJuR0XdLGwzEfd5CoehxVeMPem1Jf+xXwUdwXEB2
cw1hNrz8aBBoJGbXrkD/wjb3Cpg5T1Vn666VSNKH6+fybaQhoBj4Gu68oLXYvBZ1AiUic2uYstTh
tp7G3pWstjgpc0oxhPPoLiXieHDmMPy+/LnQKlxDsg5nLZUfYDBM410udRqKtULSugvkNWlu+3I2
v8SjpbkUi5SnSu1LjyCpuynzenjPI7qeegYp/RG4Qe5FMx2PA++w95HBtisirhWw7o03siF2bkMY
0oOiXicIWwr5M80Rul6KfSTK9va+2ArvJiktToGS6ebomihAF9oalkFkaKUHkeWvyaydu3Tsu6Aa
tfVDvPRHaPW3bkjYJLIU8auILy+3W86tsMkJ7oJMCiMhA626pjQuj0uWD34ilACbZVFPThcfKcq+
dfPwYECzz9dmtI0G7qXlFYxjVJRqFVR5bBC5KsptndrzWRrQQlwJlN5fP9h7u0t6ia8nZBA410t7
eVqGVa/oVWAUkx0kspV5UIElgb12+k3aZv9QzTxque+tkaIiw+WCEhPHe2kzI2gn5JOrIKxm1Uut
JgZnFHOZ5Dn1oso2/9j5cXNe2dv4icmwOqdKlCqY9Tpx1aa2HqulL8+yXZsHscnu0ihyodHAw0lu
cLm0Ssq6OuymKtAbfXQh/aSIUNbSuwyyDNiJnT+v4LE00h9IeQlEGBe6tLdUXR6To7CVcxbd2Fn1
e8wqVIhbqCnbwXAOdnLvXrygCpCCIG7eetxONVsts4cygOjM+BLR8fccK0n8Cu0vv2sU69Ho2szL
Uq04eFXEQi4DW5p0cPSzGAjeaC1cLlRnzjnPGdkJ4jDu3jGbvjyYxZgdVJneAAzws6/MgAi5NBPV
tbYoi1EGtPUT2Jz7yNf0tnuww+h9iDTxXWwVcRADkvbaiLmsOGW39WmYHtCR6wnrZ/1gTHHvRNEf
IvSj9wa1/uYLt3ZNrt1bMMyvyxQ0ad8Ea4eYudys08mO+6Oa5a49hxCBwWhRKt2c4G4wkTJlKCdo
VTv7Vcij9bVW1Un2xqUrMjdOqvHndRe0b5GkhRdcFBY3LshMu540nU87N53uttT2giEJm5OiLxFQ
dPtonH3n7YJkyBBlNWhDSHMvv3G/6OB/Tb0MlMJWfUSQbc9enfK2rpv+4DzteVdRJuUxoVnEvNWl
KXuoZohIbD6eHTuP+rRMflNW1sewK6YH6L/wecsA+O36hu5YhXeLthTMqoLMabOhI8VIax61KoAl
t7ut5lG6KUbgshUBvzdUpuKldKsOjIoLuLmggscCnsKXDtWW6TEFnZuuTt4EvWKNVDT08DEr9V/G
qA0+MirTXWyo0YtQzX03KfnBLdlZMkROFJx4Tcjot2yWHWxE66RBZaZM4eCVDXMDkxNBiK6O2SfL
bBUv0dUjocc3g1680rAQUQTSBIftm40uSyprplbbPkDh2gzopKzQAjej8YPYWL+Nei1cggLpuHfF
DG74fkn78KtTRUntz6YkHbw92z0Qv0Z4R+ilgAAi5HZ52BaddmeRqbbQmFxu024YgrVt0sDo245+
GiymYVUcjWVt/TJGib1RRKVyAyRgSx8CG6xkxFke+lYcl1/Y7fKfpT2cDN8erhcrAJBA7FJCfQPS
U0KHGthYhBDgFNqDKkn6t8JxOj/UouF2bsf81Gm18T/OrqxHTpxd/yIkVgO3QG29prNnblA6ydgG
GzC2MfDrz0M+HSldXepSRiPNXMxMXBjz+l2epTCc97fdlF0JUOcBY1sdHc2tRxxvugPbxv9RlEbW
JrCGj/OK2mG9Y110E1F/uhkcmtVvf7mXVkJGhL4NgAgbIeblSvPYRw6iFMB+o+pxRdKhJVWAjqm+
+d3aXYFzXFwMWJyNPP2b5HS2mMoTt64h4O3J2uoyrslYOkxGmzIK1+Xj20926Zxs9Nv/X+zs/tb5
ahfPAlE+mmEA5DkbDylgMof/sMpWDWI4grTofKTQkSUK6mlD3IJZsw+5To4sM+n7t1e5uHEAhGBC
jXsC5//lxqVugL8qcPMVZA7lU+3oJ+Dh7H6BI++V53nV6tqO3iaOCWwPCtBXoygoXaRhM0QgsAKl
ioZoJP5RcZeXuETs7TCyoFQ1VLMhQ6sP0Thl75Ao/S16/fdv+I3nALYJPdOzjMANSvJMA58PvUh+
M4dtUPiBIicIWy9VQL31xjOxu3JznicFWBTZFwgfALAjpJ8TqA1pYubzBsGMDLaS/qhd2XSIpHUd
jgcPJe2Vl3ppQaTQ23ARjVOoNLx8qaC11LyF6hMm0DX4TgrUUmx3WGUr8W6C5qrn6IVDhNUAo4IQ
KFKtc3mGiYqhsXEO0WAT9Md0kNMNixeyT5G1X9nLi0vhhkL3B6EFzpsvH62rJ5F3LsuqOnRdFUSD
Xyi0o/cqBsvvrz8N9EM3we6NZwao5sul9ExQBYgJT9Uod2IDfR5ABngKNAqht1e6cCWA2AylG6hJ
wQrlPMkxjTcF8H6BgsAoyNMyheMXzIM5yGxJ9xFlLLnt6pWWPnU1et6OXln+0p7C4hn3ESCNQHOf
xYB6XBRg20CqSnTW9oEe1cFlra7GZX5++0EvRE4009CCRd8JGvbnIBEGb6J0nhHTcgl+s4q9/FvY
5sOVy+DS8QcUDd8cKL0buujlixtIR5IRkiyVGZ38YEbJTpw2Uxlrmx0DjO7Kt5/q0usDCnSbUoBX
DfWOl+tZGIyma4LBq9CTPSwD9X7KhYgnP+jiBg4+TB/IlHX3NbHqS5dqes125VWpt0WYTR9z47vi
A3zVauYuJ2j05hUo+D7du2Ssy1pZ8Qxouf9pZEO3bwLqdGUGEs8wtNFmB7PD/APGuRLuPzlPP/Oc
Tv/hYKUorWEcsNVDr4QSagz4TLfm0Hxdoz34M0uRRVAeUpgIXvlYLySMm6gXmHWb7vcrsFNM/ayB
KkVerQraA4h0Q/60MJsFRUIT+zA0OtpZlVw70Bd3HnAn4Jy30T8QHS/fPeJslGmQrivRM/6pUSE7
QrRqeFSMkgMqo94V0RxuXumDTwvqJ90nbuDWDtT/tKK969v+2U9kfQ1Dc2E/8KGhqQl8EG6f8+6G
oLGwtlZ5lY1BXxjs23HVWJAtaHQOgel5McLVdf/2l3AhkiA2w2Fka3BuXZyXu5EMqqUtpvkVWJUr
qoXI7FySTDASntfq7aUufHRongDdQeATg/O//ZQ/ElmXAK0eSNxxjnvjDjbbwD0QPYBc3ZrSoEw4
EdF9ipUUO7lCy/Lt1S8EMhwz0CgRx1CYnk+weqpNQ3KWVwAsRscRHu6oFR27ElgubSdMPCH2sanL
oC54+YzxRNaobnGvgjr/vUs6+oniDN7CJvUaEepCyATgaoMJbhq4SNRerqS4onMnsYcTkGtlr6Bg
00NdtUxXvXl5q+b49v5dWg9EeVzgKDVBRz27W32u5OhHOgdWxUhw1duPGm73B0/1XTkIcW2U/HvC
92dFjwMCu9dtAgiZfjSezp5PT7TFSxrzynas23PGJ0gyp7pUYTjcLNpbj0xlUzHCTrLYbH4LDtHc
exHh2OZOk6NNyE8I7IXlTNBEh/eeu7Ihl141wkeKbwdvAHOZly8gtMCm5rnIQavkEY4zJU+jjEUB
4GK9e3vvry11thcCt6aWHZZywpenJkglhnYRf5dAiuLKR3rhM0Guj5QXtEHMe8+jEKPMNg7KH5WK
W3qI1w4j39Xrr3wmFw4TaiQoR0J+AGpd54oaFJBfM8AgFCqvHt5rt2a0SKkOdkPswFsyGfn37R08
bx1v4Qb4h98NNx9QiLMCEJPXtSYEmlU1nHY/BRn6UWkt7r2BL18XtP8eILZgim7l4sqTXnh1yNLQ
5vuN0AGt6OyU9ESGuUvwpJuDQQatgyLHMP0hpkpe6UJdfMZNbwkLbgaB26b/EV/ZsqB1GtK6miC6
8wsEDKitMc/vFFSkVfN1SWj4kI5efRqVGfdv7+/Fx4Sh8EaNA8rknOyymdtEKTRCkOQ34We1AGe0
ZEktiryfrhGJLq2FuLeBL6B9DCzvy+fsmzRayEwQGTIZFnBCzW6atr3JVtCb/v6p0HjZKkHMlJGq
vVwJxgwzas2hhgwaV94O7R5AE+0ke1uyduLLlSvqUr0N0MPmEwLFn03B6eV6fsJhRJyxunJTj3Zl
LhPzjYSNheNX5hfe2oLSU5PPq1ECZiwyLrtOD1cO7IUAgN+wQS5AUd8a8S9/A6tpDCJYh2eGZ84X
KD+rTwr1xZVHvZDsoLuP8TCad7+5fS9XwcXp9aRP0bibpN/sMsl6MOvAsFE2qGKICyV7L9DB3/qi
IgygaYIzipYGMs5z1UU/7NuWx35drcGYfEt8Rz42jn7861PzYpGzt5g3rFuHAIvMka5BOcHHFvaM
7qVy7t+3l7qUzGKtjWML5XYIH56Fl1bLuk0jW0OEfJE3LZ3zsbCpEZ/CsF2/Bx7hN4s3twflouYz
DZu5BMRuYDc6G3tZGB9g+Gla+muHaHvEs8sbiQK6J2gEAxN+PuTwHItsvAZ1ZVnQHNDCnfcwyduM
l2pVCHVNUuXSadoUxlCjbpP686olW4IpgcUAlgspq9tiBOXIFmiTrdMJE7Ps3TyhW/UACIW+lqdc
CEYA8CFxx/eCzs2raXIXzzmYGl6V1TGASZC+/8CVUDDNapf47zOO33NySIhvuJPzzp/npcK5yMCt
XQR9qVvlox3M1c4Fkp/ePliXXuA2kv//pc6iQAByfdZr50FaS0aVmHO7hzzptM89a8oORdqV9S5t
YwKFM+BMII4B/OHLeBDkqnYqWTzI4ShMyusg/hny+YsMLPn89pNd/GS2VjpEdXHtv8KYTymjJgjx
xpa8X76vEfRBi8gfv1sFaeI5JOGHrWyHpq9gBYQz0hM0T+JC+UDHanSS0IeMVfX2b7q02xvgFb24
CDTVc/PwqDaeSD3fq3Sag8IF5uH0qODOVnTQdziBtmv/1pt9C4TphulBtYl6/xzosYhBef7Se2iI
twaZdKqfYzsNO7hhPax5Iv9DSES3AypEaOKim3T2ermtMVAIGux51sljIy38ZDLwX/jmf/32Xl46
SSlYPvgmgSJ+NfRESt62rkFEBGm8/iSa/isALPk+SOl/ObPAYIIcgSkc8q2z2BvkzSo5mb1qncP0
6zKxpzEeXcV5eI28vP1J5+EU6AqA6YEKAvZ0e+Y/MrslZe2w5Dgf7RzqamhjXdTefG3nLp1CtIJB
TcLGZa/041Firujy4BuMyTIeMu3cF8AD68ITpt3TFoTpt9/UxadCTxgUDICG0/OK3PNTu7hNqtG2
vV/NaaOe7NIAkP72Mq8PBAoZoAkAaQKZ61VfxV+hVthB0miXMNJ/ESMAxOXQLf1Ty9ZBX8meLiyG
rAlEKFxG+Mf5mZhNOMN2s6e7NZBrGZk8P/hJnZZTGror6f6WfL48FJAog/sCwBmb3vo5WGSA3AAY
GDG+KRelz2Cv0UM3OF8X8I20JwYc7zFQiU2KNYnzuaijxV35ql+/QPyCjTwDDstvVtvLYwnLk5A5
lXtVMDtxOxsZ3DQdRPPffn+vj+W2ykax3bjtr3jt0WQW3YyCAntDIUDlcfkNsqKi2TE1eB+9oONh
9faKF18i8lLIH2+YkPNGVb0MsGVqDUUbasxPzcpraEGoeMcw4/jrKx0P98dS28P/8WXbhbo+j0e6
G/tWVCbpzN1Qo2wKKanfv/1UF98WgWQ9Dk2IPOKsiQCLgTBrmKU7PWcwng60/uDTXP6HB8JkaYv1
W1PknNdkVZx3hEHqtedjfmDJ8INKOu15CkPot5/n0ltCAxlj1i33fQW6GOtojaK5puBrcnoiQe2/
7wYu+8LnaOH+/VpA+m+UXNyauMNevqYg440/G8+rFPFtxQCqO+pFzzsCZN9fj8ugrLIVnXhHkAM4
l4OMZTSwxTNsa4XI40ojehwDBbupZL4Gmrl0InAhA9T7u0FxbgDjE0eD3oZsB0qq2Rk9B5uandr/
/d5t8gZbnx+A6XMaaky7NK65Yjs3tilo/8QUBJ4Gp0jRa9H3QqjYYKRoMaPHvDFFX76mac6Zw4Sf
7zDup3cGrjr7yHPpTkkpDkAlkXdvP9qFDQQRBJ0sDAHBxTgH6gKA3gZEJQwgl9g9wkaHPsDLOboS
AF9XNxs3CZYWoNJtQK6zRmPseVRFY853fVBHpR2jqSQADYNw33jvwobyHUf6fOV2ubCVLxY9ixa0
lYpOLOU7MvY9wAXd9K6d2/E2lat7zobZXOFDXthK6CuDd4HrDOPoc+8O60IdhhRRXWodlXiT+Qni
jtcsjy50WDbVvc26A6p0OPZnJ6TpN9kJaHDvVn/1dnWe6XJOx3rXI5qUpPHC09R19GDADr3BC4dr
dti63dun5kLgAvkbtUcK3dXN3/TlKc3/Z49H292SDKwSaz8dMuPVmDh2+de/XwrVNWIx7mfAGc7e
otAYv4Ef0OxqX46nYfZ4sQbDWuoxy66c0gy/+iwd2Sy70OsEyxSTw+3f/3GTgdQXyp4JGGdM2XKD
YzI+wYikPRjcpo/K31oPUy848jwJ9YS3H/PCYcXaAAfhLxgfnb9ViOemAU1ku/OoR3bROvcFZOWD
MlK4xMPBXRMFvfQG/1xv+2L/eFZFa7kkMdYDYViXWeP6MqPxeBvaSFwpjC98/OjubDAUQBuRzoUv
l8qcNL6I8mYXrsz/PksM+edYNE+Kx2lXCHQC/0F1Jw9vb+jFB0SBiLEggs4rEq3FN580kN7YqQTY
Sfx34gjASHCTK8uuPOClpRA+N80iTJxRRr18QF9vxYjK8e4cd1VNG/459IBnGCG/fGWpS3uJ3Aes
azTHgdPaYtAfr60fpRg1po07GD10YMqqfk99WKKwZYofV9f2BwKywpW069LZ/HPR7fn/WDQ1SeTB
EQTfReoPN8TQoBy46G96a/lNNpm/FcHBl77hebZ6CgR6UPdfrhczSPq0NRM7EPXupXS40y07IP0i
hxoc5bLPs2t5xKV9xfWEcfp2ZaCae7nkFC4+UbnjuwVoY9hpoBqDkWtSV+BhJ6zoEYIOfMz+ftYK
oWZwgACk2Dx7zr960vrUy8OF70yn7W4aYerg5am5Mzb5+fefA0CYGzdw02w+d4n2mh64xNrnO9Dm
k2MDIeuSz5Eth97T/+HLg7o9gGCAhrzGYIa2HqdUab4TI6ePCe3ECVjy5bhM0bXR/+srF/UjYKXI
yTYMEzl7bbbJMBNf02YHQFr3DtDX/i426pq17+vzj12L0NUDmC7e8BYvDwf0JababgSqCJ63EAOw
e5JZ0NJ7/1ktPKreflNbIv7yFsLAGErqKEHQeoaO98vVdLB2OR+AxE47Jg9qFdke4J7HxLaqSNnk
jjo3Ahp6pj5E8XxtgPP6QwAiDE14qARuJMvzbjyzTtpgBjOsresEYn7TcgMviv5DnFsDVWGlgZzM
x6e3H/l1AIUmZYiWF/DJUL46H5RnbZPGXZbrHUqgqWxbrQ+wSfZKuMn9rQU85m0gg6AIwnrA958L
bM11ziYvn+QOpEjYxDaWQk6c6i7vi5CkzRVE+euMAqv95oJsigCI12fvMkcgI2MLfc06UjcOsLNq
hbZDGaYADcmsey/rKDoBqHJ8e0MvrQvw8+YKABIc/LlertuN4HKaECiUqJHp/eSL5tEReCFR531g
MjSHroFUfbjgKL+98IU3CeTVxn2ByBaGOWcLcx++ONhYsaPj6E7B1K6nMLUWgLRM+NfcWS4+ZYbG
CoiU0Gs/l4Az0ayI1bPYafAmMK2wgS5SLf19a5fHVjn1scvlUrYTuYZ9u/SYmJT8z0kFF9XZe43n
KUT73Wt3Q+IjH5RTdFD1Op+60ZdXjtDFpUDMADEE8QufyMtXCUNARFGutx3NIkzCwB1LvJE+xmro
rnyGl/YT4CIQgQGTBM7gPPKoJheN14tdm4ErCRqhPgze1IMdHAafp2gID0uY2AqUkGs+7Vu1ied4
GfZw6W+EWHTKkEud6xXryWna1jOsC+AtNEUFao8A3m4D3OQKzQIJsbbar1lZR/OCIITToCpLVR9X
3tyEFYUX1lxEZp1JoRpPfQgwj6ih4RypvnDOxScJ9LwqO/BShyIFk+ff0cP9u+uWmD4vKThGZZrP
uSx0nysFyio8SoohTg1sSOFo6cqFL7hZQsk41uFsdkeQGboB+aWJ/plEq+RpnurMVaGxkSntgP8S
C7XQmGUSSOXCjUN79JNW6lIONPzKIds9Vsaw5QGaErQ5WGq9f5IlyY8doa0ugpnz7EDx1LvQcjDm
TD/bsEQ3iuldvMWWKofjZjV4jQY5Uo8BIEPYwpOveyoLKJ1AFNHl0EwpNFTD7jVn8b8NVFfH0jSw
bgD5bhoUDm0YsCJTntcUgvvr7cSZF0Flp2n8kwcsDfAeEyq+YunRujzUSyY+TDSACiKnND20sYHf
p86G/GccevoHQFbt1gw04sY2Jo1vB5VxVriQTK6sY286tUOkgodsIf5dS3wX3bJ5pZ9RDYRP08rd
905y8Q2S1eN3QGmGqfB05ueYtkTtXd5jprWrdQLIVp145HuQoqgoxzRzdO+PqC904C+PuGbG4YDL
mT/5Ggzksq0ndYyhQwVxasOJKKdwkqqaFJSqCx+SCKxY5ej9UF7X2IKZoQ6B8XPrSQ2RGIsc0gZD
6Vk/fGciYIuO61oLVxpho3Q3R2mHCQAMNWFnEM+A/WloB2UFlHTM54Dp+iFYWsOrcYjN14Z584Z9
bVNaZvMk7hXqlF9hgyyw4ANYAscJ8M5n3zrWlqqfo+g+tLSB9RYVEO5MsrazVcB7+QUOmnVfLvk6
3YyamqGCJkF/mqKOxIXn1yDqDqvtPomJQlhLq3o2ZW0U3gQVCk5lAE7Ev9DZEsAMgUs8FsTS+Qup
VVvfSCz2AzyaSJbwhwDQCLUysgEgb5ZnB3mn27ZT5CfktXCLtXm9DjspoTK4a6Ga1O6i1PbvdB55
aaH9fPQLSgzba7S506KpE/tviK7nT+bn7sYldSsOvreGH00qYbnk9R3R2JPaR2YKK7U9DjHUZZqY
8qVMB5FTaN97XO8pm+axclIGfL/4U9dDcjhsZQmJs355Wnmzkp1wlEjIffXkbhTOZgX6UP536vwO
83XAa08uCltcg0Pb/pgUPDqLRUrvlkUTfYbSy/IhMSF6KnEzL0Ep0Nq/0xoQgBIMXh7/8FOep++W
Fup/A3rwUxWnyoDKHw+zKtd6jZqumtt+YPulgTIy3gZK7rKjEyAw1hJ4RQMok3+LBy+In+pwjmAD
og1QgoVJnROnKQwG6Pd5WjFTgK2SfJcWtk37ISWi/xeQIUB7Rwhd+LsBuf2jDRrrd2UsWB2X+BF1
f0Mh/NwWPDXMPdA2WKcCqBh3l46tF0NiuQfE0Hnj2HxNvBgAiznoOodPyUtP0NUZp8IGvtZlKupa
f5zmOFoO/UhtWzhvTX7B75PeQ5GPsAjizsHyjrZIgUrltEeLbHAzRboqZPs9B6lsLKAnbZtHAyOM
bCx6lbLgfZuhFVCupOGfBht4eZHGfGrh8BdMQD5AWQh6RoPnAJDUs+krRkUUFdnCFn7Io8l+SRJa
kyJtaRYe59VDBoc7P2V7ufA52K8r1DX2C/Tuw7sFOj7y17QGtP4QjazT7/u6jz+sgKfD2CGPTf+Q
NGHI700GrcyfwquD7hYCBzl7SP1ZhF8haBdm99k0tEGFDpv3fhjYIBAQaEwA7NRQ143IHEZlvLQN
P2iftL9ykdq7xLXOHFWAcLNPB2jIHvO0V0jruWUKUlWqX8uONAQvkXsazhbEmUPEatfsk3aAAoWs
U/uLBdyP7h2R8t+Z98kKig0xCkGts+F9I1fxafBmU98QCq5zNRCevU+tH8gdZmly3C+x7f8lNu0I
AFhs+eQZO4nSIhnkd8zwmexz/J6oWm0O/7l4CQZ645N6yopZKI8fhRdDbt9mUOyB5JLWt1HME/p9
MVPfVGOXrGsVCzEMhW90G77XinfsHQ6gaktiIuGpUvo4bg8pMjGIzvMUVBOxiDA/kKElqmjGODLg
LdM0fQ9cg+erkmgr631vuDdXE5RgIUKm23HRe4GHUfeDpkDE+ty2RpbQsXBRwUdLbtEuneQxn9Y0
33NfLgib3mzRRavhsBfvMqq4+cmjlX4zUdLoknYqS3e9TaJPIvXdeNfQMOOA/MHA6QMg3qSpupjA
KgYyxjYCfyELmV1nyBXlekV2kjHcpvdTOkgPVAN4bucUYnxszv8NIsH8RyECf/oS1B5lu0as4GTP
GDcm0Z50cs32oyZObOBUMu4gzQqRDG0owBV7J4NFffUpBD69ggGK1O497U2Q9Opi2M0fTNO0QxED
b9/8QtII7VPcz+hqKxjqqQOG0c58JJ4/LqUeFENUhGRoULm064GSZ2uLOy9abI5PPuijfZPZVAGq
N45D0QOP5Yp0TQf/n5xnTV9selUR1MXnIUefEDTzEtGrcwXNonkoZ/ghoAENv6m09MMWEcD48OTa
WihmuQMNBhI9y1SzRzsRueyYrRd2H85Dfzt6QjQVH5W4C/LWk0cJbW+/DJygz1ODdwiZt6wVwNYD
EFU2XIVokwhj8wIA0GSpmJX5fGNiBLliDalby1nM+usCSZPHqVtyIKbHdK5L23HrFzV4TKeZUhdD
hJcbBLcpNF/sxHILOxFCo6KZzfLYTSbxUHz6IS0XhNTPuRvhzwRfHfEI1XOEXAl8FKsChIK2SGwc
8nfcNyhtgriVsmip4XkFioRNFGKYCeNyjMNV7o32+7YynuvC/VILFNMtNMREFUXL8qjnbozKAO00
XvSMzDHEzo2YSvScSYjDuE70gYIqw35q2ZhZlP1Ut8CsoyvXlYnIkBAHDbQ1C3wQWbMX/Zwsd0OW
6PikYxaFR9HNfD4mOjDDgXq1wW8HtEQusM4YZU4+qmEhqkUKZHWdA6SuUlrETdLl9yruhbkfGhZb
/LYB9NYiTNclzoolTj31FemqGr6kaujrx1rmFDHQRx7vaOElrR1uJxeuaGWHszHHoCbygQK6QatU
tcyc4jrTdKzwN4//GhmVCTrfnZ6qCZKS3Y54cGAsmiZDdobgIOOCjgEG6BAF0bxYcgklv3myWX9E
Y2bwKmjvR+49LJTjTwH+tPWwAptBi9kLx3En8R0M+9Bfsu89WYe6gCN3nx6VpvAoQCnJ9S7K63q6
dXGuP6Yr2py7OHUpWDQdhfNBk2gzPg5GeH4xk/Q3Wt/AiyZFgGBFIxKNSORBtft+RvoMSUJcLVMV
jDX/kcxptuB7aZJ/QlcnqnRpTp80cpKwAgojPnrEhxrZInIM3lDeMAPXkaAOYXMW6zucv9o7RA1Y
rEWOAcWjjvJ+PnQa/67LWNxWLTDT/8IbBR6WA2al73ns5m/GyeZBiQhtYt6CO3/XDiJG/qFqmqCf
6aw6Ml9TkEl6MFPDmtVTRYI2YjuoksVilw9T8ClpWToWJl6AaANJvHuEVQd4pJ6Ix7wEgSF8p2Yw
HAowrXJzQAmmfq6rkbe5zbLhOEvhvkIlML9vlhyGOnYChh3ZQ4D/g0z5oo+8Tfe6jbzHLu4sQjCL
spOFH+nPFo6u3VPmbPiIgxmNKByo9wF4h5QhxRPtDSAP9adYelIXLaqJ93VbU7+K+dh/xGPF7DZl
HcUyPPMfZ2/Jg7LzAnOfk9kPkfDqtb4l/Rx/0T6yWDxKvZhjs5A+qnSUQKwD1dv6BY4Z+OKj3C7x
QY+wkzypTIm0mCXeT5X19fjYLGpMi9Y2FKoJ/YTd9nHX3fou9H90MW1xz0KP8RmeXOFPr6cQhVxM
3tzPRuFmy+zk80JMCD87fArx10Yo0+0UyPFZKU2SiJKj4kmKhTfg+MWZWYuA8uCUjeHWRXIZheBZ
JHSZz/4UllFsbLproym46znOKGS3k1oWjRarLNGUrbtj7uK4g9YAlLN3Sdh4N6gnPLon/Uh+MOsB
57NOo+Sop1fR4oYZcIesUZfrB2Rititop5Ngr3EDgGOPIcQvs/QznAYnCCEd2qStn81qG9QKtomS
HfD6hBR9CKhShDqXgunDwq2c8sjyIdJZgHwTYhu3Q6jxZwP15gtoH3cdKdt1EYfV1m4uOi6j5r2d
Av8HTBmJLalK224vkxnf/4hSusH3CyEz3Ask+NGmuaBVnwRI8tuadAEK+gRoih59y7k0RISiauCo
3RYByHOuYHM3xaXogTNG82hCk5U4B4C618Wg4ShNvk/MjvMO1zbVuJiFCoog91V86JskbHfdrJpp
Z5MU+ie8N3npdVO94AWjzXJkDembIhhHm5Ukpmx8mGsxPEjoY5kCWjl5dl+j2D1OQkZfAMqqbdE7
3Ws4quTRh4YB3YxuD18rJra7IbIhfEx9f0RaHzboi5WzTe17EuuQFZawuLnpFAaMBcjf8Ue4Murl
qIcm/wKibXTXjDT4x9eiE3crh/oY7tRVDaXrRPQUdvBLf9d0ZPjexJ7o9iuy2l/zisu4FPiJ//Yg
1CCSLGt67yQmTgWyRMOPS9hb7Gfk8b4AqDk0UO/oeV7obJMqCHmMjKVbyT9DN0/0RugONo7EZfFU
gmeXYFgWJzKFrtOscUxh+o0rjGiRP9jOLSnaOWi3PEK+tbUFqAb6KaSyXvfOn/tfsp2XqcySOUc2
NdcJekJBzJ63igSXGyK226PcnX7iIgg4BA87Dok5YbEhJJv5PlEzHMXRD1grSXsvv40NCx8Bfg4+
dEPus9KfFnvCRJOhakrT5qmLk2UqhhAyZgWBbnRcZInQn4I65s9hNMa/zGxyzKbroT/MBhpkJUo2
lOIxqt8En2CubtpsnXRhugyKmrwfRI14Hiy/EPuzHmbD1v0T9b4nsPeWYuhr2uxRbtqSgFIx+aOP
nXGHWOZaVdhTOKIQSsL39dqHQTHPayQLr4fu+yESyAUK7PH4ffCbzhbNROxcAJbRf0yz3twlIAz0
RYeT8Dj2jfjCIcX2i7OkPiKT9RwUamWD3EOTU+tW9dVNIIoUg8rRJOgiJdEvhxMqJrep8SQSxja4
MVxwfohkSNFbG9HiLmDuOENGK6cIc40bHT8RuJcPJeZCwNH0xkcl4Ms+fDAyXWD4w+w04sHj4IjN
6Cjse6J42OHPmD7AzQ4juEZGqq3o4nqc+pyNM9IAMzyj4ZL6yEXo/L5B8t7BVgjqREXjiP8zwWib
FmxoRAbGktDPEowwUgzjiJp1HufsYRzHHlqysgk+RJ4f/JML5oJyNmP4w4i8f2pw4NcyUeF0ky10
SEvPIAM5EQtFYvQmk/4GHnV5VnqNifdsQV0L01c/dUUbZDPZpUPtPCRoTi4ITgP/CgUf8UXlQftV
Nz5aD9pfaLI39eCe9cT693nTo3+pc6LDKhkS8q1ms8Cmodm0YrAc+c88bqM7BxicK33mwSZrTSf6
M3M98kGL2glxIEz8byRiA1padKJInZzSdwTybR4K9Xa9gwvzysopX4HLCvOefAx0E5/Cdmq/dglE
uXZMJ+QX0q0FX6OnyAedQpmwYv7SfkELt3kORLJYsMH66XsAlmuItsKKHIjAj56BkGGB8oKTef+8
BEBoF8bk82cAOKUpoc1CcErhIxTu6NAHyJ5qidpt0PN0kDW8dKHal8RHlXLqF6LtF/REMuuxqq3H
LWLDS/dRiWCm6JUl2Y+ZKf1rAjNMF12WwfclMmiWlymUit6DxJqKctFK/fA1ou4Oxyr5tSAsfwZM
vP/MEx2i+8D/j70zWa4bydL0q6TFHtGYh7LKXOBe3JGjSFGiNjBSojA7BneMj9Sv0S/WHyKzKkMU
TeyodW8yUiaRuMB1uJ/zn39wqCBirWYDLcu26TZeVmhjtFgG6VG1l/Opi07qPiAE0zr8BINB206B
265Hod8cm2FkKxh7K7sOtAQvS9dT47YYcI7cDHbGITTSEL0YiiIKVadwjlVfkftLm2M/qBzizpVT
0BhuOLCVx+uhKhzUVVpOmLfiUHnUs2wyb4TtsYaWgcDJTTqOzjVjT7yorD7N/EMH2kt3V7t2erIA
GctIpXl5aqxpGHaVrqkgNCrdmTa9OzTGxicXg8nFZLtDaErXe4J80fG1zHFvAtkIbPAMIOZ9kBuj
tUmYa2CkU6TFuSQgTbu0crr87WAFWhP6ygK3CRLHhu1QWAZV+eDXYOIyb+/GQS+ybV/bkwpVFfTp
Ndh98kWZuHWjoCnUjaocAyrdItzrSjRlciw55T/UdTqgVkgp/iOk7XUfSlRsEjX7RLkqjNruNsQH
GHsl+7yM2nmo7jrl0ar2k0cxH1N1dDB13OCyxgEbP1GlxisEfeBEAXrjJTR7l3PNKR2vpXi2liKs
5Ng2oQHaeGeKUUsPgczzR+oh+kAtbjwMxQNAGRSelWRDYiZ9mwirfsx8O/7Yz9PorigyxvCKuYS/
GXM6ms0ipXPyRNEMmyppGYoFOGbX4USBVu2nyvGnYw1S90hOkn2baF6RbVpO+yBMePfLrT4aRk+e
dNxfJtbk4X4F+GKEeI6AsAnf0R4n2ovrdHHUfTvMxU1dNBRXwq/9e14rvqTGj4tzPcZ09yikfPOD
HmhadiQL14Kfqxqx9hXuwL/RhrNMmLfMRolVg1Q2PaFNE5EPVHGzQ1e5jf0Bxh4pwU2+YU7k7O1k
MAl5EoVdc0S69S27h7ipRTnlnAoIqLZd7BiR5bTCAscajEvKt4FXCUGV4190DRjpRUfPhicgll4H
Z5yGW2c05i+96FV2CpRkG0x6aR5k5abeZlyjTzZ17PgvWusY1wlbDa9wk6giKr0p+IjRjgEOmwnv
cY5bSIZjoHwWWNx7d4XsRE4KhYtCT1Rd44VZgF9N6BeNl+6z0eyNne6DB3C6tQmES1FWMXiekxSh
1Xm9XMtYf1/WwHfbKW+N+962y49O0ttXxNHOJGt1OshvnUzzHl6CzRzKEnmDG6gW4KwVpOnnTvWx
PMCHTUjFCcqvc4YoImwXj4YILYFe7fwuLvXIFYFzLVTPy5FOOUMcN7EngE1qTX07uGlz6zEW+26b
7ZDjQEwhxM4Ozhr6SQUxoVwS57m0Vf5MkF2bEFGQ94eEDMfiohY9nabJEUDr4nrTCegNp+0u8WR2
K6xV4OaIrn6HZPozgSKAqrjKoih6GYO/IkjFetu1WHozju5tSq8g1XeNLg3CJVPnPk/k9PHXU+g3
OJJc0CbAwV9tNvEe+3FoKkuF6QAxHARpivnKiuW0KSRbZyJJ1YqNAjiNpuJYlXLcptoQ7Poqf89c
+Q1zOz4E3MiVsL4ar70ip7DYFfr+tILdHXfnhTVy1weq+JYtjacifNWpJNMEl+xwWFLOH/RebbJ1
MOA74agCQvvrh/IzV4YBK4QqcsxABNHn/vhMlGnUVdqS9Ym+WlzQwtf3rVVl75Bufx7jMhaCNu+v
GhJ8pV8/+dmWzEWWKtITrOSYWo5sAK5zTsSS7v/qDcH8QeVvQ86hCn69qlKGo22ZBCIKyiEI+7QZ
z0w59Hfm728QYlZVKv4EkHGIXlzX9p/Ib3WlFsufKm5IduwBlVe+1Evb3TuxixJ1Ideu09rp7te3
9tZTZMDhGJB81yyC9e//dFHw6BHelF9FS9qOm9qfrIMd1PFOprV4h1H45rsC3W4VosPc+EmEoBGI
tsCgF5GdJg9ND5XXGga5YZInLgjiiA8mhok7TC/lQ20t3aYszfo9R9Gf1yaL8k+f4dXaTEwtsUYV
cL8T5kGUU6W4SLXS/OsEhzWLHbdmiAaYqLzah3SPSOQZLCTiWsASUs+fwYkJnV0G+5lhDOVAXgzp
I5ya9yyU39oCecCrgx/BzxjR/viNIopc2I9yEYnS7i8yr4VDOacdrALc/JTGAPnXK+jN62HD48Kb
xl7FXLkef1pBWYM2Xys7XGj1co5A6seNoxXubnAYxvWrLe+vr/eGJpWvEE+aNRvVY+tdv+I/XRCF
ZqLPTimiuCqb9FjMXGlTm058MY9uftVNlvogJeM5QbYNuc0jU2Or0BY3NO3Bj5K6ck5VX5iffv25
3lxZuJth64kZufvaBq8XjpXF+ExGBCwXX7QeSbmG1XP466u8+bQJ2Ya9DXGGnvzHm0/7SdEBmrDK
FjCALNDq68IYmUzT5V12VBXv7OVvbEokvbDRYvIEQPyaFJ+6besMtAQRoajB0ex7tWOs6YCawfnS
Y+XcLl5XD3/1LtfcA9z98OvBR9l8bVW6tIVhU7WKSIomfvGcvHhAFDVfNca0HGcbQe47t/nz3vTH
FdFUk4YEMfC1ajStMAPI5rSOPEflGPE69r1dBkBn/uJtMjjeG1GyvOdZAdsZHhSKCj7Mr7/bn1hR
62fAMdWFPQsv8jXlWnWDneezxsLWPRcrq8U/FfaqdBvA20WZmDtfb/xN3pb9X7WU48ooNHjk+Dzw
AV6tKsZolopziTc5qduHXrVJBBFFhs08kg012O9ZhP+0itfrIdgilp596qeqiRN0Tualqsm+MfMn
P3WbcuvRRj0v+K22G3Pp3kvV+Gkdc8VVerxGpMDnem2yMFUBQ0BY3shYBvLoPFdeDynklIwYnjPU
Bu8K/oT3zpbw0+G6XhQavIcvEzzb13ncWT8IHzO4OuobX4RBsKCNZHIJT7B8r0R56/7W45urrHyF
n03XNdNmSiKizNPLNnS0qq0O2IYZfmgtutrTOBRfBA93/+s1+8eL8QObjnvEUhgKPS8qtkGvlk49
QCSBDtREGpKxD4o2FkwsIBG8zEcLkzT8ah/A+vKobRL/E3xkwbRpiJOLFC4WIwmIXVEKn+MuTY3Y
D0uTgef/YDdBKrXWiIwhfhL/UntaQ+rGdeQ3tThogGkRvONm7wdgP+kyD9e/fiZvrW7wVLj2lHPr
MfzjHp0ErapsuvyoGdt548xlupu01D7jWVfgfZW/p4v9Y/G+/g44DVfBG4IG/vPjBRu3YhJaqSaK
RxvYWY+XG4qLZDrHBFhde7O7qKibU+tRaaZ3leuiunHNoYvDqlvs20ZCev/rjxynTbZvTqoA45p1
uf7pjB5U0w5SxE1ECm4VBbJuDuAuaYQxl7HzYDu8s3+/8aYZ2G8QUkEgEKqmV/UWaIUlEn3kkedW
dug79ezMbhL5OObsfv3l/nTMU86hi6fNwtgNKcCrKy12nNqJybQkp1iWoatn1gtOee8ZHP58Fqzr
BxcuvtKV3vyqu0lGclvI/mqjQjT6DoYP5tKWpZ38pcRy0YGf0caedaRjeM+d6uducpWJQM5lJ0Ee
hu3nj98dCehB7Y1WG1lMImmfCzgZnpduFX5WQ9T0tntU9dhHZkqdY6uguU7bXn6mQ3ovdPfnb5Vw
RAtCu+EYvEmvPbaLkTZSh4+BQYAfH7RpnL4HKHZuRuW0/Tsr9s1rUVfSxAP44/D4410zc/ThP3Mt
v9VVWE4WprtGvoTTPBfRr5fQW5dCVBkQJm5AQX7tryZ6p6kX32kjfZb2liVWHs24+lgYbf7O7vzz
Yl3fQqSXeAljWPl6J2JUYsFzDfgqp2KRIagwlNBUJk3yztP7SUrCmsFT3uDxkQbGefDj00Mt1o52
n5Mk1c0PUrn3GuqH7TLkMnJc8qcXC/jJW7kHrdYW77ySbz1PbhHoY/Xg4cD98eKy1q05XbjLUSuD
XceE5ggZKTsU3dK8c6mfj9k/UgFJLuf9p5Z4dZ+oDowGdkwXebmjdmWjuzczlVOke3EDr4YeyWHU
FnTvYB1vvpMec7P/uu4rGYDptqleELEKg4w9YWyH5FhVvrEzRSN3gjTKLUaH3bHKg4ATRnV3i935
T4LM6vd29jceNo0eCBE1IWDIawXNYicYDheiIwKkdzcw0vWTVyHNbbvgPancG6uXJcvyxbfZ5at9
9bArwhFS+vMumhmqbkGb1LkG3v7yl9/G1X1hFY5yIXCXH1cPHqQG52PbRWR2iX0zzGlEcp0ZTsKY
3jmlfi4MEBfT0dC9oSBji/3xUjXOeYnfmrwlbdlFfklGZyIt8TLxUoX+hEPOO6/lmxckAlrnHkwE
x6+O4dSfDPggXseUCTvHETX1tiycb7AJUB84RfnO2/HW2mDzxFUM+xhoza/ORtKYUzJgaolHQmJt
MuHoIbaG+mbmob7zRry1NhxiXFEacjrgAfzjo4Qu7U1lQFpGx9O+NUYSwLaBmyPq+vXqeOs6VNX0
Dbi2uHiJ/Xgd8uGatCgSLHiV70dBrK4QgryXm/bWc/sjJZPXykNg+OoiPQ2tlsRjF41pgF0sw4Jd
4vXL1hG857++nzc2MKK81swKSgtu7NVGIg1HDd3UkAZnW2vsL1Z7cSbhuAzZdIn3vLvps+EvW0Oy
7NEVgS+uCKz3OrmMqK20GfJRRkZF5x50Y3dApnLTzNJ458B740myD+j+GqVM/fTaLsBAVSjGQMjI
z4n9GAsi7nJkw5vRZ+j26yf5xsrgMeIM5K3eBAgKf1wZcpV8Uz/JqCTM5YYplBfayhneWedvvMEc
awaFCahp4LzO9nQFpl/TYrPOy2KO8rROD4LZG1kLjP2Akv8HZRCCUOBgXGXZDF8rUM1YWkY59yqq
UxTfPRGxYSsoA/Mqnf4JOvyvr9N/JC/1zT8bFPmP/+TPX+tmZh6eqld//Mdl9rWrZf1d/ef6Y//9
z378oX9cNy/iTnUvL+ryqXn9L3/4QX7/v66/fVJPP/whEipT823/0s0fXiTA4x8X4ZOu//L/9S//
9vLHb7mfm5e///a17oVafxsDBvHbv/7q+O3vv1GL/Gktrb//X3959VTxcx8QFn17+ukHXp6k+vtv
lv47yn4KcFx6cC3ki/jtb+PL+jem/ztyuXXgQQNCkrXNRUTdqfTvv2nG7/jTYbXDa81PoIikQJN1
/8ffmb/zr1fRN4cOsxJGY7/9163/8CX9+0v7m+irmzoTSv79N/KCWNj/7jZXv3u6aB9PeOYuIA2v
dyuoh1AYA+9OFakjgSDhvOhJHCBgGrsH01R2BK2kvEpdn0HtMvuXo4ExvS6Usxny2IISWEGv6S15
1alhejSneLybTd28d2qr2fWjnI8OhO2HZTZwrEpwIB6TdDNRtt5CZ17gT+kONgTaNIToZ+ad2/Jn
gTztyNDP23iDKi+QzfmnSsUDrJAys5JdrnW9vm1AiSNULsPnwm9nuOxp2nhbprjOFwcaUb9N7IVE
8NK15LXZ1f45b53ODZGlVCdMsdF+di3kiXBqGkj1FUV+udHLoOhCGzUKefRoGLBradCWOFY9h46y
m9sKoVR6hK3SP0jXQN3W2rN9W5HIt+ejyMsKahoCrNi4sZvZ2yjbGKG8OM3RnTI0Y4VQ8M5bfQID
xONFNcZJ9kTZxVZ2BSFYP+e2QepKM92M3mcUsTcqy8M51yZoMu331vripNp4m4zjaZD+c1fMFxb7
YwzqhR3TOKiPXqVvYFBz+vCyQ/m709P4mwZOdmq78TN06+rYN4N53aELtL0iRQskYdzl7rOpT/6F
VO2JR3UNQfhuCkA97KHfMUwCLI3T5DnPIRikjf8VDmi3SR1vetIr9Q2OXQH1NTAeJ0c+Zm1wHE3t
VHXMwNMkLj8wnM/3UOfqb0J371zRfcci9SN+fHexox/mwYiKrtuRfV5At+X/tSatFN7iRDnaGb96
ietulzdwg2foPlGn2R/cprrvKqO9yM3xyYEND7cnPsBn4Jn2/XbsimU/cCyaZ6tHBjfV2b3MyYEL
qVETFx6NbgKwdPp3eLKb1tRCXCPzYqOlUwoPsrRE2OKKAfK2zYb+2FoqfxjteD5NuLwVzN3L4fNQ
lm7/Tcv6O+bg0L0fkXT2zkYNpOnJChZUPfvSBCpL/c2k2V26jdPOW0KHxAsfUM8yYEbGc38S5JxC
SYcjN1zQNsonhvriBh94N/KtPjk6qWkgPWvQA4ZqEkwK0IhBtKwe8EdqQxOMzUkx8W6T/mrOHP7k
BTeYCgbhCFl6tOUnpqFRZ1UfrHGGt2je5csYtmhitspsbvuEyEVnktR3QSHPvTVZyNayR8gJO0CT
PvTrtArx4j3Jkvvpm/5CyDQ9NH12YfUUn/CLZ3R0PrJM0w+R5LY7W+i7VDryqio6/UTB6m+gj9Rb
KnZo5MNKhvcW/sdeOGihUuwrU2L8WUhKdRydhD7ZG1mVF5paVFghTIdrXQ2RBy18m1b9HOZ1codS
1j+KeTLvtcpJbkHT4k1T8CiZf8w7xDj4mAYKYVaWfKqy7qiV39VcGPelv7QQ+13tAdGjPBptcEib
9lMjbHNXQhlBl2Icisrb9hg27MeJ56HnoxPJvMHKx8XpMpb+EkoNiQxos0QnCW8VvrN9sKfY3xkC
7xFL2t6zgf5g16fjsOmaxXycp+BDUohDjDd56DT5IRXTc1IVt3U62qBP7jbNt5QF6k4Oc7CZK4gm
s45DPKEb6HxttJ8y/xrz6Lay8vDDjJ2v6VAcZyiOZZo+JI38as998VwISYis3YbdSAxA22/iys62
qPWIGHOuM7u/EobzQdPw0Na1wdqYdn+YfP2z3vE66kENwx5KMSoUmY0TtDQiP0RXHoSInavcK5sb
bqfDXH3JrhC29FFu5EA6dj9GNWrzRM1J5MbjAedR72Cn2YPuLttameZjkJlraeWl8T1hK8lJVgYE
lcwMEEdkdTioOPlYxuWnHKK00lNra7mP5BCQKsjoUBwaM7NiMvU8+1PK+XljWY31sRl7dnU/eTYy
k3fXTnlwswtVLG/DGp7j3ob/t6nKwf46Du2WrQe+sKkc7djA+Q6tKdXOFgyj/qlEF3a2jV49w6eE
Qj6ZjvNVmHC6YRzao4WClqIY7o/ebqul9faZkQ1X+P0V/qVZ18bHvvDwnLdzTdvDnLsqg7y/Avnr
YDni2nczdQZ5H11nbNm5g12izd1x7Jz87BkxOtPWgnZZB7K86sSY7kbhVhutIPkgdKSOgDDJ0K1A
CjKcLDugxpr3k297nxpYv3ZVXdmxOnR9gp7iQPZkeTDMXByspUQWObAFujIZjkM9HvDk+Y7ssT1b
k65vk6mE0IczYr/LCDk6+AoRYa0X8c7jXiQDljN4kHEjtWmTuCOPgHsYJvdBTePIB8qaD4ukN4zl
07Dk2S4eGu+jBndlh98VIT66UlsiSMZDbssYuULrPiRwWJ8QIS33CekgeB4P1SUs3fxBy8b0OBfw
y2wrS05jXqenwgy0K0bS862W+c1jBhKMto1ShNNz9uNjYa9W+KNiXNFp4qLKdPFAspd4TkEC7jCr
ibe6Cw1Q2LG+8ys/vgGfLbeu0OOjNObl6x/F3/+vg3+jj/hVHfyQ/Z//rf5GTfxDKbz+zD9LYVJh
frdXPBFQ32cavOY+/bMUNnTzd7AaAH8Ugbjwrsjwv0ph0/qdWFOi+JjhMixk+PbflbD/O7UvSA/j
AQ8SCMOCv1IIU+uuzfK/K2FiB+hm1yrdXsNbsfF81bd7fYXmPqfGaEqmLc3GaAtz+Vg3Vt5csh07
43U/QXJ7GKEdW1dVO0PJYBspUh3qO/qIzoDgn3js/HCog3Pq9N23xreXCneCtEhPcdeo+YsXI06+
CnxYI9s07hDLATEmSlwM45qvGCLyI2Qpy4M+wodg0rdzq3TieB0dCm7cdBOMohym/Mn3RXPj8+pc
B57Uxn3WY+SwXRnAz23uFXeOO2cjROVBG78jkNS9yMO/RgPcZKh3rRQtKuw/146Rh3Crn4268YaP
jZXp2d5HO0PmfVGavX8yvTKA9VgS/sm2acyVvNf7tm6OHV4gU+i4VfvQ2o3rHGorW9yDqIa4uXCl
J4tjivFwtVfDmN61tSbi46Dn/H4PJnpzYvTVrupL5cdnsJ6CBBkOJLPex+kop+feSAi01SvIUoeM
WhSJkVYWQWQ7ha3tptqbbuwBLdOFpln+sPdUR7K5jnTG2cxi0stNnBS1QQmkL/aHwXQbI5Lp6H2y
hZnSdzg1jg2oe+cSZp+uMdqrraHZVinKj02fKpyEjZyi7eBgMUS1HkvoSxh6BDzkoXHMkAYpTS8U
Tjloy7SkJ+eXWV2BJmjWCMDLu0GrT5Vb9vYGxSAjltr3xiBssmmZUGbFToXqXjPmjV8FC7IQRjNF
CB2zVp+0emlecE9esuOUS0SRCLZB+ZdG1do+Jymbczu2TONbjW1FvjMM3BS2pufMFCVDbee7dXwz
HdF4mXHkTBkxSVQscHkGkdgm9kwJ9LDKyNOnZBhmg1GCuTxNKdR9aLGFkz7UU5dB6l6m9AH7EvDM
LlZlt0PdvVRnMji7i3awC+dxLamfDTjOxbGyEupeKsU8ZY6EumMT556qrnDXyWGYLnFf77rJre/S
FQe+ZNI0iW8tsZnyhXxJLCiaFO3lzsBIpqYidnT75Lea7pDH5bR3Q7okKjQ7W8/36zGlInh3tCF4
SIqz2RqT5yCL55i70jrdHh9sinX/DEm/lEeAleUpZnYy7RqzTY39pPuxdbbEhL+EmhECsLrtzLhY
lmScr4eu01FVdpBPbyrLSQ19BwwmcQd3hmyob4dSmcVHsL0MW5fMlhLyl24sB0whBDW07VDjO7DT
KxH4SAGSHJ4zSA9NdL0AvlxYkuYoQ8nI10sbkWpt6Eucs+89RCr4bEg+Uomjiq8McioKe6pOouuD
U9HWEoa27SSZQtKwsBMUUyL7o5wc09gimE8bdJpzMmBB0sX1Gbm9f1fkPd4vc9FC/q6Wpu4imyrE
vOut2X4SC7aAWyWXYdxa9LTOXdsQQf4wpy7+IV7mLMdq0ZrxOEA+xYIgptsoF9nH+x7BEU4ZcTKN
a42Q+VZUIl7uvmXOlJehO824h8Sk9nXbSTZVsrG7Xhlbclyq+ALxcLJEme0W1aktfS0lRittaeAt
VF2bUtVOx+2Q9buLa7OGBV8OOVkanjEbuJdOdbpJ9BKP5XxBfnfft5i2h0s/qGqHytkqt36lW/cL
pjpLaKHqsU+mhaR0m/jIlXdEn9hQZ9u8g1jtz+36TUCxO3hIBoqDlQXWS9usquZ5qdU51vVGQ0S0
4NeUZbHCYczSk2bnVbD9Q1dDNBwuthoRrhtoK3ZDOQfp2S3hlUHH7yHFaMZiPcG84itC/TqXkdBQ
RkAdCZov1oz9cLhGDD8FJNyBznnJlN/O7SKGqJgBWdEWeOojFCkQ8cae7w0vvnSCWYXISvQ01HGJ
6P3czuiugo+gEGVY20lAjvtsIT3Jrko1fICgc0wwNTkVWnZyx9YPVcf8sOjgUFhWvutaES1Z+2Do
vXbhk5JkCUQjyEu/GcmcXJuO0AgtKONL6ibtczt5xVbLM42NWMu24OnNgY6229Z19pBr1Zrr6IoF
8pHIeUJ9XHzPW6AOK3G/zGL5bPnqgINjlYc01uUd6j1Ez/SlJw3JeISrcAg55TYT4hHN5BPQEVlV
zjIUWxrmb0Vuu98T3bucU/1DQvt9YfcquKireSJDssXzp6su44kvWJuyz0ULxmP1CN+11MEj3nPu
vHYkWyLz9jbeWxOGVWERyE+tO1yB0Ue9tNytB8dfww/poAJhRmmNvQweFrQNVXHK9XQvKQ5wp4Ze
XwmLbKIcNlkHI8hNxhsz80pQl/7CMjEgmRYlvoPu8A/sbm/knhulwtS/1DW6dURlY6ixLDaLiFFI
ml+T0TgPeWfeDH0rjS066RqdKvYypJkftarBzx5sbFHTEhkkrW2x8PWObcyp0aZyUzrV2SC4ZOso
RXgjCMaml6I+LoFRnZNVvLONBXzO0JBjtTFn+4y1gChXrKul50ZeDuniGuSu3wytvUUpfIL40h4d
dxn2aDlP6JvxIpLTlg1qb01Su6QPzQ8oSLYYb4lNUpjnGqwRpZK2fGhzgCtYKVgMzDB08l7uemx1
Qint84xP7QPeF2qHbzZ4yLwKU/DrOfpxheyPiiucDMDA0OmK7zGD/Mhnw4eFPD7ao1dfJPHgfIwD
GR8bw/s6DwUaXL3wxAsuHlaxcYap+TzNrvjmislBdeL6QwSd6i4wFrUfdA05SjaITzzg7Fk2S7V1
lnKnW8L84IyjfV9iHRpJrztXWluFvOgcyJrJM+vn9jjN3W5COXISiTrPbemEiOWKo96k/WroZjzF
Iz0nn6HgZttWt15w93A2eg3YUzEpPDPLNak1uvxszHbk1vgwZ46frkxpZ4P5UbbrFtAesciXQq9o
Y4l83rENAea4s7zMRXxV+qieW3+cd0wapjCZs0u9sx6zHnOoBqH6hhQZ72ivIqiw1s3ptoWWwXLM
UFSJFM7lgIqLjdwWEYIUwCo5xhsZL0+ENnhfytn4pE3kXi2+yUHkTUx5sgKaiB48+IN9rJP8WafQ
3+qxJ5gUT9cy1etTT2DAlCoDNZVVb8fCvsmcFKGoaLZJ29VByEz5o85reRgTXUYT4o5NbyUBh5/7
fSjdBN1u2t5OiZscu7K9DlDaMlXF39Sy5wteZWi/S5T43aPAQSrU587eVPz2yKE2CBG6oOzUpu/Y
V6wt44nTOQnbrO630may7TmnpU3uBuR9h6TGTiCu830cd6fEHq4cZM1fsEyxvwFEP436vOynILv0
S+sQuKioAfgZ1c/Ol0YiZrY8fdO67vxUmJONrqoEtdY8fK7MwWj5gIW58bs8Yr+Ij8vcdzsEuXJD
aTzgqIBzHCaIeJFg0CUKTM0LLEGJAbRJGdafUPffo/bXwL7bJyy0/M+mXQ5nO4cCVnbWBfGwt3J2
KcSoTj3me4fRY5M1c0/uV3u8TRMEc4Q7kS8v7WpxLvreu55iXC8Ks4LKp7u9c1uj30Fvl9mcQY3c
0uVXvNIZkyGtvsecFMqmwOGBAax+3SxTsnf1qjhwCuBD0sYHo2l2RRKDc2rL/KmymAg0Wr8Bquru
8fyyvung+tuiEctZtsGgQEti6xFu8SFT8nEs5VmrtIZnn00n3Y5xMIiHKVrKRH+pzAEEOHDS8aD1
U0xoIIrMT7IgzMawPhDINpMGXAJlrGYnlHjw8ZRViNUypNsGjSzx2HJqZ8sheaxl9Zn9yT/NTdVv
jGX6XgM145ViEcXlyjvQfeu+NArj6GawHkM/M91l1+v+Np9k+7Fu0eTmbu5fW/kUXPpWGjxlWRlc
J5jr3Wq2q+EboCBvRsOgaTeTrWtXgxaXW6ZBN74hO3Y1W7+dk/qznVc+PlZD5Ko82Zk+9Z6JccRh
jvHE6Tr/TIn3DD0F0FVqs3lIcuumH5frVovvi8B+CLryDheX+JPpEoK1x1lm+sr2hRuA1u7cPJ3P
c2yDxnfsO5dUMSUgUbavJ814wGWI+obS+R6nsfg7e8F4jUeY/jI3wx2GcbtxNr09BgU5r2GPUn83
FGSU58Y3MVgHaMRfvMqzHn2dXbWwexTlTj9cNKnOihJp215XEJ+pOPw5KvCDSsO26b+0CxZXAdr4
LU8zPSaTn3xVs6YTIz8nh34ZvxK0V51bXF1WawKn+9IbFNe6rfAYpfITqd/j8C8+zG5zm6OppJPq
QzVinORI6zgaq9lDizLTk/eiVRdWMlxjeVBThzXyY0bsEyR6TwN0su6w8mFDksPGxDRxw83p+yLI
7rGLp+poiE/EbSkH1xUZAsHCc909NKNsr5dyl/f5I8WvT6lttnu3HWL2sfVVn9SzKrJ7d0i0aFDe
pYNz8Z6w1PSlG/AQYP4ebJYuS+9mt2De4GXx9HWaHYixxWzS38fAsuaYlc+FNJrPBVLEQVS6scGx
+jnBA+Ocw0JFc9bq5X6IY29fujOnTzwkPC99yq97pThLhhi+s6vqS2WT+6akepwohfaZZ30eF2Jj
e6zlEJbr21EYqzmLu4ON+yWoimbb+iXTqkrb0dqH1L6PyPK5vB8OcX5bZN5NhpXwJg5weCuHy8Ji
ogRlJ++qe1dN/bkbZxJ3J5pbTxBbKIb2NCs2/hLkbg9yOJ0yYyrikE76DnITppaJ7qNU7GGq7dwg
qR3EpfRrxdiOYRMsZ93U5nAspmBT4y2QOPqxdA3GhsxTtmKSx9lM2yh2/edByIqQuYCPDex3y4Zy
NjQyf73iU5djbh6kD6mpf5f0t+EUiyNlkn5yHUwVqiLhmeWG2ExS4LFgBHuc6dQGl0r2ai/zhjis
eZ8RENfy/7J3HsutI+2WfSL8DST8sAHQU5REOUoTxDlSCd4lXAJP34s3/htx+/ago+c9qagoK5FA
5mf2Xnt5aHT3oHSz/6zwgEfa3EaAcZ9AMYkQJ/0esM181XobCGKzUnOzDsl2Wkoor9fVuLGHdP2N
zd7Y8vUdfZmzMmLbEmRiccIOZhALJr089/Zc3fC376BvcaQK83FxtH0FZSgo+2In+BC3iw+9kc6J
WsKYUmzima4eFqnSSycZNdi1sU9kHYIb/+yzVR6BOOjwl1vWfTBtotZ3WIkaBAFDucurb7NIjmOa
fmc61duUcC+5SrLcQTHjnuIWRAledNB/RhyuRkMhoboh0t0Ca3q/2I/F0LXfPnilLbyq+U8DRueE
+pK0er7rGJdzYzYh47VqWzvgT0JUhuOpWriJuekvS9oDVbW80qGu9Ysd4638UKl+PtSw2yf4U8yx
FxyxTUvb36VzcepG0XwLqznnzkJrb5tsfTNxypNkiGLGVpcqoWvKkMBwupjL33ih2IeD4dwySlUs
/e58BH03nTtjeZBkKX05HDsBRNZLwux3O/ua/j3y3O45g96npOz/EdYSb7RKH0Nf6whY7h11K+8M
w1K5h8qz+3ebHXVgLTNwJ5n14eBrfDypvusWvd2xw3WfRUbh5CxLHxleUZ2ZHVYXzBfVBYpMHeou
Dk5zsL940W9lm/y2efMJNg9Hp+oq9VrLgmNKt7aFp1/drF2OtLaciMlfF/rdE1K2YgMcAP5zQWda
oc9CPVLJ+Der5gMbhvaOiyzXx7lqmrOcXPJgFLyhIC2SFUe9MPdN7livTPL8aOrjs5Vbd84mYaua
3XXHzpJrUDrtm/SSBijc6EeGGScvUq46HapZKGARuH2CScRaZM4asTZ62rBFrkHHaJDORHKaB7GG
Zds0H6acxFPDlGNTTusZeE519tK1P8L8IQeEicgGflWzhVYF5cYexGWxSCVxaz8NwHNwxhX9TcnF
PYL5+2fEC7cdOzo0MRW70nN5EuPlufRm5+Web8Le14lKOT/IdYB9ZuRw0PLBt8owv1s175v0lcd7
oQTvpx70ILsT66CGWl5Tby6vqKBjK1CjKVnVL625bUwt37ZLO0zhWjpq2PdIZ/jys73V5gBaKsH0
kbtTNIfay/oHVaTkYiSy0bZW4kWapbFEzZPY+yoAG+4T16YObxECDECEQ9fLPxZn/h5WTX+trRl4
L3Md/wdEnWFvnKrIL7ZYv9JCu9aEat6qokk3FIhvxAhpG5sm9ClBsMqeytvFzlj9hyMxLHAGJrIN
RwncCIdKF5h+tptcuDSzpOjm1Qi0wZ43guIzDvWl41cAxRH4Y/drUkA8akUxXqhprSetTuWr11b/
ZKuVMRpzFa7vGhEBsMb10iAGqe9YLzqa1Tmw7R6vzTADB0og+t3HHVSk9u/QlPu8T2lqVP3Xmayr
Dz7mMgzFpZEp9GtlI+4vbA450sz/Sax53fcJGKnZ10+ZBkUR9eq2XDWDIrc+eHybRK8nGyQv+evo
5jXwggVLRjS57nGoC9sLV19lT64juSjNTtf2ONRrO7A7a/xB5BULvO6WU7OgV6FDQm11gDtVPE+e
0v9hZphrYZkZYJ+aXMvnYF2a6kmLUYLgHavFb7aM5ieXRWlGluisUHnVdLABXLFmnbzt6jawvhYj
+6pEB8vKHBSrVAHSAidlGi3wMHmtzDJpIHAYHCVdzLsQFD2tSCgQkifkYJVRTeoIMA97bD2uzrl9
VpZsTmnNBLVoBkbiusW0d0BsuJEq42Iq2orKNM5BT0ijYCfWyOkyIa9Jg4KIXHtjoPF9rUSewQJx
QLOhTcymOZgKG1JH0g+F2pYAyZ4AY763XtmdMlP79ircc7yJYPUnqfFIU1FpT+akLCtMW2W+gJXW
3zszG/8RBtvQANGZ5A1Jp3LCKmvLm2j1mm13iTQihml4r94N0Fkcevlr0djOqaCBoPzQ12e49Nka
+F1KiZR0PExuLOKboy8XDFGgPp2s3Q6eNkbsVbiTGj/3rkXm12CoOWM3NRM34DhzX04RaCv9ACSZ
UlJ3+wtE96iO9fY2CW/JyOrWmYBlJcv4iNk9oqdF5dciHpllTd20rdP8ZAmpvmg3/H3T6dXFjtOL
x+2x8adWnGTDk6gX+mvVeQ+Ikk5aLnc8iRVQmO5quXG/4Q2P2Zhb1tu61At/qIY9tiogyDnrZLvp
ty3T5MQZtR/Myx+AAv2NrTF8pX7+vpdKasUAimHk1CkpA1f0GaOZIjGCYho25G+uML0XZaWblNZn
X5gOELJab/dCAa4XTGkCFxjyuTNFfihMkVhBajt8SgRMabNGXeElnv+R+f6nVMkRiE23Hxxz5o1w
EPmUQLnkyERw9BZzBz+eCcSdJ4EaxzDgw3hTs3WN4rJW/QY4+BEU2BTh6UnDfhjQ7QzUn7m/PDhw
hZ24fenXyrxPLeut47Vyv+TdS6r0m9UzI50MintQHwTuWlb2nFTza5cX8moZIvskiosxhrOWG46/
O/SrgE0X13HypKHWMgJ9rOVrTJxHz4Dbr9Kwy+8hN22+aldrsufzXLJVNuU8PFuyUPQDLLx5vtpF
48LD22zWKar3tTi4gAw30sYxkqFb80BSjZAevbaPdwBOmCYvzTz/FLoDbFmvFkwQ6j7yCSx/uScS
GbWANdROsL05f3qkG6gCv8QS9x+Anvpq52To56xpuC+SEqc/a5LVZjATfr5l5Mf/xJX+lk1XroeI
l/WCfp1rAHw1VKd0nWnpRX2KrZKIclAN/A42I164f4pjGWQujGjov2zTgjVD++65yJsNz/hCRVsi
q2E99p6ivb61qCIfxD3dIdIZv+77YWSsMdRGvjH8NntD7l1hTO2V/sfu5+9Ry/Ng9CUXHGM1jVaw
6qvhb1nqd5bYbFrrjqvPA9NEUffo5Z67wt/J1s3SelkoOPgpus28LwKYR8ZTWfRxehDDCj4xozLP
vObAJ9c/S31WHzk5uqDj7D77Mxit2OaypWbsGmM5OcJnUGriHvirynF84qfMZgaxHPVB7epmuIqi
eC1ZGtZQVdd7lFobjcKZTxhzmKTzFABa7nx/3xq5SKM0W8HZmDJf94AUK+hv5F1ihEj/0scdR6fA
elZCjA8LOoVxA1KNYZ/VuOLo0J1GmoA4YEB/21tJ3zzOtpUfjJJJUgjjH2nTtEzaLTbi4gHgsf2r
ctd98AvVbSkJxT8j1/GJxyOEnGnAXB09hFNafhkknKFCn8dXV8PHh3ATV4FRMB0EKRYy2e7fGChX
Jfeq0E8cwOGKAA9pohN/jOPKSnMd3OFF07r4B5lF6UaDLLX76zzLJnAHnf/euAJSPGmws4uQOtL7
q498l0eyJmOt2uQUO/g/6xKYg2LXuh4nNU9PUvWsq3xJzannpdpkxdw843nT/qaFPCRexafM7Ash
2mRfIYXYD6mTHYw2c59715/DciZ6zmdVZDD9MMqBK9zmZ1GaThJDgwRUc/xQLvbyU/vGAtxsKtU5
Z/u+G8C9zCFx385bWVfF38Fi9xNZZjNsOsd+KxkV8Tk1CB09/TgO6w6mMADsFSYFlkhDY3k1mf3V
A+VHnZo6FybmeQDF6w9GVkCemQ7petKZjrWyBDnazOhR2X6Ct/JDl+JgQwN9q1vlX1LXJIYgnVl7
6EDHjLISZ174lcV1J0swH7X3VrTztagX8TU4MrsUtX4mDyGyQZ1unN4+eHCK3EkhMYdoB2nNe4pV
/+G5uf5QsJcO+9r60VnRgZZa3H/mRnx6qh64kOQfnxjbSu9uhp0DWxtZKxgENoDzrQzMoqiIudCQ
TcWoeoKW7IlA56ralLS/m7aEqmDNucYwxLbvODIkiZz8LzlP6QaH/kqnUwzFmVX4p2HRU0EmeG8q
xv7rsIqLOdVgmbreAsJJa09BYAxgul1G3zn1kaW1G7liodxplZcx6Mu7x8mXn3kPuAyBB1Dmwm5j
ZsDt6OpB1XEHhcx+mf41ymBQOOR6T1HimG/aWp8asz81yapftEWzqBqZp11pDFl7zuC030Y5q5AR
1G/NJWo+GMxYOzhIOqJCiJ/5V9MRioBLBYKhl5gRrljKbeKcnePQLez/ecX2hpZA+HJjg7V6gyiR
1tZOfszZQI8I3K9QoUuTwq3L20Z1SYUh5fySo+Vm7TUgGUjT+EUgjGJ5NfKgxTVTKbaXw7vhaRgN
8cua/A5tc9C08RKXRfkgZjlysVDacJmYtwHXZtSiCARG6S73hIsb4QL+e5ponF06My8HuBuUOTPX
SBFZGGDijtkUSUrcxpwmbJH6isQAtFVoKCYgb23+xNCjoF4Ck4eAeeKMJ9lxsrcU7y7vPXcvS/pH
O2vjCN+PJIR8EpE01Qi+LvsiT0ltSY2wt3HlcQ74kjPJtuIPbhn7sULwFlpOnHyaSsib6TA7dzUH
ram0Q9oq/UEIKO5zUvkPCYt75pFufe0Fzjo+B+OwSju+jUpXx2YyXHYG8Qta3l+h3OdYs/ajOzFU
guX3yzKvJwVj7OczFNvkGRZrwXLKanjey/WCBOPOAIujDDbjweXd4ylIroNejAsfxDhu18FZH5VH
9kjUAWblVdLj5g1/SRbOsEwep3F8L4VVvOjtwlwKrVzF36GhXII0tWLruRtbeY7VSK/mzQZbRaTa
nrm17WFyo75xECtkBNO6m4XmCtZB240qZKyR0lcUEtWNTNbhZWR4YgRZp4qLra9dHNRzjkq5b5qJ
9drUcwH0Nt7XpwWEnTjHtTVYr7R6gGk3rnIFi6x8rAmNcQXIPLBx1WsXLwbilBI2YmQ5E1nlqjS1
XTM4bhZOZBoSmDS388yYnMBLBBgGQOCON+yvaaM7D51VZ19dr8h3mBz0s02otFGUJ/aea4xHbnBO
bQYSnF5XAGCyVrvb+orXb5NJp7TCVbnapUWEVEak6jEX5E1NyBvBr/62KML9IhP952WyE/NbW3SG
ibPnD9vYTOU7DhsGxDPZkZGKx/HsJBKJQDMv5mfrtHV19pNYP/Sg162owX6CLgpdxQdr/d7aefG4
/JOYs/kIh5rUhKLKqC1aa1y7p6nUrUO72oTR8P8s8XJDam3PugHUcW/mvkm3O2rdX9B3vtqkyuJl
bjINbZHXogpB/FLWZlA0NcQMiXkHpTXF/N/MRbYUVEOFWsdEkX9oGT6YlMDjhPKARRhiHVZhfkDj
mqIAnhQqKa91/Zsx2z0Dh5ndd8TitLn1shjP94yIlQuoWtEKcEHEWw0I7hzUk9t9Ft1dOL0U8w8/
Rcd8kjPmvknz6w6SomZoW29sGYYQaGF1kWHFFN0GuQag7d3U1wOHnBW4xVZl/BgINtDweyscl6Th
qw5aW031FtS9U+2WwlPJiaeaZltH4bFC1eu8C9jqLt9LwxUcJJ6nOUcd8L0iPtigUkrymYCCthaL
/ZyXEGMCMAnpL9kZ6hXrh39bqa4nklfmrnsA7SvKfdvN2XU0zdrbr56Oqputp1ygV6jhmxNuOCci
Rwvg3qOZKlRzLevxisgmCEFcEBNEM8wOeOv+IEbuMw5j9LjbbqY5C+FIdS3Z5LE/R+WYekaAZA5e
do6CGKA1DayiN7/5bgIcbZ2q2Qlmt0JEu86DavmQRhPqS4U4PWx1iYnZNUbbv8wI7c5o6hp/z2eP
eGjtsqzfsV9p+lAkyQp+FilN+YdZV1qwBa2N4brMWOZRP5PgFKIPS9OXmPQlMMiTrFAOFxy7137O
mIii5Elb+afzRSYYQMZaypbAWuvnsp84oQVeS2M7GPW4bGw5LpDL7ZmNGxErGYWyGPTs/8K1+G/e
QT5GE/E+5HPE8Pg7/7vjzUqtqhmSBnvOKTty+MfR/xfCDsvdEHZH+fyP/zRd/R9+sP85cq58p//8
Vxns/d/4twrW/ZeBe99AZwrej7H6f4pg/X/d6RqkDNrkrPvsVpHH/lsEa/n/0kGpgGbRoQygekUf
+287mOX8C1effrcEcw2AejT/n0SwuDj/dxGsDqCCGEnaSuz/9+7y/vf/C+qDSO0h9aCp4Uac4iNp
KjA7l43CjBQnqbs13Y59xn3ZvDNbfZ8pa0BP9uXCmQ8nUWK2Mur01Yfzu5CalBZvSLg3WteFS6Ig
Tr6yycESlNr4nRr4yWYSoqh3Qr8gdqoUapvh0llMixNuOEzGtAEzGThNmtBosaJFvz6iqRPFbaAv
O5v+XynH48LRWafswKiai8jqMzZ/RZS5xyJ9FCOiBIdhvBDioa5FyJCLmkQhyPnQiP0bmFCWBBd1
Fe1oqa+PlgN638yzDxELAhfYJiyuttHkwwywVq5axEz2CBoNhupMvpQsdp3RbjstD2VdBSjcb9Oi
7UUxpAGal01GFKykVKt74liOBoNZoLpt5t1IxbUwljFIHOuflsVLrT4mbRTRUjCfd5lWTT3ThN7p
j1jd3rqyIrlhxl9gfa8pC6LCL96a9QhalDqo8LdeMZxL1IekRzWhZqoT0Sh7OuEQbfV2tFj7zEKu
oZ+ne2u+mio+znhP3l3glogKXf/R7SS/Jw3pWEGybtSjzGmXa6MadwUX5pq76XOXO/DC9L1msj4U
1VlXXymRK88lYPv3pvW6VwM31APV1vswCLRYw1fCL9rr+o2tRFDq3aew2uMAwbqRYOoJtGMEQBM0
kwSQwpZjvgSHVzb7shHIlf+unvZQ9OtpKNUUtaolsXE+2nCvomIxD8TDBJPXZe9y7MNupkANcl1u
dK95kkv8Plt593ftxvkfr/2Ixyqw1fJHFnnENP4JAvCTFLSl3bPBKkOL2U+WjFUgDUdV1RIL1roS
bm8F95oSs5fWq0vAx7sa67eFEQZZDnW1zxqm+10O1HzQqf/HBm2paYTwIMn3mEK7fkMns5mNh2wt
n1Egn+iwkTOuTTh4jE9z/0K/FcQV3PIx21e5/dz68XvT8JGyrymIq2Bw0xfcXb6zm5vqAGGdCuSh
dQ4x1B3KEgoKa6+0Jko0Qg1E9ebxcNvuT85kpWlOhVs9srEgjaeNPPvEqnq7TNNJsIHziSsRqf+S
ld9rckqW/E20J/7RBwds/kZQozrT11r99ftnh4AA865vYm7tQ/Q20BwVJ6BJbEoafn6GM4ikMDvh
OFSdYhtIMBl/HbR83hEYIGmkVgq6RYO232VvLMqe5MrqI/EuiLO3qygDwwlN4jYA13ah5x5Lj7gB
n/Kk89vXzkmeW/dgKur9e8cC/nlfUYeHaAvYpeddyzqIUIfWVHut1wi7crOT7eVPRiExloy/M91N
Jcd0sy75jc7S3aWpvmE1ffFFPgSjlsHGz+3l20AkdFvb1nueS1yZZVyz/uTc2NSm8Zpa03Rcldc/
Mmcc77JJMP2mwavFPpYWiPVv7csn0dsv0myuhTc/FD5TYfCNv+RS2O+lO89UdQxiOxG/2gj3cP4F
fGEkdl2LBBNenx4RR+0RBT+MhR5RxQXS7b/WiQjpoXJw9gkw6nJfxsNJLtpLPHh56OafVjWHeVIP
G9qeZEtOCbs8UNebZCRY0kK4T42+Sbo/NDUUhayoGyygtfk7o/2Zczaco3VqQNaX7Th9eCYZNoSL
pD9zPFP82gYJU6tc/GWvsK3rRI6EpisZICOL/ZrxPJ0N1r+MaLxmkzH93biF7u+g/TmHznNHVhu2
FvXdY0HeZJQnFuEo0CUQf3S3SnivqSH1Xe5rPTfFqt8j9Uz0I7Qb/dotG7TXm677EG53w3lmY9+9
yeqoSd+7dtkPk2/e59JlwY5PlpcMQSIvR0v8hxNp7mOmHy3kkGRWDeZ3Q4BlwqtBJKPZnZayOVTJ
9OXghodSHe/LxDwWPTGwPIYIpQN0u5gscbCS4EyMoO5ZAWasKF7oe5T1UN7dTzGDa9dId/py6znP
hKt96mseuV1Fp1dZxc5eGxfKNIPrxZuv1JWbnLww4a3ntsqvDORfTAPmLcbjpjy1lXdx2+yrV2xk
oEOeEYZHkywRUr5kAsEAjsSYWNMj64to9Z49K/msMlJXZmItMy8a+7NlvWBc5QHTQ2Knvqy8j0D0
s+8rdkmjIFv7j5A1sHQeennukxthF1+4LqK0OzK4Zk3TBWMlA1r0jV8xN3QlqPPk0k3Dzm20B1uV
n5mrDk73RqT8DUU1soZmIfUOqe2cmAtoSVcGHvK6oHXKbeoP7sVpsXxbkkDTiUnNOhgzS5rprM3F
M8mf7cHC2ADqPFn3rVrDyr3UybyjrwmBEFxKMqOaiW95ISgU8SV7ocjzGE3A7EnCtCx345SdIGsf
oNEy1afQAK2HwnKaDrAjEoZi+YJ2uvhs0LfFc/0XQMeJkTn7xSqOqlwgDnHPEEW3zdBML2NtbNPC
+xGqcCKWJj+D438MDMb59YajxZvPrkyshF5JcgKFoZ0YX9Dc2zwqfu2x3V+5Sj7ZwXDgKaZ+7BMR
2ZY3xNTqoLqed1F4jCw1Zm4Vv4w+vXYIIRrfxxuoZVvwERsA/zebhl8z4mejW41tN7TYsJmgTRmq
N0J2sp3FUZUiOWdotC0aPwQ4fGodtY0V28U8bMY2zJ3xfXCmA6EMfPiMKdgM0M6i8d1ka0Ner3Fq
mvpxJL0PsyBqcoGKweXT6ZbAqdG4utO+LNwA7+OJlQLVQTOa2YFLjHVjH29zdEQrKgK87Y8N0Ra4
Av6ZTImox438JXs2qu6lNatn4ocfhaOuGkhODHnVp0n3XI7OS9ENn7r+W1XmjqxBYzGPM5Ke5A+L
vDBlwzYjw1AaRtKu3BWD5EQ407MxDHlI24fJ+4rFUZ/eETyGjE/CDEIvtqLlo4bu3OnLvsj3PgvH
GtnPAsFK89/NpQi9+U/PgMuWTLuKS8a/OKkEAYXDd2dFSoctXtqkMqn9zOCXkISv/F7gYYwQH7K0
I4H4sSGo1UNKDox/2QsCle4x4CdjLZmJMmbWxpd89hzGJswa4vxX93iVxuLEbvucNR6TeHazeXqA
lXRS5RLh9NQvzIuibLS+5QhWRaE5JUZvbwwa0uSEU/duTPPrULSMtWzyiQAyOKx9e0/9rdtuP6+I
gvEchYYnjiJzDoSxov7F9GI7zZsHu2vwuqvRPwjGkIDDn8fs19WLCLExp61+7FNxJEXtyWfnFq0V
Flk5YBd2x/eOlaPvDJs4I97ZRJxR2/O2zfx3a5KHjNIJe2bW4tCOjbAvODgxBpCtotB3JFNFMAnL
5hDbBnp4BCte422xmjDfRlH+MFYKd2tp/uIseoNDx+rGtMIkHd2rn6PVdaAAA59EQdIp9GnVs93K
v6C8hshXfCeOak5Zrl3L2v9Sy7BZDQ3Ug/GIzfswNz9200WxTetQpVZzLDHqCW7b3s5fxvWNmC32
GXygTX8wSVhPV4I63MZ7QP13NKR8H6x1n/nLB3rU98IVD2gCTtwTjAqpaxrWsqiRMkEsYdPshSZU
YKzjSfWdYDB136uzBtccFy2UIOQlJWya+eidaZieuntwp0Uy3uosQSfR/jXja96ve7RVEa3O68JH
rs3ocpn/+vmKO7AWHirdElnRNLyxlKfWHfV0M+frLrfYROqJHaFI+dNndAHzqH9TuspPp+b8Z+ep
X5KKUCE2IfUu600kh6NBnpeWCCdi6cloUHMZmrM2OsE+y/aJWHZda5h7pJ/2ocS+kQ3xS+msyVOp
tDqcetm+yVVy4qZNNbuP2qKKR7XmcCoMEIcWksbIh0SwrjoybeS+BvFHhuPhu/W3Lnu1kKOvxQ6h
fSgC0Z409LFyMvGm4W8g6RAYojTbvTvar0rTLp4HzIAnhyeybRQJmBp5OzhGkRvU677xaPyaacQi
kGofyEfvajA3/mKl9JTrmkS2SsVuiOJxyd11K9DZHLB6e0FbNBwHlksUbnPEQ3d1JY6OpmkvKUFL
YV3XT5LIRASaP1lub0o53JP3WvJFSHsJ86r+Yzh5/pSRRfBj2Gu/90qvDAVizjmjdOtMYoBRaGs7
r9H68+BaNQmlWM77jMiObPTPzsBFJjE0e0rXjvZkvQqtTDG9k+yENBXvIaFrSvyZRI8WqSZ8L7OE
FiGc9IO1R8nmTtI8UP/sWgPkR0vGBiK0miig1eNL2rb13ZW6PrKsOWSufO51n8gUN0xxrxjF9OOu
HSPZdcSeTrjiKv4xCXsgeOvRZW7I8EhhenBDUVE9DoZG90fcTLjOdfpIHa+Bxli03TDwtcWEsYQt
2pktkdcCDeDCxEvvv1opbmx9r2Yr9kvvntFVbwazflQ82aci++0s71Pq457U6N86yyPSLf+Rk42K
Nv7juf5eVN+e/44z5t00+hdZWq+2qvDSLum35jp/bNl/NVX/6WrjNTP57TVLPGLhLFlHOX/ahFdB
zzZYsiiZ1XDoRcuEGrtf9kOW2nLCnZpFhNYnwTSZrDJ62wnAJxBDwlarp5DIx/VD6nayxbFD1Y5X
FIPwRdNQkfXrs2hVipv+q0VnGiT61BA6Ojw2bkdGXlniMR97vEuafRH4+0ISphmmp2xs9GvP9WER
RyhUi1Nh/JsqklHdem05ZBwVdSVpHDlTCzUcmyT5KOv0Ba/OhbiySyuYCkJoJxj6Z8pgXXDxhqk0
YoAlgPsGrmvFagfp8Wbx9Igt/46u/IokFCOCVTDPWP7M2oQQu9fOrpf8ZpQ5yD5PZTc91fr04w9O
F2EipeknzrNc65u3ultED2SSuCZFOzB66d1kXvEB6eSk1K2fBwLviUvsSm58ZfnwlKXxHkkYk/M7
a8FB/OeRueNa92Y1iUqxHgnG3skemIIyjrVhnth5B3o5vtmiwt9fuewx3e3kGVEBQSfLCoTUZgh+
kkObk6pwlr1EWOUmTIhGU3ys+V0raDHeMHra7BbyxXBIR4dSyv1jZc2+8vrjmHETDu1hRPJB7a6R
2AuBMVj88pxQoi5TbDyR8oUhhJB2U3uHFDWFDfN0btzcAy9M2bpP+nY8u82SUoqqA4a/nq41H4YP
KqLx7HfiGzJ1gDsiMmZKPy/tmaZNiX2ZlpkEKrNVxiE1l+wyu/fiBH2bg8as9dQz6cFkEM6IdJ7z
fiK7DHyP2bU5f2Iut6EVx7ktGEohDgwGMiOZefd/2YFvfPWTKyuCGvyaZuoyQbFtWCdxYs7dBTmZ
1oa2JZc3gq/ngoFUxaAJpSklxrjo7El5npItwJhmn2u9fsVseOLHRh2t9y/1wje48pJshhkMkTLV
48TqHSl2eNfAoV4j3pNvXvOrcG66h1TPtkWFxE0fvDryQGpH1nD/zFeMmTPrDBJT0zJ9jwE3exZj
mXG27bPNMOcy8WqEBi2ymS+3tvQOsl2sbW2RXGe3s3V0+uYqxyI7j4taEG3X2xmaAPJpdVxNLuVC
4WyxgUe9drKVUbUAjDLmFLtiy9ojYhQE6F1935mGttEOT/mIg+o+pahdi05kPw9uFJN9RepVstWx
j3ebTPHYD5B4LhzyxYcnGOzl9AKc15/jQtZXMlO/DGxWpI13l9XcchltkmmWKlv+aOSA/hY1487x
gt5+n3XJtymGbJe0ZhyMBeISMKDBxGF6LFsZFCxepvLdNuijmzhMWnLNPVy5IxZzfVD7/3AoTCaO
X+vXJMYEjaq2qezsWTWsdnPsp3FCQ+Z360M6th+aqR8qTV5nXmIcr+m115G54935HVK5u9coJnqw
WD+jdtNIVSMJLLTsfmfI8tUzv01Er2VGKlhpXv0aslLVmQ/uOP+IueMW7ZrDJItTxm5lL9b4mlvd
A3bGna4YTS0Tf5XVHVPV++eSltlVVvpD5fpqqyfkdGlIBj/KGAe5Oovh6lfXzqn3yWxvKzKnHxlM
odtnzlnu2hzNKS4l42vtSSzuQSZswAhEbVderF49ZPHf1nzJ7vovcgz2mTRvC3IE+ybuYYNxpAgx
ZRl8yZQWIsKjFU61CBbBxuoQnUNmvDH0OJKAszcMRiCuaRzdhuuvNGgGDKznMbG8JJd/ano1BnWB
x8OhQmdQj7XJu5Ioh8QYbyviZS5uf+NIkYXEwLlMVrpTbr/20KFsDrOBO3ZkmFAn2alsjKPnMO0h
9CHo9Xyf6Et4T6UVJHCF4JoOCW3P4osQIym2p8X7UHGOqwhy1Azlnla6CVoNDVg9fPbaY89UmuWy
14qNw82z2GpHAQ7zJWfTv3IesS4j+Ry79i1NnivtCxrPZq57ZiTJ7/0FcyZQQHX3v4g7r+W4tWtd
PxF8gIk0ccsO6GYmJZEib1CKyDnj6fcHLdc2G+zTfShfHJfLZVurNBozjjnGH1ylUr82CWdx3ceU
68dbHM0HW17WtrkH2w7XKlxFnds5zzHrZ/DUB0jOr7EBYr/rvI0okr3TcCT3zaec48IbP0eWt84n
c9Uz9tHQ3HSd4ZbqfEA7bgY1Rktea6yxJ4CeFCbaDlKS/BXxygGFfBkDaqZjurJG1bXs9jIemu2M
yGk3sQA/+Euk3xL5dQT/4AU/G1BITtXBjhUrK4YQ8YWqBkAdt6AKDVx2TV3htk7MbV3zbNC0W8NR
tsj3U1bL6qsUID4qb7GW3lQekF1fdWdunjfCLoedDkEpWQWlswIDcuEVkdwqwbNtxVseuoyc4V+K
4DUQ+h4DsL3S3ScaVeTYandVauxCBZKuad2b2Sepf0ta/UKgTNvl4jFNeNRXhuK2Aq4cAMW7Ooyh
nfNMh9Gw0YBiDjqkqIkqdam0DxZ27anh/8xn5ArU+vtECoo3xr2ZqtcTp16ZhXuwijQn0iC7rFTx
XNAZt8rnsrvN6IR4/ZOmh1toBwP9BEA8lXjOoIUBZnfSJxDRDG4N0GNK7yelVS97I9srw2Pc0Y4Y
assFBL9JYnkJhfZahWIy5Njz6l/DqdmHRf85Ea9JjzxXZz+ig+ZGI8ToAeNz78o3XwxcBzPEQ+m7
2F9aE3vdsU8QE5s1HZKrvLnznDb/rIUYNyrKDhkTzHYHXooO8kufwsi7Erq1ygbs5wQilqDGp7iH
+S64+DGQz+5L3N4mxeMifITHmwGlk0KkN1a48ZvXVlyOFHybvdIGvL8xaOwjQBOX9Hm06pq3lKFd
pcUN/goXEQVKlIfkHk7NXvEvQUxwxcNxW8twk2VPkCsSK0VK4FXhGo+ui/xy8O1dRA4RDJ+NLrrp
w02ijlwi0KBomRU6PAZ/Lctyjc/sdn4aGgoqW9NPvA3XTjQ8JLiPlsOzRILDF/VFl9Q31Jjzfi49
T7faTKnp9a2a+ffCEWgt6OiA7AIjvK3KGzOmizVjliKDVInqWiixszPF3i7xvSRh8p65AvDJyDZq
eWVmV2aCp95TrexywBnDVg8h8RW/huxJRyrO24SCO7CwH8uUf1TLb7yQkghNfSQBtsqEZmCqPFWg
RZuQZgfgmYvSEFjYuGMBtQT0v0wQD6tu6fiz49zS6V/06GGq12OmXFBiwSK+uM4yV4JnpkTc6Bws
iJPZYms409oYtO/ahIOEDW2oSme1JrB4YBwcifKVY18pQinX/kxXE0Z6g4G0cxE49vM49qDJpnYX
8wSbcc5xPu0FcgJ0C9a1Bk6LSVSD2wJTT/YGejiBCOPPXSCxZFVbm/c6iVCw9zyQF6Uq070x1jzQ
kmt4gpsoaa/rqcl3mVLcNYH3rbfyVx1cztS0z6Yhy+cIn/NLdIpIC7W4uAE99RIPX6cZZ67W9Y88
Ca+rdFohmEe1p4VJUGwkMvwqypPKXeyh6ECR3BlHt7IVTmH8Zsc7T+WTx1clK3kJGytgO+EXhNMp
cewMo1V2Q+0OYsQ9k67tXPL9DDcHc7Ha3KRRuElb2mrF9ViS8Geb1HkatacyukUTBgHB5mKCkpOz
Pkc92XriGluNe63+0evKPsyrvZDfcAZ8jKjCivDeUxu6MgilTyO5TLmtqCTH+T5I9mO7Cbyvor/K
EFfI7dsqBbxnNRNMBuw6TZUiVF02n8DRB7jg6i+ze3PivMiuuC4sHdYuXbbSw0O7lBwl6T5Kpht1
1H/CdjIoHq9b6pSOGGAveVDjSzu7pV4AaTgE+hob3XWn8iMBca6y3tylZh3fZV4Vv1iTZ23hW96z
t5pNRJ8ETzRXUpFwlBfe2Wwnmy5Q3b7EU7YK4mmL4AjA86AAdB3+8tBEqBNx43T+dBkO2aaJ/V1Z
YyjvDGQpEjGFKGIlw57nMlAoLY72rrMVh8ZyTIe3Ur5DgL3N0BboQLjeolskr2TYdJ+7yfgGQA/n
WWd41KgOYVX0u23K/RjBnRpjv6HtRcXfoTy5qhp6IsPw4DgR5HBTsXb1hCKTxRPFnoDQmt8AzOJx
bWioMuBhiRaBBZcF1H0NyGWj2b4F68EfqAkG5QOiFo9Ty+ujNYMviE7pOMRR5Qi8AhW4tPZ3Uarp
DymsRUcPSK/v+gD28Kj0wKBC/ZsTTCFlVGQZdNofdyXnEcqPY7+bPb45tdTQe+Zh6LCE4HRGmt+4
En7dZVq2M5lp9OOtTekd5Fi1K+zh2R+YjbI3ho1RPfe93CHS8c3RzW1sgXwGqI5O3MQTTGxrXDLQ
4roDtr+nQ7xFdn1b1cG+EOp146i3dtBdJBFYxFwMw2yCCPzVCa6HuFLX0IZUF0uPBjrQiECG32FL
k/n+Hp4Qog+FPRao4yXJs2gLI9oIqiQuGhWgnlRo9S3PJF3gxWz5n5FExIDXRuyAjlZA3HWEqmmP
PWVd6M2lopvWhi6OftUafFNN14EabRN73sqTIZjK2eG7VrNHUxfZY67RIHVGz74rfOjFOH42G2Qs
xBe7Lm6wytA3PDXz1WT3FZQC3jZdoQ7rNKdUgQtA86mk6gLvo9TuoXMjWIXcRTNr/dGrbod0AjUh
wvGh7Ep65AYmKNtC8DZWUWEDI6t9ir3iRytb6BuZJ3SKDTA3X/rULn93c5HXF1q/KpApQmC+rH5j
A48Grj+1v9iDs+GS3t5NeWWjyIA2x5hGNIMLpbxBWVQDyTB2PKtga/U8YHx0J2hQDBtamT87NMIv
Epgl95VlP3UOJTKj8HYR4I0teGb9hZY7jem8aO9aMSEwo2qcHohprtVCTbYm5hdf/Tggz02a/lVK
8SvISqPZZVZvXpd1r3+rfJreWKvGv4oMai9ETzJ7FTmNoFd26L2noAqnkkqbFSAdw9bf9aqRXVsK
Rafc2zEXcD94b1xmZfWr6bTiDtdRXo60I7lvB3tVcDVR61E6g7yuV/eBQl6m1n17qyWj+bXLnHKG
ZdfObxXpQdiuyGu6Auksyh4oiIZRPqKfGw1uESjUfT2cqG1syWTFOzgZk18VmryfWpy9HzuYzzRQ
pnwd9tNr42XpVk2n5Bde32G1rikW0YrtCthxSF1ED3XrI1szkbphDeYwyQ6vu1lOgcRCrJyyFy+A
y8RdqXripeFds0foKwWUPJWuqEyBnACinXFYkFHlo22ItR5pGngZdJkogHv0PxOEE9jXGmzcyKE8
2AfSLcoh3BgS71dq6TRUvLiw3AwsuxzROWgHQ/4szC7d0NFWqzUkXnGH6ozzPalg88HQsTddUZk3
nm2qW5X84JIKNUkUd+ld3SnDM1D5cSUqYd2j1VhvraTDmN4qYI1Vle7cyli3113RgITReVLo+BQj
f1D2Jc8Jq/uO6JFZuSHmxatoti6o9CpTL6taGtej8LVHrUEUg+TMnp3EaOfyABthxSk5YMy4odGn
o+gMJATYe56P/n1LAXjTGlp3H1sD3wcXja60ZvdbB/XuG3OmMfk6PF628ky9FI0b676JF3ShPkvP
m5A2TsNhZ6SJfO3ixu9Wagyues0tpjyKGNiPbSsoaKRwbKPR+5lWyLVhs2SuTV3TNiFwqowShefc
Yp5tXleJ065xA0faGhzVXqtNEOBlyq2ZaeHGK2J0dWxL46WY29qzkXj6PQUepwJXVCTarQXNE3Er
Dz6VRbV/FQMi2SiKjOCBawKdnR6cRheZ3do2zLUUOXRf7LAf7MJHehRf6yvwk90m74EM+bZl7yQC
549eMoQPBe+LUtjpbUQiCeijh51cVMgheKUvb4o8vB+cYnTxHllpWaVuW1unketNVIkLAcm+K/yv
s8zrZdSbz32elXdGkw33At4Qx7XQN3yWYKw9b0cRqbkqY0/7Oh+FW9PhDSUKGHe92jEJrAk0d4Xp
jmjWXnRDyCoyKnVvGPn42Wotqi5DqqGEBYgmpD7xoFaifaBSVYCgr9BQRJmvc1Dm7aMKSRDFMIt1
0qRfAjoJnuyNixS9oCsvHptL2dclO8LH6V1q8hfITbo0pgQAX9D1ZQ/RVCkNlodGmv8z6oPxhoLc
97ylY448n+tMHZ1kgKIUY4cpu7VnH/ILmFPonMSpsQ8ghu+sQbCEe90dHZAztSP3tg1HoZaoteYq
9G3e2Q9IGbc3NC2NrVYO4w06Y+NGaRL2WFRhrYEayCNUAetGyL69w3Jz2KV5GT/JPKLiBLXIQNK3
H9pbnS4JOm6h6pHvdDHI2iHc4qCL4IQIHse0QrOAuW0vSE70De0ke5cEw1MYyeTBtJz2uoMK+ZyD
y6biFn9FrEFdpQriVtMwzPTXdOt0Rr/Vugp1KrLGL47ZfoXZJDdFPxdH8zFpn2SvB/ZFXvqoTSLY
TjlpsptiV5WDuTKHWNxEENjRsszVLekPfaSEroScWeQTDdI729SAZaVUgegkXw1xr9/WJTQtFMJf
KfRQn8n74bvnAWc3kgHsBcBtSuhC2wxFhWhPQyedFwNyLZtiSCl4KqpHtzjNgWVkyNfa4MchAgcN
lwaJSBbXxXZsu31KNS+5aDSeL5P3KvxYMziwLUBDSB8iJpI78TctY+pw2Wsu9RTJw4sYBs9FWw59
AcwLzElTpt6vzNfk9UjZrwRbg/mSApInwufdye2VqvbqJQs03jkIK39PUTNzVZqSd4A4dAJVyIdM
ARTwXhPKrSqwjoXdsvOaFhJ45Q/WXu07mkCD7vN0xv3ojtXGuzysywSskxc+NgAbSTGhe24i5Jd3
zexCRFj5nCAeuCtB1o2o53RMiy81G+Yt1FsLkn063Im4bSgZgWK7tdWE2nqfDftIeAhiOLDVEKCv
o+eCNwKYrzIU60Lzh999WoZ3RjJBf7E6nmRxgDOb1zvIBdkqHZ2Avw8mGppw2rWUBW4dKDZ8r3G6
h05gterdmCjlz7HJp99xgpakM6mYftm+QqdA7+YO7OC/gsAw7xRO8q2gAHUpui7MAceYwYMyZsjh
+Vpz1QP3XvdIWu2moatfGn/y1z6CWytNT4pHyPLhDTUsbC97QRYdDC8J7wd2Yq5QMGwAeXxuvWH6
nSC8ceOgcrTNE/ipF0Kg/libqEi1Ksi/Ca1NnEgpWeDICDo2wSoUzlIJjjXFN+5u8J3dEMXpquBK
2lsy0y4FgrhAkYbspqwLlOCjcbwbcuA8VWg/4nWvI72sRy+BjEukr3i2XrVKm6+VwdpUSjC9lt5Q
fK4bB3hWlNNytYfmCcUnEFQDnlgU6Br7CgsdAIr9g275X6nAA0ZAcesWTW0IeZlo7wbVoz8dxrbz
pbKgTeeIEyG4jwKWkrf1A7IJXAyoUHML2SknaTNNYNkkrLQaF4nbKQN0xZ5RrgO0yb5X6BTdBHCU
uT/9kjZ7RhlP0hq68Pypf5iiCB5UZyEW5xdWBJ/U5oiIzUh75jD53tJVxOVVOhcGpYVN3yvjNkNc
5MYbI/aI50fshd6c+m+WMzoP0r9JPFofwZVj3ntpgBuE71c/UfPjdvKuIcO51LMvbKshBai8CZrz
fJtPylXpU6c0WqzDhyuzA3VYIX2hofreIxuehQ1kSwdBhMCbBja91P2KPpBn70hQzB/0JIwXbg7P
BauYwDjKbfOHg8rTU5tmwQ6lQ4fuOS364SKpVIXEPprFCDXDWCdJll+oRlmthAzcVKt2fhw+qZT/
2pWcNP8e0XUbI6PKo7xeVD3N47ya9olN8T70q3WhGldYxoWr1vQvlHi69mT7hI4EMpuoWUCo2Hfm
CKId1Pv/+YghzOc85d9Lj5cDb5j/N88Y91c+u63Uy79q/jU/3tjR/PvX/f+0izEx/fm/swNW7fcD
r5j5n/6HGaDYxr9QBYUSoDqqFCD6ccH6RyBbkca/cAsSlEykSmKDOtH/kgNQyBY2jHzMiwT/vz2b
c/6bHKA5/5r987BKtWzVMo0PcQMOiQGmOVvfSqy5eKwh3W0vzcdyHpwx10/H4xhvhQrYKw4UYlq/
GYx/+9O89aOByfBGg/ufKI4uDJ3/UDVpzhrdb+gHhZLbBS/qzlWg0ZPIA88QGp4IqIA4m/8u1MJz
jCdMD08j7VzLcH7AjnNmDCjQI3Ksy9ORFhY789DB7YCwr6qzcY++iCQRluEGFK2L7qe/1nJTuU47
UsULWAIFnRSncNNarbcOEIcXFHN1VtD/rrAjg3pk6kzYIfOozk5ay6nTBMdCovSta8GGB5tGt56u
Z/7xqTNnHopl23wsFJbDqauLoIbsXrauVijK1RTR0vRRxwFFhujVxz/IEDbr0JzZMubCrEvrU8CT
ata69dBJ19Y9e+MFjv4hS7A/a9HCFVEYFl07SAWLtZjpMO6k7TWuUD3nLjEa+5NwrOzj32LxNKJE
pkP4pXZ/OGytDTY9KYwGvYYGZdR88B5Gpz7nVXhoQPvPt9i2bZqcD3hdynnfvdlXNPtkTy+hcX2R
VXuqls1FQY17nzQJwkqOtFe0mJ015gn+X3yfFKYFoUnFQllbRFYjxU6brGncth0BpecG93NojR/e
zLMBI0cnJm7SFtZiRdjwWsMyFYWbeVq+yodSuYaHZ6HhP1VneHPzD/6PTcA8lDZHrWXQjzDY0WIR
yoPcpNZwUdxSS+3LCXzUPs2tCjlCM9ufXufHQkHpsrgPDAMr6MXYNVkXoCIaFixxFXWtGhecXBER
PRhKkqdDvT8jcLB9E2p2rnuzQHReiUaTJoRqapo4aLtfDX567oPORZk5iW+idDCcCmrjuZtyXV04
WDHchJC1dqe/5eiwaSpEOXwhBLScwyhhGo0A1ny+ZfLHHeZJPUV/M1xHtILPHHpHP+g/oZYnEaCV
xqt9PsgbbR7ivjkh8iJ+/Vffs7wUrRYMUD45OUiIVLqBR6+KciZNrZqO8elQhwaF/yxuWzoQEaFs
GY4xnyNvJkhVNW/0IFC5UU3hzG9SVFtVdNVDmf7gNEzOzNTR4XPg8QL9NHTD1A/DzVIHUSPt3E3s
UNkCzMhWsYK8+OmPeh9FqnNlG7yiacxn0GGUslPsLEWr0qVq/9QOXbwpHIoOp4O8W3Q6ttbcF7Yl
WbZc1YdB8iYSyMMj2dnIrltZWtD81DGR2HpFBUzzdKx3H/QnlgO2Cesj1bAXw8ZthS4+cjRu0VnD
Nw85bCqfJipJp8NohxRhVgNxhGrA+jYFLqPGYrvmJv6vQdYkrirj4BY0bXidjXWP/5KZXk9V1t5p
VjDcKHpfXpcJpRa6XOZz22aQKTUFlHutBxOIIZTybW+IrrgBwJPpY/GP9+TBS+Nt1vhu1c6/k0Hn
TapL/BQX4+GJNjTDJqSA6LfOa9VgUqVZOVgW37CROOo+nH/oxMKykUFRTTiyiwPGEBSpAfUkSHQq
T6OKL1Si2sNHVy1BJKgjIhn8a34NvN2K9Cag9Ksz78GjfWCnZbfxzK49M3R/rquD64wwxFENqeH8
QgJzGCYpWx22ghK7NdP0DR8GfVxbClroF5mBPk9RRwXM/p66Hc3M4auOELILkkX9zEkuLgJRF5+k
5otr6PM2PWQGggJZ18cXaVejU4+63rYvckrQ6tAVD6cX6Pt9IIRAHQXX4JkCvcxqhI5FA5dI7MYJ
al1pS3u+UkZ5Zme/y510IXQeWIYlHDzJlxe+4jtqK8s2dj1kR15GZPlWqFb4ECmt8KrqKqRC+vGX
PQXNp9Of9yc3OpwbIuPDw07HXQ+dnMO50Qs7UySq0XChApD1wxDpn0yIhN9ySukUEFp7FrGw9OFh
jLDUWpcFRnBznciHJiMdth2GFc5rDEvy1Ufyj465Wat4jJ3+ne+3H28L8jsDI2weoHJxabRmqgFs
DWN3spBEpGyBSSW1lKxJx9U46edMbY/Nh8m5R7Kn8tow5lXx5o7CvCZ3Kkh2btyin55mZrMx56cH
Cmih51pxYby2cWy5BQ4AX05/6bEFx0IgFSNXtzjlD0MHoopw7Ggjmh9WvmmCxloJg/V3Osqfrb2Y
d54dtk0ma0ue3ItzFxlVCwcXgNuYlAD0TlQNOhZMmsca4OelDcLxchy14MuECNEqn1AwRWYZ2ZQu
awYgL4bz0WtaZwPMbzpzPivoNB1+dphPNP0KK3TrVI1Z/OgRVSEgqtOffWRwdXyeBbQNzH3YdIdR
qgm2XAta1G0DZdj4Ii02GiLc/2WUxRRqs+FmwXXh9qONgQ73ORSSWDlzZhzbuuxcSa1EYABM9n74
MR4yLbIdjcAFCHsnM1X/FFCIg4MemGVyEdgljdoC01pgPooVfk5yiG4GZjfBVkaWug8dC0SvjBzx
EzFG/Xcx2NA7Pz7epjSoK3GA6niyHf7Ehj6nBhU+cKO2H3fpJKd7I9Gjzeko7/MiMHmaZCkDOOPJ
vogSQ170oxBN9TBO+0vTwUFIcWBik7l3Z6b2fbpCM09ITUMnYz4cFqECvAVQtG0okHb9rLcHktJA
K6uxvxQFXEUpvp/+NG1e94f7VBeUVEyKVTrVsT9iGm9OIqRnuqkassBV4Ne4KaY7PoauSFOXPOHv
QBP3M5CrgZyKVOBk+tm2yPXgnqk0n0//lPejzM5h4wjVwiTPkotbnGatOjpxGJAR4qpo0cFdBxK3
Dz200jOHwfvT/jDU4nDKJ70JIro9riCtxoAEbwhTa+kHh45/DTDa+C/jzdfBm0HWjLpTAYjNFOss
3looAv7ERgORAZV2oIUL2JmtOydvi0nFhJDcDolNdIWpmh7Ei8h1wPbkgasHnrYr0eFOaGbBRF55
GBXfKKhzw+mi7eIBKntJIk/7fXoujy0rhtgAv0KSaSEIc/gLAj1W8P9hHUN1Lh+qvs2fbCQ7Vy09
yqueWd6UYO5d7HvjS5TuvU0rA4e2bffR8gPHMQQeXZN/6lMYLB6MRIDFnuMj9+QOvUYdj223arsW
9i3q9WfOomPrl/rX/OSgUErB7TCUN3SVhppW4FaVicDsSIM5Hke5SgTUxtPDe2z9AsUySK3YLxQQ
D0M1eYTVaWKDS0UMElmLod+kSNOhdxeCvwvQFz8d7/21RsmVR5TloOCkcSMcxsMWRXFKTMvdeAry
K/pa2m/VzrIzVan3Zx9RyBmoMuOtKbTFLoFAXjR1qfqumnvdc5Gg2ND6uobDAxrCA++yNUDLcyXf
o5/GCiU5ALRGFfPw03xqjaSaQHwTwDefJtTMHgJN788cAEfSIV23VJWr2MBMAJzLYRgAKcOQKJHv
TomRPsRTPP7wORYuRwjCt3BR7Mt6tIFvZ7Rhc4XuIG354d7WcQ0GGTGdWT/afAAsDwiLtE6wPyml
LvPPoJwoGkcpQ607+V1MBveEqRLGDVMNbzuK9UdVZuZsAKOXv/JI0zdqOhq72Iuim4IOJ/ZqMTiB
j68yS6e/DqKZN8rcVnp7SuIf0iuhUvpuVWBgp6rw1lKrQ1fndBhtrm6++3ioLaZDMkhxYBEHjDVO
Ik3guy3r4TsGQg6s2Kq4cnAbuipaK98DfA72DvqTmyItiodpGMEy/c2vkELqDs8xspflioh8p/Vs
RdkCR5q+Zj1WUACjgEIFEIvLtkGnYHCwK6JvfDuFaDOnKEl+Pf0jjix+Sg6aPhdGJO+BxUh0MG+1
wpDKFih5/KBIrNmkE1dnFv/8tyzGmwYeR+ssGSZ5DhzO67ztAivrlS2Kkk9KM9Q3YQB2uYTfU6rO
p9OfdCwY28viZJyvQGexn/Ww0Ke4Q3AAvEEL49OBGN0l5r2ZZPKKUz9+PB3v2BBy6s+afoap2vri
qg2QbzfbpOXjQAyvew3ooRLa8c1fRKFzahrzGFImOBzCFmA4vleVAtULyA7wAXJBbzhXrjlyABsI
uNF74F8mDdfDKDQ5gqlCQwtuhxnd+6NMUTue976KPisAhR7J+Do882nzT1+ujrdBF/vAT8YKwWNe
L1EzGTdN0QOEa0bH7erc+G7rvberJda4XuHZ2w8PKhJxgkzbhIaNY9nh52LRTT0n9JWt4weGq3ac
+gjQTu7pKEfSAhYjeC+GlhnU5z9/k/uFsYWWZjU4MDKtZDVU2OqauSOQ79Si1elQR9Yi9xgVXJtH
93y2H4bqvEpDVRf99SDo5Bfgf9ieF01/JqWaG/XLGSOtNMnV57cQ//UwjGhyFdmExNlalT5sscOF
zKZ5oJ7Bq6g/dK1HOxKH5J84jyV4I5ud/yM3Wu1WTGrswjbr1iN37j3wfjwTESuG3l9wEK7qDu54
kJlyPbZtf316bLQjB4O0eCiatvPnJbcYHJD9vodxtYO8fFLcGkmPIv6k6ZVElC9t0xTacBsgpGmr
42OItQaiqmoQ/oiVPAbVanr3wWiLcMbCTdVFwpQDbzNwUFiNPb7J96d/7ZFFM6fOczWKcj+9jMMh
LmOntRSthZ/XZdrGKTBvHnsF8nlVxWcuojOhlm1HFVlUPEbQo5B1ONxxTdR7IYb+phwm78wcnAu1
2Opj1+MlBeF61ibC9wxqw86md3JdBrCa/2IAkZhQcXGcO0GLY7nNY2Rt6Q5vW7Wq2jWyClg5xaj7
P3oytTangx3Zd5KklZnieEaRdLG0FCo+QLwrNGFMSEN4aE0bp0dC6W+i2GTh851NYf1wTSSEH6OK
NUHlHjBjVisXRYAP2Okox7IjPuY/YRZLL5bmpA5JKbd6V5ZPJeZZYJoVA4149XfU+No33TNbagIh
hqCtBazSsur44yezlOSA5nxwOiiJHn5qbyNea6g1y79CSEE19REKK0rPpz/16LTZ5Ar0iAyWyWJA
p8mJtTAuWPlaqLn8r4BRTf3d30Sh3mpRVab+vlj0cgR126WZhGnp/EYZ0N9qWdmdaYEc3Vk8tOcO
CA81Y3FztxRxeG+y3MOyNW6DQEmeekWabl3gJ3X6e86FWnxPXqWy8i02cYkP9hWar8jS4Xa0ioYi
/YtQ4BTmy5OnE3vrcBkI/Ndm0I/cdipGQ2MT1ZfDmIVrB5GDv9jCdCfIA0BG8ExbDGBN043aJls4
V1WLDA6PcbIOcWYLH0mwsN+zQGvzcgPPtjiVvKxu4qyDdh32nXlZjiGSCaDVdoalQa4VsrqCOVI8
n56wo0HJ8IE1qTZlkMVmQiVJybrYsrdR1xebuQO2cWYxtLxppjvKxrCKYz08c9Qfu20dC11mtpVm
E/dw6orKsTs5suqLKLZu0x7eLz4bGN0mrX1jB9A1T3/kkb3s0B4nlaO6r1vW/Odvsiz8n6ZCbdjL
TQ45oA2bfA01u/z4/FEH1+geUDIFrLNYkAhlqiN8JbnV1Ljb4AEsIQfDbteKEhtUnAW/lIixnAl6
rHZAv4bKs0mdAs3lxdqM8rSoOkZ6S8IQwbBWMJoRfpjlW6vN5EubcEYCmM7u/bqwEDWbO2q9pRlX
GYaMe4W85cwvOnIEACZTTYrG9Onl8uDU1RYnC6HbWyf3QHjjXQGG3yuhPjt/M6/IOBtU8HTdoeJ1
OK8GIM0qFtLeFtD0HroeIzAD+uOZlPbY6jFNcnPaHRop9LyF3qweS8l7teYA2jY2a7RVI1DhLXSX
j69RrhkAqNAggFAu5tFHrSjyIqIUNhVfiJnfpgots48HsVQLj3KK+gYdr8NPie1OLZJUs7dhHU0b
fcQWrDKND0Ot5skQAMdAosxv6MWASWcSYZL0iGnDmFs5ArJZL4P2zLQcW2egUXRJURB2vLr4Fl1T
ksoKahuti1HuesXXLtGcTx90Bx7e6WE7Foo3IOCguXvHFj8cNpR9E70fUQevbERXLR+5BYVXyDYL
VOPMDB0LBd9fV2kPQVuVi0sgDrQONRPf3oJYKNYTaHrMnOwU9WM87U9/1bEyPG0ksjm6nuBsloVi
TYvAWQPz2GqVuUfvLb6AALehSP3VVpCUVXz7S+bIdlUimnXR1+K1b8rvp3/D0c8FZcJCMcBPLpFL
Xh96Mf52FqdXm20xTKKqF+PaXqGpcGYS59R0UUqYcyCN0gVHtG0sbjpzgKoMBdTa1oVQrvDohY2D
gcIq9zTtxgxFdjH0WbmpmqB7kGXt/8UdxP1qOvQIuR7+ZNZvThHfaWKFrYdJsUyMC4TymlXHWXnm
8H0/p47BEjXni8BGkkYsEnQ4+dkYdiUyFjlWv30WIhFU0w34qWiluDInJH9we4Mmk0f5l7Y3um2I
Gso9BuzIO56e23fnJj+FQxOoDOglmnfzn7/54qnUUJgdWgtDQxX2iBUml1anPp8OMlsDHE4r1TX0
0KlT8nzntllMa19g2NaBa98aVo61xAQXHy4Y5hTGhdq1wxY60YgGSUw2VaoKwt6F3Qe3ozNhsWrr
QVJd9AZuzusG9fHB7RpsAdzOrLPfODjHKMYMNrdq5RXdFSZiJZK6I7KCn4ZKqDDZadttOq2fLWdM
DVc2BZTKmWNuPizfLluDrspcgWUcYS0CBTocRUSBe3Tnu861ZZnf1LwWUG2UaPXNHmy7oiOtUCOh
/Do9rMtR/ROVIhFWCeBdaNUdRi1MDG+EBhnCqsrZ/RDVNqtBbCyr6npzOtT8Vy0+kFOIy4iq/p9r
4zAUjAvPlNx1YEFSZ9vBM7yfcHNaDb5Q7oPCQK7aN+S3ZpLxGdrCcmipipIz2aSgHLfcivOfv1mg
ToAeA+qaHfgAY/xNXfbnpBbFOoWrtYst6e8GJBK/nf7a5cD+iUnlmRRxDmwv9mdgj1kFF69zjaQS
68kfECUO8llUGRr46VDzyn87sFTgDNUG1MjhygGvL0IhD6/4emaVGOeSjaHWhFlgjhkddYEG3dbM
OTOc89+3jEcpn6VqzG1VdTGcApXstOva0h0yvXbzQUz7zo/K4aIN42GjQS+GfQclb+DevqLFHhhn
Pnh54MwfPBdZBKcNR8Kywlk6USI9KyndsakRvza54HDGGpDvOT2w79cNtweNCUn2MXewF5sDVQle
GgJSiyNxcVphG9T9wINjphzkaFNJrdXXKThS93TY90uHsNTdZzYU1/aSZWN4gtcjLRkXQa/XBCus
VVWUnyfNPsdROjKOlIsgXFEiozq2nEi9kL2CnXjuDqTU+7TES2H0lXH34c8xAURTduX65+mySHjx
xFCtoqtyl1pP/9zrnrIn985wI1BQ+Dwd6/0XQSvDlILvgUYBuu1wp6MAXTlQJTM3mBXoDLvG0tQS
yfp0lPcbDswe1FReHOQX7/g0aj6qIUWE1C39Nlo7WmOsaK65vYGlWY2K9IeXO+HmbhZTxZpfLvch
qgos01EtV/IO0TYNScckHs5BgY98FA9Xk5NKZ2dxSr8bumhKAxNjDCt+thBeWUWxsasbfDp6NI3P
DOGRiWKSDc2AAT9nwPphtCZs8A02Re5WA27JepOPONirH4XVzg8sfUa7kgmyIOT8K94c/IanmJ1W
arlbFomBe642POkoC5yZn/f7lShUBFT0SEhO1MXNneCJXCWNAdVgUr0tDCjK9PhCw9TX64+vb1CU
QN04fqlPLVOtSDXLOFbU3EVrBA0w8H/06dtpe3p9H5scVjcAFgGQxVqmIgqFbDMZEmgaPeLUopgQ
/wiUc423YwsORWrAtqTJDiClw8lxhpxToHAyt49L+TVAfHbTjo61iZ0OKT+79M4kWMe+6n84O5Mm
OXFuDf+hjwjmYQuZSc2usst22xvCI4hZTAJ+/X3wykVlVIbvonvRDrdSQjo6Oucd/vDSuDWoz++x
qOVoVIU01zrGMQebIU/Drw3pmgub4cwobASwHexpyoh/0ti/ttw8tsqs0VGIoZHrx7rHt1Z3oW6/
/YXObDkaQhAmIApwFwa7LWfZetoZwmriTE3VFY+MCqPmqQBwOgQXhnrVCuAQ8XD0KLuAfqSasIup
bTmISsNMNqZCixBvjt9Ab32mV/u9y8rfVTndonj0oVkCHBe7C23hc6vJ1QFil8E3QubLPaK6pESD
i7sjGNMlyg2Y6qjpXZriudWkEgYbmcexw637chSTsNgnuHLGOPQBCB4IsHlfPgm/uxT2XqdOFP+d
jV1Kgg/sejcSik2uBhmiiYGhZ6dEjqhG99YYJ2WPnN2amhilBig8Typ9L0u7v3AVn1tOevp0OyBp
QtHe/vyvzQml18M6QzQYoKBz1qH4hGqwGC7smDMHmw4EVzBYXEyu9/cViUalOxMspWxw+kekkQB5
49uKNIcqNoniQp8ujPg6UfNpScIiQm+OML+vqCN0WmvIV2Nz1C/ylvchr7+0se+RdsSjcoUtHAIw
kN2FaHz2aAQEL8I+KhfgZnfrOad9rSUZIWxeaU6NQvuYdriN+J1p/5gbW4TjmFmPg6i7G5NM8dMI
yufCjzgzdweUHNcBySL9x+1r/PVNBYZJxqgHVWwMSNTlc17e2zo1794Z4I/m5nQPIuBfMQbEBDB6
2+2AkR/hexcTILwPnUIOI+5Ajl0tRRaEnpYO/75dHXL8jZzEUeE+2k2NaO07lVnFulzSpzVrh4NG
ZeH4dizd7pmXzxnsUmmkbnt1+46751PmefVYl6qKEzlg/rK25jv4qvVh7gfclFo4l7nMNFR7xvTw
9shn4o7Ds22DXiMC6OyxogPi5bnVySquWlNiRp5hy2QtDS5iurrwZnuF9du+GAVnXBcRFOGj7WbJ
fwU8pNoq1lz3h9HWd4423A8iOGCD+mgO05WrqoCMwr+WizwUWn6UVnrVtc3nt+d8JgRRliZnphAJ
tmFf/jZribkXl1Y8jh0REO85ZKKK9cLOObOycIB57W8vKeDPuzhbONifGulaxppyu6tEEUlrNX3W
tGq58A3PBDsWlFfHhnOmCL5b1wGJnrrAxp7HsIEYjjf6B1As4SLmU1X/c0ucr7gR6disJBjkMbsk
3UpmYxxar4hFh9RlKevuC+Ln68Pb3+hMSNkeURBXuHTR6tldE5WXKmEZBZZfQYEx4mz2xwUfWPyl
8+AGcwXjJp9SbHffHvXP7bM7iFuO7gOd4CiScLw87tka5HUGbyMGkopwkzYimV7B2LnySneIc2wR
jkm1mE+rURkHOAm0nLWuPKneplfroJWbtqsVO4n0LmQhr3pvLDu3GT3f7eW9tTpe/rIFQ0XEm8iv
Ggsv4hwhHHQzEfUFunPn2/lDkghxMvX0nZdVd3mtHiqJFm/uzD/fXqIzhwfMB3VCEkwS5z3mCsUz
G0Nh+GmaOxg3Yx/I04JA14WAeHYUgLe09tgDXKcvZ0upcR6dWstjW6oeRDT+6Mng/Hh7KmdOKITG
7VODht7EYl4O0tel39qLm8cJaLvDnGVYevZwpMZgvDDSmRNKS4eNTJeSw7MHXVsz8Nt1Ezh1cW3C
tIEQ13spX4/kf/284o1wIRt5VZtnu0CXMoBgbIhCZrmfmyrKCbO22F9FeuNYM5pHVaqJD2pInbgN
MB3X5k36skToaV6WDAfEJo9WV1QXdu65T4lqzsYndrae1vbnfyUHW7I0G1htxoY+dce1qTSki1t1
AbJ/7ltSmUcJkLZHAFbn5Sh4FaVl1ug5zNsmPY3VJA/44ALgs2v9Qmh6PaE/BVwqB8GfEuQuAOpL
ZisvqaoYDpZ2bSfz917Z+vWFvbk9n15GIkbxYNlzMdPc3k+olokVjHVWxW2Nwgd6/62QTza53HKE
Z5bg/amaITmi54aEqpraXoZcqea7DVEPRjZR63fKv+UU9SDHMTbTaIgdMlx9n/S+wI2nyJr2u9N4
6U+stBtYuFqFDebq9uNyCEhXXWy0cuPnPFjiWVXdfL001YJVhNnhPKk6K9QMq8eKC/OcKlbeglin
JcqpudKIgJ/0oVcI9DpYbzNwcFgSw/oqrU3n3yMBP7au1L+JRJW/tMXWl4M3qNmK/C7Qv2dSw2tz
KMfkytacVR7NtsGMdio80JumnSIDW3coBb693mfyaNabpxehYIPi7gutiy7zfDDRzSzydv08dYH7
ReaOFvnILD7h6G7cG5Xtn4AomjdejYSj4Rf/2pAlk+U3UDcEukcyvX9D8AQtzSV3uHLwBjvNJurA
c+tgrGx7l54r5zbxtrFoaDGguVc9GFUx6n2A6oEpXbzYl6Q48Ab/98deQJ2cvjniBpDATOvlqUQM
1qll0JVIkybWlVOp6aGEWnfh7J+bC/kktNpNkYkm/ctR7LRgSVcFiattnvUJPgUirNqF7PV1gEE4
5q9BdlPJzEVk2ECxP0ROmzP3i7gVbhbRO79Ecjo7FA9JOkZUd1/xD2u0oRuvm0qk7fQegphMTgmA
VQSAkUV9e9u/vpiYFWidPzVdmhS7sLmC1ll0PE7irGvrm74dMA/Gg06PSiQtM7S950ukl9eJHSNy
p1PQ2Z5U+/QxTzoRdEiEx47sMcCh6h85i/IOnd+Y0SbOcppy699rVQxK/XXjPQF32ad1RZFTywyy
MkYRUN1MjYVEPgQNLmH0/t9e0TObEYIJG573HB3iPZvGn1EAreugiBdRqfuyMt1vhfS0f6/C0oXe
elC0TSlcWrtLyOsr8IGdxTCOqbBEa5DUrNPqwi105mNxosgieFtAndzDkXqsRBEnNYo4b0rsYVtp
XEuhG3hjuLpxrybczqbO8y9A9s6O6nCZ82gC2L/P/WFFjphcLnjswk47SdvCU2SY8wc3KfRTk9r5
J3cNnPjfvxtzpAFkI3IExfBlEHFRQN4KU0U8tMaEU+WABRymWBfysnO7gzYURVNgIVzquyjCUuKo
1mAfjFJ4eje3SVmFjTM1FyLidmx3yYPx9zDbz/gr51qGzLVnxPdiB0vra5c8Fx+7ofqBrgwWOwLj
GfQxITosVebfWENiXzgEZ76gxU2KTg6JH5ifrd7x1/h9bS6IsSd5vGKc9oAcph7NdiqjeUIEFieb
7lqrqvTT21/wzBOJLiK1UypCqImR0L8cVfSI57dSomXhYOyLUWERPKCT7Z2ypMedG134H1One7ek
VVhd6vl8lWmaGbuwHO/1qkgu7KgzYZwmIOAY17fJxvfI/4rYac5am8dQ21UE57I81gvGYDKzsgvn
9My2QpNwUzZh8wLR3UWDyk8WE6HwIiarwHAnk8WxzsdLOdK5CXlbfcomIeUhs/35X1/VFnqnJzAv
46TIYHSva3uq9dy/txxsZd/+lmcntDVsyX95vOyfZl6jJ4Z0GAqPqK8pOr03usguEb7O7VKAERCK
uQPBau0O4zhnkF58M48tP0HTfpbzEaXz9M7OFi3KUte9BvJ56WV2bmZUicm4KMPTid4lK3mCO23A
siEukCi0y031fp4a+fHt9Ttzr9MO5JL9UyRFYvzlp0LaLLHNigenh/viuwJF3scaaXocp+vNGDux
nAsR59y0ApisdNPgTYMm3A24yBZjv47CidH4saPZ/Qmd8kvKhOeydF6SiJuxdKBx99WHEte4yS6m
PA7KSd3omZqv0csXd1Y7Fo9pCmWbRKa8BlEuvvX96pzSDNOHC5vzzDlgadFYQyGLMsheaK3Pe9DO
a0qc8Vf7U6DleDbpCFd02B1eoFOcWVYOm0PDhknbbNWXyzqqUc1+tYi4bvT6WyBsdmcf1Ie3d8u5
UcjGaJ5ZcN59f3f35aYCw70UiMVoxldZAcy0JEoFbw9ybtWAemy0JC4GSpUvp0JlmTpHnYl4xhkh
oqw3RbWBY3NlWsOF+ZwdinzP9TYU/is+TYWnrtu1XhYbmfZFpujDC2U+IiSe/D92AiVt3uks2lZp
eTknbr92wt4jixvPTXH66PWjNaPdbiT/zAvhbQh150/pjX74Kz0WG8UVhBVMNHBsSf2vA8Jqa6l/
fPsjnUkcEJ+i3OrRd9/gqy8nlHfYi5hA/mL6gMhGwJ5IxMlrC7c/8k3no1pcb4kSADBrqEpIHjzG
NefCpn8VvHj7UPnYOjsbJ3b/Nt0gpEPac74Q0WzeiSnHYRvwbkim6B2qqk4uVOpfbf9tPMD2W2l1
42DtQnIwGB2SV3UeTx4WUsHmnevbQ3ph/58ZhX4AQ9Eno4Qe7Pa/7aKqy4NbxEagfmA+OB10o0su
JF5/GH4vMj/SVGp+vAuoM4I+2mVe+txRQhZSxBq1hJYeQA8mREPursx6670vguLBVXlyMO1Oi73c
wDa96nD180xkBtO+Rxo/MKYRL4wUdyGJ6mtnqfk4AyY8lY6mHTqROTg3jqsWeZZcHrVFuBcSuVfH
d5tDsJVhyOIQQN6tVIWyZGcOrJSdDX1/kLLGorPxXYwKZhLaw9tb3tyW5OWSQVXmQNES92ga71kt
trCLPNUUyiymicZDusj86CeUSG90aicJZp0b6LbsZqgFySx/duuSPgQNuvCUvRrcxhPDv4G0Xf/M
XEuLm8Wcq7BPneZe1N70kBV2ehzHRNw3q/JAtY7YxyIeGGFFaF8PQ+7H9aR3V5WyMaVItG+gqi/x
6V/vPaaItAN0SqhXRPmXx1oYem2AjEDMqSmdh6XASbmwcaa/sJKvapYGSmvkHSDCIWTAmXw5jJtb
qVHmYxYnpgjCcTVPemu+z+QA8D341I/mLQYmjyjxlaFd2SdexdeBvbmN1l2U1cvjXE/P+PF4WAgq
PewUBj+bu+eCXE9jzRdKH6/XZKtIbdwUEkyAh7uTAvs70GyajScbN16cRhq7wrx6HLUL++t1NGOc
7QEAgAR25z5lwVvAw/W5wpkwWXHW9fL6e0PZv6JXX1bvV6q4FwY8N7GN1kFzEzQY/7z8CkXvzd3I
1YDz3KRdBznvLmvOyn9N+MDNbWiHjVu3dY93W8oJsMWE4g4lBouEa1yDxGFT2vv/zAWsCAn6Vg3Y
c8JdqxnWtmIu+bBk96kuVdhWhbjwfHodcEiy0KDZno1k3HtiYoYZ01QomCGDxJ3clVk4+c2vGoDK
hemc2QtbNgdAD5EzypW7AzJY6dBkve+e8MxbbpUseYJb3uYB7KiPcsGs/u0TeX487poNfwgCfHez
CdsZKkmWdcLrbPiqRoQ23QoRqAHhzaNqDOdC5D6z9TYiHoBU7m3g0bsztRb1YKDr5Z58czBvk8zJ
j9SM5tPbszr7uUiFwIlCXkM6/OUGh7wfIF+2zcoCPZSBSbnqrQWz8sW9RKg/t4DcRQTODekGXOnl
UNbiIz1orVBcqP7erKu03k0z/Y71zuny9sI2fL16m3wgMkB01gmie2TWIJymsRJhnTpzccOs6/hQ
Cieof129rQ1HS5ViKJfdn+vwr1d8kzs4WFuJefJl8B1PJyNyqNOeOignF+p45+YDAMImO+ZRCEr+
5eINciqJCKZ56gKtBCjvjIcqLZN/DkTMB/ArPWk+E9fby1EWK9VVmlombeg8xxh4ND5iYzM+//Oq
gUcGoU5tEOOJPWwtQIIyaxJlntoF+UO0aMQpbx39Q286yYWhziwbd+dGsgV/gDXcbs+tNmLIjT+b
5N3yup9s53asvEtCgGcH4eMA8jfICfZ7bZaJjkQxg7hljd/xiCm5UNqlLtPrktyWdbCjST02WMW+
qopFNhqvFS6oK66Gz102lAit6MhKPmlYXuePRqJ6nOb1toCnltQtZqNwq9PrZu1XhKZWZD/xHXOm
S4Hx9fTJgv7AAwF0bvyDl5tGT6tBCbgVJzt1i18loEv6/7q80Cl+HT0om+tUsjf6K23/XVEkqJYK
g/RaZ5Hpr/n+gsx8Wt5NmWwjpyq7Cyf77HDQOelMb1rmeyVtqFkwXapUP3Fg1uu6tc2TcNFmSqcq
C2e9uqTL+moRWbktASC34f4Er/9yEadE2J1d287JntwgBNKPI/ZqX1IzfDUrRgEmyq3M0wy24S6K
tPqKAN3o4zO/iJ/2NHhR1y828gHDD01zqgtvz3NzokjBU8C1trLL7vDNrch72enOaW5xqEeFvj2m
gVVeiPTn5gTujKQT6DQFiu1X/BWDJUxF0Wq2fQoyN43ngC6APa3qum89YKN2dkmG85X4/B/irU/0
AoXCm2rfdRPYq4HUbyB7y4ROYrtOQ4J/SF920Spt4AC23bYZpWkTffd+LfFhlV2qPmHG4eQHpOew
NsbuzcQhK1ODcSwbQ7O4OGQzhKMaAGWXavOjfTvobqH7xcuM1gEPF7DsEEJozu9O6ZiTSeWGtE9d
Ws6fa0AXR1xN3YPVQmVDN8m/m4ENXBj0dcz6Myoqw1RANjLp7kIZZ3/VvZT3Sbpm5UOzTMEtzpHi
1i/96SqT2EfgSNqog5O2Ws0auP6JQmDzYDd58n2y3PHq7VU4syUpbIBHgzi9iTnvjlmKzsNk49J5
CurMflhQEQr1cun/9Rpl1ptHARDXLT3dR0TKZQP2MgPqGIO93Nmqdalieea/Hy8gFtwHxqbETRX3
5cbvLFMg/lHYpwUTjsiZUMAebXbY2yt2bt+gogBIcXuQopX8chSz1gvPUr51wtihwV7SL+eDEUCU
Cjt36a54EtnXVPT+ufW7lb4hmEGK8aBJ7Qnmc+EtRmmRv2k0EkPACBB2h6C7sIRnJueb9LCJ8ERD
Au/LySnMSHU56ubJ3pS9A4NxjoitGYdEcZ+H+PM6IciE4dPba7qF2d1ZRP2AHQIqiYx6L/znLqWN
3uZCwmDMaTguc/mcq9k7Gu3iU9JKxmPjJ/pT4i+/3x54+1ivB96aJbA/NlXOl/OVhoduObGHrHjs
j8NUjQ8F2vTXy+gaF07anwLFfiy0AbYXDDEH9YqXYxXdKNpxXAwMD3V41l3WlhEKbD2znlutOCSU
3H5kdu7gLFz7R5rU49HNvdyO7LUZjkjKdTdcGV6UDxR9+tw2bjtLdjdlmuH94g3I/Wp0zYKxEbeS
UxJmi1lFozDa/kJl+kzQoPEKSpfAQQd/TzsLUOjS+T7GKXA690qbizxKaJxcOGhnR0FGxGSEjUyy
W6++snWqKINx0tzuXdcn3uOQ5MaFnbf9T3YfhStyC/+MwF2wSwCanoLmrI/GSWgrUVdM34O2MpEc
m66Xnrf629vt7JTICT26glQD9uDwWljZmPStcRowQgn1wfKuixWDqrdH+WMTt58UJXZuZGIh9fzd
pGq8gbpybvEQrp3aiWBId18wFqMsSDXE/64VVfapycxcRLOFlhv1xFn1p3KiUBmm+ahDjfSN/re0
5gTrWWQ/f1lev35TSYfn8OwXwj5CiehEpHW2U0YdOGsRI+bH5VXa44pBcBK435yqDYKDbS3omvEv
yLeNZUyCJDyxarzb7fprpRL/Z0Bn75fBG/h5sn31cR40YQPbsewvWDcUcwjL2/lspz0UAmgwgxHq
sPZAt5o+ELbSTvU5qpC6fe8Xk+5HWJrQHoHf2XwohSq+pJ2c08iyK3OKJr1Zu8ho/bneSDPlEPLD
F+f4P7/xvMzva+M0JXh54ugLSDjUG7/+fuHTvNpuYGcJsBSduGxhV7+MAYFftivgJ/3E08w7mnPZ
hrMmWgyi5ksqTq8ZEZtd8vYyJp7yDNtr3uvO2BX9KldcoKdcRrz71mue7TV3b1WJ7nrGEVxDLTDL
x0M5pu4nzEfa7yYe4bejqJMxWkpFldQu6ubHP6/CJvJEAwapIzbqbn/Os2zzBuoSeE2J4z2kyAMN
RCM0W3mpAP86wHNXb0YgYGwI8nvFLGJfGnROtp66xFBH1HLtk6b7CszgdGnBX9+dDLU94LnJNkDy
7kE26oM2+I2zIL2Z8O40ZNI+Gau9gCm1U+0R8S5seNLFQsfq7eV8HVWoTKAcR7MQ3QkAWy83lTM4
ZZbY83JacOK+KZrkd+Ao/UJmwK55vXe5tLacdaNmwDh+OUy71kM3G0F/ShpVBFcyGBbtWNnGWhyt
ZJm/2o4EP6w3qdWELpbFnybh5zrroFzQt7JPkkPWzKVxmJwqNzFftjU7FIMlcVk3lJEd8Zl3zCOX
/2wfM2eWz3OwNpsbOwbBYJTRZbjCOpCalayCWZ7SsoeP7qBDfKzLZLGuVpW1RTT3lFtDAj6KKHgG
5GkkEgpfD21VYYSyrKWXR5Vjpv/JZfK1qPWnzD8EdevfAUNL7Ss3laBJva4JwrZQ5rM+jjINJ1Vp
ZCFJnk7Hye2q4piklXhyQRFXdFxSf4j+CLsfknFzvjZkpwpMylW/9TmNpDxYxuJiQ5yY1X8C8+4P
YPXLp8lP3Z/4cmsfQKXpBaJnrfHBk4bxebRGXwvnzi9H7Jwa3tiybxwXYLCp7u3SMEEMO3Pwrh67
JgmDwsudaFkabz71mSwRM/a0tbmrUAqir7o2kFkmoY0pXTefB5ls/UA88P6q9BPm3MMjtesezgeG
4R/l5GN5XLTWVCB7sVZVuAqnSkJhIbURS7fNKlhcOIMf6Aca723VCeuoSrNvr6qsGz9ZTmZ9oxk6
INCxob5F504PrqZlZeinnJqPiWj7W5Gt5nqUdqCyjRjW4FXdtHUd+XrhHnJ/rvzQdlL7d9AlroMA
jrOALbOz1MIlbDHeTYoQiwe70j/hxWJ3J3KQNDiyVbqnstGmBk19A/skYzUH6iJuFgyht+TaVS/p
QIaIOmoJUX5dvhR9IVk0X+OcZqO24KbV9rzHpqDlDAtBOylIrPGHnzj2d23EaZomgSduVv729ymV
C1+m80na1Fr0d1RIVuvU9pP1PE1BOZKD6dnAqU9VELnmbLoYbY3Z79pq7DvTUeKR3iFKDlrpi8eS
dPS9n8qSvDDw6ukwSJ+qvZ4b7Y9uVfgYjV6pmJrWJ01EsFNIi4/WdNNkhfO9ABZAc4viHzOrgtU+
pnm6/G67wvlgqsn1kFY3DbpQg7uog/LI9CNMU6k6YoGTEaQaf1yvwNn0VZQMqf44uRo8dZeWPXeH
SsWxgdJ+XeH1DfIlF+1vs3GSr6j9yC+1D8Mw7HkVPfUUvK3IDHhKAug3uvvefedN6Z0UbfKsWqn9
5sHUF5Gcxr6OEF71fimIA1/yfDSNuAtKezmZk1VVt6Vrs9hK5N0P2EmYdRtozmYnc8wKEXb+lD/U
IGzzyLMX/1sr5fRLUGF5YnES6ALsoTnS0T791QTZ6EWQzLU6VLhnfkN7fnxeFqW3cYNgMv/VC6bh
YFWG1UQjSs5JuLZF/kz5UJSRTn/LCGuI9d/7gFrHccGn0jmMS8IGKUon+Y+/JsB1jcoNi1TlWSQc
6R0B/rmk5I7mvR+0BdU4Jy/80DL64bG0WgS6cNb02JV9tom3i4BP0Nde1oYWcNTbQJmJvE6QI59O
nKjgnZvaPi5h80Jv3DaaLg1716SpKBC/80JKY+qZVGjFxnziN5A/Gdat37jLe6vK9UjlFsRcpS/2
jVwDgz1rZL666U3VwmzlCTRECKumVcgEFWZxntvfao4rnhJ3mOtDUZcOhiqTbn9IsqR6cjPZu3zC
xsDLyx2MK4ei/2MTuDB/PBolpFdI18hjb+M1oAVDDQBuFHcrIqjP0jaN9eR6rSNvauzmJEgdDV5I
pwilkZiK7G6zb2Fv2MqdTw2nbTqt89DU8TTmbU0xq/brq6LFd94KRAXmc276/0qq+H2U0VWM/SS1
CbhtjZ571Svnzh87KNmlKY0HHZSTG6kqH+8N2aPpVWF8GGNlSRStcdQTN3gipwNGI5kyYsediJkS
pshzV+Tlj8zUVBo7wp/T0zDltYhLxKt4B5HXWrFwVECO2maEpjwV7VcGmClbZqQn0E8D4wMOGAUd
6U4jE+jIxGqQq9pSROixm5/XCr/QuBsnT7/C4NXMQoevWPBhBBybOahmJ7TGxG9CuI3Df5UvdKQK
ch1yTO3Z639YVONytlaD+eSbRXltjTT8Q6FkM4eWBQP/mHup6K8SgrF+MNPR01BUa7wPKQrgbhhw
Z913HDrvxvNaTUcj3C7L0Mzr8lcpxg6hLlSCvtDx7m4b9FsTsFZGRxmz9cjDl7VdHpNg1SbsYOqK
GN4lzhx6eQ51OtfsWkY9mtTX5Zw4YcNrIB6lp0drOtxBO+ofJ74+dxG5XB6aGH71J6dtJ5YAxQd8
v9LNo5Km8PhoiznNQ9Be6Zfe0aoxcroJADwtqfxGH532Z0OJjQecMzp5mNs6GTZ5sNYeyrwmC06W
RRph2rqNOCyLp92NFfKeFFWc7ItlD+79ukglYgKlNR9azeQ+y4xcC70gxyRxrGxJvJT5/OiMef+l
apKyiazGEwux1CkgSymjTQ4rOI0ibJRypgMHpgyOaTUN31baDzGS0ot/ozJRXMmOq+OQeySp3wqn
cNejKFRqXGe1ln319MluD62ajDGiMSWuGjcfj8MsmlMvWrhXtlVII6qXtrpjLXPeYaLpm0isWtpG
Jlp1D2sJ3fS7vcwUWMdicJ/bzrF+ZYELw9XtS6Ufy8FHE75msmOYG1zXoe53hIehcft3RdfJX4Pk
oosREwSxZfXJwuOOsNv/StXocyvp1GXrRF8+G9Zc/ZpWwyQ7kN1iPxeTpn4M3c+sPBl5tf7EiNn/
MpdrTUbXUv2dkwF0hgmMwA+1yXPlge/m0P7EGPJJjv7wYxjL6XODpnUZSji7n8TsTT95n5Deta7R
qnAxe9I7G5XA8sOWnjxl46Jl8VRmSEAGuF9NIYh++BidM4wqQgRjzqJ1XuHY6IGYnrvO9D63vjP8
V/iiHx+g+Nc/YP4WbuT3hteFVaJ1D97ci9/OUJv/mZbddlFqJ8lvAhtXc2/alF1wUa3SkP9P/X60
a+NjoVfeh0kuOkCYSkORnc5/KQ+zIAU7cBrL4Josyp2PRWPM1+7KdgJFu+2eApoAaiMZjFE/Hbwn
3LOKMpyzNoM9iUjWk96UVnpQ2lB/aZPC+VXAxyOJzqfgo+aYmQWL36l+9Umgvau7pb7PlTEfxWQU
y7E2umozLxDjt6pq5I9FDlCyqiRp12cFI40tIebsQ6MCknYvLQwPw0KIguGUICjIHIoFQnDdFB9Z
sGK6mVBG+ZQ1mighNDRa+7DKztAOk06B8uAR79uQuhUXUl4Ix4tbw6Buia5C6hzKdDAFD5W+yt/p
yl2aj70gaER9Z9nroZh1oI5EguEJIfGujerAW4awYqs+1F2nP0FJd3GW0BXhjcyrXsKWSmgVGhke
qaE/5sESFgHCfyFNOCe9MgNs3bB7mzsR0tBtx2Mx+OknDGODnw09JlBz3pyt4QD27UMhXVxwBlfX
vlY4kKxk0mX2XpncoqEQVKLmzk7W0MxAyYRzkzZNqCV8To5jndY3zmDMGT4Rk/VQIZBrxr07it/z
UI+8rM0iOQT5XHlQvObt7ZFbxhDhEtGOUYempnaj8J8SiDL42XPulZNN/Fu0+RMOvst0FfjrsBwr
XoHYIequpCGNxyjXTGBqDhVMd2xPbrKK+kqC578zu2FYDoWVUy5ey6A4JcJseoTkLOf35rJMKqpq
37luxmb+CdDSa28q20q7sNe8hNKMmVZRAc3gP8tqOEnF4HGRNN049+9MPHurq7QbyyDqlCOKgzGv
86faGsZvCRDENCrGKesjUw3tNxGILo1AKHo/6nzF9nSs69UN/ZLvFwlsrJ3Q1obu86DTHAMqVfnf
ymZEbg8uKfWmqnLSO2TXpXbUB9fIj1bfZhi7cTNb4QwsPD2Ubq6nB21NJ5ZnFZs+X1qsVTyZFYwF
05tygS8JUh6x65XIUSh3pOqa5o2lHtCNqNXj1HvuR81DOiYy1EDU1nXhXU2DNfahnvhUrdCORbAO
fsgCXpQ6WOSkk9SvZF9a5pcSs5DxQev71o+QKarvsyWVzXVQLNlDRZ7ghmNR23XIO3T4guzO8NgZ
WJCH89o4eRRoJKMRJxu62uqYYxLVPDMaEhYayaEvl5ysPS+LDygulVY4TnWAKWY/9ip0EVqu6UEE
vYoHPrcfiwCni8hPsym7NWsrWG7JjHBS8FrDvy5lq4NGq9FUjcrc6z6URjH+rgsi4kEVi3yv6BA9
VWNBzp+nPA9v86QviR2wCrDoapshu9NarZtDf+naCX/IqkAVW8ycuDlTTReivmN/gwreZ4fCddrH
ecZj5EojDYiLgg7isZn05OtSsNKHjtSuiPxB6k/tKEkaLaU3+XEaJ63blsYbn6g/N8FhKMahD/01
kFaY1xYLN1hm2pJP6s1IDjOzkajx0AYH/OYYt4Ug8NxkUzc0ZCBp+9nT9EFcFxB3vvg6KgOHdU27
9VAFNYbcpVrQOSSDGuJhpPqJcHCCueawePOvCq2Cm35yeLxOK55ZIdwwxHf0VlYJ4cqvphBqe3rf
w9l89LPWfTI1n5BtyLTSj4svEzOcXLJnyqh54VEoEVnAWGPRRkHmB1QEVqX/8KcOeTWznYefMqfv
dAVDLDk18xokB7fu6x9jb3X64X9WNjUt9mHqVGwP4qYwSR6lNutO9L/W5ckuKxrxlOc9UvZBWc9e
S+UpdRBVi1CSxV4LOYUgCylCpzbfzSo/8JuDS/qVr4tuCHaCCUX6H1UtSDAvK0UuftKTb5YUpFKa
uEQO7gK38XtAYs4lbavXxS96i3CNKe1BUXrV9BtBmigjb5eTaCbu5tEO3mUqK3/+a4mNehetdB90
NcXUfV/MENPSWEs9n7rJvkdP0yW/6KkY/3Mlz/MA1KF37MLKp0T6cuHyZdSm1tDV6f+oO48lubEs
Tb9KWa4H2dBirKsWAFyHR3gIhuAGFiSD0OLiQj/9fIjMmUpGtiU7F72YRZUZk3QHHOLec86vVDSl
MICRPlXq/DOr/T9jHgQWE6yIhg68lFfox6Owi8gkxgyeRKg+O5dZUl7a0iuOWmQZW1G7xk9MGv4L
0Htl/EOIXQ0UMFn7MBldUmEslhWP29Ek6c9iZSrbgf3amB4VDFB8txJmIDBy9q2FdqTMbjObvqD9
uymIFuIhY9XvGSt6BcXvxx/edgM1Sqx3GBBl435syG2qcDr42zeRo+CYA1eZX6x9NFfIdYQ1sTF2
W4Sa6KpbR1LwkCDz10/kn94xHDMBreDiqyuL4SN5lUlfkdbxgNd4NA7nrCBGhvmytaNBKIK/PtSf
XjGSrWGUgg2t9pzM7X+8bN3UNfEyFOVWdI4M2qRKL3JKx5+8YuvQ/0fQCkUNZCmc8JgxY5Lw41E4
ebOU3BduTgGuM1C82tnXKRqYICovKM7gd/+MVP6ni4i3l+quajlUQ4yEP7xvRU/eY6da3KoqywOt
zJTQgQ8X4NP/t6V5aA14LiiueAUo0T5cRH2R1hJZ3bw1SavxU5qv3YJF90+eij/dqvejIPVAoAGg
/TGjqcjKauxNAQbRKMuGjmDxF63+275e61H43xquztr7kccUl87oaF01A6VMtm8xl9umHRmPi1R+
937+j6/T/47f6stvD4D813/y5691M7ek83Yf/vivc/qVxL36e/ef68f+3z/78UP/uhne2q5v3/5x
fm3kP7Z99e21S+vq42d++AqO9PuZhK/d6w9/2JDT2823/Vs7372hCureD8c5r//yv/uX/3h7/5aH
uXn75y9f0T9267fFnNYvv//V4ds/f1mpR//xx6///e+uX0s+FiRz0759/Pdvr7L75y+G+StUErwH
VmYN98HiAR7f3v9G/xX2HAvD6mgJJrRajlQ1bTofsn5lS8crbSVrkYO47jKy7t//iu8jMJVNTiPS
Hvdn85f/e14/3Kp/37p/VH15qdOqk//85Z1M+u9XGm/Q1XAEmQ3UzJVU8tHFE+P+QZNRugQl6dvE
yXkjsxc1y+s+AGTo71trGG6VvNWuvMaMvowJUze/ZsD0ZcpsmjunlfreKc3mU6ZNowg6xe1eQUGa
Z9gArKii15xuI7KOrtwh6LraVnq+mNs/XO7ff9Yff8aPC9P6KxwVMT0EN9iWMAU/bJeQl0aiABWo
zNpcMmRpbV+RwC0Zlo8hHjcb2tgA2Pzl7x8WAwQUECu2B8P+x/XQw5ylMgpPC+Z49kcTVVVO26mW
Nwwwjs0wnMfW/ln98eN6+NtP/eMx9R+POU0wwumlOaY6HbSosXy8QTJfCP3zX/+4D1Ky347E1TT1
NeqA5/bDcqi2BHUjX9dpAA2LrIxaL4dwHf4KKvxBeSAb0zyVhPrMPr0gLSwVPD1BP7ebKY3tk6LU
1h63yHHAvEe3YBUkODWCFvT5Qat17VW1SrhKk7H0vc8Arr40hsR/BP+F/Gd22doHwsX7r8GxzHDJ
4F51w/qHfUTrK1Ov6ox4MMaxBV4W8O3ALdU+xKaUCYxpJZWGEql3po1TGm0aKqVYntfsBjq50SpO
C3O+cxRVy7httR6NVxcDaCTmOq00Ae3uiX/QePAcJWKU2Zv0PZCz4Gto77+T2YL2auZ6fujyJqJN
IayPxMemnhg3r5dqXC+aF49Lu4m4kmZlpIwF3q+vXC91ul70dcQj/OL9XozKKDYojyItpMQH0jQa
o0jCISnNtzmDlxEsrB817l9uPQT11E8M8PpaCbVlmb6bEyO+IOEg2iYZCU7zl84zvucN00kfUXXn
+p3OoN0f9MgUAZ1LNIWTNZrZlUxakBvyuwgWKWULomCIDCkvxgEy5rIsuraBF55wc2fcJcJc1+Ls
fvb6o4izaZNpuNgfRwTpgWYvk7WpVB2tYilKSJ6WUwNt6vTVa+17hxmN+TDnxvAirEZVrxLNEfKi
xt6ohR3uGXcljf0hmZBwba1Fjss3Czx02YxTlrp+43jTdD3lJfCwRVMmNu4g57varQk/TezZ4+GW
XRTviOM1LJgqGXn0c2cy/nE7y1ECHCK1gUGfLA69VVYmHmppvhLW9YUR7wQdTladvrESe5z9VA71
HLAtk7rOrHx80KMZ01U1xSuMT/GY2E6Pv67hecvAON6S97atxBNj91j/nkSTN/qsx8ZbncLRDAWc
T4Ez5dC/4rAxPjZaPZqQxbjRRSxAX2UGNuZPlsqAAjcuL5yGQbSnkrs2BcBzTAWipBmjXS7UNLDc
1hYBkyTxLNdFmk57EoG9Lt32uoiP7+t5tS7ttdRZ5d11wY/WpV+umwCdSnf/v8qZTrUTrR4snuJt
Gsb0mylWU37bmnHhm+qkuKENxJj4tGDeQ8pg+Wf2Iu8hSD/sWvaa5AZjBhU+TL2PekZ6FH1MHC7l
ojs3lVF+c7N5CEu381iK0quJgGIfieX3po/CyOtkuLT2lWm1XhDFw928zHtRVJu/Xi9XMvLHc3qX
3VHvY930sYP694VJpcMv1t9/vJtHACTv18R6vz5FpwBVivWyzesFfD+H/4lSrHmr7rv27a2jFvv/
oACjePrD7VgLvB8qsIe+ZWz19scS7P0Tv9Vgpvnr+rDA6uSxWTnOfNdvNZhOoeXAhwd7onyg22Nb
+L0GM/VfsVMBuoBmSzoAGpl/12AW30eT4KxCIJZWUuv/Rg227jx/fHCg8NrrzsTJwRqGcvbjju54
vbQbfKwhdGQvfTJeDYV3KgUL4jS+/uGi/Bd10m+N4MeD0ePw1tBP0fh+aOFypqodgedD0GH4t9xj
mKM1R1h1mBb0XS0qCF6Trp0Ty8u+t8y03V2ZGOOw0WTv7lVZKqWfgIqbvqv1kKcUV/TWAX+RTF50
geXtvkqZQLIUE2p9ELK0p5Muok7sbRqSMw6Bor5B361fWTLt4usqydI5HL12EqfEYmvbLqa+7mGl
G8+h3rFGbjVMP1pfy9pl826eH05tsX7I0qfUNxmI4NnUd90l7dA6bQcjr4xj35RMsYuKYdvepDIr
gkYfbua455tAy4cssLFFfPFy1xZ+DUSjBEI6wvTbIeFSZAzzLlkdk3sCwYioP7tdGARiAd0How4L
k8BBQGWQlIxhLTheopzHaVIPNM91H7bdOKZlsKhmLnaVDbXnamhSqzIpC1jX/Gyxo+6ge+sOSGih
5fljQ1W0Ilpeu0uWOu18baRzC2TMTfQZiHqOb8k+fmQQulSHpR7Mp0zJTJD2WPkSZ+Rea8ptM0A/
QtbQ+NXCFoCYQ9lgnABrD5IhuxsgrDGu35RHFcgpRxxcZ5eO/cZUKi0oID6EfQK92+6sa69x7mI7
aULMLDA5MXJ/JvyUlZRAn0R/hrDxYM/ZnVJ1+QYb9xuecf1M3pkLlFHd9k4MUdNUgxKbwYBHH09n
gAyvtOis49Ly5eIBQXAOfpaKY2r3R49Ik2BAkkadnzN56nY1JQG2uuhjHQXd5bgfEMng5WHuC1m1
YZ6Pt7qRnFI9ScMkU7ZuV4yB6MoxxPHQDQU3u0yjb9FINdV6Jbkl4jiqA4PwCFhtKfWzPll3Jh0J
OGX8mkj9ODvxuYECGubSHkKxRJiaV3JrCuviDkW4YmZhpinXQL5o2tq7WYuv86VV9o3sjgMhQJEL
HUF1ZO/nWXtWojGcdOssFWZYUzXvnHHeL3N1oy2cQVPbV7U9XBgCvGGCHMRoPh9gF9wbjLgBza5n
6jm/7KNPRkcmmBntFcLTNr0H5iCX6DDZSxTOSvfsFmoCiJKGC9NmX7WX9dwQzSNyA2aeoVFN1SF2
cDCoupVe6yoYd+QlUaG8J2FRJU9mGytgBf0NYal14OBq7MOjDL0k8SvF+6YpVO6xN107Kf5aiSXf
5ESpHuP8G7oRgI+uh22xbKNlTT3L5bnRygc7r9n8hHca9eWqWtJLjYAAeo0TDIt6PUX437JrUvOo
UD7LKquCiGp4Gxl16WPY9Kg3XhGmbjf53iJ3dKO+ZXfPnOiV7vJTvE796in5RhBqdVnS5HtbyLuo
dBdfI1etFfapKvpn25j2eJgK6mnKk9SSX8ilHzBINfptj/dDMNeREs6tcVY8/eTM/Gi9wIY8EvKL
oTiJL6PlkJmpvOoasYTYBV+MpjZ3XtNcPND4ayi6mT+IZd8rhE8aifOGBc62pMY8zXl812gdb+Jk
jxvdshbfFCAwfdu6QV0tV2ZstEGpI4UxjPw7pWXny8F7xPYu6LSlOjl984KKP9pEcMTboqEy9KBG
6Irje+CJltlvrAnqw1Cmk9+6XljgkuVLR78ZFoP/0qUnmQCKpYq9Nco0CWYHhlLRezem1I7JbBzi
KD+RMlqBxnYbdYhuZd6b/iJ4Q3WnvCUmtPWhQ4wBcSwdTGTrMXY1whudIQkaZej9Gk+arSPsz5o1
nHQrdy+ohpxNhxftJqudh0nYziET415Y+UGKEZiayLMsIdZ4FId54WgGqpxAz03I6om23OVs04wY
yvOECe4u78meqnNnr0042ZXOt7FN6rAa553CJG/ldeYbJ+mNwIgSJWSx+LrAX20qV/dNGvSgApja
xFBCYJdNV+CXFjyzITvQTB0nd+ZMV5ORIBa5+piUUbLvnX4bxc2GXiYNzCy6LZz42i7br8Li+a6H
wq+xQNl4LvQwSQfnIHsJ1Dl9KFUv1CUWH/bYJUFrtZJ1N76WAqHI3K6E9wQjlUmtrnnW6w0YQqud
YVuQpzRK5UY1Shl6fQIxrgBNNEBT/WHIt4Utj46H1KeN4OVk3nCqRXEU9MpB6znfjTFnNcApnbSA
WC82qUvnFi6qOLiVchRZpZ4sF5AtNaN8D4yc7PUqvY2L9oWB8rkutYfOQE1R1vCa0P6MwbI4TxUw
3pvMSuW6Qpfm4616hpt+rhJQohqgICjgULtSoMRIHnTsUd7mslBDyxY3jt3Pt7mYcaNHI83m92Vx
6peuqYXvlWI+ZIq6j3QEWVbU7EltwaMcYu+mHetDZUNpipzoyzzF+1FY34c6gac4NO4+M5PmMpTZ
SM53Y2xyzQU11qryIY7YMXskpEFfFAYXiptUqdOnCm8bYNhkA+w6+YXd3OnoFULiF89LTWRMtUhk
OA3c/tm4Jo8U6qUpYSqlsKAUCFp+Wllss21/03syXknhQJJxWT1V1GpB00iXFz+nXvD6x8iLqsDO
4cBUiaX4VRnNR6dtTj289oPa5gQklekp49nwq1hVoe5lLxV0g0OjWs/u3HgwspfPcVPeKixPERZa
hEp67VmHAx0aaW5eqUa+BDr8PH8whRKWZrZf8CNw6/TWqtuz61T3lgvHV5tje937RjpS3bxbvDny
jVLFln5Ri3vXXl6sqdf9mWSoqF6tJw013SuxIkINXdWtkE12MnXl3MjGC3EQeIl5I3zsY/or28tm
VnPb2XjwrL+NRvG1n6b6WpvSOyvtcm4cJY/nKtojWuhtBeVgZza1AkPFflmqstmCW5NrnOg14gZu
OzbPxo3RdjsJc5CCJR8ho0aHvDM2bpkcTL2/YUTzCvP0zBNuXtkD4yc7KrY9UI2vWN51X868J7Nb
Bzl20X6Za5TMEGy7PA5jczlpuVf5dTV8q9Viw5TnVKQWhHMvf7Vz42ZpvZusSx8QV4aaWpzbBDJQ
3BRfcxiCShSzu9W2GqYkX8KuvmBufNtBWJh183laCn4u1QWFXBJ0rnD9qVBfOzdFQNNbj/zaGlLA
9GUY9U+qA/8odUYANe3B40EsdbU9mr09BPArlLBv4/SmLEseRa9lTCPFS5MpJBkukX5dczLTIWtj
ijKzmYt+57ZTk5ALlEH4SVzFmYLBHqs3DM6c/JAkYtCDfGYuEqt6Pp1LNh4NeqJVJmELwEc+Uqna
OwW7K+JEMNp19qTEYy2Xt0v+NGZ9jeZiBjOGu4bu+Sx79Nzkx6hakLWSL4HLUMkbnGcj7ye4yMcZ
7moctBrGUJ+CMTEp+7ENGmLPGhS9VZm5JMapRF93mnKpnDNahIvSNMpZ1E40BMqoZD859I+yEMQg
HHpVutAdvivmVsjmD3LsuNK5c0WiBnWJsMLPBr0Oa573q2pIojiY03lqg8yKfqa5XfvOD60fEYG4
iyA1s3DTMT7MrRvgzh4ku1/pwkpK74Urgj9mkNECQhdzTNaFhxYim3GnxXO35JGDo6Kr3GJPIshx
8nvUecNOQU/wnK878WhqFdywsovDBQpVEbqzUqvUorB8E1ggfmkgRPCVuTJ0X20tlc66howYK8N0
+etm889XlaYan9s1P3K1X/4wqRYwpZ1icODWlW3xKFF7PA5qsVdKnQJAmRXn2Ra5+7MonQ/JB+83
E0rDCuCBZRPX/uE5ypUFmx38owI7G4o0NKvG+GQIDUNKhpaIJFp9mDNMd1Ne4rKEuBdOs8scmqWt
CHjdvJ9pf/7U378PHZgkMCZfZ88fIG08CN3eY2YfFM4Yo0dwG5aLaoFwZegwX4LWWey/p6li2s2R
PNxvmCiAInkfYfRRn1rHicw47IvlWDp7tGKbvn7+6xv8fuZ/HCas/AQCKIkKtrHCBOT68b2xRmOR
pVOXoXbvbYtwOdzAKt5J/8vn4Qjq/Wz62i2bhiZCVQ8Cd8+iv/3rU+Bo63jkx5NA8oSHPR7vrMGw
JX48iTyjxXNiZN5dIk5eXj8kEeVXA7stNKCM30N6asNCsY5Tkt80pXWAgg2aAZt0PyP18ynz1n05
qXzRsczVjiePk5N8t5X+EMV9kQdll1FA1UZ+q7dLEmqyyKhZk6eOFByWebPZmTakeg/iqiTym6GB
Ndf3OK0dndS+NNkY2lob2kp93bX6visQJdhKe6gFKqwm64KoKnH6GVz2awMmbEaJeOXaub6hiU8Y
xY+X3oie8d7deFZ5Dwz7dTFK5C9uEtK8XBf2+NRa09EquMrWPDxF/fiiy+kF44CnyNCPmVGdFJa4
MOuyjdPQUk6aOAylQhya4j3Eo44vD/coIv44tXe1OR1UTdx4g+mcpOt+JfJ5u3TwyMeYqdQiCZfE
1+VeS8rrxrS3czrupOMeS4PB70Tv7amfx0jcwwp/TUV0Nebxfh6NuxRGWz+kLW8atGyN4tBon7gq
D/UAAATbYAuZYpfB7wcWeqZCo2uOrxPiktCVbSso/37b9E+kurGcaZVPP7aNTWVnJcrXnP1V11Js
NJrhrTbrBxZLD1bTshsxfMcvygp4O0Oljj5VLqREt+k2C+xHzNnuEkN/JlonGPvycQEugUFe+Ei9
8KKZ5JYobMAi28+i/FATozw03ks1WQdERKcyE9cENjyhvFlr430+jNs0Gl7LEdZAb9R3RjreFxlO
4iVyL6l9Vmxn70qP+pUbOxTLjZTFQxJrsDpFEXaDDKDijazRbl1v46Wil8mqFztlmAN62fAcEcnt
qMk9BeWnEflGyEROBIXKU2SDJt/2ChOFsbvpjOoh7udxK8Qk4dW2xdeqJpm5VbWrKKt3i16d7BK1
HNRKDqeWYaQgkFmcI4I+8KiSe4y/AvIv5hRL4u4UOHTE5nU7GDlXs5UaePXLW6U3uutqUqh8O8ID
XXmiEb5RhOSRn7G8UxLzmNnNidb06MH6xDfAybaNV2e+NizOrm/RwSlYje6TMp9v8rq5GrKc+IYe
9qmZrQLfMdsXAx1mLyn6jGU+YFz5yWQ6djBFr9wynPmeFcMSDJ3y1GFyVps4xCzKvARqWXaHnrdt
k9bpS+d1D3YZlcE0r6xwroXqLDvWg24V5Vl+wqJRlfWVUtn4I+c3XNewqiHjJmQoBsBUEOFnkpcg
h9sBAHMSqPqsMhJsN2aRnh0Z7VHv6o8z3HW+sX/wGrYZMUdhib/7k9uwIwnGbFft6OHDTJnoW01X
hEWHJMvXuv6Evvh7pFvHqgfhg/+ZbATCTRB28+wl3t0o+ydFjndjAodOklXkQIFcPThLZpsIBuvI
fDZbVRwVkeyxWxqZRViBXnrnJps32MU/AGJvCjiBoVOjUIo4e3uwblR7uLYmpBq5Dhlb7Fp92iNc
3DX4MHbSavyIWSNqiWuAwpvIs7Y6T0pbp6910x2LVtnoSh8OzCcURHqNu8od8pt+Tr+UFcBire7T
wrxMthq07nKSM8xQrSi24JI74Wov/fKqJdoTivTs6OGa0O7MslCSJ9mqw64bHek7Bu3BCNFMVr2y
qce2afjBMScHnNc73k4r7TdbGT1MJT1k24U2O9Dt0+UQgc7LDZRr5dWpdEZzONoEdptV94WTWnf9
mLWMhLnoZGuHsd6cNGWobknga65VJZ12s0dYk5D5I2aVSCjyOX/0nARlgwT9rHQ9e9C8XFwYIn/r
FO2wDAgWc08LQRq/I0MEmXeHyQptI+3Gw5JH0WaEVgxF1w20yVC/TwtDkmPS9Qw4o4L52+Sq5zqn
U3BzgKzUArSMB9eHN7ucm1T9ZOmDdqeqmYyYazqfyHrsN5k0ZVAU+BtXmQbXW+dHntwW/gYUu+5L
nJvimEG+ZBSJQgXkMIe77Mx6iB72ZpxJiRWFPNheesKF1CSaCYFJ7S5LsER0V/Non1NQRdSjypU7
updu1M0goj0KYWEg5orY36EoHqtYAxx1anDAkfoyydvHThrPYiJApGtzEtIdqSNVFMrRcMW1nMbb
eeiuTPx8ID47Xf1Vn7tvBmzqnRbZWjAIhSFwSYaAgsQz6l48daiDyakK5UuRrBxFWGGsoQveCHMt
XtSxaY5Dai54ari053eltqSMOsoiRduYmG8aqAO+bVIkm0yYCEylXVlMFKEzLKfZ7DIjlMvc16Hr
GsUjxk83LZW7cmBpTQamMZ5WrmFZFizjKprSIEbO/TlNzK99DI9h7zmjdt15Zb+d3KQif6+MtrHC
wCLMBpnIbapOCM7zvEnOzE9sv+D/Ue0at3ODgL+OIvqudmxqueFdRsc5IKv2C4wpb+ZF9s8oTsV1
2WtxFApXkWGGRQuz8tr9IiHDbUhpb+4mtLyHOM2uLOJAfUOdrt0EOcthsCAdBxS/3t1AffHQKXF7
bGHw9YFHru5t3s88yJkWTsytQhfRyhUPIxradoIJl1zmYXJ2rlI/Dgy0J9dA0bHocF3UKt1k02wF
w9zsXPQ8BMcq41NitXcaDidBMrIApsNo3wpRFoEcHO9Z6RJjDYqKTPS1hvmwlK05b2ZjCcwpuyn1
iCxpZ2M2Qt20mc03CvdR1I3mKzyOgdNWTSDaKdt7eoU0DvJ4cU8pUviOWNxDAkvjziur5JM69/P8
gGlfPPjuEB+InpzOYyrMp6pPREA3GG31EosWj0nXrsq8PLSMdgxcPZoumTZau3zxxr3pIcnaW+Zs
7GhORcY4cGBB18wUlQrv8x4FsthEHTPSKR6uKsJfnsHF7BAWzD18ruXUdihaCTOImI/knvvAun/T
OqM4woshX6emwAvIGBjNLSU2YW018z5DPeFD8MqleZkS7xrR7Rbs69AuDene006LpRMKZ8y2pJWs
pA+tdZD3GO4bHPjqKoqXbUaoNVN1cOdD27fRLua5XHfPAeKVoQ/FadJZRCsFOdMCInYCIxJ+IqER
IVOqQ5MImwOcttsI32+ufIGO1EEoUDszws1U3lZWi2K9JBVx8DZ1WjQHIBEVBlRRn/pxOfOGzNhI
9+1GESMj7TZ/Zfcv9706buZEuBDB89cu5uZ0XmGFQh8vsmxClKErIuD4CNfeYtu6s3WF0MwIDkWV
XY36iD7M7C+kPX2Fgr+ECpyjmdkMbgUdwqwFv8w01vaZyMLWYPSr5DyASjyeVYLQ/Gz0jpnSxKBX
3Vm47iXO0bYsMt+bA1TSaZh2E56EK5sBxUCBQLFP231cpQ0xkMvyydWiTwhTMcMgWsNvq/GhiJAI
G1bNvlsVkIc0jxoCZ0+YGXgdfx4pwnJ/rSiNMVvQBsYAhFmKx0UjzIVr7VnppR/BXOViFFQDY+GT
Gnppi8g4O71i7pTBUp8ZV3ZHJB4BCduO3+hesUF03hDzUaOyZBaMcoTxMO4hS2s5B65CBYtEzAFS
5f2I0hJ3x0X92rZJMmDc5HXfsLgjlZSZASGzxm1RmNN1XrnGvTqiyROTe2kkTGKrxP3FHuV5mJBQ
zF6yGw1luRUVlSpKuE/Cyx47K4X1E2U9M1PzxonUFqUwHr1EyB7jlvlvPLafUYnJTal2HlwV15E3
dT8PCFpEE7KyICofnGPmVizI6vBc5RHNwpKnV2XMexSpYt5bNOVb9IpNEElK1jEG55J6moVmVOOq
bPSLXw7xZUbaGjAQu67VuvhG6t10q+u5E2pOszHeW/6oPiyWIMCrvKXKBoaGY1RlyiMGg7coE7jc
zTb2kHLGs8b8V7oB2rzmLpVw0LtiI1UidPwoSrrdpPTul5XayhQz8qjm1qIknu1DUiBkCi12vTRA
pxvfG8ZQ3M+mNT7aQ1c1u5g5fI9uv65xnegqJZy6ItosFeV8PzMrtE02czVkoQcnZbPUx+haG7NN
P3g76utmvxjpLfAlKV3yBl0iWrdsg3YWWSNYNbOVnVqDbLUOkEorve9t7ja931Xdk7nae+LYFTDG
U08tgpztrKVNkNUNPKc5LrYyq6JAx+PBTxYdag95xDFOP3skdmh3qtdBW33DVf2MncNJ6+sj4x30
YrW5YUHcpLFjbpD4Qh5jOAnVqUF8NIrFT6b2gh3yqUeb79dDdl9U9ZUB0lm6+uJjpJ4j/qwCvQFH
c+L2WnR6e5lMXPecNr8zC4nCuaJ2iJziMIjxUthY06+tlwCKEMi2pj4oG/UJzw5Wydg4TIOKMjuq
tBDbo1dR6J8sEs/vQN4pqMxufHE0PCScFI1UV+Uxd7l8ikosD8e5e6lxMPABKMxDmi4PyuzVt16c
UOgjKNiMFhrnbq5QIyviYEkPLS8qp62RMRJAPifAXic1ZNinXTss7kGWJM9qTbnoDRVQkZVdGTMu
hr1FjT32ZzY+3eeZhGBQRfZJtwf898DCfS/Vb2Pp3UUKl10431tdk4GTebfOZMebVFjUQnWPsFah
Rbeqazzj9V3hAsUX6hjMVXchyvZk2XV5SKlt/MSjIcKefTkWTTpvsiHOjry7FcSGznszUuVSUon3
i9VCoa1eDWmfRJm1l7xmNjA4j4RiIQEZjUMLCn0opHHUkKgdNSN2eXnbRzFD4OvAbu5MN7vk4Ezn
IS5dhsjY5BtjfzUovbWLkSv7I7NMkt68xTmJsWXenTTHmWgv35ybhV15lqi2qmIf9/q8j4b4HnRD
8c2OOTxFyDZq7C5GfKPcpq11QIxTPhMkAUsxg+M4Kwa/t4rCNgHJbMbU79ThvhOw+uDwXRdIMB4G
C1MtiLpxCC8j3TSFihUA/ivcYfk4oVTb925vHz2SNf1aztUeCjSJB6RO6HX6xVyq6Rs8PHisleUd
p3z5ora6e/Rg/hVJ9iKEyRjIaV6gkF4Wtak2XWwrB6cci00+JjIs8+YB1s1blObEwrPGbqrSeEWf
WQWN22nBBDQuk9HZuBmuDpMUwdKkx0QK3den+FKkVRa4KPqslc1vm/a1M09DsE4edHO4d6f+hiuU
hoNd7qeh38sevCex7JOhJ3NAMHG+EyzHTH9vMlTDVNiNh8BX/azOS+svpvtp7rXv4I3Qeev6gFDn
kmiDudfz9LlgDrij/1U2eA0I0LDVHAGmLfTY4jJjZRLGxeLuvTJhn0oBQg1VfGkko+uuy8mjrpRr
aZoXxsUYSjT5jRRNuer/Nd9SrC+Wk3EIwlQOC+mXgWiau3ww3ADKUBFqvXqqymGXFwmGLVSAR7wf
qm9FUem7jo8MdvbcY/ZI6eBc1byq56KZ7vOEgbeA/Or3srnWJ5MzWdIpTPTmkxDqp9lzLnE5+Qj2
US2a+hRGltLiRKY/aFZ60ze80ORo3AJ7f7Y6aiHPyk6NMRHHSvSFj1vgSZu6yfDtvGh5YfQksCbt
xmrybzGeN2FqKWGSGw1PDyViKVTIR6kBhDF4kz+3a5vj/h/uzmQ5jiQJz6+Cm6RDYnJfLjLr2lDY
QWxk9yWtABRz3/c86TV01mkOuukN5k30JPqywOIgAQzJZpX1UFPW1kaAxcjMyAgP999//50Wo11T
q/jnNh2uOVG63CpnKr+boJh0VnTpHWpBNz19A6aZL9wWdUjBvbtkFhHd0fhDF161afwJ5/fYyohw
iT2AE/M2mHXQOFgjVjvLlCqaAqORaCiFuZalN3WT34V0VoAon33wvRA3Nc1P/cw5V8RmWfk1PctD
yr1csbqybemUWrhzalivYx+5hrzQ7tUiKqe54EZTX4w+xqIG0hpe+r17Z6ikr1KvXqhJd9za4Uo1
2zto10fo0KCVoUSfdEot74fqmElTiwuXiTkDsqfRaUr9u86pPXFKHxondeMSMCNvXPWPRU19zNrU
n7qlv1DK+MqrDK5bf9JwUAs/IMQYKsCdIJnKmZ5MBXmQcAVRarUj0uaXugP/AQnJynIQWVLbVZ0n
y06o8Tz8NFk0oVXzI+Bskoo3dereZ26/ZnOrp2oS+tCq7ZDWu9k8KBAigWfygQ7LNwYr10KkFoEa
qV6YdbmUKv9Sb/EoBY32LlorEAeSscL/Ip9PYL9Ale+KwNAjIupR3RLMq47WE0BMYbIgYzqPSj34
ZNGUaZIpYTJrMEFwzKFVlb4+V/QIeRvBZDnF/ip0ijPIe/URYe4ilUV3RnGRO4vb+irTs2gSFtoF
EMJ1Y2qfMgsuX6gGE3bXrIytWa9Hi7AF30s8/iHVjCe8YwXXWbeWSQjjolHz/A+tzR9Dl3aLRFg9
VrFF26Z3gGQoqrblmRtr5UmDKZ7JShvg6otXJqE3ZdQaQZttX3ZaeNaJ9Rl5p3MnA55S8gopBrE1
rw2tu2vaJp8rYfV7FIhIZBNpiboNYz3wEczhIEwkHHq7Qj4nMt0Lt6+RKqn0lVlJHUcHl43s1J6b
VfNhIP1PSgjWEy2k4wh8hZPAau4RO7tNCoJWK4vOUJimTYUY3KqdarMg4mUY6fms8m0N9ZYcWLQZ
mkxcpI15kdrKqZgIyswNPfqj9vVjWWAC3IqC3Fg8ClWScdTQ4jBl9XGj9idZUOBDueSAaxvFhzAp
KGJOxPtS5VSnxwQeu+yVqKRlQOVyOKOnkTGhFFmYOSkRBTRDhSjYmbQgNKJVLFsBrgkskA9yn7Rz
BInKc6QBbxA/0TgsHXPpSAQEihf3TJWszW2zZU+FU8T4V3DQy09iBnCmJhEGTblyLFeddEUsXhcq
Jx06Fp5w0rX2U51DfpCzPnpokTc4N0o0TyvRmkuNfQoTTwEAjbtrye6Bsa3qNEGHAroTciVtIVqn
LjXxR3EqpFNExi4LXwQeszVwR6rN5p1R3RY2UEKIQCU8QlQ1hVyYkmRNL21W60T1dH3WFUaNy4lA
/KxwhfQepmxxq9tJcdWFon3VCFIyT/O4as9sHQqFRD28gp9VNbS0NAL31BE5LLGcR7S1IzET1Avk
DLA9uHFJ9qDplTpVyCafKfRfWuSJok7Ie/bRzKjz/KzL3WuvFftpFqmr0De7Zd2b9hKXjzBf/BS3
9mMhJPpxpml3fQbhFDYWnbbN8CmgFGDq5gBOgd783gcwP3pXv0Iao5tJcnUPreGjZ+lDry6tRg1n
2DJp6s1JmT1FTirNpSq7RL7Cm4qoOy9JyDtHktAas7JogQI7+Y/QkQR2K4+P1sASdd/rXPCUY5EU
+lxX5DXKWf60liUibDc8FSjgOiWQkuciTJGJIWUfM0QYyPEnc9ExTztFpihJcO5UYvgFlMN5FvQx
ApcQOlXkXyaV3PpH2YbiAi5W2BCQbUMhihDO4z6k6FOvCUJruDGUPB1HLm8qMDCOiu/NKxAdWHr4
c7kumrNKVOENGtpD5doXqorYBICsMYMzpV2UUpme07mqYWI6lCw0lzmTTlIzcy8EYLAZ+hYg3EqH
sEQXxAGKqFrO2QAZj1Jgp4CtkWaXWRPf6YnWYHhDWmvOuLcwWOR9VoC3Iuww1XWP/I5UonZzRDvQ
KJ7nBTzliZQPiSQayEIy7NGkPCk0Q5o6KJ8s7AHBdqWCiDVIl5mcXqAa4xPfIutGVTLkvZC8R6kr
V1lKxgqDc1zHxiJ1ccCpjukR6KanBip+WrRQ6LiaSiAqyGTVE4OAcIZy3VyOmhPSjx9rQX+IUgSp
eTvU1iTWnZyhZWdaN2hNXYbOHfjDpVVF4UUHyXZWdVa2xMYHUDTVZRtLIpwsATfWVZPhYVB6RaUA
N9CXbMAnQYaDmx2XVgqaEf2u2dYRUDhwkxaex2iNT0LP0CaGUB5HPSw1y24hfDdH6CneInnlAaXI
vwtNfW818XmtE1TohEkAFh26Fx3ztVHL+2i79ae66QnjgN5RA0QxtbfuDKW4aVi3RopgGNA76K01
b2N2p4s76RR/RG6NqJQaq3O7MeJZqRJmq2Y3zezkHrIKCs/xcefb51UtPraKfJ230hl6tDIQQ4E2
S1c601CpL2L4RXT9ntE1a16lOXXpSXAdUo2EcgzsSu74M2TZC4QLi6PQrj8ETUPLLT0QZ9QthVwy
nGeWsnR689TOIaeh0pWDz9YrJaLzhFtLMwXOrJ0pJNxagKe0vlLcPyIlc6dgMydCbM1NIZxxZx/J
N9/axbqhi5RAzOQK0VTNHx2/5NSy5G6Kbu4yMdRPTeJeJ0ZG0g2NRI7nUwfwtJCLEwLKZdXmf1CX
NU/QsEKAFgiJGvjSvKayzp0YZXke6CLMTveyBRlg1RwTshxpqfeH0RdIVEDoQLjLWJaaBEuzPXYl
9TgyaNNqucYNNVZsNDk5Le0uXmTQr4gee7gRnr8ObedzqkWfhay/Qj/xEn/8Y+CFp1LqDDC2cu+I
IbxSg25VyCrhtfcCzBEjkJoz09Ah72o4e6rc3PlR9wH/CzEXV1oQbJxaUThTM1BO0UgSfeE3usnE
gPpOA7G/lFUPfbeyA16Laqq7qJe5JFjJrpHVt2+wUWSng8ajHEuVTlCSIzNfQq/2lDSaqb4AzN+a
+SxGECach0Kpfy5C2blDqNhZBH0GQCeX5TSmerw5tsV42iN/N5e7+E72+h6+rARNjnRvXsGLaEQj
nSmRX89iU4LDGbjo2OmpOBuid8907altG4+202Q3SQxAOqlc3Z4qodYAOElGNa97bU7dAI/rp8pU
d/vjMq8hfGva0EEaiko7NRwAGXok1EeKKv4BUJqzG92lydl62RsKJiIVpSN8usciNKxLU0k/9SrZ
HBFZ1NItYkoEywJqmukvxLKaO64qXnsOIodKp5/10AxgQcw7sj6lasCxTvP0xst0il7diJ2nNhMx
gP6spMKTnHrmLNYhplsFNLVWS5MLqiEpXDStI6jRR2Lb13P6AbpQarXHnGDponbUW8N2P9gGTlze
PwJianN0AYV5r7oGT+wA/A3hj2I4TxU09plQGM5x51IW4Dv3Rqceh1Z6U6TaSYOQUqAlg5kUo1Uc
ES0HxanciuFRiH2awKWnUlRF+sUKrUd8EwpACg+wSDSfnFCwH/weW27FcrZIM8UEsMwEDyqdHhWT
TonB+szigxp23IJTxqdN4C5DcZBu79wzih+yCepSR0ICw9a39WDpllSYJASD08o3PwmCcNfr6aXY
Gc20lcnyRUjJNLlOk/qklZgsY270JGBV3yomaRPkM00mwuitD3gJMzIr1cRzlZuIOmrSM/XMEeKP
Tlw8ZgFaTFJCatA4G+rhbIeaPSlgz6rlVZVU8twIDWFRhNU87DnVAd4rdL5RpzQ1Up34oad+SpWH
4nTGVDYjjnQ1P+mFZu728UIq7XZeyqR8096iMDGrjjtTiea89xO/y7LjPAEg923hIq/9E0FVPkYx
RNFCsMSFVzhXvVLV50Ln/5575V3SGN1xWZg2eATSbW6lId6llddGEC+s0EXzqHBbBKICdopIa44U
zRy6ubrk/GjT2NvwDao6OxWl6lPv9yw1hkmo7zWEmSnRb6RRox49Ot849UthkVaD2HXn2DcIk1RD
nc0nyDTVFJ/7yg+lRRPoNqwetX1CReZjV1TccaVBISXNMulsxSA29NwjZiP3J6bpf2pVce3mSnmj
1jGFDHGBUQ7knpQ87JCuxbePmV8xjU41H2qzEgnWtAv6Kw/h2muZGoByEhQapw3p62kO0Wra5jQz
LJ30Hub5GeoneCEI8SqJeV9E9OJAvRVZXisgi55xMmYgGOScumoG3HkcouEO2Ss70YVeP+48PJWq
Cm6NRv4QRHo086xQPqpKETZLEwCUwC0a+O5ItRLcF66dA/xS9jrVBYSZjmBjyjVi60XtnPLue2vh
UZ0snZtSXhiXiptRyNJ0jmNPqOLvutNaNRzQVRN9iNPQHdAusQqqmQLjvZsGAY0/L+VQ1ILzTk+4
VNy3VM0IjlpPUzpMeLetDEA5bwOqT07I9iOCKmmU/Hq1aNFbI1PIkSO/TLkW7lC3MmTaYc7LRKK2
UdKJmuZaQ+9WOB96Ne9NJwku60BAgbDCtxGyFPOdlQx65mmoFc4NDeeOQpuADVlYuBmEUb6/RvHO
j+/jll0+iYYOqrNS8qpqHYUFh/4gurDsJLXPP+bArdQCh/eAo8y+U5XD/2m4J05ipQs68Gcan0zi
TBKUZRtZQjIF+3tSK0Umi+PjmSdIbc7sOomis9Y16/yExBAvRnI6C436mPtqdSSmAL5C8SGTSr97
bOS6Nh9byCf3LsXk3lxlJ3Bbqqgvewcn9bpupESdyX0UnCOtT/NcyQ+To5ZSi+5crKxQnZm46/GR
3jgK5clhg/A+bCwoG/QgRVoU/c5AvNGkujySbaPKF3Xlmv6S07Nl3nsU9hZBrnfGFf23LOs06EWz
+h2vD5k0pD54SIqkRTqXWmYjfPKRpRQnlA0Ru7pBqYuADS4gnFD09AbKe3LCMw+G/VyFN4YeFclg
vLNc6Y+cLoTSbxeNdEsPT8ubU+Ah9eg4IvefTeqi8s5T3RDcY6tCkhes2EuiJzAZtz1ywWZgGfl6
hYvrNlWqgMYGcW2fkFqnL0UbNll+qVE3Fd0UAhXRMFiisP2QRGSmTwoV1v0sRJJWPUHW0ZPPG4M6
ObAREh526gOMBLkiiFPajVNK3kpN/QiKFTe4XGYqnru1gVcvioEPbi0Gsngt6Z32qXTyppsrWQVj
QSlIAH+QcyGMIdMhb4Pkd05C1C0k6BSZJM+qgZl8IlYF3cUxZZ1NiFelFPibai0b1HkQa8iXEoz2
+loPe11dFo7HmyFdDOO0Ss3EODMI5457KLH5lKmUCf3blKJlAQacSY4r9IVLL8Z3P0NhUmes3OhO
afrdy8eaoCfGRU+NerTErMNQtqSkbpYBTXrTqVgXgKuCCxtg4iU25gMaoXujBj0wDFLd6V2cO65G
yizsk/NMTM1TH37Pk9ClFeem5iRLEgvNGYz9c18mATnhFIR1UtOl4UOURoWLdECckk/UuvKuFxIV
dyGA0AbUJ0Dod4qeUgyw65M6jWoK42zHX0RFHJIGHdKWZouMgReCPKM/V5KbhR8R4xBpCFTXrEUp
eoAxIj14CCThodQbOia+lTBTlVJT71OtFmlxAOE3PZcD30MyuqsRjndSZucqwpQNMGT6WYlpGXcU
e5Ctp43YQlXzoYsrxyYizB8FjUqGidcb1Hi4TQtRxylQoTyGVUoA78to+c5qv6y1ZWp6VDZUutBe
a7p7G3gt5NxWboSuQRq+kdOTWI+azw7XDS5iYBPgNjckbkEerrYJi0lXUZ2p3tJSOs1gagVaOZfT
TugpjvBykAtNdR+NFt3wSewPbXJjyVxFQYgQX20VV5oqgOrQ+YOsHBgWGFPrdHeIdbKVrSIo5cvW
53amJLpC9KobEx1fXy0fE5m2R5O8rUL5vIbqt1TDiEKdngaAFMBpUXmC2xCQkSlEjKeI+uJJ5eZB
g8umQODCeRaKKWR18q+qJw/C/GKL6ZTgVVHnsKGe04jjLO4iCZ5CEdvkPvKBWd7ZbTUDlMouqG3G
RJJauSvLgqoXRS70eZFkQbb0OonXYqVoUk1isxRuNYqGnJmvKMrSViL3rAT0vUpESqBUwgRjKkFC
yBalEUm3MsIRNTcrepSpCOFxYTfdTeUm0hWQBoB5moFWTnMxjmZm6KU0D0SRsIJemZUqSBUw25GO
/mtFPahTX0LMSj5BtsWEgCyh/Y8Me9EtFbF3y1nfONhH4ig7nUZRp6ypPlHcGWog6rT0AqQgfLsT
LCAK6NyVRzoP3CfOF6moJ2e515vlxLI6FNglvf6k1yZcckmTOIfyFnA5SRIOXDqWYIJpjPlHrid+
NNXVyEyIRjStmVCVVyBMqYsP8Jzw/lNatDEVrnMJv4Z/pmIlqHZpRSRNY/xjRMLtWvwcwTueWrQs
Eqd2I1GpayJ+oU6cHkxzjnlp84UXUz426SirpHNaZdX6PI3xRk5Ek14XCpwSzKhbCKuw9+vfB+nT
mW427RWlzqY5w9MP70kZIijRSAVsT1GALkqe11EvgkrHhktii/xNWiTmZ7FIy4vaomQMBziFE1Vw
cNJaoUTE3Y/M3+ukTW+hQFXnnkHtcp6xEKaUCbCWIjmkWNVzCv2miHUInxAAKeMbxOPRTFU/wbDj
u4iHVD1Kjh6Oh4hhJ/NiC+61lacJZITCCG9ttzhTy7Ao58TieOtF2d7GNBD+ZCFfCqcUvSKYJoEb
xqtClOMPrSCKD1oI6yCsq+jB06UM2E6jbFtAY5dkSp+C/oRVdE32BLadKKQKSjiNiHBiqtbHRZXr
n700xZHqRLwSKpBpfS234T3UVJc6JM11eDM91JxIrEVl1kitdlOFWSEsVVItF6Aw9Vxu0ownUtzm
mnj3tgzRGZ3iwkNkLrXOv+1yO15Xdbiq4P/PdZC4ft7X17j9zpXMafTBJG8YnPpGDjm89SzKuF2L
Qtxcz6cZmVEYJkOlrpG5V/Qyrc6UBN3OgF4bBkQqobzovZDuG3QScx89x7LhjahFcueFHgFmD7dn
SqovoAC4psJWlPr8AzQJ84nHdj6oig3BqHQS4UxLC/EurwzvMYFxIlBWV1nmoiYtTJoPVFqdUd9b
HXsmsDnegOAtXAdsFzqhyNL2aRaEMrYy1OSGeacjOEylxIVPWJHPe3jQ7RFKLRic56IJ+oPW1ZGi
dBYQZiRdyXrPusTbY91LbRfrEERRflLMkJRDV1iOfIIus/aZBL1wKTmhD6gv1sDfm39Xe7SvmFJu
lM1gU/SnsLusPyqvlB7FnpI0GntY6bXrVlZOgbySA6LAOToOBBGb4bURFiakaQQljLBEj+igBN2m
MCD0Fz5SpBMEels4RxpfE4f9FDpxAh9T7rRjWSS73xQ14CF8R3hXGcGMgx6MMXcLp2J0sAJY74mk
QUXx/eAhh1QzozmidipmOla3VkP0XZESp/AiE0y8Vhhbj21XK8WirLQQAVpqBtaEF/Z5QuXxzEC8
ZiE6RkAnj6ya4jaQCjR6IEc6hQYmpTECXY+gumr0owCt848iS66LSUFxbjynLjN8aGKi9xl5BYp7
OrswFlJCLfrcAvT+DFFZ1lFylvT7ho2MKZPCrDmKJUNNpwQKbntT0AqZFJ5C73ewHmpErEas5ady
M1ll2bv9PWhKeM8G1iAjEoo4EyMsW8BXm8qouJcqzk78Zz03Y4oUQ2aklAC3+KNpn8MVF2ZiY3po
U1vtVS56Q3tgeNFUIXBvyAwESMM708h3YutONx3niCpz9UZOSJwilaTdu7qCcxnhdYkTn4jukyq1
yJchPgNzSaeFrVu0/QUMK/lD0+tOPhPLeGCsUz1K1xl4sjb9UcRMnVuCg4uUd677waiQjj1Ryqhf
VFmefgrJGd27lkFZgZff5Qks5dzMgiepzxxOY1jUILwo3ksJHrsnwlmldCtHfKjSKdXNqKcPFzGa
CmBlYs1yibuQ/YPMLl9PEjKCk6RPqmspQogozVXvgizno4TyRzUVHcky506N6sY9stedTmuWjBca
RgHnSJCXsrpExUfI58+nP7pdcK0pyWRreRDcZymq9Vd95brp1LRzVngNzlKfqg6rdGK1GhGlsSk+
s4aj5jwuhEJZRKwUZOZiF5h5MwBIODsioToXyoGfFO2Vnjm4XIo1RG56pXFINXLCb9S2ZeMHgcW6
pHBeEqetjpgw6txtKT4Ew1qBZU+JoyaK3aLUe18+19GzDM4RXW7tRS/RSlmraHtEqUzNBAV2xiCU
fXJANWXXBkslDzNrjoKIBi2jr4iM5bKpg2Xqtnz/2QqQlLH1ExMlAYcAKchobZarAfWeGwNGmYGB
WjaBgGfSo6WBMVe5qg1EEnrU7blQZIduBAmX1A0t6Bs2HSkc+qrGVaKKSzic8OnhKwglJLQGZI22
41pALFFDrxMpC9SjTp1S/Qu6PzU3DiFCVJF4F5V9kJ4CESjRFfw0y5+WFYzEKfWxcrBwNEO1lpar
l/mRpA98yIaNetRvei53PfsCpnMYIPbqZcUU7Bf53AJ2D6sanubayjlPJy1cDhRC6lI3plU5aC13
md2L09glrpp6useb7MQ0jM/SrpX8ZRVy7UkuBLE7Qw0u/8ga0gE2k1Zz5vSQqkCm7BwWikKzXHUq
q5ZzUxa0E4KYXDonqUc3vomEmBR11l5ANUcmyx1NbFCtQz+tjzXhyJU8atEnEAPl8k4jAjHnuEVU
8qFWDVPKEAb33Tfq8P75HeYA8fTRK5ygWtZxINLnlm8nU+JV65EsZU2PEJfwj3O4QNLG08IKq2KW
5lR0RRESS9VSGEQzL81c+KhvzhqR+vUPxAu2caS3nkhxQhNFj2hfgVIlbtdFU7nvgFy1phRvnThX
s5sWdo59QmTP8lPzljwMpKjgvkAeD1sP8hLPkN22YQ35jXwJz4LmVILuIswBuBgWZAgD6vgtOpdY
y6KVlD/w8s1PQWbPfVOAQ+VRXjOweQXHuRZS1l7jxPeOJ7ccIeFF3agUeiiEPUARE6uLnGvHJ4tN
pVkJW6n8LOfW75QPYhE1jcN6UYrtx03Z3p/SqbpNIv57LT01Ug/9MVXRo3UyyHAWr4ca7ubxhWDp
l7sbtKO+JyP64qvz1yKjz9KnX1RGN7qat8nPfWmrGTXc0duBvuhb3X5bmFQeepiOlEk3I21EUb81
Qojyalk9IV6q6ofoZsqU6BKCDR8GDJPY+fLX5qGsiEiE65r1/KF8leu9mKG3t/5WjfXnvvOtB1hv
3sugzUov4R2nQJYPFU1GdZreZpsPpcovpsCwDhXa+qIcxskxfH65KZBV7ninVaAphzT9MuHhfnnN
lOe/mAJBPqQ7tKarFA08f54v+AstAx311d2mQDu0ZAylpL27CsxD1HGpaLeeV9uv9OS8q92eXD6k
s7hk6Wz1zWe8/gXj0MJPGnSIv7z856n+haZgaPG90xQoOgvcQkAd2eXnz2j9S6JySHsBRH5/ubc/
SDrv9OiaeMi+Hmr4Ub8YPpi3F1tfPdRhZCMBDHC6+fxyMzCoG+w0A7pyKKu6Yej0jN98xusfkUhL
Fq1BAvn588st/02fhJ2mQLMOiTwV9v+XKeAZXywCSTxET97SB71IrvML7Xx59/VvoQGqWoBmKM8M
n/HRJyG4LiNfAmXy+a+fpeB/qSnYdQPwjMhnIDH46qWLh3gEBv3jn83rL/TMe3P6hgzx1/f6YsV/
cfpMmqE8b/pfcAp2PfdVhaWt4djRAWDzebXp5UNpY/K2lv+Xs3sWSk27mT3pEMNuwVSj98HwGZ99
mD0oziaVYf+0ir+W+ZMk9HB2mgJdPYQagFSSPH52QTIRQKYLioRheP78crb/jSj0nw1+Fbx6GsJr
kjk2fYp2CBMR00CHrM3nl3N6JAOdqZ1evEb/EdLmqkHzkc1nfO5ph7o8NCFBoewXnQJz190P9EEr
FRMS7njpy4cI6ivGV4fY+vWOfHXXZ1esQw1Aw0AF5OvrfXH8CZZ1KKKiidTfl4Do+YK/kAuAUs2O
O0DFvA+wl741cOMdIHA8aoM6O0b2+fPLHYDSrstANWhPZKCKr463AB4hJDULsZMvgM+v9+hY7J3s
n0BcZ6CTgkbg9v2P3V9aN6nD8UfYv3n9v94UfEEjALpf4tF/AvzFCiDdJ1mGNn79A+TDX4AIbPHA
5732Q9v/B770FUSfQtN42sDn3rp40crru1/YgudvB/iCGm+gYeC6r60ZNt8c4PTnsZ8B5OHn//74
su3XJrh98ZdD37MXP46++5xzePG328j45bW+TMfbG333Eba/XHrrfJU/unRuHbqcfXmo535jv8Ul
f1V6j6uXDS8Qe9z++G7S4J+O6+hWvkbzo9++eBXbO/rzf//iTeBKmdJ/4KuYruLV0+g1KDgL/1wR
b3rKfTVZ33rBRzRmicNV/LQdaljMw2bfdeDzdQvxZjvO8xb57qp5Ni/fut+blReXB1csWZr7cdsH
515WrXEnXl4Jgd3tj/9qfX7/SnexV66fDm7KVbkutsMNzyEPHtGu0zNlgHwVHvwWrfNXu0s2xCFG
+JdX4GZ+6NVOV7n38LBejaYG/0LhrCWU+87479mSv2YDcwrSKEeh56BOSIAMsrj7dn75NF8M88tf
zQfLtz0W/qKnJJE2sndfbusbZ8D/D+dF6LCeR1ZqD5vlt9hJwtGge7B8k6QsGmzqdidsTNQ+xl3H
3mjLyfj6/3Kz/eBeplEHPUy97UDDvSp7GHbqrkaGX5W2V/h5u3m9TquH0Hs8SD4flO76gPYizugc
UPdwuszWUfKYwyx4PPj+9fawAqfQPnLoitvpGV6AuofFgs57kiej40X7lm3+weXy9XT5PBwu8dc5
enn7GjDzrstyukrXB/fr/Gm9HWuYmMHD33Xkme89JFU5WvH6t07FH5yZudOl5fb2hpvV93Cz86xa
lQl2Lzw4qrx4PbIp+h6WyZxyyHw8rLGHrUrHGS9Jx+ba2MPuvGXbH62gr48mwtyDU3a0ehhvQnMP
r+/IfXUMmHt4ZW8XAq7XduH9vHWd/uP/lOuDp/9yXCfeuBE0hNjdhz9dx93opW061u+6mc+8h9de
AUWku9/t2bqgxd/ocKFL4h7G9R5ezYK6h8P2nPDNWRWPq3x7h4P9kfZxjJyvuqQsR0ZYGtoT7Pri
zlfhqhnZYKgJexn21aB72MXnHKSPryLOoZn67nNQYX29anRIk63c18ireGwmpX0cc+dJP9hfQuPt
bW7Wmr6HZXzh4eKPRt3HkbEZ9dVEGHvwUJ7NsEBH5GJVje7a2sNCvv7H3yv42iO3kBzv9jo/b+av
iUzGYA+09N2HvVl3j+46DF8BGuIe7vgGb809+G3jcG5vdFhz0Jm2P/78dNys47WzCrcDbcYd0tG7
7u2bAUdaHZytk3i0UeSB6Lvz4Em0CsdLWh56Te08bvU0xnRA1Xcf9TYZR2mysocD+uYf/ys5gHv/
j79vsLqr/B//O3700vFcD72odp2TW7Zh8WqulT1smNtV3L820BCXd7/hO+fNBlf3sKDBCQIvXh0s
VsXILSL9vvs9kxLwXvn0sraHSZ6Dw5RU2GzvcLO993HA/vEmBpH1PSy2P7zoYfXQjFexvoeJeLah
N2/290DA2HWHTLz84BZnbmRENWUPI//20K1H745+93SYG7rNGRaEXkn8fjz1Hhj71+CwpOVp9PUj
SCwYccxb+A4KmzyCuH/nO79EZu/NSQ075/Uy+/LIP4itvJ8slIbM6Kvl+yfHfW3Z3wlK/9yIc1oN
jk8h+Gdvwc8/N+hFkg8e0DsJnU1GcrcpqIohXfTqhCNRtOPUfvHa3t6zItHacLfXdjnshPEd64pJ
o0TZVCG7GHTxI8Gz2zWuKGhzktdX0VXYNOSBVRliFby6bwKSxHU/lE5jzaxeLUTdRCFWNi1ZxcpR
saOI3zplf/RCk1U44NpvE4+UhbGZTNjzPB8lqqjNv569iqxid712iEl+9HLngChpUnK2j4AfSOqa
RXkrpQhw/hVqNr4FOP7wxVZI8q0ftrc9nPTvpfte7ZWfeKqvyc+DizVZiHxIcXOTz6focFlTJQ+q
MIsK7C4RF/qbeMnz8/37TqkhJ/wfyS95z65Jb86hFwvgB3crxvgzYjwHx8VrcgPlZzIZcEvXLUkd
WGffh5D/fe/9vS3/I77Kiwl744u8fJohJIek9PJXc069vzgXrr9jsP/znvIr9eKvfbRnpsuIUrW9
gW8RbX7Lq4fRgfAt8/+DmxIH0XOq1QYLmKzyBwKdlyZ5D9sepkDlhWOuwFBS9Gz3fx6AGu529TRO
1Ep7QM2GTNlk5a6i1ehwkvcwFdNVh6rtFwM4Gn0g4O46IdNXq2MfaYFZEoECjKmG+4jXt+O+nwfX
97A8YNG9JudZe9gvR9XqCW5bNQ5V3vrlL6z9D+7E5Qobv10FgztE2fH2x5/fJSes41fvT5L3gIuc
r/IBH3qdzdgHU+I8ictiAIHL7eNvZuObnvUPzvFVtaYt5MH1KxqkLO5hcz/TIE895A031vRiXXuj
PS4P0hG7bvLnq5xVj+PQQN6L5ct5o0+rp83t3yYPhHHbGx7egCzvYVvegoY+z8+UdZkU7xlDWX4T
Qv/57fQ8Ufde/MiUb55oYD49WwVAo/Gb2UcuGRWi0ivcg3svd7x3jTwiI9v5/PkNfXfzzSvsYSFP
knj1isiAGtvudz4lWn9cjZfUPvKUN6uxVyQbe7BvNwOneU4oBAxejRfLPnKgz6sTF6Z0//H3cB11
2+kdNhpK1Nsff36dbB7gfMUV1qNc6KDnszc79HwKHPzXRb5in/237V0PD6EQwr9Bq15v4/eCnG+E
PmNpoZH//EMlC9/BGrY++GbgYeb/ZK3Iy6f58s9f/mr+10dx8gDL7vpY36A//7tKYD478MM8Nud4
aW/X38/vmt/6NVGF548H3sO591seQUIexVZ72IWTVeyEOKSFu330zUG9B7/xvKP9xpgWNdTJcpZS
j/Tz80uHtNcvbQ/GmmaL8TjfpezhXiEYPyRP43e2j4TwTe4dnK3iYLQY3iZ6XtvK75fHYLfG3Pl9
ZJiXcMUPTof/3fx2vV0AwypD0Hv748+vh+P4CZ7HKwxfkvYQqDHy+NVtREN2Xb8nq3RsGqR94AKn
Xe50/WtzRr529wl+zoDRmG9MVUbhcfexnzNV74y9h4VxuupXaI6/MhbSPvb12eoVaLSPso3zwbV9
s0W0Pcwy4TClNq/W8j44HjBJn7x6HAlJ+4BeBopq93pP78PpvFinY8aZZOwB8LtaEZesw/ciUcnc
y/jBG1dFsvawt68on0Zh/U00S3Hezgc14YOzSjEb26E2jsU+cNtbd+W9TgDJ+/Atble+93amIb5s
H+Hnj6nblQf7czvOs4+1Bw9jAEMGt/C1mZP3YZHu+of1O9OxD6T53luX8Soazcc+TN0ljIqkPjgu
Ka1LD/52QL8ompNV72QMB5nOPbyALxc8rej14MLG+tvB9o/eexc11H1g3zcp0GbYvWdvIBPsw/c5
956ewvXBfFWUL98R6vzfHB2Y44doF19m7cb1AkgKMbP29Y/v5HaR1TL2Qc/cnCorXlDuhf/3f/zP
Ilh1K/C8jhIO7mBJFRJI93uTSp5eV/ZRg3LrURkoUOEyLuswUFBS9oHVQ6kOVsF2uRd/m3krmpWV
PNUHKk3HyNkg2oE43/b1/rxpmyXBU8IE3q4CwkgvWm2HHKwcoq/wWvaAxp6uKg+V9pdjS4P2Dsqy
29/9/CNcrYTQEx5dbyUURbUd7zlG2VzjuzjU92OrGyLtd0begw06W6Wl+8qteZ6a7x5c76FLfw18
9sxF+w9ElnJnCBHHYfQ3jeYP2swJLnw9duLlPSzLSb6iM8/LhbmPGoEpjuXI8duH9ZwmYfK6/nQf
TsP8kZRskr+cA30PM7sgf/zoDsXDrypR98H8XqzCYPCB3z2u9mBuj+i4+WoN7yUo4OzF7xstDemb
JMQf3B1DCAYLZZQFkUxt+053OBrW+fhA+D6z7PtnwV1evb5ZFKR3v9l7Sqp6lHNGRzB0yO+N/O87
Bp51cXY9Bl7e//Cqv81+e34/g4n6Kh22vYFvkacm69DrRyt3HzSIaULsNvAJRu9sH+jMPDy4WYX1
a9O2j0QsHJZyTSHc6J7fVgT8eQAarPhpoGRvF+yzC7aHnfH/uLuapsaNIPpXdEtSlQMWJmwuqTLG
NsbGSxDLVnKT8RQoCA0ZWXi9qRz3X+1t/1hejz3BPVYsVuplt3LERY1GrZ6e/nqvJxCwtRBs5Z2U
TM+2PDBoTBCWCHt3nnhTYXvrqt7L+F1l7e1O++2RWJ8fHJKnV6iguNt8my92/DCnB20RTNASubWL
IvcSjaFEJHb56SNAe0tuLohv+EmoZdxum5J8Yb0oQXE01YsdOvS16r4rUEwGy3ivmS5JdEwcKXPv
t78KZGkj8nt1aUOQRIGnq6mL6vuRwv2W3fxQ5lFKdDfZOpIyWYCWD/KIy55zINEkpLVDCLBr5KAy
GK722/rJH4k7wnQ1SRQP+moGqs4nVkKi2LKTy7aqmjsJ/p55W62DknOdLrfXF5D+en1b2KOPTSHK
vxBCKlp7gJ1Ki1j9UeCMsETyNvyseAJQPVNMJyo2Lray73B2fYymttT9xjQLMEOnFPXjjBGyW1O0
irmVrOcjgaLv3hqUB9CLvj5w/AECO5+oRdCNU4U6PL+e0b/lHlZfLpPEozuR4Mi6ijN4sIXbnZW1
RM/fJEbdga0qcWZJwL8reNuc0BX06u5R9cV7nsyv0atZerkA/CjwgPgB4BB6hRLyLJncLUZWu33a
L/mzgFLjksqRUy2v6UpEOqv+zROVAmTwY9DJ0WScA+Bpjc0lnViURVCX6BbZLfNTgEl1L1v/q1/q
OyQJmNQwu01iXdR83TL0LUKJLpHL4jFOvc0KaOZbfN5k1Unex7hZnu0CRNa9R30xbzmZoUQlpEsl
e0IhuEPrNkoCp4kjh4cAwWIqESoX7QOabrY75qi+Yd9ssibDOcm0CV4XqEDCXyx14zALDbOp9zAG
A5hMmoHwDWegViQB/8NQJ51uIfWbq0IH7XYA1riFSOUE/OoOIYY950GgrIeM3U1SMOeQxr01PQ5H
OoenYy31iTLv1Y1+9Oo9EjgXbD42HnCg8hhVn+WjIr2hAMyJgb5gdV6iet1jRd2+rD5LI1Wbynpo
IAbu90jw3fVymE8uBAlntfteURHZvTbJVgLr0U+22PwlzHo/NlqV2W+JgswK0LEpCZq31FQdBskU
jCkYX+GWIhFLdMINgOvLcrVk6wrEwwOkhOKMLyshB0x4uFZsswJmuGs0IlCmvuB5ck+p7wedFHAL
DRNCS4JBcIimS8842IF2TbVsOI9TvlsJcOSpMp6CYXhkc+GeIlAAVSzHaLUkbqBxPPcaDjDTqfmG
x8n8tvBdk9Y2UVPx2VmbKNWP8Z2nwBLM9OMEdh0wOPRt8TEALQmAxLh4pwAUKQzvD5LoszzT6Qwy
cR+NrCUaH92f9U80Wspjn5ZXwFCgQ2/ONyvRLvkfZEF2BGJTU4Gs9sLrOpC4mpGf9Q2bBPfAOdjM
Co9ztSUxGOgCrZOePxVKMKPTifZRb4AkNldgdOPZQkTG0cQ0EK+pSkQPGGfklqETZycNNl4VOZAp
ktJs4VDAHEcLFCD4fiWCpGiRzAGF9NU4lLjy3twZiJi5P2Brc5Kpb9XWeY4R0hozzcNGCXTdFZwr
GtzRBQDSbdbqx06WsmdWLIjzggiVDVdoiagmAqKVX6qhRBIend7KFrs4LqIFKi+B3NsKtgZQVUld
AgSmApfVSOf6kUkbKbf2T9vsjZ/vyHz6QOemLDTDwFXk/TFkvrX/6mAv3G9XP+7r9RSs4AJNU2ub
+6ez/WWau+Jbsimbx5Lmwza12t3lg5fDkcgADwBtBJWkSR7cDq1jJ8FBMwQPA1tUgtx8mJtYsR7j
loRwsdc/2V4l7q1TbWaeCCTM0ahYgJ2J7VaCpnmskOT1RhVIQGVew51jm5Vgwv4VvK4scYPBse4h
9S/tKC5mSdAxsX9HSVTlo6WXKg0l0NprP4P2HPTuE+r+YA0FoURj6VugjEBDl7GULPhfm0v8NwXI
oVvGOjASmd6JDqB03+WB7zLimnMPq68lAwqogqiYzlBaxfw0dhTb4Z6EWca8gmnZnU0TwluHEvFb
Z1oEZ0XOQ+TV6gIy+uuiF/UurnrHfwekPNS+s6X/YBBGWW8fDPCvQtAWt9vfcnN5Gd3xy3ojm75L
b5O9xxERVfzD2te5TtGP9Ms/AAAA//8=</cx:binary>
              </cx:geoCache>
            </cx:geography>
          </cx:layoutPr>
        </cx:series>
      </cx:plotAreaRegion>
    </cx:plotArea>
    <cx:legend pos="r" align="min"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_xlchart.v2.14</cx:f>
      </cx:strDim>
      <cx:numDim type="val">
        <cx:f>_xlchart.v2.16</cx:f>
      </cx:numDim>
    </cx:data>
  </cx:chartData>
  <cx:chart>
    <cx:title pos="t" align="ctr" overlay="0">
      <cx:tx>
        <cx:txData>
          <cx:v>Methodology type</cx:v>
        </cx:txData>
      </cx:tx>
      <cx:txPr>
        <a:bodyPr spcFirstLastPara="1" vertOverflow="ellipsis" horzOverflow="overflow" wrap="square" lIns="0" tIns="0" rIns="0" bIns="0" anchor="ctr" anchorCtr="1"/>
        <a:lstStyle/>
        <a:p>
          <a:pPr algn="ctr" rtl="0">
            <a:defRPr/>
          </a:pPr>
          <a:r>
            <a:rPr lang="fr-FR" sz="1400" b="0" i="0" u="none" strike="noStrike" baseline="0">
              <a:solidFill>
                <a:sysClr val="windowText" lastClr="000000">
                  <a:lumMod val="65000"/>
                  <a:lumOff val="35000"/>
                </a:sysClr>
              </a:solidFill>
              <a:latin typeface="Aptos Narrow" panose="02110004020202020204"/>
            </a:rPr>
            <a:t>Methodology type</a:t>
          </a:r>
        </a:p>
      </cx:txPr>
    </cx:title>
    <cx:plotArea>
      <cx:plotAreaRegion>
        <cx:series layoutId="funnel" uniqueId="{E038D349-589F-4610-B438-33A532AE9C28}">
          <cx:tx>
            <cx:txData>
              <cx:f>_xlchart.v2.15</cx:f>
              <cx:v>Count</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0" value="1"/>
          </cx:dataLabels>
          <cx:dataId val="0"/>
        </cx:series>
      </cx:plotAreaRegion>
      <cx:axis id="0">
        <cx:catScaling gapWidth="0.0599999987"/>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olors1.xml><?xml version="1.0" encoding="utf-8"?>
<cs:colorStyle xmlns:cs="http://schemas.microsoft.com/office/drawing/2012/chartStyle" xmlns:a="http://schemas.openxmlformats.org/drawingml/2006/main" meth="cycle" id="10000">
  <a:srgbClr val="637CEF"/>
  <a:srgbClr val="E3008C"/>
  <a:srgbClr val="2AA0A4"/>
  <a:srgbClr val="9373C0"/>
  <a:srgbClr val="13A10E"/>
  <a:srgbClr val="3A96DD"/>
  <a:srgbClr val="CA5010"/>
  <a:srgbClr val="57811B"/>
  <a:srgbClr val="B146C2"/>
  <a:srgbClr val="AE8C00"/>
  <a:srgbClr val="AE8C00"/>
  <a:srgbClr val="637CEF"/>
  <a:srgbClr val="EE5FB7"/>
  <a:srgbClr val="008B94"/>
  <a:srgbClr val="D77440"/>
  <a:srgbClr val="BA58C9"/>
  <a:srgbClr val="3A96DD"/>
  <a:srgbClr val="E3008C"/>
  <a:srgbClr val="C36BD1"/>
  <a:srgbClr val="D06228"/>
  <a:srgbClr val="57811B"/>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Reversed" id="22">
  <a:schemeClr val="accent2"/>
</cs:colorStyle>
</file>

<file path=xl/charts/colors7.xml><?xml version="1.0" encoding="utf-8"?>
<cs:colorStyle xmlns:cs="http://schemas.microsoft.com/office/drawing/2012/chartStyle" xmlns:a="http://schemas.openxmlformats.org/drawingml/2006/main" meth="withinLinearReversed" id="23">
  <a:schemeClr val="accent3"/>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4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dk1">
            <a:lumMod val="50000"/>
            <a:lumOff val="50000"/>
          </a:scheme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microsoft.com/office/2014/relationships/chartEx" Target="../charts/chartEx2.xml"/><Relationship Id="rId2" Type="http://schemas.microsoft.com/office/2014/relationships/chartEx" Target="../charts/chartEx1.xml"/><Relationship Id="rId1" Type="http://schemas.openxmlformats.org/officeDocument/2006/relationships/chart" Target="../charts/chart5.xml"/><Relationship Id="rId6" Type="http://schemas.microsoft.com/office/2014/relationships/chartEx" Target="../charts/chartEx3.xml"/><Relationship Id="rId5" Type="http://schemas.openxmlformats.org/officeDocument/2006/relationships/chart" Target="../charts/chart7.xml"/><Relationship Id="rId4" Type="http://schemas.openxmlformats.org/officeDocument/2006/relationships/chart" Target="../charts/chart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chart" Target="../charts/chart10.xml"/><Relationship Id="rId7" Type="http://schemas.openxmlformats.org/officeDocument/2006/relationships/chart" Target="../charts/chart13.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2.xml"/><Relationship Id="rId5" Type="http://schemas.microsoft.com/office/2014/relationships/chartEx" Target="../charts/chartEx4.xml"/><Relationship Id="rId10" Type="http://schemas.openxmlformats.org/officeDocument/2006/relationships/chart" Target="../charts/chart16.xml"/><Relationship Id="rId4" Type="http://schemas.openxmlformats.org/officeDocument/2006/relationships/chart" Target="../charts/chart11.xml"/><Relationship Id="rId9"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xdr:from>
      <xdr:col>5</xdr:col>
      <xdr:colOff>190500</xdr:colOff>
      <xdr:row>5</xdr:row>
      <xdr:rowOff>66675</xdr:rowOff>
    </xdr:from>
    <xdr:to>
      <xdr:col>13</xdr:col>
      <xdr:colOff>581025</xdr:colOff>
      <xdr:row>28</xdr:row>
      <xdr:rowOff>133350</xdr:rowOff>
    </xdr:to>
    <xdr:graphicFrame macro="">
      <xdr:nvGraphicFramePr>
        <xdr:cNvPr id="2" name="Graphique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22860</xdr:colOff>
      <xdr:row>32</xdr:row>
      <xdr:rowOff>0</xdr:rowOff>
    </xdr:from>
    <xdr:to>
      <xdr:col>12</xdr:col>
      <xdr:colOff>464820</xdr:colOff>
      <xdr:row>49</xdr:row>
      <xdr:rowOff>137160</xdr:rowOff>
    </xdr:to>
    <xdr:graphicFrame macro="">
      <xdr:nvGraphicFramePr>
        <xdr:cNvPr id="3" name="Graphique 2">
          <a:extLst>
            <a:ext uri="{FF2B5EF4-FFF2-40B4-BE49-F238E27FC236}">
              <a16:creationId xmlns:a16="http://schemas.microsoft.com/office/drawing/2014/main" id="{0500CB47-73F7-AFFA-3BE7-1CE6F04F534A}"/>
            </a:ext>
            <a:ext uri="{147F2762-F138-4A5C-976F-8EAC2B608ADB}">
              <a16:predDERef xmlns:a16="http://schemas.microsoft.com/office/drawing/2014/main" pre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392430</xdr:colOff>
      <xdr:row>50</xdr:row>
      <xdr:rowOff>44768</xdr:rowOff>
    </xdr:from>
    <xdr:to>
      <xdr:col>11</xdr:col>
      <xdr:colOff>485775</xdr:colOff>
      <xdr:row>61</xdr:row>
      <xdr:rowOff>133351</xdr:rowOff>
    </xdr:to>
    <xdr:graphicFrame macro="">
      <xdr:nvGraphicFramePr>
        <xdr:cNvPr id="4" name="Graphique 3">
          <a:extLst>
            <a:ext uri="{FF2B5EF4-FFF2-40B4-BE49-F238E27FC236}">
              <a16:creationId xmlns:a16="http://schemas.microsoft.com/office/drawing/2014/main" id="{930229BE-FAE7-B5D0-9F33-DFB045F30405}"/>
            </a:ext>
            <a:ext uri="{147F2762-F138-4A5C-976F-8EAC2B608ADB}">
              <a16:predDERef xmlns:a16="http://schemas.microsoft.com/office/drawing/2014/main" pred="{0500CB47-73F7-AFFA-3BE7-1CE6F04F53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131445</xdr:colOff>
      <xdr:row>63</xdr:row>
      <xdr:rowOff>228600</xdr:rowOff>
    </xdr:from>
    <xdr:to>
      <xdr:col>10</xdr:col>
      <xdr:colOff>514350</xdr:colOff>
      <xdr:row>75</xdr:row>
      <xdr:rowOff>98107</xdr:rowOff>
    </xdr:to>
    <xdr:graphicFrame macro="">
      <xdr:nvGraphicFramePr>
        <xdr:cNvPr id="5" name="Graphique 4">
          <a:extLst>
            <a:ext uri="{FF2B5EF4-FFF2-40B4-BE49-F238E27FC236}">
              <a16:creationId xmlns:a16="http://schemas.microsoft.com/office/drawing/2014/main" id="{742FB8F7-0E79-6E54-21EB-2259F22558A4}"/>
            </a:ext>
            <a:ext uri="{147F2762-F138-4A5C-976F-8EAC2B608ADB}">
              <a16:predDERef xmlns:a16="http://schemas.microsoft.com/office/drawing/2014/main" pred="{930229BE-FAE7-B5D0-9F33-DFB045F304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479628</xdr:colOff>
      <xdr:row>0</xdr:row>
      <xdr:rowOff>26494</xdr:rowOff>
    </xdr:from>
    <xdr:to>
      <xdr:col>9</xdr:col>
      <xdr:colOff>707646</xdr:colOff>
      <xdr:row>14</xdr:row>
      <xdr:rowOff>108084</xdr:rowOff>
    </xdr:to>
    <xdr:graphicFrame macro="">
      <xdr:nvGraphicFramePr>
        <xdr:cNvPr id="2" name="Graphique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632459</xdr:colOff>
      <xdr:row>38</xdr:row>
      <xdr:rowOff>96915</xdr:rowOff>
    </xdr:from>
    <xdr:to>
      <xdr:col>12</xdr:col>
      <xdr:colOff>38101</xdr:colOff>
      <xdr:row>77</xdr:row>
      <xdr:rowOff>47625</xdr:rowOff>
    </xdr:to>
    <mc:AlternateContent xmlns:mc="http://schemas.openxmlformats.org/markup-compatibility/2006">
      <mc:Choice xmlns:cx4="http://schemas.microsoft.com/office/drawing/2016/5/10/chartex" Requires="cx4">
        <xdr:graphicFrame macro="">
          <xdr:nvGraphicFramePr>
            <xdr:cNvPr id="4" name="Graphique 3">
              <a:extLst>
                <a:ext uri="{FF2B5EF4-FFF2-40B4-BE49-F238E27FC236}">
                  <a16:creationId xmlns:a16="http://schemas.microsoft.com/office/drawing/2014/main" id="{4343BC28-29DF-4A0A-1BAB-9E01D71BDA1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2893059" y="7335915"/>
              <a:ext cx="8041642" cy="738021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xdr:col>
      <xdr:colOff>114841</xdr:colOff>
      <xdr:row>102</xdr:row>
      <xdr:rowOff>47287</xdr:rowOff>
    </xdr:from>
    <xdr:to>
      <xdr:col>10</xdr:col>
      <xdr:colOff>29723</xdr:colOff>
      <xdr:row>118</xdr:row>
      <xdr:rowOff>82807</xdr:rowOff>
    </xdr:to>
    <mc:AlternateContent xmlns:mc="http://schemas.openxmlformats.org/markup-compatibility/2006">
      <mc:Choice xmlns:cx4="http://schemas.microsoft.com/office/drawing/2016/5/10/chartex" Requires="cx4">
        <xdr:graphicFrame macro="">
          <xdr:nvGraphicFramePr>
            <xdr:cNvPr id="5" name="Graphique 4">
              <a:extLst>
                <a:ext uri="{FF2B5EF4-FFF2-40B4-BE49-F238E27FC236}">
                  <a16:creationId xmlns:a16="http://schemas.microsoft.com/office/drawing/2014/main" id="{F0601F38-BA4D-3825-4E73-AB5122D22AC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4102641" y="19478287"/>
              <a:ext cx="5096482" cy="308352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261936</xdr:colOff>
      <xdr:row>0</xdr:row>
      <xdr:rowOff>11907</xdr:rowOff>
    </xdr:from>
    <xdr:to>
      <xdr:col>15</xdr:col>
      <xdr:colOff>321469</xdr:colOff>
      <xdr:row>14</xdr:row>
      <xdr:rowOff>47625</xdr:rowOff>
    </xdr:to>
    <xdr:graphicFrame macro="">
      <xdr:nvGraphicFramePr>
        <xdr:cNvPr id="7" name="Graphique 6">
          <a:extLst>
            <a:ext uri="{FF2B5EF4-FFF2-40B4-BE49-F238E27FC236}">
              <a16:creationId xmlns:a16="http://schemas.microsoft.com/office/drawing/2014/main" id="{27FA3A66-C938-8BC5-B54F-ECFD491D939C}"/>
            </a:ext>
            <a:ext uri="{147F2762-F138-4A5C-976F-8EAC2B608ADB}">
              <a16:predDERef xmlns:a16="http://schemas.microsoft.com/office/drawing/2014/main" pre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571500</xdr:colOff>
      <xdr:row>201</xdr:row>
      <xdr:rowOff>34290</xdr:rowOff>
    </xdr:from>
    <xdr:to>
      <xdr:col>11</xdr:col>
      <xdr:colOff>167640</xdr:colOff>
      <xdr:row>216</xdr:row>
      <xdr:rowOff>34290</xdr:rowOff>
    </xdr:to>
    <xdr:graphicFrame macro="">
      <xdr:nvGraphicFramePr>
        <xdr:cNvPr id="3" name="Graphique 2">
          <a:extLst>
            <a:ext uri="{FF2B5EF4-FFF2-40B4-BE49-F238E27FC236}">
              <a16:creationId xmlns:a16="http://schemas.microsoft.com/office/drawing/2014/main" id="{2B888E2C-A16D-C3E3-954E-AB574BDAD67C}"/>
            </a:ext>
            <a:ext uri="{147F2762-F138-4A5C-976F-8EAC2B608ADB}">
              <a16:predDERef xmlns:a16="http://schemas.microsoft.com/office/drawing/2014/main" pred="{27FA3A66-C938-8BC5-B54F-ECFD491D93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434340</xdr:colOff>
      <xdr:row>175</xdr:row>
      <xdr:rowOff>26670</xdr:rowOff>
    </xdr:from>
    <xdr:to>
      <xdr:col>13</xdr:col>
      <xdr:colOff>552450</xdr:colOff>
      <xdr:row>197</xdr:row>
      <xdr:rowOff>98107</xdr:rowOff>
    </xdr:to>
    <mc:AlternateContent xmlns:mc="http://schemas.openxmlformats.org/markup-compatibility/2006">
      <mc:Choice xmlns:cx4="http://schemas.microsoft.com/office/drawing/2016/5/10/chartex" Requires="cx4">
        <xdr:graphicFrame macro="">
          <xdr:nvGraphicFramePr>
            <xdr:cNvPr id="6" name="Graphique 5">
              <a:extLst>
                <a:ext uri="{FF2B5EF4-FFF2-40B4-BE49-F238E27FC236}">
                  <a16:creationId xmlns:a16="http://schemas.microsoft.com/office/drawing/2014/main" id="{B87E7716-BB76-D250-5BF2-9FC8C48EE48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5285740" y="33364170"/>
              <a:ext cx="7026910" cy="4262437"/>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388620</xdr:colOff>
      <xdr:row>3</xdr:row>
      <xdr:rowOff>11430</xdr:rowOff>
    </xdr:from>
    <xdr:to>
      <xdr:col>13</xdr:col>
      <xdr:colOff>297180</xdr:colOff>
      <xdr:row>18</xdr:row>
      <xdr:rowOff>11430</xdr:rowOff>
    </xdr:to>
    <xdr:graphicFrame macro="">
      <xdr:nvGraphicFramePr>
        <xdr:cNvPr id="5" name="Graphique 4">
          <a:extLst>
            <a:ext uri="{FF2B5EF4-FFF2-40B4-BE49-F238E27FC236}">
              <a16:creationId xmlns:a16="http://schemas.microsoft.com/office/drawing/2014/main" id="{21E17B36-9DC9-AAD8-16E9-988AE8E1B6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647700</xdr:colOff>
      <xdr:row>16</xdr:row>
      <xdr:rowOff>45719</xdr:rowOff>
    </xdr:from>
    <xdr:to>
      <xdr:col>7</xdr:col>
      <xdr:colOff>605791</xdr:colOff>
      <xdr:row>27</xdr:row>
      <xdr:rowOff>45719</xdr:rowOff>
    </xdr:to>
    <xdr:graphicFrame macro="">
      <xdr:nvGraphicFramePr>
        <xdr:cNvPr id="6" name="Graphique 5">
          <a:extLst>
            <a:ext uri="{FF2B5EF4-FFF2-40B4-BE49-F238E27FC236}">
              <a16:creationId xmlns:a16="http://schemas.microsoft.com/office/drawing/2014/main" id="{6A766A75-448C-C7EF-26D6-1D896319BBE7}"/>
            </a:ext>
            <a:ext uri="{147F2762-F138-4A5C-976F-8EAC2B608ADB}">
              <a16:predDERef xmlns:a16="http://schemas.microsoft.com/office/drawing/2014/main" pred="{21E17B36-9DC9-AAD8-16E9-988AE8E1B6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28</xdr:row>
      <xdr:rowOff>153352</xdr:rowOff>
    </xdr:from>
    <xdr:to>
      <xdr:col>9</xdr:col>
      <xdr:colOff>520065</xdr:colOff>
      <xdr:row>44</xdr:row>
      <xdr:rowOff>8572</xdr:rowOff>
    </xdr:to>
    <xdr:graphicFrame macro="">
      <xdr:nvGraphicFramePr>
        <xdr:cNvPr id="7" name="Graphique 6">
          <a:extLst>
            <a:ext uri="{FF2B5EF4-FFF2-40B4-BE49-F238E27FC236}">
              <a16:creationId xmlns:a16="http://schemas.microsoft.com/office/drawing/2014/main" id="{2E19067F-56EF-C9E4-C36F-98579B8B8652}"/>
            </a:ext>
            <a:ext uri="{147F2762-F138-4A5C-976F-8EAC2B608ADB}">
              <a16:predDERef xmlns:a16="http://schemas.microsoft.com/office/drawing/2014/main" pred="{6A766A75-448C-C7EF-26D6-1D896319BB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1386840</xdr:colOff>
      <xdr:row>50</xdr:row>
      <xdr:rowOff>13335</xdr:rowOff>
    </xdr:from>
    <xdr:to>
      <xdr:col>4</xdr:col>
      <xdr:colOff>222885</xdr:colOff>
      <xdr:row>61</xdr:row>
      <xdr:rowOff>60007</xdr:rowOff>
    </xdr:to>
    <xdr:graphicFrame macro="">
      <xdr:nvGraphicFramePr>
        <xdr:cNvPr id="8" name="Graphique 7">
          <a:extLst>
            <a:ext uri="{FF2B5EF4-FFF2-40B4-BE49-F238E27FC236}">
              <a16:creationId xmlns:a16="http://schemas.microsoft.com/office/drawing/2014/main" id="{5629F00A-1969-732B-A2D2-AE5438D8AC47}"/>
            </a:ext>
            <a:ext uri="{147F2762-F138-4A5C-976F-8EAC2B608ADB}">
              <a16:predDERef xmlns:a16="http://schemas.microsoft.com/office/drawing/2014/main" pred="{2E19067F-56EF-C9E4-C36F-98579B8B86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628650</xdr:colOff>
      <xdr:row>133</xdr:row>
      <xdr:rowOff>161924</xdr:rowOff>
    </xdr:from>
    <xdr:to>
      <xdr:col>10</xdr:col>
      <xdr:colOff>773430</xdr:colOff>
      <xdr:row>146</xdr:row>
      <xdr:rowOff>94296</xdr:rowOff>
    </xdr:to>
    <mc:AlternateContent xmlns:mc="http://schemas.openxmlformats.org/markup-compatibility/2006">
      <mc:Choice xmlns:cx2="http://schemas.microsoft.com/office/drawing/2015/10/21/chartex" Requires="cx2">
        <xdr:graphicFrame macro="">
          <xdr:nvGraphicFramePr>
            <xdr:cNvPr id="10" name="Graphique 9">
              <a:extLst>
                <a:ext uri="{FF2B5EF4-FFF2-40B4-BE49-F238E27FC236}">
                  <a16:creationId xmlns:a16="http://schemas.microsoft.com/office/drawing/2014/main" id="{F081911E-257E-B99E-A1FC-8DB6FB042321}"/>
                </a:ext>
                <a:ext uri="{147F2762-F138-4A5C-976F-8EAC2B608ADB}">
                  <a16:predDERef xmlns:a16="http://schemas.microsoft.com/office/drawing/2014/main" pred="{5629F00A-1969-732B-A2D2-AE5438D8AC4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6013450" y="25498424"/>
              <a:ext cx="4462780" cy="2408872"/>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449580</xdr:colOff>
      <xdr:row>94</xdr:row>
      <xdr:rowOff>123825</xdr:rowOff>
    </xdr:from>
    <xdr:to>
      <xdr:col>10</xdr:col>
      <xdr:colOff>685800</xdr:colOff>
      <xdr:row>108</xdr:row>
      <xdr:rowOff>107632</xdr:rowOff>
    </xdr:to>
    <xdr:graphicFrame macro="">
      <xdr:nvGraphicFramePr>
        <xdr:cNvPr id="11" name="Graphique 10">
          <a:extLst>
            <a:ext uri="{FF2B5EF4-FFF2-40B4-BE49-F238E27FC236}">
              <a16:creationId xmlns:a16="http://schemas.microsoft.com/office/drawing/2014/main" id="{7C143DC2-9485-3DB6-3043-8D57319D7504}"/>
            </a:ext>
            <a:ext uri="{147F2762-F138-4A5C-976F-8EAC2B608ADB}">
              <a16:predDERef xmlns:a16="http://schemas.microsoft.com/office/drawing/2014/main" pred="{F081911E-257E-B99E-A1FC-8DB6FB0423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57149</xdr:colOff>
      <xdr:row>112</xdr:row>
      <xdr:rowOff>161925</xdr:rowOff>
    </xdr:from>
    <xdr:to>
      <xdr:col>8</xdr:col>
      <xdr:colOff>97154</xdr:colOff>
      <xdr:row>123</xdr:row>
      <xdr:rowOff>10476</xdr:rowOff>
    </xdr:to>
    <xdr:graphicFrame macro="">
      <xdr:nvGraphicFramePr>
        <xdr:cNvPr id="12" name="Graphique 11">
          <a:extLst>
            <a:ext uri="{FF2B5EF4-FFF2-40B4-BE49-F238E27FC236}">
              <a16:creationId xmlns:a16="http://schemas.microsoft.com/office/drawing/2014/main" id="{1F74AA7D-F9CC-7644-3690-925D65C9A523}"/>
            </a:ext>
            <a:ext uri="{147F2762-F138-4A5C-976F-8EAC2B608ADB}">
              <a16:predDERef xmlns:a16="http://schemas.microsoft.com/office/drawing/2014/main" pred="{7C143DC2-9485-3DB6-3043-8D57319D75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558165</xdr:colOff>
      <xdr:row>81</xdr:row>
      <xdr:rowOff>0</xdr:rowOff>
    </xdr:from>
    <xdr:to>
      <xdr:col>7</xdr:col>
      <xdr:colOff>676275</xdr:colOff>
      <xdr:row>92</xdr:row>
      <xdr:rowOff>113347</xdr:rowOff>
    </xdr:to>
    <xdr:graphicFrame macro="">
      <xdr:nvGraphicFramePr>
        <xdr:cNvPr id="13" name="Graphique 12">
          <a:extLst>
            <a:ext uri="{FF2B5EF4-FFF2-40B4-BE49-F238E27FC236}">
              <a16:creationId xmlns:a16="http://schemas.microsoft.com/office/drawing/2014/main" id="{7F338D32-6D86-0331-DC48-14C361D4884F}"/>
            </a:ext>
            <a:ext uri="{147F2762-F138-4A5C-976F-8EAC2B608ADB}">
              <a16:predDERef xmlns:a16="http://schemas.microsoft.com/office/drawing/2014/main" pred="{1F74AA7D-F9CC-7644-3690-925D65C9A5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428625</xdr:colOff>
      <xdr:row>65</xdr:row>
      <xdr:rowOff>123824</xdr:rowOff>
    </xdr:from>
    <xdr:to>
      <xdr:col>8</xdr:col>
      <xdr:colOff>742950</xdr:colOff>
      <xdr:row>78</xdr:row>
      <xdr:rowOff>140016</xdr:rowOff>
    </xdr:to>
    <xdr:graphicFrame macro="">
      <xdr:nvGraphicFramePr>
        <xdr:cNvPr id="14" name="Graphique 13">
          <a:extLst>
            <a:ext uri="{FF2B5EF4-FFF2-40B4-BE49-F238E27FC236}">
              <a16:creationId xmlns:a16="http://schemas.microsoft.com/office/drawing/2014/main" id="{3A32292F-400E-8443-E198-2C258A3FDD8E}"/>
            </a:ext>
            <a:ext uri="{147F2762-F138-4A5C-976F-8EAC2B608ADB}">
              <a16:predDERef xmlns:a16="http://schemas.microsoft.com/office/drawing/2014/main" pred="{7F338D32-6D86-0331-DC48-14C361D488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287655</xdr:colOff>
      <xdr:row>152</xdr:row>
      <xdr:rowOff>15240</xdr:rowOff>
    </xdr:from>
    <xdr:to>
      <xdr:col>8</xdr:col>
      <xdr:colOff>95250</xdr:colOff>
      <xdr:row>163</xdr:row>
      <xdr:rowOff>151446</xdr:rowOff>
    </xdr:to>
    <xdr:graphicFrame macro="">
      <xdr:nvGraphicFramePr>
        <xdr:cNvPr id="15" name="Graphique 14">
          <a:extLst>
            <a:ext uri="{FF2B5EF4-FFF2-40B4-BE49-F238E27FC236}">
              <a16:creationId xmlns:a16="http://schemas.microsoft.com/office/drawing/2014/main" id="{F515BDD9-6365-8384-FE76-445D8E13A8B4}"/>
            </a:ext>
            <a:ext uri="{147F2762-F138-4A5C-976F-8EAC2B608ADB}">
              <a16:predDERef xmlns:a16="http://schemas.microsoft.com/office/drawing/2014/main" pred="{3A32292F-400E-8443-E198-2C258A3FDD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2AD77F7-8BBD-4A9C-9893-DE43C012A740}" name="Table3" displayName="Table3" ref="A1:BB1054" totalsRowShown="0" headerRowDxfId="122" dataDxfId="120" headerRowBorderDxfId="121" tableBorderDxfId="119" totalsRowBorderDxfId="118">
  <autoFilter ref="A1:BB1054" xr:uid="{22AD77F7-8BBD-4A9C-9893-DE43C012A740}"/>
  <tableColumns count="54">
    <tableColumn id="1" xr3:uid="{BD117039-029A-496E-82FC-D7EBDD4D32B3}" name="study_id" dataDxfId="117"/>
    <tableColumn id="2" xr3:uid="{ECBE9838-2685-4847-BAE5-41796115195B}" name="authors" dataDxfId="116"/>
    <tableColumn id="3" xr3:uid="{CD3A4D7C-DB43-4828-992D-71EBFA3BBDAF}" name="model_name" dataDxfId="115"/>
    <tableColumn id="47" xr3:uid="{D6D4F1A2-9611-4552-9FAB-6AE32ED5EFD1}" name="full_title" dataDxfId="114"/>
    <tableColumn id="5" xr3:uid="{3AA9466C-A943-4511-8E63-718946A9EEF5}" name="year" dataDxfId="113"/>
    <tableColumn id="4" xr3:uid="{500A2920-A4F4-46EB-A973-55E0E867757D}" name="extraction_level" dataDxfId="112"/>
    <tableColumn id="10" xr3:uid="{A4A293AB-8507-4CF0-8D8E-3BA6D2CAB36A}" name="study_category" dataDxfId="111"/>
    <tableColumn id="6" xr3:uid="{962F5DDB-000C-4B4A-BD57-8A54C269FE36}" name="scale" dataDxfId="110"/>
    <tableColumn id="7" xr3:uid="{B57D13FE-8040-4024-B278-F513BC5D03D8}" name="countries" dataDxfId="109">
      <calculatedColumnFormula array="1">_xlfn.TEXTJOIN(",", TRUE, IF(Table4[study_id]=Table3[[#This Row],[study_id]], Table4[iso_code], ""))</calculatedColumnFormula>
    </tableColumn>
    <tableColumn id="8" xr3:uid="{EA3D5CDB-A908-4E0D-BFFA-D82614E7CCC4}" name="nb_countries_covered " dataDxfId="108">
      <calculatedColumnFormula>COUNTIF(study_countries!A:A,A2)</calculatedColumnFormula>
    </tableColumn>
    <tableColumn id="9" xr3:uid="{A523CC11-36C3-43EE-8912-5A54ABD76056}" name="power_pool" dataDxfId="107"/>
    <tableColumn id="11" xr3:uid="{43BD783E-BAEB-4652-AA65-4908FFCE735F}" name="study_objective" dataDxfId="106"/>
    <tableColumn id="12" xr3:uid="{133ACADA-0368-4E4D-96A6-C973541829D8}" name="key result" dataDxfId="105"/>
    <tableColumn id="13" xr3:uid="{6BD94CBC-8DF0-4F24-A12E-E92C1FEDAD68}" name="time_horizon_start" dataDxfId="104"/>
    <tableColumn id="14" xr3:uid="{F75D8363-B3B2-4528-B90C-44018B9A9930}" name="time_horizon_end" dataDxfId="103"/>
    <tableColumn id="15" xr3:uid="{E1D224F3-C25B-4374-9D89-C22E324299CA}" name="approach" dataDxfId="102"/>
    <tableColumn id="16" xr3:uid="{0FCA6617-C0A8-42FC-B76B-2896B0107537}" name="method" dataDxfId="101"/>
    <tableColumn id="53" xr3:uid="{778BFBEF-7F81-44E3-A485-CED5B24B2060}" name="mathematical approach" dataDxfId="100"/>
    <tableColumn id="17" xr3:uid="{33D73BBB-0603-4492-95FA-0D417798EE30}" name="hydro" dataDxfId="99"/>
    <tableColumn id="18" xr3:uid="{F54743F0-0A0C-4496-BEB0-A85657235336}" name="solar" dataDxfId="98"/>
    <tableColumn id="19" xr3:uid="{F9E1CB73-A3D2-4CB3-9477-55162ED383A3}" name="wind" dataDxfId="97"/>
    <tableColumn id="20" xr3:uid="{B4D309E7-F59E-45DD-A420-BC1243D3C8B6}" name="biomass" dataDxfId="96"/>
    <tableColumn id="21" xr3:uid="{51CC7674-6C2F-4534-B826-3AAFD834431D}" name="nuclear" dataDxfId="95"/>
    <tableColumn id="22" xr3:uid="{0ACE7FE5-2A5D-4F87-B088-3E12F060344B}" name="geothermal" dataDxfId="94"/>
    <tableColumn id="23" xr3:uid="{08A677DC-CE4E-4AF6-8EDD-6BF12418633C}" name="fossil" dataDxfId="93"/>
    <tableColumn id="24" xr3:uid="{93BE8ABF-99B5-48F7-B43D-9A73FC251402}" name="h2" dataDxfId="92"/>
    <tableColumn id="25" xr3:uid="{A3012903-144C-4372-B691-FD9C94E51BA3}" name="coal" dataDxfId="91"/>
    <tableColumn id="26" xr3:uid="{375CACFC-AA71-4B49-9825-0F209F9A72DA}" name="sector" dataDxfId="90"/>
    <tableColumn id="27" xr3:uid="{DA6F01F1-53A3-454D-AE21-EA3DAB4DAE4B}" name="open_source" dataDxfId="89"/>
    <tableColumn id="29" xr3:uid="{974E7A81-16AA-495A-ACA4-031F11FF32B8}" name="sdg_7" dataDxfId="88"/>
    <tableColumn id="30" xr3:uid="{B798AD98-87FF-4B56-A23B-434C2137D733}" name="sdg_13" dataDxfId="87"/>
    <tableColumn id="31" xr3:uid="{02161268-6122-48AC-B515-2DE7977C5991}" name="ndc_mention" dataDxfId="86"/>
    <tableColumn id="32" xr3:uid="{A059324E-82CF-4CCC-AD18-6D6975AF0EE6}" name="agenda_2063" dataDxfId="85"/>
    <tableColumn id="33" xr3:uid="{639A1599-FA78-46F8-A52F-1626A2AB3FF1}" name="aisesa_theme" dataDxfId="84"/>
    <tableColumn id="34" xr3:uid="{2CE3DE45-BDB7-4F43-BB74-D7A6185F2B3F}" name="informal_economy" dataDxfId="83"/>
    <tableColumn id="35" xr3:uid="{BEA5F4A9-B272-4509-A82D-2BE07B82D929}" name="biomass_charcoal" dataDxfId="82"/>
    <tableColumn id="36" xr3:uid="{23CE0AF1-0AD9-4C76-BA9F-989111BAE15D}" name="clean_cooking" dataDxfId="81"/>
    <tableColumn id="37" xr3:uid="{4737EB4C-F695-4767-B10D-02384319CC4F}" name="power_reliability" dataDxfId="80"/>
    <tableColumn id="38" xr3:uid="{3F2BF93C-05E6-483B-B5CB-0735ACE167F7}" name="urbanization" dataDxfId="79"/>
    <tableColumn id="39" xr3:uid="{6BD6F315-DD4A-4603-88DE-EC90E40D0F43}" name="strenghts" dataDxfId="78"/>
    <tableColumn id="40" xr3:uid="{565B9798-AE47-4CF9-9929-33D766940375}" name="weaknesses" dataDxfId="77"/>
    <tableColumn id="50" xr3:uid="{FC0BB147-31DC-4287-B89F-31793A1F8BDF}" name="Authors affiliation" dataDxfId="76"/>
    <tableColumn id="41" xr3:uid="{9C3E4492-4221-48A3-89A8-0033B99CA8DE}" name="author_origin" dataDxfId="75"/>
    <tableColumn id="42" xr3:uid="{940601D1-11F4-43DE-804F-CD388D065C05}" name="local_ownership" dataDxfId="74"/>
    <tableColumn id="44" xr3:uid="{733DFF94-6C59-4D9F-A0AE-F20C117A50E9}" name="institutional_users" dataDxfId="73"/>
    <tableColumn id="43" xr3:uid="{86B82592-CC7D-4337-B13F-36C8A49A3760}" name="grey_litterature" dataDxfId="72"/>
    <tableColumn id="45" xr3:uid="{4CD11CCA-939B-423F-8D71-713C3D826401}" name="cost_of_capital" dataDxfId="71"/>
    <tableColumn id="28" xr3:uid="{845AC9DB-3976-3F44-9391-1BE09F368515}" name="coc_min" dataDxfId="70">
      <calculatedColumnFormula array="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calculatedColumnFormula>
    </tableColumn>
    <tableColumn id="51" xr3:uid="{CFD381E7-02AE-2540-8C21-E326811443FB}" name="coc_max" dataDxfId="69">
      <calculatedColumnFormula array="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calculatedColumnFormula>
    </tableColumn>
    <tableColumn id="52" xr3:uid="{BF247C26-FDF1-194F-9C79-A8336F93C45E}" name="coc_type" dataDxfId="68">
      <calculatedColumnFormula array="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calculatedColumnFormula>
    </tableColumn>
    <tableColumn id="46" xr3:uid="{AFB40E2E-E68C-431C-9A1F-B10FDE94E847}" name="financing_modelling" dataDxfId="67"/>
    <tableColumn id="56" xr3:uid="{A50EA0B0-6E95-4746-AA4A-DD8DD01CC04C}" name="financing mechanism" dataDxfId="66"/>
    <tableColumn id="48" xr3:uid="{9F9C88E1-A692-4292-BD6C-D7AA1123F046}" name="link_doi" dataDxfId="65"/>
    <tableColumn id="49" xr3:uid="{87ABC96E-1641-4235-83AD-1D2794B2BF18}" name="contact" dataDxfId="6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5CCD659-D8AF-42B5-91DD-B7DD2E69A429}" name="Tableau5" displayName="Tableau5" ref="A1:B1227" totalsRowShown="0">
  <autoFilter ref="A1:B1227" xr:uid="{F64711E3-97A9-4687-97B6-6A2619201842}"/>
  <tableColumns count="2">
    <tableColumn id="1" xr3:uid="{8809D0BD-293B-4167-BFF6-79C3C4A7A15A}" name="study_id"/>
    <tableColumn id="2" xr3:uid="{9918821A-5168-4407-9661-353D750221BA}" name="tool_nam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1D302EC-970B-4F65-BCAE-52A4575CD8C8}" name="Table4" displayName="Table4" ref="A1:D2596" totalsRowShown="0" headerRowDxfId="63" dataDxfId="62">
  <autoFilter ref="A1:D2596" xr:uid="{21D302EC-970B-4F65-BCAE-52A4575CD8C8}"/>
  <tableColumns count="4">
    <tableColumn id="1" xr3:uid="{64EBB1A8-7B54-4C99-83E4-5ED232881037}" name="study_id" dataDxfId="61"/>
    <tableColumn id="2" xr3:uid="{54AE155E-A1DA-4F68-88C6-840966EA5441}" name="iso_code" dataDxfId="60"/>
    <tableColumn id="4" xr3:uid="{9D9E968C-AA98-4831-B62D-C6C7F3F69605}" name="iso3" dataDxfId="59">
      <calculatedColumnFormula>VLOOKUP(Table4[[#This Row],[iso_code]],iso_code!B:C,2,FALSE)</calculatedColumnFormula>
    </tableColumn>
    <tableColumn id="5" xr3:uid="{BFB2AD38-25EB-4419-8C33-9015C60C48CC}" name="country" dataDxfId="58">
      <calculatedColumnFormula>VLOOKUP(Table4[[#This Row],[iso_code]],iso_code!G:H,2,FALSE)</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BE1315-0FEC-4EC4-9EBD-BB0EE2DB9379}" name="Table6" displayName="Table6" ref="A1:B1190" totalsRowShown="0">
  <autoFilter ref="A1:B1190" xr:uid="{25BE1315-0FEC-4EC4-9EBD-BB0EE2DB9379}"/>
  <tableColumns count="2">
    <tableColumn id="1" xr3:uid="{747B1C12-F063-45DC-BBEE-36C829EBC487}" name="study_id"/>
    <tableColumn id="2" xr3:uid="{B6946988-B443-4F4F-8CA9-997D22A7AE50}" name="pool_cod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37957FD-FACD-4102-872F-2001A556158F}" name="Tableau7" displayName="Tableau7" ref="A1:AC102" totalsRowShown="0" headerRowDxfId="154" dataDxfId="153" tableBorderDxfId="152">
  <autoFilter ref="A1:AC102" xr:uid="{137957FD-FACD-4102-872F-2001A556158F}"/>
  <tableColumns count="29">
    <tableColumn id="1" xr3:uid="{94FE3382-309C-4296-80DB-03238C44B68A}" name="tool_name" dataDxfId="151"/>
    <tableColumn id="2" xr3:uid="{016D5CDE-C5D2-4F76-A135-43564062E3D0}" name="full_name" dataDxfId="150"/>
    <tableColumn id="3" xr3:uid="{BA81C174-DCD9-4B8F-818D-715829BE70D6}" name="type" dataDxfId="149"/>
    <tableColumn id="4" xr3:uid="{BAF5F7C9-0826-491D-80BD-6FE6CF034954}" name="origin_country" dataDxfId="148"/>
    <tableColumn id="5" xr3:uid="{FDF33C08-07BB-48AB-99E0-FDBE5DD99442}" name="origin_institution" dataDxfId="147"/>
    <tableColumn id="6" xr3:uid="{343843DE-CFD5-41A5-8698-C068B7C5831B}" name="license" dataDxfId="146"/>
    <tableColumn id="7" xr3:uid="{B0F04C03-EE48-4F7B-BACD-B08BDBC3BFBC}" name="cost_usd" dataDxfId="145"/>
    <tableColumn id="8" xr3:uid="{340EBCB2-32CE-44D0-A35D-9054194F4FD3}" name="free_for_developing" dataDxfId="144"/>
    <tableColumn id="25" xr3:uid="{FCA26AC1-B26A-F248-9C96-0F3007CD08C7}" name="time_horizon" dataDxfId="143"/>
    <tableColumn id="26" xr3:uid="{8EC1F99F-5B22-1744-8996-B85A24C04A98}" name="scale" dataDxfId="142"/>
    <tableColumn id="27" xr3:uid="{ACBF0712-81FF-3F43-B841-6013DE296FBB}" name="data_intensity" dataDxfId="141"/>
    <tableColumn id="9" xr3:uid="{DB3B4510-E638-44BC-863B-90F8BBAC5975}" name="learning_curve" dataDxfId="140"/>
    <tableColumn id="10" xr3:uid="{9A6665A1-C46E-4BE8-AA1C-182A5387D013}" name="doc_quality" dataDxfId="139"/>
    <tableColumn id="11" xr3:uid="{E4EC48C6-6DD5-4092-8F69-01A4E551AFE7}" name="training_available" dataDxfId="138"/>
    <tableColumn id="12" xr3:uid="{DD7937B2-C634-4EDC-A2BF-F81C131C053B}" name="community" dataDxfId="137"/>
    <tableColumn id="13" xr3:uid="{8DB9490D-FF49-4B12-9BEA-F7F2C80A42BF}" name="programming_required" dataDxfId="136"/>
    <tableColumn id="14" xr3:uid="{82A401A1-F77E-4626-B8D9-3718F045330F}" name="helpdesk" dataDxfId="135"/>
    <tableColumn id="15" xr3:uid="{C3DD3614-F178-4D60-85B5-646025A03A52}" name="os" dataDxfId="134"/>
    <tableColumn id="16" xr3:uid="{088F3938-30AB-44F6-AD5A-A6F049546531}" name="nb_studies_in_inventory" dataDxfId="133">
      <calculatedColumnFormula>COUNTIF(study_tools!B:B,A2)</calculatedColumnFormula>
    </tableColumn>
    <tableColumn id="17" xr3:uid="{F5AB6FB1-1853-4078-BA2A-A04FFCBC189C}" name="best_for" dataDxfId="132"/>
    <tableColumn id="18" xr3:uid="{F48511EF-C7E6-47D8-99AB-CBBFAE8340B8}" name="clean_cooking_capable" dataDxfId="131"/>
    <tableColumn id="19" xr3:uid="{8789515A-C546-47D9-9AEB-29C41CB917BD}" name="financing_modelling" dataDxfId="130"/>
    <tableColumn id="20" xr3:uid="{D25052F3-D718-4BE3-A945-823C296FC0BB}" name="strengths" dataDxfId="129"/>
    <tableColumn id="21" xr3:uid="{EAFD5BA4-917F-40D5-BDC0-1D5F5F9F0F36}" name="weaknesses" dataDxfId="128"/>
    <tableColumn id="22" xr3:uid="{24D3463C-A2C0-41EA-9BC4-F92E88B074BF}" name="typical_results" dataDxfId="127"/>
    <tableColumn id="23" xr3:uid="{54AFBDB7-4046-49B6-9392-C6E3B3FB8FF8}" name="often_linked" dataDxfId="126"/>
    <tableColumn id="24" xr3:uid="{76D327D0-9184-9647-A2D1-E07E5337A87B}" name="proprietary_dependency" dataDxfId="125"/>
    <tableColumn id="28" xr3:uid="{BE8AB077-96F2-3449-84C6-E6F14DE3DAD3}" name="info_source" dataDxfId="124"/>
    <tableColumn id="29" xr3:uid="{F6673C0F-3936-9240-96F7-DC53C642B452}" name="info_date" dataDxfId="12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FE77CA-F13C-4D10-BEE6-58C573449C55}" name="Tableau8" displayName="Tableau8" ref="A1:D250" totalsRowShown="0" headerRowDxfId="57" dataDxfId="55" headerRowBorderDxfId="56" tableBorderDxfId="54" totalsRowBorderDxfId="53">
  <autoFilter ref="A1:D250" xr:uid="{C6A50CA4-D7B2-441A-BD29-1F5F077B93CA}"/>
  <sortState xmlns:xlrd2="http://schemas.microsoft.com/office/spreadsheetml/2017/richdata2" ref="A2:D250">
    <sortCondition ref="A1:A250"/>
  </sortState>
  <tableColumns count="4">
    <tableColumn id="1" xr3:uid="{99A4C9B8-CD58-4480-9F5C-818A7D09655A}" name="Country" dataDxfId="52"/>
    <tableColumn id="2" xr3:uid="{06DAF1CF-46D4-4F02-AF24-65649FA0C8F3}" name="Alpha-2 code" dataDxfId="51"/>
    <tableColumn id="3" xr3:uid="{DE4B622A-2855-4E39-B101-D239C8211DC5}" name="Alpha-3 code" dataDxfId="50"/>
    <tableColumn id="4" xr3:uid="{B75336A9-1F77-42C0-BE71-EEFB35D7363B}" name="Numeric" dataDxfId="4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2C5860-A93C-4044-8784-B6D8B614C428}" name="Table2" displayName="Table2" ref="A1:L29" totalsRowShown="0" headerRowDxfId="48" dataDxfId="46" headerRowBorderDxfId="47" tableBorderDxfId="45">
  <autoFilter ref="A1:L29" xr:uid="{CF2C5860-A93C-4044-8784-B6D8B614C428}"/>
  <tableColumns count="12">
    <tableColumn id="1" xr3:uid="{A62C4E9A-E6E2-48A1-AF18-D1244BFE10B0}" name="Name" dataDxfId="44"/>
    <tableColumn id="2" xr3:uid="{06C366C2-6B4F-4D10-8F5C-295D1DD1697D}" name="Role" dataDxfId="43"/>
    <tableColumn id="3" xr3:uid="{E16F61D6-E47E-4CFF-BD06-89DDD041D1D8}" name="Number of occurrence (including hybrids)" dataDxfId="42"/>
    <tableColumn id="4" xr3:uid="{DFFA63BB-9551-4EED-8C9F-3FE03F6338C9}" name="Training Programs" dataDxfId="41"/>
    <tableColumn id="5" xr3:uid="{EF8946AF-35FF-47C1-B233-E7D42C23DB8A}" name="Communities of Practice" dataDxfId="40"/>
    <tableColumn id="6" xr3:uid="{61501C6D-077A-498A-8938-B5B779AC958A}" name="Helpdesk" dataDxfId="39"/>
    <tableColumn id="7" xr3:uid="{6DC75B30-0EF1-4677-BCF6-5578BE72DAD0}" name="Learning Curve" dataDxfId="38"/>
    <tableColumn id="8" xr3:uid="{A272EA1C-BC73-4AFB-B994-7AD0C93B3B83}" name="Documentation Quality" dataDxfId="37"/>
    <tableColumn id="9" xr3:uid="{FA997D40-C185-4B5D-894C-675B5B68D322}" name="Origin" dataDxfId="36"/>
    <tableColumn id="10" xr3:uid="{B23E2799-3E83-4A7A-8ABE-DE9D9D627278}" name="Software Cost (USD)" dataDxfId="35"/>
    <tableColumn id="11" xr3:uid="{16C89DC1-DA44-45CC-8ACB-79CF8C19F69C}" name="Operating System" dataDxfId="34"/>
    <tableColumn id="12" xr3:uid="{31AA6410-AEA8-4F1B-8451-6933D2E107D9}" name="Programming Skills" dataDxfId="3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D68" totalsRowShown="0" headerRowDxfId="32" dataDxfId="31" tableBorderDxfId="30">
  <autoFilter ref="A1:AD68" xr:uid="{00000000-0009-0000-0100-000001000000}"/>
  <tableColumns count="30">
    <tableColumn id="1" xr3:uid="{00000000-0010-0000-0000-000001000000}" name="Authors" dataDxfId="29"/>
    <tableColumn id="2" xr3:uid="{00000000-0010-0000-0000-000002000000}" name="Model/tool Name" dataDxfId="28"/>
    <tableColumn id="4" xr3:uid="{00000000-0010-0000-0000-000004000000}" name="Region/Country" dataDxfId="27"/>
    <tableColumn id="3" xr3:uid="{00000000-0010-0000-0000-000003000000}" name="Study Objective" dataDxfId="26"/>
    <tableColumn id="5" xr3:uid="{00000000-0010-0000-0000-000005000000}" name="Time Horizon" dataDxfId="25"/>
    <tableColumn id="31" xr3:uid="{E0FD16F2-A19A-4361-A323-448320746459}" name="end" dataDxfId="24"/>
    <tableColumn id="6" xr3:uid="{00000000-0010-0000-0000-000006000000}" name="Modeling Approach" dataDxfId="23"/>
    <tableColumn id="8" xr3:uid="{00000000-0010-0000-0000-000008000000}" name="hydro" dataDxfId="22"/>
    <tableColumn id="9" xr3:uid="{00000000-0010-0000-0000-000009000000}" name="solar " dataDxfId="21"/>
    <tableColumn id="10" xr3:uid="{00000000-0010-0000-0000-00000A000000}" name="wind" dataDxfId="20"/>
    <tableColumn id="11" xr3:uid="{00000000-0010-0000-0000-00000B000000}" name="biomass" dataDxfId="19"/>
    <tableColumn id="12" xr3:uid="{00000000-0010-0000-0000-00000C000000}" name="Nuclear " dataDxfId="18"/>
    <tableColumn id="13" xr3:uid="{00000000-0010-0000-0000-00000D000000}" name="Geothermal" dataDxfId="17"/>
    <tableColumn id="14" xr3:uid="{00000000-0010-0000-0000-00000E000000}" name="Fossil Fuels" dataDxfId="16"/>
    <tableColumn id="15" xr3:uid="{00000000-0010-0000-0000-00000F000000}" name="H2" dataDxfId="15"/>
    <tableColumn id="16" xr3:uid="{00000000-0010-0000-0000-000010000000}" name="coal" dataDxfId="14"/>
    <tableColumn id="7" xr3:uid="{00000000-0010-0000-0000-000007000000}" name="Other technologies" dataDxfId="13"/>
    <tableColumn id="17" xr3:uid="{00000000-0010-0000-0000-000011000000}" name="Sector (Electricity/Full Energy System)" dataDxfId="12"/>
    <tableColumn id="24" xr3:uid="{00000000-0010-0000-0000-000018000000}" name="Open vs. Proprietary +data strategy" dataDxfId="11"/>
    <tableColumn id="27" xr3:uid="{00000000-0010-0000-0000-00001B000000}" name="Frequency of Use" dataDxfId="10"/>
    <tableColumn id="20" xr3:uid="{00000000-0010-0000-0000-000014000000}" name="Sustainable Development Goals (SDG) Coverage" dataDxfId="9"/>
    <tableColumn id="26" xr3:uid="{00000000-0010-0000-0000-00001A000000}" name="NDC/LT-LEDS Mention" dataDxfId="8"/>
    <tableColumn id="21" xr3:uid="{00000000-0010-0000-0000-000015000000}" name="Inclusion of African Specificities" dataDxfId="7"/>
    <tableColumn id="28" xr3:uid="{ADB697E0-07C0-4B78-A37A-3E94D862C7E3}" name="Developer Origin &amp; Local Ownership" dataDxfId="6"/>
    <tableColumn id="23" xr3:uid="{00000000-0010-0000-0000-000017000000}" name="Informal Economy Consideration" dataDxfId="5"/>
    <tableColumn id="22" xr3:uid="{00000000-0010-0000-0000-000016000000}" name="Political Stability/Uncertainty Addressed" dataDxfId="4"/>
    <tableColumn id="25" xr3:uid="{00000000-0010-0000-0000-000019000000}" name="Institutional Users" dataDxfId="3"/>
    <tableColumn id="18" xr3:uid="{00000000-0010-0000-0000-000012000000}" name="Comments" dataDxfId="2"/>
    <tableColumn id="19" xr3:uid="{00000000-0010-0000-0000-000013000000}" name="Link" dataDxfId="1"/>
    <tableColumn id="29" xr3:uid="{00000000-0010-0000-0000-00001D000000}" name="contact (mail)"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45F82"/>
      </a:accent1>
      <a:accent2>
        <a:srgbClr val="E87331"/>
      </a:accent2>
      <a:accent3>
        <a:srgbClr val="186C24"/>
      </a:accent3>
      <a:accent4>
        <a:srgbClr val="0F9ED5"/>
      </a:accent4>
      <a:accent5>
        <a:srgbClr val="A02B93"/>
      </a:accent5>
      <a:accent6>
        <a:srgbClr val="4EA72E"/>
      </a:accent6>
      <a:hlink>
        <a:srgbClr val="467886"/>
      </a:hlink>
      <a:folHlink>
        <a:srgbClr val="96607D"/>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7363FC3-9834-428E-A5DE-92E68624F0E4}">
  <we:reference id="wa200009404" version="1.0.0.5" store="fr-FR" storeType="OMEX"/>
  <we:alternateReferences>
    <we:reference id="WA200009404" version="1.0.0.5" store="WA200009404" storeType="OMEX"/>
  </we:alternateReferences>
  <we:properties>
    <we:property name="claude.fileId" value="&quot;61101748-8b76-40c6-b942-5f1078222472&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117" Type="http://schemas.openxmlformats.org/officeDocument/2006/relationships/hyperlink" Target="mailto:melktesh@gmail.com" TargetMode="External"/><Relationship Id="rId299" Type="http://schemas.openxmlformats.org/officeDocument/2006/relationships/hyperlink" Target="https://doi.org/10.1016/j.esr.2021.100671" TargetMode="External"/><Relationship Id="rId21" Type="http://schemas.openxmlformats.org/officeDocument/2006/relationships/hyperlink" Target="http://dx.doi.org/10.1021/acs.est.7b00345" TargetMode="External"/><Relationship Id="rId63" Type="http://schemas.openxmlformats.org/officeDocument/2006/relationships/hyperlink" Target="https://www.diva-portal.org/smash/get/diva2:1373039/FULLTEXT01.pdf" TargetMode="External"/><Relationship Id="rId159" Type="http://schemas.openxmlformats.org/officeDocument/2006/relationships/hyperlink" Target="mailto:teddymec2@gmail.com" TargetMode="External"/><Relationship Id="rId324" Type="http://schemas.openxmlformats.org/officeDocument/2006/relationships/hyperlink" Target="https://doi.org/10.3390/en16217259" TargetMode="External"/><Relationship Id="rId366" Type="http://schemas.openxmlformats.org/officeDocument/2006/relationships/hyperlink" Target="https://doi.org/10.1016/j.renene.2024.120712" TargetMode="External"/><Relationship Id="rId170" Type="http://schemas.openxmlformats.org/officeDocument/2006/relationships/hyperlink" Target="https://doi.org/10.48550/arXiv.2512.22859" TargetMode="External"/><Relationship Id="rId226" Type="http://schemas.openxmlformats.org/officeDocument/2006/relationships/hyperlink" Target="http://dx.doi.org/10.1016/j.technovation.2012.06.003" TargetMode="External"/><Relationship Id="rId268" Type="http://schemas.openxmlformats.org/officeDocument/2006/relationships/hyperlink" Target="https://doi.org/10.1016/j.rineng.2025.104269" TargetMode="External"/><Relationship Id="rId32" Type="http://schemas.openxmlformats.org/officeDocument/2006/relationships/hyperlink" Target="https://iopscience.iop.org/article/10.1088/1748-9326/ac5ede" TargetMode="External"/><Relationship Id="rId74" Type="http://schemas.openxmlformats.org/officeDocument/2006/relationships/hyperlink" Target="https://www.diva-portal.org/smash/record.jsf?pid=diva2%3A1252234&amp;dswid=-9012" TargetMode="External"/><Relationship Id="rId128" Type="http://schemas.openxmlformats.org/officeDocument/2006/relationships/hyperlink" Target="mailto:bahaa.elboshi@f-eng.tanta.edu.eg" TargetMode="External"/><Relationship Id="rId335" Type="http://schemas.openxmlformats.org/officeDocument/2006/relationships/hyperlink" Target="https://doi.org/10.1016/j.esd.2020.05.006" TargetMode="External"/><Relationship Id="rId377" Type="http://schemas.openxmlformats.org/officeDocument/2006/relationships/hyperlink" Target="https://doi.org/10.3390/en19092163" TargetMode="External"/><Relationship Id="rId5" Type="http://schemas.openxmlformats.org/officeDocument/2006/relationships/hyperlink" Target="https://doi.org/10.1016/j.ijhydene.2023.07.263" TargetMode="External"/><Relationship Id="rId181" Type="http://schemas.openxmlformats.org/officeDocument/2006/relationships/hyperlink" Target="https://doi.org/10.1016/j.seta.2025.104244" TargetMode="External"/><Relationship Id="rId237" Type="http://schemas.openxmlformats.org/officeDocument/2006/relationships/hyperlink" Target="https://doi.org/10.3390/su17198604" TargetMode="External"/><Relationship Id="rId279" Type="http://schemas.openxmlformats.org/officeDocument/2006/relationships/hyperlink" Target="https://doi.org/10.4236/jpee.2025.133001" TargetMode="External"/><Relationship Id="rId43" Type="http://schemas.openxmlformats.org/officeDocument/2006/relationships/hyperlink" Target="https://doi.org/10.1016/j.enconman.2024.118857" TargetMode="External"/><Relationship Id="rId139" Type="http://schemas.openxmlformats.org/officeDocument/2006/relationships/hyperlink" Target="https://doi.org/10.14710/ijred.2023.54056" TargetMode="External"/><Relationship Id="rId290" Type="http://schemas.openxmlformats.org/officeDocument/2006/relationships/hyperlink" Target="https://doi.org/10.1016/j.energy.2024.132140" TargetMode="External"/><Relationship Id="rId304" Type="http://schemas.openxmlformats.org/officeDocument/2006/relationships/hyperlink" Target="https://doi.org/10.51646/jsesd.v14i1.479" TargetMode="External"/><Relationship Id="rId346" Type="http://schemas.openxmlformats.org/officeDocument/2006/relationships/hyperlink" Target="https://doi.org/10.1016/j.esd.2026.102016" TargetMode="External"/><Relationship Id="rId388" Type="http://schemas.openxmlformats.org/officeDocument/2006/relationships/hyperlink" Target="https://izlik.org/JA76DC97DP" TargetMode="External"/><Relationship Id="rId85" Type="http://schemas.openxmlformats.org/officeDocument/2006/relationships/hyperlink" Target="https://doi.org/10.1016/j.ref.2024.100677" TargetMode="External"/><Relationship Id="rId150" Type="http://schemas.openxmlformats.org/officeDocument/2006/relationships/hyperlink" Target="mailto:ssani4@live.utm" TargetMode="External"/><Relationship Id="rId192" Type="http://schemas.openxmlformats.org/officeDocument/2006/relationships/hyperlink" Target="mailto:ncsn@fct.unl.pt" TargetMode="External"/><Relationship Id="rId206" Type="http://schemas.openxmlformats.org/officeDocument/2006/relationships/hyperlink" Target="mailto:y.ayed@campus.fct.unl.pt" TargetMode="External"/><Relationship Id="rId248" Type="http://schemas.openxmlformats.org/officeDocument/2006/relationships/hyperlink" Target="https://dx.doi.org/10.2139/ssrn.3224175" TargetMode="External"/><Relationship Id="rId12" Type="http://schemas.openxmlformats.org/officeDocument/2006/relationships/hyperlink" Target="https://doi.org/10.1016/j.esr.2022.100848" TargetMode="External"/><Relationship Id="rId108" Type="http://schemas.openxmlformats.org/officeDocument/2006/relationships/hyperlink" Target="https://doi.org/10.1016/j.energy.2023.128899" TargetMode="External"/><Relationship Id="rId315" Type="http://schemas.openxmlformats.org/officeDocument/2006/relationships/hyperlink" Target="https://doi.org/10.52825/solarpaces.v3i.2290" TargetMode="External"/><Relationship Id="rId357" Type="http://schemas.openxmlformats.org/officeDocument/2006/relationships/hyperlink" Target="https://doi.org/10.1016/j.est.2024.115224" TargetMode="External"/><Relationship Id="rId54" Type="http://schemas.openxmlformats.org/officeDocument/2006/relationships/hyperlink" Target="https://www.tandfonline.com/doi/full/10.1080/15567249.2024.2308843" TargetMode="External"/><Relationship Id="rId96" Type="http://schemas.openxmlformats.org/officeDocument/2006/relationships/hyperlink" Target="mailto:a.nilsson@newclimate.org" TargetMode="External"/><Relationship Id="rId161" Type="http://schemas.openxmlformats.org/officeDocument/2006/relationships/hyperlink" Target="https://doi.org/10.36909/jer.16481" TargetMode="External"/><Relationship Id="rId217" Type="http://schemas.openxmlformats.org/officeDocument/2006/relationships/hyperlink" Target="https://doi.org/10.1016/j.esr.2023.101291" TargetMode="External"/><Relationship Id="rId259" Type="http://schemas.openxmlformats.org/officeDocument/2006/relationships/hyperlink" Target="https://doi.org/10.1177/27533735261435253" TargetMode="External"/><Relationship Id="rId23" Type="http://schemas.openxmlformats.org/officeDocument/2006/relationships/hyperlink" Target="https://doi.org/10.3390/en14196258" TargetMode="External"/><Relationship Id="rId119" Type="http://schemas.openxmlformats.org/officeDocument/2006/relationships/hyperlink" Target="mailto:adel.industry1@gmail.com" TargetMode="External"/><Relationship Id="rId270" Type="http://schemas.openxmlformats.org/officeDocument/2006/relationships/hyperlink" Target="https://doi.org/10.1093/ijlct/ctab081" TargetMode="External"/><Relationship Id="rId326" Type="http://schemas.openxmlformats.org/officeDocument/2006/relationships/hyperlink" Target="https://doi.org/10.1016/j.renene.2018.11.055" TargetMode="External"/><Relationship Id="rId65" Type="http://schemas.openxmlformats.org/officeDocument/2006/relationships/hyperlink" Target="mailto:santiago.sinclair-lecaros@wri.org" TargetMode="External"/><Relationship Id="rId130" Type="http://schemas.openxmlformats.org/officeDocument/2006/relationships/hyperlink" Target="mailto:mohamed01177@techedu.bsu.edu.eg" TargetMode="External"/><Relationship Id="rId368" Type="http://schemas.openxmlformats.org/officeDocument/2006/relationships/hyperlink" Target="https://doi.org/10.3390/en15124235" TargetMode="External"/><Relationship Id="rId172" Type="http://schemas.openxmlformats.org/officeDocument/2006/relationships/hyperlink" Target="https://doi.org/10.1186/s13705-020-00260-7" TargetMode="External"/><Relationship Id="rId228" Type="http://schemas.openxmlformats.org/officeDocument/2006/relationships/hyperlink" Target="https://doi.org/10.1109/pes.2009.5275368" TargetMode="External"/><Relationship Id="rId281" Type="http://schemas.openxmlformats.org/officeDocument/2006/relationships/hyperlink" Target="https://doi.org/10.1016/j.seta.2020.100961" TargetMode="External"/><Relationship Id="rId337" Type="http://schemas.openxmlformats.org/officeDocument/2006/relationships/hyperlink" Target="https://doi.org/10.1016/j.esr.2022.101004" TargetMode="External"/><Relationship Id="rId34" Type="http://schemas.openxmlformats.org/officeDocument/2006/relationships/hyperlink" Target="https://www.irena.org/-/media/Files/IRENA/Agency/Publication/2021/Apr/IRENA_Planning_Prospects_Africa_2021.pdf" TargetMode="External"/><Relationship Id="rId76" Type="http://schemas.openxmlformats.org/officeDocument/2006/relationships/hyperlink" Target="mailto:dkoussa@cder.dz" TargetMode="External"/><Relationship Id="rId141" Type="http://schemas.openxmlformats.org/officeDocument/2006/relationships/hyperlink" Target="https://doi.org/10.1016/j.esr.2024.101595" TargetMode="External"/><Relationship Id="rId379" Type="http://schemas.openxmlformats.org/officeDocument/2006/relationships/hyperlink" Target="https://www.researchgate.net/publication/328661183_Techno-Economic_Analysis_of_Off-grid_Renewable_Energy_Systems_for_Rural_Electrification_in_Northeastern_Nigeria" TargetMode="External"/><Relationship Id="rId7" Type="http://schemas.openxmlformats.org/officeDocument/2006/relationships/hyperlink" Target="https://doi.org/10.1016/j.energy.2020.117471" TargetMode="External"/><Relationship Id="rId183" Type="http://schemas.openxmlformats.org/officeDocument/2006/relationships/hyperlink" Target="https://doi.org/10.3389/fenrg.2023.1205646" TargetMode="External"/><Relationship Id="rId239" Type="http://schemas.openxmlformats.org/officeDocument/2006/relationships/hyperlink" Target="https://doi.org/10.1016/j.prime.2024.100607" TargetMode="External"/><Relationship Id="rId390" Type="http://schemas.openxmlformats.org/officeDocument/2006/relationships/hyperlink" Target="https://www.water-alternatives.org/index.php/all-abs/273-a8-1-6/file" TargetMode="External"/><Relationship Id="rId250" Type="http://schemas.openxmlformats.org/officeDocument/2006/relationships/hyperlink" Target="https://doi.org/10.1016/j.ijhydene.2021.12.018" TargetMode="External"/><Relationship Id="rId292" Type="http://schemas.openxmlformats.org/officeDocument/2006/relationships/hyperlink" Target="https://doi.org/10.55670/fpll.fusus.3.2.2" TargetMode="External"/><Relationship Id="rId306" Type="http://schemas.openxmlformats.org/officeDocument/2006/relationships/hyperlink" Target="https://doi.org/10.1016/j.renene.2021.10.088" TargetMode="External"/><Relationship Id="rId45" Type="http://schemas.openxmlformats.org/officeDocument/2006/relationships/hyperlink" Target="https://doi.org/10.3390/en15145083" TargetMode="External"/><Relationship Id="rId87" Type="http://schemas.openxmlformats.org/officeDocument/2006/relationships/hyperlink" Target="https://doi.org/10.1016/j.esd.2024.101638" TargetMode="External"/><Relationship Id="rId110" Type="http://schemas.openxmlformats.org/officeDocument/2006/relationships/hyperlink" Target="https://doi.org/10.1080/14693062.2020.1791030" TargetMode="External"/><Relationship Id="rId348" Type="http://schemas.openxmlformats.org/officeDocument/2006/relationships/hyperlink" Target="https://doi.org/10.1016/j.dwt.2025.101171" TargetMode="External"/><Relationship Id="rId152" Type="http://schemas.openxmlformats.org/officeDocument/2006/relationships/hyperlink" Target="mailto:schisale@must.ac.mw" TargetMode="External"/><Relationship Id="rId194" Type="http://schemas.openxmlformats.org/officeDocument/2006/relationships/hyperlink" Target="mailto:asarebediakofrancisca81@gmail.com" TargetMode="External"/><Relationship Id="rId208" Type="http://schemas.openxmlformats.org/officeDocument/2006/relationships/hyperlink" Target="mailto:m.mohsin3801@yahoo.com" TargetMode="External"/><Relationship Id="rId261" Type="http://schemas.openxmlformats.org/officeDocument/2006/relationships/hyperlink" Target="https://doi.org/10.1016/j.egyr.2023.12.065" TargetMode="External"/><Relationship Id="rId14" Type="http://schemas.openxmlformats.org/officeDocument/2006/relationships/hyperlink" Target="https://doi.org/10.1016/j.energy.2018.10.158" TargetMode="External"/><Relationship Id="rId56" Type="http://schemas.openxmlformats.org/officeDocument/2006/relationships/hyperlink" Target="https://doi.org/10.1016/j.rser.2019.109647" TargetMode="External"/><Relationship Id="rId317" Type="http://schemas.openxmlformats.org/officeDocument/2006/relationships/hyperlink" Target="https://doi.org/10.1016/j.energy.2019.04.095" TargetMode="External"/><Relationship Id="rId359" Type="http://schemas.openxmlformats.org/officeDocument/2006/relationships/hyperlink" Target="https://doi.org/10.1016/j.est.2023.107602" TargetMode="External"/><Relationship Id="rId98" Type="http://schemas.openxmlformats.org/officeDocument/2006/relationships/hyperlink" Target="https://doi.org/10.1016/j.egyr.2023.12.018" TargetMode="External"/><Relationship Id="rId121" Type="http://schemas.openxmlformats.org/officeDocument/2006/relationships/hyperlink" Target="https://doi.org/10.9734/cjast/2024/v43i54373" TargetMode="External"/><Relationship Id="rId163" Type="http://schemas.openxmlformats.org/officeDocument/2006/relationships/hyperlink" Target="https://doi.org/10.62277/mjrd2025v6i40013" TargetMode="External"/><Relationship Id="rId219" Type="http://schemas.openxmlformats.org/officeDocument/2006/relationships/hyperlink" Target="https://scielo.org.za/scielo.php?script=sci_arttext&amp;pid=S1021-447X2010000100002" TargetMode="External"/><Relationship Id="rId370" Type="http://schemas.openxmlformats.org/officeDocument/2006/relationships/hyperlink" Target="https://doi.org/10.3389/fenrg.2024.1326558" TargetMode="External"/><Relationship Id="rId230" Type="http://schemas.openxmlformats.org/officeDocument/2006/relationships/hyperlink" Target="https://doi.org/10.17577/IJERTV8IS100199" TargetMode="External"/><Relationship Id="rId25" Type="http://schemas.openxmlformats.org/officeDocument/2006/relationships/hyperlink" Target="mailto:jdecarolis@ncsu.edu" TargetMode="External"/><Relationship Id="rId67" Type="http://schemas.openxmlformats.org/officeDocument/2006/relationships/hyperlink" Target="https://doi.org/10.1109/SAUPEC65723.2025.10944332" TargetMode="External"/><Relationship Id="rId272" Type="http://schemas.openxmlformats.org/officeDocument/2006/relationships/hyperlink" Target="https://doi.org/10.4236/sgre.2026.174004" TargetMode="External"/><Relationship Id="rId328" Type="http://schemas.openxmlformats.org/officeDocument/2006/relationships/hyperlink" Target="https://doi.org/10.3390/en17123022" TargetMode="External"/><Relationship Id="rId132" Type="http://schemas.openxmlformats.org/officeDocument/2006/relationships/hyperlink" Target="mailto:fendzi.wulfran@yahoo.fr" TargetMode="External"/><Relationship Id="rId174" Type="http://schemas.openxmlformats.org/officeDocument/2006/relationships/hyperlink" Target="https://doi.org/10.1515/ehs-2022-0035" TargetMode="External"/><Relationship Id="rId381" Type="http://schemas.openxmlformats.org/officeDocument/2006/relationships/hyperlink" Target="https://doi.org/10.1016/j.sciaf.2025.e03087" TargetMode="External"/><Relationship Id="rId241" Type="http://schemas.openxmlformats.org/officeDocument/2006/relationships/hyperlink" Target="http://dx.doi.org/10.3390/su12093808" TargetMode="External"/><Relationship Id="rId36" Type="http://schemas.openxmlformats.org/officeDocument/2006/relationships/hyperlink" Target="https://doi.org/10.1016/j.esd.2021.05.006" TargetMode="External"/><Relationship Id="rId283" Type="http://schemas.openxmlformats.org/officeDocument/2006/relationships/hyperlink" Target="https://doi.org/10.1109/ACCESS.2020.3018314" TargetMode="External"/><Relationship Id="rId339" Type="http://schemas.openxmlformats.org/officeDocument/2006/relationships/hyperlink" Target="https://doi.org/10.1016/j.esd.2025.101720" TargetMode="External"/><Relationship Id="rId78" Type="http://schemas.openxmlformats.org/officeDocument/2006/relationships/hyperlink" Target="mailto:b.shari@wascal-ne.org" TargetMode="External"/><Relationship Id="rId101" Type="http://schemas.openxmlformats.org/officeDocument/2006/relationships/hyperlink" Target="mailto:shuaibudabo10@gmail.com" TargetMode="External"/><Relationship Id="rId143" Type="http://schemas.openxmlformats.org/officeDocument/2006/relationships/hyperlink" Target="https://doi.org/10.1186/s40807-024-00104-4" TargetMode="External"/><Relationship Id="rId185" Type="http://schemas.openxmlformats.org/officeDocument/2006/relationships/hyperlink" Target="https://doi.org/10.1007/s11356-021-15151-3" TargetMode="External"/><Relationship Id="rId350" Type="http://schemas.openxmlformats.org/officeDocument/2006/relationships/hyperlink" Target="https://doi.org/10.1016/j.renene.2007.05.045" TargetMode="External"/><Relationship Id="rId9" Type="http://schemas.openxmlformats.org/officeDocument/2006/relationships/hyperlink" Target="http://dx.doi.org/10.1016/j.esr.2016.10.003" TargetMode="External"/><Relationship Id="rId210" Type="http://schemas.openxmlformats.org/officeDocument/2006/relationships/hyperlink" Target="mailto:egimanm@gmail.com" TargetMode="External"/><Relationship Id="rId392" Type="http://schemas.openxmlformats.org/officeDocument/2006/relationships/printerSettings" Target="../printerSettings/printerSettings1.bin"/><Relationship Id="rId252" Type="http://schemas.openxmlformats.org/officeDocument/2006/relationships/hyperlink" Target="https://doi.org/10.1016/j.uncres.2025.100239" TargetMode="External"/><Relationship Id="rId294" Type="http://schemas.openxmlformats.org/officeDocument/2006/relationships/hyperlink" Target="https://doi.org/10.1016/j.energy.2025.137445" TargetMode="External"/><Relationship Id="rId308" Type="http://schemas.openxmlformats.org/officeDocument/2006/relationships/hyperlink" Target="https://doi.org/10.4236/sgre.2024.1510014" TargetMode="External"/><Relationship Id="rId47" Type="http://schemas.openxmlformats.org/officeDocument/2006/relationships/hyperlink" Target="https://doi.org/10.1016/j.ref.2019.02.004*" TargetMode="External"/><Relationship Id="rId89" Type="http://schemas.openxmlformats.org/officeDocument/2006/relationships/hyperlink" Target="mailto:hh.zhu@163.com" TargetMode="External"/><Relationship Id="rId112" Type="http://schemas.openxmlformats.org/officeDocument/2006/relationships/hyperlink" Target="https://doi.org/10.3390/cli12050061" TargetMode="External"/><Relationship Id="rId154" Type="http://schemas.openxmlformats.org/officeDocument/2006/relationships/hyperlink" Target="mailto:mohammedchentouf2@gmail.com" TargetMode="External"/><Relationship Id="rId361" Type="http://schemas.openxmlformats.org/officeDocument/2006/relationships/hyperlink" Target="https://doi.org/10.5455/nje.2023.30.01.08" TargetMode="External"/><Relationship Id="rId196" Type="http://schemas.openxmlformats.org/officeDocument/2006/relationships/hyperlink" Target="mailto:aran.eales@strath.ac.uk" TargetMode="External"/><Relationship Id="rId16" Type="http://schemas.openxmlformats.org/officeDocument/2006/relationships/hyperlink" Target="http://dx.doi.org/10.1016/j.rser.2016.10.041" TargetMode="External"/><Relationship Id="rId221" Type="http://schemas.openxmlformats.org/officeDocument/2006/relationships/hyperlink" Target="https://doi.org/10.1016/j.egypro.2014.12.019" TargetMode="External"/><Relationship Id="rId242" Type="http://schemas.openxmlformats.org/officeDocument/2006/relationships/hyperlink" Target="https://doi.org/10.4236/jpee.2019.72005" TargetMode="External"/><Relationship Id="rId263" Type="http://schemas.openxmlformats.org/officeDocument/2006/relationships/hyperlink" Target="https://doi.org/10.1016/j.sciaf.2023.e01781" TargetMode="External"/><Relationship Id="rId284" Type="http://schemas.openxmlformats.org/officeDocument/2006/relationships/hyperlink" Target="https://doi.org/10.1007/s12053-022-10044-x" TargetMode="External"/><Relationship Id="rId319" Type="http://schemas.openxmlformats.org/officeDocument/2006/relationships/hyperlink" Target="https://doi.org/10.59228/rcst.025.v4.i4.205" TargetMode="External"/><Relationship Id="rId37" Type="http://schemas.openxmlformats.org/officeDocument/2006/relationships/hyperlink" Target="https://doi.org/10.1016/j.rser.2022.112871" TargetMode="External"/><Relationship Id="rId58" Type="http://schemas.openxmlformats.org/officeDocument/2006/relationships/hyperlink" Target="https://doi.org/10.1016/j.enpol.2025.114786" TargetMode="External"/><Relationship Id="rId79" Type="http://schemas.openxmlformats.org/officeDocument/2006/relationships/hyperlink" Target="https://doi.org/10.51983/ajes-2019.8.3.2064" TargetMode="External"/><Relationship Id="rId102" Type="http://schemas.openxmlformats.org/officeDocument/2006/relationships/hyperlink" Target="https://doi.org/10.1016/j.energy.2019.06.063" TargetMode="External"/><Relationship Id="rId123" Type="http://schemas.openxmlformats.org/officeDocument/2006/relationships/hyperlink" Target="https://doi.org/10.5923/j.ijee.20170702.03" TargetMode="External"/><Relationship Id="rId144" Type="http://schemas.openxmlformats.org/officeDocument/2006/relationships/hyperlink" Target="mailto:K.umoh-2020@hull.ac.uk" TargetMode="External"/><Relationship Id="rId330" Type="http://schemas.openxmlformats.org/officeDocument/2006/relationships/hyperlink" Target="https://doi.org/10.1186/s42162-026-00625-w" TargetMode="External"/><Relationship Id="rId90" Type="http://schemas.openxmlformats.org/officeDocument/2006/relationships/hyperlink" Target="https://doi.org/10.1002/est2.483" TargetMode="External"/><Relationship Id="rId165" Type="http://schemas.openxmlformats.org/officeDocument/2006/relationships/hyperlink" Target="http://dx.doi.org/10.1016/j.esd.2013.12.007" TargetMode="External"/><Relationship Id="rId186" Type="http://schemas.openxmlformats.org/officeDocument/2006/relationships/hyperlink" Target="mailto:olubayobabatunde@gmai.com" TargetMode="External"/><Relationship Id="rId351" Type="http://schemas.openxmlformats.org/officeDocument/2006/relationships/hyperlink" Target="https://doi.org/10.1016/j.esr.2025.102015" TargetMode="External"/><Relationship Id="rId372" Type="http://schemas.openxmlformats.org/officeDocument/2006/relationships/hyperlink" Target="https://doi.org/10.55640/ijrgse-v02i06-03" TargetMode="External"/><Relationship Id="rId393" Type="http://schemas.openxmlformats.org/officeDocument/2006/relationships/table" Target="../tables/table1.xml"/><Relationship Id="rId211" Type="http://schemas.openxmlformats.org/officeDocument/2006/relationships/hyperlink" Target="https://doi.org/10.5281/zenodo.18490915" TargetMode="External"/><Relationship Id="rId232" Type="http://schemas.openxmlformats.org/officeDocument/2006/relationships/hyperlink" Target="https://doi.org/10.3390/en13030575" TargetMode="External"/><Relationship Id="rId253" Type="http://schemas.openxmlformats.org/officeDocument/2006/relationships/hyperlink" Target="https://doi.org/10.1016/j.renene.2019.06.032" TargetMode="External"/><Relationship Id="rId274" Type="http://schemas.openxmlformats.org/officeDocument/2006/relationships/hyperlink" Target="https://doi.org/10.1016/j.esd.2022.04.009" TargetMode="External"/><Relationship Id="rId295" Type="http://schemas.openxmlformats.org/officeDocument/2006/relationships/hyperlink" Target="https://doi.org/10.1186/s13705-024-00480-1" TargetMode="External"/><Relationship Id="rId309" Type="http://schemas.openxmlformats.org/officeDocument/2006/relationships/hyperlink" Target="https://doi.org/10.1016/j.tej.2019.106672" TargetMode="External"/><Relationship Id="rId27" Type="http://schemas.openxmlformats.org/officeDocument/2006/relationships/hyperlink" Target="https://doi.org/10.1016/j.esr.2021.100759" TargetMode="External"/><Relationship Id="rId48" Type="http://schemas.openxmlformats.org/officeDocument/2006/relationships/hyperlink" Target="https://doi.org/10.1016/j.scs.2021.102750" TargetMode="External"/><Relationship Id="rId69" Type="http://schemas.openxmlformats.org/officeDocument/2006/relationships/hyperlink" Target="https://www.researchgate.net/profile/Mark-Howells-2/publication/237677229_An_Energy_Model_for_a_Low_Income_Rural_African_Village/links/5627412f08aed3d3f1394932/An-Energy-Model-for-a-Low-Income-Rural-African-Village.pdf" TargetMode="External"/><Relationship Id="rId113" Type="http://schemas.openxmlformats.org/officeDocument/2006/relationships/hyperlink" Target="mailto:amandine.caillard22@imperial.ac.uk" TargetMode="External"/><Relationship Id="rId134" Type="http://schemas.openxmlformats.org/officeDocument/2006/relationships/hyperlink" Target="mailto:ffn@kth.se" TargetMode="External"/><Relationship Id="rId320" Type="http://schemas.openxmlformats.org/officeDocument/2006/relationships/hyperlink" Target="https://doi.org/10.3390/pr13041209" TargetMode="External"/><Relationship Id="rId80" Type="http://schemas.openxmlformats.org/officeDocument/2006/relationships/hyperlink" Target="mailto:ahunim@gmail.com" TargetMode="External"/><Relationship Id="rId155" Type="http://schemas.openxmlformats.org/officeDocument/2006/relationships/hyperlink" Target="https://doi.org/10.30501/jree.2021.245232.1140" TargetMode="External"/><Relationship Id="rId176" Type="http://schemas.openxmlformats.org/officeDocument/2006/relationships/hyperlink" Target="https://www.diva-portal.org/smash/record.jsf?pid=diva2%3A2005453&amp;dswid=6243" TargetMode="External"/><Relationship Id="rId197" Type="http://schemas.openxmlformats.org/officeDocument/2006/relationships/hyperlink" Target="https://doi.org/10.1016/j.sftr.2026.101714" TargetMode="External"/><Relationship Id="rId341" Type="http://schemas.openxmlformats.org/officeDocument/2006/relationships/hyperlink" Target="https://papers.ssrn.com/sol3/papers.cfm?abstract_id=3734915" TargetMode="External"/><Relationship Id="rId362" Type="http://schemas.openxmlformats.org/officeDocument/2006/relationships/hyperlink" Target="https://doi.org/10.33774/coe-2026-lcrh3" TargetMode="External"/><Relationship Id="rId383" Type="http://schemas.openxmlformats.org/officeDocument/2006/relationships/hyperlink" Target="https://doi.org/10.1016/j.esr.2024.101392" TargetMode="External"/><Relationship Id="rId201" Type="http://schemas.openxmlformats.org/officeDocument/2006/relationships/hyperlink" Target="mailto:asmaa_melegy@hotmail.com" TargetMode="External"/><Relationship Id="rId222" Type="http://schemas.openxmlformats.org/officeDocument/2006/relationships/hyperlink" Target="https://doi.org/10.3390/ijgi10110780" TargetMode="External"/><Relationship Id="rId243" Type="http://schemas.openxmlformats.org/officeDocument/2006/relationships/hyperlink" Target="https://doi.org/10.1016/j.gsd.2024.101087" TargetMode="External"/><Relationship Id="rId264" Type="http://schemas.openxmlformats.org/officeDocument/2006/relationships/hyperlink" Target="https://doi.org/10.1016/j.applthermaleng.2015.12.014" TargetMode="External"/><Relationship Id="rId285" Type="http://schemas.openxmlformats.org/officeDocument/2006/relationships/hyperlink" Target="https://doi.org/10.1016/j.esd.2013.12.009" TargetMode="External"/><Relationship Id="rId17" Type="http://schemas.openxmlformats.org/officeDocument/2006/relationships/hyperlink" Target="https://doi.org/10.1016/j.esr.2018.03.001" TargetMode="External"/><Relationship Id="rId38" Type="http://schemas.openxmlformats.org/officeDocument/2006/relationships/hyperlink" Target="http://ir.jkuat.ac.ke/handle/123456789/3089" TargetMode="External"/><Relationship Id="rId59" Type="http://schemas.openxmlformats.org/officeDocument/2006/relationships/hyperlink" Target="https://doi.org/10.21203/rs.3.rs-2368899/v1" TargetMode="External"/><Relationship Id="rId103" Type="http://schemas.openxmlformats.org/officeDocument/2006/relationships/hyperlink" Target="mailto:omar.naitmensour@edu.uiz.ac.ma" TargetMode="External"/><Relationship Id="rId124" Type="http://schemas.openxmlformats.org/officeDocument/2006/relationships/hyperlink" Target="mailto:wunmigrace@yahoo.com" TargetMode="External"/><Relationship Id="rId310" Type="http://schemas.openxmlformats.org/officeDocument/2006/relationships/hyperlink" Target="https://doi.org/10.1016/j.enconman.2023.117813" TargetMode="External"/><Relationship Id="rId70" Type="http://schemas.openxmlformats.org/officeDocument/2006/relationships/hyperlink" Target="mailto:mark.howells@energy.kth.se" TargetMode="External"/><Relationship Id="rId91" Type="http://schemas.openxmlformats.org/officeDocument/2006/relationships/hyperlink" Target="mailto:masud_a@jic.edu.sa" TargetMode="External"/><Relationship Id="rId145" Type="http://schemas.openxmlformats.org/officeDocument/2006/relationships/hyperlink" Target="https://kth.diva-portal.org/smash/record.jsf?pid=diva2%3A1119247&amp;dswid=-6147" TargetMode="External"/><Relationship Id="rId166" Type="http://schemas.openxmlformats.org/officeDocument/2006/relationships/hyperlink" Target="mailto:muyiwa.adaramola@nmbu.no" TargetMode="External"/><Relationship Id="rId187" Type="http://schemas.openxmlformats.org/officeDocument/2006/relationships/hyperlink" Target="https://doi.org/10.1016/j.rser.2021.111071" TargetMode="External"/><Relationship Id="rId331" Type="http://schemas.openxmlformats.org/officeDocument/2006/relationships/hyperlink" Target="https://doi.org/10.1049/rpg2.12266" TargetMode="External"/><Relationship Id="rId352" Type="http://schemas.openxmlformats.org/officeDocument/2006/relationships/hyperlink" Target="https://doi.org/10.1016/j.cles.2023.100069" TargetMode="External"/><Relationship Id="rId373" Type="http://schemas.openxmlformats.org/officeDocument/2006/relationships/hyperlink" Target="https://doi.org/10.61435/ijred.2026.61421" TargetMode="External"/><Relationship Id="rId1" Type="http://schemas.openxmlformats.org/officeDocument/2006/relationships/hyperlink" Target="https://doi.org/10.1016/j.rser.2020.110399" TargetMode="External"/><Relationship Id="rId212" Type="http://schemas.openxmlformats.org/officeDocument/2006/relationships/hyperlink" Target="mailto:Betelhemabadi16@gmail.com" TargetMode="External"/><Relationship Id="rId233" Type="http://schemas.openxmlformats.org/officeDocument/2006/relationships/hyperlink" Target="https://doi.org/10.1016/j.enpol.2015.10.041" TargetMode="External"/><Relationship Id="rId254" Type="http://schemas.openxmlformats.org/officeDocument/2006/relationships/hyperlink" Target="https://doi.org/10.1016/j.nexus.2025.100434" TargetMode="External"/><Relationship Id="rId28" Type="http://schemas.openxmlformats.org/officeDocument/2006/relationships/hyperlink" Target="https://www.balmorel.com/" TargetMode="External"/><Relationship Id="rId49" Type="http://schemas.openxmlformats.org/officeDocument/2006/relationships/hyperlink" Target="https://doi.org/10.1016/j.esr.2022.101021" TargetMode="External"/><Relationship Id="rId114" Type="http://schemas.openxmlformats.org/officeDocument/2006/relationships/hyperlink" Target="http://dx.doi.org/10.1016/j.jclepro.2015.06.101" TargetMode="External"/><Relationship Id="rId275" Type="http://schemas.openxmlformats.org/officeDocument/2006/relationships/hyperlink" Target="https://doi.org/10.4028/www.scientific.net/JERA.44.150" TargetMode="External"/><Relationship Id="rId296" Type="http://schemas.openxmlformats.org/officeDocument/2006/relationships/hyperlink" Target="https://doi.org/10.30501/jree.2016.70098" TargetMode="External"/><Relationship Id="rId300" Type="http://schemas.openxmlformats.org/officeDocument/2006/relationships/hyperlink" Target="https://doi.org/10.1016/j.nexus.2025.100621" TargetMode="External"/><Relationship Id="rId60" Type="http://schemas.openxmlformats.org/officeDocument/2006/relationships/hyperlink" Target="https://doi.org/10.1186/s42269-024-01192-4" TargetMode="External"/><Relationship Id="rId81" Type="http://schemas.openxmlformats.org/officeDocument/2006/relationships/hyperlink" Target="https://doi.org/10.5194/egusphere-egu26-12682" TargetMode="External"/><Relationship Id="rId135" Type="http://schemas.openxmlformats.org/officeDocument/2006/relationships/hyperlink" Target="https://doi.org/10.1016/j.rser.2016.01.076" TargetMode="External"/><Relationship Id="rId156" Type="http://schemas.openxmlformats.org/officeDocument/2006/relationships/hyperlink" Target="mailto:bdursun@fsm.edu.tr" TargetMode="External"/><Relationship Id="rId177" Type="http://schemas.openxmlformats.org/officeDocument/2006/relationships/hyperlink" Target="mailto:gardumi@kth.se" TargetMode="External"/><Relationship Id="rId198" Type="http://schemas.openxmlformats.org/officeDocument/2006/relationships/hyperlink" Target="mailto:geoffreymwango23@gmail.com" TargetMode="External"/><Relationship Id="rId321" Type="http://schemas.openxmlformats.org/officeDocument/2006/relationships/hyperlink" Target="https://doi.org/10.1186/s40807-025-00166-y" TargetMode="External"/><Relationship Id="rId342" Type="http://schemas.openxmlformats.org/officeDocument/2006/relationships/hyperlink" Target="https://doi.org/10.3390/pr11010175" TargetMode="External"/><Relationship Id="rId363" Type="http://schemas.openxmlformats.org/officeDocument/2006/relationships/hyperlink" Target="https://doi.org/10.1016/j.ecmx.2025.101512" TargetMode="External"/><Relationship Id="rId384" Type="http://schemas.openxmlformats.org/officeDocument/2006/relationships/hyperlink" Target="https://doi.org/10.1016/j.solcom.2024.100087" TargetMode="External"/><Relationship Id="rId202" Type="http://schemas.openxmlformats.org/officeDocument/2006/relationships/hyperlink" Target="https://izlik.org/JA36FG69AS" TargetMode="External"/><Relationship Id="rId223" Type="http://schemas.openxmlformats.org/officeDocument/2006/relationships/hyperlink" Target="https://doi.org/10.1016/j.jclepro.2022.135446" TargetMode="External"/><Relationship Id="rId244" Type="http://schemas.openxmlformats.org/officeDocument/2006/relationships/hyperlink" Target="https://doi.org/10.1007/978-3-030-68410-5_7" TargetMode="External"/><Relationship Id="rId18" Type="http://schemas.openxmlformats.org/officeDocument/2006/relationships/hyperlink" Target="https://doi.org/10.1016/j.sciaf.2022.e01162" TargetMode="External"/><Relationship Id="rId39" Type="http://schemas.openxmlformats.org/officeDocument/2006/relationships/hyperlink" Target="https://doi.org/10.1088/1748-9326/aa7e18" TargetMode="External"/><Relationship Id="rId265" Type="http://schemas.openxmlformats.org/officeDocument/2006/relationships/hyperlink" Target="https://doi.org/10.1016/j.sciaf.2022.e01157" TargetMode="External"/><Relationship Id="rId286" Type="http://schemas.openxmlformats.org/officeDocument/2006/relationships/hyperlink" Target="https://doi.org/10.1016/j.heliyon.2024.e25364" TargetMode="External"/><Relationship Id="rId50" Type="http://schemas.openxmlformats.org/officeDocument/2006/relationships/hyperlink" Target="https://doi.org/10.1016/j.heliyon.2020.e03300" TargetMode="External"/><Relationship Id="rId104" Type="http://schemas.openxmlformats.org/officeDocument/2006/relationships/hyperlink" Target="https://doi.org/10.1016/j.enconman.2021.113962" TargetMode="External"/><Relationship Id="rId125" Type="http://schemas.openxmlformats.org/officeDocument/2006/relationships/hyperlink" Target="https://doi.org/10.1016/j.segy.2025.100199" TargetMode="External"/><Relationship Id="rId146" Type="http://schemas.openxmlformats.org/officeDocument/2006/relationships/hyperlink" Target="mailto:jindan.gong@sei.org" TargetMode="External"/><Relationship Id="rId167" Type="http://schemas.openxmlformats.org/officeDocument/2006/relationships/hyperlink" Target="https://doi.org/10.1515/eng-2019-0009" TargetMode="External"/><Relationship Id="rId188" Type="http://schemas.openxmlformats.org/officeDocument/2006/relationships/hyperlink" Target="mailto:achimpha@sun.ac.za" TargetMode="External"/><Relationship Id="rId311" Type="http://schemas.openxmlformats.org/officeDocument/2006/relationships/hyperlink" Target="https://doi.org/10.1016/j.energy.2023.126615" TargetMode="External"/><Relationship Id="rId332" Type="http://schemas.openxmlformats.org/officeDocument/2006/relationships/hyperlink" Target="https://doi.org/10.1016/j.renene.2019.05.138" TargetMode="External"/><Relationship Id="rId353" Type="http://schemas.openxmlformats.org/officeDocument/2006/relationships/hyperlink" Target="https://www.researchgate.net/publication/323771774_TOWARDS_A_FOSSIL_FREE_ENERGY_PRODUCTION_USING_GIS_MULTI-CRITERIA_DECISION-MAKING_SUPPORT_TOOL" TargetMode="External"/><Relationship Id="rId374" Type="http://schemas.openxmlformats.org/officeDocument/2006/relationships/hyperlink" Target="https://doi.org/10.1155/2022/6349229" TargetMode="External"/><Relationship Id="rId71" Type="http://schemas.openxmlformats.org/officeDocument/2006/relationships/hyperlink" Target="http://dx.doi.org/10.11594/ijssr.05.01.12" TargetMode="External"/><Relationship Id="rId92" Type="http://schemas.openxmlformats.org/officeDocument/2006/relationships/hyperlink" Target="https://doi.org/10.1007/s10098-020-01971-3" TargetMode="External"/><Relationship Id="rId213" Type="http://schemas.openxmlformats.org/officeDocument/2006/relationships/hyperlink" Target="https://doi.org/10.3390/en17236160" TargetMode="External"/><Relationship Id="rId234" Type="http://schemas.openxmlformats.org/officeDocument/2006/relationships/hyperlink" Target="https://doi.org/10.1080/17477778.2026.2658623" TargetMode="External"/><Relationship Id="rId2" Type="http://schemas.openxmlformats.org/officeDocument/2006/relationships/hyperlink" Target="https://www.irena.org/-/media/Files/IRENA/Agency/Publication/2024/Jul/IRENA_Advancements_CMP_Africa_2024.pdf" TargetMode="External"/><Relationship Id="rId29" Type="http://schemas.openxmlformats.org/officeDocument/2006/relationships/hyperlink" Target="https://doi.org/10.1016/j.esd.2025.101760" TargetMode="External"/><Relationship Id="rId255" Type="http://schemas.openxmlformats.org/officeDocument/2006/relationships/hyperlink" Target="https://doi.org/10.20508/ijsmartgrid.v7i1.268.g257" TargetMode="External"/><Relationship Id="rId276" Type="http://schemas.openxmlformats.org/officeDocument/2006/relationships/hyperlink" Target="https://doi.org/10.1109/ICEEAC61226.2024.10576241" TargetMode="External"/><Relationship Id="rId297" Type="http://schemas.openxmlformats.org/officeDocument/2006/relationships/hyperlink" Target="https://doi.org/10.1186/s13705-017-0113-4" TargetMode="External"/><Relationship Id="rId40" Type="http://schemas.openxmlformats.org/officeDocument/2006/relationships/hyperlink" Target="https://doi.org/10.1016/j.enpol.2010.10.010" TargetMode="External"/><Relationship Id="rId115" Type="http://schemas.openxmlformats.org/officeDocument/2006/relationships/hyperlink" Target="mailto:nasser_tar@yahoo.fr" TargetMode="External"/><Relationship Id="rId136" Type="http://schemas.openxmlformats.org/officeDocument/2006/relationships/hyperlink" Target="mailto:maatallahtaher@yahoo.fr" TargetMode="External"/><Relationship Id="rId157" Type="http://schemas.openxmlformats.org/officeDocument/2006/relationships/hyperlink" Target="https://doi.org/10.1016/j.esd.2022.12.014" TargetMode="External"/><Relationship Id="rId178" Type="http://schemas.openxmlformats.org/officeDocument/2006/relationships/hyperlink" Target="mailto:gardumi@kth.se" TargetMode="External"/><Relationship Id="rId301" Type="http://schemas.openxmlformats.org/officeDocument/2006/relationships/hyperlink" Target="https://doi.org/10.3390/pr12091991" TargetMode="External"/><Relationship Id="rId322" Type="http://schemas.openxmlformats.org/officeDocument/2006/relationships/hyperlink" Target="https://doi.org/10.1016/j.sciaf.2024.e02305" TargetMode="External"/><Relationship Id="rId343" Type="http://schemas.openxmlformats.org/officeDocument/2006/relationships/hyperlink" Target="https://doi.org/10.1016/j.renene.2017.01.017" TargetMode="External"/><Relationship Id="rId364" Type="http://schemas.openxmlformats.org/officeDocument/2006/relationships/hyperlink" Target="https://doi.org/10.1080/23311916.2025.2532010" TargetMode="External"/><Relationship Id="rId61" Type="http://schemas.openxmlformats.org/officeDocument/2006/relationships/hyperlink" Target="https://doi.org/10.12912/27197050/188282" TargetMode="External"/><Relationship Id="rId82" Type="http://schemas.openxmlformats.org/officeDocument/2006/relationships/hyperlink" Target="mailto:d.sadak@tudelft.nl" TargetMode="External"/><Relationship Id="rId199" Type="http://schemas.openxmlformats.org/officeDocument/2006/relationships/hyperlink" Target="https://doi.org/10.3390/su13105376" TargetMode="External"/><Relationship Id="rId203" Type="http://schemas.openxmlformats.org/officeDocument/2006/relationships/hyperlink" Target="https://doi.org/10.1016/j.esr.2025.101965" TargetMode="External"/><Relationship Id="rId385" Type="http://schemas.openxmlformats.org/officeDocument/2006/relationships/hyperlink" Target="https://doi.org/10.1016/j.rineng.2024.102765" TargetMode="External"/><Relationship Id="rId19" Type="http://schemas.openxmlformats.org/officeDocument/2006/relationships/hyperlink" Target="https://doi.org/10.1080/23311916.2023.2209996" TargetMode="External"/><Relationship Id="rId224" Type="http://schemas.openxmlformats.org/officeDocument/2006/relationships/hyperlink" Target="https://kth.diva-portal.org/smash/get/diva2:840722/FULLTEXT01.pdf" TargetMode="External"/><Relationship Id="rId245" Type="http://schemas.openxmlformats.org/officeDocument/2006/relationships/hyperlink" Target="https://hdl.handle.net/2134/37301" TargetMode="External"/><Relationship Id="rId266" Type="http://schemas.openxmlformats.org/officeDocument/2006/relationships/hyperlink" Target="https://doi.org/10.1016/j.seta.2022.102746" TargetMode="External"/><Relationship Id="rId287" Type="http://schemas.openxmlformats.org/officeDocument/2006/relationships/hyperlink" Target="https://dx.doi.org/10.17159/2413-3051/2021/v32i4a9430" TargetMode="External"/><Relationship Id="rId30" Type="http://schemas.openxmlformats.org/officeDocument/2006/relationships/hyperlink" Target="https://doi.org/10.1109/AFRICON51333.2021.9570911" TargetMode="External"/><Relationship Id="rId105" Type="http://schemas.openxmlformats.org/officeDocument/2006/relationships/hyperlink" Target="mailto:kotb.mohamed@f-eng.tanta.edu.eg" TargetMode="External"/><Relationship Id="rId126" Type="http://schemas.openxmlformats.org/officeDocument/2006/relationships/hyperlink" Target="mailto:nawazedoo@gmail.com" TargetMode="External"/><Relationship Id="rId147" Type="http://schemas.openxmlformats.org/officeDocument/2006/relationships/hyperlink" Target="https://doi.org/10.57647/ijeee.2024.1501.08" TargetMode="External"/><Relationship Id="rId168" Type="http://schemas.openxmlformats.org/officeDocument/2006/relationships/hyperlink" Target="mailto:sunday.oyedepo@covenantuniversity.edu.ng" TargetMode="External"/><Relationship Id="rId312" Type="http://schemas.openxmlformats.org/officeDocument/2006/relationships/hyperlink" Target="https://doi.org/10.32479/ijeep.9602" TargetMode="External"/><Relationship Id="rId333" Type="http://schemas.openxmlformats.org/officeDocument/2006/relationships/hyperlink" Target="https://doi.org/10.1088/1748-9326/ad259f" TargetMode="External"/><Relationship Id="rId354" Type="http://schemas.openxmlformats.org/officeDocument/2006/relationships/hyperlink" Target="https://doi.org/10.7176/JETP/14-3-03" TargetMode="External"/><Relationship Id="rId51" Type="http://schemas.openxmlformats.org/officeDocument/2006/relationships/hyperlink" Target="https://doi.org/10.1016/j.esr.2024.101594" TargetMode="External"/><Relationship Id="rId72" Type="http://schemas.openxmlformats.org/officeDocument/2006/relationships/hyperlink" Target="mailto:khelfa.imededdine@univ-guelma.dz" TargetMode="External"/><Relationship Id="rId93" Type="http://schemas.openxmlformats.org/officeDocument/2006/relationships/hyperlink" Target="mailto:belkhir.settou@gmail.com" TargetMode="External"/><Relationship Id="rId189" Type="http://schemas.openxmlformats.org/officeDocument/2006/relationships/hyperlink" Target="http://dx.doi.org/10.1016/j.seta.2017.07.005" TargetMode="External"/><Relationship Id="rId375" Type="http://schemas.openxmlformats.org/officeDocument/2006/relationships/hyperlink" Target="https://doi.org/10.1016/j.ecmx.2023.100360" TargetMode="External"/><Relationship Id="rId3" Type="http://schemas.openxmlformats.org/officeDocument/2006/relationships/hyperlink" Target="http://dx.doi.org/10.1016/j.enpol.2017.03.021" TargetMode="External"/><Relationship Id="rId214" Type="http://schemas.openxmlformats.org/officeDocument/2006/relationships/hyperlink" Target="mailto:ckchang@kings.ac.kr" TargetMode="External"/><Relationship Id="rId235" Type="http://schemas.openxmlformats.org/officeDocument/2006/relationships/hyperlink" Target="https://doi.org/10.14710/ijred.2022.39012" TargetMode="External"/><Relationship Id="rId256" Type="http://schemas.openxmlformats.org/officeDocument/2006/relationships/hyperlink" Target="https://doi.org/10.1007/978-3-030-45106-6_60" TargetMode="External"/><Relationship Id="rId277" Type="http://schemas.openxmlformats.org/officeDocument/2006/relationships/hyperlink" Target="https://doi.org/10.3934/energy.2024008" TargetMode="External"/><Relationship Id="rId298" Type="http://schemas.openxmlformats.org/officeDocument/2006/relationships/hyperlink" Target="https://doi.org/10.1016/j.esr.2025.101931" TargetMode="External"/><Relationship Id="rId116" Type="http://schemas.openxmlformats.org/officeDocument/2006/relationships/hyperlink" Target="https://doi.org/10.1007/s40095-022-00484-7" TargetMode="External"/><Relationship Id="rId137" Type="http://schemas.openxmlformats.org/officeDocument/2006/relationships/hyperlink" Target="https://doi.org/10.3390/en15010005" TargetMode="External"/><Relationship Id="rId158" Type="http://schemas.openxmlformats.org/officeDocument/2006/relationships/hyperlink" Target="mailto:yvanayuketah@gmail.com" TargetMode="External"/><Relationship Id="rId302" Type="http://schemas.openxmlformats.org/officeDocument/2006/relationships/hyperlink" Target="https://doi.org/10.4236/jpee.2024.125002" TargetMode="External"/><Relationship Id="rId323" Type="http://schemas.openxmlformats.org/officeDocument/2006/relationships/hyperlink" Target="https://doi.org/10.1038/s41598-024-75906-z" TargetMode="External"/><Relationship Id="rId344" Type="http://schemas.openxmlformats.org/officeDocument/2006/relationships/hyperlink" Target="https://doi.org/10.33140/jeee.02.02.11" TargetMode="External"/><Relationship Id="rId20" Type="http://schemas.openxmlformats.org/officeDocument/2006/relationships/hyperlink" Target="https://doi.org/10.1080/23311916.2017.1314065" TargetMode="External"/><Relationship Id="rId41" Type="http://schemas.openxmlformats.org/officeDocument/2006/relationships/hyperlink" Target="https://doi.org/10.3390/en14113338" TargetMode="External"/><Relationship Id="rId62" Type="http://schemas.openxmlformats.org/officeDocument/2006/relationships/hyperlink" Target="mailto:mo.achbab@gmail.com" TargetMode="External"/><Relationship Id="rId83" Type="http://schemas.openxmlformats.org/officeDocument/2006/relationships/hyperlink" Target="https://www.diva-portal.org/smash/record.jsf?faces-redirect=true&amp;aq2=%5B%5B%5D%5D&amp;af=%5B%5D&amp;searchType=SIMPLE&amp;sortOrder2=title_sort_asc&amp;query=&amp;language=no&amp;pid=diva2%3A1372692%22&amp;aq=%5B%5B%5D%5D&amp;sf=all&amp;aqe=%5B%5D&amp;sortOrder=author_sort_asc&amp;onlyFullText=false&amp;noOfRows=50&amp;dswid=1325" TargetMode="External"/><Relationship Id="rId179" Type="http://schemas.openxmlformats.org/officeDocument/2006/relationships/hyperlink" Target="https://doi.org/10.1016/j.rset.2021.100004" TargetMode="External"/><Relationship Id="rId365" Type="http://schemas.openxmlformats.org/officeDocument/2006/relationships/hyperlink" Target="https://doi.org/10.23919/saiee.2024.10520213" TargetMode="External"/><Relationship Id="rId386" Type="http://schemas.openxmlformats.org/officeDocument/2006/relationships/hyperlink" Target="https://doi.org/10.1016/j.seta.2021.101939" TargetMode="External"/><Relationship Id="rId190" Type="http://schemas.openxmlformats.org/officeDocument/2006/relationships/hyperlink" Target="mailto:mohammed.boussetta@usmba.ac.ma" TargetMode="External"/><Relationship Id="rId204" Type="http://schemas.openxmlformats.org/officeDocument/2006/relationships/hyperlink" Target="mailto:sbakarr@cemmatssl.com" TargetMode="External"/><Relationship Id="rId225" Type="http://schemas.openxmlformats.org/officeDocument/2006/relationships/hyperlink" Target="https://doi.org/10.1016/j.seta.2022.102189" TargetMode="External"/><Relationship Id="rId246" Type="http://schemas.openxmlformats.org/officeDocument/2006/relationships/hyperlink" Target="https://doi.org/10.21926/jept.2402010" TargetMode="External"/><Relationship Id="rId267" Type="http://schemas.openxmlformats.org/officeDocument/2006/relationships/hyperlink" Target="https://doi.org/10.1016/j.jclepro.2020.123534" TargetMode="External"/><Relationship Id="rId288" Type="http://schemas.openxmlformats.org/officeDocument/2006/relationships/hyperlink" Target="https://doi.org/10.1109/ACCESS.2024.3428640" TargetMode="External"/><Relationship Id="rId106" Type="http://schemas.openxmlformats.org/officeDocument/2006/relationships/hyperlink" Target="https://doi.org/10.1016/j.heliyon.2023.e18210" TargetMode="External"/><Relationship Id="rId127" Type="http://schemas.openxmlformats.org/officeDocument/2006/relationships/hyperlink" Target="https://doi.org/10.3390/su14010358" TargetMode="External"/><Relationship Id="rId313" Type="http://schemas.openxmlformats.org/officeDocument/2006/relationships/hyperlink" Target="https://doi.org/10.1016/j.rineng.2026.110109" TargetMode="External"/><Relationship Id="rId10" Type="http://schemas.openxmlformats.org/officeDocument/2006/relationships/hyperlink" Target="https://doi.org/10.1016/j.esr.2022.101020" TargetMode="External"/><Relationship Id="rId31" Type="http://schemas.openxmlformats.org/officeDocument/2006/relationships/hyperlink" Target="http://dx.doi.org/10.1016/j.esd.2015.12.001" TargetMode="External"/><Relationship Id="rId52" Type="http://schemas.openxmlformats.org/officeDocument/2006/relationships/hyperlink" Target="https://doi.org/10.1088/1748-9326/aa7b29" TargetMode="External"/><Relationship Id="rId73" Type="http://schemas.openxmlformats.org/officeDocument/2006/relationships/hyperlink" Target="https://kth.diva-portal.org/smash/record.jsf?pid=diva2%3A1119242&amp;dswid=7301" TargetMode="External"/><Relationship Id="rId94" Type="http://schemas.openxmlformats.org/officeDocument/2006/relationships/hyperlink" Target="https://doi.org/10.1016/j.ref.2023.08.004" TargetMode="External"/><Relationship Id="rId148" Type="http://schemas.openxmlformats.org/officeDocument/2006/relationships/hyperlink" Target="mailto:getachewbereta@gmail.com" TargetMode="External"/><Relationship Id="rId169" Type="http://schemas.openxmlformats.org/officeDocument/2006/relationships/hyperlink" Target="https://doi.org/10.1016/j.egypro.2013.11.009" TargetMode="External"/><Relationship Id="rId334" Type="http://schemas.openxmlformats.org/officeDocument/2006/relationships/hyperlink" Target="https://doi.org/10.1016/j.energy.2015.08.104" TargetMode="External"/><Relationship Id="rId355" Type="http://schemas.openxmlformats.org/officeDocument/2006/relationships/hyperlink" Target="https://doi.org/10.1016/j.egyr.2025.01.032" TargetMode="External"/><Relationship Id="rId376" Type="http://schemas.openxmlformats.org/officeDocument/2006/relationships/hyperlink" Target="https://doi.org/10.3390/electricity5010004" TargetMode="External"/><Relationship Id="rId4" Type="http://schemas.openxmlformats.org/officeDocument/2006/relationships/hyperlink" Target="https://doi.org/10.1007/978-3-031-58897-6_13" TargetMode="External"/><Relationship Id="rId180" Type="http://schemas.openxmlformats.org/officeDocument/2006/relationships/hyperlink" Target="mailto:anderson.kehbila@sei.org" TargetMode="External"/><Relationship Id="rId215" Type="http://schemas.openxmlformats.org/officeDocument/2006/relationships/hyperlink" Target="http://dx.doi.org/10.1016/j.enpol.2015.11.026" TargetMode="External"/><Relationship Id="rId236" Type="http://schemas.openxmlformats.org/officeDocument/2006/relationships/hyperlink" Target="http://dx.doi.org/10.3390/su12145732" TargetMode="External"/><Relationship Id="rId257" Type="http://schemas.openxmlformats.org/officeDocument/2006/relationships/hyperlink" Target="https://doi.org/10.1007/s43937-025-00073-9" TargetMode="External"/><Relationship Id="rId278" Type="http://schemas.openxmlformats.org/officeDocument/2006/relationships/hyperlink" Target="https://doi.org/10.3390/en18215580" TargetMode="External"/><Relationship Id="rId303" Type="http://schemas.openxmlformats.org/officeDocument/2006/relationships/hyperlink" Target="https://doi.org/10.1007/s10668-025-06687-2" TargetMode="External"/><Relationship Id="rId42" Type="http://schemas.openxmlformats.org/officeDocument/2006/relationships/hyperlink" Target="http://dx.doi.org/10.1016/j.apenergy.2013.08.083" TargetMode="External"/><Relationship Id="rId84" Type="http://schemas.openxmlformats.org/officeDocument/2006/relationships/hyperlink" Target="https://kth.diva-portal.org/smash/record.jsf?pid=diva2%3A1119648&amp;dswid=8009" TargetMode="External"/><Relationship Id="rId138" Type="http://schemas.openxmlformats.org/officeDocument/2006/relationships/hyperlink" Target="mailto:zafarakhan@ieee.org" TargetMode="External"/><Relationship Id="rId345" Type="http://schemas.openxmlformats.org/officeDocument/2006/relationships/hyperlink" Target="http://dx.doi.org/10.7166/34-3-2946" TargetMode="External"/><Relationship Id="rId387" Type="http://schemas.openxmlformats.org/officeDocument/2006/relationships/hyperlink" Target="https://doi.org/10.1080/23311916.2022.2110707" TargetMode="External"/><Relationship Id="rId191" Type="http://schemas.openxmlformats.org/officeDocument/2006/relationships/hyperlink" Target="https://doi.org/10.3390/en18123125" TargetMode="External"/><Relationship Id="rId205" Type="http://schemas.openxmlformats.org/officeDocument/2006/relationships/hyperlink" Target="https://doi.org/10.1016/j.ijhydene.2025.150193" TargetMode="External"/><Relationship Id="rId247" Type="http://schemas.openxmlformats.org/officeDocument/2006/relationships/hyperlink" Target="https://doi.org/10.1177/1063293X241266338" TargetMode="External"/><Relationship Id="rId107" Type="http://schemas.openxmlformats.org/officeDocument/2006/relationships/hyperlink" Target="mailto:bruce.mutume@metu.edu.tr" TargetMode="External"/><Relationship Id="rId289" Type="http://schemas.openxmlformats.org/officeDocument/2006/relationships/hyperlink" Target="https://doi.org/10.1016/j.rineng.2023.101321" TargetMode="External"/><Relationship Id="rId11" Type="http://schemas.openxmlformats.org/officeDocument/2006/relationships/hyperlink" Target="https://doi.org/10.1016/j.enpol.2021.112681" TargetMode="External"/><Relationship Id="rId53" Type="http://schemas.openxmlformats.org/officeDocument/2006/relationships/hyperlink" Target="https://doi.org/10.14710/ijred.2023.50104" TargetMode="External"/><Relationship Id="rId149" Type="http://schemas.openxmlformats.org/officeDocument/2006/relationships/hyperlink" Target="https://doi.org/10.1016/j.aej.2019.09.013" TargetMode="External"/><Relationship Id="rId314" Type="http://schemas.openxmlformats.org/officeDocument/2006/relationships/hyperlink" Target="https://doi.org/10.1109/ICPEE64457.2024.10949874" TargetMode="External"/><Relationship Id="rId356" Type="http://schemas.openxmlformats.org/officeDocument/2006/relationships/hyperlink" Target="https://doi.org/10.24084/reepqj25-385" TargetMode="External"/><Relationship Id="rId95" Type="http://schemas.openxmlformats.org/officeDocument/2006/relationships/hyperlink" Target="mailto:meryem.taoufik@gmail.com" TargetMode="External"/><Relationship Id="rId160" Type="http://schemas.openxmlformats.org/officeDocument/2006/relationships/hyperlink" Target="https://doi.org/10.3390/app12041954" TargetMode="External"/><Relationship Id="rId216" Type="http://schemas.openxmlformats.org/officeDocument/2006/relationships/hyperlink" Target="mailto:lhenneman@gmail.com" TargetMode="External"/><Relationship Id="rId258" Type="http://schemas.openxmlformats.org/officeDocument/2006/relationships/hyperlink" Target="https://doi.org/10.1016/j.apenergy.2022.119532" TargetMode="External"/><Relationship Id="rId22" Type="http://schemas.openxmlformats.org/officeDocument/2006/relationships/hyperlink" Target="https://www.wartsila.com/docs/default-source/energy-docs/afeu/wartsila_mozambique_final.pdf" TargetMode="External"/><Relationship Id="rId64" Type="http://schemas.openxmlformats.org/officeDocument/2006/relationships/hyperlink" Target="mailto:rbud@kth.se" TargetMode="External"/><Relationship Id="rId118" Type="http://schemas.openxmlformats.org/officeDocument/2006/relationships/hyperlink" Target="https://doi.org/10.1177/0309524X221133810" TargetMode="External"/><Relationship Id="rId325" Type="http://schemas.openxmlformats.org/officeDocument/2006/relationships/hyperlink" Target="https://doi.org/10.4314/njt.v40i3.15" TargetMode="External"/><Relationship Id="rId367" Type="http://schemas.openxmlformats.org/officeDocument/2006/relationships/hyperlink" Target="https://doi.org/10.1155/2016/8037892" TargetMode="External"/><Relationship Id="rId171" Type="http://schemas.openxmlformats.org/officeDocument/2006/relationships/hyperlink" Target="mailto:argaw2009@gmail.com" TargetMode="External"/><Relationship Id="rId227" Type="http://schemas.openxmlformats.org/officeDocument/2006/relationships/hyperlink" Target="https://doi.org/10.1016/j.renene.2023.119297" TargetMode="External"/><Relationship Id="rId269" Type="http://schemas.openxmlformats.org/officeDocument/2006/relationships/hyperlink" Target="https://doi.org/10.3390/hydrogen6040103" TargetMode="External"/><Relationship Id="rId33" Type="http://schemas.openxmlformats.org/officeDocument/2006/relationships/hyperlink" Target="https://www.irena.org/-/media/Files/IRENA/Agency/Publication/2013/WAPP.pdf" TargetMode="External"/><Relationship Id="rId129" Type="http://schemas.openxmlformats.org/officeDocument/2006/relationships/hyperlink" Target="https://doi.org/10.1038/s41598-025-94506-z" TargetMode="External"/><Relationship Id="rId280" Type="http://schemas.openxmlformats.org/officeDocument/2006/relationships/hyperlink" Target="https://doi.org/10.1002/er.7422" TargetMode="External"/><Relationship Id="rId336" Type="http://schemas.openxmlformats.org/officeDocument/2006/relationships/hyperlink" Target="https://doi.org/10.1016/j.esr.2025.101807" TargetMode="External"/><Relationship Id="rId75" Type="http://schemas.openxmlformats.org/officeDocument/2006/relationships/hyperlink" Target="https://doi.org/10.5923/j.ep.20120204.03" TargetMode="External"/><Relationship Id="rId140" Type="http://schemas.openxmlformats.org/officeDocument/2006/relationships/hyperlink" Target="mailto:khaled.bouchareb@univ-msila.dz" TargetMode="External"/><Relationship Id="rId182" Type="http://schemas.openxmlformats.org/officeDocument/2006/relationships/hyperlink" Target="mailto:mantuikong@gmail.com" TargetMode="External"/><Relationship Id="rId378" Type="http://schemas.openxmlformats.org/officeDocument/2006/relationships/hyperlink" Target="https://doi.org/10.1038/s41598-025-96401-z" TargetMode="External"/><Relationship Id="rId6" Type="http://schemas.openxmlformats.org/officeDocument/2006/relationships/hyperlink" Target="https://doi.org/10.1016/j.egyr.2024.07.055" TargetMode="External"/><Relationship Id="rId238" Type="http://schemas.openxmlformats.org/officeDocument/2006/relationships/hyperlink" Target="https://doi.org/10.1016/j.enconman.2024.119173" TargetMode="External"/><Relationship Id="rId291" Type="http://schemas.openxmlformats.org/officeDocument/2006/relationships/hyperlink" Target="https://doi.org/10.1016/j.eneco.2016.08.010" TargetMode="External"/><Relationship Id="rId305" Type="http://schemas.openxmlformats.org/officeDocument/2006/relationships/hyperlink" Target="https://doi.org/10.3389/fbioe.2024.1329878" TargetMode="External"/><Relationship Id="rId347" Type="http://schemas.openxmlformats.org/officeDocument/2006/relationships/hyperlink" Target="https://doi.org/10.5281/zenodo.18888176" TargetMode="External"/><Relationship Id="rId44" Type="http://schemas.openxmlformats.org/officeDocument/2006/relationships/hyperlink" Target="https://doi.org/10.1016/j.enconman.2024.119296" TargetMode="External"/><Relationship Id="rId86" Type="http://schemas.openxmlformats.org/officeDocument/2006/relationships/hyperlink" Target="mailto:stanley.eshiemogie@eng.uniben.edu,andrew.amenaghawon@uniben.edu,handoko.darmokoesoemo@gmail.com,heriseptyakusuma@gmail.com" TargetMode="External"/><Relationship Id="rId151" Type="http://schemas.openxmlformats.org/officeDocument/2006/relationships/hyperlink" Target="https://doi.org/10.9734/jenrr/2020/v5i430151" TargetMode="External"/><Relationship Id="rId389" Type="http://schemas.openxmlformats.org/officeDocument/2006/relationships/hyperlink" Target="https://doi.org/10.31763/aet.v2i2.1075" TargetMode="External"/><Relationship Id="rId193" Type="http://schemas.openxmlformats.org/officeDocument/2006/relationships/hyperlink" Target="https://doi.org/10.1016/j.solcom.2024.100071" TargetMode="External"/><Relationship Id="rId207" Type="http://schemas.openxmlformats.org/officeDocument/2006/relationships/hyperlink" Target="https://doi.org/10.1007/s11356-021-15517-7" TargetMode="External"/><Relationship Id="rId249" Type="http://schemas.openxmlformats.org/officeDocument/2006/relationships/hyperlink" Target="https://doi.org/10.1016/j.ecmx.2026.101637" TargetMode="External"/><Relationship Id="rId13" Type="http://schemas.openxmlformats.org/officeDocument/2006/relationships/hyperlink" Target="https://doi.org/10.1016/j.energy.2018.09.089" TargetMode="External"/><Relationship Id="rId109" Type="http://schemas.openxmlformats.org/officeDocument/2006/relationships/hyperlink" Target="mailto:amanuelkchk24@gmail.com" TargetMode="External"/><Relationship Id="rId260" Type="http://schemas.openxmlformats.org/officeDocument/2006/relationships/hyperlink" Target="https://doi.org/10.1088/2515-7620/ae256f" TargetMode="External"/><Relationship Id="rId316" Type="http://schemas.openxmlformats.org/officeDocument/2006/relationships/hyperlink" Target="https://doi.org/10.21608/jssae.2025.379482.1283" TargetMode="External"/><Relationship Id="rId55" Type="http://schemas.openxmlformats.org/officeDocument/2006/relationships/hyperlink" Target="https://doi.org/10.1016/j.energy.2017.09.093" TargetMode="External"/><Relationship Id="rId97" Type="http://schemas.openxmlformats.org/officeDocument/2006/relationships/hyperlink" Target="http://dx.doi.org/10.4314/njt.v41i4.6" TargetMode="External"/><Relationship Id="rId120" Type="http://schemas.openxmlformats.org/officeDocument/2006/relationships/hyperlink" Target="mailto:louliabd@gmail.com" TargetMode="External"/><Relationship Id="rId358" Type="http://schemas.openxmlformats.org/officeDocument/2006/relationships/hyperlink" Target="https://doi.org/10.1016/j.jenvman.2019.04.039" TargetMode="External"/><Relationship Id="rId162" Type="http://schemas.openxmlformats.org/officeDocument/2006/relationships/hyperlink" Target="mailto:huseyincoban@ardahan.edu.tr" TargetMode="External"/><Relationship Id="rId218" Type="http://schemas.openxmlformats.org/officeDocument/2006/relationships/hyperlink" Target="mailto:egimanm@gmail.com" TargetMode="External"/><Relationship Id="rId271" Type="http://schemas.openxmlformats.org/officeDocument/2006/relationships/hyperlink" Target="https://doi.org/10.3390/wind2010005" TargetMode="External"/><Relationship Id="rId24" Type="http://schemas.openxmlformats.org/officeDocument/2006/relationships/hyperlink" Target="https://doi.org/10.1016/j.esd.2019.01.003" TargetMode="External"/><Relationship Id="rId66" Type="http://schemas.openxmlformats.org/officeDocument/2006/relationships/hyperlink" Target="https://doi.org/10.46830/writn.21.00093" TargetMode="External"/><Relationship Id="rId131" Type="http://schemas.openxmlformats.org/officeDocument/2006/relationships/hyperlink" Target="https://doi.org/10.1016/j.solcom.2023.100062" TargetMode="External"/><Relationship Id="rId327" Type="http://schemas.openxmlformats.org/officeDocument/2006/relationships/hyperlink" Target="https://doi.org/10.1016/j.jup.2025.102132" TargetMode="External"/><Relationship Id="rId369" Type="http://schemas.openxmlformats.org/officeDocument/2006/relationships/hyperlink" Target="https://doi.org/10.1016/j.esr.2022.100988" TargetMode="External"/><Relationship Id="rId173" Type="http://schemas.openxmlformats.org/officeDocument/2006/relationships/hyperlink" Target="mailto:shehius61@yahoo.com" TargetMode="External"/><Relationship Id="rId229" Type="http://schemas.openxmlformats.org/officeDocument/2006/relationships/hyperlink" Target="https://doi.org/10.1155/2020/8855477" TargetMode="External"/><Relationship Id="rId380" Type="http://schemas.openxmlformats.org/officeDocument/2006/relationships/hyperlink" Target="https://doi.org/10.21608/SVUSRC.2024.250110.1162" TargetMode="External"/><Relationship Id="rId240" Type="http://schemas.openxmlformats.org/officeDocument/2006/relationships/hyperlink" Target="http://dx.doi.org/10.1080/23815639.2017.1280431" TargetMode="External"/><Relationship Id="rId35" Type="http://schemas.openxmlformats.org/officeDocument/2006/relationships/hyperlink" Target="https://doi.org/10.1016/j.energy.2021.120623" TargetMode="External"/><Relationship Id="rId77" Type="http://schemas.openxmlformats.org/officeDocument/2006/relationships/hyperlink" Target="https://doi.org/10.1109/ICASET.2018.8376780" TargetMode="External"/><Relationship Id="rId100" Type="http://schemas.openxmlformats.org/officeDocument/2006/relationships/hyperlink" Target="https://doi.org/10.17576/geo-2024-2003-03" TargetMode="External"/><Relationship Id="rId282" Type="http://schemas.openxmlformats.org/officeDocument/2006/relationships/hyperlink" Target="https://doi.org/10.61435/ijred.2025.61121" TargetMode="External"/><Relationship Id="rId338" Type="http://schemas.openxmlformats.org/officeDocument/2006/relationships/hyperlink" Target="https://doi.org/10.1016/j.sciaf.2020.e00675" TargetMode="External"/><Relationship Id="rId8" Type="http://schemas.openxmlformats.org/officeDocument/2006/relationships/hyperlink" Target="https://doi.org/10.3390/cli12060088" TargetMode="External"/><Relationship Id="rId142" Type="http://schemas.openxmlformats.org/officeDocument/2006/relationships/hyperlink" Target="mailto:alison.hughes@uct.ac.za" TargetMode="External"/><Relationship Id="rId184" Type="http://schemas.openxmlformats.org/officeDocument/2006/relationships/hyperlink" Target="mailto:dongjunsuh@knu.ac.kr" TargetMode="External"/><Relationship Id="rId391" Type="http://schemas.openxmlformats.org/officeDocument/2006/relationships/hyperlink" Target="https://doi.org/10.1109/ACCESS.2023.3332693" TargetMode="External"/><Relationship Id="rId251" Type="http://schemas.openxmlformats.org/officeDocument/2006/relationships/hyperlink" Target="https://doi.org/10.3390/biomass4040067" TargetMode="External"/><Relationship Id="rId46" Type="http://schemas.openxmlformats.org/officeDocument/2006/relationships/hyperlink" Target="http://dx.doi.org/10.1016/j.rser.2016.09.118" TargetMode="External"/><Relationship Id="rId293" Type="http://schemas.openxmlformats.org/officeDocument/2006/relationships/hyperlink" Target="https://doi.org/10.26437/ajar.v11i2.969" TargetMode="External"/><Relationship Id="rId307" Type="http://schemas.openxmlformats.org/officeDocument/2006/relationships/hyperlink" Target="https://doi.org/10.5194/piahs-376-3-2018" TargetMode="External"/><Relationship Id="rId349" Type="http://schemas.openxmlformats.org/officeDocument/2006/relationships/hyperlink" Target="https://doi.org/10.1016/j.seta.2021.101503" TargetMode="External"/><Relationship Id="rId88" Type="http://schemas.openxmlformats.org/officeDocument/2006/relationships/hyperlink" Target="https://doi.org/10.3390/su15108162" TargetMode="External"/><Relationship Id="rId111" Type="http://schemas.openxmlformats.org/officeDocument/2006/relationships/hyperlink" Target="mailto:larissa.nogueira@tno.nl" TargetMode="External"/><Relationship Id="rId153" Type="http://schemas.openxmlformats.org/officeDocument/2006/relationships/hyperlink" Target="https://doi.org/10.1002/ep.13571" TargetMode="External"/><Relationship Id="rId195" Type="http://schemas.openxmlformats.org/officeDocument/2006/relationships/hyperlink" Target="https://doi.org/10.20900/jsr20200008" TargetMode="External"/><Relationship Id="rId209" Type="http://schemas.openxmlformats.org/officeDocument/2006/relationships/hyperlink" Target="https://doi.org/10.1016/j.esr.2026.102155" TargetMode="External"/><Relationship Id="rId360" Type="http://schemas.openxmlformats.org/officeDocument/2006/relationships/hyperlink" Target="https://doi.org/10.1016/j.crsus.2024.100222" TargetMode="External"/><Relationship Id="rId220" Type="http://schemas.openxmlformats.org/officeDocument/2006/relationships/hyperlink" Target="https://doi.org/10.1016/j.csite.2022.102041" TargetMode="External"/><Relationship Id="rId15" Type="http://schemas.openxmlformats.org/officeDocument/2006/relationships/hyperlink" Target="https://doi.org/10.1016/j.esr.2022.101045" TargetMode="External"/><Relationship Id="rId57" Type="http://schemas.openxmlformats.org/officeDocument/2006/relationships/hyperlink" Target="https://doi.org/10.3390/su142315933" TargetMode="External"/><Relationship Id="rId262" Type="http://schemas.openxmlformats.org/officeDocument/2006/relationships/hyperlink" Target="https://doi.org/10.20508/ijsmartgrid.v7i4.316.g310" TargetMode="External"/><Relationship Id="rId318" Type="http://schemas.openxmlformats.org/officeDocument/2006/relationships/hyperlink" Target="https://doi.org/10.1002/ese3.70532" TargetMode="External"/><Relationship Id="rId99" Type="http://schemas.openxmlformats.org/officeDocument/2006/relationships/hyperlink" Target="mailto:Souheil.elalimi@enim.u-monastir.tn" TargetMode="External"/><Relationship Id="rId122" Type="http://schemas.openxmlformats.org/officeDocument/2006/relationships/hyperlink" Target="mailto:makintag@gmail.com" TargetMode="External"/><Relationship Id="rId164" Type="http://schemas.openxmlformats.org/officeDocument/2006/relationships/hyperlink" Target="mailto:jsimfo@gmail.com" TargetMode="External"/><Relationship Id="rId371" Type="http://schemas.openxmlformats.org/officeDocument/2006/relationships/hyperlink" Target="https://doi.org/10.1016/j.est.2023.107853" TargetMode="External"/><Relationship Id="rId26" Type="http://schemas.openxmlformats.org/officeDocument/2006/relationships/hyperlink" Target="https://doi.org/10.1016/j.esr.2020.100614" TargetMode="External"/><Relationship Id="rId231" Type="http://schemas.openxmlformats.org/officeDocument/2006/relationships/hyperlink" Target="https://doi.org/10.14447/jnmes.v25i2.a05" TargetMode="External"/><Relationship Id="rId273" Type="http://schemas.openxmlformats.org/officeDocument/2006/relationships/hyperlink" Target="https://doi.org/10.1016/j.enpol.2018.10.056" TargetMode="External"/><Relationship Id="rId329" Type="http://schemas.openxmlformats.org/officeDocument/2006/relationships/hyperlink" Target="https://doi.org/10.18488/journal.13.2019.81.48.61" TargetMode="External"/><Relationship Id="rId68" Type="http://schemas.openxmlformats.org/officeDocument/2006/relationships/hyperlink" Target="mailto:ktykei001@myuct.ac.za" TargetMode="External"/><Relationship Id="rId133" Type="http://schemas.openxmlformats.org/officeDocument/2006/relationships/hyperlink" Target="https://doi.org/10.1007/s43937-025-00117-0" TargetMode="External"/><Relationship Id="rId175" Type="http://schemas.openxmlformats.org/officeDocument/2006/relationships/hyperlink" Target="mailto:c.elmokhi@uca.ma" TargetMode="External"/><Relationship Id="rId340" Type="http://schemas.openxmlformats.org/officeDocument/2006/relationships/hyperlink" Target="https://doi.org/10.1016/j.esr.2023.101068" TargetMode="External"/><Relationship Id="rId200" Type="http://schemas.openxmlformats.org/officeDocument/2006/relationships/hyperlink" Target="mailto:e.i.come.zebra@rug.nl" TargetMode="External"/><Relationship Id="rId382" Type="http://schemas.openxmlformats.org/officeDocument/2006/relationships/hyperlink" Target="https://doi.org/10.1016/j.seta.2017.09.001"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1.v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17" Type="http://schemas.openxmlformats.org/officeDocument/2006/relationships/hyperlink" Target="mailto:asma.dhakouani@enit.utm.tn" TargetMode="External"/><Relationship Id="rId21" Type="http://schemas.openxmlformats.org/officeDocument/2006/relationships/hyperlink" Target="https://www.sciencedirect.com/science/article/pii/S2211467X18300105" TargetMode="External"/><Relationship Id="rId42" Type="http://schemas.openxmlformats.org/officeDocument/2006/relationships/hyperlink" Target="http://ir.jkuat.ac.ke/handle/123456789/3089" TargetMode="External"/><Relationship Id="rId47" Type="http://schemas.openxmlformats.org/officeDocument/2006/relationships/hyperlink" Target="https://www.sciencedirect;com/science/article/pii/S0973082618305878" TargetMode="External"/><Relationship Id="rId63" Type="http://schemas.openxmlformats.org/officeDocument/2006/relationships/hyperlink" Target="mailto:bhbowen@ecn.purdue.edu" TargetMode="External"/><Relationship Id="rId68" Type="http://schemas.openxmlformats.org/officeDocument/2006/relationships/hyperlink" Target="mailto:pmoura@isr.uc.pt" TargetMode="External"/><Relationship Id="rId84" Type="http://schemas.openxmlformats.org/officeDocument/2006/relationships/hyperlink" Target="https://www.sciencedirect.com/science/article/pii/S0360544218321558?via%3Dihub" TargetMode="External"/><Relationship Id="rId89" Type="http://schemas.openxmlformats.org/officeDocument/2006/relationships/hyperlink" Target="mailto:markamoah51@gmail.com" TargetMode="External"/><Relationship Id="rId112" Type="http://schemas.openxmlformats.org/officeDocument/2006/relationships/hyperlink" Target="mailto:mentis@kth.se" TargetMode="External"/><Relationship Id="rId16" Type="http://schemas.openxmlformats.org/officeDocument/2006/relationships/hyperlink" Target="https://iopscience.iop.org/article/10.1088/1748-9326/aa7e18" TargetMode="External"/><Relationship Id="rId107" Type="http://schemas.openxmlformats.org/officeDocument/2006/relationships/hyperlink" Target="mailto:niyontezejado@gmail.com" TargetMode="External"/><Relationship Id="rId11" Type="http://schemas.openxmlformats.org/officeDocument/2006/relationships/hyperlink" Target="https://iopscience.iop.org/article/10.1088/1748-9326/ac5ede" TargetMode="External"/><Relationship Id="rId32" Type="http://schemas.openxmlformats.org/officeDocument/2006/relationships/hyperlink" Target="https://www.sciencedirect.com/science/article/pii/S2211467X21001437" TargetMode="External"/><Relationship Id="rId37" Type="http://schemas.openxmlformats.org/officeDocument/2006/relationships/hyperlink" Target="https://www.sciencedirect.com/science/article/pii/S030626191930594X" TargetMode="External"/><Relationship Id="rId53" Type="http://schemas.openxmlformats.org/officeDocument/2006/relationships/hyperlink" Target="https://www.sciencedirect.com/science/article/pii/S0360544217316122" TargetMode="External"/><Relationship Id="rId58" Type="http://schemas.openxmlformats.org/officeDocument/2006/relationships/hyperlink" Target="https://www.tandfonline.com/doi/full/10.1080/15567249.2024.2308843" TargetMode="External"/><Relationship Id="rId74" Type="http://schemas.openxmlformats.org/officeDocument/2006/relationships/hyperlink" Target="mailto:taliotis@kth.se" TargetMode="External"/><Relationship Id="rId79" Type="http://schemas.openxmlformats.org/officeDocument/2006/relationships/hyperlink" Target="mailto:rts22@ic.ac.uk" TargetMode="External"/><Relationship Id="rId102" Type="http://schemas.openxmlformats.org/officeDocument/2006/relationships/hyperlink" Target="mailto:eng.aelhameed@kings.ac.kr" TargetMode="External"/><Relationship Id="rId123" Type="http://schemas.openxmlformats.org/officeDocument/2006/relationships/hyperlink" Target="mailto:kumbujosh@gmail.com" TargetMode="External"/><Relationship Id="rId128" Type="http://schemas.openxmlformats.org/officeDocument/2006/relationships/hyperlink" Target="https://www.sciencedirect.com/science/article/pii/S0301421521005462?fr=RR-2&amp;ref=pdf_download&amp;rr=9af831623be92291" TargetMode="External"/><Relationship Id="rId5" Type="http://schemas.openxmlformats.org/officeDocument/2006/relationships/hyperlink" Target="https://www.mdpi.com/2071-1050/14/23/15933" TargetMode="External"/><Relationship Id="rId90" Type="http://schemas.openxmlformats.org/officeDocument/2006/relationships/hyperlink" Target="mailto:albert.awopone@brunel.ac.uk" TargetMode="External"/><Relationship Id="rId95" Type="http://schemas.openxmlformats.org/officeDocument/2006/relationships/hyperlink" Target="mailto:nandi@kth.se" TargetMode="External"/><Relationship Id="rId22" Type="http://schemas.openxmlformats.org/officeDocument/2006/relationships/hyperlink" Target="https://www.sciencedirect.com/science/article/pii/S2211467X16300499?via%3Dihub" TargetMode="External"/><Relationship Id="rId27" Type="http://schemas.openxmlformats.org/officeDocument/2006/relationships/hyperlink" Target="https://www.sciencedirect.com/science/article/pii/S1364032120306870" TargetMode="External"/><Relationship Id="rId43" Type="http://schemas.openxmlformats.org/officeDocument/2006/relationships/hyperlink" Target="https://gspp.berkeley.edu/assets/uploads/research/pdf/Carvallo-Shaw-Avila-Kammen-EST-SWITCHKenya-2017.pdf" TargetMode="External"/><Relationship Id="rId48" Type="http://schemas.openxmlformats.org/officeDocument/2006/relationships/hyperlink" Target="https://www.tandfonline.com/doi/full/10.1080/23311916.2023.2209996" TargetMode="External"/><Relationship Id="rId64" Type="http://schemas.openxmlformats.org/officeDocument/2006/relationships/hyperlink" Target="mailto:nicolo.stevanato@polimi.it" TargetMode="External"/><Relationship Id="rId69" Type="http://schemas.openxmlformats.org/officeDocument/2006/relationships/hyperlink" Target="https://www.wartsila.com/docs/default-source/energy-docs/afeu/wartsila_mozambique_final.pdf" TargetMode="External"/><Relationship Id="rId113" Type="http://schemas.openxmlformats.org/officeDocument/2006/relationships/hyperlink" Target="mailto:francesco.dallalonga@tno.nlbob.vanderzwaan@tno.nl" TargetMode="External"/><Relationship Id="rId118" Type="http://schemas.openxmlformats.org/officeDocument/2006/relationships/hyperlink" Target="mailto:akim_salami@yahoo.fr" TargetMode="External"/><Relationship Id="rId80" Type="http://schemas.openxmlformats.org/officeDocument/2006/relationships/hyperlink" Target="mailto:pierre_meukam@yahoo.fr" TargetMode="External"/><Relationship Id="rId85" Type="http://schemas.openxmlformats.org/officeDocument/2006/relationships/hyperlink" Target="mailto:a.mondal@cgiar.org" TargetMode="External"/><Relationship Id="rId12" Type="http://schemas.openxmlformats.org/officeDocument/2006/relationships/hyperlink" Target="https://www.sciencedirect.com/science/article/pii/S0301421517301684?ref=pdf_download&amp;fr=RR-2&amp;rr=99a605881f2f0166" TargetMode="External"/><Relationship Id="rId17" Type="http://schemas.openxmlformats.org/officeDocument/2006/relationships/hyperlink" Target="https://www.sciencedirect.com/science/article/pii/S2211467X22002152" TargetMode="External"/><Relationship Id="rId33" Type="http://schemas.openxmlformats.org/officeDocument/2006/relationships/hyperlink" Target="https://www.researchgate.net/publication/327649190_Modeling_for_Power_Generation_Sector_in_Developing_Countries_Case_of_Egypt" TargetMode="External"/><Relationship Id="rId38" Type="http://schemas.openxmlformats.org/officeDocument/2006/relationships/hyperlink" Target="https://www.mdpi.com/1996-1073/14/11/3184" TargetMode="External"/><Relationship Id="rId59" Type="http://schemas.openxmlformats.org/officeDocument/2006/relationships/hyperlink" Target="mailto:rafat.alafif@boku.ac.at" TargetMode="External"/><Relationship Id="rId103" Type="http://schemas.openxmlformats.org/officeDocument/2006/relationships/hyperlink" Target="mailto:michael.dioha@terisas.ac.in" TargetMode="External"/><Relationship Id="rId108" Type="http://schemas.openxmlformats.org/officeDocument/2006/relationships/hyperlink" Target="mailto:alison.hughes@uct.ac.za" TargetMode="External"/><Relationship Id="rId124" Type="http://schemas.openxmlformats.org/officeDocument/2006/relationships/hyperlink" Target="mailto:Nouedraogo@uneca.orgOuedraogo.s.nadia@gmail.com" TargetMode="External"/><Relationship Id="rId129" Type="http://schemas.openxmlformats.org/officeDocument/2006/relationships/hyperlink" Target="mailto:vittorio.sessa@th-koeln.de" TargetMode="External"/><Relationship Id="rId54" Type="http://schemas.openxmlformats.org/officeDocument/2006/relationships/hyperlink" Target="mailto:p.lubello@ucl.ac.uk%20(Pietro%20Lubello)" TargetMode="External"/><Relationship Id="rId70" Type="http://schemas.openxmlformats.org/officeDocument/2006/relationships/hyperlink" Target="mailto:Sandor.Szabo@ec.europa.eu" TargetMode="External"/><Relationship Id="rId75" Type="http://schemas.openxmlformats.org/officeDocument/2006/relationships/hyperlink" Target="mailto:pappis@kth.se" TargetMode="External"/><Relationship Id="rId91" Type="http://schemas.openxmlformats.org/officeDocument/2006/relationships/hyperlink" Target="mailto:xavier18@ru.is" TargetMode="External"/><Relationship Id="rId96" Type="http://schemas.openxmlformats.org/officeDocument/2006/relationships/hyperlink" Target="mailto:brandb@uni-koeln.de" TargetMode="External"/><Relationship Id="rId1" Type="http://schemas.openxmlformats.org/officeDocument/2006/relationships/hyperlink" Target="https://www.sciencedirect.com/science/article/pii/S2211467X24003031?ref=pdf_download&amp;fr=RR-2&amp;rr=999b5359f95b6fab" TargetMode="External"/><Relationship Id="rId6" Type="http://schemas.openxmlformats.org/officeDocument/2006/relationships/hyperlink" Target="https://www.researchgate.net/publication/377912997_Long-term_Energy_System_Modelling_for_a_Clean_Energy_Transition_and_Improved_Energy_Security_in_Botswana%27s_Energy_Sector_using_OSeMOSYS_Open-Source_Energy_Modelling_System" TargetMode="External"/><Relationship Id="rId23" Type="http://schemas.openxmlformats.org/officeDocument/2006/relationships/hyperlink" Target="https://www.sciencedirect.com/science/article/pii/S2211467X2030167X?via%3Dihub" TargetMode="External"/><Relationship Id="rId28" Type="http://schemas.openxmlformats.org/officeDocument/2006/relationships/hyperlink" Target="https://www.balmorel.com/" TargetMode="External"/><Relationship Id="rId49" Type="http://schemas.openxmlformats.org/officeDocument/2006/relationships/hyperlink" Target="https://link-springer-com.minesparis-psl.idm.oclc.org/article/10.1186/s42269-024-01192-4" TargetMode="External"/><Relationship Id="rId114" Type="http://schemas.openxmlformats.org/officeDocument/2006/relationships/hyperlink" Target="mailto:m.mahmood-3@sms.ed.ac.ukmax.parzen@ed.ac.uk" TargetMode="External"/><Relationship Id="rId119" Type="http://schemas.openxmlformats.org/officeDocument/2006/relationships/hyperlink" Target="mailto:gardumi@kth.se" TargetMode="External"/><Relationship Id="rId44" Type="http://schemas.openxmlformats.org/officeDocument/2006/relationships/hyperlink" Target="https://www.sciencedirect.com/science/article/pii/S1755008418300565" TargetMode="External"/><Relationship Id="rId60" Type="http://schemas.openxmlformats.org/officeDocument/2006/relationships/hyperlink" Target="https://www.sciencedirect.com/science/article/pii/S0196890424012378" TargetMode="External"/><Relationship Id="rId65" Type="http://schemas.openxmlformats.org/officeDocument/2006/relationships/hyperlink" Target="https://www.sciencedirect.com/science/article/pii/S0301421525002939" TargetMode="External"/><Relationship Id="rId81" Type="http://schemas.openxmlformats.org/officeDocument/2006/relationships/hyperlink" Target="mailto:nadia.ouedraogo@un.org" TargetMode="External"/><Relationship Id="rId86" Type="http://schemas.openxmlformats.org/officeDocument/2006/relationships/hyperlink" Target="https://www.sciencedirect.com/science/article/pii/S0360544220305788?via%3Dihub" TargetMode="External"/><Relationship Id="rId130" Type="http://schemas.openxmlformats.org/officeDocument/2006/relationships/hyperlink" Target="https://www.mdpi.com/1996-1073/14/11/3338" TargetMode="External"/><Relationship Id="rId13" Type="http://schemas.openxmlformats.org/officeDocument/2006/relationships/hyperlink" Target="https://www.sciencedirect.com/science/article/pii/S1364032119308548" TargetMode="External"/><Relationship Id="rId18" Type="http://schemas.openxmlformats.org/officeDocument/2006/relationships/hyperlink" Target="https://www.sciencedirect.com/science/article/pii/S2210670721000445" TargetMode="External"/><Relationship Id="rId39" Type="http://schemas.openxmlformats.org/officeDocument/2006/relationships/hyperlink" Target="https://www.irena.org/Energy-Transition/Planning/Flextool" TargetMode="External"/><Relationship Id="rId109" Type="http://schemas.openxmlformats.org/officeDocument/2006/relationships/hyperlink" Target="mailto:hugo@independentecon.co.za" TargetMode="External"/><Relationship Id="rId34" Type="http://schemas.openxmlformats.org/officeDocument/2006/relationships/hyperlink" Target="https://www.sciencedirect.com/science/article/pii/S0360544221008720" TargetMode="External"/><Relationship Id="rId50" Type="http://schemas.openxmlformats.org/officeDocument/2006/relationships/hyperlink" Target="https://www.researchgate.net/publication/323220084_The_cost_of_achieving_South_Africa%27s_%27fair_share%27_of_global_climate_change_mitigation" TargetMode="External"/><Relationship Id="rId55" Type="http://schemas.openxmlformats.org/officeDocument/2006/relationships/hyperlink" Target="https://www.sciencedirect.com/science/article/pii/S2211467X24000191?via%3Dihub" TargetMode="External"/><Relationship Id="rId76" Type="http://schemas.openxmlformats.org/officeDocument/2006/relationships/hyperlink" Target="mailto:Flextool@irena.org" TargetMode="External"/><Relationship Id="rId97" Type="http://schemas.openxmlformats.org/officeDocument/2006/relationships/hyperlink" Target="mailto:manuel.welsch@energy.kth.se" TargetMode="External"/><Relationship Id="rId104" Type="http://schemas.openxmlformats.org/officeDocument/2006/relationships/hyperlink" Target="mailto:blessing.ugwoke@polito.it" TargetMode="External"/><Relationship Id="rId120" Type="http://schemas.openxmlformats.org/officeDocument/2006/relationships/hyperlink" Target="mailto:philipp.trotter@smithschool.ox.ac.uk" TargetMode="External"/><Relationship Id="rId125" Type="http://schemas.openxmlformats.org/officeDocument/2006/relationships/hyperlink" Target="mailto:naima.chabouni@minesparis.psl.eucharlene.barnet@minesparis.psl.euedi.assoumou@minesparis.psl.eunadia.maizi@minesparis.psl.eusandrine.selosse@minesparis.psl.eu" TargetMode="External"/><Relationship Id="rId7" Type="http://schemas.openxmlformats.org/officeDocument/2006/relationships/hyperlink" Target="https://www.sciencedirect.com/science/article/pii/S0973082621000661" TargetMode="External"/><Relationship Id="rId71" Type="http://schemas.openxmlformats.org/officeDocument/2006/relationships/hyperlink" Target="https://iopscience.iop.org/article/10.1088/1748-9326/11/8/084010" TargetMode="External"/><Relationship Id="rId92" Type="http://schemas.openxmlformats.org/officeDocument/2006/relationships/hyperlink" Target="mailto:valentinewambui@students.ku.ac.ke" TargetMode="External"/><Relationship Id="rId2" Type="http://schemas.openxmlformats.org/officeDocument/2006/relationships/hyperlink" Target="https://www.sciencedirect.com/science/article/pii/S1364032122007535?fr=RR-2&amp;ref=pdf_download&amp;rr=999b681a5e3a0212" TargetMode="External"/><Relationship Id="rId29" Type="http://schemas.openxmlformats.org/officeDocument/2006/relationships/hyperlink" Target="https://www.sciencedirect.com/science/article/pii/S2468227622000710" TargetMode="External"/><Relationship Id="rId24" Type="http://schemas.openxmlformats.org/officeDocument/2006/relationships/hyperlink" Target="https://www.sciencedirect.com/science/article/pii/S2211467X22000451?ref=pdf_download&amp;fr=RR-2&amp;rr=99c4759a3f1d463a" TargetMode="External"/><Relationship Id="rId40" Type="http://schemas.openxmlformats.org/officeDocument/2006/relationships/hyperlink" Target="https://www.mdpi.com/1996-1073/14/19/6258" TargetMode="External"/><Relationship Id="rId45" Type="http://schemas.openxmlformats.org/officeDocument/2006/relationships/hyperlink" Target="https://www.sciencedirect.com/science/article/pii/S2405844020301456" TargetMode="External"/><Relationship Id="rId66" Type="http://schemas.openxmlformats.org/officeDocument/2006/relationships/hyperlink" Target="mailto:anas.abuzayed@fau.de" TargetMode="External"/><Relationship Id="rId87" Type="http://schemas.openxmlformats.org/officeDocument/2006/relationships/hyperlink" Target="mailto:a.mondal@cgiar.org" TargetMode="External"/><Relationship Id="rId110" Type="http://schemas.openxmlformats.org/officeDocument/2006/relationships/hyperlink" Target="mailto:daniel.ewim@yahoo.com" TargetMode="External"/><Relationship Id="rId115" Type="http://schemas.openxmlformats.org/officeDocument/2006/relationships/hyperlink" Target="mailto:m.bazilian@unido.org" TargetMode="External"/><Relationship Id="rId131" Type="http://schemas.openxmlformats.org/officeDocument/2006/relationships/printerSettings" Target="../printerSettings/printerSettings7.bin"/><Relationship Id="rId61" Type="http://schemas.openxmlformats.org/officeDocument/2006/relationships/hyperlink" Target="https://www.sciencedirect.com/science/article/pii/S0360319923037709" TargetMode="External"/><Relationship Id="rId82" Type="http://schemas.openxmlformats.org/officeDocument/2006/relationships/hyperlink" Target="mailto:christoph.dallmann@tu-dresden.de,%20matthew.schmidt@tu-dresden.de" TargetMode="External"/><Relationship Id="rId19" Type="http://schemas.openxmlformats.org/officeDocument/2006/relationships/hyperlink" Target="https://www.sciencedirect.com/science/article/pii/S2211467X22002140" TargetMode="External"/><Relationship Id="rId14" Type="http://schemas.openxmlformats.org/officeDocument/2006/relationships/hyperlink" Target="https://www.sciencedirect.com/science/article/pii/S0973082625001103" TargetMode="External"/><Relationship Id="rId30" Type="http://schemas.openxmlformats.org/officeDocument/2006/relationships/hyperlink" Target="https://www.tandfonline.com/doi/full/10.1080/23311916.2017.1314065" TargetMode="External"/><Relationship Id="rId35" Type="http://schemas.openxmlformats.org/officeDocument/2006/relationships/hyperlink" Target="https://www.sciencedirect.com/science/article/pii/S1364032116306979" TargetMode="External"/><Relationship Id="rId56" Type="http://schemas.openxmlformats.org/officeDocument/2006/relationships/hyperlink" Target="https://www.researchgate.net/publication/381359940_Align_Algeria's_Energy_Diversification_Strategies_with_Energy_and_Climate_Sustainable_Development_Goals" TargetMode="External"/><Relationship Id="rId77" Type="http://schemas.openxmlformats.org/officeDocument/2006/relationships/hyperlink" Target="mailto:matija.pavievic@kuleuven.be" TargetMode="External"/><Relationship Id="rId100" Type="http://schemas.openxmlformats.org/officeDocument/2006/relationships/hyperlink" Target="mailto:mercy.john@covenantuniversity.edu.ng" TargetMode="External"/><Relationship Id="rId105" Type="http://schemas.openxmlformats.org/officeDocument/2006/relationships/hyperlink" Target="mailto:risalisu@gmail.com" TargetMode="External"/><Relationship Id="rId126" Type="http://schemas.openxmlformats.org/officeDocument/2006/relationships/hyperlink" Target="mailto:messaoudi.djilali30@gmail.commessaoudi.djilali@univ-ouargla.dz" TargetMode="External"/><Relationship Id="rId8" Type="http://schemas.openxmlformats.org/officeDocument/2006/relationships/hyperlink" Target="https://www.irena.org/Energy-Transition/Planning/SPLAT-Models-for-Africa" TargetMode="External"/><Relationship Id="rId51" Type="http://schemas.openxmlformats.org/officeDocument/2006/relationships/hyperlink" Target="https://www.irena.org/-/media/Files/IRENA/Agency/Publication/2023/Jan/IRENA_Planning_Prospects_NAfrica_2023.pdf" TargetMode="External"/><Relationship Id="rId72" Type="http://schemas.openxmlformats.org/officeDocument/2006/relationships/hyperlink" Target="https://repository.pauwes-cop.net/bitstream/handle/1/471/MEE09%20Thesis%20Report%20-NGAGOUM%20NDALLOKA%20ZITA.pdf" TargetMode="External"/><Relationship Id="rId93" Type="http://schemas.openxmlformats.org/officeDocument/2006/relationships/hyperlink" Target="mailto:dirungu@jkuat.ac.ke" TargetMode="External"/><Relationship Id="rId98" Type="http://schemas.openxmlformats.org/officeDocument/2006/relationships/hyperlink" Target="mailto:jslimani@insea.ac.ma" TargetMode="External"/><Relationship Id="rId121" Type="http://schemas.openxmlformats.org/officeDocument/2006/relationships/hyperlink" Target="mailto:omotola.adeoye.14@ucl.ac.uk" TargetMode="External"/><Relationship Id="rId3" Type="http://schemas.openxmlformats.org/officeDocument/2006/relationships/hyperlink" Target="https://www.sciencedirect.com/science/article/pii/S2211467X22002395?via%3Dihub" TargetMode="External"/><Relationship Id="rId25" Type="http://schemas.openxmlformats.org/officeDocument/2006/relationships/hyperlink" Target="https://www.sciencedirect.com/science/article/pii/S2352484724004827?via%3Dihub" TargetMode="External"/><Relationship Id="rId46" Type="http://schemas.openxmlformats.org/officeDocument/2006/relationships/hyperlink" Target="https://www.sciencedirect.com/science/article/pii/S0306261913007277" TargetMode="External"/><Relationship Id="rId67" Type="http://schemas.openxmlformats.org/officeDocument/2006/relationships/hyperlink" Target="https://www.linkedin.com/in/wallaceenergybd/" TargetMode="External"/><Relationship Id="rId116" Type="http://schemas.openxmlformats.org/officeDocument/2006/relationships/hyperlink" Target="mailto:matteovincenzo.rocco@polimi.it" TargetMode="External"/><Relationship Id="rId20" Type="http://schemas.openxmlformats.org/officeDocument/2006/relationships/hyperlink" Target="https://www.researchsquare.com/article/rs-2368899/v1" TargetMode="External"/><Relationship Id="rId41" Type="http://schemas.openxmlformats.org/officeDocument/2006/relationships/hyperlink" Target="https://www.sciencedirect.com/science/article/pii/S0957178711000774?via%3Dihub" TargetMode="External"/><Relationship Id="rId62" Type="http://schemas.openxmlformats.org/officeDocument/2006/relationships/hyperlink" Target="https://www.sciencedirect.com/science/article/pii/S0957178799000193" TargetMode="External"/><Relationship Id="rId83" Type="http://schemas.openxmlformats.org/officeDocument/2006/relationships/hyperlink" Target="mailto:dawit.habtu@aait.edu.et" TargetMode="External"/><Relationship Id="rId88" Type="http://schemas.openxmlformats.org/officeDocument/2006/relationships/hyperlink" Target="mailto:aiddoo.araba@gmail.com" TargetMode="External"/><Relationship Id="rId111" Type="http://schemas.openxmlformats.org/officeDocument/2006/relationships/hyperlink" Target="mailto:jdecarolis@ncsu.edu" TargetMode="External"/><Relationship Id="rId132" Type="http://schemas.openxmlformats.org/officeDocument/2006/relationships/table" Target="../tables/table8.xml"/><Relationship Id="rId15" Type="http://schemas.openxmlformats.org/officeDocument/2006/relationships/hyperlink" Target="https://arxiv.org/pdf/2110.10628" TargetMode="External"/><Relationship Id="rId36" Type="http://schemas.openxmlformats.org/officeDocument/2006/relationships/hyperlink" Target="https://www.sciencedirect.com/science/article/pii/S1364032116306281" TargetMode="External"/><Relationship Id="rId57" Type="http://schemas.openxmlformats.org/officeDocument/2006/relationships/hyperlink" Target="https://www.sciencedirect.com/science/article/pii/S0301421510007603" TargetMode="External"/><Relationship Id="rId106" Type="http://schemas.openxmlformats.org/officeDocument/2006/relationships/hyperlink" Target="mailto:praene@univ-reunion.fr" TargetMode="External"/><Relationship Id="rId127" Type="http://schemas.openxmlformats.org/officeDocument/2006/relationships/hyperlink" Target="mailto:edi.assoumou@mines-paristech.frflorent.mcisaac@gmail.com" TargetMode="External"/><Relationship Id="rId10" Type="http://schemas.openxmlformats.org/officeDocument/2006/relationships/hyperlink" Target="https://www.sciencedirect.com/science/article/pii/S0973082615300065" TargetMode="External"/><Relationship Id="rId31" Type="http://schemas.openxmlformats.org/officeDocument/2006/relationships/hyperlink" Target="https://ijred.cbiore.id/index.php/ijred/article/view/50104" TargetMode="External"/><Relationship Id="rId52" Type="http://schemas.openxmlformats.org/officeDocument/2006/relationships/hyperlink" Target="https://www.linkedin.com/in/pablo-carvajal-9a761784/?originalSubdomain=uk" TargetMode="External"/><Relationship Id="rId73" Type="http://schemas.openxmlformats.org/officeDocument/2006/relationships/hyperlink" Target="mailto:frwi@dtu.dk" TargetMode="External"/><Relationship Id="rId78" Type="http://schemas.openxmlformats.org/officeDocument/2006/relationships/hyperlink" Target="mailto:romain.akpahou@aims.ac.rw" TargetMode="External"/><Relationship Id="rId94" Type="http://schemas.openxmlformats.org/officeDocument/2006/relationships/hyperlink" Target="mailto:kammen@berkeley.edu" TargetMode="External"/><Relationship Id="rId99" Type="http://schemas.openxmlformats.org/officeDocument/2006/relationships/hyperlink" Target="mailto:ouchanifatimazahra.um5@gmail.com" TargetMode="External"/><Relationship Id="rId101" Type="http://schemas.openxmlformats.org/officeDocument/2006/relationships/hyperlink" Target="mailto:nnaemeka.emodi@my.jcu.edu.au" TargetMode="External"/><Relationship Id="rId122" Type="http://schemas.openxmlformats.org/officeDocument/2006/relationships/hyperlink" Target="mailto:hadun@ciu.edu.tr" TargetMode="External"/><Relationship Id="rId4" Type="http://schemas.openxmlformats.org/officeDocument/2006/relationships/hyperlink" Target="https://www.mdpi.com/1996-1073/15/14/5083" TargetMode="External"/><Relationship Id="rId9" Type="http://schemas.openxmlformats.org/officeDocument/2006/relationships/hyperlink" Target="https://www.sciencedirect.com/science/article/pii/S0196890424007982?via%3Dihub" TargetMode="External"/><Relationship Id="rId26" Type="http://schemas.openxmlformats.org/officeDocument/2006/relationships/hyperlink" Target="https://iopscience.iop.org/article/10.1088/1748-9326/aa7b29" TargetMode="Externa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7A2B9-A88C-4935-A300-379143842A6F}">
  <sheetPr codeName="Feuil1">
    <tabColor rgb="FF00B050"/>
  </sheetPr>
  <dimension ref="A1:BD1054"/>
  <sheetViews>
    <sheetView tabSelected="1" zoomScale="120" zoomScaleNormal="120" workbookViewId="0">
      <pane xSplit="2" ySplit="1" topLeftCell="AO1048" activePane="bottomRight" state="frozen"/>
      <selection activeCell="C11" sqref="C11"/>
      <selection pane="topRight" activeCell="C11" sqref="C11"/>
      <selection pane="bottomLeft" activeCell="C11" sqref="C11"/>
      <selection pane="bottomRight" activeCell="AP1049" sqref="AP1049"/>
    </sheetView>
  </sheetViews>
  <sheetFormatPr baseColWidth="10" defaultColWidth="9" defaultRowHeight="15" customHeight="1"/>
  <cols>
    <col min="1" max="1" width="17.1640625" style="35" customWidth="1"/>
    <col min="2" max="2" width="25.5" style="36" customWidth="1"/>
    <col min="3" max="3" width="22.33203125" style="36" customWidth="1"/>
    <col min="4" max="4" width="41.33203125" style="36" customWidth="1"/>
    <col min="5" max="5" width="13.83203125" style="36" customWidth="1"/>
    <col min="6" max="6" width="17.83203125" style="36" customWidth="1"/>
    <col min="7" max="7" width="22.1640625" style="36" customWidth="1"/>
    <col min="8" max="8" width="13.83203125" style="35" customWidth="1"/>
    <col min="9" max="9" width="22.83203125" style="35" customWidth="1"/>
    <col min="10" max="10" width="13.83203125" style="36" customWidth="1"/>
    <col min="11" max="11" width="16.33203125" style="35" customWidth="1"/>
    <col min="12" max="12" width="38.33203125" style="35" customWidth="1"/>
    <col min="13" max="13" width="58" style="36" customWidth="1"/>
    <col min="14" max="14" width="22.6640625" style="36" customWidth="1"/>
    <col min="15" max="15" width="21.6640625" style="36" customWidth="1"/>
    <col min="16" max="17" width="14.6640625" style="35" customWidth="1"/>
    <col min="18" max="18" width="26.1640625" style="59" customWidth="1"/>
    <col min="19" max="19" width="11.1640625" style="36" customWidth="1"/>
    <col min="20" max="20" width="14.6640625" style="35" customWidth="1"/>
    <col min="21" max="22" width="11.1640625" style="35" customWidth="1"/>
    <col min="23" max="23" width="13" style="35" customWidth="1"/>
    <col min="24" max="24" width="11.83203125" style="35" customWidth="1"/>
    <col min="25" max="25" width="13.33203125" style="35" customWidth="1"/>
    <col min="26" max="27" width="11.1640625" style="35" customWidth="1"/>
    <col min="28" max="28" width="26.33203125" style="35" customWidth="1"/>
    <col min="29" max="29" width="14.6640625" style="35" customWidth="1"/>
    <col min="30" max="30" width="17.6640625" style="35" customWidth="1"/>
    <col min="31" max="32" width="14.6640625" style="35" customWidth="1"/>
    <col min="33" max="33" width="17" style="35" customWidth="1"/>
    <col min="34" max="34" width="19" style="35" customWidth="1"/>
    <col min="35" max="35" width="21.33203125" style="36" customWidth="1"/>
    <col min="36" max="39" width="17" style="35" customWidth="1"/>
    <col min="40" max="40" width="30.6640625" style="35" customWidth="1"/>
    <col min="41" max="41" width="42.33203125" style="35" customWidth="1"/>
    <col min="42" max="42" width="64.6640625" style="35" customWidth="1"/>
    <col min="43" max="43" width="25.83203125" style="35" customWidth="1"/>
    <col min="44" max="44" width="18.1640625" style="35" customWidth="1"/>
    <col min="45" max="45" width="14.83203125" style="35" customWidth="1"/>
    <col min="46" max="46" width="15.83203125" style="35" customWidth="1"/>
    <col min="47" max="47" width="14.1640625" customWidth="1"/>
    <col min="48" max="48" width="12.33203125" style="36" customWidth="1"/>
    <col min="49" max="49" width="10.6640625" style="36" customWidth="1"/>
    <col min="50" max="50" width="11.5" style="36" customWidth="1"/>
    <col min="51" max="51" width="19.6640625" style="36" customWidth="1"/>
    <col min="52" max="52" width="19.33203125" style="35" customWidth="1"/>
    <col min="53" max="53" width="35.1640625" style="36" customWidth="1"/>
    <col min="54" max="54" width="41.1640625" style="36" customWidth="1"/>
    <col min="55" max="55" width="31" customWidth="1"/>
    <col min="56" max="56" width="27.6640625" style="36" customWidth="1"/>
    <col min="57" max="57" width="59.6640625" style="35" customWidth="1"/>
    <col min="58" max="16384" width="9" style="35"/>
  </cols>
  <sheetData>
    <row r="1" spans="1:54" s="38" customFormat="1" ht="57" customHeight="1">
      <c r="A1" s="55" t="s">
        <v>0</v>
      </c>
      <c r="B1" s="56" t="s">
        <v>1</v>
      </c>
      <c r="C1" s="56" t="s">
        <v>2</v>
      </c>
      <c r="D1" s="56" t="s">
        <v>3</v>
      </c>
      <c r="E1" s="56" t="s">
        <v>4</v>
      </c>
      <c r="F1" s="56" t="s">
        <v>5</v>
      </c>
      <c r="G1" s="56" t="s">
        <v>6</v>
      </c>
      <c r="H1" s="56" t="s">
        <v>7</v>
      </c>
      <c r="I1" s="56" t="s">
        <v>8</v>
      </c>
      <c r="J1" s="56" t="s">
        <v>9</v>
      </c>
      <c r="K1" s="56" t="s">
        <v>10</v>
      </c>
      <c r="L1" s="56" t="s">
        <v>11</v>
      </c>
      <c r="M1" s="56" t="s">
        <v>12</v>
      </c>
      <c r="N1" s="56" t="s">
        <v>13</v>
      </c>
      <c r="O1" s="56" t="s">
        <v>14</v>
      </c>
      <c r="P1" s="56" t="s">
        <v>15</v>
      </c>
      <c r="Q1" s="56" t="s">
        <v>16</v>
      </c>
      <c r="R1" s="56" t="s">
        <v>17</v>
      </c>
      <c r="S1" s="56" t="s">
        <v>18</v>
      </c>
      <c r="T1" s="56" t="s">
        <v>19</v>
      </c>
      <c r="U1" s="56" t="s">
        <v>20</v>
      </c>
      <c r="V1" s="56" t="s">
        <v>21</v>
      </c>
      <c r="W1" s="56" t="s">
        <v>22</v>
      </c>
      <c r="X1" s="56" t="s">
        <v>23</v>
      </c>
      <c r="Y1" s="56" t="s">
        <v>24</v>
      </c>
      <c r="Z1" s="56" t="s">
        <v>25</v>
      </c>
      <c r="AA1" s="56" t="s">
        <v>26</v>
      </c>
      <c r="AB1" s="56" t="s">
        <v>27</v>
      </c>
      <c r="AC1" s="56" t="s">
        <v>28</v>
      </c>
      <c r="AD1" s="56" t="s">
        <v>29</v>
      </c>
      <c r="AE1" s="56" t="s">
        <v>30</v>
      </c>
      <c r="AF1" s="56" t="s">
        <v>31</v>
      </c>
      <c r="AG1" s="56" t="s">
        <v>32</v>
      </c>
      <c r="AH1" s="56" t="s">
        <v>33</v>
      </c>
      <c r="AI1" s="56" t="s">
        <v>34</v>
      </c>
      <c r="AJ1" s="56" t="s">
        <v>35</v>
      </c>
      <c r="AK1" s="56" t="s">
        <v>36</v>
      </c>
      <c r="AL1" s="56" t="s">
        <v>37</v>
      </c>
      <c r="AM1" s="56" t="s">
        <v>38</v>
      </c>
      <c r="AN1" s="56" t="s">
        <v>39</v>
      </c>
      <c r="AO1" s="56" t="s">
        <v>40</v>
      </c>
      <c r="AP1" s="56" t="s">
        <v>41</v>
      </c>
      <c r="AQ1" s="56" t="s">
        <v>42</v>
      </c>
      <c r="AR1" s="56" t="s">
        <v>43</v>
      </c>
      <c r="AS1" s="56" t="s">
        <v>44</v>
      </c>
      <c r="AT1" s="56" t="s">
        <v>45</v>
      </c>
      <c r="AU1" s="56" t="s">
        <v>46</v>
      </c>
      <c r="AV1" s="56" t="s">
        <v>10632</v>
      </c>
      <c r="AW1" s="56" t="s">
        <v>10633</v>
      </c>
      <c r="AX1" s="56" t="s">
        <v>10634</v>
      </c>
      <c r="AY1" s="56" t="s">
        <v>47</v>
      </c>
      <c r="AZ1" s="56" t="s">
        <v>48</v>
      </c>
      <c r="BA1" s="56" t="s">
        <v>49</v>
      </c>
      <c r="BB1" s="57" t="s">
        <v>50</v>
      </c>
    </row>
    <row r="2" spans="1:54" s="38" customFormat="1" ht="190.5" customHeight="1">
      <c r="A2" s="70">
        <v>1</v>
      </c>
      <c r="B2" s="71" t="s">
        <v>51</v>
      </c>
      <c r="C2" s="71" t="s">
        <v>52</v>
      </c>
      <c r="D2" s="71" t="s">
        <v>53</v>
      </c>
      <c r="E2" s="71">
        <v>2021</v>
      </c>
      <c r="F2" s="71" t="s">
        <v>54</v>
      </c>
      <c r="G2" s="71" t="s">
        <v>55</v>
      </c>
      <c r="H2" s="71" t="s">
        <v>56</v>
      </c>
      <c r="I2" s="71" t="str">
        <f t="array" ref="I2">_xlfn.TEXTJOIN(",", TRUE, IF(Table4[study_id]=Table3[[#This Row],[study_id]], Table4[iso_code], ""))</f>
        <v>DZ,AO,BJ,BW,BF,BI,CM,CF,TD,KM,CG,CD,DJ,EG,GQ,ER,ET,GA,GM,GH,GN,GW,CI,KE,LS,LR,LY,MG,MW,ML,MR,MU,MA,MZ,NA,NE,NG,RW,ST,SN,SC,SL,SO,ZA,SS,SD,SZ,TZ,TG,TN,UG,ZM,ZW</v>
      </c>
      <c r="J2" s="71">
        <f>COUNTIF(study_countries!A:A,A2)</f>
        <v>53</v>
      </c>
      <c r="K2" s="71" t="s">
        <v>57</v>
      </c>
      <c r="L2" s="71" t="s">
        <v>58</v>
      </c>
      <c r="M2" s="71" t="s">
        <v>59</v>
      </c>
      <c r="N2" s="71">
        <v>2010</v>
      </c>
      <c r="O2" s="71">
        <v>2050</v>
      </c>
      <c r="P2" s="71" t="s">
        <v>60</v>
      </c>
      <c r="Q2" s="71" t="s">
        <v>155</v>
      </c>
      <c r="R2" s="71" t="s">
        <v>61</v>
      </c>
      <c r="S2" s="71" t="s">
        <v>62</v>
      </c>
      <c r="T2" s="71" t="s">
        <v>62</v>
      </c>
      <c r="U2" s="71" t="s">
        <v>62</v>
      </c>
      <c r="V2" s="71" t="s">
        <v>63</v>
      </c>
      <c r="W2" s="71" t="s">
        <v>63</v>
      </c>
      <c r="X2" s="71" t="s">
        <v>63</v>
      </c>
      <c r="Y2" s="71" t="s">
        <v>62</v>
      </c>
      <c r="Z2" s="71" t="s">
        <v>63</v>
      </c>
      <c r="AA2" s="71" t="s">
        <v>63</v>
      </c>
      <c r="AB2" s="71" t="s">
        <v>64</v>
      </c>
      <c r="AC2" s="71" t="s">
        <v>84</v>
      </c>
      <c r="AD2" s="71" t="s">
        <v>62</v>
      </c>
      <c r="AE2" s="71" t="s">
        <v>62</v>
      </c>
      <c r="AF2" s="71" t="s">
        <v>63</v>
      </c>
      <c r="AG2" s="71" t="s">
        <v>63</v>
      </c>
      <c r="AH2" s="71" t="s">
        <v>66</v>
      </c>
      <c r="AI2" s="71" t="s">
        <v>63</v>
      </c>
      <c r="AJ2" s="71" t="s">
        <v>63</v>
      </c>
      <c r="AK2" s="71" t="s">
        <v>63</v>
      </c>
      <c r="AL2" s="71" t="s">
        <v>63</v>
      </c>
      <c r="AM2" s="71" t="s">
        <v>63</v>
      </c>
      <c r="AN2" s="71" t="s">
        <v>67</v>
      </c>
      <c r="AO2" s="71" t="s">
        <v>68</v>
      </c>
      <c r="AP2" s="71" t="s">
        <v>69</v>
      </c>
      <c r="AQ2" s="71" t="s">
        <v>70</v>
      </c>
      <c r="AR2" s="71" t="s">
        <v>63</v>
      </c>
      <c r="AS2" s="71" t="s">
        <v>71</v>
      </c>
      <c r="AT2" s="71" t="s">
        <v>63</v>
      </c>
      <c r="AU2" s="71" t="s">
        <v>72</v>
      </c>
      <c r="AV2" s="79" t="str" cm="1">
        <f t="array" ref="AV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 s="79" t="str" cm="1">
        <f t="array" ref="AW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 s="71" t="str" cm="1">
        <f t="array" ref="AX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2" s="71" t="s">
        <v>63</v>
      </c>
      <c r="AZ2" s="71"/>
      <c r="BA2" s="22" t="s">
        <v>73</v>
      </c>
      <c r="BB2" s="73" t="s">
        <v>74</v>
      </c>
    </row>
    <row r="3" spans="1:54" s="38" customFormat="1" ht="145.5" customHeight="1">
      <c r="A3" s="70">
        <v>2</v>
      </c>
      <c r="B3" s="71" t="s">
        <v>75</v>
      </c>
      <c r="C3" s="71" t="s">
        <v>76</v>
      </c>
      <c r="D3" s="71" t="s">
        <v>77</v>
      </c>
      <c r="E3" s="71">
        <v>2018</v>
      </c>
      <c r="F3" s="71" t="s">
        <v>54</v>
      </c>
      <c r="G3" s="71" t="s">
        <v>78</v>
      </c>
      <c r="H3" s="71" t="s">
        <v>56</v>
      </c>
      <c r="I3" s="71" t="str">
        <f t="array" ref="I3">_xlfn.TEXTJOIN(",", TRUE, IF(Table4[study_id]=Table3[[#This Row],[study_id]], Table4[iso_code], ""))</f>
        <v>DZ,AO,BJ,BW,BF,BI,CV,CM,CF,TD,KM,CD,CG,DJ,EG,GQ,ER,SZ,ET,GA,GM,GH,GN,GW,CI,KE,LS,LR,LY,MG,MW,ML,MR,MU,MA,MZ,NA,NE,NG,RW,ST,SN,SC,SL,SO,ZA,SS,SD,TZ,TG,TN,UG,ZM,ZW</v>
      </c>
      <c r="J3" s="71">
        <f>COUNTIF(study_countries!A:A,A3)</f>
        <v>54</v>
      </c>
      <c r="K3" s="71" t="s">
        <v>57</v>
      </c>
      <c r="L3" s="71" t="s">
        <v>79</v>
      </c>
      <c r="M3" s="71" t="s">
        <v>80</v>
      </c>
      <c r="N3" s="71">
        <v>2016</v>
      </c>
      <c r="O3" s="71">
        <v>2030</v>
      </c>
      <c r="P3" s="71" t="s">
        <v>60</v>
      </c>
      <c r="Q3" s="71" t="s">
        <v>81</v>
      </c>
      <c r="R3" s="71" t="s">
        <v>82</v>
      </c>
      <c r="S3" s="71" t="s">
        <v>62</v>
      </c>
      <c r="T3" s="71" t="s">
        <v>62</v>
      </c>
      <c r="U3" s="71" t="s">
        <v>62</v>
      </c>
      <c r="V3" s="71" t="s">
        <v>62</v>
      </c>
      <c r="W3" s="71" t="s">
        <v>62</v>
      </c>
      <c r="X3" s="71" t="s">
        <v>62</v>
      </c>
      <c r="Y3" s="71" t="s">
        <v>62</v>
      </c>
      <c r="Z3" s="71" t="s">
        <v>63</v>
      </c>
      <c r="AA3" s="71" t="s">
        <v>62</v>
      </c>
      <c r="AB3" s="71" t="s">
        <v>83</v>
      </c>
      <c r="AC3" s="71" t="s">
        <v>84</v>
      </c>
      <c r="AD3" s="71" t="s">
        <v>62</v>
      </c>
      <c r="AE3" s="71" t="s">
        <v>62</v>
      </c>
      <c r="AF3" s="71" t="s">
        <v>63</v>
      </c>
      <c r="AG3" s="71" t="s">
        <v>63</v>
      </c>
      <c r="AH3" s="71" t="s">
        <v>85</v>
      </c>
      <c r="AI3" s="71" t="s">
        <v>63</v>
      </c>
      <c r="AJ3" s="71" t="s">
        <v>63</v>
      </c>
      <c r="AK3" s="71" t="s">
        <v>63</v>
      </c>
      <c r="AL3" s="71" t="s">
        <v>62</v>
      </c>
      <c r="AM3" s="71" t="s">
        <v>63</v>
      </c>
      <c r="AN3" s="71" t="s">
        <v>86</v>
      </c>
      <c r="AO3" s="71" t="s">
        <v>87</v>
      </c>
      <c r="AP3" s="71" t="s">
        <v>88</v>
      </c>
      <c r="AQ3" s="71" t="s">
        <v>89</v>
      </c>
      <c r="AR3" s="71" t="s">
        <v>63</v>
      </c>
      <c r="AS3" s="71" t="s">
        <v>90</v>
      </c>
      <c r="AT3" s="71" t="s">
        <v>62</v>
      </c>
      <c r="AU3" s="71" t="s">
        <v>72</v>
      </c>
      <c r="AV3" s="79" t="str" cm="1">
        <f t="array" ref="AV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 s="79" t="str" cm="1">
        <f t="array" ref="AW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 s="71" t="str" cm="1">
        <f t="array" ref="AX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3" s="71" t="s">
        <v>62</v>
      </c>
      <c r="AZ3" s="71" t="s">
        <v>91</v>
      </c>
      <c r="BA3" s="72" t="s">
        <v>92</v>
      </c>
      <c r="BB3" s="73" t="s">
        <v>72</v>
      </c>
    </row>
    <row r="4" spans="1:54" s="38" customFormat="1" ht="138" customHeight="1">
      <c r="A4" s="70">
        <v>3</v>
      </c>
      <c r="B4" s="71" t="s">
        <v>93</v>
      </c>
      <c r="C4" s="71" t="s">
        <v>94</v>
      </c>
      <c r="D4" s="71" t="s">
        <v>95</v>
      </c>
      <c r="E4" s="71">
        <v>2025</v>
      </c>
      <c r="F4" s="71" t="s">
        <v>54</v>
      </c>
      <c r="G4" s="71" t="s">
        <v>96</v>
      </c>
      <c r="H4" s="71" t="s">
        <v>97</v>
      </c>
      <c r="I4" s="71" t="str">
        <f t="array" ref="I4">_xlfn.TEXTJOIN(",", TRUE, IF(Table4[study_id]=Table3[[#This Row],[study_id]], Table4[iso_code], ""))</f>
        <v>DZ,AO,BJ,BW,BF,BI,CM,CF,TD,CD,CG,DJ,EG,GQ,ER,SZ,ET,GA,GM,GH,GN,GW,CI,KE,LS,LR,LY,MW,ML,MR,MA,MZ,NA,NE,NG,RW,SN,SL,SO,ZA,SS,SD,TZ,TG,TN,UG,ZM,ZW</v>
      </c>
      <c r="J4" s="71">
        <f>COUNTIF(study_countries!A:A,A4)</f>
        <v>48</v>
      </c>
      <c r="K4" s="71" t="s">
        <v>57</v>
      </c>
      <c r="L4" s="71" t="s">
        <v>98</v>
      </c>
      <c r="M4" s="71" t="s">
        <v>99</v>
      </c>
      <c r="N4" s="71">
        <v>2019</v>
      </c>
      <c r="O4" s="71">
        <v>2030</v>
      </c>
      <c r="P4" s="71" t="s">
        <v>60</v>
      </c>
      <c r="Q4" s="71" t="s">
        <v>81</v>
      </c>
      <c r="R4" s="71" t="s">
        <v>82</v>
      </c>
      <c r="S4" s="71" t="s">
        <v>62</v>
      </c>
      <c r="T4" s="71" t="s">
        <v>62</v>
      </c>
      <c r="U4" s="71" t="s">
        <v>62</v>
      </c>
      <c r="V4" s="71" t="s">
        <v>63</v>
      </c>
      <c r="W4" s="71" t="s">
        <v>62</v>
      </c>
      <c r="X4" s="71" t="s">
        <v>62</v>
      </c>
      <c r="Y4" s="71" t="s">
        <v>62</v>
      </c>
      <c r="Z4" s="71" t="s">
        <v>63</v>
      </c>
      <c r="AA4" s="71" t="s">
        <v>63</v>
      </c>
      <c r="AB4" s="71" t="s">
        <v>64</v>
      </c>
      <c r="AC4" s="71" t="s">
        <v>100</v>
      </c>
      <c r="AD4" s="71" t="s">
        <v>62</v>
      </c>
      <c r="AE4" s="71" t="s">
        <v>62</v>
      </c>
      <c r="AF4" s="71" t="s">
        <v>63</v>
      </c>
      <c r="AG4" s="71" t="s">
        <v>63</v>
      </c>
      <c r="AH4" s="71" t="s">
        <v>101</v>
      </c>
      <c r="AI4" s="71" t="s">
        <v>63</v>
      </c>
      <c r="AJ4" s="71" t="s">
        <v>63</v>
      </c>
      <c r="AK4" s="71" t="s">
        <v>63</v>
      </c>
      <c r="AL4" s="71" t="s">
        <v>62</v>
      </c>
      <c r="AM4" s="71" t="s">
        <v>63</v>
      </c>
      <c r="AN4" s="71" t="s">
        <v>102</v>
      </c>
      <c r="AO4" s="71" t="s">
        <v>103</v>
      </c>
      <c r="AP4" s="71" t="s">
        <v>104</v>
      </c>
      <c r="AQ4" s="71" t="s">
        <v>105</v>
      </c>
      <c r="AR4" s="71" t="s">
        <v>63</v>
      </c>
      <c r="AS4" s="71" t="s">
        <v>106</v>
      </c>
      <c r="AT4" s="71" t="s">
        <v>63</v>
      </c>
      <c r="AU4" s="71" t="s">
        <v>72</v>
      </c>
      <c r="AV4" s="79" t="str" cm="1">
        <f t="array" ref="AV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 s="79" t="str" cm="1">
        <f t="array" ref="AW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 s="71" t="str" cm="1">
        <f t="array" ref="AX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4" s="71" t="s">
        <v>63</v>
      </c>
      <c r="AZ4" s="71"/>
      <c r="BA4" s="72" t="s">
        <v>107</v>
      </c>
      <c r="BB4" s="73" t="s">
        <v>108</v>
      </c>
    </row>
    <row r="5" spans="1:54" s="39" customFormat="1" ht="236.25" customHeight="1">
      <c r="A5" s="70">
        <v>4</v>
      </c>
      <c r="B5" s="71" t="s">
        <v>109</v>
      </c>
      <c r="C5" s="71" t="s">
        <v>110</v>
      </c>
      <c r="D5" s="71" t="s">
        <v>111</v>
      </c>
      <c r="E5" s="71">
        <v>2021</v>
      </c>
      <c r="F5" s="71" t="s">
        <v>54</v>
      </c>
      <c r="G5" s="71" t="s">
        <v>112</v>
      </c>
      <c r="H5" s="71" t="s">
        <v>56</v>
      </c>
      <c r="I5" s="71" t="str">
        <f t="array" ref="I5">_xlfn.TEXTJOIN(",", TRUE, IF(Table4[study_id]=Table3[[#This Row],[study_id]], Table4[iso_code], ""))</f>
        <v>DZ,AO,BJ,BW,BF,BI,CV,CM,CF,TD,KM,CD,CG,DJ,EG,GQ,ER,SZ,ET,GA,GM,GH,GN,GW,CI,KE,LS,LR,LY,MG,MW,ML,MR,MU,MA,MZ,NA,NE,NG,RW,ST,SN,SC,SL,SO,ZA,SS,SD,TZ,TG,TN,UG,ZM,ZW</v>
      </c>
      <c r="J5" s="71">
        <f>COUNTIF(study_countries!A:A,A5)</f>
        <v>54</v>
      </c>
      <c r="K5" s="71" t="s">
        <v>57</v>
      </c>
      <c r="L5" s="71" t="s">
        <v>113</v>
      </c>
      <c r="M5" s="71" t="s">
        <v>114</v>
      </c>
      <c r="N5" s="71">
        <v>2021</v>
      </c>
      <c r="O5" s="71">
        <v>2050</v>
      </c>
      <c r="P5" s="71" t="s">
        <v>60</v>
      </c>
      <c r="Q5" s="71" t="s">
        <v>81</v>
      </c>
      <c r="R5" s="71" t="s">
        <v>72</v>
      </c>
      <c r="S5" s="71" t="s">
        <v>62</v>
      </c>
      <c r="T5" s="71" t="s">
        <v>62</v>
      </c>
      <c r="U5" s="71" t="s">
        <v>62</v>
      </c>
      <c r="V5" s="71" t="s">
        <v>63</v>
      </c>
      <c r="W5" s="71" t="s">
        <v>63</v>
      </c>
      <c r="X5" s="71" t="s">
        <v>63</v>
      </c>
      <c r="Y5" s="71" t="s">
        <v>62</v>
      </c>
      <c r="Z5" s="71" t="s">
        <v>62</v>
      </c>
      <c r="AA5" s="71" t="s">
        <v>63</v>
      </c>
      <c r="AB5" s="71" t="s">
        <v>64</v>
      </c>
      <c r="AC5" s="71" t="s">
        <v>100</v>
      </c>
      <c r="AD5" s="71" t="s">
        <v>62</v>
      </c>
      <c r="AE5" s="71" t="s">
        <v>63</v>
      </c>
      <c r="AF5" s="71" t="s">
        <v>63</v>
      </c>
      <c r="AG5" s="71" t="s">
        <v>62</v>
      </c>
      <c r="AH5" s="71" t="s">
        <v>115</v>
      </c>
      <c r="AI5" s="71" t="s">
        <v>63</v>
      </c>
      <c r="AJ5" s="71" t="s">
        <v>63</v>
      </c>
      <c r="AK5" s="71" t="s">
        <v>63</v>
      </c>
      <c r="AL5" s="71" t="s">
        <v>63</v>
      </c>
      <c r="AM5" s="71" t="s">
        <v>62</v>
      </c>
      <c r="AN5" s="71" t="s">
        <v>116</v>
      </c>
      <c r="AO5" s="71" t="s">
        <v>117</v>
      </c>
      <c r="AP5" s="71" t="s">
        <v>118</v>
      </c>
      <c r="AQ5" s="71" t="s">
        <v>119</v>
      </c>
      <c r="AR5" s="71" t="s">
        <v>63</v>
      </c>
      <c r="AS5" s="71" t="s">
        <v>106</v>
      </c>
      <c r="AT5" s="71" t="s">
        <v>63</v>
      </c>
      <c r="AU5" s="71" t="s">
        <v>72</v>
      </c>
      <c r="AV5" s="79" t="str" cm="1">
        <f t="array" ref="AV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 s="79" t="str" cm="1">
        <f t="array" ref="AW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 s="71" t="str" cm="1">
        <f t="array" ref="AX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 s="71" t="s">
        <v>63</v>
      </c>
      <c r="AZ5" s="71"/>
      <c r="BA5" s="22" t="s">
        <v>120</v>
      </c>
      <c r="BB5" s="73" t="s">
        <v>121</v>
      </c>
    </row>
    <row r="6" spans="1:54" s="39" customFormat="1" ht="213" customHeight="1">
      <c r="A6" s="70">
        <v>5</v>
      </c>
      <c r="B6" s="71" t="s">
        <v>122</v>
      </c>
      <c r="C6" s="71" t="s">
        <v>123</v>
      </c>
      <c r="D6" s="71" t="s">
        <v>124</v>
      </c>
      <c r="E6" s="71">
        <v>2016</v>
      </c>
      <c r="F6" s="71" t="s">
        <v>54</v>
      </c>
      <c r="G6" s="71" t="s">
        <v>125</v>
      </c>
      <c r="H6" s="71" t="s">
        <v>56</v>
      </c>
      <c r="I6" s="71" t="str">
        <f t="array" ref="I6">_xlfn.TEXTJOIN(",", TRUE, IF(Table4[study_id]=Table3[[#This Row],[study_id]], Table4[iso_code], ""))</f>
        <v>AO,BF,BI,BJ,BW,CD,CF,CG,CI,CM,DJ,DZ,EG,ER,ET,GA,GH,GM,GN,GQ,GW,KE,LR,LS,LY,MA,ML,MR,MW,MZ,NA,NE,NG,RW,SD,SL,SN,SO,SZ,TD,TG,TN,TZ,UG,ZA,ZM,ZW</v>
      </c>
      <c r="J6" s="71">
        <f>COUNTIF(study_countries!A:A,A6)</f>
        <v>47</v>
      </c>
      <c r="K6" s="71" t="s">
        <v>57</v>
      </c>
      <c r="L6" s="71" t="s">
        <v>126</v>
      </c>
      <c r="M6" s="71" t="s">
        <v>127</v>
      </c>
      <c r="N6" s="71">
        <v>2010</v>
      </c>
      <c r="O6" s="71">
        <v>2040</v>
      </c>
      <c r="P6" s="71" t="s">
        <v>60</v>
      </c>
      <c r="Q6" s="71" t="s">
        <v>81</v>
      </c>
      <c r="R6" s="71" t="s">
        <v>61</v>
      </c>
      <c r="S6" s="71" t="s">
        <v>62</v>
      </c>
      <c r="T6" s="71" t="s">
        <v>62</v>
      </c>
      <c r="U6" s="71" t="s">
        <v>62</v>
      </c>
      <c r="V6" s="71" t="s">
        <v>62</v>
      </c>
      <c r="W6" s="71" t="s">
        <v>62</v>
      </c>
      <c r="X6" s="71" t="s">
        <v>63</v>
      </c>
      <c r="Y6" s="71" t="s">
        <v>62</v>
      </c>
      <c r="Z6" s="71" t="s">
        <v>63</v>
      </c>
      <c r="AA6" s="71" t="s">
        <v>62</v>
      </c>
      <c r="AB6" s="71" t="s">
        <v>64</v>
      </c>
      <c r="AC6" s="71" t="s">
        <v>100</v>
      </c>
      <c r="AD6" s="71" t="s">
        <v>62</v>
      </c>
      <c r="AE6" s="71" t="s">
        <v>62</v>
      </c>
      <c r="AF6" s="71" t="s">
        <v>63</v>
      </c>
      <c r="AG6" s="71" t="s">
        <v>63</v>
      </c>
      <c r="AH6" s="71" t="s">
        <v>85</v>
      </c>
      <c r="AI6" s="71" t="s">
        <v>63</v>
      </c>
      <c r="AJ6" s="71" t="s">
        <v>63</v>
      </c>
      <c r="AK6" s="71" t="s">
        <v>63</v>
      </c>
      <c r="AL6" s="71" t="s">
        <v>62</v>
      </c>
      <c r="AM6" s="71" t="s">
        <v>62</v>
      </c>
      <c r="AN6" s="71" t="s">
        <v>128</v>
      </c>
      <c r="AO6" s="71" t="s">
        <v>129</v>
      </c>
      <c r="AP6" s="71" t="s">
        <v>130</v>
      </c>
      <c r="AQ6" s="71" t="s">
        <v>131</v>
      </c>
      <c r="AR6" s="71" t="s">
        <v>132</v>
      </c>
      <c r="AS6" s="71" t="s">
        <v>133</v>
      </c>
      <c r="AT6" s="71" t="s">
        <v>63</v>
      </c>
      <c r="AU6" s="74">
        <v>0.05</v>
      </c>
      <c r="AV6" s="79" cm="1">
        <f t="array" ref="AV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6" s="79" cm="1">
        <f t="array" ref="AW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6" s="71" t="str" cm="1">
        <f t="array" ref="AX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6" s="71" t="s">
        <v>63</v>
      </c>
      <c r="AZ6" s="71"/>
      <c r="BA6" s="72" t="s">
        <v>134</v>
      </c>
      <c r="BB6" s="73" t="s">
        <v>135</v>
      </c>
    </row>
    <row r="7" spans="1:54" s="39" customFormat="1" ht="214.5" customHeight="1">
      <c r="A7" s="70">
        <v>6</v>
      </c>
      <c r="B7" s="71" t="s">
        <v>136</v>
      </c>
      <c r="C7" s="71" t="s">
        <v>137</v>
      </c>
      <c r="D7" s="71" t="s">
        <v>138</v>
      </c>
      <c r="E7" s="71">
        <v>2022</v>
      </c>
      <c r="F7" s="71" t="s">
        <v>54</v>
      </c>
      <c r="G7" s="71" t="s">
        <v>139</v>
      </c>
      <c r="H7" s="71" t="s">
        <v>56</v>
      </c>
      <c r="I7" s="71" t="str">
        <f t="array" ref="I7">_xlfn.TEXTJOIN(",", TRUE, IF(Table4[study_id]=Table3[[#This Row],[study_id]], Table4[iso_code], ""))</f>
        <v>DZ,AO,BJ,BW,BF,BI,CM,CF,TD,CD,CG,DJ,EG,GQ,ER,SZ,ET,GA,GM,GH,GN,GW,CI,KE,LS,LR,LY,MW,ML,MR,MA,MZ,NA,NE,NG,RW,SN,SL,SO,ZA,SS,SD,TZ,TG,TN,UG,ZM,ZW</v>
      </c>
      <c r="J7" s="71">
        <f>COUNTIF(study_countries!A:A,A7)</f>
        <v>48</v>
      </c>
      <c r="K7" s="71" t="s">
        <v>57</v>
      </c>
      <c r="L7" s="71" t="s">
        <v>140</v>
      </c>
      <c r="M7" s="71" t="s">
        <v>141</v>
      </c>
      <c r="N7" s="71">
        <v>2015</v>
      </c>
      <c r="O7" s="71">
        <v>2065</v>
      </c>
      <c r="P7" s="71" t="s">
        <v>60</v>
      </c>
      <c r="Q7" s="71" t="s">
        <v>81</v>
      </c>
      <c r="R7" s="71" t="s">
        <v>61</v>
      </c>
      <c r="S7" s="71" t="s">
        <v>62</v>
      </c>
      <c r="T7" s="71" t="s">
        <v>62</v>
      </c>
      <c r="U7" s="71" t="s">
        <v>62</v>
      </c>
      <c r="V7" s="71" t="s">
        <v>62</v>
      </c>
      <c r="W7" s="71" t="s">
        <v>62</v>
      </c>
      <c r="X7" s="71" t="s">
        <v>62</v>
      </c>
      <c r="Y7" s="71" t="s">
        <v>62</v>
      </c>
      <c r="Z7" s="71" t="s">
        <v>63</v>
      </c>
      <c r="AA7" s="71" t="s">
        <v>62</v>
      </c>
      <c r="AB7" s="71" t="s">
        <v>142</v>
      </c>
      <c r="AC7" s="71" t="s">
        <v>100</v>
      </c>
      <c r="AD7" s="71" t="s">
        <v>62</v>
      </c>
      <c r="AE7" s="71" t="s">
        <v>62</v>
      </c>
      <c r="AF7" s="71" t="s">
        <v>62</v>
      </c>
      <c r="AG7" s="71" t="s">
        <v>63</v>
      </c>
      <c r="AH7" s="71" t="s">
        <v>85</v>
      </c>
      <c r="AI7" s="71" t="s">
        <v>63</v>
      </c>
      <c r="AJ7" s="71" t="s">
        <v>62</v>
      </c>
      <c r="AK7" s="71" t="s">
        <v>63</v>
      </c>
      <c r="AL7" s="71" t="s">
        <v>62</v>
      </c>
      <c r="AM7" s="71" t="s">
        <v>62</v>
      </c>
      <c r="AN7" s="71" t="s">
        <v>143</v>
      </c>
      <c r="AO7" s="71" t="s">
        <v>144</v>
      </c>
      <c r="AP7" s="71" t="s">
        <v>145</v>
      </c>
      <c r="AQ7" s="71" t="s">
        <v>146</v>
      </c>
      <c r="AR7" s="71" t="s">
        <v>63</v>
      </c>
      <c r="AS7" s="71" t="s">
        <v>147</v>
      </c>
      <c r="AT7" s="71" t="s">
        <v>63</v>
      </c>
      <c r="AU7" s="71" t="s">
        <v>72</v>
      </c>
      <c r="AV7" s="79" t="str" cm="1">
        <f t="array" ref="AV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 s="79" t="str" cm="1">
        <f t="array" ref="AW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 s="71" t="str" cm="1">
        <f t="array" ref="AX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7" s="71" t="s">
        <v>63</v>
      </c>
      <c r="AZ7" s="71"/>
      <c r="BA7" s="72" t="s">
        <v>148</v>
      </c>
      <c r="BB7" s="73" t="s">
        <v>149</v>
      </c>
    </row>
    <row r="8" spans="1:54" s="39" customFormat="1" ht="261" customHeight="1">
      <c r="A8" s="70">
        <v>7</v>
      </c>
      <c r="B8" s="71" t="s">
        <v>150</v>
      </c>
      <c r="C8" s="71" t="s">
        <v>151</v>
      </c>
      <c r="D8" s="71" t="s">
        <v>152</v>
      </c>
      <c r="E8" s="71">
        <v>2024</v>
      </c>
      <c r="F8" s="71" t="s">
        <v>54</v>
      </c>
      <c r="G8" s="71" t="s">
        <v>125</v>
      </c>
      <c r="H8" s="71" t="s">
        <v>56</v>
      </c>
      <c r="I8" s="71" t="str">
        <f t="array" ref="I8">_xlfn.TEXTJOIN(",", TRUE, IF(Table4[study_id]=Table3[[#This Row],[study_id]], Table4[iso_code], ""))</f>
        <v>DZ,AO,BJ,BW,BF,BI,CM,CF,TD,CD,CG,DJ,EG,GQ,ER,SZ,ET,GA,GM,GH,GN,GW,CI,KE,LS,LR,LY,MW,ML,MR,MA,MZ,NA,NE,NG,RW,SN,SL,SO,ZA,SS,SD,TZ,TG,TN,UG,ZM,ZW</v>
      </c>
      <c r="J8" s="71">
        <f>COUNTIF(study_countries!A:A,A8)</f>
        <v>48</v>
      </c>
      <c r="K8" s="71" t="s">
        <v>57</v>
      </c>
      <c r="L8" s="71" t="s">
        <v>153</v>
      </c>
      <c r="M8" s="71" t="s">
        <v>154</v>
      </c>
      <c r="N8" s="71">
        <v>2020</v>
      </c>
      <c r="O8" s="71">
        <v>2040</v>
      </c>
      <c r="P8" s="71" t="s">
        <v>155</v>
      </c>
      <c r="Q8" s="71" t="s">
        <v>81</v>
      </c>
      <c r="R8" s="71" t="s">
        <v>82</v>
      </c>
      <c r="S8" s="71" t="s">
        <v>62</v>
      </c>
      <c r="T8" s="71" t="s">
        <v>62</v>
      </c>
      <c r="U8" s="71" t="s">
        <v>62</v>
      </c>
      <c r="V8" s="71" t="s">
        <v>62</v>
      </c>
      <c r="W8" s="71" t="s">
        <v>62</v>
      </c>
      <c r="X8" s="71" t="s">
        <v>62</v>
      </c>
      <c r="Y8" s="71" t="s">
        <v>62</v>
      </c>
      <c r="Z8" s="71" t="s">
        <v>62</v>
      </c>
      <c r="AA8" s="71" t="s">
        <v>62</v>
      </c>
      <c r="AB8" s="71" t="s">
        <v>64</v>
      </c>
      <c r="AC8" s="71" t="s">
        <v>84</v>
      </c>
      <c r="AD8" s="71" t="s">
        <v>62</v>
      </c>
      <c r="AE8" s="71" t="s">
        <v>62</v>
      </c>
      <c r="AF8" s="71" t="s">
        <v>63</v>
      </c>
      <c r="AG8" s="71" t="s">
        <v>62</v>
      </c>
      <c r="AH8" s="71" t="s">
        <v>85</v>
      </c>
      <c r="AI8" s="71" t="s">
        <v>63</v>
      </c>
      <c r="AJ8" s="71" t="s">
        <v>63</v>
      </c>
      <c r="AK8" s="71" t="s">
        <v>63</v>
      </c>
      <c r="AL8" s="71" t="s">
        <v>62</v>
      </c>
      <c r="AM8" s="71" t="s">
        <v>62</v>
      </c>
      <c r="AN8" s="71" t="s">
        <v>156</v>
      </c>
      <c r="AO8" s="71" t="s">
        <v>157</v>
      </c>
      <c r="AP8" s="71" t="s">
        <v>158</v>
      </c>
      <c r="AQ8" s="71" t="s">
        <v>159</v>
      </c>
      <c r="AR8" s="71" t="s">
        <v>63</v>
      </c>
      <c r="AS8" s="71" t="s">
        <v>160</v>
      </c>
      <c r="AT8" s="71" t="s">
        <v>62</v>
      </c>
      <c r="AU8" s="74">
        <v>0.1</v>
      </c>
      <c r="AV8" s="79" cm="1">
        <f t="array" ref="AV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8" s="79" cm="1">
        <f t="array" ref="AW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8" s="71" t="str" cm="1">
        <f t="array" ref="AX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8" s="71" t="s">
        <v>62</v>
      </c>
      <c r="AZ8" s="71" t="s">
        <v>161</v>
      </c>
      <c r="BA8" s="72" t="s">
        <v>162</v>
      </c>
      <c r="BB8" s="73" t="s">
        <v>150</v>
      </c>
    </row>
    <row r="9" spans="1:54" s="39" customFormat="1" ht="261" customHeight="1">
      <c r="A9" s="70">
        <v>8</v>
      </c>
      <c r="B9" s="71" t="s">
        <v>150</v>
      </c>
      <c r="C9" s="71" t="s">
        <v>163</v>
      </c>
      <c r="D9" s="71" t="s">
        <v>164</v>
      </c>
      <c r="E9" s="71">
        <v>2018</v>
      </c>
      <c r="F9" s="71" t="s">
        <v>54</v>
      </c>
      <c r="G9" s="71" t="s">
        <v>125</v>
      </c>
      <c r="H9" s="71" t="s">
        <v>56</v>
      </c>
      <c r="I9" s="71" t="str">
        <f t="array" ref="I9">_xlfn.TEXTJOIN(",", TRUE, IF(Table4[study_id]=Table3[[#This Row],[study_id]], Table4[iso_code], ""))</f>
        <v>DZ,AO,BJ,BW,BF,BI,CM,CF,TD,CD,CG,DJ,EG,GQ,ER,SZ,ET,GA,GM,GH,GN,GW,CI,KE,LS,LR,LY,MW,ML,MR,MA,MZ,NA,NE,NG,RW,SN,SL,SO,ZA,SS,SD,TZ,TG,TN,UG,ZM,ZW</v>
      </c>
      <c r="J9" s="71">
        <f>COUNTIF(study_countries!A:A,A9)</f>
        <v>48</v>
      </c>
      <c r="K9" s="71" t="s">
        <v>57</v>
      </c>
      <c r="L9" s="71" t="s">
        <v>165</v>
      </c>
      <c r="M9" s="71" t="s">
        <v>166</v>
      </c>
      <c r="N9" s="71">
        <v>2010</v>
      </c>
      <c r="O9" s="71">
        <v>2030</v>
      </c>
      <c r="P9" s="71" t="s">
        <v>60</v>
      </c>
      <c r="Q9" s="71" t="s">
        <v>81</v>
      </c>
      <c r="R9" s="71" t="s">
        <v>82</v>
      </c>
      <c r="S9" s="71" t="s">
        <v>62</v>
      </c>
      <c r="T9" s="71" t="s">
        <v>62</v>
      </c>
      <c r="U9" s="71" t="s">
        <v>62</v>
      </c>
      <c r="V9" s="71" t="s">
        <v>62</v>
      </c>
      <c r="W9" s="71" t="s">
        <v>63</v>
      </c>
      <c r="X9" s="71" t="s">
        <v>62</v>
      </c>
      <c r="Y9" s="71" t="s">
        <v>62</v>
      </c>
      <c r="Z9" s="71" t="s">
        <v>63</v>
      </c>
      <c r="AA9" s="71" t="s">
        <v>62</v>
      </c>
      <c r="AB9" s="71" t="s">
        <v>64</v>
      </c>
      <c r="AC9" s="71" t="s">
        <v>84</v>
      </c>
      <c r="AD9" s="71" t="s">
        <v>62</v>
      </c>
      <c r="AE9" s="71" t="s">
        <v>62</v>
      </c>
      <c r="AF9" s="71" t="s">
        <v>63</v>
      </c>
      <c r="AG9" s="71" t="s">
        <v>63</v>
      </c>
      <c r="AH9" s="71" t="s">
        <v>85</v>
      </c>
      <c r="AI9" s="71" t="s">
        <v>63</v>
      </c>
      <c r="AJ9" s="71" t="s">
        <v>63</v>
      </c>
      <c r="AK9" s="71" t="s">
        <v>63</v>
      </c>
      <c r="AL9" s="71" t="s">
        <v>62</v>
      </c>
      <c r="AM9" s="71" t="s">
        <v>63</v>
      </c>
      <c r="AN9" s="71" t="s">
        <v>168</v>
      </c>
      <c r="AO9" s="71" t="s">
        <v>169</v>
      </c>
      <c r="AP9" s="71" t="s">
        <v>170</v>
      </c>
      <c r="AQ9" s="71" t="s">
        <v>159</v>
      </c>
      <c r="AR9" s="71" t="s">
        <v>63</v>
      </c>
      <c r="AS9" s="71" t="s">
        <v>171</v>
      </c>
      <c r="AT9" s="71" t="s">
        <v>62</v>
      </c>
      <c r="AU9" s="74">
        <v>0.1</v>
      </c>
      <c r="AV9" s="79" cm="1">
        <f t="array" ref="AV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9" s="79" cm="1">
        <f t="array" ref="AW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9" s="71" t="str" cm="1">
        <f t="array" ref="AX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9" s="71" t="s">
        <v>63</v>
      </c>
      <c r="AZ9" s="71"/>
      <c r="BA9" s="72" t="s">
        <v>172</v>
      </c>
      <c r="BB9" s="75" t="s">
        <v>150</v>
      </c>
    </row>
    <row r="10" spans="1:54" s="39" customFormat="1" ht="261" customHeight="1">
      <c r="A10" s="70">
        <v>9</v>
      </c>
      <c r="B10" s="71" t="s">
        <v>150</v>
      </c>
      <c r="C10" s="71" t="s">
        <v>173</v>
      </c>
      <c r="D10" s="71" t="s">
        <v>174</v>
      </c>
      <c r="E10" s="71">
        <v>2021</v>
      </c>
      <c r="F10" s="71" t="s">
        <v>54</v>
      </c>
      <c r="G10" s="71" t="s">
        <v>125</v>
      </c>
      <c r="H10" s="71" t="s">
        <v>97</v>
      </c>
      <c r="I10" s="71" t="str">
        <f t="array" ref="I10">_xlfn.TEXTJOIN(",", TRUE, IF(Table4[study_id]=Table3[[#This Row],[study_id]], Table4[iso_code], ""))</f>
        <v>AO,BW,BI,DJ,EG,SZ,ET,KE,LS,MW,MZ,NA,RW,ZA,SS,SD,TZ,UG,ZM,ZW,CD</v>
      </c>
      <c r="J10" s="71">
        <f>COUNTIF(study_countries!A:A,A10)</f>
        <v>21</v>
      </c>
      <c r="K10" s="71" t="s">
        <v>175</v>
      </c>
      <c r="L10" s="71" t="s">
        <v>176</v>
      </c>
      <c r="M10" s="71" t="s">
        <v>177</v>
      </c>
      <c r="N10" s="71">
        <v>2018</v>
      </c>
      <c r="O10" s="71">
        <v>2040</v>
      </c>
      <c r="P10" s="71" t="s">
        <v>60</v>
      </c>
      <c r="Q10" s="71" t="s">
        <v>81</v>
      </c>
      <c r="R10" s="71" t="s">
        <v>82</v>
      </c>
      <c r="S10" s="71" t="s">
        <v>62</v>
      </c>
      <c r="T10" s="71" t="s">
        <v>62</v>
      </c>
      <c r="U10" s="71" t="s">
        <v>62</v>
      </c>
      <c r="V10" s="71" t="s">
        <v>62</v>
      </c>
      <c r="W10" s="71" t="s">
        <v>62</v>
      </c>
      <c r="X10" s="71" t="s">
        <v>62</v>
      </c>
      <c r="Y10" s="71" t="s">
        <v>62</v>
      </c>
      <c r="Z10" s="71" t="s">
        <v>63</v>
      </c>
      <c r="AA10" s="71" t="s">
        <v>62</v>
      </c>
      <c r="AB10" s="71" t="s">
        <v>64</v>
      </c>
      <c r="AC10" s="71" t="s">
        <v>84</v>
      </c>
      <c r="AD10" s="71" t="s">
        <v>62</v>
      </c>
      <c r="AE10" s="71" t="s">
        <v>62</v>
      </c>
      <c r="AF10" s="71" t="s">
        <v>62</v>
      </c>
      <c r="AG10" s="71" t="s">
        <v>62</v>
      </c>
      <c r="AH10" s="71" t="s">
        <v>85</v>
      </c>
      <c r="AI10" s="71" t="s">
        <v>63</v>
      </c>
      <c r="AJ10" s="71" t="s">
        <v>63</v>
      </c>
      <c r="AK10" s="71" t="s">
        <v>63</v>
      </c>
      <c r="AL10" s="71" t="s">
        <v>62</v>
      </c>
      <c r="AM10" s="71" t="s">
        <v>63</v>
      </c>
      <c r="AN10" s="71" t="s">
        <v>178</v>
      </c>
      <c r="AO10" s="71" t="s">
        <v>179</v>
      </c>
      <c r="AP10" s="71" t="s">
        <v>150</v>
      </c>
      <c r="AQ10" s="71" t="s">
        <v>159</v>
      </c>
      <c r="AR10" s="71" t="s">
        <v>63</v>
      </c>
      <c r="AS10" s="71" t="s">
        <v>180</v>
      </c>
      <c r="AT10" s="71" t="s">
        <v>62</v>
      </c>
      <c r="AU10" s="74">
        <v>0.1</v>
      </c>
      <c r="AV10" s="79" cm="1">
        <f t="array" ref="AV1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10" s="79" cm="1">
        <f t="array" ref="AW1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10" s="71" t="str" cm="1">
        <f t="array" ref="AX1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10" s="71" t="s">
        <v>63</v>
      </c>
      <c r="AZ10" s="71"/>
      <c r="BA10" s="76" t="s">
        <v>181</v>
      </c>
      <c r="BB10" s="77" t="s">
        <v>150</v>
      </c>
    </row>
    <row r="11" spans="1:54" s="38" customFormat="1" ht="208.25" customHeight="1">
      <c r="A11" s="70">
        <v>10</v>
      </c>
      <c r="B11" s="71" t="s">
        <v>182</v>
      </c>
      <c r="C11" s="71" t="s">
        <v>183</v>
      </c>
      <c r="D11" s="71" t="s">
        <v>184</v>
      </c>
      <c r="E11" s="71">
        <v>2017</v>
      </c>
      <c r="F11" s="71" t="s">
        <v>54</v>
      </c>
      <c r="G11" s="71" t="s">
        <v>125</v>
      </c>
      <c r="H11" s="71" t="s">
        <v>56</v>
      </c>
      <c r="I11" s="71" t="str">
        <f t="array" ref="I11">_xlfn.TEXTJOIN(",", TRUE, IF(Table4[study_id]=Table3[[#This Row],[study_id]], Table4[iso_code], ""))</f>
        <v>DZ,AO,BJ,BW,BF,BI,CM,CV,CF,TD,KM,CD,CG,CI,DJ,EG,GQ,ER,ET,GA,GM,GH,GN,GW,KE,LS,LR,LY,MG,MW,ML,MR,MU,MA,MZ,NA,NE,NG,RW,ST,SC,SN,SL,SO,SD,SZ,TZ,TG,TN,UG,ZM,ZW</v>
      </c>
      <c r="J11" s="71">
        <f>COUNTIF(study_countries!A:A,A11)</f>
        <v>52</v>
      </c>
      <c r="K11" s="71" t="s">
        <v>185</v>
      </c>
      <c r="L11" s="71" t="s">
        <v>186</v>
      </c>
      <c r="M11" s="71" t="s">
        <v>187</v>
      </c>
      <c r="N11" s="71">
        <v>2010</v>
      </c>
      <c r="O11" s="71">
        <v>2040</v>
      </c>
      <c r="P11" s="71" t="s">
        <v>155</v>
      </c>
      <c r="Q11" s="71" t="s">
        <v>188</v>
      </c>
      <c r="R11" s="71" t="s">
        <v>189</v>
      </c>
      <c r="S11" s="71" t="s">
        <v>62</v>
      </c>
      <c r="T11" s="71" t="s">
        <v>62</v>
      </c>
      <c r="U11" s="71" t="s">
        <v>62</v>
      </c>
      <c r="V11" s="71" t="s">
        <v>62</v>
      </c>
      <c r="W11" s="71" t="s">
        <v>63</v>
      </c>
      <c r="X11" s="71" t="s">
        <v>63</v>
      </c>
      <c r="Y11" s="71" t="s">
        <v>62</v>
      </c>
      <c r="Z11" s="71" t="s">
        <v>63</v>
      </c>
      <c r="AA11" s="71" t="s">
        <v>62</v>
      </c>
      <c r="AB11" s="71" t="s">
        <v>142</v>
      </c>
      <c r="AC11" s="71" t="s">
        <v>65</v>
      </c>
      <c r="AD11" s="71" t="s">
        <v>62</v>
      </c>
      <c r="AE11" s="71" t="s">
        <v>62</v>
      </c>
      <c r="AF11" s="71" t="s">
        <v>63</v>
      </c>
      <c r="AG11" s="71" t="s">
        <v>63</v>
      </c>
      <c r="AH11" s="71" t="s">
        <v>190</v>
      </c>
      <c r="AI11" s="71" t="s">
        <v>62</v>
      </c>
      <c r="AJ11" s="71" t="s">
        <v>62</v>
      </c>
      <c r="AK11" s="71" t="s">
        <v>62</v>
      </c>
      <c r="AL11" s="71" t="s">
        <v>62</v>
      </c>
      <c r="AM11" s="71" t="s">
        <v>62</v>
      </c>
      <c r="AN11" s="71" t="s">
        <v>191</v>
      </c>
      <c r="AO11" s="71" t="s">
        <v>192</v>
      </c>
      <c r="AP11" s="71" t="s">
        <v>193</v>
      </c>
      <c r="AQ11" s="71" t="s">
        <v>194</v>
      </c>
      <c r="AR11" s="71" t="s">
        <v>62</v>
      </c>
      <c r="AS11" s="71" t="s">
        <v>195</v>
      </c>
      <c r="AT11" s="71" t="s">
        <v>63</v>
      </c>
      <c r="AU11" s="71" t="s">
        <v>72</v>
      </c>
      <c r="AV11" s="79" t="str" cm="1">
        <f t="array" ref="AV1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1" s="79" t="str" cm="1">
        <f t="array" ref="AW1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1" s="71" t="str" cm="1">
        <f t="array" ref="AX1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11" s="71" t="s">
        <v>63</v>
      </c>
      <c r="AZ11" s="71"/>
      <c r="BA11" s="72" t="s">
        <v>196</v>
      </c>
      <c r="BB11" s="78" t="s">
        <v>197</v>
      </c>
    </row>
    <row r="12" spans="1:54" s="39" customFormat="1" ht="215.25" customHeight="1">
      <c r="A12" s="70">
        <v>11</v>
      </c>
      <c r="B12" s="71" t="s">
        <v>198</v>
      </c>
      <c r="C12" s="71" t="s">
        <v>199</v>
      </c>
      <c r="D12" s="71" t="s">
        <v>200</v>
      </c>
      <c r="E12" s="71">
        <v>2021</v>
      </c>
      <c r="F12" s="71" t="s">
        <v>54</v>
      </c>
      <c r="G12" s="71" t="s">
        <v>201</v>
      </c>
      <c r="H12" s="71" t="s">
        <v>56</v>
      </c>
      <c r="I12" s="71" t="str">
        <f t="array" ref="I12">_xlfn.TEXTJOIN(",", TRUE, IF(Table4[study_id]=Table3[[#This Row],[study_id]], Table4[iso_code], ""))</f>
        <v>DZ,AO,BJ,BW,BF,BI,CM,CF,TD,CG,CD,DJ,EG,GQ,ER,ET,GA,GM,GH,GN,GW,CI,KE,LS,LR,LY,MG,MW,ML,MR,MA,MZ,NA,NE,NG,RW,SN,SL,SO,ZA,SS,SD,TZ,TG,TN,UG,ZM,ZW</v>
      </c>
      <c r="J12" s="71">
        <f>COUNTIF(study_countries!A:A,A12)</f>
        <v>48</v>
      </c>
      <c r="K12" s="71" t="s">
        <v>202</v>
      </c>
      <c r="L12" s="71" t="s">
        <v>203</v>
      </c>
      <c r="M12" s="71" t="s">
        <v>204</v>
      </c>
      <c r="N12" s="71">
        <v>2018</v>
      </c>
      <c r="O12" s="71">
        <v>2025</v>
      </c>
      <c r="P12" s="71" t="s">
        <v>60</v>
      </c>
      <c r="Q12" s="71" t="s">
        <v>205</v>
      </c>
      <c r="R12" s="71" t="s">
        <v>206</v>
      </c>
      <c r="S12" s="71" t="s">
        <v>62</v>
      </c>
      <c r="T12" s="71" t="s">
        <v>62</v>
      </c>
      <c r="U12" s="71" t="s">
        <v>62</v>
      </c>
      <c r="V12" s="71" t="s">
        <v>62</v>
      </c>
      <c r="W12" s="71" t="s">
        <v>62</v>
      </c>
      <c r="X12" s="71" t="s">
        <v>62</v>
      </c>
      <c r="Y12" s="71" t="s">
        <v>62</v>
      </c>
      <c r="Z12" s="71" t="s">
        <v>63</v>
      </c>
      <c r="AA12" s="71" t="s">
        <v>62</v>
      </c>
      <c r="AB12" s="71" t="s">
        <v>64</v>
      </c>
      <c r="AC12" s="71" t="s">
        <v>100</v>
      </c>
      <c r="AD12" s="71" t="s">
        <v>62</v>
      </c>
      <c r="AE12" s="71" t="s">
        <v>62</v>
      </c>
      <c r="AF12" s="71" t="s">
        <v>63</v>
      </c>
      <c r="AG12" s="71" t="s">
        <v>63</v>
      </c>
      <c r="AH12" s="71" t="s">
        <v>66</v>
      </c>
      <c r="AI12" s="71" t="s">
        <v>63</v>
      </c>
      <c r="AJ12" s="71" t="s">
        <v>63</v>
      </c>
      <c r="AK12" s="71" t="s">
        <v>63</v>
      </c>
      <c r="AL12" s="71" t="s">
        <v>62</v>
      </c>
      <c r="AM12" s="71" t="s">
        <v>63</v>
      </c>
      <c r="AN12" s="71" t="s">
        <v>207</v>
      </c>
      <c r="AO12" s="71" t="s">
        <v>208</v>
      </c>
      <c r="AP12" s="71" t="s">
        <v>209</v>
      </c>
      <c r="AQ12" s="71" t="s">
        <v>210</v>
      </c>
      <c r="AR12" s="71" t="s">
        <v>63</v>
      </c>
      <c r="AS12" s="71" t="s">
        <v>211</v>
      </c>
      <c r="AT12" s="71" t="s">
        <v>63</v>
      </c>
      <c r="AU12" s="71" t="s">
        <v>72</v>
      </c>
      <c r="AV12" s="79" t="str" cm="1">
        <f t="array" ref="AV1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2" s="79" t="str" cm="1">
        <f t="array" ref="AW1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2" s="71" t="str" cm="1">
        <f t="array" ref="AX1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12" s="71" t="s">
        <v>63</v>
      </c>
      <c r="AZ12" s="71"/>
      <c r="BA12" s="72" t="s">
        <v>212</v>
      </c>
      <c r="BB12" s="73" t="s">
        <v>213</v>
      </c>
    </row>
    <row r="13" spans="1:54" s="39" customFormat="1" ht="215.25" customHeight="1">
      <c r="A13" s="70">
        <v>12</v>
      </c>
      <c r="B13" s="71" t="s">
        <v>214</v>
      </c>
      <c r="C13" s="71" t="s">
        <v>215</v>
      </c>
      <c r="D13" s="71" t="s">
        <v>216</v>
      </c>
      <c r="E13" s="71">
        <v>2024</v>
      </c>
      <c r="F13" s="71" t="s">
        <v>54</v>
      </c>
      <c r="G13" s="71" t="s">
        <v>125</v>
      </c>
      <c r="H13" s="71" t="s">
        <v>217</v>
      </c>
      <c r="I13" s="71" t="str">
        <f t="array" ref="I13">_xlfn.TEXTJOIN(",", TRUE, IF(Table4[study_id]=Table3[[#This Row],[study_id]], Table4[iso_code], ""))</f>
        <v>DZ</v>
      </c>
      <c r="J13" s="71">
        <f>COUNTIF(study_countries!A:A,A13)</f>
        <v>1</v>
      </c>
      <c r="K13" s="71" t="s">
        <v>218</v>
      </c>
      <c r="L13" s="71" t="s">
        <v>219</v>
      </c>
      <c r="M13" s="71" t="s">
        <v>220</v>
      </c>
      <c r="N13" s="71">
        <v>2016</v>
      </c>
      <c r="O13" s="71">
        <v>2070</v>
      </c>
      <c r="P13" s="71" t="s">
        <v>60</v>
      </c>
      <c r="Q13" s="71" t="s">
        <v>81</v>
      </c>
      <c r="R13" s="71" t="s">
        <v>61</v>
      </c>
      <c r="S13" s="71" t="s">
        <v>62</v>
      </c>
      <c r="T13" s="71" t="s">
        <v>62</v>
      </c>
      <c r="U13" s="71" t="s">
        <v>62</v>
      </c>
      <c r="V13" s="71" t="s">
        <v>62</v>
      </c>
      <c r="W13" s="71" t="s">
        <v>62</v>
      </c>
      <c r="X13" s="71" t="s">
        <v>63</v>
      </c>
      <c r="Y13" s="71" t="s">
        <v>62</v>
      </c>
      <c r="Z13" s="71" t="s">
        <v>62</v>
      </c>
      <c r="AA13" s="71" t="s">
        <v>63</v>
      </c>
      <c r="AB13" s="71" t="s">
        <v>64</v>
      </c>
      <c r="AC13" s="71" t="s">
        <v>84</v>
      </c>
      <c r="AD13" s="71" t="s">
        <v>62</v>
      </c>
      <c r="AE13" s="71" t="s">
        <v>62</v>
      </c>
      <c r="AF13" s="71" t="s">
        <v>62</v>
      </c>
      <c r="AG13" s="71" t="s">
        <v>63</v>
      </c>
      <c r="AH13" s="71" t="s">
        <v>85</v>
      </c>
      <c r="AI13" s="71" t="s">
        <v>63</v>
      </c>
      <c r="AJ13" s="71" t="s">
        <v>63</v>
      </c>
      <c r="AK13" s="71" t="s">
        <v>63</v>
      </c>
      <c r="AL13" s="71" t="s">
        <v>62</v>
      </c>
      <c r="AM13" s="71" t="s">
        <v>63</v>
      </c>
      <c r="AN13" s="71" t="s">
        <v>221</v>
      </c>
      <c r="AO13" s="71" t="s">
        <v>222</v>
      </c>
      <c r="AP13" s="71" t="s">
        <v>223</v>
      </c>
      <c r="AQ13" s="71" t="s">
        <v>224</v>
      </c>
      <c r="AR13" s="71" t="s">
        <v>63</v>
      </c>
      <c r="AS13" s="71" t="s">
        <v>225</v>
      </c>
      <c r="AT13" s="71" t="s">
        <v>63</v>
      </c>
      <c r="AU13" s="74">
        <v>0.08</v>
      </c>
      <c r="AV13" s="79" cm="1">
        <f t="array" ref="AV1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0.08</v>
      </c>
      <c r="AW13" s="79" cm="1">
        <f t="array" ref="AW1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0.08</v>
      </c>
      <c r="AX13" s="71" t="str" cm="1">
        <f t="array" ref="AX1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13" s="71" t="s">
        <v>63</v>
      </c>
      <c r="AZ13" s="71"/>
      <c r="BA13" s="72" t="s">
        <v>226</v>
      </c>
      <c r="BB13" s="73" t="s">
        <v>227</v>
      </c>
    </row>
    <row r="14" spans="1:54" s="39" customFormat="1" ht="215.25" customHeight="1">
      <c r="A14" s="70">
        <v>13</v>
      </c>
      <c r="B14" s="71" t="s">
        <v>228</v>
      </c>
      <c r="C14" s="71" t="s">
        <v>229</v>
      </c>
      <c r="D14" s="71" t="s">
        <v>230</v>
      </c>
      <c r="E14" s="71">
        <v>2024</v>
      </c>
      <c r="F14" s="71" t="s">
        <v>231</v>
      </c>
      <c r="G14" s="71" t="s">
        <v>232</v>
      </c>
      <c r="H14" s="71" t="s">
        <v>233</v>
      </c>
      <c r="I14" s="71" t="str">
        <f t="array" ref="I14">_xlfn.TEXTJOIN(",", TRUE, IF(Table4[study_id]=Table3[[#This Row],[study_id]], Table4[iso_code], ""))</f>
        <v>DZ</v>
      </c>
      <c r="J14" s="71">
        <f>COUNTIF(study_countries!A:A,A14)</f>
        <v>1</v>
      </c>
      <c r="K14" s="71" t="s">
        <v>218</v>
      </c>
      <c r="L14" s="71" t="s">
        <v>234</v>
      </c>
      <c r="M14" s="71" t="s">
        <v>235</v>
      </c>
      <c r="N14" s="71"/>
      <c r="O14" s="71"/>
      <c r="P14" s="71"/>
      <c r="Q14" s="71"/>
      <c r="R14" s="71"/>
      <c r="S14" s="71"/>
      <c r="T14" s="71"/>
      <c r="U14" s="71"/>
      <c r="V14" s="71"/>
      <c r="W14" s="71"/>
      <c r="X14" s="71"/>
      <c r="Y14" s="71"/>
      <c r="Z14" s="71"/>
      <c r="AA14" s="71"/>
      <c r="AB14" s="71" t="s">
        <v>142</v>
      </c>
      <c r="AC14" s="71" t="s">
        <v>65</v>
      </c>
      <c r="AD14" s="71" t="s">
        <v>63</v>
      </c>
      <c r="AE14" s="71" t="s">
        <v>62</v>
      </c>
      <c r="AF14" s="71" t="s">
        <v>63</v>
      </c>
      <c r="AG14" s="71"/>
      <c r="AH14" s="71" t="s">
        <v>85</v>
      </c>
      <c r="AI14" s="71" t="s">
        <v>63</v>
      </c>
      <c r="AJ14" s="71" t="s">
        <v>63</v>
      </c>
      <c r="AK14" s="71" t="s">
        <v>63</v>
      </c>
      <c r="AL14" s="71" t="s">
        <v>63</v>
      </c>
      <c r="AM14" s="71" t="s">
        <v>62</v>
      </c>
      <c r="AN14" s="71"/>
      <c r="AO14" s="71"/>
      <c r="AP14" s="71" t="s">
        <v>236</v>
      </c>
      <c r="AQ14" s="71" t="s">
        <v>237</v>
      </c>
      <c r="AR14" s="71" t="s">
        <v>62</v>
      </c>
      <c r="AS14" s="71"/>
      <c r="AT14" s="71" t="s">
        <v>63</v>
      </c>
      <c r="AU14" s="71"/>
      <c r="AV14" s="79" t="str" cm="1">
        <f t="array" ref="AV1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4" s="79" t="str" cm="1">
        <f t="array" ref="AW1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4" s="71" t="str" cm="1">
        <f t="array" ref="AX1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4" s="71"/>
      <c r="AZ14" s="71"/>
      <c r="BA14" s="72" t="s">
        <v>238</v>
      </c>
      <c r="BB14" s="73" t="s">
        <v>239</v>
      </c>
    </row>
    <row r="15" spans="1:54" s="39" customFormat="1" ht="147" customHeight="1">
      <c r="A15" s="70">
        <v>14</v>
      </c>
      <c r="B15" s="71" t="s">
        <v>240</v>
      </c>
      <c r="C15" s="71" t="s">
        <v>241</v>
      </c>
      <c r="D15" s="71" t="s">
        <v>242</v>
      </c>
      <c r="E15" s="71">
        <v>2024</v>
      </c>
      <c r="F15" s="71" t="s">
        <v>54</v>
      </c>
      <c r="G15" s="71" t="s">
        <v>125</v>
      </c>
      <c r="H15" s="71" t="s">
        <v>233</v>
      </c>
      <c r="I15" s="71" t="str">
        <f t="array" ref="I15">_xlfn.TEXTJOIN(",", TRUE, IF(Table4[study_id]=Table3[[#This Row],[study_id]], Table4[iso_code], ""))</f>
        <v>BJ</v>
      </c>
      <c r="J15" s="71">
        <f>COUNTIF(study_countries!A:A,A15)</f>
        <v>1</v>
      </c>
      <c r="K15" s="71" t="s">
        <v>243</v>
      </c>
      <c r="L15" s="71" t="s">
        <v>244</v>
      </c>
      <c r="M15" s="71" t="s">
        <v>245</v>
      </c>
      <c r="N15" s="71">
        <v>2017</v>
      </c>
      <c r="O15" s="71">
        <v>2050</v>
      </c>
      <c r="P15" s="71" t="s">
        <v>60</v>
      </c>
      <c r="Q15" s="71" t="s">
        <v>246</v>
      </c>
      <c r="R15" s="71" t="s">
        <v>189</v>
      </c>
      <c r="S15" s="71" t="s">
        <v>62</v>
      </c>
      <c r="T15" s="71" t="s">
        <v>62</v>
      </c>
      <c r="U15" s="71" t="s">
        <v>62</v>
      </c>
      <c r="V15" s="71" t="s">
        <v>62</v>
      </c>
      <c r="W15" s="71" t="s">
        <v>63</v>
      </c>
      <c r="X15" s="71" t="s">
        <v>63</v>
      </c>
      <c r="Y15" s="71" t="s">
        <v>62</v>
      </c>
      <c r="Z15" s="71" t="s">
        <v>63</v>
      </c>
      <c r="AA15" s="71" t="s">
        <v>62</v>
      </c>
      <c r="AB15" s="71" t="s">
        <v>142</v>
      </c>
      <c r="AC15" s="71" t="s">
        <v>65</v>
      </c>
      <c r="AD15" s="71" t="s">
        <v>62</v>
      </c>
      <c r="AE15" s="71" t="s">
        <v>62</v>
      </c>
      <c r="AF15" s="71" t="s">
        <v>62</v>
      </c>
      <c r="AG15" s="71" t="s">
        <v>63</v>
      </c>
      <c r="AH15" s="71" t="s">
        <v>85</v>
      </c>
      <c r="AI15" s="71" t="s">
        <v>63</v>
      </c>
      <c r="AJ15" s="71" t="s">
        <v>62</v>
      </c>
      <c r="AK15" s="71" t="s">
        <v>62</v>
      </c>
      <c r="AL15" s="71" t="s">
        <v>62</v>
      </c>
      <c r="AM15" s="71" t="s">
        <v>62</v>
      </c>
      <c r="AN15" s="71" t="s">
        <v>247</v>
      </c>
      <c r="AO15" s="71" t="s">
        <v>248</v>
      </c>
      <c r="AP15" s="71" t="s">
        <v>249</v>
      </c>
      <c r="AQ15" s="71" t="s">
        <v>250</v>
      </c>
      <c r="AR15" s="71" t="s">
        <v>62</v>
      </c>
      <c r="AS15" s="71" t="s">
        <v>225</v>
      </c>
      <c r="AT15" s="71" t="s">
        <v>63</v>
      </c>
      <c r="AU15" s="71" t="s">
        <v>72</v>
      </c>
      <c r="AV15" s="79" t="str" cm="1">
        <f t="array" ref="AV1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5" s="79" t="str" cm="1">
        <f t="array" ref="AW1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5" s="71" t="str" cm="1">
        <f t="array" ref="AX1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15" s="71" t="s">
        <v>63</v>
      </c>
      <c r="AZ15" s="71"/>
      <c r="BA15" s="72" t="s">
        <v>251</v>
      </c>
      <c r="BB15" s="73" t="s">
        <v>252</v>
      </c>
    </row>
    <row r="16" spans="1:54" s="39" customFormat="1" ht="229.25" customHeight="1">
      <c r="A16" s="70">
        <v>15</v>
      </c>
      <c r="B16" s="71" t="s">
        <v>253</v>
      </c>
      <c r="C16" s="71" t="s">
        <v>254</v>
      </c>
      <c r="D16" s="71" t="s">
        <v>255</v>
      </c>
      <c r="E16" s="71">
        <v>2020</v>
      </c>
      <c r="F16" s="71" t="s">
        <v>231</v>
      </c>
      <c r="G16" s="71" t="s">
        <v>256</v>
      </c>
      <c r="H16" s="71" t="s">
        <v>233</v>
      </c>
      <c r="I16" s="71" t="str">
        <f t="array" ref="I16">_xlfn.TEXTJOIN(",", TRUE, IF(Table4[study_id]=Table3[[#This Row],[study_id]], Table4[iso_code], ""))</f>
        <v>BF,CI</v>
      </c>
      <c r="J16" s="71">
        <f>COUNTIF(study_countries!A:A,A16)</f>
        <v>2</v>
      </c>
      <c r="K16" s="71" t="s">
        <v>243</v>
      </c>
      <c r="L16" s="71" t="s">
        <v>257</v>
      </c>
      <c r="M16" s="71" t="s">
        <v>258</v>
      </c>
      <c r="N16" s="71">
        <v>2015</v>
      </c>
      <c r="O16" s="71">
        <v>2030</v>
      </c>
      <c r="P16" s="71"/>
      <c r="Q16" s="71"/>
      <c r="R16" s="71"/>
      <c r="S16" s="71"/>
      <c r="T16" s="71"/>
      <c r="U16" s="71"/>
      <c r="V16" s="71"/>
      <c r="W16" s="71"/>
      <c r="X16" s="71"/>
      <c r="Y16" s="71"/>
      <c r="Z16" s="71"/>
      <c r="AA16" s="71"/>
      <c r="AB16" s="71" t="s">
        <v>64</v>
      </c>
      <c r="AC16" s="71" t="s">
        <v>100</v>
      </c>
      <c r="AD16" s="71" t="s">
        <v>62</v>
      </c>
      <c r="AE16" s="71" t="s">
        <v>63</v>
      </c>
      <c r="AF16" s="71" t="s">
        <v>63</v>
      </c>
      <c r="AG16" s="71"/>
      <c r="AH16" s="71" t="s">
        <v>66</v>
      </c>
      <c r="AI16" s="71" t="s">
        <v>62</v>
      </c>
      <c r="AJ16" s="71" t="s">
        <v>63</v>
      </c>
      <c r="AK16" s="71" t="s">
        <v>63</v>
      </c>
      <c r="AL16" s="71" t="s">
        <v>132</v>
      </c>
      <c r="AM16" s="71" t="s">
        <v>62</v>
      </c>
      <c r="AN16" s="71"/>
      <c r="AO16" s="71"/>
      <c r="AP16" s="71" t="s">
        <v>259</v>
      </c>
      <c r="AQ16" s="71" t="s">
        <v>260</v>
      </c>
      <c r="AR16" s="71" t="s">
        <v>63</v>
      </c>
      <c r="AS16" s="71"/>
      <c r="AT16" s="71" t="s">
        <v>63</v>
      </c>
      <c r="AU16" s="71"/>
      <c r="AV16" s="79" t="str" cm="1">
        <f t="array" ref="AV1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6" s="79" t="str" cm="1">
        <f t="array" ref="AW1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6" s="71" t="str" cm="1">
        <f t="array" ref="AX1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6" s="71"/>
      <c r="AZ16" s="71"/>
      <c r="BA16" s="72" t="s">
        <v>261</v>
      </c>
      <c r="BB16" s="73" t="s">
        <v>262</v>
      </c>
    </row>
    <row r="17" spans="1:54" s="39" customFormat="1" ht="161.25" customHeight="1">
      <c r="A17" s="70">
        <v>16</v>
      </c>
      <c r="B17" s="71" t="s">
        <v>263</v>
      </c>
      <c r="C17" s="71" t="s">
        <v>264</v>
      </c>
      <c r="D17" s="71" t="s">
        <v>265</v>
      </c>
      <c r="E17" s="71">
        <v>2023</v>
      </c>
      <c r="F17" s="71" t="s">
        <v>54</v>
      </c>
      <c r="G17" s="71" t="s">
        <v>125</v>
      </c>
      <c r="H17" s="71" t="s">
        <v>233</v>
      </c>
      <c r="I17" s="71" t="str">
        <f t="array" ref="I17">_xlfn.TEXTJOIN(",", TRUE, IF(Table4[study_id]=Table3[[#This Row],[study_id]], Table4[iso_code], ""))</f>
        <v>BW</v>
      </c>
      <c r="J17" s="71">
        <f>COUNTIF(study_countries!A:A,A17)</f>
        <v>1</v>
      </c>
      <c r="K17" s="71" t="s">
        <v>266</v>
      </c>
      <c r="L17" s="71" t="s">
        <v>267</v>
      </c>
      <c r="M17" s="71" t="s">
        <v>268</v>
      </c>
      <c r="N17" s="71">
        <v>2015</v>
      </c>
      <c r="O17" s="71">
        <v>2050</v>
      </c>
      <c r="P17" s="71" t="s">
        <v>60</v>
      </c>
      <c r="Q17" s="71" t="s">
        <v>81</v>
      </c>
      <c r="R17" s="71" t="s">
        <v>61</v>
      </c>
      <c r="S17" s="71" t="s">
        <v>62</v>
      </c>
      <c r="T17" s="71" t="s">
        <v>62</v>
      </c>
      <c r="U17" s="71" t="s">
        <v>62</v>
      </c>
      <c r="V17" s="71" t="s">
        <v>62</v>
      </c>
      <c r="W17" s="71" t="s">
        <v>62</v>
      </c>
      <c r="X17" s="71" t="s">
        <v>62</v>
      </c>
      <c r="Y17" s="71" t="s">
        <v>62</v>
      </c>
      <c r="Z17" s="71" t="s">
        <v>63</v>
      </c>
      <c r="AA17" s="71" t="s">
        <v>62</v>
      </c>
      <c r="AB17" s="71" t="s">
        <v>142</v>
      </c>
      <c r="AC17" s="71" t="s">
        <v>100</v>
      </c>
      <c r="AD17" s="71" t="s">
        <v>62</v>
      </c>
      <c r="AE17" s="71" t="s">
        <v>62</v>
      </c>
      <c r="AF17" s="71" t="s">
        <v>62</v>
      </c>
      <c r="AG17" s="71" t="s">
        <v>63</v>
      </c>
      <c r="AH17" s="71" t="s">
        <v>85</v>
      </c>
      <c r="AI17" s="71" t="s">
        <v>63</v>
      </c>
      <c r="AJ17" s="71" t="s">
        <v>132</v>
      </c>
      <c r="AK17" s="71" t="s">
        <v>62</v>
      </c>
      <c r="AL17" s="71" t="s">
        <v>62</v>
      </c>
      <c r="AM17" s="71" t="s">
        <v>63</v>
      </c>
      <c r="AN17" s="71" t="s">
        <v>269</v>
      </c>
      <c r="AO17" s="71" t="s">
        <v>270</v>
      </c>
      <c r="AP17" s="71" t="s">
        <v>271</v>
      </c>
      <c r="AQ17" s="71" t="s">
        <v>272</v>
      </c>
      <c r="AR17" s="71" t="s">
        <v>63</v>
      </c>
      <c r="AS17" s="71" t="s">
        <v>273</v>
      </c>
      <c r="AT17" s="71" t="s">
        <v>63</v>
      </c>
      <c r="AU17" s="79">
        <v>0.1</v>
      </c>
      <c r="AV17" s="79" cm="1">
        <f t="array" ref="AV1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17" s="79" cm="1">
        <f t="array" ref="AW1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17" s="71" t="str" cm="1">
        <f t="array" ref="AX1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17" s="71" t="s">
        <v>63</v>
      </c>
      <c r="AZ17" s="71"/>
      <c r="BA17" s="72" t="s">
        <v>274</v>
      </c>
      <c r="BB17" s="73" t="s">
        <v>275</v>
      </c>
    </row>
    <row r="18" spans="1:54" s="38" customFormat="1" ht="197.25" customHeight="1">
      <c r="A18" s="70">
        <v>17</v>
      </c>
      <c r="B18" s="71" t="s">
        <v>276</v>
      </c>
      <c r="C18" s="71" t="s">
        <v>277</v>
      </c>
      <c r="D18" s="71" t="s">
        <v>278</v>
      </c>
      <c r="E18" s="71">
        <v>2016</v>
      </c>
      <c r="F18" s="71" t="s">
        <v>54</v>
      </c>
      <c r="G18" s="71" t="s">
        <v>125</v>
      </c>
      <c r="H18" s="71" t="s">
        <v>233</v>
      </c>
      <c r="I18" s="71" t="str">
        <f t="array" ref="I18">_xlfn.TEXTJOIN(",", TRUE, IF(Table4[study_id]=Table3[[#This Row],[study_id]], Table4[iso_code], ""))</f>
        <v>CM</v>
      </c>
      <c r="J18" s="71">
        <f>COUNTIF(study_countries!A:A,A18)</f>
        <v>1</v>
      </c>
      <c r="K18" s="71" t="s">
        <v>279</v>
      </c>
      <c r="L18" s="71" t="s">
        <v>280</v>
      </c>
      <c r="M18" s="71" t="s">
        <v>281</v>
      </c>
      <c r="N18" s="71">
        <v>2012</v>
      </c>
      <c r="O18" s="71">
        <v>2035</v>
      </c>
      <c r="P18" s="71" t="s">
        <v>60</v>
      </c>
      <c r="Q18" s="71" t="s">
        <v>205</v>
      </c>
      <c r="R18" s="71" t="s">
        <v>61</v>
      </c>
      <c r="S18" s="71" t="s">
        <v>62</v>
      </c>
      <c r="T18" s="71" t="s">
        <v>62</v>
      </c>
      <c r="U18" s="71" t="s">
        <v>62</v>
      </c>
      <c r="V18" s="71" t="s">
        <v>62</v>
      </c>
      <c r="W18" s="71" t="s">
        <v>63</v>
      </c>
      <c r="X18" s="71" t="s">
        <v>63</v>
      </c>
      <c r="Y18" s="71" t="s">
        <v>62</v>
      </c>
      <c r="Z18" s="71" t="s">
        <v>63</v>
      </c>
      <c r="AA18" s="71" t="s">
        <v>63</v>
      </c>
      <c r="AB18" s="71" t="s">
        <v>64</v>
      </c>
      <c r="AC18" s="71" t="s">
        <v>84</v>
      </c>
      <c r="AD18" s="71" t="s">
        <v>62</v>
      </c>
      <c r="AE18" s="71" t="s">
        <v>62</v>
      </c>
      <c r="AF18" s="71" t="s">
        <v>63</v>
      </c>
      <c r="AG18" s="71" t="s">
        <v>63</v>
      </c>
      <c r="AH18" s="71" t="s">
        <v>85</v>
      </c>
      <c r="AI18" s="71" t="s">
        <v>63</v>
      </c>
      <c r="AJ18" s="71" t="s">
        <v>132</v>
      </c>
      <c r="AK18" s="71" t="s">
        <v>63</v>
      </c>
      <c r="AL18" s="71" t="s">
        <v>132</v>
      </c>
      <c r="AM18" s="71" t="s">
        <v>62</v>
      </c>
      <c r="AN18" s="71" t="s">
        <v>282</v>
      </c>
      <c r="AO18" s="71" t="s">
        <v>283</v>
      </c>
      <c r="AP18" s="71" t="s">
        <v>284</v>
      </c>
      <c r="AQ18" s="71" t="s">
        <v>285</v>
      </c>
      <c r="AR18" s="71" t="s">
        <v>62</v>
      </c>
      <c r="AS18" s="71" t="s">
        <v>225</v>
      </c>
      <c r="AT18" s="71" t="s">
        <v>63</v>
      </c>
      <c r="AU18" s="79">
        <v>0.12</v>
      </c>
      <c r="AV18" s="79" cm="1">
        <f t="array" ref="AV1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0.12</v>
      </c>
      <c r="AW18" s="79" cm="1">
        <f t="array" ref="AW1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0.12</v>
      </c>
      <c r="AX18" s="71" t="str" cm="1">
        <f t="array" ref="AX1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18" s="71" t="s">
        <v>63</v>
      </c>
      <c r="AZ18" s="71"/>
      <c r="BA18" s="72" t="s">
        <v>286</v>
      </c>
      <c r="BB18" s="73" t="s">
        <v>287</v>
      </c>
    </row>
    <row r="19" spans="1:54" s="38" customFormat="1" ht="141.75" customHeight="1">
      <c r="A19" s="70">
        <v>18</v>
      </c>
      <c r="B19" s="71" t="s">
        <v>288</v>
      </c>
      <c r="C19" s="71" t="s">
        <v>289</v>
      </c>
      <c r="D19" s="71" t="s">
        <v>290</v>
      </c>
      <c r="E19" s="71">
        <v>2023</v>
      </c>
      <c r="F19" s="71" t="s">
        <v>231</v>
      </c>
      <c r="G19" s="71" t="s">
        <v>291</v>
      </c>
      <c r="H19" s="71" t="s">
        <v>233</v>
      </c>
      <c r="I19" s="71" t="str">
        <f t="array" ref="I19">_xlfn.TEXTJOIN(",", TRUE, IF(Table4[study_id]=Table3[[#This Row],[study_id]], Table4[iso_code], ""))</f>
        <v>CM</v>
      </c>
      <c r="J19" s="71">
        <f>COUNTIF(study_countries!A:A,A19)</f>
        <v>1</v>
      </c>
      <c r="K19" s="71" t="s">
        <v>279</v>
      </c>
      <c r="L19" s="71" t="s">
        <v>292</v>
      </c>
      <c r="M19" s="71" t="s">
        <v>293</v>
      </c>
      <c r="N19" s="71"/>
      <c r="O19" s="71"/>
      <c r="P19" s="71"/>
      <c r="Q19" s="71"/>
      <c r="R19" s="71"/>
      <c r="S19" s="71"/>
      <c r="T19" s="71"/>
      <c r="U19" s="71"/>
      <c r="V19" s="71"/>
      <c r="W19" s="71"/>
      <c r="X19" s="71"/>
      <c r="Y19" s="71"/>
      <c r="Z19" s="71"/>
      <c r="AA19" s="71"/>
      <c r="AB19" s="71" t="s">
        <v>64</v>
      </c>
      <c r="AC19" s="71" t="s">
        <v>100</v>
      </c>
      <c r="AD19" s="71" t="s">
        <v>62</v>
      </c>
      <c r="AE19" s="71" t="s">
        <v>63</v>
      </c>
      <c r="AF19" s="71" t="s">
        <v>63</v>
      </c>
      <c r="AG19" s="71"/>
      <c r="AH19" s="71" t="s">
        <v>294</v>
      </c>
      <c r="AI19" s="71" t="s">
        <v>63</v>
      </c>
      <c r="AJ19" s="71" t="s">
        <v>63</v>
      </c>
      <c r="AK19" s="71" t="s">
        <v>63</v>
      </c>
      <c r="AL19" s="71" t="s">
        <v>62</v>
      </c>
      <c r="AM19" s="71" t="s">
        <v>62</v>
      </c>
      <c r="AN19" s="71"/>
      <c r="AO19" s="71"/>
      <c r="AP19" s="71" t="s">
        <v>295</v>
      </c>
      <c r="AQ19" s="71" t="s">
        <v>194</v>
      </c>
      <c r="AR19" s="71" t="s">
        <v>62</v>
      </c>
      <c r="AS19" s="71"/>
      <c r="AT19" s="71" t="s">
        <v>63</v>
      </c>
      <c r="AU19" s="79"/>
      <c r="AV19" s="79" t="str" cm="1">
        <f t="array" ref="AV1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9" s="79" t="str" cm="1">
        <f t="array" ref="AW1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9" s="71" t="str" cm="1">
        <f t="array" ref="AX1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9" s="71"/>
      <c r="AZ19" s="71"/>
      <c r="BA19" s="72" t="s">
        <v>296</v>
      </c>
      <c r="BB19" s="73" t="s">
        <v>297</v>
      </c>
    </row>
    <row r="20" spans="1:54" s="40" customFormat="1" ht="127.5" customHeight="1">
      <c r="A20" s="70">
        <v>19</v>
      </c>
      <c r="B20" s="71" t="s">
        <v>298</v>
      </c>
      <c r="C20" s="71" t="s">
        <v>299</v>
      </c>
      <c r="D20" s="71" t="s">
        <v>300</v>
      </c>
      <c r="E20" s="71">
        <v>2022</v>
      </c>
      <c r="F20" s="71" t="s">
        <v>54</v>
      </c>
      <c r="G20" s="71" t="s">
        <v>301</v>
      </c>
      <c r="H20" s="71" t="s">
        <v>233</v>
      </c>
      <c r="I20" s="71" t="str">
        <f t="array" ref="I20">_xlfn.TEXTJOIN(",", TRUE, IF(Table4[study_id]=Table3[[#This Row],[study_id]], Table4[iso_code], ""))</f>
        <v>CI</v>
      </c>
      <c r="J20" s="71">
        <f>COUNTIF(study_countries!A:A,A20)</f>
        <v>1</v>
      </c>
      <c r="K20" s="71" t="s">
        <v>243</v>
      </c>
      <c r="L20" s="71" t="s">
        <v>302</v>
      </c>
      <c r="M20" s="71" t="s">
        <v>303</v>
      </c>
      <c r="N20" s="71">
        <v>2016</v>
      </c>
      <c r="O20" s="71">
        <v>2050</v>
      </c>
      <c r="P20" s="71" t="s">
        <v>60</v>
      </c>
      <c r="Q20" s="71" t="s">
        <v>81</v>
      </c>
      <c r="R20" s="71" t="s">
        <v>61</v>
      </c>
      <c r="S20" s="71" t="s">
        <v>62</v>
      </c>
      <c r="T20" s="71" t="s">
        <v>62</v>
      </c>
      <c r="U20" s="71" t="s">
        <v>62</v>
      </c>
      <c r="V20" s="71" t="s">
        <v>62</v>
      </c>
      <c r="W20" s="71" t="s">
        <v>63</v>
      </c>
      <c r="X20" s="71" t="s">
        <v>63</v>
      </c>
      <c r="Y20" s="71" t="s">
        <v>62</v>
      </c>
      <c r="Z20" s="71" t="s">
        <v>63</v>
      </c>
      <c r="AA20" s="71" t="s">
        <v>62</v>
      </c>
      <c r="AB20" s="71" t="s">
        <v>64</v>
      </c>
      <c r="AC20" s="71" t="s">
        <v>84</v>
      </c>
      <c r="AD20" s="71" t="s">
        <v>62</v>
      </c>
      <c r="AE20" s="71" t="s">
        <v>62</v>
      </c>
      <c r="AF20" s="71" t="s">
        <v>62</v>
      </c>
      <c r="AG20" s="71" t="s">
        <v>62</v>
      </c>
      <c r="AH20" s="71" t="s">
        <v>304</v>
      </c>
      <c r="AI20" s="71" t="s">
        <v>62</v>
      </c>
      <c r="AJ20" s="71" t="s">
        <v>132</v>
      </c>
      <c r="AK20" s="71" t="s">
        <v>63</v>
      </c>
      <c r="AL20" s="71" t="s">
        <v>62</v>
      </c>
      <c r="AM20" s="71" t="s">
        <v>63</v>
      </c>
      <c r="AN20" s="71" t="s">
        <v>305</v>
      </c>
      <c r="AO20" s="71" t="s">
        <v>306</v>
      </c>
      <c r="AP20" s="71" t="s">
        <v>307</v>
      </c>
      <c r="AQ20" s="71" t="s">
        <v>224</v>
      </c>
      <c r="AR20" s="71" t="s">
        <v>63</v>
      </c>
      <c r="AS20" s="71" t="s">
        <v>308</v>
      </c>
      <c r="AT20" s="71" t="s">
        <v>63</v>
      </c>
      <c r="AU20" s="79">
        <v>0.1</v>
      </c>
      <c r="AV20" s="79" cm="1">
        <f t="array" ref="AV2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20" s="79" cm="1">
        <f t="array" ref="AW2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20" s="71" t="str" cm="1">
        <f t="array" ref="AX2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20" s="71" t="s">
        <v>62</v>
      </c>
      <c r="AZ20" s="71" t="s">
        <v>309</v>
      </c>
      <c r="BA20" s="72" t="s">
        <v>310</v>
      </c>
      <c r="BB20" s="73" t="s">
        <v>311</v>
      </c>
    </row>
    <row r="21" spans="1:54" s="38" customFormat="1" ht="183" customHeight="1">
      <c r="A21" s="70">
        <v>20</v>
      </c>
      <c r="B21" s="71" t="s">
        <v>312</v>
      </c>
      <c r="C21" s="71" t="s">
        <v>264</v>
      </c>
      <c r="D21" s="71" t="s">
        <v>313</v>
      </c>
      <c r="E21" s="71">
        <v>2022</v>
      </c>
      <c r="F21" s="71" t="s">
        <v>54</v>
      </c>
      <c r="G21" s="71" t="s">
        <v>314</v>
      </c>
      <c r="H21" s="71" t="s">
        <v>233</v>
      </c>
      <c r="I21" s="71" t="str">
        <f t="array" ref="I21">_xlfn.TEXTJOIN(",", TRUE, IF(Table4[study_id]=Table3[[#This Row],[study_id]], Table4[iso_code], ""))</f>
        <v>EG</v>
      </c>
      <c r="J21" s="71">
        <f>COUNTIF(study_countries!A:A,A21)</f>
        <v>1</v>
      </c>
      <c r="K21" s="71" t="s">
        <v>315</v>
      </c>
      <c r="L21" s="71" t="s">
        <v>316</v>
      </c>
      <c r="M21" s="71" t="s">
        <v>317</v>
      </c>
      <c r="N21" s="71">
        <v>2017</v>
      </c>
      <c r="O21" s="71">
        <v>2042</v>
      </c>
      <c r="P21" s="71" t="s">
        <v>60</v>
      </c>
      <c r="Q21" s="71" t="s">
        <v>81</v>
      </c>
      <c r="R21" s="71" t="s">
        <v>61</v>
      </c>
      <c r="S21" s="71" t="s">
        <v>62</v>
      </c>
      <c r="T21" s="71" t="s">
        <v>62</v>
      </c>
      <c r="U21" s="71" t="s">
        <v>62</v>
      </c>
      <c r="V21" s="71" t="s">
        <v>63</v>
      </c>
      <c r="W21" s="71" t="s">
        <v>62</v>
      </c>
      <c r="X21" s="71" t="s">
        <v>63</v>
      </c>
      <c r="Y21" s="71" t="s">
        <v>62</v>
      </c>
      <c r="Z21" s="71" t="s">
        <v>63</v>
      </c>
      <c r="AA21" s="71" t="s">
        <v>62</v>
      </c>
      <c r="AB21" s="71" t="s">
        <v>64</v>
      </c>
      <c r="AC21" s="71" t="s">
        <v>100</v>
      </c>
      <c r="AD21" s="71" t="s">
        <v>63</v>
      </c>
      <c r="AE21" s="71" t="s">
        <v>63</v>
      </c>
      <c r="AF21" s="71" t="s">
        <v>63</v>
      </c>
      <c r="AG21" s="71" t="s">
        <v>63</v>
      </c>
      <c r="AH21" s="71" t="s">
        <v>85</v>
      </c>
      <c r="AI21" s="71" t="s">
        <v>63</v>
      </c>
      <c r="AJ21" s="71" t="s">
        <v>63</v>
      </c>
      <c r="AK21" s="71" t="s">
        <v>63</v>
      </c>
      <c r="AL21" s="71" t="s">
        <v>132</v>
      </c>
      <c r="AM21" s="71" t="s">
        <v>132</v>
      </c>
      <c r="AN21" s="71" t="s">
        <v>318</v>
      </c>
      <c r="AO21" s="71" t="s">
        <v>319</v>
      </c>
      <c r="AP21" s="71" t="s">
        <v>320</v>
      </c>
      <c r="AQ21" s="71" t="s">
        <v>321</v>
      </c>
      <c r="AR21" s="71" t="s">
        <v>63</v>
      </c>
      <c r="AS21" s="71" t="s">
        <v>225</v>
      </c>
      <c r="AT21" s="71" t="s">
        <v>63</v>
      </c>
      <c r="AU21" s="79">
        <v>0.1</v>
      </c>
      <c r="AV21" s="79" cm="1">
        <f t="array" ref="AV2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21" s="79" cm="1">
        <f t="array" ref="AW2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21" s="71" t="str" cm="1">
        <f t="array" ref="AX2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21" s="71" t="s">
        <v>63</v>
      </c>
      <c r="AZ21" s="71"/>
      <c r="BA21" s="72" t="s">
        <v>322</v>
      </c>
      <c r="BB21" s="73" t="s">
        <v>323</v>
      </c>
    </row>
    <row r="22" spans="1:54" s="38" customFormat="1" ht="173.25" customHeight="1">
      <c r="A22" s="70">
        <v>21</v>
      </c>
      <c r="B22" s="71" t="s">
        <v>324</v>
      </c>
      <c r="C22" s="71" t="s">
        <v>325</v>
      </c>
      <c r="D22" s="71" t="s">
        <v>326</v>
      </c>
      <c r="E22" s="71">
        <v>2018</v>
      </c>
      <c r="F22" s="71" t="s">
        <v>54</v>
      </c>
      <c r="G22" s="71" t="s">
        <v>125</v>
      </c>
      <c r="H22" s="71" t="s">
        <v>233</v>
      </c>
      <c r="I22" s="71" t="str">
        <f t="array" ref="I22">_xlfn.TEXTJOIN(",", TRUE, IF(Table4[study_id]=Table3[[#This Row],[study_id]], Table4[iso_code], ""))</f>
        <v>EG</v>
      </c>
      <c r="J22" s="71">
        <f>COUNTIF(study_countries!A:A,A22)</f>
        <v>1</v>
      </c>
      <c r="K22" s="71" t="s">
        <v>315</v>
      </c>
      <c r="L22" s="71" t="s">
        <v>327</v>
      </c>
      <c r="M22" s="71" t="s">
        <v>328</v>
      </c>
      <c r="N22" s="71">
        <v>2018</v>
      </c>
      <c r="O22" s="71">
        <v>2040</v>
      </c>
      <c r="P22" s="71" t="s">
        <v>60</v>
      </c>
      <c r="Q22" s="71" t="s">
        <v>81</v>
      </c>
      <c r="R22" s="71" t="s">
        <v>61</v>
      </c>
      <c r="S22" s="71" t="s">
        <v>62</v>
      </c>
      <c r="T22" s="71" t="s">
        <v>62</v>
      </c>
      <c r="U22" s="71" t="s">
        <v>62</v>
      </c>
      <c r="V22" s="71" t="s">
        <v>63</v>
      </c>
      <c r="W22" s="71" t="s">
        <v>62</v>
      </c>
      <c r="X22" s="71" t="s">
        <v>63</v>
      </c>
      <c r="Y22" s="71" t="s">
        <v>62</v>
      </c>
      <c r="Z22" s="71" t="s">
        <v>63</v>
      </c>
      <c r="AA22" s="71" t="s">
        <v>62</v>
      </c>
      <c r="AB22" s="71" t="s">
        <v>64</v>
      </c>
      <c r="AC22" s="71" t="s">
        <v>100</v>
      </c>
      <c r="AD22" s="71" t="s">
        <v>62</v>
      </c>
      <c r="AE22" s="71" t="s">
        <v>62</v>
      </c>
      <c r="AF22" s="71" t="s">
        <v>62</v>
      </c>
      <c r="AG22" s="71" t="s">
        <v>63</v>
      </c>
      <c r="AH22" s="71" t="s">
        <v>101</v>
      </c>
      <c r="AI22" s="71" t="s">
        <v>63</v>
      </c>
      <c r="AJ22" s="71" t="s">
        <v>63</v>
      </c>
      <c r="AK22" s="71" t="s">
        <v>63</v>
      </c>
      <c r="AL22" s="71" t="s">
        <v>63</v>
      </c>
      <c r="AM22" s="71" t="s">
        <v>63</v>
      </c>
      <c r="AN22" s="71" t="s">
        <v>329</v>
      </c>
      <c r="AO22" s="71" t="s">
        <v>330</v>
      </c>
      <c r="AP22" s="71" t="s">
        <v>331</v>
      </c>
      <c r="AQ22" s="71" t="s">
        <v>332</v>
      </c>
      <c r="AR22" s="71" t="s">
        <v>132</v>
      </c>
      <c r="AS22" s="71" t="s">
        <v>225</v>
      </c>
      <c r="AT22" s="71" t="s">
        <v>63</v>
      </c>
      <c r="AU22" s="79">
        <v>0.22</v>
      </c>
      <c r="AV22" s="79" cm="1">
        <f t="array" ref="AV2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0.22</v>
      </c>
      <c r="AW22" s="79" cm="1">
        <f t="array" ref="AW2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0.22</v>
      </c>
      <c r="AX22" s="71" t="str" cm="1">
        <f t="array" ref="AX2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22" s="71" t="s">
        <v>63</v>
      </c>
      <c r="AZ22" s="71"/>
      <c r="BA22" s="72" t="s">
        <v>333</v>
      </c>
      <c r="BB22" s="73" t="s">
        <v>334</v>
      </c>
    </row>
    <row r="23" spans="1:54" s="38" customFormat="1" ht="173.25" customHeight="1">
      <c r="A23" s="70">
        <v>22</v>
      </c>
      <c r="B23" s="71" t="s">
        <v>335</v>
      </c>
      <c r="C23" s="71" t="s">
        <v>336</v>
      </c>
      <c r="D23" s="71" t="s">
        <v>337</v>
      </c>
      <c r="E23" s="71">
        <v>2019</v>
      </c>
      <c r="F23" s="71" t="s">
        <v>54</v>
      </c>
      <c r="G23" s="71" t="s">
        <v>125</v>
      </c>
      <c r="H23" s="71" t="s">
        <v>233</v>
      </c>
      <c r="I23" s="71" t="str">
        <f t="array" ref="I23">_xlfn.TEXTJOIN(",", TRUE, IF(Table4[study_id]=Table3[[#This Row],[study_id]], Table4[iso_code], ""))</f>
        <v>EG</v>
      </c>
      <c r="J23" s="71">
        <f>COUNTIF(study_countries!A:A,A23)</f>
        <v>1</v>
      </c>
      <c r="K23" s="71" t="s">
        <v>315</v>
      </c>
      <c r="L23" s="71" t="s">
        <v>338</v>
      </c>
      <c r="M23" s="71" t="s">
        <v>339</v>
      </c>
      <c r="N23" s="71">
        <v>2014</v>
      </c>
      <c r="O23" s="71">
        <v>2050</v>
      </c>
      <c r="P23" s="71" t="s">
        <v>155</v>
      </c>
      <c r="Q23" s="71" t="s">
        <v>81</v>
      </c>
      <c r="R23" s="71" t="s">
        <v>340</v>
      </c>
      <c r="S23" s="71" t="s">
        <v>62</v>
      </c>
      <c r="T23" s="71" t="s">
        <v>62</v>
      </c>
      <c r="U23" s="71" t="s">
        <v>62</v>
      </c>
      <c r="V23" s="71" t="s">
        <v>62</v>
      </c>
      <c r="W23" s="71" t="s">
        <v>62</v>
      </c>
      <c r="X23" s="71" t="s">
        <v>62</v>
      </c>
      <c r="Y23" s="71" t="s">
        <v>62</v>
      </c>
      <c r="Z23" s="71" t="s">
        <v>63</v>
      </c>
      <c r="AA23" s="71" t="s">
        <v>63</v>
      </c>
      <c r="AB23" s="71" t="s">
        <v>64</v>
      </c>
      <c r="AC23" s="71" t="s">
        <v>84</v>
      </c>
      <c r="AD23" s="71" t="s">
        <v>62</v>
      </c>
      <c r="AE23" s="71" t="s">
        <v>62</v>
      </c>
      <c r="AF23" s="71" t="s">
        <v>62</v>
      </c>
      <c r="AG23" s="71" t="s">
        <v>63</v>
      </c>
      <c r="AH23" s="71" t="s">
        <v>101</v>
      </c>
      <c r="AI23" s="71" t="s">
        <v>63</v>
      </c>
      <c r="AJ23" s="71" t="s">
        <v>63</v>
      </c>
      <c r="AK23" s="71" t="s">
        <v>63</v>
      </c>
      <c r="AL23" s="71" t="s">
        <v>63</v>
      </c>
      <c r="AM23" s="71" t="s">
        <v>63</v>
      </c>
      <c r="AN23" s="71" t="s">
        <v>341</v>
      </c>
      <c r="AO23" s="71" t="s">
        <v>342</v>
      </c>
      <c r="AP23" s="71" t="s">
        <v>343</v>
      </c>
      <c r="AQ23" s="71" t="s">
        <v>344</v>
      </c>
      <c r="AR23" s="71" t="s">
        <v>63</v>
      </c>
      <c r="AS23" s="71" t="s">
        <v>225</v>
      </c>
      <c r="AT23" s="71" t="s">
        <v>63</v>
      </c>
      <c r="AU23" s="79">
        <v>0.1</v>
      </c>
      <c r="AV23" s="79" cm="1">
        <f t="array" ref="AV2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23" s="79" cm="1">
        <f t="array" ref="AW2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23" s="71" t="str" cm="1">
        <f t="array" ref="AX2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23" s="71" t="s">
        <v>63</v>
      </c>
      <c r="AZ23" s="71"/>
      <c r="BA23" s="72" t="s">
        <v>345</v>
      </c>
      <c r="BB23" s="73" t="s">
        <v>346</v>
      </c>
    </row>
    <row r="24" spans="1:54" s="38" customFormat="1" ht="127.5" customHeight="1">
      <c r="A24" s="70">
        <v>23</v>
      </c>
      <c r="B24" s="71" t="s">
        <v>347</v>
      </c>
      <c r="C24" s="71" t="s">
        <v>348</v>
      </c>
      <c r="D24" s="71" t="s">
        <v>349</v>
      </c>
      <c r="E24" s="71">
        <v>2023</v>
      </c>
      <c r="F24" s="71" t="s">
        <v>54</v>
      </c>
      <c r="G24" s="71" t="s">
        <v>125</v>
      </c>
      <c r="H24" s="71" t="s">
        <v>233</v>
      </c>
      <c r="I24" s="71" t="str">
        <f t="array" ref="I24">_xlfn.TEXTJOIN(",", TRUE, IF(Table4[study_id]=Table3[[#This Row],[study_id]], Table4[iso_code], ""))</f>
        <v>ET</v>
      </c>
      <c r="J24" s="71">
        <f>COUNTIF(study_countries!A:A,A24)</f>
        <v>1</v>
      </c>
      <c r="K24" s="71" t="s">
        <v>315</v>
      </c>
      <c r="L24" s="71" t="s">
        <v>350</v>
      </c>
      <c r="M24" s="71" t="s">
        <v>351</v>
      </c>
      <c r="N24" s="71">
        <v>2018</v>
      </c>
      <c r="O24" s="71">
        <v>2050</v>
      </c>
      <c r="P24" s="71" t="s">
        <v>155</v>
      </c>
      <c r="Q24" s="71" t="s">
        <v>81</v>
      </c>
      <c r="R24" s="71" t="s">
        <v>61</v>
      </c>
      <c r="S24" s="71" t="s">
        <v>62</v>
      </c>
      <c r="T24" s="71" t="s">
        <v>62</v>
      </c>
      <c r="U24" s="71" t="s">
        <v>62</v>
      </c>
      <c r="V24" s="71" t="s">
        <v>62</v>
      </c>
      <c r="W24" s="71" t="s">
        <v>62</v>
      </c>
      <c r="X24" s="71" t="s">
        <v>62</v>
      </c>
      <c r="Y24" s="71" t="s">
        <v>62</v>
      </c>
      <c r="Z24" s="71" t="s">
        <v>63</v>
      </c>
      <c r="AA24" s="71" t="s">
        <v>63</v>
      </c>
      <c r="AB24" s="71" t="s">
        <v>142</v>
      </c>
      <c r="AC24" s="71" t="s">
        <v>84</v>
      </c>
      <c r="AD24" s="71" t="s">
        <v>62</v>
      </c>
      <c r="AE24" s="71" t="s">
        <v>62</v>
      </c>
      <c r="AF24" s="71" t="s">
        <v>62</v>
      </c>
      <c r="AG24" s="71" t="s">
        <v>63</v>
      </c>
      <c r="AH24" s="71" t="s">
        <v>101</v>
      </c>
      <c r="AI24" s="71" t="s">
        <v>62</v>
      </c>
      <c r="AJ24" s="71" t="s">
        <v>62</v>
      </c>
      <c r="AK24" s="71" t="s">
        <v>62</v>
      </c>
      <c r="AL24" s="71" t="s">
        <v>62</v>
      </c>
      <c r="AM24" s="71" t="s">
        <v>62</v>
      </c>
      <c r="AN24" s="71" t="s">
        <v>352</v>
      </c>
      <c r="AO24" s="71" t="s">
        <v>353</v>
      </c>
      <c r="AP24" s="71" t="s">
        <v>354</v>
      </c>
      <c r="AQ24" s="71" t="s">
        <v>131</v>
      </c>
      <c r="AR24" s="71" t="s">
        <v>132</v>
      </c>
      <c r="AS24" s="71" t="s">
        <v>225</v>
      </c>
      <c r="AT24" s="71" t="s">
        <v>63</v>
      </c>
      <c r="AU24" s="79">
        <v>0.1</v>
      </c>
      <c r="AV24" s="79" cm="1">
        <f t="array" ref="AV2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24" s="79" cm="1">
        <f t="array" ref="AW2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24" s="71" t="str" cm="1">
        <f t="array" ref="AX2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24" s="71" t="s">
        <v>63</v>
      </c>
      <c r="AZ24" s="71"/>
      <c r="BA24" s="72" t="s">
        <v>355</v>
      </c>
      <c r="BB24" s="73" t="s">
        <v>356</v>
      </c>
    </row>
    <row r="25" spans="1:54" s="38" customFormat="1" ht="177" customHeight="1">
      <c r="A25" s="70">
        <v>24</v>
      </c>
      <c r="B25" s="71" t="s">
        <v>335</v>
      </c>
      <c r="C25" s="71" t="s">
        <v>357</v>
      </c>
      <c r="D25" s="71" t="s">
        <v>358</v>
      </c>
      <c r="E25" s="71">
        <v>2017</v>
      </c>
      <c r="F25" s="71" t="s">
        <v>54</v>
      </c>
      <c r="G25" s="71" t="s">
        <v>359</v>
      </c>
      <c r="H25" s="71" t="s">
        <v>233</v>
      </c>
      <c r="I25" s="71" t="str">
        <f t="array" ref="I25">_xlfn.TEXTJOIN(",", TRUE, IF(Table4[study_id]=Table3[[#This Row],[study_id]], Table4[iso_code], ""))</f>
        <v>ET</v>
      </c>
      <c r="J25" s="71">
        <f>COUNTIF(study_countries!A:A,A25)</f>
        <v>1</v>
      </c>
      <c r="K25" s="71" t="s">
        <v>315</v>
      </c>
      <c r="L25" s="71" t="s">
        <v>360</v>
      </c>
      <c r="M25" s="71" t="s">
        <v>361</v>
      </c>
      <c r="N25" s="71">
        <v>2015</v>
      </c>
      <c r="O25" s="71">
        <v>2045</v>
      </c>
      <c r="P25" s="71" t="s">
        <v>60</v>
      </c>
      <c r="Q25" s="71" t="s">
        <v>362</v>
      </c>
      <c r="R25" s="71" t="s">
        <v>61</v>
      </c>
      <c r="S25" s="71" t="s">
        <v>62</v>
      </c>
      <c r="T25" s="71" t="s">
        <v>62</v>
      </c>
      <c r="U25" s="71" t="s">
        <v>62</v>
      </c>
      <c r="V25" s="71" t="s">
        <v>63</v>
      </c>
      <c r="W25" s="71" t="s">
        <v>63</v>
      </c>
      <c r="X25" s="71" t="s">
        <v>62</v>
      </c>
      <c r="Y25" s="71" t="s">
        <v>62</v>
      </c>
      <c r="Z25" s="71" t="s">
        <v>63</v>
      </c>
      <c r="AA25" s="71" t="s">
        <v>62</v>
      </c>
      <c r="AB25" s="71" t="s">
        <v>64</v>
      </c>
      <c r="AC25" s="71" t="s">
        <v>84</v>
      </c>
      <c r="AD25" s="71" t="s">
        <v>62</v>
      </c>
      <c r="AE25" s="71" t="s">
        <v>62</v>
      </c>
      <c r="AF25" s="71" t="s">
        <v>63</v>
      </c>
      <c r="AG25" s="71" t="s">
        <v>63</v>
      </c>
      <c r="AH25" s="71" t="s">
        <v>85</v>
      </c>
      <c r="AI25" s="71" t="s">
        <v>63</v>
      </c>
      <c r="AJ25" s="71" t="s">
        <v>63</v>
      </c>
      <c r="AK25" s="71" t="s">
        <v>63</v>
      </c>
      <c r="AL25" s="71" t="s">
        <v>62</v>
      </c>
      <c r="AM25" s="71" t="s">
        <v>62</v>
      </c>
      <c r="AN25" s="71" t="s">
        <v>363</v>
      </c>
      <c r="AO25" s="71" t="s">
        <v>364</v>
      </c>
      <c r="AP25" s="71" t="s">
        <v>365</v>
      </c>
      <c r="AQ25" s="71" t="s">
        <v>366</v>
      </c>
      <c r="AR25" s="71" t="s">
        <v>63</v>
      </c>
      <c r="AS25" s="71" t="s">
        <v>225</v>
      </c>
      <c r="AT25" s="71" t="s">
        <v>63</v>
      </c>
      <c r="AU25" s="79">
        <v>0.1</v>
      </c>
      <c r="AV25" s="79" cm="1">
        <f t="array" ref="AV2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25" s="79" cm="1">
        <f t="array" ref="AW2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25" s="71" t="str" cm="1">
        <f t="array" ref="AX2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25" s="71" t="s">
        <v>63</v>
      </c>
      <c r="AZ25" s="71"/>
      <c r="BA25" s="72" t="s">
        <v>367</v>
      </c>
      <c r="BB25" s="73" t="s">
        <v>346</v>
      </c>
    </row>
    <row r="26" spans="1:54" s="38" customFormat="1" ht="127.5" customHeight="1">
      <c r="A26" s="70">
        <v>25</v>
      </c>
      <c r="B26" s="71" t="s">
        <v>368</v>
      </c>
      <c r="C26" s="71" t="s">
        <v>369</v>
      </c>
      <c r="D26" s="71" t="s">
        <v>370</v>
      </c>
      <c r="E26" s="71">
        <v>2018</v>
      </c>
      <c r="F26" s="71" t="s">
        <v>54</v>
      </c>
      <c r="G26" s="71" t="s">
        <v>125</v>
      </c>
      <c r="H26" s="71" t="s">
        <v>233</v>
      </c>
      <c r="I26" s="71" t="str">
        <f t="array" ref="I26">_xlfn.TEXTJOIN(",", TRUE, IF(Table4[study_id]=Table3[[#This Row],[study_id]], Table4[iso_code], ""))</f>
        <v>GM</v>
      </c>
      <c r="J26" s="71">
        <f>COUNTIF(study_countries!A:A,A26)</f>
        <v>1</v>
      </c>
      <c r="K26" s="71" t="s">
        <v>243</v>
      </c>
      <c r="L26" s="71" t="s">
        <v>371</v>
      </c>
      <c r="M26" s="71" t="s">
        <v>372</v>
      </c>
      <c r="N26" s="71">
        <v>2015</v>
      </c>
      <c r="O26" s="71">
        <v>2030</v>
      </c>
      <c r="P26" s="71" t="s">
        <v>60</v>
      </c>
      <c r="Q26" s="71" t="s">
        <v>81</v>
      </c>
      <c r="R26" s="71" t="s">
        <v>373</v>
      </c>
      <c r="S26" s="71" t="s">
        <v>62</v>
      </c>
      <c r="T26" s="71" t="s">
        <v>62</v>
      </c>
      <c r="U26" s="71" t="s">
        <v>62</v>
      </c>
      <c r="V26" s="71" t="s">
        <v>62</v>
      </c>
      <c r="W26" s="71" t="s">
        <v>63</v>
      </c>
      <c r="X26" s="71" t="s">
        <v>63</v>
      </c>
      <c r="Y26" s="71" t="s">
        <v>62</v>
      </c>
      <c r="Z26" s="71" t="s">
        <v>63</v>
      </c>
      <c r="AA26" s="71" t="s">
        <v>62</v>
      </c>
      <c r="AB26" s="71" t="s">
        <v>64</v>
      </c>
      <c r="AC26" s="71" t="s">
        <v>84</v>
      </c>
      <c r="AD26" s="71" t="s">
        <v>62</v>
      </c>
      <c r="AE26" s="71" t="s">
        <v>62</v>
      </c>
      <c r="AF26" s="71" t="s">
        <v>62</v>
      </c>
      <c r="AG26" s="71" t="s">
        <v>63</v>
      </c>
      <c r="AH26" s="71" t="s">
        <v>85</v>
      </c>
      <c r="AI26" s="71" t="s">
        <v>132</v>
      </c>
      <c r="AJ26" s="71" t="s">
        <v>132</v>
      </c>
      <c r="AK26" s="71" t="s">
        <v>63</v>
      </c>
      <c r="AL26" s="71" t="s">
        <v>63</v>
      </c>
      <c r="AM26" s="71" t="s">
        <v>62</v>
      </c>
      <c r="AN26" s="71" t="s">
        <v>374</v>
      </c>
      <c r="AO26" s="71" t="s">
        <v>375</v>
      </c>
      <c r="AP26" s="71" t="s">
        <v>376</v>
      </c>
      <c r="AQ26" s="71" t="s">
        <v>377</v>
      </c>
      <c r="AR26" s="71" t="s">
        <v>63</v>
      </c>
      <c r="AS26" s="71" t="s">
        <v>225</v>
      </c>
      <c r="AT26" s="71" t="s">
        <v>63</v>
      </c>
      <c r="AU26" s="79">
        <v>0.1</v>
      </c>
      <c r="AV26" s="79" cm="1">
        <f t="array" ref="AV2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26" s="79" cm="1">
        <f t="array" ref="AW2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26" s="71" t="str" cm="1">
        <f t="array" ref="AX2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26" s="71" t="s">
        <v>63</v>
      </c>
      <c r="AZ26" s="71"/>
      <c r="BA26" s="72" t="s">
        <v>378</v>
      </c>
      <c r="BB26" s="73" t="s">
        <v>379</v>
      </c>
    </row>
    <row r="27" spans="1:54" s="38" customFormat="1" ht="220.25" customHeight="1">
      <c r="A27" s="70">
        <v>26</v>
      </c>
      <c r="B27" s="71" t="s">
        <v>380</v>
      </c>
      <c r="C27" s="71" t="s">
        <v>381</v>
      </c>
      <c r="D27" s="71" t="s">
        <v>382</v>
      </c>
      <c r="E27" s="71">
        <v>2022</v>
      </c>
      <c r="F27" s="71" t="s">
        <v>54</v>
      </c>
      <c r="G27" s="71" t="s">
        <v>125</v>
      </c>
      <c r="H27" s="71" t="s">
        <v>233</v>
      </c>
      <c r="I27" s="71" t="str">
        <f t="array" ref="I27">_xlfn.TEXTJOIN(",", TRUE, IF(Table4[study_id]=Table3[[#This Row],[study_id]], Table4[iso_code], ""))</f>
        <v>GH</v>
      </c>
      <c r="J27" s="71">
        <f>COUNTIF(study_countries!A:A,A27)</f>
        <v>1</v>
      </c>
      <c r="K27" s="71" t="s">
        <v>243</v>
      </c>
      <c r="L27" s="71" t="s">
        <v>383</v>
      </c>
      <c r="M27" s="71" t="s">
        <v>384</v>
      </c>
      <c r="N27" s="71">
        <v>2013</v>
      </c>
      <c r="O27" s="71">
        <v>2030</v>
      </c>
      <c r="P27" s="71" t="s">
        <v>60</v>
      </c>
      <c r="Q27" s="71" t="s">
        <v>188</v>
      </c>
      <c r="R27" s="71" t="s">
        <v>189</v>
      </c>
      <c r="S27" s="71" t="s">
        <v>62</v>
      </c>
      <c r="T27" s="71" t="s">
        <v>62</v>
      </c>
      <c r="U27" s="71" t="s">
        <v>63</v>
      </c>
      <c r="V27" s="71" t="s">
        <v>62</v>
      </c>
      <c r="W27" s="71" t="s">
        <v>63</v>
      </c>
      <c r="X27" s="71" t="s">
        <v>63</v>
      </c>
      <c r="Y27" s="71" t="s">
        <v>62</v>
      </c>
      <c r="Z27" s="71" t="s">
        <v>63</v>
      </c>
      <c r="AA27" s="71" t="s">
        <v>63</v>
      </c>
      <c r="AB27" s="71" t="s">
        <v>64</v>
      </c>
      <c r="AC27" s="71" t="s">
        <v>65</v>
      </c>
      <c r="AD27" s="71" t="s">
        <v>62</v>
      </c>
      <c r="AE27" s="71" t="s">
        <v>62</v>
      </c>
      <c r="AF27" s="71" t="s">
        <v>62</v>
      </c>
      <c r="AG27" s="71" t="s">
        <v>63</v>
      </c>
      <c r="AH27" s="71" t="s">
        <v>85</v>
      </c>
      <c r="AI27" s="71" t="s">
        <v>63</v>
      </c>
      <c r="AJ27" s="71" t="s">
        <v>132</v>
      </c>
      <c r="AK27" s="71" t="s">
        <v>63</v>
      </c>
      <c r="AL27" s="71" t="s">
        <v>62</v>
      </c>
      <c r="AM27" s="71" t="s">
        <v>63</v>
      </c>
      <c r="AN27" s="71" t="s">
        <v>72</v>
      </c>
      <c r="AO27" s="71" t="s">
        <v>72</v>
      </c>
      <c r="AP27" s="71" t="s">
        <v>385</v>
      </c>
      <c r="AQ27" s="71" t="s">
        <v>386</v>
      </c>
      <c r="AR27" s="71" t="s">
        <v>132</v>
      </c>
      <c r="AS27" s="71" t="s">
        <v>225</v>
      </c>
      <c r="AT27" s="71" t="s">
        <v>63</v>
      </c>
      <c r="AU27" s="74" t="s">
        <v>72</v>
      </c>
      <c r="AV27" s="79" t="str" cm="1">
        <f t="array" ref="AV2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7" s="79" t="str" cm="1">
        <f t="array" ref="AW2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7" s="71" t="str" cm="1">
        <f t="array" ref="AX2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27" s="71" t="s">
        <v>63</v>
      </c>
      <c r="AZ27" s="71"/>
      <c r="BA27" s="72" t="s">
        <v>387</v>
      </c>
      <c r="BB27" s="73" t="s">
        <v>388</v>
      </c>
    </row>
    <row r="28" spans="1:54" s="38" customFormat="1" ht="127.5" customHeight="1">
      <c r="A28" s="70">
        <v>27</v>
      </c>
      <c r="B28" s="71" t="s">
        <v>389</v>
      </c>
      <c r="C28" s="71" t="s">
        <v>369</v>
      </c>
      <c r="D28" s="71" t="s">
        <v>390</v>
      </c>
      <c r="E28" s="71">
        <v>2023</v>
      </c>
      <c r="F28" s="71" t="s">
        <v>54</v>
      </c>
      <c r="G28" s="71" t="s">
        <v>125</v>
      </c>
      <c r="H28" s="71" t="s">
        <v>233</v>
      </c>
      <c r="I28" s="71" t="str">
        <f t="array" ref="I28">_xlfn.TEXTJOIN(",", TRUE, IF(Table4[study_id]=Table3[[#This Row],[study_id]], Table4[iso_code], ""))</f>
        <v>GH</v>
      </c>
      <c r="J28" s="71">
        <f>COUNTIF(study_countries!A:A,A28)</f>
        <v>1</v>
      </c>
      <c r="K28" s="71" t="s">
        <v>243</v>
      </c>
      <c r="L28" s="71" t="s">
        <v>391</v>
      </c>
      <c r="M28" s="71" t="s">
        <v>392</v>
      </c>
      <c r="N28" s="71">
        <v>2020</v>
      </c>
      <c r="O28" s="71">
        <v>2048</v>
      </c>
      <c r="P28" s="71" t="s">
        <v>60</v>
      </c>
      <c r="Q28" s="71" t="s">
        <v>81</v>
      </c>
      <c r="R28" s="71" t="s">
        <v>82</v>
      </c>
      <c r="S28" s="71" t="s">
        <v>62</v>
      </c>
      <c r="T28" s="71" t="s">
        <v>62</v>
      </c>
      <c r="U28" s="71" t="s">
        <v>62</v>
      </c>
      <c r="V28" s="71" t="s">
        <v>62</v>
      </c>
      <c r="W28" s="71" t="s">
        <v>62</v>
      </c>
      <c r="X28" s="71" t="s">
        <v>63</v>
      </c>
      <c r="Y28" s="71" t="s">
        <v>62</v>
      </c>
      <c r="Z28" s="71" t="s">
        <v>63</v>
      </c>
      <c r="AA28" s="71" t="s">
        <v>62</v>
      </c>
      <c r="AB28" s="71" t="s">
        <v>64</v>
      </c>
      <c r="AC28" s="71" t="s">
        <v>84</v>
      </c>
      <c r="AD28" s="71" t="s">
        <v>62</v>
      </c>
      <c r="AE28" s="71" t="s">
        <v>62</v>
      </c>
      <c r="AF28" s="71" t="s">
        <v>62</v>
      </c>
      <c r="AG28" s="71" t="s">
        <v>63</v>
      </c>
      <c r="AH28" s="71" t="s">
        <v>101</v>
      </c>
      <c r="AI28" s="71" t="s">
        <v>63</v>
      </c>
      <c r="AJ28" s="71" t="s">
        <v>132</v>
      </c>
      <c r="AK28" s="71" t="s">
        <v>63</v>
      </c>
      <c r="AL28" s="71" t="s">
        <v>62</v>
      </c>
      <c r="AM28" s="71" t="s">
        <v>63</v>
      </c>
      <c r="AN28" s="71" t="s">
        <v>72</v>
      </c>
      <c r="AO28" s="71" t="s">
        <v>72</v>
      </c>
      <c r="AP28" s="71" t="s">
        <v>393</v>
      </c>
      <c r="AQ28" s="71" t="s">
        <v>250</v>
      </c>
      <c r="AR28" s="71" t="s">
        <v>62</v>
      </c>
      <c r="AS28" s="71" t="s">
        <v>225</v>
      </c>
      <c r="AT28" s="71" t="s">
        <v>63</v>
      </c>
      <c r="AU28" s="79">
        <v>0.12</v>
      </c>
      <c r="AV28" s="79" cm="1">
        <f t="array" ref="AV2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0.12</v>
      </c>
      <c r="AW28" s="79" cm="1">
        <f t="array" ref="AW2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0.12</v>
      </c>
      <c r="AX28" s="71" t="str" cm="1">
        <f t="array" ref="AX2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28" s="71" t="s">
        <v>63</v>
      </c>
      <c r="AZ28" s="71"/>
      <c r="BA28" s="72" t="s">
        <v>394</v>
      </c>
      <c r="BB28" s="73" t="s">
        <v>395</v>
      </c>
    </row>
    <row r="29" spans="1:54" s="38" customFormat="1" ht="127.5" customHeight="1">
      <c r="A29" s="70">
        <v>28</v>
      </c>
      <c r="B29" s="71" t="s">
        <v>396</v>
      </c>
      <c r="C29" s="71" t="s">
        <v>397</v>
      </c>
      <c r="D29" s="71" t="s">
        <v>398</v>
      </c>
      <c r="E29" s="71">
        <v>2017</v>
      </c>
      <c r="F29" s="71" t="s">
        <v>54</v>
      </c>
      <c r="G29" s="71" t="s">
        <v>125</v>
      </c>
      <c r="H29" s="71" t="s">
        <v>233</v>
      </c>
      <c r="I29" s="71" t="str">
        <f t="array" ref="I29">_xlfn.TEXTJOIN(",", TRUE, IF(Table4[study_id]=Table3[[#This Row],[study_id]], Table4[iso_code], ""))</f>
        <v>GH</v>
      </c>
      <c r="J29" s="71">
        <f>COUNTIF(study_countries!A:A,A29)</f>
        <v>1</v>
      </c>
      <c r="K29" s="71" t="s">
        <v>243</v>
      </c>
      <c r="L29" s="71" t="s">
        <v>399</v>
      </c>
      <c r="M29" s="71" t="s">
        <v>400</v>
      </c>
      <c r="N29" s="71">
        <v>2010</v>
      </c>
      <c r="O29" s="71">
        <v>2040</v>
      </c>
      <c r="P29" s="71" t="s">
        <v>60</v>
      </c>
      <c r="Q29" s="71" t="s">
        <v>81</v>
      </c>
      <c r="R29" s="71" t="s">
        <v>61</v>
      </c>
      <c r="S29" s="71" t="s">
        <v>62</v>
      </c>
      <c r="T29" s="71" t="s">
        <v>62</v>
      </c>
      <c r="U29" s="71" t="s">
        <v>62</v>
      </c>
      <c r="V29" s="71" t="s">
        <v>62</v>
      </c>
      <c r="W29" s="71" t="s">
        <v>63</v>
      </c>
      <c r="X29" s="71" t="s">
        <v>63</v>
      </c>
      <c r="Y29" s="71" t="s">
        <v>62</v>
      </c>
      <c r="Z29" s="71" t="s">
        <v>63</v>
      </c>
      <c r="AA29" s="71" t="s">
        <v>63</v>
      </c>
      <c r="AB29" s="71" t="s">
        <v>64</v>
      </c>
      <c r="AC29" s="71" t="s">
        <v>84</v>
      </c>
      <c r="AD29" s="71" t="s">
        <v>63</v>
      </c>
      <c r="AE29" s="71" t="s">
        <v>62</v>
      </c>
      <c r="AF29" s="71" t="s">
        <v>62</v>
      </c>
      <c r="AG29" s="71" t="s">
        <v>63</v>
      </c>
      <c r="AH29" s="71" t="s">
        <v>85</v>
      </c>
      <c r="AI29" s="71" t="s">
        <v>132</v>
      </c>
      <c r="AJ29" s="71" t="s">
        <v>63</v>
      </c>
      <c r="AK29" s="71" t="s">
        <v>63</v>
      </c>
      <c r="AL29" s="71" t="s">
        <v>62</v>
      </c>
      <c r="AM29" s="71" t="s">
        <v>63</v>
      </c>
      <c r="AN29" s="71" t="s">
        <v>401</v>
      </c>
      <c r="AO29" s="71" t="s">
        <v>402</v>
      </c>
      <c r="AP29" s="71" t="s">
        <v>403</v>
      </c>
      <c r="AQ29" s="71" t="s">
        <v>404</v>
      </c>
      <c r="AR29" s="71" t="s">
        <v>132</v>
      </c>
      <c r="AS29" s="71" t="s">
        <v>405</v>
      </c>
      <c r="AT29" s="71" t="s">
        <v>63</v>
      </c>
      <c r="AU29" s="79">
        <v>0.1</v>
      </c>
      <c r="AV29" s="79" cm="1">
        <f t="array" ref="AV2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29" s="79" cm="1">
        <f t="array" ref="AW2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29" s="71" t="str" cm="1">
        <f t="array" ref="AX2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29" s="71" t="s">
        <v>62</v>
      </c>
      <c r="AZ29" s="71" t="s">
        <v>406</v>
      </c>
      <c r="BA29" s="72" t="s">
        <v>407</v>
      </c>
      <c r="BB29" s="73" t="s">
        <v>408</v>
      </c>
    </row>
    <row r="30" spans="1:54" s="38" customFormat="1" ht="110.25" customHeight="1">
      <c r="A30" s="70">
        <v>29</v>
      </c>
      <c r="B30" s="71" t="s">
        <v>409</v>
      </c>
      <c r="C30" s="71" t="s">
        <v>410</v>
      </c>
      <c r="D30" s="71" t="s">
        <v>411</v>
      </c>
      <c r="E30" s="71">
        <v>2021</v>
      </c>
      <c r="F30" s="71" t="s">
        <v>54</v>
      </c>
      <c r="G30" s="71" t="s">
        <v>125</v>
      </c>
      <c r="H30" s="71" t="s">
        <v>233</v>
      </c>
      <c r="I30" s="71" t="str">
        <f t="array" ref="I30">_xlfn.TEXTJOIN(",", TRUE, IF(Table4[study_id]=Table3[[#This Row],[study_id]], Table4[iso_code], ""))</f>
        <v>KE</v>
      </c>
      <c r="J30" s="71">
        <f>COUNTIF(study_countries!A:A,A30)</f>
        <v>1</v>
      </c>
      <c r="K30" s="71" t="s">
        <v>315</v>
      </c>
      <c r="L30" s="71" t="s">
        <v>412</v>
      </c>
      <c r="M30" s="71" t="s">
        <v>413</v>
      </c>
      <c r="N30" s="71">
        <v>2020</v>
      </c>
      <c r="O30" s="71">
        <v>2045</v>
      </c>
      <c r="P30" s="71" t="s">
        <v>60</v>
      </c>
      <c r="Q30" s="71" t="s">
        <v>81</v>
      </c>
      <c r="R30" s="71" t="s">
        <v>414</v>
      </c>
      <c r="S30" s="71" t="s">
        <v>62</v>
      </c>
      <c r="T30" s="71" t="s">
        <v>62</v>
      </c>
      <c r="U30" s="71" t="s">
        <v>62</v>
      </c>
      <c r="V30" s="71" t="s">
        <v>63</v>
      </c>
      <c r="W30" s="71" t="s">
        <v>62</v>
      </c>
      <c r="X30" s="71" t="s">
        <v>62</v>
      </c>
      <c r="Y30" s="71" t="s">
        <v>62</v>
      </c>
      <c r="Z30" s="71" t="s">
        <v>63</v>
      </c>
      <c r="AA30" s="71" t="s">
        <v>62</v>
      </c>
      <c r="AB30" s="71" t="s">
        <v>64</v>
      </c>
      <c r="AC30" s="71" t="s">
        <v>84</v>
      </c>
      <c r="AD30" s="71" t="s">
        <v>62</v>
      </c>
      <c r="AE30" s="71" t="s">
        <v>62</v>
      </c>
      <c r="AF30" s="71" t="s">
        <v>62</v>
      </c>
      <c r="AG30" s="71" t="s">
        <v>63</v>
      </c>
      <c r="AH30" s="71" t="s">
        <v>85</v>
      </c>
      <c r="AI30" s="71" t="s">
        <v>132</v>
      </c>
      <c r="AJ30" s="71" t="s">
        <v>132</v>
      </c>
      <c r="AK30" s="71" t="s">
        <v>132</v>
      </c>
      <c r="AL30" s="71" t="s">
        <v>132</v>
      </c>
      <c r="AM30" s="71" t="s">
        <v>132</v>
      </c>
      <c r="AN30" s="71" t="s">
        <v>415</v>
      </c>
      <c r="AO30" s="71" t="s">
        <v>416</v>
      </c>
      <c r="AP30" s="71" t="s">
        <v>417</v>
      </c>
      <c r="AQ30" s="71" t="s">
        <v>418</v>
      </c>
      <c r="AR30" s="71" t="s">
        <v>132</v>
      </c>
      <c r="AS30" s="71" t="s">
        <v>225</v>
      </c>
      <c r="AT30" s="71" t="s">
        <v>63</v>
      </c>
      <c r="AU30" s="79">
        <v>7.0000000000000007E-2</v>
      </c>
      <c r="AV30" s="79" cm="1">
        <f t="array" ref="AV3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7.0000000000000007E-2</v>
      </c>
      <c r="AW30" s="79" cm="1">
        <f t="array" ref="AW3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7.0000000000000007E-2</v>
      </c>
      <c r="AX30" s="71" t="str" cm="1">
        <f t="array" ref="AX3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30" s="71" t="s">
        <v>63</v>
      </c>
      <c r="AZ30" s="71"/>
      <c r="BA30" s="72" t="s">
        <v>419</v>
      </c>
      <c r="BB30" s="73" t="s">
        <v>420</v>
      </c>
    </row>
    <row r="31" spans="1:54" s="38" customFormat="1" ht="135.75" customHeight="1">
      <c r="A31" s="70">
        <v>30</v>
      </c>
      <c r="B31" s="71" t="s">
        <v>421</v>
      </c>
      <c r="C31" s="71" t="s">
        <v>422</v>
      </c>
      <c r="D31" s="71" t="s">
        <v>423</v>
      </c>
      <c r="E31" s="71">
        <v>2022</v>
      </c>
      <c r="F31" s="71" t="s">
        <v>54</v>
      </c>
      <c r="G31" s="71" t="s">
        <v>125</v>
      </c>
      <c r="H31" s="71" t="s">
        <v>233</v>
      </c>
      <c r="I31" s="71" t="str">
        <f t="array" ref="I31">_xlfn.TEXTJOIN(",", TRUE, IF(Table4[study_id]=Table3[[#This Row],[study_id]], Table4[iso_code], ""))</f>
        <v>KE</v>
      </c>
      <c r="J31" s="71">
        <f>COUNTIF(study_countries!A:A,A31)</f>
        <v>1</v>
      </c>
      <c r="K31" s="71" t="s">
        <v>315</v>
      </c>
      <c r="L31" s="71" t="s">
        <v>424</v>
      </c>
      <c r="M31" s="71" t="s">
        <v>425</v>
      </c>
      <c r="N31" s="71">
        <v>2019</v>
      </c>
      <c r="O31" s="71">
        <v>2037</v>
      </c>
      <c r="P31" s="71" t="s">
        <v>60</v>
      </c>
      <c r="Q31" s="71" t="s">
        <v>81</v>
      </c>
      <c r="R31" s="71" t="s">
        <v>61</v>
      </c>
      <c r="S31" s="71" t="s">
        <v>62</v>
      </c>
      <c r="T31" s="71" t="s">
        <v>62</v>
      </c>
      <c r="U31" s="71" t="s">
        <v>62</v>
      </c>
      <c r="V31" s="71" t="s">
        <v>63</v>
      </c>
      <c r="W31" s="71" t="s">
        <v>62</v>
      </c>
      <c r="X31" s="71" t="s">
        <v>62</v>
      </c>
      <c r="Y31" s="71" t="s">
        <v>62</v>
      </c>
      <c r="Z31" s="71" t="s">
        <v>63</v>
      </c>
      <c r="AA31" s="71" t="s">
        <v>62</v>
      </c>
      <c r="AB31" s="71" t="s">
        <v>64</v>
      </c>
      <c r="AC31" s="71" t="s">
        <v>84</v>
      </c>
      <c r="AD31" s="71" t="s">
        <v>62</v>
      </c>
      <c r="AE31" s="71" t="s">
        <v>62</v>
      </c>
      <c r="AF31" s="71" t="s">
        <v>62</v>
      </c>
      <c r="AG31" s="71" t="s">
        <v>63</v>
      </c>
      <c r="AH31" s="71" t="s">
        <v>85</v>
      </c>
      <c r="AI31" s="71" t="s">
        <v>63</v>
      </c>
      <c r="AJ31" s="71" t="s">
        <v>63</v>
      </c>
      <c r="AK31" s="71" t="s">
        <v>63</v>
      </c>
      <c r="AL31" s="71" t="s">
        <v>62</v>
      </c>
      <c r="AM31" s="71" t="s">
        <v>62</v>
      </c>
      <c r="AN31" s="71" t="s">
        <v>426</v>
      </c>
      <c r="AO31" s="71"/>
      <c r="AP31" s="71" t="s">
        <v>427</v>
      </c>
      <c r="AQ31" s="71" t="s">
        <v>428</v>
      </c>
      <c r="AR31" s="71" t="s">
        <v>62</v>
      </c>
      <c r="AS31" s="71"/>
      <c r="AT31" s="71" t="s">
        <v>63</v>
      </c>
      <c r="AU31" s="74" t="s">
        <v>72</v>
      </c>
      <c r="AV31" s="79" t="str" cm="1">
        <f t="array" ref="AV3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1" s="79" t="str" cm="1">
        <f t="array" ref="AW3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1" s="71" t="str" cm="1">
        <f t="array" ref="AX3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31" s="71" t="s">
        <v>63</v>
      </c>
      <c r="AZ31" s="71"/>
      <c r="BA31" s="72" t="s">
        <v>429</v>
      </c>
      <c r="BB31" s="73" t="s">
        <v>430</v>
      </c>
    </row>
    <row r="32" spans="1:54" s="38" customFormat="1" ht="135.75" customHeight="1">
      <c r="A32" s="70">
        <v>31</v>
      </c>
      <c r="B32" s="71" t="s">
        <v>6890</v>
      </c>
      <c r="C32" s="71" t="s">
        <v>381</v>
      </c>
      <c r="D32" s="71" t="s">
        <v>6891</v>
      </c>
      <c r="E32" s="71">
        <v>2017</v>
      </c>
      <c r="F32" s="71" t="s">
        <v>54</v>
      </c>
      <c r="G32" s="71" t="s">
        <v>125</v>
      </c>
      <c r="H32" s="71" t="s">
        <v>233</v>
      </c>
      <c r="I32" s="71" t="str">
        <f t="array" ref="I32">_xlfn.TEXTJOIN(",", TRUE, IF(Table4[study_id]=Table3[[#This Row],[study_id]], Table4[iso_code], ""))</f>
        <v>KE</v>
      </c>
      <c r="J32" s="71">
        <f>COUNTIF(study_countries!A:A,A32)</f>
        <v>1</v>
      </c>
      <c r="K32" s="71" t="s">
        <v>315</v>
      </c>
      <c r="L32" s="71" t="s">
        <v>6892</v>
      </c>
      <c r="M32" s="71" t="s">
        <v>6893</v>
      </c>
      <c r="N32" s="71">
        <v>2012</v>
      </c>
      <c r="O32" s="71">
        <v>2030</v>
      </c>
      <c r="P32" s="71" t="s">
        <v>60</v>
      </c>
      <c r="Q32" s="71" t="s">
        <v>188</v>
      </c>
      <c r="R32" s="71" t="s">
        <v>189</v>
      </c>
      <c r="S32" s="71" t="s">
        <v>62</v>
      </c>
      <c r="T32" s="71" t="s">
        <v>62</v>
      </c>
      <c r="U32" s="71" t="s">
        <v>62</v>
      </c>
      <c r="V32" s="71" t="s">
        <v>62</v>
      </c>
      <c r="W32" s="71" t="s">
        <v>62</v>
      </c>
      <c r="X32" s="71" t="s">
        <v>62</v>
      </c>
      <c r="Y32" s="71" t="s">
        <v>62</v>
      </c>
      <c r="Z32" s="71" t="s">
        <v>63</v>
      </c>
      <c r="AA32" s="71" t="s">
        <v>62</v>
      </c>
      <c r="AB32" s="71" t="s">
        <v>64</v>
      </c>
      <c r="AC32" s="71" t="s">
        <v>65</v>
      </c>
      <c r="AD32" s="71" t="s">
        <v>62</v>
      </c>
      <c r="AE32" s="71" t="s">
        <v>62</v>
      </c>
      <c r="AF32" s="71" t="s">
        <v>63</v>
      </c>
      <c r="AG32" s="71" t="s">
        <v>63</v>
      </c>
      <c r="AH32" s="71" t="s">
        <v>85</v>
      </c>
      <c r="AI32" s="71" t="s">
        <v>63</v>
      </c>
      <c r="AJ32" s="71" t="s">
        <v>63</v>
      </c>
      <c r="AK32" s="71" t="s">
        <v>63</v>
      </c>
      <c r="AL32" s="71" t="s">
        <v>62</v>
      </c>
      <c r="AM32" s="71" t="s">
        <v>63</v>
      </c>
      <c r="AN32" s="71" t="s">
        <v>6894</v>
      </c>
      <c r="AO32" s="71"/>
      <c r="AP32" s="80" t="s">
        <v>432</v>
      </c>
      <c r="AQ32" s="71" t="s">
        <v>428</v>
      </c>
      <c r="AR32" s="71" t="s">
        <v>62</v>
      </c>
      <c r="AS32" s="71"/>
      <c r="AT32" s="71" t="s">
        <v>62</v>
      </c>
      <c r="AU32" s="79">
        <v>0.08</v>
      </c>
      <c r="AV32" s="79" cm="1">
        <f t="array" ref="AV3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0.08</v>
      </c>
      <c r="AW32" s="79" cm="1">
        <f t="array" ref="AW3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0.08</v>
      </c>
      <c r="AX32" s="71" t="str" cm="1">
        <f t="array" ref="AX3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32" s="71" t="s">
        <v>63</v>
      </c>
      <c r="AZ32" s="71"/>
      <c r="BA32" s="72" t="s">
        <v>433</v>
      </c>
      <c r="BB32" s="73" t="s">
        <v>434</v>
      </c>
    </row>
    <row r="33" spans="1:54" s="38" customFormat="1" ht="147.75" customHeight="1">
      <c r="A33" s="70">
        <v>32</v>
      </c>
      <c r="B33" s="71" t="s">
        <v>435</v>
      </c>
      <c r="C33" s="71" t="s">
        <v>436</v>
      </c>
      <c r="D33" s="71" t="s">
        <v>437</v>
      </c>
      <c r="E33" s="71">
        <v>2017</v>
      </c>
      <c r="F33" s="71" t="s">
        <v>54</v>
      </c>
      <c r="G33" s="71" t="s">
        <v>125</v>
      </c>
      <c r="H33" s="71" t="s">
        <v>233</v>
      </c>
      <c r="I33" s="71" t="str">
        <f t="array" ref="I33">_xlfn.TEXTJOIN(",", TRUE, IF(Table4[study_id]=Table3[[#This Row],[study_id]], Table4[iso_code], ""))</f>
        <v>KE</v>
      </c>
      <c r="J33" s="71">
        <f>COUNTIF(study_countries!A:A,A33)</f>
        <v>1</v>
      </c>
      <c r="K33" s="71" t="s">
        <v>315</v>
      </c>
      <c r="L33" s="71" t="s">
        <v>438</v>
      </c>
      <c r="M33" s="71" t="s">
        <v>439</v>
      </c>
      <c r="N33" s="71">
        <v>2020</v>
      </c>
      <c r="O33" s="71">
        <v>2035</v>
      </c>
      <c r="P33" s="71" t="s">
        <v>60</v>
      </c>
      <c r="Q33" s="71" t="s">
        <v>81</v>
      </c>
      <c r="R33" s="71" t="s">
        <v>373</v>
      </c>
      <c r="S33" s="71" t="s">
        <v>62</v>
      </c>
      <c r="T33" s="71" t="s">
        <v>62</v>
      </c>
      <c r="U33" s="71" t="s">
        <v>62</v>
      </c>
      <c r="V33" s="71" t="s">
        <v>63</v>
      </c>
      <c r="W33" s="71" t="s">
        <v>63</v>
      </c>
      <c r="X33" s="71" t="s">
        <v>62</v>
      </c>
      <c r="Y33" s="71" t="s">
        <v>62</v>
      </c>
      <c r="Z33" s="71" t="s">
        <v>63</v>
      </c>
      <c r="AA33" s="71" t="s">
        <v>62</v>
      </c>
      <c r="AB33" s="71" t="s">
        <v>64</v>
      </c>
      <c r="AC33" s="71" t="s">
        <v>100</v>
      </c>
      <c r="AD33" s="71" t="s">
        <v>62</v>
      </c>
      <c r="AE33" s="71" t="s">
        <v>62</v>
      </c>
      <c r="AF33" s="71" t="s">
        <v>63</v>
      </c>
      <c r="AG33" s="71" t="s">
        <v>63</v>
      </c>
      <c r="AH33" s="71" t="s">
        <v>85</v>
      </c>
      <c r="AI33" s="71" t="s">
        <v>63</v>
      </c>
      <c r="AJ33" s="71" t="s">
        <v>63</v>
      </c>
      <c r="AK33" s="71" t="s">
        <v>63</v>
      </c>
      <c r="AL33" s="71" t="s">
        <v>132</v>
      </c>
      <c r="AM33" s="71" t="s">
        <v>62</v>
      </c>
      <c r="AN33" s="71" t="s">
        <v>440</v>
      </c>
      <c r="AO33" s="71" t="s">
        <v>441</v>
      </c>
      <c r="AP33" s="71" t="s">
        <v>442</v>
      </c>
      <c r="AQ33" s="71" t="s">
        <v>366</v>
      </c>
      <c r="AR33" s="71" t="s">
        <v>63</v>
      </c>
      <c r="AS33" s="71"/>
      <c r="AT33" s="71" t="s">
        <v>63</v>
      </c>
      <c r="AU33" s="79">
        <v>7.0000000000000007E-2</v>
      </c>
      <c r="AV33" s="79" cm="1">
        <f t="array" ref="AV3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7.0000000000000007E-2</v>
      </c>
      <c r="AW33" s="79" cm="1">
        <f t="array" ref="AW3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7.0000000000000007E-2</v>
      </c>
      <c r="AX33" s="71" t="str" cm="1">
        <f t="array" ref="AX3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33" s="71" t="s">
        <v>63</v>
      </c>
      <c r="AZ33" s="71"/>
      <c r="BA33" s="72" t="s">
        <v>443</v>
      </c>
      <c r="BB33" s="73" t="s">
        <v>444</v>
      </c>
    </row>
    <row r="34" spans="1:54" s="38" customFormat="1" ht="202.5" customHeight="1">
      <c r="A34" s="70">
        <v>33</v>
      </c>
      <c r="B34" s="71" t="s">
        <v>445</v>
      </c>
      <c r="C34" s="71" t="s">
        <v>446</v>
      </c>
      <c r="D34" s="71" t="s">
        <v>447</v>
      </c>
      <c r="E34" s="71">
        <v>2024</v>
      </c>
      <c r="F34" s="71" t="s">
        <v>54</v>
      </c>
      <c r="G34" s="71" t="s">
        <v>125</v>
      </c>
      <c r="H34" s="71" t="s">
        <v>233</v>
      </c>
      <c r="I34" s="71" t="str">
        <f t="array" ref="I34">_xlfn.TEXTJOIN(",", TRUE, IF(Table4[study_id]=Table3[[#This Row],[study_id]], Table4[iso_code], ""))</f>
        <v>KE</v>
      </c>
      <c r="J34" s="71">
        <f>COUNTIF(study_countries!A:A,A34)</f>
        <v>1</v>
      </c>
      <c r="K34" s="71" t="s">
        <v>315</v>
      </c>
      <c r="L34" s="71" t="s">
        <v>448</v>
      </c>
      <c r="M34" s="71" t="s">
        <v>449</v>
      </c>
      <c r="N34" s="71">
        <v>2019</v>
      </c>
      <c r="O34" s="71">
        <v>2050</v>
      </c>
      <c r="P34" s="71" t="s">
        <v>60</v>
      </c>
      <c r="Q34" s="71" t="s">
        <v>81</v>
      </c>
      <c r="R34" s="71" t="s">
        <v>61</v>
      </c>
      <c r="S34" s="71" t="s">
        <v>62</v>
      </c>
      <c r="T34" s="71" t="s">
        <v>62</v>
      </c>
      <c r="U34" s="71" t="s">
        <v>62</v>
      </c>
      <c r="V34" s="71" t="s">
        <v>62</v>
      </c>
      <c r="W34" s="71" t="s">
        <v>62</v>
      </c>
      <c r="X34" s="71" t="s">
        <v>62</v>
      </c>
      <c r="Y34" s="71" t="s">
        <v>62</v>
      </c>
      <c r="Z34" s="71" t="s">
        <v>63</v>
      </c>
      <c r="AA34" s="71" t="s">
        <v>62</v>
      </c>
      <c r="AB34" s="71" t="s">
        <v>64</v>
      </c>
      <c r="AC34" s="71" t="s">
        <v>100</v>
      </c>
      <c r="AD34" s="71" t="s">
        <v>62</v>
      </c>
      <c r="AE34" s="71" t="s">
        <v>62</v>
      </c>
      <c r="AF34" s="71" t="s">
        <v>62</v>
      </c>
      <c r="AG34" s="71" t="s">
        <v>63</v>
      </c>
      <c r="AH34" s="71" t="s">
        <v>85</v>
      </c>
      <c r="AI34" s="71" t="s">
        <v>63</v>
      </c>
      <c r="AJ34" s="71" t="s">
        <v>63</v>
      </c>
      <c r="AK34" s="71" t="s">
        <v>63</v>
      </c>
      <c r="AL34" s="71" t="s">
        <v>62</v>
      </c>
      <c r="AM34" s="71" t="s">
        <v>62</v>
      </c>
      <c r="AN34" s="71" t="s">
        <v>450</v>
      </c>
      <c r="AO34" s="71" t="s">
        <v>451</v>
      </c>
      <c r="AP34" s="71" t="s">
        <v>452</v>
      </c>
      <c r="AQ34" s="71" t="s">
        <v>453</v>
      </c>
      <c r="AR34" s="71" t="s">
        <v>132</v>
      </c>
      <c r="AS34" s="71"/>
      <c r="AT34" s="71" t="s">
        <v>63</v>
      </c>
      <c r="AU34" s="79">
        <v>8.8999999999999996E-2</v>
      </c>
      <c r="AV34" s="79" cm="1">
        <f t="array" ref="AV3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8.8999999999999996E-2</v>
      </c>
      <c r="AW34" s="79" cm="1">
        <f t="array" ref="AW3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8.8999999999999996E-2</v>
      </c>
      <c r="AX34" s="71" t="str" cm="1">
        <f t="array" ref="AX3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34" s="71" t="s">
        <v>63</v>
      </c>
      <c r="AZ34" s="71"/>
      <c r="BA34" s="72" t="s">
        <v>454</v>
      </c>
      <c r="BB34" s="73" t="s">
        <v>455</v>
      </c>
    </row>
    <row r="35" spans="1:54" s="38" customFormat="1" ht="160.5" customHeight="1">
      <c r="A35" s="70">
        <v>34</v>
      </c>
      <c r="B35" s="71" t="s">
        <v>456</v>
      </c>
      <c r="C35" s="71" t="s">
        <v>457</v>
      </c>
      <c r="D35" s="71" t="s">
        <v>458</v>
      </c>
      <c r="E35" s="71">
        <v>2017</v>
      </c>
      <c r="F35" s="71" t="s">
        <v>54</v>
      </c>
      <c r="G35" s="71" t="s">
        <v>459</v>
      </c>
      <c r="H35" s="71" t="s">
        <v>233</v>
      </c>
      <c r="I35" s="71" t="str">
        <f t="array" ref="I35">_xlfn.TEXTJOIN(",", TRUE, IF(Table4[study_id]=Table3[[#This Row],[study_id]], Table4[iso_code], ""))</f>
        <v>KE</v>
      </c>
      <c r="J35" s="71">
        <f>COUNTIF(study_countries!A:A,A35)</f>
        <v>1</v>
      </c>
      <c r="K35" s="71" t="s">
        <v>315</v>
      </c>
      <c r="L35" s="71" t="s">
        <v>460</v>
      </c>
      <c r="M35" s="71" t="s">
        <v>461</v>
      </c>
      <c r="N35" s="71">
        <v>2012</v>
      </c>
      <c r="O35" s="71">
        <v>2040</v>
      </c>
      <c r="P35" s="71" t="s">
        <v>60</v>
      </c>
      <c r="Q35" s="71" t="s">
        <v>81</v>
      </c>
      <c r="R35" s="71" t="s">
        <v>61</v>
      </c>
      <c r="S35" s="71" t="s">
        <v>62</v>
      </c>
      <c r="T35" s="71" t="s">
        <v>62</v>
      </c>
      <c r="U35" s="71" t="s">
        <v>62</v>
      </c>
      <c r="V35" s="71" t="s">
        <v>62</v>
      </c>
      <c r="W35" s="71" t="s">
        <v>62</v>
      </c>
      <c r="X35" s="71" t="s">
        <v>62</v>
      </c>
      <c r="Y35" s="71" t="s">
        <v>62</v>
      </c>
      <c r="Z35" s="71" t="s">
        <v>63</v>
      </c>
      <c r="AA35" s="71" t="s">
        <v>62</v>
      </c>
      <c r="AB35" s="71" t="s">
        <v>64</v>
      </c>
      <c r="AC35" s="71" t="s">
        <v>100</v>
      </c>
      <c r="AD35" s="71" t="s">
        <v>62</v>
      </c>
      <c r="AE35" s="71" t="s">
        <v>63</v>
      </c>
      <c r="AF35" s="71" t="s">
        <v>63</v>
      </c>
      <c r="AG35" s="71" t="s">
        <v>63</v>
      </c>
      <c r="AH35" s="71" t="s">
        <v>66</v>
      </c>
      <c r="AI35" s="71" t="s">
        <v>63</v>
      </c>
      <c r="AJ35" s="71" t="s">
        <v>62</v>
      </c>
      <c r="AK35" s="71" t="s">
        <v>132</v>
      </c>
      <c r="AL35" s="71" t="s">
        <v>62</v>
      </c>
      <c r="AM35" s="71" t="s">
        <v>62</v>
      </c>
      <c r="AN35" s="71" t="s">
        <v>462</v>
      </c>
      <c r="AO35" s="71" t="s">
        <v>463</v>
      </c>
      <c r="AP35" s="71" t="s">
        <v>464</v>
      </c>
      <c r="AQ35" s="71" t="s">
        <v>465</v>
      </c>
      <c r="AR35" s="71" t="s">
        <v>63</v>
      </c>
      <c r="AS35" s="71"/>
      <c r="AT35" s="71" t="s">
        <v>63</v>
      </c>
      <c r="AU35" s="79">
        <v>9.8000000000000004E-2</v>
      </c>
      <c r="AV35" s="79" cm="1">
        <f t="array" ref="AV3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9.8000000000000004E-2</v>
      </c>
      <c r="AW35" s="79" cm="1">
        <f t="array" ref="AW3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9.8000000000000004E-2</v>
      </c>
      <c r="AX35" s="71" t="str" cm="1">
        <f t="array" ref="AX3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35" s="71" t="s">
        <v>63</v>
      </c>
      <c r="AZ35" s="71"/>
      <c r="BA35" s="72" t="s">
        <v>466</v>
      </c>
      <c r="BB35" s="73" t="s">
        <v>467</v>
      </c>
    </row>
    <row r="36" spans="1:54" s="38" customFormat="1" ht="160.5" customHeight="1">
      <c r="A36" s="70">
        <v>35</v>
      </c>
      <c r="B36" s="71" t="s">
        <v>468</v>
      </c>
      <c r="C36" s="71" t="s">
        <v>469</v>
      </c>
      <c r="D36" s="71" t="s">
        <v>470</v>
      </c>
      <c r="E36" s="71">
        <v>2010</v>
      </c>
      <c r="F36" s="71" t="s">
        <v>54</v>
      </c>
      <c r="G36" s="71" t="s">
        <v>125</v>
      </c>
      <c r="H36" s="71" t="s">
        <v>97</v>
      </c>
      <c r="I36" s="71" t="str">
        <f t="array" ref="I36">_xlfn.TEXTJOIN(",", TRUE, IF(Table4[study_id]=Table3[[#This Row],[study_id]], Table4[iso_code], ""))</f>
        <v>MA,DZ,TN</v>
      </c>
      <c r="J36" s="71">
        <f>COUNTIF(study_countries!A:A,A36)</f>
        <v>3</v>
      </c>
      <c r="K36" s="71" t="s">
        <v>218</v>
      </c>
      <c r="L36" s="71" t="s">
        <v>471</v>
      </c>
      <c r="M36" s="71" t="s">
        <v>472</v>
      </c>
      <c r="N36" s="71">
        <v>2010</v>
      </c>
      <c r="O36" s="71">
        <v>2025</v>
      </c>
      <c r="P36" s="71" t="s">
        <v>60</v>
      </c>
      <c r="Q36" s="71" t="s">
        <v>81</v>
      </c>
      <c r="R36" s="71" t="s">
        <v>61</v>
      </c>
      <c r="S36" s="71" t="s">
        <v>62</v>
      </c>
      <c r="T36" s="71" t="s">
        <v>62</v>
      </c>
      <c r="U36" s="71" t="s">
        <v>62</v>
      </c>
      <c r="V36" s="71" t="s">
        <v>63</v>
      </c>
      <c r="W36" s="71" t="s">
        <v>63</v>
      </c>
      <c r="X36" s="71" t="s">
        <v>63</v>
      </c>
      <c r="Y36" s="71" t="s">
        <v>62</v>
      </c>
      <c r="Z36" s="71" t="s">
        <v>63</v>
      </c>
      <c r="AA36" s="71" t="s">
        <v>62</v>
      </c>
      <c r="AB36" s="71" t="s">
        <v>64</v>
      </c>
      <c r="AC36" s="71" t="s">
        <v>65</v>
      </c>
      <c r="AD36" s="71" t="s">
        <v>63</v>
      </c>
      <c r="AE36" s="71" t="s">
        <v>63</v>
      </c>
      <c r="AF36" s="71" t="s">
        <v>63</v>
      </c>
      <c r="AG36" s="71" t="s">
        <v>63</v>
      </c>
      <c r="AH36" s="71" t="s">
        <v>85</v>
      </c>
      <c r="AI36" s="71" t="s">
        <v>63</v>
      </c>
      <c r="AJ36" s="71" t="s">
        <v>63</v>
      </c>
      <c r="AK36" s="71" t="s">
        <v>63</v>
      </c>
      <c r="AL36" s="71" t="s">
        <v>62</v>
      </c>
      <c r="AM36" s="71" t="s">
        <v>63</v>
      </c>
      <c r="AN36" s="71" t="s">
        <v>473</v>
      </c>
      <c r="AO36" s="71" t="s">
        <v>474</v>
      </c>
      <c r="AP36" s="71" t="s">
        <v>475</v>
      </c>
      <c r="AQ36" s="71" t="s">
        <v>321</v>
      </c>
      <c r="AR36" s="71" t="s">
        <v>63</v>
      </c>
      <c r="AS36" s="71"/>
      <c r="AT36" s="71" t="s">
        <v>63</v>
      </c>
      <c r="AU36" s="74">
        <v>0.05</v>
      </c>
      <c r="AV36" s="79" cm="1">
        <f t="array" ref="AV3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36" s="79" cm="1">
        <f t="array" ref="AW3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36" s="71" t="str" cm="1">
        <f t="array" ref="AX3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36" s="71" t="s">
        <v>63</v>
      </c>
      <c r="AZ36" s="71"/>
      <c r="BA36" s="72" t="s">
        <v>476</v>
      </c>
      <c r="BB36" s="73" t="s">
        <v>477</v>
      </c>
    </row>
    <row r="37" spans="1:54" s="38" customFormat="1" ht="160.5" customHeight="1">
      <c r="A37" s="70">
        <v>36</v>
      </c>
      <c r="B37" s="71" t="s">
        <v>478</v>
      </c>
      <c r="C37" s="71" t="s">
        <v>479</v>
      </c>
      <c r="D37" s="71" t="s">
        <v>480</v>
      </c>
      <c r="E37" s="71">
        <v>2021</v>
      </c>
      <c r="F37" s="71" t="s">
        <v>54</v>
      </c>
      <c r="G37" s="71" t="s">
        <v>459</v>
      </c>
      <c r="H37" s="71" t="s">
        <v>233</v>
      </c>
      <c r="I37" s="71" t="str">
        <f t="array" ref="I37">_xlfn.TEXTJOIN(",", TRUE, IF(Table4[study_id]=Table3[[#This Row],[study_id]], Table4[iso_code], ""))</f>
        <v>ML</v>
      </c>
      <c r="J37" s="71">
        <f>COUNTIF(study_countries!A:A,A37)</f>
        <v>1</v>
      </c>
      <c r="K37" s="71" t="s">
        <v>243</v>
      </c>
      <c r="L37" s="71" t="s">
        <v>481</v>
      </c>
      <c r="M37" s="71" t="s">
        <v>482</v>
      </c>
      <c r="N37" s="71">
        <v>2016</v>
      </c>
      <c r="O37" s="71">
        <v>2050</v>
      </c>
      <c r="P37" s="71" t="s">
        <v>60</v>
      </c>
      <c r="Q37" s="71" t="s">
        <v>431</v>
      </c>
      <c r="R37" s="71" t="s">
        <v>189</v>
      </c>
      <c r="S37" s="71" t="s">
        <v>62</v>
      </c>
      <c r="T37" s="71" t="s">
        <v>62</v>
      </c>
      <c r="U37" s="71" t="s">
        <v>62</v>
      </c>
      <c r="V37" s="71" t="s">
        <v>62</v>
      </c>
      <c r="W37" s="71" t="s">
        <v>63</v>
      </c>
      <c r="X37" s="71" t="s">
        <v>63</v>
      </c>
      <c r="Y37" s="71" t="s">
        <v>62</v>
      </c>
      <c r="Z37" s="71" t="s">
        <v>63</v>
      </c>
      <c r="AA37" s="71" t="s">
        <v>63</v>
      </c>
      <c r="AB37" s="71" t="s">
        <v>142</v>
      </c>
      <c r="AC37" s="71" t="s">
        <v>84</v>
      </c>
      <c r="AD37" s="71" t="s">
        <v>62</v>
      </c>
      <c r="AE37" s="71" t="s">
        <v>62</v>
      </c>
      <c r="AF37" s="71" t="s">
        <v>63</v>
      </c>
      <c r="AG37" s="71" t="s">
        <v>63</v>
      </c>
      <c r="AH37" s="71" t="s">
        <v>66</v>
      </c>
      <c r="AI37" s="71" t="s">
        <v>63</v>
      </c>
      <c r="AJ37" s="71" t="s">
        <v>62</v>
      </c>
      <c r="AK37" s="71" t="s">
        <v>62</v>
      </c>
      <c r="AL37" s="71" t="s">
        <v>62</v>
      </c>
      <c r="AM37" s="71" t="s">
        <v>62</v>
      </c>
      <c r="AN37" s="71" t="s">
        <v>483</v>
      </c>
      <c r="AO37" s="71" t="s">
        <v>484</v>
      </c>
      <c r="AP37" s="71" t="s">
        <v>485</v>
      </c>
      <c r="AQ37" s="71" t="s">
        <v>486</v>
      </c>
      <c r="AR37" s="71" t="s">
        <v>132</v>
      </c>
      <c r="AS37" s="71"/>
      <c r="AT37" s="71" t="s">
        <v>63</v>
      </c>
      <c r="AU37" s="74">
        <v>0.08</v>
      </c>
      <c r="AV37" s="79" cm="1">
        <f t="array" ref="AV3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0.08</v>
      </c>
      <c r="AW37" s="79" cm="1">
        <f t="array" ref="AW3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0.08</v>
      </c>
      <c r="AX37" s="71" t="str" cm="1">
        <f t="array" ref="AX3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37" s="71" t="s">
        <v>62</v>
      </c>
      <c r="AZ37" s="71" t="s">
        <v>487</v>
      </c>
      <c r="BA37" s="72" t="s">
        <v>488</v>
      </c>
      <c r="BB37" s="73" t="s">
        <v>489</v>
      </c>
    </row>
    <row r="38" spans="1:54" s="38" customFormat="1" ht="160.5" customHeight="1">
      <c r="A38" s="70">
        <v>37</v>
      </c>
      <c r="B38" s="71" t="s">
        <v>490</v>
      </c>
      <c r="C38" s="71" t="s">
        <v>381</v>
      </c>
      <c r="D38" s="71" t="s">
        <v>491</v>
      </c>
      <c r="E38" s="71">
        <v>2014</v>
      </c>
      <c r="F38" s="71" t="s">
        <v>54</v>
      </c>
      <c r="G38" s="71" t="s">
        <v>125</v>
      </c>
      <c r="H38" s="71" t="s">
        <v>233</v>
      </c>
      <c r="I38" s="71" t="str">
        <f t="array" ref="I38">_xlfn.TEXTJOIN(",", TRUE, IF(Table4[study_id]=Table3[[#This Row],[study_id]], Table4[iso_code], ""))</f>
        <v>MU</v>
      </c>
      <c r="J38" s="71">
        <f>COUNTIF(study_countries!A:A,A38)</f>
        <v>1</v>
      </c>
      <c r="K38" s="71" t="s">
        <v>315</v>
      </c>
      <c r="L38" s="71" t="s">
        <v>492</v>
      </c>
      <c r="M38" s="71" t="s">
        <v>493</v>
      </c>
      <c r="N38" s="71">
        <v>2010</v>
      </c>
      <c r="O38" s="71">
        <v>2030</v>
      </c>
      <c r="P38" s="71" t="s">
        <v>60</v>
      </c>
      <c r="Q38" s="71" t="s">
        <v>431</v>
      </c>
      <c r="R38" s="71" t="s">
        <v>189</v>
      </c>
      <c r="S38" s="71" t="s">
        <v>62</v>
      </c>
      <c r="T38" s="71" t="s">
        <v>63</v>
      </c>
      <c r="U38" s="71" t="s">
        <v>62</v>
      </c>
      <c r="V38" s="71" t="s">
        <v>62</v>
      </c>
      <c r="W38" s="71" t="s">
        <v>63</v>
      </c>
      <c r="X38" s="71" t="s">
        <v>63</v>
      </c>
      <c r="Y38" s="71" t="s">
        <v>62</v>
      </c>
      <c r="Z38" s="71" t="s">
        <v>63</v>
      </c>
      <c r="AA38" s="71" t="s">
        <v>62</v>
      </c>
      <c r="AB38" s="71" t="s">
        <v>142</v>
      </c>
      <c r="AC38" s="71" t="s">
        <v>65</v>
      </c>
      <c r="AD38" s="71" t="s">
        <v>63</v>
      </c>
      <c r="AE38" s="71" t="s">
        <v>62</v>
      </c>
      <c r="AF38" s="71" t="s">
        <v>63</v>
      </c>
      <c r="AG38" s="71" t="s">
        <v>63</v>
      </c>
      <c r="AH38" s="71" t="s">
        <v>85</v>
      </c>
      <c r="AI38" s="71" t="s">
        <v>63</v>
      </c>
      <c r="AJ38" s="71" t="s">
        <v>63</v>
      </c>
      <c r="AK38" s="71" t="s">
        <v>63</v>
      </c>
      <c r="AL38" s="71" t="s">
        <v>62</v>
      </c>
      <c r="AM38" s="71" t="s">
        <v>62</v>
      </c>
      <c r="AN38" s="71" t="s">
        <v>494</v>
      </c>
      <c r="AO38" s="71" t="s">
        <v>495</v>
      </c>
      <c r="AP38" s="71" t="s">
        <v>496</v>
      </c>
      <c r="AQ38" s="71" t="s">
        <v>497</v>
      </c>
      <c r="AR38" s="71" t="s">
        <v>132</v>
      </c>
      <c r="AS38" s="71" t="s">
        <v>498</v>
      </c>
      <c r="AT38" s="71" t="s">
        <v>63</v>
      </c>
      <c r="AU38" s="74" t="s">
        <v>72</v>
      </c>
      <c r="AV38" s="79" t="str" cm="1">
        <f t="array" ref="AV3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8" s="79" t="str" cm="1">
        <f t="array" ref="AW3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8" s="71" t="str" cm="1">
        <f t="array" ref="AX3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38" s="71" t="s">
        <v>63</v>
      </c>
      <c r="AZ38" s="71"/>
      <c r="BA38" s="72" t="s">
        <v>499</v>
      </c>
      <c r="BB38" s="73" t="s">
        <v>500</v>
      </c>
    </row>
    <row r="39" spans="1:54" s="38" customFormat="1" ht="124.5" customHeight="1">
      <c r="A39" s="70">
        <v>38</v>
      </c>
      <c r="B39" s="71" t="s">
        <v>501</v>
      </c>
      <c r="C39" s="71" t="s">
        <v>502</v>
      </c>
      <c r="D39" s="71" t="s">
        <v>503</v>
      </c>
      <c r="E39" s="71">
        <v>2024</v>
      </c>
      <c r="F39" s="71" t="s">
        <v>54</v>
      </c>
      <c r="G39" s="71" t="s">
        <v>125</v>
      </c>
      <c r="H39" s="71" t="s">
        <v>233</v>
      </c>
      <c r="I39" s="71" t="str">
        <f t="array" ref="I39">_xlfn.TEXTJOIN(",", TRUE, IF(Table4[study_id]=Table3[[#This Row],[study_id]], Table4[iso_code], ""))</f>
        <v>MA</v>
      </c>
      <c r="J39" s="71">
        <f>COUNTIF(study_countries!A:A,A39)</f>
        <v>1</v>
      </c>
      <c r="K39" s="71" t="s">
        <v>218</v>
      </c>
      <c r="L39" s="71" t="s">
        <v>504</v>
      </c>
      <c r="M39" s="71" t="s">
        <v>505</v>
      </c>
      <c r="N39" s="71">
        <v>2020</v>
      </c>
      <c r="O39" s="71">
        <v>2050</v>
      </c>
      <c r="P39" s="71" t="s">
        <v>60</v>
      </c>
      <c r="Q39" s="71" t="s">
        <v>81</v>
      </c>
      <c r="R39" s="71" t="s">
        <v>61</v>
      </c>
      <c r="S39" s="71" t="s">
        <v>62</v>
      </c>
      <c r="T39" s="71" t="s">
        <v>62</v>
      </c>
      <c r="U39" s="71" t="s">
        <v>62</v>
      </c>
      <c r="V39" s="71" t="s">
        <v>63</v>
      </c>
      <c r="W39" s="71" t="s">
        <v>63</v>
      </c>
      <c r="X39" s="71" t="s">
        <v>63</v>
      </c>
      <c r="Y39" s="71" t="s">
        <v>62</v>
      </c>
      <c r="Z39" s="71" t="s">
        <v>63</v>
      </c>
      <c r="AA39" s="71" t="s">
        <v>62</v>
      </c>
      <c r="AB39" s="71" t="s">
        <v>64</v>
      </c>
      <c r="AC39" s="71" t="s">
        <v>100</v>
      </c>
      <c r="AD39" s="71" t="s">
        <v>62</v>
      </c>
      <c r="AE39" s="71" t="s">
        <v>62</v>
      </c>
      <c r="AF39" s="71" t="s">
        <v>63</v>
      </c>
      <c r="AG39" s="71" t="s">
        <v>63</v>
      </c>
      <c r="AH39" s="71" t="s">
        <v>85</v>
      </c>
      <c r="AI39" s="71" t="s">
        <v>63</v>
      </c>
      <c r="AJ39" s="71" t="s">
        <v>63</v>
      </c>
      <c r="AK39" s="71" t="s">
        <v>63</v>
      </c>
      <c r="AL39" s="71" t="s">
        <v>62</v>
      </c>
      <c r="AM39" s="71" t="s">
        <v>62</v>
      </c>
      <c r="AN39" s="71" t="s">
        <v>506</v>
      </c>
      <c r="AO39" s="71" t="s">
        <v>507</v>
      </c>
      <c r="AP39" s="71" t="s">
        <v>508</v>
      </c>
      <c r="AQ39" s="71" t="s">
        <v>509</v>
      </c>
      <c r="AR39" s="71" t="s">
        <v>62</v>
      </c>
      <c r="AS39" s="71"/>
      <c r="AT39" s="71" t="s">
        <v>63</v>
      </c>
      <c r="AU39" s="74">
        <v>0.05</v>
      </c>
      <c r="AV39" s="79" cm="1">
        <f t="array" ref="AV3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39" s="79" cm="1">
        <f t="array" ref="AW3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39" s="71" t="str" cm="1">
        <f t="array" ref="AX3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39" s="71" t="s">
        <v>63</v>
      </c>
      <c r="AZ39" s="71"/>
      <c r="BA39" s="72" t="s">
        <v>510</v>
      </c>
      <c r="BB39" s="73" t="s">
        <v>511</v>
      </c>
    </row>
    <row r="40" spans="1:54" s="38" customFormat="1" ht="124.5" customHeight="1">
      <c r="A40" s="70">
        <v>39</v>
      </c>
      <c r="B40" s="71" t="s">
        <v>512</v>
      </c>
      <c r="C40" s="71" t="s">
        <v>513</v>
      </c>
      <c r="D40" s="71" t="s">
        <v>514</v>
      </c>
      <c r="E40" s="71">
        <v>2025</v>
      </c>
      <c r="F40" s="71" t="s">
        <v>231</v>
      </c>
      <c r="G40" s="71" t="s">
        <v>232</v>
      </c>
      <c r="H40" s="71" t="s">
        <v>233</v>
      </c>
      <c r="I40" s="71" t="str">
        <f t="array" ref="I40">_xlfn.TEXTJOIN(",", TRUE, IF(Table4[study_id]=Table3[[#This Row],[study_id]], Table4[iso_code], ""))</f>
        <v>MA</v>
      </c>
      <c r="J40" s="71">
        <f>COUNTIF(study_countries!A:A,A40)</f>
        <v>1</v>
      </c>
      <c r="K40" s="71" t="s">
        <v>218</v>
      </c>
      <c r="L40" s="71" t="s">
        <v>515</v>
      </c>
      <c r="M40" s="71" t="s">
        <v>516</v>
      </c>
      <c r="N40" s="71"/>
      <c r="O40" s="71">
        <v>2050</v>
      </c>
      <c r="P40" s="71"/>
      <c r="Q40" s="71"/>
      <c r="R40" s="71"/>
      <c r="S40" s="71"/>
      <c r="T40" s="71"/>
      <c r="U40" s="71"/>
      <c r="V40" s="71"/>
      <c r="W40" s="71"/>
      <c r="X40" s="71"/>
      <c r="Y40" s="71"/>
      <c r="Z40" s="71"/>
      <c r="AA40" s="71"/>
      <c r="AB40" s="71" t="s">
        <v>517</v>
      </c>
      <c r="AC40" s="71" t="s">
        <v>84</v>
      </c>
      <c r="AD40" s="71" t="s">
        <v>62</v>
      </c>
      <c r="AE40" s="71" t="s">
        <v>62</v>
      </c>
      <c r="AF40" s="71" t="s">
        <v>62</v>
      </c>
      <c r="AG40" s="71"/>
      <c r="AH40" s="71" t="s">
        <v>85</v>
      </c>
      <c r="AI40" s="71" t="s">
        <v>63</v>
      </c>
      <c r="AJ40" s="71" t="s">
        <v>63</v>
      </c>
      <c r="AK40" s="71" t="s">
        <v>63</v>
      </c>
      <c r="AL40" s="71" t="s">
        <v>63</v>
      </c>
      <c r="AM40" s="71" t="s">
        <v>63</v>
      </c>
      <c r="AN40" s="71"/>
      <c r="AO40" s="71"/>
      <c r="AP40" s="71" t="s">
        <v>518</v>
      </c>
      <c r="AQ40" s="71" t="s">
        <v>509</v>
      </c>
      <c r="AR40" s="71" t="s">
        <v>62</v>
      </c>
      <c r="AS40" s="71"/>
      <c r="AT40" s="71" t="s">
        <v>63</v>
      </c>
      <c r="AU40" s="74"/>
      <c r="AV40" s="79" t="str" cm="1">
        <f t="array" ref="AV4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0" s="79" t="str" cm="1">
        <f t="array" ref="AW4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0" s="71" t="str" cm="1">
        <f t="array" ref="AX4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0" s="71"/>
      <c r="AZ40" s="71"/>
      <c r="BA40" s="72" t="s">
        <v>519</v>
      </c>
      <c r="BB40" s="73" t="s">
        <v>520</v>
      </c>
    </row>
    <row r="41" spans="1:54" s="38" customFormat="1" ht="124.5" customHeight="1">
      <c r="A41" s="70">
        <v>40</v>
      </c>
      <c r="B41" s="71" t="s">
        <v>521</v>
      </c>
      <c r="C41" s="71" t="s">
        <v>522</v>
      </c>
      <c r="D41" s="71" t="s">
        <v>523</v>
      </c>
      <c r="E41" s="71">
        <v>2022</v>
      </c>
      <c r="F41" s="71" t="s">
        <v>54</v>
      </c>
      <c r="G41" s="71" t="s">
        <v>125</v>
      </c>
      <c r="H41" s="71" t="s">
        <v>233</v>
      </c>
      <c r="I41" s="71" t="str">
        <f t="array" ref="I41">_xlfn.TEXTJOIN(",", TRUE, IF(Table4[study_id]=Table3[[#This Row],[study_id]], Table4[iso_code], ""))</f>
        <v>MZ</v>
      </c>
      <c r="J41" s="71">
        <f>COUNTIF(study_countries!A:A,A41)</f>
        <v>1</v>
      </c>
      <c r="K41" s="71" t="s">
        <v>266</v>
      </c>
      <c r="L41" s="71" t="s">
        <v>524</v>
      </c>
      <c r="M41" s="71" t="s">
        <v>525</v>
      </c>
      <c r="N41" s="71">
        <v>2022</v>
      </c>
      <c r="O41" s="71">
        <v>2032</v>
      </c>
      <c r="P41" s="71" t="s">
        <v>60</v>
      </c>
      <c r="Q41" s="71" t="s">
        <v>81</v>
      </c>
      <c r="R41" s="71" t="s">
        <v>61</v>
      </c>
      <c r="S41" s="71" t="s">
        <v>62</v>
      </c>
      <c r="T41" s="71" t="s">
        <v>62</v>
      </c>
      <c r="U41" s="71" t="s">
        <v>62</v>
      </c>
      <c r="V41" s="71" t="s">
        <v>63</v>
      </c>
      <c r="W41" s="71" t="s">
        <v>63</v>
      </c>
      <c r="X41" s="71" t="s">
        <v>63</v>
      </c>
      <c r="Y41" s="71" t="s">
        <v>62</v>
      </c>
      <c r="Z41" s="71" t="s">
        <v>62</v>
      </c>
      <c r="AA41" s="71" t="s">
        <v>63</v>
      </c>
      <c r="AB41" s="71" t="s">
        <v>64</v>
      </c>
      <c r="AC41" s="71" t="s">
        <v>65</v>
      </c>
      <c r="AD41" s="71" t="s">
        <v>62</v>
      </c>
      <c r="AE41" s="71" t="s">
        <v>62</v>
      </c>
      <c r="AF41" s="71" t="s">
        <v>63</v>
      </c>
      <c r="AG41" s="71" t="s">
        <v>63</v>
      </c>
      <c r="AH41" s="71" t="s">
        <v>85</v>
      </c>
      <c r="AI41" s="71" t="s">
        <v>63</v>
      </c>
      <c r="AJ41" s="71" t="s">
        <v>63</v>
      </c>
      <c r="AK41" s="71" t="s">
        <v>63</v>
      </c>
      <c r="AL41" s="71" t="s">
        <v>62</v>
      </c>
      <c r="AM41" s="71" t="s">
        <v>132</v>
      </c>
      <c r="AN41" s="71" t="s">
        <v>526</v>
      </c>
      <c r="AO41" s="71" t="s">
        <v>527</v>
      </c>
      <c r="AP41" s="71" t="s">
        <v>521</v>
      </c>
      <c r="AQ41" s="71" t="s">
        <v>528</v>
      </c>
      <c r="AR41" s="71" t="s">
        <v>63</v>
      </c>
      <c r="AS41" s="71" t="s">
        <v>529</v>
      </c>
      <c r="AT41" s="71" t="s">
        <v>62</v>
      </c>
      <c r="AU41" s="74" t="s">
        <v>72</v>
      </c>
      <c r="AV41" s="79" t="str" cm="1">
        <f t="array" ref="AV4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1" s="79" t="str" cm="1">
        <f t="array" ref="AW4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1" s="71" t="str" cm="1">
        <f t="array" ref="AX4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41" s="71" t="s">
        <v>63</v>
      </c>
      <c r="AZ41" s="71"/>
      <c r="BA41" s="72" t="s">
        <v>530</v>
      </c>
      <c r="BB41" s="73" t="s">
        <v>531</v>
      </c>
    </row>
    <row r="42" spans="1:54" s="38" customFormat="1" ht="105" customHeight="1">
      <c r="A42" s="70">
        <v>41</v>
      </c>
      <c r="B42" s="71" t="s">
        <v>532</v>
      </c>
      <c r="C42" s="71" t="s">
        <v>381</v>
      </c>
      <c r="D42" s="71" t="s">
        <v>533</v>
      </c>
      <c r="E42" s="71">
        <v>2022</v>
      </c>
      <c r="F42" s="71" t="s">
        <v>54</v>
      </c>
      <c r="G42" s="71" t="s">
        <v>125</v>
      </c>
      <c r="H42" s="71" t="s">
        <v>233</v>
      </c>
      <c r="I42" s="71" t="str">
        <f t="array" ref="I42">_xlfn.TEXTJOIN(",", TRUE, IF(Table4[study_id]=Table3[[#This Row],[study_id]], Table4[iso_code], ""))</f>
        <v>NG</v>
      </c>
      <c r="J42" s="71">
        <f>COUNTIF(study_countries!A:A,A42)</f>
        <v>1</v>
      </c>
      <c r="K42" s="71" t="s">
        <v>243</v>
      </c>
      <c r="L42" s="71" t="s">
        <v>534</v>
      </c>
      <c r="M42" s="71" t="s">
        <v>535</v>
      </c>
      <c r="N42" s="71">
        <v>2017</v>
      </c>
      <c r="O42" s="71">
        <v>2040</v>
      </c>
      <c r="P42" s="71" t="s">
        <v>60</v>
      </c>
      <c r="Q42" s="71" t="s">
        <v>431</v>
      </c>
      <c r="R42" s="71" t="s">
        <v>189</v>
      </c>
      <c r="S42" s="71" t="s">
        <v>62</v>
      </c>
      <c r="T42" s="71" t="s">
        <v>62</v>
      </c>
      <c r="U42" s="71" t="s">
        <v>62</v>
      </c>
      <c r="V42" s="71" t="s">
        <v>62</v>
      </c>
      <c r="W42" s="71" t="s">
        <v>63</v>
      </c>
      <c r="X42" s="71" t="s">
        <v>63</v>
      </c>
      <c r="Y42" s="71" t="s">
        <v>62</v>
      </c>
      <c r="Z42" s="71" t="s">
        <v>63</v>
      </c>
      <c r="AA42" s="71" t="s">
        <v>62</v>
      </c>
      <c r="AB42" s="71" t="s">
        <v>64</v>
      </c>
      <c r="AC42" s="71" t="s">
        <v>65</v>
      </c>
      <c r="AD42" s="71" t="s">
        <v>62</v>
      </c>
      <c r="AE42" s="71" t="s">
        <v>62</v>
      </c>
      <c r="AF42" s="71" t="s">
        <v>63</v>
      </c>
      <c r="AG42" s="71" t="s">
        <v>63</v>
      </c>
      <c r="AH42" s="71" t="s">
        <v>85</v>
      </c>
      <c r="AI42" s="71" t="s">
        <v>63</v>
      </c>
      <c r="AJ42" s="71" t="s">
        <v>63</v>
      </c>
      <c r="AK42" s="71" t="s">
        <v>62</v>
      </c>
      <c r="AL42" s="71" t="s">
        <v>62</v>
      </c>
      <c r="AM42" s="71" t="s">
        <v>62</v>
      </c>
      <c r="AN42" s="71"/>
      <c r="AO42" s="71"/>
      <c r="AP42" s="71" t="s">
        <v>536</v>
      </c>
      <c r="AQ42" s="71" t="s">
        <v>537</v>
      </c>
      <c r="AR42" s="71" t="s">
        <v>132</v>
      </c>
      <c r="AS42" s="71"/>
      <c r="AT42" s="71" t="s">
        <v>63</v>
      </c>
      <c r="AU42" s="74" t="s">
        <v>72</v>
      </c>
      <c r="AV42" s="79" t="str" cm="1">
        <f t="array" ref="AV4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2" s="79" t="str" cm="1">
        <f t="array" ref="AW4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2" s="71" t="str" cm="1">
        <f t="array" ref="AX4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42" s="71" t="s">
        <v>63</v>
      </c>
      <c r="AZ42" s="71"/>
      <c r="BA42" s="72" t="s">
        <v>538</v>
      </c>
      <c r="BB42" s="73" t="s">
        <v>539</v>
      </c>
    </row>
    <row r="43" spans="1:54" s="38" customFormat="1" ht="171.75" customHeight="1">
      <c r="A43" s="70">
        <v>42</v>
      </c>
      <c r="B43" s="71" t="s">
        <v>540</v>
      </c>
      <c r="C43" s="71" t="s">
        <v>381</v>
      </c>
      <c r="D43" s="71" t="s">
        <v>541</v>
      </c>
      <c r="E43" s="71">
        <v>2017</v>
      </c>
      <c r="F43" s="71" t="s">
        <v>54</v>
      </c>
      <c r="G43" s="71" t="s">
        <v>125</v>
      </c>
      <c r="H43" s="71" t="s">
        <v>233</v>
      </c>
      <c r="I43" s="71" t="str">
        <f t="array" ref="I43">_xlfn.TEXTJOIN(",", TRUE, IF(Table4[study_id]=Table3[[#This Row],[study_id]], Table4[iso_code], ""))</f>
        <v>NG</v>
      </c>
      <c r="J43" s="71">
        <f>COUNTIF(study_countries!A:A,A43)</f>
        <v>1</v>
      </c>
      <c r="K43" s="71" t="s">
        <v>243</v>
      </c>
      <c r="L43" s="71" t="s">
        <v>542</v>
      </c>
      <c r="M43" s="71" t="s">
        <v>543</v>
      </c>
      <c r="N43" s="71">
        <v>2010</v>
      </c>
      <c r="O43" s="71">
        <v>2040</v>
      </c>
      <c r="P43" s="71" t="s">
        <v>60</v>
      </c>
      <c r="Q43" s="71" t="s">
        <v>431</v>
      </c>
      <c r="R43" s="71" t="s">
        <v>189</v>
      </c>
      <c r="S43" s="71" t="s">
        <v>62</v>
      </c>
      <c r="T43" s="71" t="s">
        <v>62</v>
      </c>
      <c r="U43" s="71" t="s">
        <v>62</v>
      </c>
      <c r="V43" s="71" t="s">
        <v>62</v>
      </c>
      <c r="W43" s="71" t="s">
        <v>62</v>
      </c>
      <c r="X43" s="71" t="s">
        <v>62</v>
      </c>
      <c r="Y43" s="71" t="s">
        <v>62</v>
      </c>
      <c r="Z43" s="71" t="s">
        <v>63</v>
      </c>
      <c r="AA43" s="71" t="s">
        <v>62</v>
      </c>
      <c r="AB43" s="71" t="s">
        <v>142</v>
      </c>
      <c r="AC43" s="71" t="s">
        <v>65</v>
      </c>
      <c r="AD43" s="71" t="s">
        <v>62</v>
      </c>
      <c r="AE43" s="71" t="s">
        <v>62</v>
      </c>
      <c r="AF43" s="71" t="s">
        <v>63</v>
      </c>
      <c r="AG43" s="71" t="s">
        <v>63</v>
      </c>
      <c r="AH43" s="71" t="s">
        <v>85</v>
      </c>
      <c r="AI43" s="71" t="s">
        <v>63</v>
      </c>
      <c r="AJ43" s="71" t="s">
        <v>62</v>
      </c>
      <c r="AK43" s="71" t="s">
        <v>62</v>
      </c>
      <c r="AL43" s="71" t="s">
        <v>63</v>
      </c>
      <c r="AM43" s="71" t="s">
        <v>62</v>
      </c>
      <c r="AN43" s="71" t="s">
        <v>544</v>
      </c>
      <c r="AO43" s="71" t="s">
        <v>545</v>
      </c>
      <c r="AP43" s="71" t="s">
        <v>546</v>
      </c>
      <c r="AQ43" s="71" t="s">
        <v>547</v>
      </c>
      <c r="AR43" s="71" t="s">
        <v>132</v>
      </c>
      <c r="AS43" s="71"/>
      <c r="AT43" s="71" t="s">
        <v>63</v>
      </c>
      <c r="AU43" s="74">
        <v>0.05</v>
      </c>
      <c r="AV43" s="79" cm="1">
        <f t="array" ref="AV4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43" s="79" cm="1">
        <f t="array" ref="AW4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43" s="71" t="str" cm="1">
        <f t="array" ref="AX4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43" s="71" t="s">
        <v>63</v>
      </c>
      <c r="AZ43" s="71"/>
      <c r="BA43" s="72" t="s">
        <v>548</v>
      </c>
      <c r="BB43" s="73" t="s">
        <v>549</v>
      </c>
    </row>
    <row r="44" spans="1:54" s="38" customFormat="1" ht="171.75" customHeight="1">
      <c r="A44" s="70">
        <v>43</v>
      </c>
      <c r="B44" s="71" t="s">
        <v>550</v>
      </c>
      <c r="C44" s="71" t="s">
        <v>551</v>
      </c>
      <c r="D44" s="71" t="s">
        <v>552</v>
      </c>
      <c r="E44" s="71">
        <v>2021</v>
      </c>
      <c r="F44" s="71" t="s">
        <v>54</v>
      </c>
      <c r="G44" s="71" t="s">
        <v>125</v>
      </c>
      <c r="H44" s="71" t="s">
        <v>233</v>
      </c>
      <c r="I44" s="71" t="str">
        <f t="array" ref="I44">_xlfn.TEXTJOIN(",", TRUE, IF(Table4[study_id]=Table3[[#This Row],[study_id]], Table4[iso_code], ""))</f>
        <v>NG</v>
      </c>
      <c r="J44" s="71">
        <f>COUNTIF(study_countries!A:A,A44)</f>
        <v>1</v>
      </c>
      <c r="K44" s="71" t="s">
        <v>243</v>
      </c>
      <c r="L44" s="71" t="s">
        <v>553</v>
      </c>
      <c r="M44" s="71" t="s">
        <v>554</v>
      </c>
      <c r="N44" s="71">
        <v>2015</v>
      </c>
      <c r="O44" s="71">
        <v>2060</v>
      </c>
      <c r="P44" s="71" t="s">
        <v>60</v>
      </c>
      <c r="Q44" s="71" t="s">
        <v>155</v>
      </c>
      <c r="R44" s="71" t="s">
        <v>82</v>
      </c>
      <c r="S44" s="71" t="s">
        <v>62</v>
      </c>
      <c r="T44" s="71" t="s">
        <v>62</v>
      </c>
      <c r="U44" s="71" t="s">
        <v>62</v>
      </c>
      <c r="V44" s="71" t="s">
        <v>63</v>
      </c>
      <c r="W44" s="71" t="s">
        <v>62</v>
      </c>
      <c r="X44" s="71" t="s">
        <v>63</v>
      </c>
      <c r="Y44" s="71" t="s">
        <v>62</v>
      </c>
      <c r="Z44" s="71" t="s">
        <v>63</v>
      </c>
      <c r="AA44" s="71" t="s">
        <v>63</v>
      </c>
      <c r="AB44" s="71" t="s">
        <v>64</v>
      </c>
      <c r="AC44" s="71" t="s">
        <v>65</v>
      </c>
      <c r="AD44" s="71" t="s">
        <v>63</v>
      </c>
      <c r="AE44" s="71" t="s">
        <v>62</v>
      </c>
      <c r="AF44" s="71" t="s">
        <v>62</v>
      </c>
      <c r="AG44" s="71" t="s">
        <v>63</v>
      </c>
      <c r="AH44" s="71" t="s">
        <v>85</v>
      </c>
      <c r="AI44" s="71" t="s">
        <v>63</v>
      </c>
      <c r="AJ44" s="71" t="s">
        <v>63</v>
      </c>
      <c r="AK44" s="71" t="s">
        <v>63</v>
      </c>
      <c r="AL44" s="71" t="s">
        <v>62</v>
      </c>
      <c r="AM44" s="71" t="s">
        <v>63</v>
      </c>
      <c r="AN44" s="71" t="s">
        <v>555</v>
      </c>
      <c r="AO44" s="71" t="s">
        <v>556</v>
      </c>
      <c r="AP44" s="71" t="s">
        <v>557</v>
      </c>
      <c r="AQ44" s="71" t="s">
        <v>558</v>
      </c>
      <c r="AR44" s="71" t="s">
        <v>63</v>
      </c>
      <c r="AS44" s="71"/>
      <c r="AT44" s="71" t="s">
        <v>63</v>
      </c>
      <c r="AU44" s="74">
        <v>0.15</v>
      </c>
      <c r="AV44" s="79" cm="1">
        <f t="array" ref="AV4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0.15</v>
      </c>
      <c r="AW44" s="79" cm="1">
        <f t="array" ref="AW4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0.15</v>
      </c>
      <c r="AX44" s="71" t="str" cm="1">
        <f t="array" ref="AX4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44" s="71" t="s">
        <v>63</v>
      </c>
      <c r="AZ44" s="71"/>
      <c r="BA44" s="72" t="s">
        <v>559</v>
      </c>
      <c r="BB44" s="73" t="s">
        <v>560</v>
      </c>
    </row>
    <row r="45" spans="1:54" s="38" customFormat="1" ht="171.75" customHeight="1">
      <c r="A45" s="70">
        <v>44</v>
      </c>
      <c r="B45" s="71" t="s">
        <v>561</v>
      </c>
      <c r="C45" s="71" t="s">
        <v>562</v>
      </c>
      <c r="D45" s="71" t="s">
        <v>563</v>
      </c>
      <c r="E45" s="71">
        <v>2019</v>
      </c>
      <c r="F45" s="71" t="s">
        <v>231</v>
      </c>
      <c r="G45" s="71" t="s">
        <v>125</v>
      </c>
      <c r="H45" s="71" t="s">
        <v>233</v>
      </c>
      <c r="I45" s="71" t="str">
        <f t="array" ref="I45">_xlfn.TEXTJOIN(",", TRUE, IF(Table4[study_id]=Table3[[#This Row],[study_id]], Table4[iso_code], ""))</f>
        <v>NG</v>
      </c>
      <c r="J45" s="71">
        <f>COUNTIF(study_countries!A:A,A45)</f>
        <v>1</v>
      </c>
      <c r="K45" s="71" t="s">
        <v>243</v>
      </c>
      <c r="L45" s="71" t="s">
        <v>564</v>
      </c>
      <c r="M45" s="71" t="s">
        <v>565</v>
      </c>
      <c r="N45" s="71">
        <v>2010</v>
      </c>
      <c r="O45" s="71">
        <v>2050</v>
      </c>
      <c r="P45" s="71"/>
      <c r="Q45" s="71"/>
      <c r="R45" s="71"/>
      <c r="S45" s="71"/>
      <c r="T45" s="71"/>
      <c r="U45" s="71"/>
      <c r="V45" s="71"/>
      <c r="W45" s="71"/>
      <c r="X45" s="71"/>
      <c r="Y45" s="71"/>
      <c r="Z45" s="71"/>
      <c r="AA45" s="71"/>
      <c r="AB45" s="71" t="s">
        <v>142</v>
      </c>
      <c r="AC45" s="71" t="s">
        <v>100</v>
      </c>
      <c r="AD45" s="71" t="s">
        <v>62</v>
      </c>
      <c r="AE45" s="71" t="s">
        <v>62</v>
      </c>
      <c r="AF45" s="71" t="s">
        <v>62</v>
      </c>
      <c r="AG45" s="71"/>
      <c r="AH45" s="71" t="s">
        <v>85</v>
      </c>
      <c r="AI45" s="71" t="s">
        <v>63</v>
      </c>
      <c r="AJ45" s="71" t="s">
        <v>62</v>
      </c>
      <c r="AK45" s="71" t="s">
        <v>62</v>
      </c>
      <c r="AL45" s="71" t="s">
        <v>63</v>
      </c>
      <c r="AM45" s="71" t="s">
        <v>62</v>
      </c>
      <c r="AN45" s="71"/>
      <c r="AO45" s="71"/>
      <c r="AP45" s="71" t="s">
        <v>566</v>
      </c>
      <c r="AQ45" s="71" t="s">
        <v>567</v>
      </c>
      <c r="AR45" s="71" t="s">
        <v>132</v>
      </c>
      <c r="AS45" s="71"/>
      <c r="AT45" s="71" t="s">
        <v>63</v>
      </c>
      <c r="AU45" s="74"/>
      <c r="AV45" s="79" t="str" cm="1">
        <f t="array" ref="AV4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5" s="79" t="str" cm="1">
        <f t="array" ref="AW4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5" s="71" t="str" cm="1">
        <f t="array" ref="AX4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5" s="71"/>
      <c r="AZ45" s="71"/>
      <c r="BA45" s="72" t="s">
        <v>568</v>
      </c>
      <c r="BB45" s="73" t="s">
        <v>569</v>
      </c>
    </row>
    <row r="46" spans="1:54" s="38" customFormat="1" ht="105" customHeight="1">
      <c r="A46" s="70">
        <v>45</v>
      </c>
      <c r="B46" s="71" t="s">
        <v>570</v>
      </c>
      <c r="C46" s="71" t="s">
        <v>571</v>
      </c>
      <c r="D46" s="71" t="s">
        <v>572</v>
      </c>
      <c r="E46" s="71">
        <v>2021</v>
      </c>
      <c r="F46" s="71" t="s">
        <v>54</v>
      </c>
      <c r="G46" s="71" t="s">
        <v>125</v>
      </c>
      <c r="H46" s="71" t="s">
        <v>217</v>
      </c>
      <c r="I46" s="71" t="str">
        <f t="array" ref="I46">_xlfn.TEXTJOIN(",", TRUE, IF(Table4[study_id]=Table3[[#This Row],[study_id]], Table4[iso_code], ""))</f>
        <v>NG</v>
      </c>
      <c r="J46" s="71">
        <f>COUNTIF(study_countries!A:A,A46)</f>
        <v>1</v>
      </c>
      <c r="K46" s="71" t="s">
        <v>243</v>
      </c>
      <c r="L46" s="71" t="s">
        <v>573</v>
      </c>
      <c r="M46" s="71" t="s">
        <v>574</v>
      </c>
      <c r="N46" s="71">
        <v>2015</v>
      </c>
      <c r="O46" s="71">
        <v>2040</v>
      </c>
      <c r="P46" s="71" t="s">
        <v>155</v>
      </c>
      <c r="Q46" s="71" t="s">
        <v>155</v>
      </c>
      <c r="R46" s="71" t="s">
        <v>61</v>
      </c>
      <c r="S46" s="71" t="s">
        <v>63</v>
      </c>
      <c r="T46" s="71" t="s">
        <v>62</v>
      </c>
      <c r="U46" s="71" t="s">
        <v>63</v>
      </c>
      <c r="V46" s="71" t="s">
        <v>62</v>
      </c>
      <c r="W46" s="71" t="s">
        <v>63</v>
      </c>
      <c r="X46" s="71" t="s">
        <v>63</v>
      </c>
      <c r="Y46" s="71" t="s">
        <v>62</v>
      </c>
      <c r="Z46" s="71" t="s">
        <v>63</v>
      </c>
      <c r="AA46" s="71" t="s">
        <v>63</v>
      </c>
      <c r="AB46" s="71" t="s">
        <v>64</v>
      </c>
      <c r="AC46" s="71" t="s">
        <v>65</v>
      </c>
      <c r="AD46" s="71" t="s">
        <v>62</v>
      </c>
      <c r="AE46" s="71" t="s">
        <v>63</v>
      </c>
      <c r="AF46" s="71" t="s">
        <v>62</v>
      </c>
      <c r="AG46" s="71" t="s">
        <v>63</v>
      </c>
      <c r="AH46" s="71" t="s">
        <v>66</v>
      </c>
      <c r="AI46" s="71" t="s">
        <v>63</v>
      </c>
      <c r="AJ46" s="71" t="s">
        <v>63</v>
      </c>
      <c r="AK46" s="71" t="s">
        <v>63</v>
      </c>
      <c r="AL46" s="71" t="s">
        <v>62</v>
      </c>
      <c r="AM46" s="71" t="s">
        <v>63</v>
      </c>
      <c r="AN46" s="71" t="s">
        <v>575</v>
      </c>
      <c r="AO46" s="71" t="s">
        <v>576</v>
      </c>
      <c r="AP46" s="71" t="s">
        <v>577</v>
      </c>
      <c r="AQ46" s="71" t="s">
        <v>578</v>
      </c>
      <c r="AR46" s="71" t="s">
        <v>63</v>
      </c>
      <c r="AS46" s="71"/>
      <c r="AT46" s="71" t="s">
        <v>63</v>
      </c>
      <c r="AU46" s="74">
        <v>0.05</v>
      </c>
      <c r="AV46" s="79" cm="1">
        <f t="array" ref="AV4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46" s="79" cm="1">
        <f t="array" ref="AW4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46" s="71" t="str" cm="1">
        <f t="array" ref="AX4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46" s="71" t="s">
        <v>63</v>
      </c>
      <c r="AZ46" s="71"/>
      <c r="BA46" s="72" t="s">
        <v>579</v>
      </c>
      <c r="BB46" s="73" t="s">
        <v>580</v>
      </c>
    </row>
    <row r="47" spans="1:54" s="38" customFormat="1" ht="105" customHeight="1">
      <c r="A47" s="70">
        <v>46</v>
      </c>
      <c r="B47" s="71" t="s">
        <v>581</v>
      </c>
      <c r="C47" s="71" t="s">
        <v>582</v>
      </c>
      <c r="D47" s="71" t="s">
        <v>583</v>
      </c>
      <c r="E47" s="71">
        <v>2023</v>
      </c>
      <c r="F47" s="71" t="s">
        <v>231</v>
      </c>
      <c r="G47" s="71" t="s">
        <v>584</v>
      </c>
      <c r="H47" s="71" t="s">
        <v>217</v>
      </c>
      <c r="I47" s="71" t="str">
        <f t="array" ref="I47">_xlfn.TEXTJOIN(",", TRUE, IF(Table4[study_id]=Table3[[#This Row],[study_id]], Table4[iso_code], ""))</f>
        <v>NG</v>
      </c>
      <c r="J47" s="71">
        <f>COUNTIF(study_countries!A:A,A47)</f>
        <v>1</v>
      </c>
      <c r="K47" s="71" t="s">
        <v>243</v>
      </c>
      <c r="L47" s="71" t="s">
        <v>585</v>
      </c>
      <c r="M47" s="71" t="s">
        <v>586</v>
      </c>
      <c r="N47" s="71">
        <v>2018</v>
      </c>
      <c r="O47" s="71">
        <v>2030</v>
      </c>
      <c r="P47" s="71"/>
      <c r="Q47" s="71"/>
      <c r="R47" s="71"/>
      <c r="S47" s="71"/>
      <c r="T47" s="71"/>
      <c r="U47" s="71"/>
      <c r="V47" s="71"/>
      <c r="W47" s="71"/>
      <c r="X47" s="71"/>
      <c r="Y47" s="71"/>
      <c r="Z47" s="71"/>
      <c r="AA47" s="71"/>
      <c r="AB47" s="71" t="s">
        <v>64</v>
      </c>
      <c r="AC47" s="71" t="s">
        <v>100</v>
      </c>
      <c r="AD47" s="71" t="s">
        <v>62</v>
      </c>
      <c r="AE47" s="71" t="s">
        <v>62</v>
      </c>
      <c r="AF47" s="71" t="s">
        <v>63</v>
      </c>
      <c r="AG47" s="71"/>
      <c r="AH47" s="71" t="s">
        <v>66</v>
      </c>
      <c r="AI47" s="71" t="s">
        <v>63</v>
      </c>
      <c r="AJ47" s="71" t="s">
        <v>63</v>
      </c>
      <c r="AK47" s="71" t="s">
        <v>63</v>
      </c>
      <c r="AL47" s="71" t="s">
        <v>63</v>
      </c>
      <c r="AM47" s="71" t="s">
        <v>62</v>
      </c>
      <c r="AN47" s="71"/>
      <c r="AO47" s="71"/>
      <c r="AP47" s="71" t="s">
        <v>587</v>
      </c>
      <c r="AQ47" s="71" t="s">
        <v>588</v>
      </c>
      <c r="AR47" s="71" t="s">
        <v>132</v>
      </c>
      <c r="AS47" s="71"/>
      <c r="AT47" s="71" t="s">
        <v>63</v>
      </c>
      <c r="AU47" s="74"/>
      <c r="AV47" s="79" t="str" cm="1">
        <f t="array" ref="AV4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7" s="79" t="str" cm="1">
        <f t="array" ref="AW4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7" s="71" t="str" cm="1">
        <f t="array" ref="AX4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7" s="71"/>
      <c r="AZ47" s="71"/>
      <c r="BA47" s="72" t="s">
        <v>589</v>
      </c>
      <c r="BB47" s="73" t="s">
        <v>590</v>
      </c>
    </row>
    <row r="48" spans="1:54" s="38" customFormat="1" ht="171.75" customHeight="1">
      <c r="A48" s="70">
        <v>47</v>
      </c>
      <c r="B48" s="71" t="s">
        <v>591</v>
      </c>
      <c r="C48" s="71" t="s">
        <v>592</v>
      </c>
      <c r="D48" s="71" t="s">
        <v>593</v>
      </c>
      <c r="E48" s="71">
        <v>2020</v>
      </c>
      <c r="F48" s="71" t="s">
        <v>231</v>
      </c>
      <c r="G48" s="71" t="s">
        <v>584</v>
      </c>
      <c r="H48" s="71" t="s">
        <v>233</v>
      </c>
      <c r="I48" s="71" t="str">
        <f t="array" ref="I48">_xlfn.TEXTJOIN(",", TRUE, IF(Table4[study_id]=Table3[[#This Row],[study_id]], Table4[iso_code], ""))</f>
        <v>RW</v>
      </c>
      <c r="J48" s="71">
        <f>COUNTIF(study_countries!A:A,A48)</f>
        <v>1</v>
      </c>
      <c r="K48" s="71" t="s">
        <v>315</v>
      </c>
      <c r="L48" s="71" t="s">
        <v>594</v>
      </c>
      <c r="M48" s="71" t="s">
        <v>595</v>
      </c>
      <c r="N48" s="71"/>
      <c r="O48" s="71"/>
      <c r="P48" s="71"/>
      <c r="Q48" s="71"/>
      <c r="R48" s="71"/>
      <c r="S48" s="71"/>
      <c r="T48" s="71"/>
      <c r="U48" s="71"/>
      <c r="V48" s="71"/>
      <c r="W48" s="71"/>
      <c r="X48" s="71"/>
      <c r="Y48" s="71"/>
      <c r="Z48" s="71"/>
      <c r="AA48" s="71"/>
      <c r="AB48" s="71" t="s">
        <v>64</v>
      </c>
      <c r="AC48" s="71" t="s">
        <v>65</v>
      </c>
      <c r="AD48" s="71" t="s">
        <v>62</v>
      </c>
      <c r="AE48" s="71" t="s">
        <v>62</v>
      </c>
      <c r="AF48" s="71" t="s">
        <v>63</v>
      </c>
      <c r="AG48" s="71"/>
      <c r="AH48" s="71" t="s">
        <v>85</v>
      </c>
      <c r="AI48" s="71" t="s">
        <v>63</v>
      </c>
      <c r="AJ48" s="71" t="s">
        <v>63</v>
      </c>
      <c r="AK48" s="71" t="s">
        <v>63</v>
      </c>
      <c r="AL48" s="71" t="s">
        <v>62</v>
      </c>
      <c r="AM48" s="71" t="s">
        <v>62</v>
      </c>
      <c r="AN48" s="71"/>
      <c r="AO48" s="71"/>
      <c r="AP48" s="71" t="s">
        <v>596</v>
      </c>
      <c r="AQ48" s="71" t="s">
        <v>597</v>
      </c>
      <c r="AR48" s="71" t="s">
        <v>132</v>
      </c>
      <c r="AS48" s="71"/>
      <c r="AT48" s="71" t="s">
        <v>63</v>
      </c>
      <c r="AU48" s="74"/>
      <c r="AV48" s="79" t="str" cm="1">
        <f t="array" ref="AV4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8" s="79" t="str" cm="1">
        <f t="array" ref="AW4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8" s="71" t="str" cm="1">
        <f t="array" ref="AX4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8" s="71"/>
      <c r="AZ48" s="71"/>
      <c r="BA48" s="72" t="s">
        <v>598</v>
      </c>
      <c r="BB48" s="73" t="s">
        <v>599</v>
      </c>
    </row>
    <row r="49" spans="1:56" s="38" customFormat="1" ht="157.5" customHeight="1">
      <c r="A49" s="70">
        <v>48</v>
      </c>
      <c r="B49" s="71" t="s">
        <v>600</v>
      </c>
      <c r="C49" s="71" t="s">
        <v>601</v>
      </c>
      <c r="D49" s="71" t="s">
        <v>602</v>
      </c>
      <c r="E49" s="71">
        <v>2024</v>
      </c>
      <c r="F49" s="71" t="s">
        <v>54</v>
      </c>
      <c r="G49" s="71" t="s">
        <v>125</v>
      </c>
      <c r="H49" s="71" t="s">
        <v>233</v>
      </c>
      <c r="I49" s="71" t="str">
        <f t="array" ref="I49">_xlfn.TEXTJOIN(",", TRUE, IF(Table4[study_id]=Table3[[#This Row],[study_id]], Table4[iso_code], ""))</f>
        <v>ZA</v>
      </c>
      <c r="J49" s="71">
        <f>COUNTIF(study_countries!A:A,A49)</f>
        <v>1</v>
      </c>
      <c r="K49" s="71" t="s">
        <v>266</v>
      </c>
      <c r="L49" s="71" t="s">
        <v>603</v>
      </c>
      <c r="M49" s="71" t="s">
        <v>604</v>
      </c>
      <c r="N49" s="71">
        <v>2017</v>
      </c>
      <c r="O49" s="71">
        <v>2050</v>
      </c>
      <c r="P49" s="71" t="s">
        <v>60</v>
      </c>
      <c r="Q49" s="71" t="s">
        <v>81</v>
      </c>
      <c r="R49" s="71" t="s">
        <v>61</v>
      </c>
      <c r="S49" s="71" t="s">
        <v>62</v>
      </c>
      <c r="T49" s="71" t="s">
        <v>62</v>
      </c>
      <c r="U49" s="71" t="s">
        <v>62</v>
      </c>
      <c r="V49" s="71" t="s">
        <v>62</v>
      </c>
      <c r="W49" s="71" t="s">
        <v>62</v>
      </c>
      <c r="X49" s="71" t="s">
        <v>63</v>
      </c>
      <c r="Y49" s="71" t="s">
        <v>62</v>
      </c>
      <c r="Z49" s="71" t="s">
        <v>62</v>
      </c>
      <c r="AA49" s="71" t="s">
        <v>62</v>
      </c>
      <c r="AB49" s="71" t="s">
        <v>142</v>
      </c>
      <c r="AC49" s="71" t="s">
        <v>84</v>
      </c>
      <c r="AD49" s="71" t="s">
        <v>62</v>
      </c>
      <c r="AE49" s="71" t="s">
        <v>62</v>
      </c>
      <c r="AF49" s="71" t="s">
        <v>62</v>
      </c>
      <c r="AG49" s="71" t="s">
        <v>63</v>
      </c>
      <c r="AH49" s="71" t="s">
        <v>85</v>
      </c>
      <c r="AI49" s="71" t="s">
        <v>62</v>
      </c>
      <c r="AJ49" s="71" t="s">
        <v>62</v>
      </c>
      <c r="AK49" s="71" t="s">
        <v>62</v>
      </c>
      <c r="AL49" s="71" t="s">
        <v>62</v>
      </c>
      <c r="AM49" s="71" t="s">
        <v>62</v>
      </c>
      <c r="AN49" s="71" t="s">
        <v>605</v>
      </c>
      <c r="AO49" s="71" t="s">
        <v>606</v>
      </c>
      <c r="AP49" s="71" t="s">
        <v>607</v>
      </c>
      <c r="AQ49" s="71" t="s">
        <v>608</v>
      </c>
      <c r="AR49" s="71" t="s">
        <v>62</v>
      </c>
      <c r="AS49" s="71" t="s">
        <v>609</v>
      </c>
      <c r="AT49" s="71" t="s">
        <v>63</v>
      </c>
      <c r="AU49" s="74" t="s">
        <v>72</v>
      </c>
      <c r="AV49" s="79" t="str" cm="1">
        <f t="array" ref="AV4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9" s="79" t="str" cm="1">
        <f t="array" ref="AW4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9" s="71" t="str" cm="1">
        <f t="array" ref="AX4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49" s="71" t="s">
        <v>63</v>
      </c>
      <c r="AZ49" s="71"/>
      <c r="BA49" s="72" t="s">
        <v>610</v>
      </c>
      <c r="BB49" s="73" t="s">
        <v>611</v>
      </c>
    </row>
    <row r="50" spans="1:56" s="38" customFormat="1" ht="157.5" customHeight="1">
      <c r="A50" s="70">
        <v>49</v>
      </c>
      <c r="B50" s="71" t="s">
        <v>614</v>
      </c>
      <c r="C50" s="71" t="s">
        <v>381</v>
      </c>
      <c r="D50" s="71" t="s">
        <v>615</v>
      </c>
      <c r="E50" s="71">
        <v>2024</v>
      </c>
      <c r="F50" s="71" t="s">
        <v>54</v>
      </c>
      <c r="G50" s="71" t="s">
        <v>125</v>
      </c>
      <c r="H50" s="71" t="s">
        <v>233</v>
      </c>
      <c r="I50" s="71" t="str">
        <f t="array" ref="I50">_xlfn.TEXTJOIN(",", TRUE, IF(Table4[study_id]=Table3[[#This Row],[study_id]], Table4[iso_code], ""))</f>
        <v>ZA</v>
      </c>
      <c r="J50" s="71">
        <f>COUNTIF(study_countries!A:A,A50)</f>
        <v>1</v>
      </c>
      <c r="K50" s="71" t="s">
        <v>266</v>
      </c>
      <c r="L50" s="71" t="s">
        <v>616</v>
      </c>
      <c r="M50" s="71" t="s">
        <v>617</v>
      </c>
      <c r="N50" s="71">
        <v>2020</v>
      </c>
      <c r="O50" s="71">
        <v>2050</v>
      </c>
      <c r="P50" s="71" t="s">
        <v>60</v>
      </c>
      <c r="Q50" s="71" t="s">
        <v>188</v>
      </c>
      <c r="R50" s="71" t="s">
        <v>189</v>
      </c>
      <c r="S50" s="71" t="s">
        <v>63</v>
      </c>
      <c r="T50" s="71" t="s">
        <v>63</v>
      </c>
      <c r="U50" s="71" t="s">
        <v>63</v>
      </c>
      <c r="V50" s="71" t="s">
        <v>63</v>
      </c>
      <c r="W50" s="71" t="s">
        <v>63</v>
      </c>
      <c r="X50" s="71" t="s">
        <v>63</v>
      </c>
      <c r="Y50" s="71" t="s">
        <v>62</v>
      </c>
      <c r="Z50" s="71" t="s">
        <v>63</v>
      </c>
      <c r="AA50" s="71" t="s">
        <v>63</v>
      </c>
      <c r="AB50" s="71" t="s">
        <v>189</v>
      </c>
      <c r="AC50" s="71" t="s">
        <v>65</v>
      </c>
      <c r="AD50" s="71" t="s">
        <v>63</v>
      </c>
      <c r="AE50" s="71" t="s">
        <v>62</v>
      </c>
      <c r="AF50" s="71" t="s">
        <v>63</v>
      </c>
      <c r="AG50" s="71" t="s">
        <v>63</v>
      </c>
      <c r="AH50" s="71" t="s">
        <v>85</v>
      </c>
      <c r="AI50" s="71" t="s">
        <v>63</v>
      </c>
      <c r="AJ50" s="71" t="s">
        <v>63</v>
      </c>
      <c r="AK50" s="71" t="s">
        <v>63</v>
      </c>
      <c r="AL50" s="71" t="s">
        <v>63</v>
      </c>
      <c r="AM50" s="71" t="s">
        <v>63</v>
      </c>
      <c r="AN50" s="71" t="s">
        <v>618</v>
      </c>
      <c r="AO50" s="71" t="s">
        <v>619</v>
      </c>
      <c r="AP50" s="71" t="s">
        <v>620</v>
      </c>
      <c r="AQ50" s="71" t="s">
        <v>621</v>
      </c>
      <c r="AR50" s="71" t="s">
        <v>132</v>
      </c>
      <c r="AS50" s="71"/>
      <c r="AT50" s="71" t="s">
        <v>63</v>
      </c>
      <c r="AU50" s="74" t="s">
        <v>72</v>
      </c>
      <c r="AV50" s="79" t="str" cm="1">
        <f t="array" ref="AV5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0" s="79" t="str" cm="1">
        <f t="array" ref="AW5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0" s="71" t="str" cm="1">
        <f t="array" ref="AX5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0" s="71" t="s">
        <v>63</v>
      </c>
      <c r="AZ50" s="71"/>
      <c r="BA50" s="72" t="s">
        <v>622</v>
      </c>
      <c r="BB50" s="73" t="s">
        <v>623</v>
      </c>
    </row>
    <row r="51" spans="1:56" s="38" customFormat="1" ht="157.5" customHeight="1">
      <c r="A51" s="70">
        <v>50</v>
      </c>
      <c r="B51" s="71" t="s">
        <v>624</v>
      </c>
      <c r="C51" s="71" t="s">
        <v>625</v>
      </c>
      <c r="D51" s="71" t="s">
        <v>626</v>
      </c>
      <c r="E51" s="71">
        <v>2019</v>
      </c>
      <c r="F51" s="71" t="s">
        <v>54</v>
      </c>
      <c r="G51" s="71" t="s">
        <v>125</v>
      </c>
      <c r="H51" s="71" t="s">
        <v>233</v>
      </c>
      <c r="I51" s="71" t="str">
        <f t="array" ref="I51">_xlfn.TEXTJOIN(",", TRUE, IF(Table4[study_id]=Table3[[#This Row],[study_id]], Table4[iso_code], ""))</f>
        <v>SS</v>
      </c>
      <c r="J51" s="71">
        <f>COUNTIF(study_countries!A:A,A51)</f>
        <v>1</v>
      </c>
      <c r="K51" s="71" t="s">
        <v>315</v>
      </c>
      <c r="L51" s="71" t="s">
        <v>627</v>
      </c>
      <c r="M51" s="71" t="s">
        <v>628</v>
      </c>
      <c r="N51" s="71">
        <v>2017</v>
      </c>
      <c r="O51" s="71">
        <v>2037</v>
      </c>
      <c r="P51" s="71" t="s">
        <v>60</v>
      </c>
      <c r="Q51" s="71" t="s">
        <v>81</v>
      </c>
      <c r="R51" s="71" t="s">
        <v>629</v>
      </c>
      <c r="S51" s="71" t="s">
        <v>62</v>
      </c>
      <c r="T51" s="71" t="s">
        <v>62</v>
      </c>
      <c r="U51" s="71" t="s">
        <v>63</v>
      </c>
      <c r="V51" s="71" t="s">
        <v>63</v>
      </c>
      <c r="W51" s="71" t="s">
        <v>63</v>
      </c>
      <c r="X51" s="71" t="s">
        <v>63</v>
      </c>
      <c r="Y51" s="71" t="s">
        <v>62</v>
      </c>
      <c r="Z51" s="71" t="s">
        <v>63</v>
      </c>
      <c r="AA51" s="71" t="s">
        <v>63</v>
      </c>
      <c r="AB51" s="71" t="s">
        <v>64</v>
      </c>
      <c r="AC51" s="71" t="s">
        <v>100</v>
      </c>
      <c r="AD51" s="71" t="s">
        <v>62</v>
      </c>
      <c r="AE51" s="71" t="s">
        <v>62</v>
      </c>
      <c r="AF51" s="71" t="s">
        <v>63</v>
      </c>
      <c r="AG51" s="71" t="s">
        <v>63</v>
      </c>
      <c r="AH51" s="71" t="s">
        <v>85</v>
      </c>
      <c r="AI51" s="71" t="s">
        <v>63</v>
      </c>
      <c r="AJ51" s="71" t="s">
        <v>63</v>
      </c>
      <c r="AK51" s="71" t="s">
        <v>63</v>
      </c>
      <c r="AL51" s="71" t="s">
        <v>132</v>
      </c>
      <c r="AM51" s="71" t="s">
        <v>63</v>
      </c>
      <c r="AN51" s="71" t="s">
        <v>630</v>
      </c>
      <c r="AO51" s="71" t="s">
        <v>631</v>
      </c>
      <c r="AP51" s="71" t="s">
        <v>632</v>
      </c>
      <c r="AQ51" s="71" t="s">
        <v>366</v>
      </c>
      <c r="AR51" s="71" t="s">
        <v>63</v>
      </c>
      <c r="AS51" s="71" t="s">
        <v>633</v>
      </c>
      <c r="AT51" s="71" t="s">
        <v>63</v>
      </c>
      <c r="AU51" s="74">
        <v>0.03</v>
      </c>
      <c r="AV51" s="79" cm="1">
        <f t="array" ref="AV5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0.03</v>
      </c>
      <c r="AW51" s="79" cm="1">
        <f t="array" ref="AW5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0.03</v>
      </c>
      <c r="AX51" s="71" t="str" cm="1">
        <f t="array" ref="AX5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51" s="71" t="s">
        <v>63</v>
      </c>
      <c r="AZ51" s="71"/>
      <c r="BA51" s="72" t="s">
        <v>634</v>
      </c>
      <c r="BB51" s="76" t="s">
        <v>635</v>
      </c>
    </row>
    <row r="52" spans="1:56" s="38" customFormat="1" ht="197.25" customHeight="1">
      <c r="A52" s="70">
        <v>51</v>
      </c>
      <c r="B52" s="71" t="s">
        <v>636</v>
      </c>
      <c r="C52" s="71" t="s">
        <v>289</v>
      </c>
      <c r="D52" s="71" t="s">
        <v>637</v>
      </c>
      <c r="E52" s="71">
        <v>2017</v>
      </c>
      <c r="F52" s="71" t="s">
        <v>231</v>
      </c>
      <c r="G52" s="71" t="s">
        <v>584</v>
      </c>
      <c r="H52" s="71" t="s">
        <v>97</v>
      </c>
      <c r="I52" s="71" t="str">
        <f t="array" ref="I52">_xlfn.TEXTJOIN(",", TRUE, IF(Table4[study_id]=Table3[[#This Row],[study_id]], Table4[iso_code], ""))</f>
        <v>AO,BF,BI,BJ,BW,CD,CF,CG,CI,CM,DJ,ER,ET,GA,GH,GM,GN,GQ,GW,KE,LR,LS,MG,ML,MR,MW,MZ,NA,NE,NG,RW,SD,SL,SN,SO,SS,SZ,TD,TG,TZ,UG,ZA,ZM,ZW</v>
      </c>
      <c r="J52" s="71">
        <f>COUNTIF(study_countries!A:A,A52)</f>
        <v>44</v>
      </c>
      <c r="K52" s="71" t="s">
        <v>638</v>
      </c>
      <c r="L52" s="71" t="s">
        <v>639</v>
      </c>
      <c r="M52" s="71" t="s">
        <v>640</v>
      </c>
      <c r="N52" s="71">
        <v>2015</v>
      </c>
      <c r="O52" s="71">
        <v>2030</v>
      </c>
      <c r="P52" s="71"/>
      <c r="Q52" s="71"/>
      <c r="R52" s="71"/>
      <c r="S52" s="71"/>
      <c r="T52" s="71"/>
      <c r="U52" s="71"/>
      <c r="V52" s="71"/>
      <c r="W52" s="71"/>
      <c r="X52" s="71"/>
      <c r="Y52" s="71"/>
      <c r="Z52" s="71"/>
      <c r="AA52" s="71"/>
      <c r="AB52" s="71" t="s">
        <v>64</v>
      </c>
      <c r="AC52" s="71" t="s">
        <v>100</v>
      </c>
      <c r="AD52" s="71" t="s">
        <v>62</v>
      </c>
      <c r="AE52" s="71" t="s">
        <v>63</v>
      </c>
      <c r="AF52" s="71" t="s">
        <v>63</v>
      </c>
      <c r="AG52" s="71"/>
      <c r="AH52" s="71" t="s">
        <v>66</v>
      </c>
      <c r="AI52" s="71" t="s">
        <v>63</v>
      </c>
      <c r="AJ52" s="71" t="s">
        <v>63</v>
      </c>
      <c r="AK52" s="71" t="s">
        <v>63</v>
      </c>
      <c r="AL52" s="71" t="s">
        <v>63</v>
      </c>
      <c r="AM52" s="71" t="s">
        <v>62</v>
      </c>
      <c r="AN52" s="71"/>
      <c r="AO52" s="71"/>
      <c r="AP52" s="71" t="s">
        <v>641</v>
      </c>
      <c r="AQ52" s="71" t="s">
        <v>642</v>
      </c>
      <c r="AR52" s="71" t="s">
        <v>63</v>
      </c>
      <c r="AS52" s="71"/>
      <c r="AT52" s="71" t="s">
        <v>63</v>
      </c>
      <c r="AU52" s="74"/>
      <c r="AV52" s="79" t="str" cm="1">
        <f t="array" ref="AV5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2" s="79" t="str" cm="1">
        <f t="array" ref="AW5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2" s="71" t="str" cm="1">
        <f t="array" ref="AX5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2" s="71"/>
      <c r="AZ52" s="71"/>
      <c r="BA52" s="72" t="s">
        <v>643</v>
      </c>
      <c r="BB52" s="73" t="s">
        <v>644</v>
      </c>
    </row>
    <row r="53" spans="1:56" s="38" customFormat="1" ht="146.5" customHeight="1">
      <c r="A53" s="70">
        <v>52</v>
      </c>
      <c r="B53" s="71" t="s">
        <v>645</v>
      </c>
      <c r="C53" s="71" t="s">
        <v>646</v>
      </c>
      <c r="D53" s="71" t="s">
        <v>647</v>
      </c>
      <c r="E53" s="71">
        <v>2021</v>
      </c>
      <c r="F53" s="71" t="s">
        <v>54</v>
      </c>
      <c r="G53" s="71" t="s">
        <v>125</v>
      </c>
      <c r="H53" s="71" t="s">
        <v>233</v>
      </c>
      <c r="I53" s="71" t="str">
        <f t="array" ref="I53">_xlfn.TEXTJOIN(",", TRUE, IF(Table4[study_id]=Table3[[#This Row],[study_id]], Table4[iso_code], ""))</f>
        <v>TZ</v>
      </c>
      <c r="J53" s="71">
        <f>COUNTIF(study_countries!A:A,A53)</f>
        <v>1</v>
      </c>
      <c r="K53" s="71" t="s">
        <v>315</v>
      </c>
      <c r="L53" s="71" t="s">
        <v>648</v>
      </c>
      <c r="M53" s="71" t="s">
        <v>649</v>
      </c>
      <c r="N53" s="71">
        <v>2015</v>
      </c>
      <c r="O53" s="71">
        <v>2040</v>
      </c>
      <c r="P53" s="71" t="s">
        <v>60</v>
      </c>
      <c r="Q53" s="71" t="s">
        <v>81</v>
      </c>
      <c r="R53" s="71" t="s">
        <v>61</v>
      </c>
      <c r="S53" s="71" t="s">
        <v>62</v>
      </c>
      <c r="T53" s="71" t="s">
        <v>62</v>
      </c>
      <c r="U53" s="71" t="s">
        <v>62</v>
      </c>
      <c r="V53" s="71" t="s">
        <v>62</v>
      </c>
      <c r="W53" s="71" t="s">
        <v>63</v>
      </c>
      <c r="X53" s="71" t="s">
        <v>62</v>
      </c>
      <c r="Y53" s="71" t="s">
        <v>62</v>
      </c>
      <c r="Z53" s="71" t="s">
        <v>63</v>
      </c>
      <c r="AA53" s="71" t="s">
        <v>62</v>
      </c>
      <c r="AB53" s="71" t="s">
        <v>64</v>
      </c>
      <c r="AC53" s="71" t="s">
        <v>100</v>
      </c>
      <c r="AD53" s="71" t="s">
        <v>62</v>
      </c>
      <c r="AE53" s="71" t="s">
        <v>62</v>
      </c>
      <c r="AF53" s="71" t="s">
        <v>62</v>
      </c>
      <c r="AG53" s="71" t="s">
        <v>63</v>
      </c>
      <c r="AH53" s="71" t="s">
        <v>66</v>
      </c>
      <c r="AI53" s="71" t="s">
        <v>63</v>
      </c>
      <c r="AJ53" s="71" t="s">
        <v>132</v>
      </c>
      <c r="AK53" s="71" t="s">
        <v>63</v>
      </c>
      <c r="AL53" s="71" t="s">
        <v>62</v>
      </c>
      <c r="AM53" s="71" t="s">
        <v>62</v>
      </c>
      <c r="AN53" s="71" t="s">
        <v>650</v>
      </c>
      <c r="AO53" s="71" t="s">
        <v>651</v>
      </c>
      <c r="AP53" s="71" t="s">
        <v>652</v>
      </c>
      <c r="AQ53" s="71" t="s">
        <v>70</v>
      </c>
      <c r="AR53" s="71" t="s">
        <v>63</v>
      </c>
      <c r="AS53" s="71"/>
      <c r="AT53" s="71" t="s">
        <v>63</v>
      </c>
      <c r="AU53" s="74">
        <v>0.1</v>
      </c>
      <c r="AV53" s="79" cm="1">
        <f t="array" ref="AV5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53" s="79" cm="1">
        <f t="array" ref="AW5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53" s="71" t="str" cm="1">
        <f t="array" ref="AX5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53" s="71" t="s">
        <v>63</v>
      </c>
      <c r="AZ53" s="71"/>
      <c r="BA53" s="72" t="s">
        <v>653</v>
      </c>
      <c r="BB53" s="73" t="s">
        <v>654</v>
      </c>
    </row>
    <row r="54" spans="1:56" s="38" customFormat="1" ht="192.75" customHeight="1">
      <c r="A54" s="70">
        <v>53</v>
      </c>
      <c r="B54" s="71" t="s">
        <v>655</v>
      </c>
      <c r="C54" s="71" t="s">
        <v>264</v>
      </c>
      <c r="D54" s="71" t="s">
        <v>656</v>
      </c>
      <c r="E54" s="71">
        <v>2022</v>
      </c>
      <c r="F54" s="71" t="s">
        <v>54</v>
      </c>
      <c r="G54" s="71" t="s">
        <v>125</v>
      </c>
      <c r="H54" s="71" t="s">
        <v>233</v>
      </c>
      <c r="I54" s="71" t="str">
        <f t="array" ref="I54">_xlfn.TEXTJOIN(",", TRUE, IF(Table4[study_id]=Table3[[#This Row],[study_id]], Table4[iso_code], ""))</f>
        <v>TG</v>
      </c>
      <c r="J54" s="71">
        <f>COUNTIF(study_countries!A:A,A54)</f>
        <v>1</v>
      </c>
      <c r="K54" s="71" t="s">
        <v>243</v>
      </c>
      <c r="L54" s="71" t="s">
        <v>657</v>
      </c>
      <c r="M54" s="71" t="s">
        <v>658</v>
      </c>
      <c r="N54" s="71">
        <v>2022</v>
      </c>
      <c r="O54" s="71">
        <v>2050</v>
      </c>
      <c r="P54" s="71" t="s">
        <v>60</v>
      </c>
      <c r="Q54" s="71" t="s">
        <v>81</v>
      </c>
      <c r="R54" s="71" t="s">
        <v>61</v>
      </c>
      <c r="S54" s="71" t="s">
        <v>62</v>
      </c>
      <c r="T54" s="71" t="s">
        <v>62</v>
      </c>
      <c r="U54" s="71" t="s">
        <v>62</v>
      </c>
      <c r="V54" s="71" t="s">
        <v>63</v>
      </c>
      <c r="W54" s="71" t="s">
        <v>63</v>
      </c>
      <c r="X54" s="71" t="s">
        <v>63</v>
      </c>
      <c r="Y54" s="71" t="s">
        <v>62</v>
      </c>
      <c r="Z54" s="71" t="s">
        <v>63</v>
      </c>
      <c r="AA54" s="71" t="s">
        <v>63</v>
      </c>
      <c r="AB54" s="71" t="s">
        <v>64</v>
      </c>
      <c r="AC54" s="71" t="s">
        <v>100</v>
      </c>
      <c r="AD54" s="71" t="s">
        <v>62</v>
      </c>
      <c r="AE54" s="71" t="s">
        <v>63</v>
      </c>
      <c r="AF54" s="71" t="s">
        <v>63</v>
      </c>
      <c r="AG54" s="71" t="s">
        <v>63</v>
      </c>
      <c r="AH54" s="71" t="s">
        <v>85</v>
      </c>
      <c r="AI54" s="71" t="s">
        <v>63</v>
      </c>
      <c r="AJ54" s="71" t="s">
        <v>63</v>
      </c>
      <c r="AK54" s="71" t="s">
        <v>63</v>
      </c>
      <c r="AL54" s="71" t="s">
        <v>63</v>
      </c>
      <c r="AM54" s="71" t="s">
        <v>63</v>
      </c>
      <c r="AN54" s="71" t="s">
        <v>659</v>
      </c>
      <c r="AO54" s="71" t="s">
        <v>660</v>
      </c>
      <c r="AP54" s="71" t="s">
        <v>661</v>
      </c>
      <c r="AQ54" s="71" t="s">
        <v>662</v>
      </c>
      <c r="AR54" s="71" t="s">
        <v>62</v>
      </c>
      <c r="AS54" s="71"/>
      <c r="AT54" s="71" t="s">
        <v>63</v>
      </c>
      <c r="AU54" s="74" t="s">
        <v>72</v>
      </c>
      <c r="AV54" s="79" t="str" cm="1">
        <f t="array" ref="AV5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4" s="79" t="str" cm="1">
        <f t="array" ref="AW5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4" s="71" t="str" cm="1">
        <f t="array" ref="AX5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4" s="71" t="s">
        <v>62</v>
      </c>
      <c r="AZ54" s="71" t="s">
        <v>663</v>
      </c>
      <c r="BA54" s="72" t="s">
        <v>664</v>
      </c>
      <c r="BB54" s="73" t="s">
        <v>665</v>
      </c>
    </row>
    <row r="55" spans="1:56" s="38" customFormat="1" ht="192.75" customHeight="1">
      <c r="A55" s="70">
        <v>54</v>
      </c>
      <c r="B55" s="71" t="s">
        <v>666</v>
      </c>
      <c r="C55" s="71" t="s">
        <v>667</v>
      </c>
      <c r="D55" s="71" t="s">
        <v>668</v>
      </c>
      <c r="E55" s="71">
        <v>2024</v>
      </c>
      <c r="F55" s="71" t="s">
        <v>231</v>
      </c>
      <c r="G55" s="71" t="s">
        <v>584</v>
      </c>
      <c r="H55" s="71" t="s">
        <v>217</v>
      </c>
      <c r="I55" s="71" t="str">
        <f t="array" ref="I55">_xlfn.TEXTJOIN(",", TRUE, IF(Table4[study_id]=Table3[[#This Row],[study_id]], Table4[iso_code], ""))</f>
        <v>TN</v>
      </c>
      <c r="J55" s="71">
        <f>COUNTIF(study_countries!A:A,A55)</f>
        <v>1</v>
      </c>
      <c r="K55" s="71" t="s">
        <v>218</v>
      </c>
      <c r="L55" s="71" t="s">
        <v>669</v>
      </c>
      <c r="M55" s="71" t="s">
        <v>670</v>
      </c>
      <c r="N55" s="71"/>
      <c r="O55" s="71"/>
      <c r="P55" s="71"/>
      <c r="Q55" s="71"/>
      <c r="R55" s="71"/>
      <c r="S55" s="71"/>
      <c r="T55" s="71"/>
      <c r="U55" s="71"/>
      <c r="V55" s="71"/>
      <c r="W55" s="71"/>
      <c r="X55" s="71"/>
      <c r="Y55" s="71"/>
      <c r="Z55" s="71"/>
      <c r="AA55" s="71"/>
      <c r="AB55" s="71" t="s">
        <v>64</v>
      </c>
      <c r="AC55" s="71" t="s">
        <v>65</v>
      </c>
      <c r="AD55" s="71" t="s">
        <v>62</v>
      </c>
      <c r="AE55" s="71" t="s">
        <v>63</v>
      </c>
      <c r="AF55" s="71" t="s">
        <v>62</v>
      </c>
      <c r="AG55" s="71"/>
      <c r="AH55" s="71" t="s">
        <v>66</v>
      </c>
      <c r="AI55" s="71" t="s">
        <v>63</v>
      </c>
      <c r="AJ55" s="71" t="s">
        <v>63</v>
      </c>
      <c r="AK55" s="71" t="s">
        <v>63</v>
      </c>
      <c r="AL55" s="71" t="s">
        <v>62</v>
      </c>
      <c r="AM55" s="71" t="s">
        <v>63</v>
      </c>
      <c r="AN55" s="71"/>
      <c r="AO55" s="71"/>
      <c r="AP55" s="71" t="s">
        <v>671</v>
      </c>
      <c r="AQ55" s="71" t="s">
        <v>672</v>
      </c>
      <c r="AR55" s="71" t="s">
        <v>63</v>
      </c>
      <c r="AS55" s="71"/>
      <c r="AT55" s="71" t="s">
        <v>63</v>
      </c>
      <c r="AU55" s="74"/>
      <c r="AV55" s="79" t="str" cm="1">
        <f t="array" ref="AV5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5" s="79" t="str" cm="1">
        <f t="array" ref="AW5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5" s="71" t="str" cm="1">
        <f t="array" ref="AX5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5" s="71"/>
      <c r="AZ55" s="71"/>
      <c r="BA55" s="72" t="s">
        <v>673</v>
      </c>
      <c r="BB55" s="73" t="s">
        <v>674</v>
      </c>
    </row>
    <row r="56" spans="1:56" s="38" customFormat="1" ht="192.75" customHeight="1">
      <c r="A56" s="70">
        <v>55</v>
      </c>
      <c r="B56" s="71" t="s">
        <v>675</v>
      </c>
      <c r="C56" s="71" t="s">
        <v>264</v>
      </c>
      <c r="D56" s="71" t="s">
        <v>676</v>
      </c>
      <c r="E56" s="71">
        <v>2017</v>
      </c>
      <c r="F56" s="71" t="s">
        <v>54</v>
      </c>
      <c r="G56" s="71" t="s">
        <v>125</v>
      </c>
      <c r="H56" s="71" t="s">
        <v>233</v>
      </c>
      <c r="I56" s="71" t="str">
        <f t="array" ref="I56">_xlfn.TEXTJOIN(",", TRUE, IF(Table4[study_id]=Table3[[#This Row],[study_id]], Table4[iso_code], ""))</f>
        <v>TN</v>
      </c>
      <c r="J56" s="71">
        <f>COUNTIF(study_countries!A:A,A56)</f>
        <v>1</v>
      </c>
      <c r="K56" s="71" t="s">
        <v>218</v>
      </c>
      <c r="L56" s="71" t="s">
        <v>677</v>
      </c>
      <c r="M56" s="71" t="s">
        <v>678</v>
      </c>
      <c r="N56" s="71">
        <v>2010</v>
      </c>
      <c r="O56" s="71">
        <v>2030</v>
      </c>
      <c r="P56" s="71" t="s">
        <v>60</v>
      </c>
      <c r="Q56" s="71" t="s">
        <v>81</v>
      </c>
      <c r="R56" s="71" t="s">
        <v>61</v>
      </c>
      <c r="S56" s="71" t="s">
        <v>62</v>
      </c>
      <c r="T56" s="71" t="s">
        <v>62</v>
      </c>
      <c r="U56" s="71" t="s">
        <v>62</v>
      </c>
      <c r="V56" s="71" t="s">
        <v>63</v>
      </c>
      <c r="W56" s="71" t="s">
        <v>63</v>
      </c>
      <c r="X56" s="71" t="s">
        <v>63</v>
      </c>
      <c r="Y56" s="71" t="s">
        <v>62</v>
      </c>
      <c r="Z56" s="71" t="s">
        <v>63</v>
      </c>
      <c r="AA56" s="71" t="s">
        <v>63</v>
      </c>
      <c r="AB56" s="71" t="s">
        <v>64</v>
      </c>
      <c r="AC56" s="71" t="s">
        <v>100</v>
      </c>
      <c r="AD56" s="71" t="s">
        <v>62</v>
      </c>
      <c r="AE56" s="71" t="s">
        <v>63</v>
      </c>
      <c r="AF56" s="71" t="s">
        <v>63</v>
      </c>
      <c r="AG56" s="71" t="s">
        <v>63</v>
      </c>
      <c r="AH56" s="71" t="s">
        <v>85</v>
      </c>
      <c r="AI56" s="71" t="s">
        <v>63</v>
      </c>
      <c r="AJ56" s="71" t="s">
        <v>63</v>
      </c>
      <c r="AK56" s="71" t="s">
        <v>63</v>
      </c>
      <c r="AL56" s="71" t="s">
        <v>62</v>
      </c>
      <c r="AM56" s="71" t="s">
        <v>63</v>
      </c>
      <c r="AN56" s="71" t="s">
        <v>679</v>
      </c>
      <c r="AO56" s="71" t="s">
        <v>680</v>
      </c>
      <c r="AP56" s="71" t="s">
        <v>681</v>
      </c>
      <c r="AQ56" s="71" t="s">
        <v>682</v>
      </c>
      <c r="AR56" s="71" t="s">
        <v>132</v>
      </c>
      <c r="AS56" s="71"/>
      <c r="AT56" s="71" t="s">
        <v>63</v>
      </c>
      <c r="AU56" s="74">
        <v>0.05</v>
      </c>
      <c r="AV56" s="79" cm="1">
        <f t="array" ref="AV5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56" s="79" cm="1">
        <f t="array" ref="AW5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56" s="71" t="str" cm="1">
        <f t="array" ref="AX5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56" s="71" t="s">
        <v>63</v>
      </c>
      <c r="AZ56" s="71"/>
      <c r="BA56" s="72" t="s">
        <v>683</v>
      </c>
      <c r="BB56" s="73" t="s">
        <v>684</v>
      </c>
    </row>
    <row r="57" spans="1:56" s="38" customFormat="1" ht="219" customHeight="1">
      <c r="A57" s="70">
        <v>56</v>
      </c>
      <c r="B57" s="71" t="s">
        <v>685</v>
      </c>
      <c r="C57" s="71" t="s">
        <v>686</v>
      </c>
      <c r="D57" s="71" t="s">
        <v>687</v>
      </c>
      <c r="E57" s="71">
        <v>2021</v>
      </c>
      <c r="F57" s="71" t="s">
        <v>54</v>
      </c>
      <c r="G57" s="71" t="s">
        <v>125</v>
      </c>
      <c r="H57" s="71" t="s">
        <v>233</v>
      </c>
      <c r="I57" s="71" t="str">
        <f t="array" ref="I57">_xlfn.TEXTJOIN(",", TRUE, IF(Table4[study_id]=Table3[[#This Row],[study_id]], Table4[iso_code], ""))</f>
        <v>TN</v>
      </c>
      <c r="J57" s="71">
        <f>COUNTIF(study_countries!A:A,A57)</f>
        <v>1</v>
      </c>
      <c r="K57" s="71" t="s">
        <v>218</v>
      </c>
      <c r="L57" s="71" t="s">
        <v>688</v>
      </c>
      <c r="M57" s="71" t="s">
        <v>689</v>
      </c>
      <c r="N57" s="71">
        <v>2015</v>
      </c>
      <c r="O57" s="71">
        <v>2040</v>
      </c>
      <c r="P57" s="71" t="s">
        <v>155</v>
      </c>
      <c r="Q57" s="71" t="s">
        <v>155</v>
      </c>
      <c r="R57" s="71" t="s">
        <v>61</v>
      </c>
      <c r="S57" s="71" t="s">
        <v>62</v>
      </c>
      <c r="T57" s="71" t="s">
        <v>62</v>
      </c>
      <c r="U57" s="71" t="s">
        <v>62</v>
      </c>
      <c r="V57" s="71" t="s">
        <v>62</v>
      </c>
      <c r="W57" s="71" t="s">
        <v>63</v>
      </c>
      <c r="X57" s="71" t="s">
        <v>63</v>
      </c>
      <c r="Y57" s="71" t="s">
        <v>62</v>
      </c>
      <c r="Z57" s="71" t="s">
        <v>63</v>
      </c>
      <c r="AA57" s="71" t="s">
        <v>63</v>
      </c>
      <c r="AB57" s="71" t="s">
        <v>64</v>
      </c>
      <c r="AC57" s="71" t="s">
        <v>100</v>
      </c>
      <c r="AD57" s="71" t="s">
        <v>62</v>
      </c>
      <c r="AE57" s="71" t="s">
        <v>62</v>
      </c>
      <c r="AF57" s="71" t="s">
        <v>62</v>
      </c>
      <c r="AG57" s="71" t="s">
        <v>63</v>
      </c>
      <c r="AH57" s="71" t="s">
        <v>85</v>
      </c>
      <c r="AI57" s="71" t="s">
        <v>63</v>
      </c>
      <c r="AJ57" s="71" t="s">
        <v>63</v>
      </c>
      <c r="AK57" s="71" t="s">
        <v>63</v>
      </c>
      <c r="AL57" s="71" t="s">
        <v>132</v>
      </c>
      <c r="AM57" s="71" t="s">
        <v>63</v>
      </c>
      <c r="AN57" s="71" t="s">
        <v>690</v>
      </c>
      <c r="AO57" s="71" t="s">
        <v>691</v>
      </c>
      <c r="AP57" s="71" t="s">
        <v>692</v>
      </c>
      <c r="AQ57" s="71" t="s">
        <v>693</v>
      </c>
      <c r="AR57" s="71" t="s">
        <v>132</v>
      </c>
      <c r="AS57" s="71"/>
      <c r="AT57" s="71" t="s">
        <v>63</v>
      </c>
      <c r="AU57" s="74" t="s">
        <v>72</v>
      </c>
      <c r="AV57" s="79" t="str" cm="1">
        <f t="array" ref="AV5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7" s="79" t="str" cm="1">
        <f t="array" ref="AW5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7" s="71" t="str" cm="1">
        <f t="array" ref="AX5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7" s="71" t="s">
        <v>63</v>
      </c>
      <c r="AZ57" s="71"/>
      <c r="BA57" s="72" t="s">
        <v>694</v>
      </c>
      <c r="BB57" s="93" t="s">
        <v>695</v>
      </c>
    </row>
    <row r="58" spans="1:56" s="38" customFormat="1" ht="141" customHeight="1">
      <c r="A58" s="70">
        <v>57</v>
      </c>
      <c r="B58" s="71" t="s">
        <v>696</v>
      </c>
      <c r="C58" s="71" t="s">
        <v>522</v>
      </c>
      <c r="D58" s="71" t="s">
        <v>697</v>
      </c>
      <c r="E58" s="71">
        <v>2019</v>
      </c>
      <c r="F58" s="71" t="s">
        <v>54</v>
      </c>
      <c r="G58" s="71" t="s">
        <v>125</v>
      </c>
      <c r="H58" s="71" t="s">
        <v>97</v>
      </c>
      <c r="I58" s="71" t="str">
        <f t="array" ref="I58">_xlfn.TEXTJOIN(",", TRUE, IF(Table4[study_id]=Table3[[#This Row],[study_id]], Table4[iso_code], ""))</f>
        <v>BJ,BF,CI,GM,GH,GN,GW,LR,ML,NE,NG,SN,SL,TG</v>
      </c>
      <c r="J58" s="71">
        <f>COUNTIF(study_countries!A:A,A58)</f>
        <v>14</v>
      </c>
      <c r="K58" s="71" t="s">
        <v>243</v>
      </c>
      <c r="L58" s="71" t="s">
        <v>698</v>
      </c>
      <c r="M58" s="71" t="s">
        <v>699</v>
      </c>
      <c r="N58" s="71">
        <v>2016</v>
      </c>
      <c r="O58" s="71">
        <v>2030</v>
      </c>
      <c r="P58" s="71" t="s">
        <v>60</v>
      </c>
      <c r="Q58" s="71" t="s">
        <v>81</v>
      </c>
      <c r="R58" s="71" t="s">
        <v>61</v>
      </c>
      <c r="S58" s="71" t="s">
        <v>62</v>
      </c>
      <c r="T58" s="71" t="s">
        <v>62</v>
      </c>
      <c r="U58" s="71" t="s">
        <v>62</v>
      </c>
      <c r="V58" s="71" t="s">
        <v>62</v>
      </c>
      <c r="W58" s="71" t="s">
        <v>63</v>
      </c>
      <c r="X58" s="71" t="s">
        <v>63</v>
      </c>
      <c r="Y58" s="71" t="s">
        <v>62</v>
      </c>
      <c r="Z58" s="71" t="s">
        <v>63</v>
      </c>
      <c r="AA58" s="71" t="s">
        <v>62</v>
      </c>
      <c r="AB58" s="71" t="s">
        <v>64</v>
      </c>
      <c r="AC58" s="71" t="s">
        <v>65</v>
      </c>
      <c r="AD58" s="71" t="s">
        <v>62</v>
      </c>
      <c r="AE58" s="71" t="s">
        <v>63</v>
      </c>
      <c r="AF58" s="71" t="s">
        <v>63</v>
      </c>
      <c r="AG58" s="71" t="s">
        <v>63</v>
      </c>
      <c r="AH58" s="71" t="s">
        <v>85</v>
      </c>
      <c r="AI58" s="71" t="s">
        <v>63</v>
      </c>
      <c r="AJ58" s="71" t="s">
        <v>63</v>
      </c>
      <c r="AK58" s="71" t="s">
        <v>63</v>
      </c>
      <c r="AL58" s="71" t="s">
        <v>62</v>
      </c>
      <c r="AM58" s="71" t="s">
        <v>63</v>
      </c>
      <c r="AN58" s="71" t="s">
        <v>700</v>
      </c>
      <c r="AO58" s="71" t="s">
        <v>701</v>
      </c>
      <c r="AP58" s="71" t="s">
        <v>702</v>
      </c>
      <c r="AQ58" s="71" t="s">
        <v>272</v>
      </c>
      <c r="AR58" s="71" t="s">
        <v>63</v>
      </c>
      <c r="AS58" s="71"/>
      <c r="AT58" s="71" t="s">
        <v>63</v>
      </c>
      <c r="AU58" s="74" t="s">
        <v>72</v>
      </c>
      <c r="AV58" s="79" t="str" cm="1">
        <f t="array" ref="AV5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8" s="79" t="str" cm="1">
        <f t="array" ref="AW5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8" s="71" t="str" cm="1">
        <f t="array" ref="AX5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8" s="71" t="s">
        <v>63</v>
      </c>
      <c r="AZ58" s="71"/>
      <c r="BA58" s="72" t="s">
        <v>703</v>
      </c>
      <c r="BB58" s="73" t="s">
        <v>704</v>
      </c>
    </row>
    <row r="59" spans="1:56" s="38" customFormat="1" ht="168" customHeight="1">
      <c r="A59" s="70">
        <v>58</v>
      </c>
      <c r="B59" s="71" t="s">
        <v>705</v>
      </c>
      <c r="C59" s="71" t="s">
        <v>706</v>
      </c>
      <c r="D59" s="71" t="s">
        <v>707</v>
      </c>
      <c r="E59" s="71">
        <v>2022</v>
      </c>
      <c r="F59" s="71" t="s">
        <v>54</v>
      </c>
      <c r="G59" s="71" t="s">
        <v>125</v>
      </c>
      <c r="H59" s="71" t="s">
        <v>97</v>
      </c>
      <c r="I59" s="71" t="str">
        <f t="array" ref="I59">_xlfn.TEXTJOIN(",", TRUE, IF(Table4[study_id]=Table3[[#This Row],[study_id]], Table4[iso_code], ""))</f>
        <v>BJ,BF,CI,GM,GH,GN,GW,LR,ML,NE,NG,SN,SL,TG</v>
      </c>
      <c r="J59" s="71">
        <f>COUNTIF(study_countries!A:A,A59)</f>
        <v>14</v>
      </c>
      <c r="K59" s="71" t="s">
        <v>243</v>
      </c>
      <c r="L59" s="71" t="s">
        <v>708</v>
      </c>
      <c r="M59" s="71" t="s">
        <v>709</v>
      </c>
      <c r="N59" s="71">
        <v>2016</v>
      </c>
      <c r="O59" s="71">
        <v>2030</v>
      </c>
      <c r="P59" s="71" t="s">
        <v>60</v>
      </c>
      <c r="Q59" s="71" t="s">
        <v>431</v>
      </c>
      <c r="R59" s="71" t="s">
        <v>189</v>
      </c>
      <c r="S59" s="71" t="s">
        <v>62</v>
      </c>
      <c r="T59" s="71" t="s">
        <v>62</v>
      </c>
      <c r="U59" s="71" t="s">
        <v>62</v>
      </c>
      <c r="V59" s="71" t="s">
        <v>63</v>
      </c>
      <c r="W59" s="71" t="s">
        <v>63</v>
      </c>
      <c r="X59" s="71" t="s">
        <v>63</v>
      </c>
      <c r="Y59" s="71" t="s">
        <v>62</v>
      </c>
      <c r="Z59" s="71" t="s">
        <v>63</v>
      </c>
      <c r="AA59" s="71" t="s">
        <v>63</v>
      </c>
      <c r="AB59" s="71" t="s">
        <v>64</v>
      </c>
      <c r="AC59" s="71" t="s">
        <v>65</v>
      </c>
      <c r="AD59" s="71" t="s">
        <v>62</v>
      </c>
      <c r="AE59" s="71" t="s">
        <v>62</v>
      </c>
      <c r="AF59" s="71" t="s">
        <v>63</v>
      </c>
      <c r="AG59" s="71" t="s">
        <v>63</v>
      </c>
      <c r="AH59" s="71" t="s">
        <v>85</v>
      </c>
      <c r="AI59" s="71" t="s">
        <v>63</v>
      </c>
      <c r="AJ59" s="71" t="s">
        <v>63</v>
      </c>
      <c r="AK59" s="71" t="s">
        <v>63</v>
      </c>
      <c r="AL59" s="71" t="s">
        <v>62</v>
      </c>
      <c r="AM59" s="71" t="s">
        <v>132</v>
      </c>
      <c r="AN59" s="71"/>
      <c r="AO59" s="71"/>
      <c r="AP59" s="71" t="s">
        <v>710</v>
      </c>
      <c r="AQ59" s="71" t="s">
        <v>711</v>
      </c>
      <c r="AR59" s="71" t="s">
        <v>63</v>
      </c>
      <c r="AS59" s="71"/>
      <c r="AT59" s="71" t="s">
        <v>63</v>
      </c>
      <c r="AU59" s="74" t="s">
        <v>72</v>
      </c>
      <c r="AV59" s="79" t="str" cm="1">
        <f t="array" ref="AV5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9" s="79" t="str" cm="1">
        <f t="array" ref="AW5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9" s="71" t="str" cm="1">
        <f t="array" ref="AX5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9" s="71" t="s">
        <v>63</v>
      </c>
      <c r="AZ59" s="71"/>
      <c r="BA59" s="72" t="s">
        <v>712</v>
      </c>
      <c r="BB59" s="73" t="s">
        <v>713</v>
      </c>
    </row>
    <row r="60" spans="1:56" s="38" customFormat="1" ht="168" customHeight="1">
      <c r="A60" s="70">
        <v>59</v>
      </c>
      <c r="B60" s="71" t="s">
        <v>714</v>
      </c>
      <c r="C60" s="71" t="s">
        <v>715</v>
      </c>
      <c r="D60" s="71" t="s">
        <v>716</v>
      </c>
      <c r="E60" s="71">
        <v>2025</v>
      </c>
      <c r="F60" s="71" t="s">
        <v>54</v>
      </c>
      <c r="G60" s="71" t="s">
        <v>125</v>
      </c>
      <c r="H60" s="71" t="s">
        <v>233</v>
      </c>
      <c r="I60" s="71" t="str">
        <f t="array" ref="I60">_xlfn.TEXTJOIN(",", TRUE, IF(Table4[study_id]=Table3[[#This Row],[study_id]], Table4[iso_code], ""))</f>
        <v>ZM</v>
      </c>
      <c r="J60" s="71">
        <f>COUNTIF(study_countries!A:A,A60)</f>
        <v>1</v>
      </c>
      <c r="K60" s="71" t="s">
        <v>266</v>
      </c>
      <c r="L60" s="71" t="s">
        <v>717</v>
      </c>
      <c r="M60" s="71" t="s">
        <v>718</v>
      </c>
      <c r="N60" s="71">
        <v>2023</v>
      </c>
      <c r="O60" s="71">
        <v>2030</v>
      </c>
      <c r="P60" s="71" t="s">
        <v>60</v>
      </c>
      <c r="Q60" s="71" t="s">
        <v>81</v>
      </c>
      <c r="R60" s="71" t="s">
        <v>61</v>
      </c>
      <c r="S60" s="71" t="s">
        <v>62</v>
      </c>
      <c r="T60" s="71" t="s">
        <v>62</v>
      </c>
      <c r="U60" s="71" t="s">
        <v>62</v>
      </c>
      <c r="V60" s="71" t="s">
        <v>62</v>
      </c>
      <c r="W60" s="71" t="s">
        <v>63</v>
      </c>
      <c r="X60" s="71" t="s">
        <v>63</v>
      </c>
      <c r="Y60" s="71" t="s">
        <v>62</v>
      </c>
      <c r="Z60" s="71" t="s">
        <v>63</v>
      </c>
      <c r="AA60" s="71" t="s">
        <v>62</v>
      </c>
      <c r="AB60" s="71" t="s">
        <v>64</v>
      </c>
      <c r="AC60" s="71" t="s">
        <v>100</v>
      </c>
      <c r="AD60" s="71" t="s">
        <v>62</v>
      </c>
      <c r="AE60" s="71" t="s">
        <v>62</v>
      </c>
      <c r="AF60" s="71" t="s">
        <v>63</v>
      </c>
      <c r="AG60" s="71" t="s">
        <v>63</v>
      </c>
      <c r="AH60" s="71" t="s">
        <v>66</v>
      </c>
      <c r="AI60" s="71" t="s">
        <v>63</v>
      </c>
      <c r="AJ60" s="71" t="s">
        <v>63</v>
      </c>
      <c r="AK60" s="71" t="s">
        <v>63</v>
      </c>
      <c r="AL60" s="71" t="s">
        <v>62</v>
      </c>
      <c r="AM60" s="71" t="s">
        <v>63</v>
      </c>
      <c r="AN60" s="71" t="s">
        <v>719</v>
      </c>
      <c r="AO60" s="71" t="s">
        <v>720</v>
      </c>
      <c r="AP60" s="71" t="s">
        <v>721</v>
      </c>
      <c r="AQ60" s="71" t="s">
        <v>722</v>
      </c>
      <c r="AR60" s="71" t="s">
        <v>132</v>
      </c>
      <c r="AS60" s="71"/>
      <c r="AT60" s="71" t="s">
        <v>63</v>
      </c>
      <c r="AU60" s="74">
        <v>7.0000000000000007E-2</v>
      </c>
      <c r="AV60" s="79" cm="1">
        <f t="array" ref="AV6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7.0000000000000007E-2</v>
      </c>
      <c r="AW60" s="79" cm="1">
        <f t="array" ref="AW6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7.0000000000000007E-2</v>
      </c>
      <c r="AX60" s="71" t="str" cm="1">
        <f t="array" ref="AX6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60" s="71" t="s">
        <v>62</v>
      </c>
      <c r="AZ60" s="71" t="s">
        <v>723</v>
      </c>
      <c r="BA60" s="72" t="s">
        <v>724</v>
      </c>
      <c r="BB60" s="73" t="s">
        <v>725</v>
      </c>
    </row>
    <row r="61" spans="1:56" s="38" customFormat="1" ht="149.25" customHeight="1">
      <c r="A61" s="70">
        <v>60</v>
      </c>
      <c r="B61" s="81" t="s">
        <v>726</v>
      </c>
      <c r="C61" s="81" t="s">
        <v>727</v>
      </c>
      <c r="D61" s="81" t="s">
        <v>728</v>
      </c>
      <c r="E61" s="81">
        <v>2022</v>
      </c>
      <c r="F61" s="81" t="s">
        <v>54</v>
      </c>
      <c r="G61" s="71" t="s">
        <v>125</v>
      </c>
      <c r="H61" s="81" t="s">
        <v>233</v>
      </c>
      <c r="I61" s="71" t="str">
        <f t="array" ref="I61">_xlfn.TEXTJOIN(",", TRUE, IF(Table4[study_id]=Table3[[#This Row],[study_id]], Table4[iso_code], ""))</f>
        <v>ZM</v>
      </c>
      <c r="J61" s="71">
        <f>COUNTIF(study_countries!A:A,A61)</f>
        <v>1</v>
      </c>
      <c r="K61" s="81" t="s">
        <v>266</v>
      </c>
      <c r="L61" s="81" t="s">
        <v>729</v>
      </c>
      <c r="M61" s="81" t="s">
        <v>730</v>
      </c>
      <c r="N61" s="81">
        <v>2022</v>
      </c>
      <c r="O61" s="81">
        <v>2063</v>
      </c>
      <c r="P61" s="81" t="s">
        <v>60</v>
      </c>
      <c r="Q61" s="81" t="s">
        <v>81</v>
      </c>
      <c r="R61" s="71" t="s">
        <v>61</v>
      </c>
      <c r="S61" s="81" t="s">
        <v>62</v>
      </c>
      <c r="T61" s="81" t="s">
        <v>62</v>
      </c>
      <c r="U61" s="81" t="s">
        <v>62</v>
      </c>
      <c r="V61" s="81" t="s">
        <v>62</v>
      </c>
      <c r="W61" s="81" t="s">
        <v>63</v>
      </c>
      <c r="X61" s="81" t="s">
        <v>62</v>
      </c>
      <c r="Y61" s="81" t="s">
        <v>62</v>
      </c>
      <c r="Z61" s="81" t="s">
        <v>63</v>
      </c>
      <c r="AA61" s="81" t="s">
        <v>62</v>
      </c>
      <c r="AB61" s="71" t="s">
        <v>64</v>
      </c>
      <c r="AC61" s="81" t="s">
        <v>100</v>
      </c>
      <c r="AD61" s="81" t="s">
        <v>62</v>
      </c>
      <c r="AE61" s="81" t="s">
        <v>62</v>
      </c>
      <c r="AF61" s="81" t="s">
        <v>62</v>
      </c>
      <c r="AG61" s="71" t="s">
        <v>62</v>
      </c>
      <c r="AH61" s="71" t="s">
        <v>85</v>
      </c>
      <c r="AI61" s="81" t="s">
        <v>63</v>
      </c>
      <c r="AJ61" s="81" t="s">
        <v>63</v>
      </c>
      <c r="AK61" s="81" t="s">
        <v>63</v>
      </c>
      <c r="AL61" s="81" t="s">
        <v>62</v>
      </c>
      <c r="AM61" s="81" t="s">
        <v>63</v>
      </c>
      <c r="AN61" s="71"/>
      <c r="AO61" s="71" t="s">
        <v>731</v>
      </c>
      <c r="AP61" s="81" t="s">
        <v>732</v>
      </c>
      <c r="AQ61" s="81" t="s">
        <v>272</v>
      </c>
      <c r="AR61" s="81" t="s">
        <v>132</v>
      </c>
      <c r="AS61" s="81"/>
      <c r="AT61" s="71" t="s">
        <v>63</v>
      </c>
      <c r="AU61" s="74" t="s">
        <v>72</v>
      </c>
      <c r="AV61" s="79" t="str" cm="1">
        <f t="array" ref="AV6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1" s="79" t="str" cm="1">
        <f t="array" ref="AW6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1" s="71" t="str" cm="1">
        <f t="array" ref="AX6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1" s="71" t="s">
        <v>63</v>
      </c>
      <c r="AZ61" s="71"/>
      <c r="BA61" s="82" t="s">
        <v>733</v>
      </c>
      <c r="BB61" s="75" t="s">
        <v>734</v>
      </c>
    </row>
    <row r="62" spans="1:56" ht="72" customHeight="1">
      <c r="A62" s="70">
        <v>61</v>
      </c>
      <c r="B62" s="81" t="s">
        <v>738</v>
      </c>
      <c r="C62" s="81" t="s">
        <v>739</v>
      </c>
      <c r="D62" s="81" t="s">
        <v>740</v>
      </c>
      <c r="E62" s="81">
        <v>2024</v>
      </c>
      <c r="F62" s="81" t="s">
        <v>231</v>
      </c>
      <c r="G62" s="81" t="s">
        <v>125</v>
      </c>
      <c r="H62" s="81" t="s">
        <v>217</v>
      </c>
      <c r="I62" s="71" t="str">
        <f t="array" ref="I62">_xlfn.TEXTJOIN(",", TRUE, IF(Table4[study_id]=Table3[[#This Row],[study_id]], Table4[iso_code], ""))</f>
        <v>MA</v>
      </c>
      <c r="J62" s="81">
        <f>COUNTIF(study_countries!A:A,A62)</f>
        <v>1</v>
      </c>
      <c r="K62" s="81" t="s">
        <v>218</v>
      </c>
      <c r="L62" s="81" t="s">
        <v>741</v>
      </c>
      <c r="M62" s="81" t="s">
        <v>742</v>
      </c>
      <c r="N62" s="81"/>
      <c r="O62" s="81"/>
      <c r="P62" s="81"/>
      <c r="Q62" s="81"/>
      <c r="R62" s="71"/>
      <c r="S62" s="81"/>
      <c r="T62" s="81"/>
      <c r="U62" s="81"/>
      <c r="V62" s="81"/>
      <c r="W62" s="81"/>
      <c r="X62" s="81"/>
      <c r="Y62" s="81"/>
      <c r="Z62" s="81"/>
      <c r="AA62" s="81"/>
      <c r="AB62" s="71" t="s">
        <v>64</v>
      </c>
      <c r="AC62" s="81" t="s">
        <v>84</v>
      </c>
      <c r="AD62" s="81" t="s">
        <v>62</v>
      </c>
      <c r="AE62" s="81" t="s">
        <v>63</v>
      </c>
      <c r="AF62" s="81" t="s">
        <v>63</v>
      </c>
      <c r="AG62" s="81"/>
      <c r="AH62" s="81" t="s">
        <v>85</v>
      </c>
      <c r="AI62" s="81" t="s">
        <v>63</v>
      </c>
      <c r="AJ62" s="81" t="s">
        <v>63</v>
      </c>
      <c r="AK62" s="81" t="s">
        <v>63</v>
      </c>
      <c r="AL62" s="81" t="s">
        <v>62</v>
      </c>
      <c r="AM62" s="81" t="s">
        <v>63</v>
      </c>
      <c r="AN62" s="81"/>
      <c r="AO62" s="81"/>
      <c r="AP62" s="81" t="s">
        <v>743</v>
      </c>
      <c r="AQ62" s="81" t="s">
        <v>509</v>
      </c>
      <c r="AR62" s="81" t="s">
        <v>62</v>
      </c>
      <c r="AS62" s="81"/>
      <c r="AT62" s="81" t="s">
        <v>63</v>
      </c>
      <c r="AU62" s="81"/>
      <c r="AV62" s="79" t="str" cm="1">
        <f t="array" ref="AV6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2" s="79" t="str" cm="1">
        <f t="array" ref="AW6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2" s="71" t="str" cm="1">
        <f t="array" ref="AX6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2" s="81"/>
      <c r="AZ62" s="81"/>
      <c r="BA62" s="82" t="s">
        <v>744</v>
      </c>
      <c r="BB62" s="83" t="s">
        <v>745</v>
      </c>
      <c r="BC62" s="36"/>
      <c r="BD62" s="35"/>
    </row>
    <row r="63" spans="1:56" ht="96" customHeight="1">
      <c r="A63" s="70">
        <v>62</v>
      </c>
      <c r="B63" s="71" t="s">
        <v>746</v>
      </c>
      <c r="C63" s="71" t="s">
        <v>747</v>
      </c>
      <c r="D63" s="71" t="s">
        <v>748</v>
      </c>
      <c r="E63" s="81">
        <v>2019</v>
      </c>
      <c r="F63" s="71" t="s">
        <v>54</v>
      </c>
      <c r="G63" s="81" t="s">
        <v>125</v>
      </c>
      <c r="H63" s="71" t="s">
        <v>233</v>
      </c>
      <c r="I63" s="71" t="str">
        <f t="array" ref="I63">_xlfn.TEXTJOIN(",", TRUE, IF(Table4[study_id]=Table3[[#This Row],[study_id]], Table4[iso_code], ""))</f>
        <v>SL</v>
      </c>
      <c r="J63" s="81">
        <f>COUNTIF(study_countries!A:A,A63)</f>
        <v>1</v>
      </c>
      <c r="K63" s="71" t="s">
        <v>243</v>
      </c>
      <c r="L63" s="71" t="s">
        <v>749</v>
      </c>
      <c r="M63" s="71" t="s">
        <v>750</v>
      </c>
      <c r="N63" s="71">
        <v>2015</v>
      </c>
      <c r="O63" s="71">
        <v>2065</v>
      </c>
      <c r="P63" s="71" t="s">
        <v>60</v>
      </c>
      <c r="Q63" s="81" t="s">
        <v>81</v>
      </c>
      <c r="R63" s="71" t="s">
        <v>61</v>
      </c>
      <c r="S63" s="71" t="s">
        <v>62</v>
      </c>
      <c r="T63" s="71" t="s">
        <v>62</v>
      </c>
      <c r="U63" s="71" t="s">
        <v>62</v>
      </c>
      <c r="V63" s="71" t="s">
        <v>62</v>
      </c>
      <c r="W63" s="71" t="s">
        <v>63</v>
      </c>
      <c r="X63" s="71" t="s">
        <v>63</v>
      </c>
      <c r="Y63" s="71" t="s">
        <v>62</v>
      </c>
      <c r="Z63" s="71" t="s">
        <v>63</v>
      </c>
      <c r="AA63" s="71" t="s">
        <v>63</v>
      </c>
      <c r="AB63" s="71" t="s">
        <v>64</v>
      </c>
      <c r="AC63" s="71" t="s">
        <v>100</v>
      </c>
      <c r="AD63" s="71" t="s">
        <v>62</v>
      </c>
      <c r="AE63" s="81" t="s">
        <v>63</v>
      </c>
      <c r="AF63" s="71" t="s">
        <v>63</v>
      </c>
      <c r="AG63" s="71" t="s">
        <v>63</v>
      </c>
      <c r="AH63" s="71" t="s">
        <v>85</v>
      </c>
      <c r="AI63" s="71" t="s">
        <v>63</v>
      </c>
      <c r="AJ63" s="71" t="s">
        <v>63</v>
      </c>
      <c r="AK63" s="71" t="s">
        <v>63</v>
      </c>
      <c r="AL63" s="71" t="s">
        <v>63</v>
      </c>
      <c r="AM63" s="71" t="s">
        <v>132</v>
      </c>
      <c r="AN63" s="71" t="s">
        <v>751</v>
      </c>
      <c r="AO63" s="71" t="s">
        <v>752</v>
      </c>
      <c r="AP63" s="71" t="s">
        <v>464</v>
      </c>
      <c r="AQ63" s="71" t="s">
        <v>465</v>
      </c>
      <c r="AR63" s="71" t="s">
        <v>63</v>
      </c>
      <c r="AS63" s="71"/>
      <c r="AT63" s="71" t="s">
        <v>62</v>
      </c>
      <c r="AU63" s="74">
        <v>0.05</v>
      </c>
      <c r="AV63" s="79" cm="1">
        <f t="array" ref="AV6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63" s="79" cm="1">
        <f t="array" ref="AW6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63" s="71" t="str" cm="1">
        <f t="array" ref="AX6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63" s="71" t="s">
        <v>63</v>
      </c>
      <c r="AZ63" s="71"/>
      <c r="BA63" s="72" t="s">
        <v>753</v>
      </c>
      <c r="BB63" s="76" t="s">
        <v>754</v>
      </c>
      <c r="BC63" s="36"/>
      <c r="BD63" s="35"/>
    </row>
    <row r="64" spans="1:56" ht="89.25" customHeight="1">
      <c r="A64" s="70">
        <v>63</v>
      </c>
      <c r="B64" s="71" t="s">
        <v>755</v>
      </c>
      <c r="C64" s="71" t="s">
        <v>756</v>
      </c>
      <c r="D64" s="71" t="s">
        <v>757</v>
      </c>
      <c r="E64" s="81">
        <v>2023</v>
      </c>
      <c r="F64" s="71" t="s">
        <v>231</v>
      </c>
      <c r="G64" s="81" t="s">
        <v>584</v>
      </c>
      <c r="H64" s="71" t="s">
        <v>233</v>
      </c>
      <c r="I64" s="71" t="str">
        <f t="array" ref="I64">_xlfn.TEXTJOIN(",", TRUE, IF(Table4[study_id]=Table3[[#This Row],[study_id]], Table4[iso_code], ""))</f>
        <v>UG</v>
      </c>
      <c r="J64" s="81">
        <f>COUNTIF(study_countries!A:A,A64)</f>
        <v>1</v>
      </c>
      <c r="K64" s="71" t="s">
        <v>315</v>
      </c>
      <c r="L64" s="71" t="s">
        <v>758</v>
      </c>
      <c r="M64" s="71" t="s">
        <v>759</v>
      </c>
      <c r="N64" s="71"/>
      <c r="O64" s="71"/>
      <c r="P64" s="71"/>
      <c r="Q64" s="81"/>
      <c r="R64" s="71"/>
      <c r="S64" s="71"/>
      <c r="T64" s="71"/>
      <c r="U64" s="71"/>
      <c r="V64" s="71"/>
      <c r="W64" s="71"/>
      <c r="X64" s="71"/>
      <c r="Y64" s="71"/>
      <c r="Z64" s="71"/>
      <c r="AA64" s="71"/>
      <c r="AB64" s="71" t="s">
        <v>64</v>
      </c>
      <c r="AC64" s="71" t="s">
        <v>100</v>
      </c>
      <c r="AD64" s="71" t="s">
        <v>62</v>
      </c>
      <c r="AE64" s="81" t="s">
        <v>63</v>
      </c>
      <c r="AF64" s="71" t="s">
        <v>63</v>
      </c>
      <c r="AG64" s="71"/>
      <c r="AH64" s="71" t="s">
        <v>66</v>
      </c>
      <c r="AI64" s="71" t="s">
        <v>63</v>
      </c>
      <c r="AJ64" s="71" t="s">
        <v>63</v>
      </c>
      <c r="AK64" s="71" t="s">
        <v>63</v>
      </c>
      <c r="AL64" s="71" t="s">
        <v>62</v>
      </c>
      <c r="AM64" s="71" t="s">
        <v>63</v>
      </c>
      <c r="AN64" s="71"/>
      <c r="AO64" s="71"/>
      <c r="AP64" s="71"/>
      <c r="AQ64" s="71" t="s">
        <v>760</v>
      </c>
      <c r="AR64" s="71" t="s">
        <v>132</v>
      </c>
      <c r="AS64" s="71"/>
      <c r="AT64" s="71" t="s">
        <v>62</v>
      </c>
      <c r="AU64" s="71"/>
      <c r="AV64" s="79" t="str" cm="1">
        <f t="array" ref="AV6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4" s="79" t="str" cm="1">
        <f t="array" ref="AW6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4" s="71" t="str" cm="1">
        <f t="array" ref="AX6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4" s="71"/>
      <c r="AZ64" s="71"/>
      <c r="BA64" s="72" t="s">
        <v>761</v>
      </c>
      <c r="BB64" s="76" t="s">
        <v>762</v>
      </c>
      <c r="BC64" s="36"/>
      <c r="BD64" s="35"/>
    </row>
    <row r="65" spans="1:56" ht="80.25" customHeight="1">
      <c r="A65" s="70">
        <v>64</v>
      </c>
      <c r="B65" s="71" t="s">
        <v>763</v>
      </c>
      <c r="C65" s="71" t="s">
        <v>264</v>
      </c>
      <c r="D65" s="71" t="s">
        <v>764</v>
      </c>
      <c r="E65" s="81">
        <v>2025</v>
      </c>
      <c r="F65" s="71" t="s">
        <v>54</v>
      </c>
      <c r="G65" s="81" t="s">
        <v>125</v>
      </c>
      <c r="H65" s="71" t="s">
        <v>97</v>
      </c>
      <c r="I65" s="71" t="str">
        <f t="array" ref="I65">_xlfn.TEXTJOIN(",", TRUE, IF(Table4[study_id]=Table3[[#This Row],[study_id]], Table4[iso_code], ""))</f>
        <v>AO,BW,LS,MZ,NA,ZA,ZM,ZW</v>
      </c>
      <c r="J65" s="81">
        <f>COUNTIF(study_countries!A:A,A65)</f>
        <v>8</v>
      </c>
      <c r="K65" s="71" t="s">
        <v>266</v>
      </c>
      <c r="L65" s="71" t="s">
        <v>765</v>
      </c>
      <c r="M65" s="71" t="s">
        <v>766</v>
      </c>
      <c r="N65" s="71">
        <v>2024</v>
      </c>
      <c r="O65" s="71">
        <v>2040</v>
      </c>
      <c r="P65" s="71" t="s">
        <v>60</v>
      </c>
      <c r="Q65" s="81" t="s">
        <v>81</v>
      </c>
      <c r="R65" s="71" t="s">
        <v>61</v>
      </c>
      <c r="S65" s="71" t="s">
        <v>62</v>
      </c>
      <c r="T65" s="71" t="s">
        <v>62</v>
      </c>
      <c r="U65" s="71" t="s">
        <v>62</v>
      </c>
      <c r="V65" s="71" t="s">
        <v>63</v>
      </c>
      <c r="W65" s="71" t="s">
        <v>63</v>
      </c>
      <c r="X65" s="71" t="s">
        <v>63</v>
      </c>
      <c r="Y65" s="71" t="s">
        <v>62</v>
      </c>
      <c r="Z65" s="71" t="s">
        <v>63</v>
      </c>
      <c r="AA65" s="71" t="s">
        <v>62</v>
      </c>
      <c r="AB65" s="71" t="s">
        <v>64</v>
      </c>
      <c r="AC65" s="71" t="s">
        <v>84</v>
      </c>
      <c r="AD65" s="71" t="s">
        <v>62</v>
      </c>
      <c r="AE65" s="81" t="s">
        <v>62</v>
      </c>
      <c r="AF65" s="71" t="s">
        <v>63</v>
      </c>
      <c r="AG65" s="71" t="s">
        <v>63</v>
      </c>
      <c r="AH65" s="71" t="s">
        <v>85</v>
      </c>
      <c r="AI65" s="71" t="s">
        <v>63</v>
      </c>
      <c r="AJ65" s="71" t="s">
        <v>63</v>
      </c>
      <c r="AK65" s="71" t="s">
        <v>63</v>
      </c>
      <c r="AL65" s="71" t="s">
        <v>62</v>
      </c>
      <c r="AM65" s="71" t="s">
        <v>63</v>
      </c>
      <c r="AN65" s="71" t="s">
        <v>767</v>
      </c>
      <c r="AO65" s="71" t="s">
        <v>768</v>
      </c>
      <c r="AP65" s="71" t="s">
        <v>769</v>
      </c>
      <c r="AQ65" s="71" t="s">
        <v>608</v>
      </c>
      <c r="AR65" s="71" t="s">
        <v>62</v>
      </c>
      <c r="AS65" s="71"/>
      <c r="AT65" s="71" t="s">
        <v>63</v>
      </c>
      <c r="AU65" s="71" t="s">
        <v>72</v>
      </c>
      <c r="AV65" s="79" t="str" cm="1">
        <f t="array" ref="AV6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5" s="79" t="str" cm="1">
        <f t="array" ref="AW6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5" s="71" t="str" cm="1">
        <f t="array" ref="AX6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5" s="71" t="s">
        <v>63</v>
      </c>
      <c r="AZ65" s="71"/>
      <c r="BA65" s="72" t="s">
        <v>770</v>
      </c>
      <c r="BB65" s="76" t="s">
        <v>771</v>
      </c>
      <c r="BC65" s="36"/>
      <c r="BD65" s="35"/>
    </row>
    <row r="66" spans="1:56" ht="82.5" customHeight="1">
      <c r="A66" s="70">
        <v>65</v>
      </c>
      <c r="B66" s="71" t="s">
        <v>772</v>
      </c>
      <c r="C66" s="71" t="s">
        <v>773</v>
      </c>
      <c r="D66" s="71" t="s">
        <v>774</v>
      </c>
      <c r="E66" s="81">
        <v>2005</v>
      </c>
      <c r="F66" s="71" t="s">
        <v>54</v>
      </c>
      <c r="G66" s="81" t="s">
        <v>125</v>
      </c>
      <c r="H66" s="71" t="s">
        <v>217</v>
      </c>
      <c r="I66" s="71" t="str">
        <f t="array" ref="I66">_xlfn.TEXTJOIN(",", TRUE, IF(Table4[study_id]=Table3[[#This Row],[study_id]], Table4[iso_code], ""))</f>
        <v>ZA</v>
      </c>
      <c r="J66" s="81">
        <f>COUNTIF(study_countries!A:A,A66)</f>
        <v>1</v>
      </c>
      <c r="K66" s="71" t="s">
        <v>266</v>
      </c>
      <c r="L66" s="71" t="s">
        <v>775</v>
      </c>
      <c r="M66" s="71" t="s">
        <v>776</v>
      </c>
      <c r="N66" s="71">
        <v>2003</v>
      </c>
      <c r="O66" s="71">
        <v>2018</v>
      </c>
      <c r="P66" s="71" t="s">
        <v>60</v>
      </c>
      <c r="Q66" s="81" t="s">
        <v>81</v>
      </c>
      <c r="R66" s="71" t="s">
        <v>61</v>
      </c>
      <c r="S66" s="71" t="s">
        <v>63</v>
      </c>
      <c r="T66" s="71" t="s">
        <v>62</v>
      </c>
      <c r="U66" s="71" t="s">
        <v>62</v>
      </c>
      <c r="V66" s="71" t="s">
        <v>62</v>
      </c>
      <c r="W66" s="71" t="s">
        <v>63</v>
      </c>
      <c r="X66" s="71" t="s">
        <v>63</v>
      </c>
      <c r="Y66" s="71" t="s">
        <v>62</v>
      </c>
      <c r="Z66" s="71" t="s">
        <v>63</v>
      </c>
      <c r="AA66" s="71" t="s">
        <v>62</v>
      </c>
      <c r="AB66" s="71" t="s">
        <v>142</v>
      </c>
      <c r="AC66" s="71" t="s">
        <v>84</v>
      </c>
      <c r="AD66" s="71" t="s">
        <v>62</v>
      </c>
      <c r="AE66" s="81" t="s">
        <v>62</v>
      </c>
      <c r="AF66" s="71" t="s">
        <v>63</v>
      </c>
      <c r="AG66" s="71" t="s">
        <v>63</v>
      </c>
      <c r="AH66" s="71" t="s">
        <v>66</v>
      </c>
      <c r="AI66" s="71" t="s">
        <v>62</v>
      </c>
      <c r="AJ66" s="71" t="s">
        <v>63</v>
      </c>
      <c r="AK66" s="71" t="s">
        <v>132</v>
      </c>
      <c r="AL66" s="71" t="s">
        <v>63</v>
      </c>
      <c r="AM66" s="71" t="s">
        <v>63</v>
      </c>
      <c r="AN66" s="71" t="s">
        <v>777</v>
      </c>
      <c r="AO66" s="71" t="s">
        <v>778</v>
      </c>
      <c r="AP66" s="71" t="s">
        <v>779</v>
      </c>
      <c r="AQ66" s="71" t="s">
        <v>780</v>
      </c>
      <c r="AR66" s="71" t="s">
        <v>62</v>
      </c>
      <c r="AS66" s="71"/>
      <c r="AT66" s="71" t="s">
        <v>62</v>
      </c>
      <c r="AU66" s="71" t="s">
        <v>72</v>
      </c>
      <c r="AV66" s="79" t="str" cm="1">
        <f t="array" ref="AV6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6" s="79" t="str" cm="1">
        <f t="array" ref="AW6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6" s="71" t="str" cm="1">
        <f t="array" ref="AX6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6" s="71" t="s">
        <v>63</v>
      </c>
      <c r="AZ66" s="71"/>
      <c r="BA66" s="72" t="s">
        <v>781</v>
      </c>
      <c r="BB66" s="76" t="s">
        <v>782</v>
      </c>
      <c r="BC66" s="36"/>
      <c r="BD66" s="35"/>
    </row>
    <row r="67" spans="1:56" ht="72.75" customHeight="1">
      <c r="A67" s="70">
        <v>66</v>
      </c>
      <c r="B67" s="71" t="s">
        <v>783</v>
      </c>
      <c r="C67" s="71" t="s">
        <v>784</v>
      </c>
      <c r="D67" s="71" t="s">
        <v>785</v>
      </c>
      <c r="E67" s="81">
        <v>2024</v>
      </c>
      <c r="F67" s="71" t="s">
        <v>231</v>
      </c>
      <c r="G67" s="81" t="s">
        <v>786</v>
      </c>
      <c r="H67" s="71" t="s">
        <v>217</v>
      </c>
      <c r="I67" s="71" t="str">
        <f t="array" ref="I67">_xlfn.TEXTJOIN(",", TRUE, IF(Table4[study_id]=Table3[[#This Row],[study_id]], Table4[iso_code], ""))</f>
        <v>DZ</v>
      </c>
      <c r="J67" s="81">
        <f>COUNTIF(study_countries!A:A,A67)</f>
        <v>1</v>
      </c>
      <c r="K67" s="71" t="s">
        <v>218</v>
      </c>
      <c r="L67" s="71" t="s">
        <v>787</v>
      </c>
      <c r="M67" s="71" t="s">
        <v>788</v>
      </c>
      <c r="N67" s="71"/>
      <c r="O67" s="71"/>
      <c r="P67" s="71"/>
      <c r="Q67" s="81"/>
      <c r="R67" s="71"/>
      <c r="S67" s="71"/>
      <c r="T67" s="71"/>
      <c r="U67" s="71"/>
      <c r="V67" s="71"/>
      <c r="W67" s="71"/>
      <c r="X67" s="71"/>
      <c r="Y67" s="71"/>
      <c r="Z67" s="71"/>
      <c r="AA67" s="71"/>
      <c r="AB67" s="71"/>
      <c r="AC67" s="71" t="s">
        <v>100</v>
      </c>
      <c r="AD67" s="71" t="s">
        <v>62</v>
      </c>
      <c r="AE67" s="81" t="s">
        <v>62</v>
      </c>
      <c r="AF67" s="71" t="s">
        <v>63</v>
      </c>
      <c r="AG67" s="71"/>
      <c r="AH67" s="71" t="s">
        <v>85</v>
      </c>
      <c r="AI67" s="71" t="s">
        <v>63</v>
      </c>
      <c r="AJ67" s="71" t="s">
        <v>63</v>
      </c>
      <c r="AK67" s="71" t="s">
        <v>63</v>
      </c>
      <c r="AL67" s="71" t="s">
        <v>63</v>
      </c>
      <c r="AM67" s="71" t="s">
        <v>62</v>
      </c>
      <c r="AN67" s="71"/>
      <c r="AO67" s="71"/>
      <c r="AP67" s="71" t="s">
        <v>789</v>
      </c>
      <c r="AQ67" s="71" t="s">
        <v>790</v>
      </c>
      <c r="AR67" s="71" t="s">
        <v>62</v>
      </c>
      <c r="AS67" s="71"/>
      <c r="AT67" s="71" t="s">
        <v>63</v>
      </c>
      <c r="AU67" s="71"/>
      <c r="AV67" s="79" t="str" cm="1">
        <f t="array" ref="AV6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7" s="79" t="str" cm="1">
        <f t="array" ref="AW6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7" s="71" t="str" cm="1">
        <f t="array" ref="AX6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7" s="71"/>
      <c r="AZ67" s="71"/>
      <c r="BA67" s="72" t="s">
        <v>791</v>
      </c>
      <c r="BB67" s="76" t="s">
        <v>792</v>
      </c>
      <c r="BC67" s="36"/>
      <c r="BD67" s="35"/>
    </row>
    <row r="68" spans="1:56" ht="122.25" customHeight="1">
      <c r="A68" s="70">
        <v>67</v>
      </c>
      <c r="B68" s="71" t="s">
        <v>793</v>
      </c>
      <c r="C68" s="71" t="s">
        <v>264</v>
      </c>
      <c r="D68" s="71" t="s">
        <v>794</v>
      </c>
      <c r="E68" s="81">
        <v>2017</v>
      </c>
      <c r="F68" s="71" t="s">
        <v>54</v>
      </c>
      <c r="G68" s="81" t="s">
        <v>125</v>
      </c>
      <c r="H68" s="71" t="s">
        <v>233</v>
      </c>
      <c r="I68" s="71" t="str">
        <f t="array" ref="I68">_xlfn.TEXTJOIN(",", TRUE, IF(Table4[study_id]=Table3[[#This Row],[study_id]], Table4[iso_code], ""))</f>
        <v>GH</v>
      </c>
      <c r="J68" s="81">
        <f>COUNTIF(study_countries!A:A,A68)</f>
        <v>1</v>
      </c>
      <c r="K68" s="71" t="s">
        <v>243</v>
      </c>
      <c r="L68" s="71" t="s">
        <v>795</v>
      </c>
      <c r="M68" s="71" t="s">
        <v>796</v>
      </c>
      <c r="N68" s="71">
        <v>2015</v>
      </c>
      <c r="O68" s="71">
        <v>2050</v>
      </c>
      <c r="P68" s="71" t="s">
        <v>60</v>
      </c>
      <c r="Q68" s="81" t="s">
        <v>81</v>
      </c>
      <c r="R68" s="71" t="s">
        <v>61</v>
      </c>
      <c r="S68" s="71" t="s">
        <v>62</v>
      </c>
      <c r="T68" s="71" t="s">
        <v>62</v>
      </c>
      <c r="U68" s="71" t="s">
        <v>62</v>
      </c>
      <c r="V68" s="71" t="s">
        <v>63</v>
      </c>
      <c r="W68" s="71" t="s">
        <v>63</v>
      </c>
      <c r="X68" s="71" t="s">
        <v>63</v>
      </c>
      <c r="Y68" s="71" t="s">
        <v>62</v>
      </c>
      <c r="Z68" s="71" t="s">
        <v>63</v>
      </c>
      <c r="AA68" s="71" t="s">
        <v>62</v>
      </c>
      <c r="AB68" s="71" t="s">
        <v>64</v>
      </c>
      <c r="AC68" s="71" t="s">
        <v>100</v>
      </c>
      <c r="AD68" s="71" t="s">
        <v>62</v>
      </c>
      <c r="AE68" s="81" t="s">
        <v>62</v>
      </c>
      <c r="AF68" s="71" t="s">
        <v>63</v>
      </c>
      <c r="AG68" s="71" t="s">
        <v>63</v>
      </c>
      <c r="AH68" s="71" t="s">
        <v>85</v>
      </c>
      <c r="AI68" s="71" t="s">
        <v>63</v>
      </c>
      <c r="AJ68" s="71" t="s">
        <v>63</v>
      </c>
      <c r="AK68" s="71" t="s">
        <v>63</v>
      </c>
      <c r="AL68" s="71" t="s">
        <v>132</v>
      </c>
      <c r="AM68" s="71" t="s">
        <v>63</v>
      </c>
      <c r="AN68" s="71" t="s">
        <v>797</v>
      </c>
      <c r="AO68" s="71" t="s">
        <v>798</v>
      </c>
      <c r="AP68" s="71" t="s">
        <v>464</v>
      </c>
      <c r="AQ68" s="71" t="s">
        <v>465</v>
      </c>
      <c r="AR68" s="71" t="s">
        <v>63</v>
      </c>
      <c r="AS68" s="71"/>
      <c r="AT68" s="71" t="s">
        <v>62</v>
      </c>
      <c r="AU68" s="71" t="s">
        <v>72</v>
      </c>
      <c r="AV68" s="79" t="str" cm="1">
        <f t="array" ref="AV6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8" s="79" t="str" cm="1">
        <f t="array" ref="AW6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8" s="71" t="str" cm="1">
        <f t="array" ref="AX6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8" s="71" t="s">
        <v>63</v>
      </c>
      <c r="AZ68" s="71"/>
      <c r="BA68" s="72" t="s">
        <v>799</v>
      </c>
      <c r="BB68" s="73"/>
      <c r="BC68" s="36"/>
      <c r="BD68" s="35"/>
    </row>
    <row r="69" spans="1:56" ht="102" customHeight="1">
      <c r="A69" s="70">
        <v>68</v>
      </c>
      <c r="B69" s="71" t="s">
        <v>801</v>
      </c>
      <c r="C69" s="71" t="s">
        <v>802</v>
      </c>
      <c r="D69" s="71" t="s">
        <v>803</v>
      </c>
      <c r="E69" s="81">
        <v>2018</v>
      </c>
      <c r="F69" s="71" t="s">
        <v>231</v>
      </c>
      <c r="G69" s="81" t="s">
        <v>736</v>
      </c>
      <c r="H69" s="71" t="s">
        <v>217</v>
      </c>
      <c r="I69" s="71" t="str">
        <f t="array" ref="I69">_xlfn.TEXTJOIN(",", TRUE, IF(Table4[study_id]=Table3[[#This Row],[study_id]], Table4[iso_code], ""))</f>
        <v>KE</v>
      </c>
      <c r="J69" s="81">
        <f>COUNTIF(study_countries!A:A,A69)</f>
        <v>1</v>
      </c>
      <c r="K69" s="71" t="s">
        <v>315</v>
      </c>
      <c r="L69" s="71" t="s">
        <v>804</v>
      </c>
      <c r="M69" s="71" t="s">
        <v>805</v>
      </c>
      <c r="N69" s="71"/>
      <c r="O69" s="71"/>
      <c r="P69" s="71"/>
      <c r="Q69" s="81"/>
      <c r="R69" s="71"/>
      <c r="S69" s="71"/>
      <c r="T69" s="71"/>
      <c r="U69" s="71"/>
      <c r="V69" s="71"/>
      <c r="W69" s="71"/>
      <c r="X69" s="71"/>
      <c r="Y69" s="71"/>
      <c r="Z69" s="71"/>
      <c r="AA69" s="71"/>
      <c r="AB69" s="71" t="s">
        <v>64</v>
      </c>
      <c r="AC69" s="71" t="s">
        <v>65</v>
      </c>
      <c r="AD69" s="71" t="s">
        <v>63</v>
      </c>
      <c r="AE69" s="81" t="s">
        <v>62</v>
      </c>
      <c r="AF69" s="71" t="s">
        <v>63</v>
      </c>
      <c r="AG69" s="71"/>
      <c r="AH69" s="71" t="s">
        <v>85</v>
      </c>
      <c r="AI69" s="71" t="s">
        <v>63</v>
      </c>
      <c r="AJ69" s="71" t="s">
        <v>63</v>
      </c>
      <c r="AK69" s="71" t="s">
        <v>63</v>
      </c>
      <c r="AL69" s="71" t="s">
        <v>62</v>
      </c>
      <c r="AM69" s="71" t="s">
        <v>63</v>
      </c>
      <c r="AN69" s="71"/>
      <c r="AO69" s="71"/>
      <c r="AP69" s="71" t="s">
        <v>806</v>
      </c>
      <c r="AQ69" s="71" t="s">
        <v>465</v>
      </c>
      <c r="AR69" s="71" t="s">
        <v>63</v>
      </c>
      <c r="AS69" s="71"/>
      <c r="AT69" s="71" t="s">
        <v>62</v>
      </c>
      <c r="AU69" s="71"/>
      <c r="AV69" s="79" t="str" cm="1">
        <f t="array" ref="AV6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9" s="79" t="str" cm="1">
        <f t="array" ref="AW6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9" s="71" t="str" cm="1">
        <f t="array" ref="AX6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9" s="71"/>
      <c r="AZ69" s="71"/>
      <c r="BA69" s="72" t="s">
        <v>807</v>
      </c>
      <c r="BB69" s="73"/>
      <c r="BC69" s="36"/>
      <c r="BD69" s="35"/>
    </row>
    <row r="70" spans="1:56" ht="79.5" customHeight="1">
      <c r="A70" s="70">
        <v>69</v>
      </c>
      <c r="B70" s="71" t="s">
        <v>808</v>
      </c>
      <c r="C70" s="71" t="s">
        <v>735</v>
      </c>
      <c r="D70" s="71" t="s">
        <v>809</v>
      </c>
      <c r="E70" s="81">
        <v>2012</v>
      </c>
      <c r="F70" s="71" t="s">
        <v>231</v>
      </c>
      <c r="G70" s="81" t="s">
        <v>786</v>
      </c>
      <c r="H70" s="71" t="s">
        <v>217</v>
      </c>
      <c r="I70" s="71" t="str">
        <f t="array" ref="I70">_xlfn.TEXTJOIN(",", TRUE, IF(Table4[study_id]=Table3[[#This Row],[study_id]], Table4[iso_code], ""))</f>
        <v>DZ</v>
      </c>
      <c r="J70" s="81">
        <f>COUNTIF(study_countries!A:A,A70)</f>
        <v>1</v>
      </c>
      <c r="K70" s="71" t="s">
        <v>218</v>
      </c>
      <c r="L70" s="71" t="s">
        <v>810</v>
      </c>
      <c r="M70" s="71" t="s">
        <v>811</v>
      </c>
      <c r="N70" s="71"/>
      <c r="O70" s="71"/>
      <c r="P70" s="71"/>
      <c r="Q70" s="81"/>
      <c r="R70" s="71"/>
      <c r="S70" s="71"/>
      <c r="T70" s="71"/>
      <c r="U70" s="71"/>
      <c r="V70" s="71"/>
      <c r="W70" s="71"/>
      <c r="X70" s="71"/>
      <c r="Y70" s="71"/>
      <c r="Z70" s="71"/>
      <c r="AA70" s="71"/>
      <c r="AB70" s="71" t="s">
        <v>64</v>
      </c>
      <c r="AC70" s="71" t="s">
        <v>65</v>
      </c>
      <c r="AD70" s="71" t="s">
        <v>62</v>
      </c>
      <c r="AE70" s="81" t="s">
        <v>62</v>
      </c>
      <c r="AF70" s="71" t="s">
        <v>63</v>
      </c>
      <c r="AG70" s="71"/>
      <c r="AH70" s="71" t="s">
        <v>85</v>
      </c>
      <c r="AI70" s="71" t="s">
        <v>63</v>
      </c>
      <c r="AJ70" s="71" t="s">
        <v>63</v>
      </c>
      <c r="AK70" s="71" t="s">
        <v>63</v>
      </c>
      <c r="AL70" s="71" t="s">
        <v>132</v>
      </c>
      <c r="AM70" s="71" t="s">
        <v>63</v>
      </c>
      <c r="AN70" s="71"/>
      <c r="AO70" s="71"/>
      <c r="AP70" s="71" t="s">
        <v>812</v>
      </c>
      <c r="AQ70" s="71" t="s">
        <v>790</v>
      </c>
      <c r="AR70" s="71" t="s">
        <v>62</v>
      </c>
      <c r="AS70" s="71"/>
      <c r="AT70" s="71" t="s">
        <v>63</v>
      </c>
      <c r="AU70" s="71"/>
      <c r="AV70" s="79" t="str" cm="1">
        <f t="array" ref="AV7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0" s="79" t="str" cm="1">
        <f t="array" ref="AW7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0" s="71" t="str" cm="1">
        <f t="array" ref="AX7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0" s="71"/>
      <c r="AZ70" s="71"/>
      <c r="BA70" s="72" t="s">
        <v>813</v>
      </c>
      <c r="BB70" s="76" t="s">
        <v>814</v>
      </c>
      <c r="BC70" s="36"/>
      <c r="BD70" s="35"/>
    </row>
    <row r="71" spans="1:56" ht="97.5" customHeight="1">
      <c r="A71" s="70">
        <v>70</v>
      </c>
      <c r="B71" s="71" t="s">
        <v>815</v>
      </c>
      <c r="C71" s="71" t="s">
        <v>816</v>
      </c>
      <c r="D71" s="71" t="s">
        <v>817</v>
      </c>
      <c r="E71" s="81">
        <v>2018</v>
      </c>
      <c r="F71" s="71" t="s">
        <v>231</v>
      </c>
      <c r="G71" s="81" t="s">
        <v>125</v>
      </c>
      <c r="H71" s="71" t="s">
        <v>233</v>
      </c>
      <c r="I71" s="71" t="str">
        <f t="array" ref="I71">_xlfn.TEXTJOIN(",", TRUE, IF(Table4[study_id]=Table3[[#This Row],[study_id]], Table4[iso_code], ""))</f>
        <v>NG</v>
      </c>
      <c r="J71" s="81">
        <f>COUNTIF(study_countries!A:A,A71)</f>
        <v>1</v>
      </c>
      <c r="K71" s="71" t="s">
        <v>243</v>
      </c>
      <c r="L71" s="71" t="s">
        <v>818</v>
      </c>
      <c r="M71" s="71" t="s">
        <v>819</v>
      </c>
      <c r="N71" s="71">
        <v>2010</v>
      </c>
      <c r="O71" s="71">
        <v>2050</v>
      </c>
      <c r="P71" s="71"/>
      <c r="Q71" s="81"/>
      <c r="R71" s="71"/>
      <c r="S71" s="71"/>
      <c r="T71" s="71"/>
      <c r="U71" s="71"/>
      <c r="V71" s="71"/>
      <c r="W71" s="71"/>
      <c r="X71" s="71"/>
      <c r="Y71" s="71"/>
      <c r="Z71" s="71"/>
      <c r="AA71" s="71"/>
      <c r="AB71" s="71" t="s">
        <v>64</v>
      </c>
      <c r="AC71" s="71" t="s">
        <v>65</v>
      </c>
      <c r="AD71" s="71" t="s">
        <v>62</v>
      </c>
      <c r="AE71" s="81" t="s">
        <v>63</v>
      </c>
      <c r="AF71" s="71" t="s">
        <v>63</v>
      </c>
      <c r="AG71" s="71"/>
      <c r="AH71" s="71" t="s">
        <v>85</v>
      </c>
      <c r="AI71" s="71" t="s">
        <v>63</v>
      </c>
      <c r="AJ71" s="71" t="s">
        <v>63</v>
      </c>
      <c r="AK71" s="71" t="s">
        <v>63</v>
      </c>
      <c r="AL71" s="71" t="s">
        <v>62</v>
      </c>
      <c r="AM71" s="71" t="s">
        <v>63</v>
      </c>
      <c r="AN71" s="71"/>
      <c r="AO71" s="71"/>
      <c r="AP71" s="71" t="s">
        <v>820</v>
      </c>
      <c r="AQ71" s="71" t="s">
        <v>821</v>
      </c>
      <c r="AR71" s="71" t="s">
        <v>62</v>
      </c>
      <c r="AS71" s="71"/>
      <c r="AT71" s="71" t="s">
        <v>63</v>
      </c>
      <c r="AU71" s="71"/>
      <c r="AV71" s="79" t="str" cm="1">
        <f t="array" ref="AV7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1" s="79" t="str" cm="1">
        <f t="array" ref="AW7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1" s="71" t="str" cm="1">
        <f t="array" ref="AX7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1" s="71"/>
      <c r="AZ71" s="71"/>
      <c r="BA71" s="72" t="s">
        <v>822</v>
      </c>
      <c r="BB71" s="76" t="s">
        <v>823</v>
      </c>
      <c r="BC71" s="36"/>
      <c r="BD71" s="35"/>
    </row>
    <row r="72" spans="1:56" ht="92.25" customHeight="1">
      <c r="A72" s="70">
        <v>71</v>
      </c>
      <c r="B72" s="71" t="s">
        <v>824</v>
      </c>
      <c r="C72" s="71" t="s">
        <v>735</v>
      </c>
      <c r="D72" s="71" t="s">
        <v>825</v>
      </c>
      <c r="E72" s="81">
        <v>2019</v>
      </c>
      <c r="F72" s="71" t="s">
        <v>231</v>
      </c>
      <c r="G72" s="81" t="s">
        <v>584</v>
      </c>
      <c r="H72" s="71" t="s">
        <v>217</v>
      </c>
      <c r="I72" s="71" t="str">
        <f t="array" ref="I72">_xlfn.TEXTJOIN(",", TRUE, IF(Table4[study_id]=Table3[[#This Row],[study_id]], Table4[iso_code], ""))</f>
        <v>ET</v>
      </c>
      <c r="J72" s="81">
        <f>COUNTIF(study_countries!A:A,A72)</f>
        <v>1</v>
      </c>
      <c r="K72" s="71" t="s">
        <v>315</v>
      </c>
      <c r="L72" s="71" t="s">
        <v>826</v>
      </c>
      <c r="M72" s="71" t="s">
        <v>827</v>
      </c>
      <c r="N72" s="71"/>
      <c r="O72" s="71"/>
      <c r="P72" s="71"/>
      <c r="Q72" s="81"/>
      <c r="R72" s="71"/>
      <c r="S72" s="71"/>
      <c r="T72" s="71"/>
      <c r="U72" s="71"/>
      <c r="V72" s="71"/>
      <c r="W72" s="71"/>
      <c r="X72" s="71"/>
      <c r="Y72" s="71"/>
      <c r="Z72" s="71"/>
      <c r="AA72" s="71"/>
      <c r="AB72" s="71" t="s">
        <v>64</v>
      </c>
      <c r="AC72" s="71" t="s">
        <v>65</v>
      </c>
      <c r="AD72" s="71" t="s">
        <v>62</v>
      </c>
      <c r="AE72" s="81" t="s">
        <v>63</v>
      </c>
      <c r="AF72" s="71" t="s">
        <v>63</v>
      </c>
      <c r="AG72" s="71"/>
      <c r="AH72" s="71" t="s">
        <v>66</v>
      </c>
      <c r="AI72" s="71" t="s">
        <v>63</v>
      </c>
      <c r="AJ72" s="71" t="s">
        <v>63</v>
      </c>
      <c r="AK72" s="71" t="s">
        <v>63</v>
      </c>
      <c r="AL72" s="71" t="s">
        <v>62</v>
      </c>
      <c r="AM72" s="71" t="s">
        <v>63</v>
      </c>
      <c r="AN72" s="71"/>
      <c r="AO72" s="71"/>
      <c r="AP72" s="71" t="s">
        <v>828</v>
      </c>
      <c r="AQ72" s="71" t="s">
        <v>194</v>
      </c>
      <c r="AR72" s="71" t="s">
        <v>62</v>
      </c>
      <c r="AS72" s="71"/>
      <c r="AT72" s="71" t="s">
        <v>63</v>
      </c>
      <c r="AU72" s="71"/>
      <c r="AV72" s="79" t="str" cm="1">
        <f t="array" ref="AV7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2" s="79" t="str" cm="1">
        <f t="array" ref="AW7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2" s="71" t="str" cm="1">
        <f t="array" ref="AX7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2" s="71"/>
      <c r="AZ72" s="71"/>
      <c r="BA72" s="72" t="s">
        <v>829</v>
      </c>
      <c r="BB72" s="76" t="s">
        <v>830</v>
      </c>
      <c r="BC72" s="36"/>
      <c r="BD72" s="35"/>
    </row>
    <row r="73" spans="1:56" ht="82.5" customHeight="1">
      <c r="A73" s="70">
        <v>72</v>
      </c>
      <c r="B73" s="71" t="s">
        <v>831</v>
      </c>
      <c r="C73" s="71" t="s">
        <v>832</v>
      </c>
      <c r="D73" s="71" t="s">
        <v>833</v>
      </c>
      <c r="E73" s="81">
        <v>2026</v>
      </c>
      <c r="F73" s="71" t="s">
        <v>54</v>
      </c>
      <c r="G73" s="81" t="s">
        <v>125</v>
      </c>
      <c r="H73" s="71" t="s">
        <v>233</v>
      </c>
      <c r="I73" s="71" t="str">
        <f t="array" ref="I73">_xlfn.TEXTJOIN(",", TRUE, IF(Table4[study_id]=Table3[[#This Row],[study_id]], Table4[iso_code], ""))</f>
        <v>KE</v>
      </c>
      <c r="J73" s="81">
        <f>COUNTIF(study_countries!A:A,A73)</f>
        <v>1</v>
      </c>
      <c r="K73" s="71" t="s">
        <v>315</v>
      </c>
      <c r="L73" s="71" t="s">
        <v>834</v>
      </c>
      <c r="M73" s="71" t="s">
        <v>835</v>
      </c>
      <c r="N73" s="71"/>
      <c r="O73" s="71">
        <v>2050</v>
      </c>
      <c r="P73" s="71" t="s">
        <v>60</v>
      </c>
      <c r="Q73" s="81" t="s">
        <v>81</v>
      </c>
      <c r="R73" s="71" t="s">
        <v>61</v>
      </c>
      <c r="S73" s="71" t="s">
        <v>62</v>
      </c>
      <c r="T73" s="71"/>
      <c r="U73" s="71"/>
      <c r="V73" s="71"/>
      <c r="W73" s="71"/>
      <c r="X73" s="71"/>
      <c r="Y73" s="71"/>
      <c r="Z73" s="71"/>
      <c r="AA73" s="71"/>
      <c r="AB73" s="71" t="s">
        <v>64</v>
      </c>
      <c r="AC73" s="71" t="s">
        <v>100</v>
      </c>
      <c r="AD73" s="71" t="s">
        <v>62</v>
      </c>
      <c r="AE73" s="81" t="s">
        <v>62</v>
      </c>
      <c r="AF73" s="71"/>
      <c r="AG73" s="71"/>
      <c r="AH73" s="71" t="s">
        <v>85</v>
      </c>
      <c r="AI73" s="71"/>
      <c r="AJ73" s="71"/>
      <c r="AK73" s="71"/>
      <c r="AL73" s="71"/>
      <c r="AM73" s="71"/>
      <c r="AN73" s="71"/>
      <c r="AO73" s="71"/>
      <c r="AP73" s="71" t="s">
        <v>836</v>
      </c>
      <c r="AQ73" s="71" t="s">
        <v>837</v>
      </c>
      <c r="AR73" s="71" t="s">
        <v>63</v>
      </c>
      <c r="AS73" s="71"/>
      <c r="AT73" s="71" t="s">
        <v>62</v>
      </c>
      <c r="AU73" s="71"/>
      <c r="AV73" s="79" t="str" cm="1">
        <f t="array" ref="AV7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3" s="79" t="str" cm="1">
        <f t="array" ref="AW7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3" s="71" t="str" cm="1">
        <f t="array" ref="AX7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3" s="71"/>
      <c r="AZ73" s="71"/>
      <c r="BA73" s="72" t="s">
        <v>838</v>
      </c>
      <c r="BB73" s="76" t="s">
        <v>839</v>
      </c>
      <c r="BC73" s="36"/>
      <c r="BD73" s="35"/>
    </row>
    <row r="74" spans="1:56" ht="150" customHeight="1">
      <c r="A74" s="70">
        <v>73</v>
      </c>
      <c r="B74" s="71" t="s">
        <v>844</v>
      </c>
      <c r="C74" s="71" t="s">
        <v>735</v>
      </c>
      <c r="D74" s="71" t="s">
        <v>845</v>
      </c>
      <c r="E74" s="81">
        <v>2019</v>
      </c>
      <c r="F74" s="71" t="s">
        <v>231</v>
      </c>
      <c r="G74" s="81" t="s">
        <v>584</v>
      </c>
      <c r="H74" s="71" t="s">
        <v>217</v>
      </c>
      <c r="I74" s="71" t="str">
        <f t="array" ref="I74">_xlfn.TEXTJOIN(",", TRUE, IF(Table4[study_id]=Table3[[#This Row],[study_id]], Table4[iso_code], ""))</f>
        <v>UG</v>
      </c>
      <c r="J74" s="81">
        <f>COUNTIF(study_countries!A:A,A74)</f>
        <v>1</v>
      </c>
      <c r="K74" s="71" t="s">
        <v>315</v>
      </c>
      <c r="L74" s="71" t="s">
        <v>846</v>
      </c>
      <c r="M74" s="71" t="s">
        <v>847</v>
      </c>
      <c r="N74" s="71">
        <v>2019</v>
      </c>
      <c r="O74" s="71">
        <v>2039</v>
      </c>
      <c r="P74" s="71"/>
      <c r="Q74" s="81"/>
      <c r="R74" s="71"/>
      <c r="S74" s="71"/>
      <c r="T74" s="71"/>
      <c r="U74" s="71"/>
      <c r="V74" s="71"/>
      <c r="W74" s="71"/>
      <c r="X74" s="71"/>
      <c r="Y74" s="71"/>
      <c r="Z74" s="71"/>
      <c r="AA74" s="71"/>
      <c r="AB74" s="71" t="s">
        <v>64</v>
      </c>
      <c r="AC74" s="71" t="s">
        <v>65</v>
      </c>
      <c r="AD74" s="71" t="s">
        <v>62</v>
      </c>
      <c r="AE74" s="71" t="s">
        <v>63</v>
      </c>
      <c r="AF74" s="81" t="s">
        <v>63</v>
      </c>
      <c r="AG74" s="71"/>
      <c r="AH74" s="71" t="s">
        <v>66</v>
      </c>
      <c r="AI74" s="71" t="s">
        <v>63</v>
      </c>
      <c r="AJ74" s="71" t="s">
        <v>63</v>
      </c>
      <c r="AK74" s="71" t="s">
        <v>63</v>
      </c>
      <c r="AL74" s="71" t="s">
        <v>132</v>
      </c>
      <c r="AM74" s="71" t="s">
        <v>63</v>
      </c>
      <c r="AN74" s="71"/>
      <c r="AO74" s="71"/>
      <c r="AP74" s="71" t="s">
        <v>464</v>
      </c>
      <c r="AQ74" s="71" t="s">
        <v>465</v>
      </c>
      <c r="AR74" s="71" t="s">
        <v>63</v>
      </c>
      <c r="AS74" s="71"/>
      <c r="AT74" s="71" t="s">
        <v>62</v>
      </c>
      <c r="AU74" s="71"/>
      <c r="AV74" s="79" t="str" cm="1">
        <f t="array" ref="AV7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4" s="79" t="str" cm="1">
        <f t="array" ref="AW7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4" s="71" t="str" cm="1">
        <f t="array" ref="AX7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4" s="71"/>
      <c r="AZ74" s="71"/>
      <c r="BA74" s="72" t="s">
        <v>848</v>
      </c>
      <c r="BB74" s="73"/>
      <c r="BC74" s="36"/>
      <c r="BD74" s="35"/>
    </row>
    <row r="75" spans="1:56" ht="109.5" customHeight="1">
      <c r="A75" s="70">
        <v>74</v>
      </c>
      <c r="B75" s="71" t="s">
        <v>849</v>
      </c>
      <c r="C75" s="71" t="s">
        <v>850</v>
      </c>
      <c r="D75" s="71" t="s">
        <v>851</v>
      </c>
      <c r="E75" s="81">
        <v>2017</v>
      </c>
      <c r="F75" s="71" t="s">
        <v>54</v>
      </c>
      <c r="G75" s="81" t="s">
        <v>125</v>
      </c>
      <c r="H75" s="71" t="s">
        <v>233</v>
      </c>
      <c r="I75" s="71" t="str">
        <f t="array" ref="I75">_xlfn.TEXTJOIN(",", TRUE, IF(Table4[study_id]=Table3[[#This Row],[study_id]], Table4[iso_code], ""))</f>
        <v>RW</v>
      </c>
      <c r="J75" s="81">
        <f>COUNTIF(study_countries!A:A,A75)</f>
        <v>1</v>
      </c>
      <c r="K75" s="71" t="s">
        <v>315</v>
      </c>
      <c r="L75" s="71" t="s">
        <v>852</v>
      </c>
      <c r="M75" s="71" t="s">
        <v>853</v>
      </c>
      <c r="N75" s="71">
        <v>2017</v>
      </c>
      <c r="O75" s="71">
        <v>2040</v>
      </c>
      <c r="P75" s="71" t="s">
        <v>60</v>
      </c>
      <c r="Q75" s="81" t="s">
        <v>81</v>
      </c>
      <c r="R75" s="71" t="s">
        <v>61</v>
      </c>
      <c r="S75" s="71" t="s">
        <v>62</v>
      </c>
      <c r="T75" s="71" t="s">
        <v>62</v>
      </c>
      <c r="U75" s="71" t="s">
        <v>63</v>
      </c>
      <c r="V75" s="71" t="s">
        <v>62</v>
      </c>
      <c r="W75" s="71" t="s">
        <v>63</v>
      </c>
      <c r="X75" s="71" t="s">
        <v>62</v>
      </c>
      <c r="Y75" s="71" t="s">
        <v>62</v>
      </c>
      <c r="Z75" s="71" t="s">
        <v>63</v>
      </c>
      <c r="AA75" s="71" t="s">
        <v>62</v>
      </c>
      <c r="AB75" s="71" t="s">
        <v>64</v>
      </c>
      <c r="AC75" s="71" t="s">
        <v>100</v>
      </c>
      <c r="AD75" s="71" t="s">
        <v>62</v>
      </c>
      <c r="AE75" s="81" t="s">
        <v>62</v>
      </c>
      <c r="AF75" s="71" t="s">
        <v>63</v>
      </c>
      <c r="AG75" s="71" t="s">
        <v>63</v>
      </c>
      <c r="AH75" s="71" t="s">
        <v>85</v>
      </c>
      <c r="AI75" s="71" t="s">
        <v>63</v>
      </c>
      <c r="AJ75" s="71" t="s">
        <v>132</v>
      </c>
      <c r="AK75" s="71" t="s">
        <v>63</v>
      </c>
      <c r="AL75" s="71" t="s">
        <v>63</v>
      </c>
      <c r="AM75" s="71" t="s">
        <v>132</v>
      </c>
      <c r="AN75" s="71"/>
      <c r="AO75" s="71"/>
      <c r="AP75" s="71" t="s">
        <v>464</v>
      </c>
      <c r="AQ75" s="71" t="s">
        <v>465</v>
      </c>
      <c r="AR75" s="71" t="s">
        <v>63</v>
      </c>
      <c r="AS75" s="71"/>
      <c r="AT75" s="71" t="s">
        <v>62</v>
      </c>
      <c r="AU75" s="74">
        <v>0.08</v>
      </c>
      <c r="AV75" s="79" cm="1">
        <f t="array" ref="AV7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0.08</v>
      </c>
      <c r="AW75" s="79" cm="1">
        <f t="array" ref="AW7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0.08</v>
      </c>
      <c r="AX75" s="71" t="str" cm="1">
        <f t="array" ref="AX7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75" s="71" t="s">
        <v>63</v>
      </c>
      <c r="AZ75" s="71"/>
      <c r="BA75" s="72" t="s">
        <v>854</v>
      </c>
      <c r="BB75" s="73"/>
      <c r="BC75" s="36"/>
      <c r="BD75" s="35"/>
    </row>
    <row r="76" spans="1:56" ht="126" customHeight="1">
      <c r="A76" s="70">
        <v>75</v>
      </c>
      <c r="B76" s="77" t="s">
        <v>855</v>
      </c>
      <c r="C76" s="77" t="s">
        <v>735</v>
      </c>
      <c r="D76" s="77" t="s">
        <v>856</v>
      </c>
      <c r="E76" s="84">
        <v>2017</v>
      </c>
      <c r="F76" s="77" t="s">
        <v>231</v>
      </c>
      <c r="G76" s="84" t="s">
        <v>736</v>
      </c>
      <c r="H76" s="77" t="s">
        <v>217</v>
      </c>
      <c r="I76" s="71" t="str">
        <f t="array" ref="I76">_xlfn.TEXTJOIN(",", TRUE, IF(Table4[study_id]=Table3[[#This Row],[study_id]], Table4[iso_code], ""))</f>
        <v>ZA</v>
      </c>
      <c r="J76" s="84">
        <f>COUNTIF(study_countries!A:A,A76)</f>
        <v>1</v>
      </c>
      <c r="K76" s="77" t="s">
        <v>266</v>
      </c>
      <c r="L76" s="77" t="s">
        <v>857</v>
      </c>
      <c r="M76" s="77" t="s">
        <v>858</v>
      </c>
      <c r="N76" s="77"/>
      <c r="O76" s="77"/>
      <c r="P76" s="77"/>
      <c r="Q76" s="84"/>
      <c r="R76" s="71"/>
      <c r="S76" s="77"/>
      <c r="T76" s="77"/>
      <c r="U76" s="77"/>
      <c r="V76" s="77"/>
      <c r="W76" s="77"/>
      <c r="X76" s="77"/>
      <c r="Y76" s="77"/>
      <c r="Z76" s="77"/>
      <c r="AA76" s="77"/>
      <c r="AB76" s="77" t="s">
        <v>64</v>
      </c>
      <c r="AC76" s="77" t="s">
        <v>65</v>
      </c>
      <c r="AD76" s="77" t="s">
        <v>62</v>
      </c>
      <c r="AE76" s="84" t="s">
        <v>62</v>
      </c>
      <c r="AF76" s="77" t="s">
        <v>63</v>
      </c>
      <c r="AG76" s="77"/>
      <c r="AH76" s="77" t="s">
        <v>66</v>
      </c>
      <c r="AI76" s="77" t="s">
        <v>63</v>
      </c>
      <c r="AJ76" s="77" t="s">
        <v>63</v>
      </c>
      <c r="AK76" s="77" t="s">
        <v>63</v>
      </c>
      <c r="AL76" s="77" t="s">
        <v>132</v>
      </c>
      <c r="AM76" s="77" t="s">
        <v>63</v>
      </c>
      <c r="AN76" s="77"/>
      <c r="AO76" s="77"/>
      <c r="AP76" s="77" t="s">
        <v>859</v>
      </c>
      <c r="AQ76" s="77" t="s">
        <v>860</v>
      </c>
      <c r="AR76" s="77" t="s">
        <v>62</v>
      </c>
      <c r="AS76" s="77"/>
      <c r="AT76" s="77" t="s">
        <v>63</v>
      </c>
      <c r="AU76" s="85"/>
      <c r="AV76" s="79" t="str" cm="1">
        <f t="array" ref="AV7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6" s="79" t="str" cm="1">
        <f t="array" ref="AW7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6" s="71" t="str" cm="1">
        <f t="array" ref="AX7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6" s="77"/>
      <c r="AZ76" s="77"/>
      <c r="BA76" s="86" t="s">
        <v>861</v>
      </c>
      <c r="BB76" s="87" t="s">
        <v>862</v>
      </c>
      <c r="BC76" s="36"/>
      <c r="BD76" s="35"/>
    </row>
    <row r="77" spans="1:56" ht="144.75" customHeight="1">
      <c r="A77" s="70">
        <v>76</v>
      </c>
      <c r="B77" s="77" t="s">
        <v>863</v>
      </c>
      <c r="C77" s="77" t="s">
        <v>735</v>
      </c>
      <c r="D77" s="77" t="s">
        <v>864</v>
      </c>
      <c r="E77" s="84">
        <v>2024</v>
      </c>
      <c r="F77" s="77" t="s">
        <v>231</v>
      </c>
      <c r="G77" s="84" t="s">
        <v>736</v>
      </c>
      <c r="H77" s="77" t="s">
        <v>217</v>
      </c>
      <c r="I77" s="71" t="str">
        <f t="array" ref="I77">_xlfn.TEXTJOIN(",", TRUE, IF(Table4[study_id]=Table3[[#This Row],[study_id]], Table4[iso_code], ""))</f>
        <v>MA</v>
      </c>
      <c r="J77" s="84">
        <f>COUNTIF(study_countries!A:A,A77)</f>
        <v>1</v>
      </c>
      <c r="K77" s="77" t="s">
        <v>218</v>
      </c>
      <c r="L77" s="77" t="s">
        <v>865</v>
      </c>
      <c r="M77" s="77" t="s">
        <v>866</v>
      </c>
      <c r="N77" s="77"/>
      <c r="O77" s="77"/>
      <c r="P77" s="77"/>
      <c r="Q77" s="84"/>
      <c r="R77" s="71"/>
      <c r="S77" s="77"/>
      <c r="T77" s="77"/>
      <c r="U77" s="77"/>
      <c r="V77" s="77"/>
      <c r="W77" s="77"/>
      <c r="X77" s="77"/>
      <c r="Y77" s="77"/>
      <c r="Z77" s="77"/>
      <c r="AA77" s="77"/>
      <c r="AB77" s="77" t="s">
        <v>64</v>
      </c>
      <c r="AC77" s="77" t="s">
        <v>65</v>
      </c>
      <c r="AD77" s="77" t="s">
        <v>62</v>
      </c>
      <c r="AE77" s="84" t="s">
        <v>62</v>
      </c>
      <c r="AF77" s="77" t="s">
        <v>63</v>
      </c>
      <c r="AG77" s="77"/>
      <c r="AH77" s="77" t="s">
        <v>66</v>
      </c>
      <c r="AI77" s="77" t="s">
        <v>63</v>
      </c>
      <c r="AJ77" s="77" t="s">
        <v>63</v>
      </c>
      <c r="AK77" s="77" t="s">
        <v>63</v>
      </c>
      <c r="AL77" s="77" t="s">
        <v>62</v>
      </c>
      <c r="AM77" s="77" t="s">
        <v>63</v>
      </c>
      <c r="AN77" s="77"/>
      <c r="AO77" s="77"/>
      <c r="AP77" s="77" t="s">
        <v>867</v>
      </c>
      <c r="AQ77" s="77" t="s">
        <v>509</v>
      </c>
      <c r="AR77" s="77" t="s">
        <v>62</v>
      </c>
      <c r="AS77" s="77"/>
      <c r="AT77" s="77" t="s">
        <v>63</v>
      </c>
      <c r="AU77" s="85"/>
      <c r="AV77" s="79" t="str" cm="1">
        <f t="array" ref="AV7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7" s="79" t="str" cm="1">
        <f t="array" ref="AW7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7" s="71" t="str" cm="1">
        <f t="array" ref="AX7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7" s="77"/>
      <c r="AZ77" s="77"/>
      <c r="BA77" s="88" t="s">
        <v>868</v>
      </c>
      <c r="BB77" s="87" t="s">
        <v>869</v>
      </c>
      <c r="BC77" s="36"/>
      <c r="BD77" s="35"/>
    </row>
    <row r="78" spans="1:56" ht="162.75" customHeight="1">
      <c r="A78" s="70">
        <v>77</v>
      </c>
      <c r="B78" s="77" t="s">
        <v>870</v>
      </c>
      <c r="C78" s="77" t="s">
        <v>735</v>
      </c>
      <c r="D78" s="77" t="s">
        <v>871</v>
      </c>
      <c r="E78" s="84">
        <v>2021</v>
      </c>
      <c r="F78" s="77" t="s">
        <v>231</v>
      </c>
      <c r="G78" s="84" t="s">
        <v>736</v>
      </c>
      <c r="H78" s="77" t="s">
        <v>217</v>
      </c>
      <c r="I78" s="71" t="str">
        <f t="array" ref="I78">_xlfn.TEXTJOIN(",", TRUE, IF(Table4[study_id]=Table3[[#This Row],[study_id]], Table4[iso_code], ""))</f>
        <v>EG</v>
      </c>
      <c r="J78" s="84">
        <f>COUNTIF(study_countries!A:A,A78)</f>
        <v>1</v>
      </c>
      <c r="K78" s="77" t="s">
        <v>315</v>
      </c>
      <c r="L78" s="77" t="s">
        <v>872</v>
      </c>
      <c r="M78" s="77" t="s">
        <v>873</v>
      </c>
      <c r="N78" s="77"/>
      <c r="O78" s="77"/>
      <c r="P78" s="77"/>
      <c r="Q78" s="84"/>
      <c r="R78" s="71"/>
      <c r="S78" s="77"/>
      <c r="T78" s="77"/>
      <c r="U78" s="77"/>
      <c r="V78" s="77"/>
      <c r="W78" s="77"/>
      <c r="X78" s="77"/>
      <c r="Y78" s="77"/>
      <c r="Z78" s="77"/>
      <c r="AA78" s="77"/>
      <c r="AB78" s="77" t="s">
        <v>64</v>
      </c>
      <c r="AC78" s="77" t="s">
        <v>65</v>
      </c>
      <c r="AD78" s="77" t="s">
        <v>62</v>
      </c>
      <c r="AE78" s="84" t="s">
        <v>62</v>
      </c>
      <c r="AF78" s="77" t="s">
        <v>63</v>
      </c>
      <c r="AG78" s="77"/>
      <c r="AH78" s="77" t="s">
        <v>841</v>
      </c>
      <c r="AI78" s="77" t="s">
        <v>63</v>
      </c>
      <c r="AJ78" s="77" t="s">
        <v>63</v>
      </c>
      <c r="AK78" s="77" t="s">
        <v>63</v>
      </c>
      <c r="AL78" s="77" t="s">
        <v>62</v>
      </c>
      <c r="AM78" s="77" t="s">
        <v>63</v>
      </c>
      <c r="AN78" s="77"/>
      <c r="AO78" s="77"/>
      <c r="AP78" s="77" t="s">
        <v>874</v>
      </c>
      <c r="AQ78" s="77" t="s">
        <v>875</v>
      </c>
      <c r="AR78" s="77" t="s">
        <v>62</v>
      </c>
      <c r="AS78" s="77"/>
      <c r="AT78" s="77" t="s">
        <v>63</v>
      </c>
      <c r="AU78" s="85"/>
      <c r="AV78" s="79" t="str" cm="1">
        <f t="array" ref="AV7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8" s="79" t="str" cm="1">
        <f t="array" ref="AW7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8" s="71" t="str" cm="1">
        <f t="array" ref="AX7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8" s="77"/>
      <c r="AZ78" s="77"/>
      <c r="BA78" s="86" t="s">
        <v>876</v>
      </c>
      <c r="BB78" s="87" t="s">
        <v>877</v>
      </c>
      <c r="BC78" s="36"/>
      <c r="BD78" s="35"/>
    </row>
    <row r="79" spans="1:56" ht="88.5" customHeight="1">
      <c r="A79" s="70">
        <v>78</v>
      </c>
      <c r="B79" s="77" t="s">
        <v>878</v>
      </c>
      <c r="C79" s="77" t="s">
        <v>879</v>
      </c>
      <c r="D79" s="77" t="s">
        <v>880</v>
      </c>
      <c r="E79" s="84">
        <v>2019</v>
      </c>
      <c r="F79" s="77" t="s">
        <v>231</v>
      </c>
      <c r="G79" s="84" t="s">
        <v>232</v>
      </c>
      <c r="H79" s="77" t="s">
        <v>217</v>
      </c>
      <c r="I79" s="71" t="str">
        <f t="array" ref="I79">_xlfn.TEXTJOIN(",", TRUE, IF(Table4[study_id]=Table3[[#This Row],[study_id]], Table4[iso_code], ""))</f>
        <v>MA</v>
      </c>
      <c r="J79" s="84">
        <f>COUNTIF(study_countries!A:A,A79)</f>
        <v>1</v>
      </c>
      <c r="K79" s="77" t="s">
        <v>218</v>
      </c>
      <c r="L79" s="77" t="s">
        <v>881</v>
      </c>
      <c r="M79" s="77" t="s">
        <v>882</v>
      </c>
      <c r="N79" s="77"/>
      <c r="O79" s="77"/>
      <c r="P79" s="77"/>
      <c r="Q79" s="84"/>
      <c r="R79" s="71"/>
      <c r="S79" s="77"/>
      <c r="T79" s="77"/>
      <c r="U79" s="77"/>
      <c r="V79" s="77"/>
      <c r="W79" s="77"/>
      <c r="X79" s="77"/>
      <c r="Y79" s="77"/>
      <c r="Z79" s="77"/>
      <c r="AA79" s="77"/>
      <c r="AB79" s="77" t="s">
        <v>64</v>
      </c>
      <c r="AC79" s="77" t="s">
        <v>65</v>
      </c>
      <c r="AD79" s="77" t="s">
        <v>63</v>
      </c>
      <c r="AE79" s="84" t="s">
        <v>62</v>
      </c>
      <c r="AF79" s="77" t="s">
        <v>62</v>
      </c>
      <c r="AG79" s="77"/>
      <c r="AH79" s="77" t="s">
        <v>85</v>
      </c>
      <c r="AI79" s="77" t="s">
        <v>63</v>
      </c>
      <c r="AJ79" s="77" t="s">
        <v>63</v>
      </c>
      <c r="AK79" s="77" t="s">
        <v>63</v>
      </c>
      <c r="AL79" s="77" t="s">
        <v>63</v>
      </c>
      <c r="AM79" s="77" t="s">
        <v>63</v>
      </c>
      <c r="AN79" s="77"/>
      <c r="AO79" s="77"/>
      <c r="AP79" s="77" t="s">
        <v>883</v>
      </c>
      <c r="AQ79" s="77" t="s">
        <v>509</v>
      </c>
      <c r="AR79" s="77" t="s">
        <v>62</v>
      </c>
      <c r="AS79" s="77"/>
      <c r="AT79" s="77" t="s">
        <v>63</v>
      </c>
      <c r="AU79" s="85"/>
      <c r="AV79" s="79" t="str" cm="1">
        <f t="array" ref="AV7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9" s="79" t="str" cm="1">
        <f t="array" ref="AW7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9" s="71" t="str" cm="1">
        <f t="array" ref="AX7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9" s="77"/>
      <c r="AZ79" s="77"/>
      <c r="BA79" s="86" t="s">
        <v>884</v>
      </c>
      <c r="BB79" s="87" t="s">
        <v>885</v>
      </c>
      <c r="BC79" s="36"/>
      <c r="BD79" s="35"/>
    </row>
    <row r="80" spans="1:56" ht="131.25" customHeight="1">
      <c r="A80" s="70">
        <v>79</v>
      </c>
      <c r="B80" s="77" t="s">
        <v>886</v>
      </c>
      <c r="C80" s="77" t="s">
        <v>735</v>
      </c>
      <c r="D80" s="77" t="s">
        <v>887</v>
      </c>
      <c r="E80" s="84">
        <v>2023</v>
      </c>
      <c r="F80" s="77" t="s">
        <v>231</v>
      </c>
      <c r="G80" s="84" t="s">
        <v>584</v>
      </c>
      <c r="H80" s="77" t="s">
        <v>217</v>
      </c>
      <c r="I80" s="71" t="str">
        <f t="array" ref="I80">_xlfn.TEXTJOIN(",", TRUE, IF(Table4[study_id]=Table3[[#This Row],[study_id]], Table4[iso_code], ""))</f>
        <v>ET</v>
      </c>
      <c r="J80" s="84">
        <f>COUNTIF(study_countries!A:A,A80)</f>
        <v>1</v>
      </c>
      <c r="K80" s="77" t="s">
        <v>315</v>
      </c>
      <c r="L80" s="77" t="s">
        <v>888</v>
      </c>
      <c r="M80" s="77" t="s">
        <v>889</v>
      </c>
      <c r="N80" s="77"/>
      <c r="O80" s="77"/>
      <c r="P80" s="77"/>
      <c r="Q80" s="84"/>
      <c r="R80" s="71"/>
      <c r="S80" s="77"/>
      <c r="T80" s="77"/>
      <c r="U80" s="77"/>
      <c r="V80" s="77"/>
      <c r="W80" s="77"/>
      <c r="X80" s="77"/>
      <c r="Y80" s="77"/>
      <c r="Z80" s="77"/>
      <c r="AA80" s="77"/>
      <c r="AB80" s="77" t="s">
        <v>64</v>
      </c>
      <c r="AC80" s="77" t="s">
        <v>65</v>
      </c>
      <c r="AD80" s="77" t="s">
        <v>62</v>
      </c>
      <c r="AE80" s="84" t="s">
        <v>63</v>
      </c>
      <c r="AF80" s="77" t="s">
        <v>63</v>
      </c>
      <c r="AG80" s="77"/>
      <c r="AH80" s="77" t="s">
        <v>66</v>
      </c>
      <c r="AI80" s="77" t="s">
        <v>63</v>
      </c>
      <c r="AJ80" s="77" t="s">
        <v>132</v>
      </c>
      <c r="AK80" s="77" t="s">
        <v>132</v>
      </c>
      <c r="AL80" s="77" t="s">
        <v>62</v>
      </c>
      <c r="AM80" s="77" t="s">
        <v>63</v>
      </c>
      <c r="AN80" s="77"/>
      <c r="AO80" s="77"/>
      <c r="AP80" s="77" t="s">
        <v>890</v>
      </c>
      <c r="AQ80" s="77" t="s">
        <v>194</v>
      </c>
      <c r="AR80" s="77" t="s">
        <v>62</v>
      </c>
      <c r="AS80" s="77"/>
      <c r="AT80" s="77" t="s">
        <v>63</v>
      </c>
      <c r="AU80" s="85"/>
      <c r="AV80" s="79" t="str" cm="1">
        <f t="array" ref="AV8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0" s="79" t="str" cm="1">
        <f t="array" ref="AW8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0" s="71" t="str" cm="1">
        <f t="array" ref="AX8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0" s="77"/>
      <c r="AZ80" s="77"/>
      <c r="BA80" s="86" t="s">
        <v>891</v>
      </c>
      <c r="BB80" s="87" t="s">
        <v>892</v>
      </c>
      <c r="BC80" s="36"/>
      <c r="BD80" s="35"/>
    </row>
    <row r="81" spans="1:56" ht="123.75" customHeight="1">
      <c r="A81" s="70">
        <v>80</v>
      </c>
      <c r="B81" s="77" t="s">
        <v>893</v>
      </c>
      <c r="C81" s="77" t="s">
        <v>735</v>
      </c>
      <c r="D81" s="77" t="s">
        <v>894</v>
      </c>
      <c r="E81" s="84">
        <v>2015</v>
      </c>
      <c r="F81" s="77" t="s">
        <v>231</v>
      </c>
      <c r="G81" s="84" t="s">
        <v>584</v>
      </c>
      <c r="H81" s="77" t="s">
        <v>217</v>
      </c>
      <c r="I81" s="71" t="str">
        <f t="array" ref="I81">_xlfn.TEXTJOIN(",", TRUE, IF(Table4[study_id]=Table3[[#This Row],[study_id]], Table4[iso_code], ""))</f>
        <v>DZ</v>
      </c>
      <c r="J81" s="84">
        <f>COUNTIF(study_countries!A:A,A81)</f>
        <v>1</v>
      </c>
      <c r="K81" s="77" t="s">
        <v>218</v>
      </c>
      <c r="L81" s="77" t="s">
        <v>895</v>
      </c>
      <c r="M81" s="77" t="s">
        <v>896</v>
      </c>
      <c r="N81" s="77"/>
      <c r="O81" s="77"/>
      <c r="P81" s="77"/>
      <c r="Q81" s="84"/>
      <c r="R81" s="71"/>
      <c r="S81" s="77"/>
      <c r="T81" s="77"/>
      <c r="U81" s="77"/>
      <c r="V81" s="77"/>
      <c r="W81" s="77"/>
      <c r="X81" s="77"/>
      <c r="Y81" s="77"/>
      <c r="Z81" s="77"/>
      <c r="AA81" s="77"/>
      <c r="AB81" s="77" t="s">
        <v>64</v>
      </c>
      <c r="AC81" s="77" t="s">
        <v>65</v>
      </c>
      <c r="AD81" s="77" t="s">
        <v>62</v>
      </c>
      <c r="AE81" s="84" t="s">
        <v>62</v>
      </c>
      <c r="AF81" s="77" t="s">
        <v>63</v>
      </c>
      <c r="AG81" s="77"/>
      <c r="AH81" s="77" t="s">
        <v>66</v>
      </c>
      <c r="AI81" s="77" t="s">
        <v>63</v>
      </c>
      <c r="AJ81" s="77" t="s">
        <v>63</v>
      </c>
      <c r="AK81" s="77" t="s">
        <v>63</v>
      </c>
      <c r="AL81" s="77" t="s">
        <v>62</v>
      </c>
      <c r="AM81" s="77" t="s">
        <v>63</v>
      </c>
      <c r="AN81" s="77"/>
      <c r="AO81" s="77"/>
      <c r="AP81" s="77" t="s">
        <v>897</v>
      </c>
      <c r="AQ81" s="77" t="s">
        <v>790</v>
      </c>
      <c r="AR81" s="77" t="s">
        <v>62</v>
      </c>
      <c r="AS81" s="77"/>
      <c r="AT81" s="77" t="s">
        <v>63</v>
      </c>
      <c r="AU81" s="85"/>
      <c r="AV81" s="79" t="str" cm="1">
        <f t="array" ref="AV8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1" s="79" t="str" cm="1">
        <f t="array" ref="AW8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1" s="71" t="str" cm="1">
        <f t="array" ref="AX8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1" s="77"/>
      <c r="AZ81" s="77"/>
      <c r="BA81" s="86" t="s">
        <v>898</v>
      </c>
      <c r="BB81" s="87" t="s">
        <v>899</v>
      </c>
      <c r="BC81" s="36"/>
      <c r="BD81" s="35"/>
    </row>
    <row r="82" spans="1:56" ht="138" customHeight="1">
      <c r="A82" s="70">
        <v>81</v>
      </c>
      <c r="B82" s="77" t="s">
        <v>900</v>
      </c>
      <c r="C82" s="77" t="s">
        <v>264</v>
      </c>
      <c r="D82" s="77" t="s">
        <v>901</v>
      </c>
      <c r="E82" s="84">
        <v>2024</v>
      </c>
      <c r="F82" s="77" t="s">
        <v>54</v>
      </c>
      <c r="G82" s="84" t="s">
        <v>125</v>
      </c>
      <c r="H82" s="77" t="s">
        <v>233</v>
      </c>
      <c r="I82" s="71" t="str">
        <f t="array" ref="I82">_xlfn.TEXTJOIN(",", TRUE, IF(Table4[study_id]=Table3[[#This Row],[study_id]], Table4[iso_code], ""))</f>
        <v>MU</v>
      </c>
      <c r="J82" s="84">
        <f>COUNTIF(study_countries!A:A,A82)</f>
        <v>1</v>
      </c>
      <c r="K82" s="77" t="s">
        <v>315</v>
      </c>
      <c r="L82" s="77" t="s">
        <v>902</v>
      </c>
      <c r="M82" s="77" t="s">
        <v>903</v>
      </c>
      <c r="N82" s="77">
        <v>2015</v>
      </c>
      <c r="O82" s="77">
        <v>2040</v>
      </c>
      <c r="P82" s="77" t="s">
        <v>60</v>
      </c>
      <c r="Q82" s="84" t="s">
        <v>81</v>
      </c>
      <c r="R82" s="71" t="s">
        <v>61</v>
      </c>
      <c r="S82" s="77" t="s">
        <v>62</v>
      </c>
      <c r="T82" s="77" t="s">
        <v>62</v>
      </c>
      <c r="U82" s="77" t="s">
        <v>62</v>
      </c>
      <c r="V82" s="77" t="s">
        <v>62</v>
      </c>
      <c r="W82" s="77" t="s">
        <v>63</v>
      </c>
      <c r="X82" s="77" t="s">
        <v>63</v>
      </c>
      <c r="Y82" s="77" t="s">
        <v>62</v>
      </c>
      <c r="Z82" s="77" t="s">
        <v>63</v>
      </c>
      <c r="AA82" s="77" t="s">
        <v>62</v>
      </c>
      <c r="AB82" s="77" t="s">
        <v>64</v>
      </c>
      <c r="AC82" s="77" t="s">
        <v>100</v>
      </c>
      <c r="AD82" s="77" t="s">
        <v>62</v>
      </c>
      <c r="AE82" s="84" t="s">
        <v>62</v>
      </c>
      <c r="AF82" s="77" t="s">
        <v>62</v>
      </c>
      <c r="AG82" s="77" t="s">
        <v>63</v>
      </c>
      <c r="AH82" s="77" t="s">
        <v>85</v>
      </c>
      <c r="AI82" s="77" t="s">
        <v>63</v>
      </c>
      <c r="AJ82" s="77" t="s">
        <v>63</v>
      </c>
      <c r="AK82" s="77" t="s">
        <v>63</v>
      </c>
      <c r="AL82" s="77" t="s">
        <v>132</v>
      </c>
      <c r="AM82" s="77" t="s">
        <v>63</v>
      </c>
      <c r="AN82" s="77" t="s">
        <v>904</v>
      </c>
      <c r="AO82" s="77" t="s">
        <v>905</v>
      </c>
      <c r="AP82" s="77" t="s">
        <v>906</v>
      </c>
      <c r="AQ82" s="77" t="s">
        <v>907</v>
      </c>
      <c r="AR82" s="77" t="s">
        <v>63</v>
      </c>
      <c r="AS82" s="77"/>
      <c r="AT82" s="77" t="s">
        <v>63</v>
      </c>
      <c r="AU82" s="85">
        <v>0.05</v>
      </c>
      <c r="AV82" s="79" cm="1">
        <f t="array" ref="AV8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82" s="79" cm="1">
        <f t="array" ref="AW8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82" s="71" t="str" cm="1">
        <f t="array" ref="AX8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82" s="77" t="s">
        <v>62</v>
      </c>
      <c r="AZ82" s="77" t="s">
        <v>908</v>
      </c>
      <c r="BA82" s="86" t="s">
        <v>909</v>
      </c>
      <c r="BB82" s="89" t="s">
        <v>910</v>
      </c>
      <c r="BC82" s="36"/>
      <c r="BD82" s="35"/>
    </row>
    <row r="83" spans="1:56" ht="110.25" customHeight="1">
      <c r="A83" s="70">
        <v>82</v>
      </c>
      <c r="B83" s="77" t="s">
        <v>911</v>
      </c>
      <c r="C83" s="77" t="s">
        <v>879</v>
      </c>
      <c r="D83" s="77" t="s">
        <v>912</v>
      </c>
      <c r="E83" s="84">
        <v>2023</v>
      </c>
      <c r="F83" s="77" t="s">
        <v>231</v>
      </c>
      <c r="G83" s="84" t="s">
        <v>232</v>
      </c>
      <c r="H83" s="77" t="s">
        <v>217</v>
      </c>
      <c r="I83" s="71" t="str">
        <f t="array" ref="I83">_xlfn.TEXTJOIN(",", TRUE, IF(Table4[study_id]=Table3[[#This Row],[study_id]], Table4[iso_code], ""))</f>
        <v>MA</v>
      </c>
      <c r="J83" s="84">
        <f>COUNTIF(study_countries!A:A,A83)</f>
        <v>1</v>
      </c>
      <c r="K83" s="77" t="s">
        <v>218</v>
      </c>
      <c r="L83" s="77" t="s">
        <v>913</v>
      </c>
      <c r="M83" s="77" t="s">
        <v>914</v>
      </c>
      <c r="N83" s="77"/>
      <c r="O83" s="77"/>
      <c r="P83" s="77"/>
      <c r="Q83" s="84"/>
      <c r="R83" s="71"/>
      <c r="S83" s="77"/>
      <c r="T83" s="77"/>
      <c r="U83" s="77"/>
      <c r="V83" s="77"/>
      <c r="W83" s="77"/>
      <c r="X83" s="77"/>
      <c r="Y83" s="77"/>
      <c r="Z83" s="77"/>
      <c r="AA83" s="77"/>
      <c r="AB83" s="77" t="s">
        <v>189</v>
      </c>
      <c r="AC83" s="77" t="s">
        <v>65</v>
      </c>
      <c r="AD83" s="77" t="s">
        <v>62</v>
      </c>
      <c r="AE83" s="84" t="s">
        <v>62</v>
      </c>
      <c r="AF83" s="77" t="s">
        <v>63</v>
      </c>
      <c r="AG83" s="77"/>
      <c r="AH83" s="77" t="s">
        <v>915</v>
      </c>
      <c r="AI83" s="77" t="s">
        <v>63</v>
      </c>
      <c r="AJ83" s="77" t="s">
        <v>63</v>
      </c>
      <c r="AK83" s="77" t="s">
        <v>63</v>
      </c>
      <c r="AL83" s="77" t="s">
        <v>63</v>
      </c>
      <c r="AM83" s="77" t="s">
        <v>63</v>
      </c>
      <c r="AN83" s="77"/>
      <c r="AO83" s="77"/>
      <c r="AP83" s="77" t="s">
        <v>916</v>
      </c>
      <c r="AQ83" s="77" t="s">
        <v>509</v>
      </c>
      <c r="AR83" s="77" t="s">
        <v>62</v>
      </c>
      <c r="AS83" s="77"/>
      <c r="AT83" s="77" t="s">
        <v>63</v>
      </c>
      <c r="AU83" s="85"/>
      <c r="AV83" s="79" t="str" cm="1">
        <f t="array" ref="AV8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3" s="79" t="str" cm="1">
        <f t="array" ref="AW8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3" s="71" t="str" cm="1">
        <f t="array" ref="AX8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3" s="77"/>
      <c r="AZ83" s="77"/>
      <c r="BA83" s="86" t="s">
        <v>917</v>
      </c>
      <c r="BB83" s="87" t="s">
        <v>918</v>
      </c>
      <c r="BC83" s="36"/>
      <c r="BD83" s="35"/>
    </row>
    <row r="84" spans="1:56" ht="121.5" customHeight="1">
      <c r="A84" s="70">
        <v>83</v>
      </c>
      <c r="B84" s="77" t="s">
        <v>919</v>
      </c>
      <c r="C84" s="77" t="s">
        <v>920</v>
      </c>
      <c r="D84" s="77" t="s">
        <v>921</v>
      </c>
      <c r="E84" s="84">
        <v>2025</v>
      </c>
      <c r="F84" s="77" t="s">
        <v>54</v>
      </c>
      <c r="G84" s="84" t="s">
        <v>125</v>
      </c>
      <c r="H84" s="77" t="s">
        <v>233</v>
      </c>
      <c r="I84" s="71" t="str">
        <f t="array" ref="I84">_xlfn.TEXTJOIN(",", TRUE, IF(Table4[study_id]=Table3[[#This Row],[study_id]], Table4[iso_code], ""))</f>
        <v>NG</v>
      </c>
      <c r="J84" s="84">
        <f>COUNTIF(study_countries!A:A,A84)</f>
        <v>1</v>
      </c>
      <c r="K84" s="77" t="s">
        <v>243</v>
      </c>
      <c r="L84" s="77" t="s">
        <v>922</v>
      </c>
      <c r="M84" s="77" t="s">
        <v>923</v>
      </c>
      <c r="N84" s="77"/>
      <c r="O84" s="77">
        <v>2050</v>
      </c>
      <c r="P84" s="77" t="s">
        <v>60</v>
      </c>
      <c r="Q84" s="84" t="s">
        <v>155</v>
      </c>
      <c r="R84" s="71" t="s">
        <v>189</v>
      </c>
      <c r="S84" s="77" t="s">
        <v>62</v>
      </c>
      <c r="T84" s="77" t="s">
        <v>62</v>
      </c>
      <c r="U84" s="77" t="s">
        <v>62</v>
      </c>
      <c r="V84" s="77" t="s">
        <v>63</v>
      </c>
      <c r="W84" s="77" t="s">
        <v>62</v>
      </c>
      <c r="X84" s="77" t="s">
        <v>63</v>
      </c>
      <c r="Y84" s="77" t="s">
        <v>62</v>
      </c>
      <c r="Z84" s="77" t="s">
        <v>63</v>
      </c>
      <c r="AA84" s="77" t="s">
        <v>63</v>
      </c>
      <c r="AB84" s="77" t="s">
        <v>64</v>
      </c>
      <c r="AC84" s="77" t="s">
        <v>84</v>
      </c>
      <c r="AD84" s="77" t="s">
        <v>62</v>
      </c>
      <c r="AE84" s="84" t="s">
        <v>62</v>
      </c>
      <c r="AF84" s="77" t="s">
        <v>63</v>
      </c>
      <c r="AG84" s="77" t="s">
        <v>63</v>
      </c>
      <c r="AH84" s="77" t="s">
        <v>85</v>
      </c>
      <c r="AI84" s="77" t="s">
        <v>63</v>
      </c>
      <c r="AJ84" s="77" t="s">
        <v>63</v>
      </c>
      <c r="AK84" s="77" t="s">
        <v>63</v>
      </c>
      <c r="AL84" s="77" t="s">
        <v>63</v>
      </c>
      <c r="AM84" s="77" t="s">
        <v>63</v>
      </c>
      <c r="AN84" s="77" t="s">
        <v>924</v>
      </c>
      <c r="AO84" s="77" t="s">
        <v>925</v>
      </c>
      <c r="AP84" s="77" t="s">
        <v>926</v>
      </c>
      <c r="AQ84" s="77" t="s">
        <v>927</v>
      </c>
      <c r="AR84" s="77" t="s">
        <v>62</v>
      </c>
      <c r="AS84" s="77"/>
      <c r="AT84" s="77" t="s">
        <v>63</v>
      </c>
      <c r="AU84" s="85" t="s">
        <v>72</v>
      </c>
      <c r="AV84" s="79" t="str" cm="1">
        <f t="array" ref="AV8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4" s="79" t="str" cm="1">
        <f t="array" ref="AW8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4" s="71" t="str" cm="1">
        <f t="array" ref="AX8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84" s="77" t="s">
        <v>63</v>
      </c>
      <c r="AZ84" s="77"/>
      <c r="BA84" s="86" t="s">
        <v>928</v>
      </c>
      <c r="BB84" s="87" t="s">
        <v>929</v>
      </c>
      <c r="BC84" s="36"/>
      <c r="BD84" s="35"/>
    </row>
    <row r="85" spans="1:56" ht="138.75" customHeight="1">
      <c r="A85" s="70">
        <v>84</v>
      </c>
      <c r="B85" s="77" t="s">
        <v>930</v>
      </c>
      <c r="C85" s="77" t="s">
        <v>879</v>
      </c>
      <c r="D85" s="77" t="s">
        <v>931</v>
      </c>
      <c r="E85" s="84">
        <v>2024</v>
      </c>
      <c r="F85" s="77" t="s">
        <v>231</v>
      </c>
      <c r="G85" s="84" t="s">
        <v>232</v>
      </c>
      <c r="H85" s="77" t="s">
        <v>233</v>
      </c>
      <c r="I85" s="71" t="str">
        <f t="array" ref="I85">_xlfn.TEXTJOIN(",", TRUE, IF(Table4[study_id]=Table3[[#This Row],[study_id]], Table4[iso_code], ""))</f>
        <v>TN</v>
      </c>
      <c r="J85" s="84">
        <f>COUNTIF(study_countries!A:A,A85)</f>
        <v>1</v>
      </c>
      <c r="K85" s="77" t="s">
        <v>218</v>
      </c>
      <c r="L85" s="77" t="s">
        <v>932</v>
      </c>
      <c r="M85" s="77" t="s">
        <v>933</v>
      </c>
      <c r="N85" s="77"/>
      <c r="O85" s="77"/>
      <c r="P85" s="77"/>
      <c r="Q85" s="84"/>
      <c r="R85" s="71"/>
      <c r="S85" s="77"/>
      <c r="T85" s="77"/>
      <c r="U85" s="77"/>
      <c r="V85" s="77"/>
      <c r="W85" s="77"/>
      <c r="X85" s="77"/>
      <c r="Y85" s="77"/>
      <c r="Z85" s="77"/>
      <c r="AA85" s="77"/>
      <c r="AB85" s="77" t="s">
        <v>64</v>
      </c>
      <c r="AC85" s="77" t="s">
        <v>65</v>
      </c>
      <c r="AD85" s="77" t="s">
        <v>62</v>
      </c>
      <c r="AE85" s="84" t="s">
        <v>62</v>
      </c>
      <c r="AF85" s="77" t="s">
        <v>63</v>
      </c>
      <c r="AG85" s="77"/>
      <c r="AH85" s="77" t="s">
        <v>85</v>
      </c>
      <c r="AI85" s="77" t="s">
        <v>63</v>
      </c>
      <c r="AJ85" s="77" t="s">
        <v>63</v>
      </c>
      <c r="AK85" s="77" t="s">
        <v>63</v>
      </c>
      <c r="AL85" s="77" t="s">
        <v>62</v>
      </c>
      <c r="AM85" s="77" t="s">
        <v>62</v>
      </c>
      <c r="AN85" s="77"/>
      <c r="AO85" s="77"/>
      <c r="AP85" s="77" t="s">
        <v>934</v>
      </c>
      <c r="AQ85" s="77" t="s">
        <v>935</v>
      </c>
      <c r="AR85" s="77" t="s">
        <v>62</v>
      </c>
      <c r="AS85" s="77"/>
      <c r="AT85" s="77" t="s">
        <v>63</v>
      </c>
      <c r="AU85" s="85"/>
      <c r="AV85" s="79" t="str" cm="1">
        <f t="array" ref="AV8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5" s="79" t="str" cm="1">
        <f t="array" ref="AW8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5" s="71" t="str" cm="1">
        <f t="array" ref="AX8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5" s="77"/>
      <c r="AZ85" s="77"/>
      <c r="BA85" s="86" t="s">
        <v>936</v>
      </c>
      <c r="BB85" s="87" t="s">
        <v>937</v>
      </c>
      <c r="BC85" s="36"/>
      <c r="BD85" s="35"/>
    </row>
    <row r="86" spans="1:56" ht="153.75" customHeight="1">
      <c r="A86" s="70">
        <v>85</v>
      </c>
      <c r="B86" s="77" t="s">
        <v>938</v>
      </c>
      <c r="C86" s="77" t="s">
        <v>939</v>
      </c>
      <c r="D86" s="77" t="s">
        <v>940</v>
      </c>
      <c r="E86" s="84">
        <v>2023</v>
      </c>
      <c r="F86" s="77" t="s">
        <v>231</v>
      </c>
      <c r="G86" s="84" t="s">
        <v>232</v>
      </c>
      <c r="H86" s="77" t="s">
        <v>217</v>
      </c>
      <c r="I86" s="71" t="str">
        <f t="array" ref="I86">_xlfn.TEXTJOIN(",", TRUE, IF(Table4[study_id]=Table3[[#This Row],[study_id]], Table4[iso_code], ""))</f>
        <v>ZW</v>
      </c>
      <c r="J86" s="84">
        <f>COUNTIF(study_countries!A:A,A86)</f>
        <v>1</v>
      </c>
      <c r="K86" s="77" t="s">
        <v>266</v>
      </c>
      <c r="L86" s="77" t="s">
        <v>941</v>
      </c>
      <c r="M86" s="77" t="s">
        <v>942</v>
      </c>
      <c r="N86" s="77"/>
      <c r="O86" s="77"/>
      <c r="P86" s="77"/>
      <c r="Q86" s="84"/>
      <c r="R86" s="71"/>
      <c r="S86" s="77"/>
      <c r="T86" s="77"/>
      <c r="U86" s="77"/>
      <c r="V86" s="77"/>
      <c r="W86" s="77"/>
      <c r="X86" s="77"/>
      <c r="Y86" s="77"/>
      <c r="Z86" s="77"/>
      <c r="AA86" s="77"/>
      <c r="AB86" s="77" t="s">
        <v>64</v>
      </c>
      <c r="AC86" s="77" t="s">
        <v>65</v>
      </c>
      <c r="AD86" s="77" t="s">
        <v>62</v>
      </c>
      <c r="AE86" s="84" t="s">
        <v>62</v>
      </c>
      <c r="AF86" s="77" t="s">
        <v>62</v>
      </c>
      <c r="AG86" s="77"/>
      <c r="AH86" s="77" t="s">
        <v>85</v>
      </c>
      <c r="AI86" s="77" t="s">
        <v>63</v>
      </c>
      <c r="AJ86" s="77" t="s">
        <v>63</v>
      </c>
      <c r="AK86" s="77" t="s">
        <v>63</v>
      </c>
      <c r="AL86" s="77" t="s">
        <v>63</v>
      </c>
      <c r="AM86" s="77" t="s">
        <v>63</v>
      </c>
      <c r="AN86" s="77"/>
      <c r="AO86" s="77"/>
      <c r="AP86" s="77" t="s">
        <v>943</v>
      </c>
      <c r="AQ86" s="77" t="s">
        <v>711</v>
      </c>
      <c r="AR86" s="77" t="s">
        <v>63</v>
      </c>
      <c r="AS86" s="77"/>
      <c r="AT86" s="77" t="s">
        <v>63</v>
      </c>
      <c r="AU86" s="85"/>
      <c r="AV86" s="79" t="str" cm="1">
        <f t="array" ref="AV8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6" s="79" t="str" cm="1">
        <f t="array" ref="AW8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6" s="71" t="str" cm="1">
        <f t="array" ref="AX8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6" s="77"/>
      <c r="AZ86" s="77"/>
      <c r="BA86" s="86" t="s">
        <v>944</v>
      </c>
      <c r="BB86" s="87" t="s">
        <v>945</v>
      </c>
      <c r="BC86" s="36"/>
      <c r="BD86" s="35"/>
    </row>
    <row r="87" spans="1:56" ht="132.75" customHeight="1">
      <c r="A87" s="70">
        <v>86</v>
      </c>
      <c r="B87" s="77" t="s">
        <v>946</v>
      </c>
      <c r="C87" s="77" t="s">
        <v>706</v>
      </c>
      <c r="D87" s="77" t="s">
        <v>947</v>
      </c>
      <c r="E87" s="84">
        <v>2025</v>
      </c>
      <c r="F87" s="77" t="s">
        <v>54</v>
      </c>
      <c r="G87" s="84" t="s">
        <v>125</v>
      </c>
      <c r="H87" s="77" t="s">
        <v>233</v>
      </c>
      <c r="I87" s="71" t="str">
        <f t="array" ref="I87">_xlfn.TEXTJOIN(",", TRUE, IF(Table4[study_id]=Table3[[#This Row],[study_id]], Table4[iso_code], ""))</f>
        <v>MU</v>
      </c>
      <c r="J87" s="84">
        <f>COUNTIF(study_countries!A:A,A87)</f>
        <v>1</v>
      </c>
      <c r="K87" s="77" t="s">
        <v>315</v>
      </c>
      <c r="L87" s="77" t="s">
        <v>948</v>
      </c>
      <c r="M87" s="77" t="s">
        <v>949</v>
      </c>
      <c r="N87" s="77">
        <v>2016</v>
      </c>
      <c r="O87" s="77">
        <v>2050</v>
      </c>
      <c r="P87" s="77" t="s">
        <v>60</v>
      </c>
      <c r="Q87" s="84" t="s">
        <v>431</v>
      </c>
      <c r="R87" s="71" t="s">
        <v>189</v>
      </c>
      <c r="S87" s="77" t="s">
        <v>62</v>
      </c>
      <c r="T87" s="77" t="s">
        <v>62</v>
      </c>
      <c r="U87" s="77" t="s">
        <v>62</v>
      </c>
      <c r="V87" s="77" t="s">
        <v>62</v>
      </c>
      <c r="W87" s="77" t="s">
        <v>63</v>
      </c>
      <c r="X87" s="77" t="s">
        <v>63</v>
      </c>
      <c r="Y87" s="77" t="s">
        <v>62</v>
      </c>
      <c r="Z87" s="77" t="s">
        <v>63</v>
      </c>
      <c r="AA87" s="77" t="s">
        <v>62</v>
      </c>
      <c r="AB87" s="77" t="s">
        <v>142</v>
      </c>
      <c r="AC87" s="77" t="s">
        <v>84</v>
      </c>
      <c r="AD87" s="77" t="s">
        <v>62</v>
      </c>
      <c r="AE87" s="84" t="s">
        <v>62</v>
      </c>
      <c r="AF87" s="77" t="s">
        <v>63</v>
      </c>
      <c r="AG87" s="77" t="s">
        <v>63</v>
      </c>
      <c r="AH87" s="77" t="s">
        <v>85</v>
      </c>
      <c r="AI87" s="77" t="s">
        <v>63</v>
      </c>
      <c r="AJ87" s="77" t="s">
        <v>63</v>
      </c>
      <c r="AK87" s="77" t="s">
        <v>62</v>
      </c>
      <c r="AL87" s="77" t="s">
        <v>63</v>
      </c>
      <c r="AM87" s="77" t="s">
        <v>63</v>
      </c>
      <c r="AN87" s="77" t="s">
        <v>950</v>
      </c>
      <c r="AO87" s="77" t="s">
        <v>951</v>
      </c>
      <c r="AP87" s="77" t="s">
        <v>952</v>
      </c>
      <c r="AQ87" s="77" t="s">
        <v>953</v>
      </c>
      <c r="AR87" s="77" t="s">
        <v>62</v>
      </c>
      <c r="AS87" s="77"/>
      <c r="AT87" s="77" t="s">
        <v>63</v>
      </c>
      <c r="AU87" s="85" t="s">
        <v>72</v>
      </c>
      <c r="AV87" s="79" t="str" cm="1">
        <f t="array" ref="AV8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7" s="79" t="str" cm="1">
        <f t="array" ref="AW8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7" s="71" t="str" cm="1">
        <f t="array" ref="AX8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87" s="77" t="s">
        <v>63</v>
      </c>
      <c r="AZ87" s="77"/>
      <c r="BA87" s="86" t="s">
        <v>954</v>
      </c>
      <c r="BB87" s="87" t="s">
        <v>955</v>
      </c>
      <c r="BC87" s="36"/>
      <c r="BD87" s="35"/>
    </row>
    <row r="88" spans="1:56" ht="102.75" customHeight="1">
      <c r="A88" s="70">
        <v>87</v>
      </c>
      <c r="B88" s="77" t="s">
        <v>956</v>
      </c>
      <c r="C88" s="77" t="s">
        <v>957</v>
      </c>
      <c r="D88" s="77" t="s">
        <v>958</v>
      </c>
      <c r="E88" s="84">
        <v>2024</v>
      </c>
      <c r="F88" s="77" t="s">
        <v>231</v>
      </c>
      <c r="G88" s="84" t="s">
        <v>232</v>
      </c>
      <c r="H88" s="77" t="s">
        <v>217</v>
      </c>
      <c r="I88" s="71" t="str">
        <f t="array" ref="I88">_xlfn.TEXTJOIN(",", TRUE, IF(Table4[study_id]=Table3[[#This Row],[study_id]], Table4[iso_code], ""))</f>
        <v>NG</v>
      </c>
      <c r="J88" s="84">
        <f>COUNTIF(study_countries!A:A,A88)</f>
        <v>1</v>
      </c>
      <c r="K88" s="77" t="s">
        <v>243</v>
      </c>
      <c r="L88" s="77" t="s">
        <v>959</v>
      </c>
      <c r="M88" s="77" t="s">
        <v>960</v>
      </c>
      <c r="N88" s="77"/>
      <c r="O88" s="77"/>
      <c r="P88" s="77"/>
      <c r="Q88" s="84"/>
      <c r="R88" s="77"/>
      <c r="S88" s="77"/>
      <c r="T88" s="77"/>
      <c r="U88" s="77"/>
      <c r="V88" s="77"/>
      <c r="W88" s="77"/>
      <c r="X88" s="77"/>
      <c r="Y88" s="77"/>
      <c r="Z88" s="77"/>
      <c r="AA88" s="77"/>
      <c r="AB88" s="77" t="s">
        <v>64</v>
      </c>
      <c r="AC88" s="77" t="s">
        <v>65</v>
      </c>
      <c r="AD88" s="77" t="s">
        <v>62</v>
      </c>
      <c r="AE88" s="84" t="s">
        <v>62</v>
      </c>
      <c r="AF88" s="77" t="s">
        <v>63</v>
      </c>
      <c r="AG88" s="77"/>
      <c r="AH88" s="77" t="s">
        <v>66</v>
      </c>
      <c r="AI88" s="77" t="s">
        <v>63</v>
      </c>
      <c r="AJ88" s="77" t="s">
        <v>63</v>
      </c>
      <c r="AK88" s="77" t="s">
        <v>63</v>
      </c>
      <c r="AL88" s="77" t="s">
        <v>63</v>
      </c>
      <c r="AM88" s="77" t="s">
        <v>63</v>
      </c>
      <c r="AN88" s="77"/>
      <c r="AO88" s="77"/>
      <c r="AP88" s="77" t="s">
        <v>961</v>
      </c>
      <c r="AQ88" s="77" t="s">
        <v>962</v>
      </c>
      <c r="AR88" s="77" t="s">
        <v>132</v>
      </c>
      <c r="AS88" s="77"/>
      <c r="AT88" s="77" t="s">
        <v>63</v>
      </c>
      <c r="AU88" s="85"/>
      <c r="AV88" s="79" t="str" cm="1">
        <f t="array" ref="AV8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8" s="79" t="str" cm="1">
        <f t="array" ref="AW8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8" s="71" t="str" cm="1">
        <f t="array" ref="AX8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8" s="77"/>
      <c r="AZ88" s="77"/>
      <c r="BA88" s="86" t="s">
        <v>963</v>
      </c>
      <c r="BB88" s="87" t="s">
        <v>964</v>
      </c>
      <c r="BC88" s="36"/>
      <c r="BD88" s="35"/>
    </row>
    <row r="89" spans="1:56" ht="173.25" customHeight="1">
      <c r="A89" s="70">
        <v>88</v>
      </c>
      <c r="B89" s="77" t="s">
        <v>965</v>
      </c>
      <c r="C89" s="77" t="s">
        <v>52</v>
      </c>
      <c r="D89" s="77" t="s">
        <v>966</v>
      </c>
      <c r="E89" s="84">
        <v>2020</v>
      </c>
      <c r="F89" s="77" t="s">
        <v>54</v>
      </c>
      <c r="G89" s="84" t="s">
        <v>125</v>
      </c>
      <c r="H89" s="77" t="s">
        <v>233</v>
      </c>
      <c r="I89" s="71" t="str">
        <f t="array" ref="I89">_xlfn.TEXTJOIN(",", TRUE, IF(Table4[study_id]=Table3[[#This Row],[study_id]], Table4[iso_code], ""))</f>
        <v>MG</v>
      </c>
      <c r="J89" s="84">
        <f>COUNTIF(study_countries!A:A,A89)</f>
        <v>1</v>
      </c>
      <c r="K89" s="77" t="s">
        <v>315</v>
      </c>
      <c r="L89" s="77" t="s">
        <v>967</v>
      </c>
      <c r="M89" s="77" t="s">
        <v>968</v>
      </c>
      <c r="N89" s="77">
        <v>2010</v>
      </c>
      <c r="O89" s="77">
        <v>2050</v>
      </c>
      <c r="P89" s="77" t="s">
        <v>60</v>
      </c>
      <c r="Q89" s="84" t="s">
        <v>81</v>
      </c>
      <c r="R89" s="71" t="s">
        <v>61</v>
      </c>
      <c r="S89" s="77" t="s">
        <v>62</v>
      </c>
      <c r="T89" s="77" t="s">
        <v>62</v>
      </c>
      <c r="U89" s="77" t="s">
        <v>62</v>
      </c>
      <c r="V89" s="77" t="s">
        <v>62</v>
      </c>
      <c r="W89" s="77" t="s">
        <v>63</v>
      </c>
      <c r="X89" s="77" t="s">
        <v>63</v>
      </c>
      <c r="Y89" s="77" t="s">
        <v>62</v>
      </c>
      <c r="Z89" s="77" t="s">
        <v>63</v>
      </c>
      <c r="AA89" s="77" t="s">
        <v>62</v>
      </c>
      <c r="AB89" s="77" t="s">
        <v>142</v>
      </c>
      <c r="AC89" s="77" t="s">
        <v>84</v>
      </c>
      <c r="AD89" s="77" t="s">
        <v>62</v>
      </c>
      <c r="AE89" s="84" t="s">
        <v>62</v>
      </c>
      <c r="AF89" s="77" t="s">
        <v>62</v>
      </c>
      <c r="AG89" s="77" t="s">
        <v>63</v>
      </c>
      <c r="AH89" s="77" t="s">
        <v>85</v>
      </c>
      <c r="AI89" s="77" t="s">
        <v>63</v>
      </c>
      <c r="AJ89" s="77" t="s">
        <v>62</v>
      </c>
      <c r="AK89" s="77" t="s">
        <v>62</v>
      </c>
      <c r="AL89" s="77" t="s">
        <v>63</v>
      </c>
      <c r="AM89" s="77" t="s">
        <v>63</v>
      </c>
      <c r="AN89" s="77" t="s">
        <v>969</v>
      </c>
      <c r="AO89" s="77" t="s">
        <v>970</v>
      </c>
      <c r="AP89" s="77" t="s">
        <v>971</v>
      </c>
      <c r="AQ89" s="77" t="s">
        <v>70</v>
      </c>
      <c r="AR89" s="77" t="s">
        <v>63</v>
      </c>
      <c r="AS89" s="77"/>
      <c r="AT89" s="77" t="s">
        <v>63</v>
      </c>
      <c r="AU89" s="85" t="s">
        <v>72</v>
      </c>
      <c r="AV89" s="79" t="str" cm="1">
        <f t="array" ref="AV8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9" s="79" t="str" cm="1">
        <f t="array" ref="AW8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9" s="71" t="str" cm="1">
        <f t="array" ref="AX8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89" s="77" t="s">
        <v>63</v>
      </c>
      <c r="AZ89" s="77"/>
      <c r="BA89" s="86" t="s">
        <v>972</v>
      </c>
      <c r="BB89" s="87" t="s">
        <v>973</v>
      </c>
      <c r="BC89" s="36"/>
      <c r="BD89" s="35"/>
    </row>
    <row r="90" spans="1:56" ht="93.75" customHeight="1">
      <c r="A90" s="70">
        <v>89</v>
      </c>
      <c r="B90" s="77" t="s">
        <v>974</v>
      </c>
      <c r="C90" s="77" t="s">
        <v>735</v>
      </c>
      <c r="D90" s="77" t="s">
        <v>975</v>
      </c>
      <c r="E90" s="84">
        <v>2023</v>
      </c>
      <c r="F90" s="77" t="s">
        <v>231</v>
      </c>
      <c r="G90" s="84" t="s">
        <v>736</v>
      </c>
      <c r="H90" s="77" t="s">
        <v>217</v>
      </c>
      <c r="I90" s="71" t="str">
        <f t="array" ref="I90">_xlfn.TEXTJOIN(",", TRUE, IF(Table4[study_id]=Table3[[#This Row],[study_id]], Table4[iso_code], ""))</f>
        <v>NG</v>
      </c>
      <c r="J90" s="84">
        <f>COUNTIF(study_countries!A:A,A90)</f>
        <v>1</v>
      </c>
      <c r="K90" s="77" t="s">
        <v>243</v>
      </c>
      <c r="L90" s="77" t="s">
        <v>976</v>
      </c>
      <c r="M90" s="77" t="s">
        <v>977</v>
      </c>
      <c r="N90" s="77"/>
      <c r="O90" s="77"/>
      <c r="P90" s="77"/>
      <c r="Q90" s="84"/>
      <c r="R90" s="71"/>
      <c r="S90" s="77"/>
      <c r="T90" s="77"/>
      <c r="U90" s="77"/>
      <c r="V90" s="77"/>
      <c r="W90" s="77"/>
      <c r="X90" s="77"/>
      <c r="Y90" s="77"/>
      <c r="Z90" s="77"/>
      <c r="AA90" s="77"/>
      <c r="AB90" s="77" t="s">
        <v>64</v>
      </c>
      <c r="AC90" s="77" t="s">
        <v>65</v>
      </c>
      <c r="AD90" s="77" t="s">
        <v>62</v>
      </c>
      <c r="AE90" s="84" t="s">
        <v>62</v>
      </c>
      <c r="AF90" s="77" t="s">
        <v>63</v>
      </c>
      <c r="AG90" s="77"/>
      <c r="AH90" s="77" t="s">
        <v>66</v>
      </c>
      <c r="AI90" s="77" t="s">
        <v>63</v>
      </c>
      <c r="AJ90" s="77" t="s">
        <v>63</v>
      </c>
      <c r="AK90" s="77" t="s">
        <v>63</v>
      </c>
      <c r="AL90" s="77" t="s">
        <v>63</v>
      </c>
      <c r="AM90" s="77" t="s">
        <v>62</v>
      </c>
      <c r="AN90" s="77"/>
      <c r="AO90" s="77"/>
      <c r="AP90" s="77" t="s">
        <v>978</v>
      </c>
      <c r="AQ90" s="77" t="s">
        <v>979</v>
      </c>
      <c r="AR90" s="77" t="s">
        <v>63</v>
      </c>
      <c r="AS90" s="77"/>
      <c r="AT90" s="77" t="s">
        <v>63</v>
      </c>
      <c r="AU90" s="85"/>
      <c r="AV90" s="79" t="str" cm="1">
        <f t="array" ref="AV9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0" s="79" t="str" cm="1">
        <f t="array" ref="AW9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0" s="71" t="str" cm="1">
        <f t="array" ref="AX9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0" s="77"/>
      <c r="AZ90" s="77"/>
      <c r="BA90" s="86" t="s">
        <v>980</v>
      </c>
      <c r="BB90" s="87" t="s">
        <v>981</v>
      </c>
      <c r="BC90" s="36"/>
      <c r="BD90" s="35"/>
    </row>
    <row r="91" spans="1:56" ht="128.25" customHeight="1">
      <c r="A91" s="70">
        <v>90</v>
      </c>
      <c r="B91" s="77" t="s">
        <v>982</v>
      </c>
      <c r="C91" s="77" t="s">
        <v>983</v>
      </c>
      <c r="D91" s="77" t="s">
        <v>984</v>
      </c>
      <c r="E91" s="84">
        <v>2024</v>
      </c>
      <c r="F91" s="77" t="s">
        <v>231</v>
      </c>
      <c r="G91" s="84" t="s">
        <v>786</v>
      </c>
      <c r="H91" s="77" t="s">
        <v>217</v>
      </c>
      <c r="I91" s="71" t="str">
        <f t="array" ref="I91">_xlfn.TEXTJOIN(",", TRUE, IF(Table4[study_id]=Table3[[#This Row],[study_id]], Table4[iso_code], ""))</f>
        <v>NE</v>
      </c>
      <c r="J91" s="84">
        <f>COUNTIF(study_countries!A:A,A91)</f>
        <v>1</v>
      </c>
      <c r="K91" s="77" t="s">
        <v>243</v>
      </c>
      <c r="L91" s="77" t="s">
        <v>985</v>
      </c>
      <c r="M91" s="77" t="s">
        <v>986</v>
      </c>
      <c r="N91" s="77"/>
      <c r="O91" s="77"/>
      <c r="P91" s="77"/>
      <c r="Q91" s="84"/>
      <c r="R91" s="71"/>
      <c r="S91" s="77"/>
      <c r="T91" s="77"/>
      <c r="U91" s="77"/>
      <c r="V91" s="77"/>
      <c r="W91" s="77"/>
      <c r="X91" s="77"/>
      <c r="Y91" s="77"/>
      <c r="Z91" s="77"/>
      <c r="AA91" s="77"/>
      <c r="AB91" s="77" t="s">
        <v>64</v>
      </c>
      <c r="AC91" s="77" t="s">
        <v>65</v>
      </c>
      <c r="AD91" s="77" t="s">
        <v>62</v>
      </c>
      <c r="AE91" s="84" t="s">
        <v>62</v>
      </c>
      <c r="AF91" s="77" t="s">
        <v>63</v>
      </c>
      <c r="AG91" s="77"/>
      <c r="AH91" s="77" t="s">
        <v>85</v>
      </c>
      <c r="AI91" s="77" t="s">
        <v>63</v>
      </c>
      <c r="AJ91" s="77" t="s">
        <v>63</v>
      </c>
      <c r="AK91" s="77" t="s">
        <v>63</v>
      </c>
      <c r="AL91" s="77" t="s">
        <v>63</v>
      </c>
      <c r="AM91" s="77" t="s">
        <v>63</v>
      </c>
      <c r="AN91" s="77"/>
      <c r="AO91" s="77"/>
      <c r="AP91" s="77" t="s">
        <v>987</v>
      </c>
      <c r="AQ91" s="77" t="s">
        <v>988</v>
      </c>
      <c r="AR91" s="77" t="s">
        <v>62</v>
      </c>
      <c r="AS91" s="77"/>
      <c r="AT91" s="77" t="s">
        <v>63</v>
      </c>
      <c r="AU91" s="85"/>
      <c r="AV91" s="79" t="str" cm="1">
        <f t="array" ref="AV9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1" s="79" t="str" cm="1">
        <f t="array" ref="AW9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1" s="71" t="str" cm="1">
        <f t="array" ref="AX9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1" s="77"/>
      <c r="AZ91" s="77"/>
      <c r="BA91" s="86" t="s">
        <v>989</v>
      </c>
      <c r="BB91" s="87" t="s">
        <v>990</v>
      </c>
      <c r="BC91" s="36"/>
      <c r="BD91" s="35"/>
    </row>
    <row r="92" spans="1:56" ht="110.25" customHeight="1">
      <c r="A92" s="70">
        <v>91</v>
      </c>
      <c r="B92" s="77" t="s">
        <v>991</v>
      </c>
      <c r="C92" s="77" t="s">
        <v>735</v>
      </c>
      <c r="D92" s="77" t="s">
        <v>992</v>
      </c>
      <c r="E92" s="84">
        <v>2023</v>
      </c>
      <c r="F92" s="77" t="s">
        <v>231</v>
      </c>
      <c r="G92" s="84" t="s">
        <v>584</v>
      </c>
      <c r="H92" s="77" t="s">
        <v>217</v>
      </c>
      <c r="I92" s="71" t="str">
        <f t="array" ref="I92">_xlfn.TEXTJOIN(",", TRUE, IF(Table4[study_id]=Table3[[#This Row],[study_id]], Table4[iso_code], ""))</f>
        <v>DZ</v>
      </c>
      <c r="J92" s="84">
        <f>COUNTIF(study_countries!A:A,A92)</f>
        <v>1</v>
      </c>
      <c r="K92" s="77" t="s">
        <v>218</v>
      </c>
      <c r="L92" s="77" t="s">
        <v>993</v>
      </c>
      <c r="M92" s="77" t="s">
        <v>994</v>
      </c>
      <c r="N92" s="77"/>
      <c r="O92" s="77"/>
      <c r="P92" s="77"/>
      <c r="Q92" s="84"/>
      <c r="R92" s="71"/>
      <c r="S92" s="77"/>
      <c r="T92" s="77"/>
      <c r="U92" s="77"/>
      <c r="V92" s="77"/>
      <c r="W92" s="77"/>
      <c r="X92" s="77"/>
      <c r="Y92" s="77"/>
      <c r="Z92" s="77"/>
      <c r="AA92" s="77"/>
      <c r="AB92" s="77" t="s">
        <v>64</v>
      </c>
      <c r="AC92" s="77" t="s">
        <v>65</v>
      </c>
      <c r="AD92" s="77" t="s">
        <v>62</v>
      </c>
      <c r="AE92" s="84" t="s">
        <v>62</v>
      </c>
      <c r="AF92" s="77" t="s">
        <v>63</v>
      </c>
      <c r="AG92" s="77"/>
      <c r="AH92" s="77" t="s">
        <v>66</v>
      </c>
      <c r="AI92" s="77" t="s">
        <v>63</v>
      </c>
      <c r="AJ92" s="77" t="s">
        <v>63</v>
      </c>
      <c r="AK92" s="77" t="s">
        <v>63</v>
      </c>
      <c r="AL92" s="77" t="s">
        <v>63</v>
      </c>
      <c r="AM92" s="77" t="s">
        <v>63</v>
      </c>
      <c r="AN92" s="77"/>
      <c r="AO92" s="77"/>
      <c r="AP92" s="77" t="s">
        <v>995</v>
      </c>
      <c r="AQ92" s="77" t="s">
        <v>790</v>
      </c>
      <c r="AR92" s="77" t="s">
        <v>62</v>
      </c>
      <c r="AS92" s="77"/>
      <c r="AT92" s="77" t="s">
        <v>63</v>
      </c>
      <c r="AU92" s="85"/>
      <c r="AV92" s="79" t="str" cm="1">
        <f t="array" ref="AV9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2" s="79" t="str" cm="1">
        <f t="array" ref="AW9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2" s="71" t="str" cm="1">
        <f t="array" ref="AX9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2" s="77"/>
      <c r="AZ92" s="77"/>
      <c r="BA92" s="86" t="s">
        <v>996</v>
      </c>
      <c r="BB92" s="87" t="s">
        <v>997</v>
      </c>
      <c r="BC92" s="36"/>
      <c r="BD92" s="35"/>
    </row>
    <row r="93" spans="1:56" ht="135.75" customHeight="1">
      <c r="A93" s="70">
        <v>92</v>
      </c>
      <c r="B93" s="77" t="s">
        <v>998</v>
      </c>
      <c r="C93" s="77" t="s">
        <v>999</v>
      </c>
      <c r="D93" s="77" t="s">
        <v>1000</v>
      </c>
      <c r="E93" s="84">
        <v>2022</v>
      </c>
      <c r="F93" s="77" t="s">
        <v>231</v>
      </c>
      <c r="G93" s="84" t="s">
        <v>232</v>
      </c>
      <c r="H93" s="77" t="s">
        <v>217</v>
      </c>
      <c r="I93" s="71" t="str">
        <f t="array" ref="I93">_xlfn.TEXTJOIN(",", TRUE, IF(Table4[study_id]=Table3[[#This Row],[study_id]], Table4[iso_code], ""))</f>
        <v>NG</v>
      </c>
      <c r="J93" s="84">
        <f>COUNTIF(study_countries!A:A,A93)</f>
        <v>1</v>
      </c>
      <c r="K93" s="77" t="s">
        <v>243</v>
      </c>
      <c r="L93" s="77" t="s">
        <v>1001</v>
      </c>
      <c r="M93" s="77" t="s">
        <v>1002</v>
      </c>
      <c r="N93" s="77"/>
      <c r="O93" s="77"/>
      <c r="P93" s="77"/>
      <c r="Q93" s="84"/>
      <c r="R93" s="71"/>
      <c r="S93" s="77"/>
      <c r="T93" s="77"/>
      <c r="U93" s="77"/>
      <c r="V93" s="77"/>
      <c r="W93" s="77"/>
      <c r="X93" s="77"/>
      <c r="Y93" s="77"/>
      <c r="Z93" s="77"/>
      <c r="AA93" s="77"/>
      <c r="AB93" s="77" t="s">
        <v>64</v>
      </c>
      <c r="AC93" s="77" t="s">
        <v>65</v>
      </c>
      <c r="AD93" s="77" t="s">
        <v>62</v>
      </c>
      <c r="AE93" s="84" t="s">
        <v>62</v>
      </c>
      <c r="AF93" s="77" t="s">
        <v>63</v>
      </c>
      <c r="AG93" s="77"/>
      <c r="AH93" s="77" t="s">
        <v>85</v>
      </c>
      <c r="AI93" s="77" t="s">
        <v>63</v>
      </c>
      <c r="AJ93" s="77" t="s">
        <v>63</v>
      </c>
      <c r="AK93" s="77" t="s">
        <v>63</v>
      </c>
      <c r="AL93" s="77" t="s">
        <v>63</v>
      </c>
      <c r="AM93" s="77" t="s">
        <v>63</v>
      </c>
      <c r="AN93" s="77"/>
      <c r="AO93" s="77"/>
      <c r="AP93" s="77" t="s">
        <v>1003</v>
      </c>
      <c r="AQ93" s="77" t="s">
        <v>1004</v>
      </c>
      <c r="AR93" s="77" t="s">
        <v>62</v>
      </c>
      <c r="AS93" s="77"/>
      <c r="AT93" s="77" t="s">
        <v>63</v>
      </c>
      <c r="AU93" s="85"/>
      <c r="AV93" s="79" t="str" cm="1">
        <f t="array" ref="AV9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3" s="79" t="str" cm="1">
        <f t="array" ref="AW9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3" s="71" t="str" cm="1">
        <f t="array" ref="AX9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3" s="77"/>
      <c r="AZ93" s="77"/>
      <c r="BA93" s="86" t="s">
        <v>1005</v>
      </c>
      <c r="BB93" s="89" t="s">
        <v>1006</v>
      </c>
      <c r="BC93" s="36"/>
      <c r="BD93" s="35"/>
    </row>
    <row r="94" spans="1:56" ht="146.25" customHeight="1">
      <c r="A94" s="70">
        <v>93</v>
      </c>
      <c r="B94" s="77" t="s">
        <v>1007</v>
      </c>
      <c r="C94" s="77" t="s">
        <v>264</v>
      </c>
      <c r="D94" s="77" t="s">
        <v>1008</v>
      </c>
      <c r="E94" s="84">
        <v>2024</v>
      </c>
      <c r="F94" s="77" t="s">
        <v>54</v>
      </c>
      <c r="G94" s="84" t="s">
        <v>125</v>
      </c>
      <c r="H94" s="77" t="s">
        <v>233</v>
      </c>
      <c r="I94" s="71" t="str">
        <f t="array" ref="I94">_xlfn.TEXTJOIN(",", TRUE, IF(Table4[study_id]=Table3[[#This Row],[study_id]], Table4[iso_code], ""))</f>
        <v>MA</v>
      </c>
      <c r="J94" s="84">
        <f>COUNTIF(study_countries!A:A,A94)</f>
        <v>1</v>
      </c>
      <c r="K94" s="77" t="s">
        <v>218</v>
      </c>
      <c r="L94" s="77" t="s">
        <v>1009</v>
      </c>
      <c r="M94" s="77" t="s">
        <v>1010</v>
      </c>
      <c r="N94" s="77">
        <v>2015</v>
      </c>
      <c r="O94" s="77">
        <v>2050</v>
      </c>
      <c r="P94" s="77" t="s">
        <v>60</v>
      </c>
      <c r="Q94" s="84" t="s">
        <v>81</v>
      </c>
      <c r="R94" s="71" t="s">
        <v>61</v>
      </c>
      <c r="S94" s="77" t="s">
        <v>62</v>
      </c>
      <c r="T94" s="77" t="s">
        <v>62</v>
      </c>
      <c r="U94" s="77" t="s">
        <v>62</v>
      </c>
      <c r="V94" s="77" t="s">
        <v>62</v>
      </c>
      <c r="W94" s="77" t="s">
        <v>62</v>
      </c>
      <c r="X94" s="77" t="s">
        <v>63</v>
      </c>
      <c r="Y94" s="77" t="s">
        <v>62</v>
      </c>
      <c r="Z94" s="77" t="s">
        <v>62</v>
      </c>
      <c r="AA94" s="77" t="s">
        <v>62</v>
      </c>
      <c r="AB94" s="77" t="s">
        <v>64</v>
      </c>
      <c r="AC94" s="77" t="s">
        <v>100</v>
      </c>
      <c r="AD94" s="77" t="s">
        <v>63</v>
      </c>
      <c r="AE94" s="84" t="s">
        <v>62</v>
      </c>
      <c r="AF94" s="77" t="s">
        <v>62</v>
      </c>
      <c r="AG94" s="77" t="s">
        <v>63</v>
      </c>
      <c r="AH94" s="77" t="s">
        <v>85</v>
      </c>
      <c r="AI94" s="77" t="s">
        <v>63</v>
      </c>
      <c r="AJ94" s="77" t="s">
        <v>132</v>
      </c>
      <c r="AK94" s="77" t="s">
        <v>63</v>
      </c>
      <c r="AL94" s="77" t="s">
        <v>62</v>
      </c>
      <c r="AM94" s="77" t="s">
        <v>63</v>
      </c>
      <c r="AN94" s="77" t="s">
        <v>1011</v>
      </c>
      <c r="AO94" s="77" t="s">
        <v>1012</v>
      </c>
      <c r="AP94" s="77" t="s">
        <v>1013</v>
      </c>
      <c r="AQ94" s="77" t="s">
        <v>272</v>
      </c>
      <c r="AR94" s="77" t="s">
        <v>63</v>
      </c>
      <c r="AS94" s="77"/>
      <c r="AT94" s="77" t="s">
        <v>63</v>
      </c>
      <c r="AU94" s="85">
        <v>0.1</v>
      </c>
      <c r="AV94" s="79" cm="1">
        <f t="array" ref="AV9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94" s="79" cm="1">
        <f t="array" ref="AW9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94" s="71" t="str" cm="1">
        <f t="array" ref="AX9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94" s="77" t="s">
        <v>62</v>
      </c>
      <c r="AZ94" s="77" t="s">
        <v>1014</v>
      </c>
      <c r="BA94" s="86" t="s">
        <v>1015</v>
      </c>
      <c r="BB94" s="87" t="s">
        <v>1016</v>
      </c>
      <c r="BC94" s="36"/>
      <c r="BD94" s="35"/>
    </row>
    <row r="95" spans="1:56" ht="125.25" customHeight="1">
      <c r="A95" s="70">
        <v>94</v>
      </c>
      <c r="B95" s="77" t="s">
        <v>1017</v>
      </c>
      <c r="C95" s="77" t="s">
        <v>999</v>
      </c>
      <c r="D95" s="77" t="s">
        <v>1018</v>
      </c>
      <c r="E95" s="84">
        <v>2021</v>
      </c>
      <c r="F95" s="77" t="s">
        <v>231</v>
      </c>
      <c r="G95" s="84" t="s">
        <v>232</v>
      </c>
      <c r="H95" s="77" t="s">
        <v>233</v>
      </c>
      <c r="I95" s="71" t="str">
        <f t="array" ref="I95">_xlfn.TEXTJOIN(",", TRUE, IF(Table4[study_id]=Table3[[#This Row],[study_id]], Table4[iso_code], ""))</f>
        <v>DZ</v>
      </c>
      <c r="J95" s="84">
        <f>COUNTIF(study_countries!A:A,A95)</f>
        <v>1</v>
      </c>
      <c r="K95" s="77" t="s">
        <v>218</v>
      </c>
      <c r="L95" s="77" t="s">
        <v>1019</v>
      </c>
      <c r="M95" s="77" t="s">
        <v>1020</v>
      </c>
      <c r="N95" s="77"/>
      <c r="O95" s="77"/>
      <c r="P95" s="77"/>
      <c r="Q95" s="84"/>
      <c r="R95" s="71"/>
      <c r="S95" s="77"/>
      <c r="T95" s="77"/>
      <c r="U95" s="77"/>
      <c r="V95" s="77"/>
      <c r="W95" s="77"/>
      <c r="X95" s="77"/>
      <c r="Y95" s="77"/>
      <c r="Z95" s="77"/>
      <c r="AA95" s="77"/>
      <c r="AB95" s="77" t="s">
        <v>64</v>
      </c>
      <c r="AC95" s="77" t="s">
        <v>65</v>
      </c>
      <c r="AD95" s="77" t="s">
        <v>62</v>
      </c>
      <c r="AE95" s="84" t="s">
        <v>62</v>
      </c>
      <c r="AF95" s="77" t="s">
        <v>63</v>
      </c>
      <c r="AG95" s="77"/>
      <c r="AH95" s="77" t="s">
        <v>85</v>
      </c>
      <c r="AI95" s="77" t="s">
        <v>63</v>
      </c>
      <c r="AJ95" s="77" t="s">
        <v>63</v>
      </c>
      <c r="AK95" s="77" t="s">
        <v>63</v>
      </c>
      <c r="AL95" s="77" t="s">
        <v>63</v>
      </c>
      <c r="AM95" s="77" t="s">
        <v>132</v>
      </c>
      <c r="AN95" s="77"/>
      <c r="AO95" s="77"/>
      <c r="AP95" s="77" t="s">
        <v>1021</v>
      </c>
      <c r="AQ95" s="77" t="s">
        <v>790</v>
      </c>
      <c r="AR95" s="77" t="s">
        <v>62</v>
      </c>
      <c r="AS95" s="77"/>
      <c r="AT95" s="77" t="s">
        <v>63</v>
      </c>
      <c r="AU95" s="85"/>
      <c r="AV95" s="79" t="str" cm="1">
        <f t="array" ref="AV9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5" s="79" t="str" cm="1">
        <f t="array" ref="AW9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5" s="71" t="str" cm="1">
        <f t="array" ref="AX9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5" s="77"/>
      <c r="AZ95" s="77"/>
      <c r="BA95" s="86" t="s">
        <v>1022</v>
      </c>
      <c r="BB95" s="87" t="s">
        <v>1023</v>
      </c>
      <c r="BC95" s="36"/>
      <c r="BD95" s="35"/>
    </row>
    <row r="96" spans="1:56" ht="125.25" customHeight="1">
      <c r="A96" s="70">
        <v>95</v>
      </c>
      <c r="B96" s="77" t="s">
        <v>1024</v>
      </c>
      <c r="C96" s="77" t="s">
        <v>735</v>
      </c>
      <c r="D96" s="77" t="s">
        <v>1025</v>
      </c>
      <c r="E96" s="84">
        <v>2022</v>
      </c>
      <c r="F96" s="77" t="s">
        <v>231</v>
      </c>
      <c r="G96" s="84" t="s">
        <v>786</v>
      </c>
      <c r="H96" s="77" t="s">
        <v>217</v>
      </c>
      <c r="I96" s="71" t="str">
        <f t="array" ref="I96">_xlfn.TEXTJOIN(",", TRUE, IF(Table4[study_id]=Table3[[#This Row],[study_id]], Table4[iso_code], ""))</f>
        <v>ET</v>
      </c>
      <c r="J96" s="84">
        <f>COUNTIF(study_countries!A:A,A96)</f>
        <v>1</v>
      </c>
      <c r="K96" s="77" t="s">
        <v>315</v>
      </c>
      <c r="L96" s="77" t="s">
        <v>1026</v>
      </c>
      <c r="M96" s="77" t="s">
        <v>1027</v>
      </c>
      <c r="N96" s="77">
        <v>2020</v>
      </c>
      <c r="O96" s="77">
        <v>2035</v>
      </c>
      <c r="P96" s="77"/>
      <c r="Q96" s="84"/>
      <c r="R96" s="71"/>
      <c r="S96" s="77"/>
      <c r="T96" s="77"/>
      <c r="U96" s="77"/>
      <c r="V96" s="77"/>
      <c r="W96" s="77"/>
      <c r="X96" s="77"/>
      <c r="Y96" s="77"/>
      <c r="Z96" s="77"/>
      <c r="AA96" s="77"/>
      <c r="AB96" s="77" t="s">
        <v>64</v>
      </c>
      <c r="AC96" s="77" t="s">
        <v>65</v>
      </c>
      <c r="AD96" s="77" t="s">
        <v>62</v>
      </c>
      <c r="AE96" s="84" t="s">
        <v>62</v>
      </c>
      <c r="AF96" s="77" t="s">
        <v>63</v>
      </c>
      <c r="AG96" s="77"/>
      <c r="AH96" s="77" t="s">
        <v>66</v>
      </c>
      <c r="AI96" s="77" t="s">
        <v>63</v>
      </c>
      <c r="AJ96" s="77" t="s">
        <v>63</v>
      </c>
      <c r="AK96" s="77" t="s">
        <v>63</v>
      </c>
      <c r="AL96" s="77" t="s">
        <v>62</v>
      </c>
      <c r="AM96" s="77" t="s">
        <v>63</v>
      </c>
      <c r="AN96" s="77"/>
      <c r="AO96" s="77"/>
      <c r="AP96" s="77" t="s">
        <v>1028</v>
      </c>
      <c r="AQ96" s="77" t="s">
        <v>194</v>
      </c>
      <c r="AR96" s="77" t="s">
        <v>62</v>
      </c>
      <c r="AS96" s="77"/>
      <c r="AT96" s="77" t="s">
        <v>63</v>
      </c>
      <c r="AU96" s="85"/>
      <c r="AV96" s="79" t="str" cm="1">
        <f t="array" ref="AV9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6" s="79" t="str" cm="1">
        <f t="array" ref="AW9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6" s="71" t="str" cm="1">
        <f t="array" ref="AX9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6" s="77"/>
      <c r="AZ96" s="77"/>
      <c r="BA96" s="86" t="s">
        <v>1029</v>
      </c>
      <c r="BB96" s="87" t="s">
        <v>1030</v>
      </c>
      <c r="BC96" s="36"/>
      <c r="BD96" s="35"/>
    </row>
    <row r="97" spans="1:56" ht="104.25" customHeight="1">
      <c r="A97" s="70">
        <v>96</v>
      </c>
      <c r="B97" s="77" t="s">
        <v>1031</v>
      </c>
      <c r="C97" s="77" t="s">
        <v>735</v>
      </c>
      <c r="D97" s="77" t="s">
        <v>1032</v>
      </c>
      <c r="E97" s="84">
        <v>2025</v>
      </c>
      <c r="F97" s="77" t="s">
        <v>231</v>
      </c>
      <c r="G97" s="84" t="s">
        <v>736</v>
      </c>
      <c r="H97" s="77" t="s">
        <v>217</v>
      </c>
      <c r="I97" s="71" t="str">
        <f t="array" ref="I97">_xlfn.TEXTJOIN(",", TRUE, IF(Table4[study_id]=Table3[[#This Row],[study_id]], Table4[iso_code], ""))</f>
        <v>EG</v>
      </c>
      <c r="J97" s="84">
        <f>COUNTIF(study_countries!A:A,A97)</f>
        <v>1</v>
      </c>
      <c r="K97" s="77" t="s">
        <v>315</v>
      </c>
      <c r="L97" s="77" t="s">
        <v>1033</v>
      </c>
      <c r="M97" s="77" t="s">
        <v>1034</v>
      </c>
      <c r="N97" s="77"/>
      <c r="O97" s="77"/>
      <c r="P97" s="77"/>
      <c r="Q97" s="84"/>
      <c r="R97" s="71"/>
      <c r="S97" s="77"/>
      <c r="T97" s="77"/>
      <c r="U97" s="77"/>
      <c r="V97" s="77"/>
      <c r="W97" s="77"/>
      <c r="X97" s="77"/>
      <c r="Y97" s="77"/>
      <c r="Z97" s="77"/>
      <c r="AA97" s="77"/>
      <c r="AB97" s="77" t="s">
        <v>64</v>
      </c>
      <c r="AC97" s="77" t="s">
        <v>65</v>
      </c>
      <c r="AD97" s="77" t="s">
        <v>62</v>
      </c>
      <c r="AE97" s="84" t="s">
        <v>62</v>
      </c>
      <c r="AF97" s="77" t="s">
        <v>63</v>
      </c>
      <c r="AG97" s="77"/>
      <c r="AH97" s="77" t="s">
        <v>66</v>
      </c>
      <c r="AI97" s="77" t="s">
        <v>63</v>
      </c>
      <c r="AJ97" s="77" t="s">
        <v>63</v>
      </c>
      <c r="AK97" s="77" t="s">
        <v>63</v>
      </c>
      <c r="AL97" s="77" t="s">
        <v>62</v>
      </c>
      <c r="AM97" s="77" t="s">
        <v>63</v>
      </c>
      <c r="AN97" s="77"/>
      <c r="AO97" s="77"/>
      <c r="AP97" s="77" t="s">
        <v>1035</v>
      </c>
      <c r="AQ97" s="77" t="s">
        <v>840</v>
      </c>
      <c r="AR97" s="77" t="s">
        <v>62</v>
      </c>
      <c r="AS97" s="77"/>
      <c r="AT97" s="77" t="s">
        <v>63</v>
      </c>
      <c r="AU97" s="85"/>
      <c r="AV97" s="79" t="str" cm="1">
        <f t="array" ref="AV9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7" s="79" t="str" cm="1">
        <f t="array" ref="AW9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7" s="71" t="str" cm="1">
        <f t="array" ref="AX9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7" s="77"/>
      <c r="AZ97" s="77"/>
      <c r="BA97" s="86" t="s">
        <v>1036</v>
      </c>
      <c r="BB97" s="87" t="s">
        <v>1037</v>
      </c>
      <c r="BC97" s="36"/>
      <c r="BD97" s="35"/>
    </row>
    <row r="98" spans="1:56" ht="111.75" customHeight="1">
      <c r="A98" s="70">
        <v>97</v>
      </c>
      <c r="B98" s="77" t="s">
        <v>1038</v>
      </c>
      <c r="C98" s="77" t="s">
        <v>1039</v>
      </c>
      <c r="D98" s="77" t="s">
        <v>1040</v>
      </c>
      <c r="E98" s="84">
        <v>2022</v>
      </c>
      <c r="F98" s="77" t="s">
        <v>231</v>
      </c>
      <c r="G98" s="84" t="s">
        <v>232</v>
      </c>
      <c r="H98" s="77" t="s">
        <v>233</v>
      </c>
      <c r="I98" s="71" t="str">
        <f t="array" ref="I98">_xlfn.TEXTJOIN(",", TRUE, IF(Table4[study_id]=Table3[[#This Row],[study_id]], Table4[iso_code], ""))</f>
        <v>SD</v>
      </c>
      <c r="J98" s="84">
        <f>COUNTIF(study_countries!A:A,A98)</f>
        <v>1</v>
      </c>
      <c r="K98" s="77" t="s">
        <v>315</v>
      </c>
      <c r="L98" s="77" t="s">
        <v>1041</v>
      </c>
      <c r="M98" s="77" t="s">
        <v>1042</v>
      </c>
      <c r="N98" s="77"/>
      <c r="O98" s="77"/>
      <c r="P98" s="77"/>
      <c r="Q98" s="84"/>
      <c r="R98" s="71"/>
      <c r="S98" s="77"/>
      <c r="T98" s="77"/>
      <c r="U98" s="77"/>
      <c r="V98" s="77"/>
      <c r="W98" s="77"/>
      <c r="X98" s="77"/>
      <c r="Y98" s="77"/>
      <c r="Z98" s="77"/>
      <c r="AA98" s="77"/>
      <c r="AB98" s="77" t="s">
        <v>64</v>
      </c>
      <c r="AC98" s="77" t="s">
        <v>65</v>
      </c>
      <c r="AD98" s="77" t="s">
        <v>62</v>
      </c>
      <c r="AE98" s="84" t="s">
        <v>63</v>
      </c>
      <c r="AF98" s="77" t="s">
        <v>63</v>
      </c>
      <c r="AG98" s="77"/>
      <c r="AH98" s="77" t="s">
        <v>85</v>
      </c>
      <c r="AI98" s="77" t="s">
        <v>63</v>
      </c>
      <c r="AJ98" s="77" t="s">
        <v>63</v>
      </c>
      <c r="AK98" s="77" t="s">
        <v>63</v>
      </c>
      <c r="AL98" s="77" t="s">
        <v>63</v>
      </c>
      <c r="AM98" s="77" t="s">
        <v>63</v>
      </c>
      <c r="AN98" s="77"/>
      <c r="AO98" s="77"/>
      <c r="AP98" s="77" t="s">
        <v>1043</v>
      </c>
      <c r="AQ98" s="77" t="s">
        <v>1044</v>
      </c>
      <c r="AR98" s="77" t="s">
        <v>62</v>
      </c>
      <c r="AS98" s="77"/>
      <c r="AT98" s="77" t="s">
        <v>63</v>
      </c>
      <c r="AU98" s="85"/>
      <c r="AV98" s="79" t="str" cm="1">
        <f t="array" ref="AV9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8" s="79" t="str" cm="1">
        <f t="array" ref="AW9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8" s="71" t="str" cm="1">
        <f t="array" ref="AX9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8" s="77"/>
      <c r="AZ98" s="77"/>
      <c r="BA98" s="115" t="s">
        <v>1045</v>
      </c>
      <c r="BB98" s="87" t="s">
        <v>1046</v>
      </c>
      <c r="BC98" s="36"/>
      <c r="BD98" s="35"/>
    </row>
    <row r="99" spans="1:56" ht="131.25" customHeight="1">
      <c r="A99" s="70">
        <v>98</v>
      </c>
      <c r="B99" s="77" t="s">
        <v>1047</v>
      </c>
      <c r="C99" s="77" t="s">
        <v>800</v>
      </c>
      <c r="D99" s="77" t="s">
        <v>1048</v>
      </c>
      <c r="E99" s="84">
        <v>2023</v>
      </c>
      <c r="F99" s="77" t="s">
        <v>231</v>
      </c>
      <c r="G99" s="84" t="s">
        <v>736</v>
      </c>
      <c r="H99" s="77" t="s">
        <v>217</v>
      </c>
      <c r="I99" s="71" t="str">
        <f t="array" ref="I99">_xlfn.TEXTJOIN(",", TRUE, IF(Table4[study_id]=Table3[[#This Row],[study_id]], Table4[iso_code], ""))</f>
        <v>CD</v>
      </c>
      <c r="J99" s="84">
        <f>COUNTIF(study_countries!A:A,A99)</f>
        <v>1</v>
      </c>
      <c r="K99" s="77" t="s">
        <v>266</v>
      </c>
      <c r="L99" s="77" t="s">
        <v>1049</v>
      </c>
      <c r="M99" s="77" t="s">
        <v>1050</v>
      </c>
      <c r="N99" s="77"/>
      <c r="O99" s="77"/>
      <c r="P99" s="77"/>
      <c r="Q99" s="84"/>
      <c r="R99" s="71"/>
      <c r="S99" s="77"/>
      <c r="T99" s="77"/>
      <c r="U99" s="77"/>
      <c r="V99" s="77"/>
      <c r="W99" s="77"/>
      <c r="X99" s="77"/>
      <c r="Y99" s="77"/>
      <c r="Z99" s="77"/>
      <c r="AA99" s="77"/>
      <c r="AB99" s="77" t="s">
        <v>64</v>
      </c>
      <c r="AC99" s="77" t="s">
        <v>65</v>
      </c>
      <c r="AD99" s="77" t="s">
        <v>62</v>
      </c>
      <c r="AE99" s="84" t="s">
        <v>62</v>
      </c>
      <c r="AF99" s="77" t="s">
        <v>63</v>
      </c>
      <c r="AG99" s="77"/>
      <c r="AH99" s="77" t="s">
        <v>66</v>
      </c>
      <c r="AI99" s="77" t="s">
        <v>63</v>
      </c>
      <c r="AJ99" s="77" t="s">
        <v>63</v>
      </c>
      <c r="AK99" s="77" t="s">
        <v>63</v>
      </c>
      <c r="AL99" s="77" t="s">
        <v>63</v>
      </c>
      <c r="AM99" s="77" t="s">
        <v>63</v>
      </c>
      <c r="AN99" s="77"/>
      <c r="AO99" s="77"/>
      <c r="AP99" s="77" t="s">
        <v>1051</v>
      </c>
      <c r="AQ99" s="77" t="s">
        <v>1052</v>
      </c>
      <c r="AR99" s="77" t="s">
        <v>63</v>
      </c>
      <c r="AS99" s="77"/>
      <c r="AT99" s="77" t="s">
        <v>63</v>
      </c>
      <c r="AU99" s="85"/>
      <c r="AV99" s="79" t="str" cm="1">
        <f t="array" ref="AV9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9" s="79" t="str" cm="1">
        <f t="array" ref="AW9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9" s="71" t="str" cm="1">
        <f t="array" ref="AX9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9" s="77"/>
      <c r="AZ99" s="77"/>
      <c r="BA99" s="86" t="s">
        <v>1053</v>
      </c>
      <c r="BB99" s="87" t="s">
        <v>1054</v>
      </c>
      <c r="BC99" s="36"/>
      <c r="BD99" s="35"/>
    </row>
    <row r="100" spans="1:56" ht="132" customHeight="1">
      <c r="A100" s="70">
        <v>99</v>
      </c>
      <c r="B100" s="81" t="s">
        <v>1055</v>
      </c>
      <c r="C100" s="81" t="s">
        <v>1056</v>
      </c>
      <c r="D100" s="81" t="s">
        <v>1057</v>
      </c>
      <c r="E100" s="84">
        <v>2021</v>
      </c>
      <c r="F100" s="81" t="s">
        <v>231</v>
      </c>
      <c r="G100" s="84" t="s">
        <v>232</v>
      </c>
      <c r="H100" s="81" t="s">
        <v>233</v>
      </c>
      <c r="I100" s="71" t="str">
        <f t="array" ref="I100">_xlfn.TEXTJOIN(",", TRUE, IF(Table4[study_id]=Table3[[#This Row],[study_id]], Table4[iso_code], ""))</f>
        <v>UG</v>
      </c>
      <c r="J100" s="81">
        <f>COUNTIF(study_countries!A:A,A100)</f>
        <v>1</v>
      </c>
      <c r="K100" s="81" t="s">
        <v>315</v>
      </c>
      <c r="L100" s="81" t="s">
        <v>1058</v>
      </c>
      <c r="M100" s="81" t="s">
        <v>1059</v>
      </c>
      <c r="N100" s="81"/>
      <c r="O100" s="81"/>
      <c r="P100" s="81"/>
      <c r="Q100" s="84"/>
      <c r="R100" s="71"/>
      <c r="S100" s="81"/>
      <c r="T100" s="81"/>
      <c r="U100" s="81"/>
      <c r="V100" s="81"/>
      <c r="W100" s="81"/>
      <c r="X100" s="81"/>
      <c r="Y100" s="81"/>
      <c r="Z100" s="81"/>
      <c r="AA100" s="81"/>
      <c r="AB100" s="77" t="s">
        <v>64</v>
      </c>
      <c r="AC100" s="81" t="s">
        <v>100</v>
      </c>
      <c r="AD100" s="81" t="s">
        <v>62</v>
      </c>
      <c r="AE100" s="81" t="s">
        <v>62</v>
      </c>
      <c r="AF100" s="81" t="s">
        <v>63</v>
      </c>
      <c r="AG100" s="81"/>
      <c r="AH100" s="77" t="s">
        <v>66</v>
      </c>
      <c r="AI100" s="81" t="s">
        <v>63</v>
      </c>
      <c r="AJ100" s="81" t="s">
        <v>63</v>
      </c>
      <c r="AK100" s="81" t="s">
        <v>63</v>
      </c>
      <c r="AL100" s="81" t="s">
        <v>62</v>
      </c>
      <c r="AM100" s="81" t="s">
        <v>63</v>
      </c>
      <c r="AN100" s="81"/>
      <c r="AO100" s="81"/>
      <c r="AP100" s="81" t="s">
        <v>1060</v>
      </c>
      <c r="AQ100" s="81" t="s">
        <v>1061</v>
      </c>
      <c r="AR100" s="81" t="s">
        <v>132</v>
      </c>
      <c r="AS100" s="81"/>
      <c r="AT100" s="81" t="s">
        <v>63</v>
      </c>
      <c r="AU100" s="81"/>
      <c r="AV100" s="79" t="str" cm="1">
        <f t="array" ref="AV10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0" s="79" t="str" cm="1">
        <f t="array" ref="AW10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0" s="71" t="str" cm="1">
        <f t="array" ref="AX10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0" s="81"/>
      <c r="AZ100" s="81"/>
      <c r="BA100" s="91" t="s">
        <v>5225</v>
      </c>
      <c r="BB100" s="83" t="s">
        <v>1062</v>
      </c>
      <c r="BC100" s="36"/>
      <c r="BD100" s="35"/>
    </row>
    <row r="101" spans="1:56" ht="102.75" customHeight="1">
      <c r="A101" s="70">
        <v>100</v>
      </c>
      <c r="B101" s="81" t="s">
        <v>1063</v>
      </c>
      <c r="C101" s="81" t="s">
        <v>735</v>
      </c>
      <c r="D101" s="81" t="s">
        <v>1064</v>
      </c>
      <c r="E101" s="84">
        <v>2023</v>
      </c>
      <c r="F101" s="81" t="s">
        <v>231</v>
      </c>
      <c r="G101" s="84" t="s">
        <v>736</v>
      </c>
      <c r="H101" s="81" t="s">
        <v>217</v>
      </c>
      <c r="I101" s="71" t="str">
        <f t="array" ref="I101">_xlfn.TEXTJOIN(",", TRUE, IF(Table4[study_id]=Table3[[#This Row],[study_id]], Table4[iso_code], ""))</f>
        <v>CM</v>
      </c>
      <c r="J101" s="81">
        <f>COUNTIF(study_countries!A:A,A101)</f>
        <v>1</v>
      </c>
      <c r="K101" s="81" t="s">
        <v>279</v>
      </c>
      <c r="L101" s="81" t="s">
        <v>1065</v>
      </c>
      <c r="M101" s="81" t="s">
        <v>1066</v>
      </c>
      <c r="N101" s="81"/>
      <c r="O101" s="81"/>
      <c r="P101" s="81"/>
      <c r="Q101" s="84"/>
      <c r="R101" s="71"/>
      <c r="S101" s="81"/>
      <c r="T101" s="81"/>
      <c r="U101" s="81"/>
      <c r="V101" s="81"/>
      <c r="W101" s="81"/>
      <c r="X101" s="81"/>
      <c r="Y101" s="81"/>
      <c r="Z101" s="81"/>
      <c r="AA101" s="81"/>
      <c r="AB101" s="77" t="s">
        <v>64</v>
      </c>
      <c r="AC101" s="81" t="s">
        <v>65</v>
      </c>
      <c r="AD101" s="81" t="s">
        <v>62</v>
      </c>
      <c r="AE101" s="81" t="s">
        <v>63</v>
      </c>
      <c r="AF101" s="81" t="s">
        <v>63</v>
      </c>
      <c r="AG101" s="81"/>
      <c r="AH101" s="77" t="s">
        <v>66</v>
      </c>
      <c r="AI101" s="81" t="s">
        <v>63</v>
      </c>
      <c r="AJ101" s="81" t="s">
        <v>63</v>
      </c>
      <c r="AK101" s="81" t="s">
        <v>63</v>
      </c>
      <c r="AL101" s="81" t="s">
        <v>62</v>
      </c>
      <c r="AM101" s="81" t="s">
        <v>63</v>
      </c>
      <c r="AN101" s="81"/>
      <c r="AO101" s="81"/>
      <c r="AP101" s="81" t="s">
        <v>1067</v>
      </c>
      <c r="AQ101" s="81" t="s">
        <v>1068</v>
      </c>
      <c r="AR101" s="81" t="s">
        <v>62</v>
      </c>
      <c r="AS101" s="81"/>
      <c r="AT101" s="81" t="s">
        <v>63</v>
      </c>
      <c r="AU101" s="81"/>
      <c r="AV101" s="79" t="str" cm="1">
        <f t="array" ref="AV10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1" s="79" t="str" cm="1">
        <f t="array" ref="AW10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1" s="71" t="str" cm="1">
        <f t="array" ref="AX10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1" s="81"/>
      <c r="AZ101" s="81"/>
      <c r="BA101" s="82" t="s">
        <v>1069</v>
      </c>
      <c r="BB101" s="83" t="s">
        <v>1070</v>
      </c>
      <c r="BC101" s="36"/>
      <c r="BD101" s="35"/>
    </row>
    <row r="102" spans="1:56" ht="122.25" customHeight="1">
      <c r="A102" s="70">
        <v>101</v>
      </c>
      <c r="B102" s="71" t="s">
        <v>1071</v>
      </c>
      <c r="C102" s="71" t="s">
        <v>289</v>
      </c>
      <c r="D102" s="71" t="s">
        <v>1072</v>
      </c>
      <c r="E102" s="71">
        <v>2026</v>
      </c>
      <c r="F102" s="71" t="s">
        <v>231</v>
      </c>
      <c r="G102" s="84" t="s">
        <v>232</v>
      </c>
      <c r="H102" s="81" t="s">
        <v>217</v>
      </c>
      <c r="I102" s="71" t="str">
        <f t="array" ref="I102">_xlfn.TEXTJOIN(",", TRUE, IF(Table4[study_id]=Table3[[#This Row],[study_id]], Table4[iso_code], ""))</f>
        <v>CD</v>
      </c>
      <c r="J102" s="81">
        <f>COUNTIF(study_countries!A:A,A102)</f>
        <v>1</v>
      </c>
      <c r="K102" s="71" t="s">
        <v>266</v>
      </c>
      <c r="L102" s="71" t="s">
        <v>1073</v>
      </c>
      <c r="M102" s="71" t="s">
        <v>1074</v>
      </c>
      <c r="N102" s="71">
        <v>2020</v>
      </c>
      <c r="O102" s="71">
        <v>2030</v>
      </c>
      <c r="P102" s="71"/>
      <c r="Q102" s="84"/>
      <c r="R102" s="71"/>
      <c r="S102" s="71"/>
      <c r="T102" s="71"/>
      <c r="U102" s="71"/>
      <c r="V102" s="71"/>
      <c r="W102" s="71"/>
      <c r="X102" s="71"/>
      <c r="Y102" s="71"/>
      <c r="Z102" s="71"/>
      <c r="AA102" s="71"/>
      <c r="AB102" s="77" t="s">
        <v>64</v>
      </c>
      <c r="AC102" s="71" t="s">
        <v>100</v>
      </c>
      <c r="AD102" s="71" t="s">
        <v>62</v>
      </c>
      <c r="AE102" s="71" t="s">
        <v>63</v>
      </c>
      <c r="AF102" s="71" t="s">
        <v>63</v>
      </c>
      <c r="AG102" s="71"/>
      <c r="AH102" s="71" t="s">
        <v>85</v>
      </c>
      <c r="AI102" s="71" t="s">
        <v>63</v>
      </c>
      <c r="AJ102" s="71" t="s">
        <v>63</v>
      </c>
      <c r="AK102" s="71" t="s">
        <v>63</v>
      </c>
      <c r="AL102" s="71" t="s">
        <v>132</v>
      </c>
      <c r="AM102" s="71" t="s">
        <v>63</v>
      </c>
      <c r="AN102" s="71"/>
      <c r="AO102" s="71"/>
      <c r="AP102" s="71" t="s">
        <v>1075</v>
      </c>
      <c r="AQ102" s="71" t="s">
        <v>1076</v>
      </c>
      <c r="AR102" s="71" t="s">
        <v>63</v>
      </c>
      <c r="AS102" s="71"/>
      <c r="AT102" s="71" t="s">
        <v>63</v>
      </c>
      <c r="AU102" s="71"/>
      <c r="AV102" s="79" t="str" cm="1">
        <f t="array" ref="AV10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2" s="79" t="str" cm="1">
        <f t="array" ref="AW10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2" s="71" t="str" cm="1">
        <f t="array" ref="AX10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2" s="71"/>
      <c r="AZ102" s="71"/>
      <c r="BA102" s="72" t="s">
        <v>1077</v>
      </c>
      <c r="BB102" s="76" t="s">
        <v>1078</v>
      </c>
      <c r="BC102" s="36"/>
      <c r="BD102" s="35"/>
    </row>
    <row r="103" spans="1:56" ht="84.75" customHeight="1">
      <c r="A103" s="70">
        <v>102</v>
      </c>
      <c r="B103" s="71" t="s">
        <v>1079</v>
      </c>
      <c r="C103" s="71" t="s">
        <v>735</v>
      </c>
      <c r="D103" s="71" t="s">
        <v>1080</v>
      </c>
      <c r="E103" s="71">
        <v>2016</v>
      </c>
      <c r="F103" s="71" t="s">
        <v>231</v>
      </c>
      <c r="G103" s="84" t="s">
        <v>736</v>
      </c>
      <c r="H103" s="71" t="s">
        <v>217</v>
      </c>
      <c r="I103" s="71" t="str" cm="1">
        <f t="array" ref="I103">_xlfn.TEXTJOIN(",", TRUE, IF(Table4[study_id]=Table3[[#This Row],[study_id]], Table4[iso_code], ""))</f>
        <v>TN</v>
      </c>
      <c r="J103" s="81">
        <f>COUNTIF(study_countries!A:A,A103)</f>
        <v>1</v>
      </c>
      <c r="K103" s="71" t="s">
        <v>218</v>
      </c>
      <c r="L103" s="71" t="s">
        <v>1081</v>
      </c>
      <c r="M103" s="71" t="s">
        <v>1082</v>
      </c>
      <c r="N103" s="71"/>
      <c r="O103" s="71"/>
      <c r="P103" s="71"/>
      <c r="Q103" s="84"/>
      <c r="R103" s="71"/>
      <c r="S103" s="71"/>
      <c r="T103" s="71"/>
      <c r="U103" s="71"/>
      <c r="V103" s="71"/>
      <c r="W103" s="71"/>
      <c r="X103" s="71"/>
      <c r="Y103" s="71"/>
      <c r="Z103" s="71"/>
      <c r="AA103" s="71"/>
      <c r="AB103" s="77" t="s">
        <v>64</v>
      </c>
      <c r="AC103" s="71" t="s">
        <v>65</v>
      </c>
      <c r="AD103" s="71" t="s">
        <v>62</v>
      </c>
      <c r="AE103" s="71" t="s">
        <v>62</v>
      </c>
      <c r="AF103" s="71" t="s">
        <v>63</v>
      </c>
      <c r="AG103" s="71"/>
      <c r="AH103" s="71" t="s">
        <v>66</v>
      </c>
      <c r="AI103" s="71" t="s">
        <v>63</v>
      </c>
      <c r="AJ103" s="71" t="s">
        <v>63</v>
      </c>
      <c r="AK103" s="71" t="s">
        <v>63</v>
      </c>
      <c r="AL103" s="71" t="s">
        <v>62</v>
      </c>
      <c r="AM103" s="71" t="s">
        <v>63</v>
      </c>
      <c r="AN103" s="71"/>
      <c r="AO103" s="71"/>
      <c r="AP103" s="71" t="s">
        <v>1083</v>
      </c>
      <c r="AQ103" s="71" t="s">
        <v>935</v>
      </c>
      <c r="AR103" s="71" t="s">
        <v>62</v>
      </c>
      <c r="AS103" s="71"/>
      <c r="AT103" s="71" t="s">
        <v>63</v>
      </c>
      <c r="AU103" s="71"/>
      <c r="AV103" s="79" t="str" cm="1">
        <f t="array" ref="AV10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3" s="79" t="str" cm="1">
        <f t="array" ref="AW10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3" s="71" t="str" cm="1">
        <f t="array" ref="AX10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3" s="71"/>
      <c r="AZ103" s="71"/>
      <c r="BA103" s="72" t="s">
        <v>1084</v>
      </c>
      <c r="BB103" s="76" t="s">
        <v>1085</v>
      </c>
      <c r="BC103" s="36"/>
      <c r="BD103" s="35"/>
    </row>
    <row r="104" spans="1:56" ht="78" customHeight="1">
      <c r="A104" s="70">
        <v>103</v>
      </c>
      <c r="B104" s="71" t="s">
        <v>1086</v>
      </c>
      <c r="C104" s="71" t="s">
        <v>800</v>
      </c>
      <c r="D104" s="71" t="s">
        <v>1087</v>
      </c>
      <c r="E104" s="71">
        <v>2022</v>
      </c>
      <c r="F104" s="71" t="s">
        <v>231</v>
      </c>
      <c r="G104" s="84" t="s">
        <v>736</v>
      </c>
      <c r="H104" s="71" t="s">
        <v>217</v>
      </c>
      <c r="I104" s="71" t="str" cm="1">
        <f t="array" ref="I104">_xlfn.TEXTJOIN(",", TRUE, IF(Table4[study_id]=Table3[[#This Row],[study_id]], Table4[iso_code], ""))</f>
        <v>SD</v>
      </c>
      <c r="J104" s="81">
        <f>COUNTIF(study_countries!A:A,A104)</f>
        <v>1</v>
      </c>
      <c r="K104" s="71" t="s">
        <v>315</v>
      </c>
      <c r="L104" s="71" t="s">
        <v>1088</v>
      </c>
      <c r="M104" s="71" t="s">
        <v>1089</v>
      </c>
      <c r="N104" s="71"/>
      <c r="O104" s="71"/>
      <c r="P104" s="71"/>
      <c r="Q104" s="84"/>
      <c r="R104" s="71"/>
      <c r="S104" s="71"/>
      <c r="T104" s="71"/>
      <c r="U104" s="71"/>
      <c r="V104" s="71"/>
      <c r="W104" s="71"/>
      <c r="X104" s="71"/>
      <c r="Y104" s="71"/>
      <c r="Z104" s="71"/>
      <c r="AA104" s="71"/>
      <c r="AB104" s="77" t="s">
        <v>64</v>
      </c>
      <c r="AC104" s="71" t="s">
        <v>65</v>
      </c>
      <c r="AD104" s="71" t="s">
        <v>62</v>
      </c>
      <c r="AE104" s="71" t="s">
        <v>62</v>
      </c>
      <c r="AF104" s="71" t="s">
        <v>63</v>
      </c>
      <c r="AG104" s="71"/>
      <c r="AH104" s="71" t="s">
        <v>66</v>
      </c>
      <c r="AI104" s="71" t="s">
        <v>63</v>
      </c>
      <c r="AJ104" s="71" t="s">
        <v>63</v>
      </c>
      <c r="AK104" s="71" t="s">
        <v>63</v>
      </c>
      <c r="AL104" s="71" t="s">
        <v>62</v>
      </c>
      <c r="AM104" s="71" t="s">
        <v>63</v>
      </c>
      <c r="AN104" s="71"/>
      <c r="AO104" s="71"/>
      <c r="AP104" s="71" t="s">
        <v>1090</v>
      </c>
      <c r="AQ104" s="71" t="s">
        <v>1091</v>
      </c>
      <c r="AR104" s="71" t="s">
        <v>132</v>
      </c>
      <c r="AS104" s="71"/>
      <c r="AT104" s="71" t="s">
        <v>63</v>
      </c>
      <c r="AU104" s="71"/>
      <c r="AV104" s="79" t="str" cm="1">
        <f t="array" ref="AV10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4" s="79" t="str" cm="1">
        <f t="array" ref="AW10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4" s="71" t="str" cm="1">
        <f t="array" ref="AX10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4" s="71"/>
      <c r="AZ104" s="71"/>
      <c r="BA104" s="72" t="s">
        <v>1092</v>
      </c>
      <c r="BB104" s="76" t="s">
        <v>1093</v>
      </c>
      <c r="BC104" s="36"/>
      <c r="BD104" s="35"/>
    </row>
    <row r="105" spans="1:56" ht="84.75" customHeight="1">
      <c r="A105" s="70">
        <v>104</v>
      </c>
      <c r="B105" s="71" t="s">
        <v>1094</v>
      </c>
      <c r="C105" s="71" t="s">
        <v>1095</v>
      </c>
      <c r="D105" s="71" t="s">
        <v>1096</v>
      </c>
      <c r="E105" s="71">
        <v>2023</v>
      </c>
      <c r="F105" s="71" t="s">
        <v>231</v>
      </c>
      <c r="G105" s="84" t="s">
        <v>786</v>
      </c>
      <c r="H105" s="71" t="s">
        <v>217</v>
      </c>
      <c r="I105" s="81" t="str">
        <f t="array" ref="I105">_xlfn.TEXTJOIN(",", TRUE, IF(Table4[study_id]=Table3[[#This Row],[study_id]], Table4[iso_code], ""))</f>
        <v>DZ</v>
      </c>
      <c r="J105" s="81">
        <f>COUNTIF(study_countries!A:A,A105)</f>
        <v>1</v>
      </c>
      <c r="K105" s="71" t="s">
        <v>218</v>
      </c>
      <c r="L105" s="71" t="s">
        <v>1097</v>
      </c>
      <c r="M105" s="71" t="s">
        <v>1098</v>
      </c>
      <c r="N105" s="71"/>
      <c r="O105" s="71"/>
      <c r="P105" s="71"/>
      <c r="Q105" s="84"/>
      <c r="R105" s="71"/>
      <c r="S105" s="71"/>
      <c r="T105" s="71"/>
      <c r="U105" s="71"/>
      <c r="V105" s="71"/>
      <c r="W105" s="71"/>
      <c r="X105" s="71"/>
      <c r="Y105" s="71"/>
      <c r="Z105" s="71"/>
      <c r="AA105" s="71"/>
      <c r="AB105" s="77" t="s">
        <v>64</v>
      </c>
      <c r="AC105" s="71" t="s">
        <v>100</v>
      </c>
      <c r="AD105" s="71" t="s">
        <v>62</v>
      </c>
      <c r="AE105" s="71" t="s">
        <v>62</v>
      </c>
      <c r="AF105" s="71" t="s">
        <v>63</v>
      </c>
      <c r="AG105" s="71"/>
      <c r="AH105" s="71" t="s">
        <v>85</v>
      </c>
      <c r="AI105" s="71" t="s">
        <v>63</v>
      </c>
      <c r="AJ105" s="71" t="s">
        <v>63</v>
      </c>
      <c r="AK105" s="71" t="s">
        <v>63</v>
      </c>
      <c r="AL105" s="71" t="s">
        <v>63</v>
      </c>
      <c r="AM105" s="71" t="s">
        <v>63</v>
      </c>
      <c r="AN105" s="71"/>
      <c r="AO105" s="71"/>
      <c r="AP105" s="71" t="s">
        <v>1099</v>
      </c>
      <c r="AQ105" s="71" t="s">
        <v>790</v>
      </c>
      <c r="AR105" s="71" t="s">
        <v>62</v>
      </c>
      <c r="AS105" s="71"/>
      <c r="AT105" s="71" t="s">
        <v>63</v>
      </c>
      <c r="AU105" s="71"/>
      <c r="AV105" s="79" t="str" cm="1">
        <f t="array" ref="AV10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5" s="79" t="str" cm="1">
        <f t="array" ref="AW10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5" s="71" t="str" cm="1">
        <f t="array" ref="AX10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5" s="71"/>
      <c r="AZ105" s="71"/>
      <c r="BA105" s="72" t="s">
        <v>1100</v>
      </c>
      <c r="BB105" s="76" t="s">
        <v>1101</v>
      </c>
      <c r="BC105" s="36"/>
      <c r="BD105" s="35"/>
    </row>
    <row r="106" spans="1:56" ht="109.5" customHeight="1">
      <c r="A106" s="70">
        <v>105</v>
      </c>
      <c r="B106" s="71" t="s">
        <v>1102</v>
      </c>
      <c r="C106" s="71" t="s">
        <v>381</v>
      </c>
      <c r="D106" s="71" t="s">
        <v>1103</v>
      </c>
      <c r="E106" s="71">
        <v>2024</v>
      </c>
      <c r="F106" s="71" t="s">
        <v>54</v>
      </c>
      <c r="G106" s="84" t="s">
        <v>125</v>
      </c>
      <c r="H106" s="71" t="s">
        <v>233</v>
      </c>
      <c r="I106" s="81" t="str">
        <f t="array" ref="I106">_xlfn.TEXTJOIN(",", TRUE, IF(Table4[study_id]=Table3[[#This Row],[study_id]], Table4[iso_code], ""))</f>
        <v>ZA</v>
      </c>
      <c r="J106" s="81">
        <f>COUNTIF(study_countries!A:A,A106)</f>
        <v>1</v>
      </c>
      <c r="K106" s="71" t="s">
        <v>266</v>
      </c>
      <c r="L106" s="71" t="s">
        <v>1104</v>
      </c>
      <c r="M106" s="71" t="s">
        <v>1105</v>
      </c>
      <c r="N106" s="71">
        <v>2015</v>
      </c>
      <c r="O106" s="71">
        <v>2040</v>
      </c>
      <c r="P106" s="71" t="s">
        <v>60</v>
      </c>
      <c r="Q106" s="84" t="s">
        <v>431</v>
      </c>
      <c r="R106" s="71" t="s">
        <v>189</v>
      </c>
      <c r="S106" s="77" t="s">
        <v>63</v>
      </c>
      <c r="T106" s="77" t="s">
        <v>63</v>
      </c>
      <c r="U106" s="77" t="s">
        <v>63</v>
      </c>
      <c r="V106" s="77" t="s">
        <v>63</v>
      </c>
      <c r="W106" s="77" t="s">
        <v>63</v>
      </c>
      <c r="X106" s="77" t="s">
        <v>63</v>
      </c>
      <c r="Y106" s="77" t="s">
        <v>63</v>
      </c>
      <c r="Z106" s="77" t="s">
        <v>63</v>
      </c>
      <c r="AA106" s="77" t="s">
        <v>63</v>
      </c>
      <c r="AB106" s="71" t="s">
        <v>64</v>
      </c>
      <c r="AC106" s="71" t="s">
        <v>65</v>
      </c>
      <c r="AD106" s="71" t="s">
        <v>62</v>
      </c>
      <c r="AE106" s="71" t="s">
        <v>63</v>
      </c>
      <c r="AF106" s="71" t="s">
        <v>63</v>
      </c>
      <c r="AG106" s="71" t="s">
        <v>63</v>
      </c>
      <c r="AH106" s="71" t="s">
        <v>85</v>
      </c>
      <c r="AI106" s="71" t="s">
        <v>63</v>
      </c>
      <c r="AJ106" s="71" t="s">
        <v>63</v>
      </c>
      <c r="AK106" s="71" t="s">
        <v>63</v>
      </c>
      <c r="AL106" s="71" t="s">
        <v>63</v>
      </c>
      <c r="AM106" s="71" t="s">
        <v>63</v>
      </c>
      <c r="AN106" s="71" t="s">
        <v>1106</v>
      </c>
      <c r="AO106" s="71" t="s">
        <v>1107</v>
      </c>
      <c r="AP106" s="71" t="s">
        <v>769</v>
      </c>
      <c r="AQ106" s="71" t="s">
        <v>608</v>
      </c>
      <c r="AR106" s="71" t="s">
        <v>62</v>
      </c>
      <c r="AS106" s="71"/>
      <c r="AT106" s="71" t="s">
        <v>63</v>
      </c>
      <c r="AU106" s="71" t="s">
        <v>72</v>
      </c>
      <c r="AV106" s="79" t="str" cm="1">
        <f t="array" ref="AV10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6" s="79" t="str" cm="1">
        <f t="array" ref="AW10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6" s="71" t="str" cm="1">
        <f t="array" ref="AX10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106" s="71" t="s">
        <v>63</v>
      </c>
      <c r="AZ106" s="71"/>
      <c r="BA106" s="72" t="s">
        <v>1108</v>
      </c>
      <c r="BB106" s="76" t="s">
        <v>611</v>
      </c>
      <c r="BC106" s="36"/>
      <c r="BD106" s="35"/>
    </row>
    <row r="107" spans="1:56" ht="111.75" customHeight="1">
      <c r="A107" s="70">
        <v>106</v>
      </c>
      <c r="B107" s="71" t="s">
        <v>1109</v>
      </c>
      <c r="C107" s="71" t="s">
        <v>1110</v>
      </c>
      <c r="D107" s="71" t="s">
        <v>1111</v>
      </c>
      <c r="E107" s="71">
        <v>2024</v>
      </c>
      <c r="F107" s="71" t="s">
        <v>231</v>
      </c>
      <c r="G107" s="71" t="s">
        <v>232</v>
      </c>
      <c r="H107" s="71" t="s">
        <v>233</v>
      </c>
      <c r="I107" s="71" t="str">
        <f t="array" ref="I107">_xlfn.TEXTJOIN(",", TRUE, IF(Table4[study_id]=Table3[[#This Row],[study_id]], Table4[iso_code], ""))</f>
        <v>ZA</v>
      </c>
      <c r="J107" s="71">
        <f>COUNTIF(study_countries!A:A,A107)</f>
        <v>1</v>
      </c>
      <c r="K107" s="71" t="s">
        <v>266</v>
      </c>
      <c r="L107" s="71" t="s">
        <v>1112</v>
      </c>
      <c r="M107" s="71" t="s">
        <v>1113</v>
      </c>
      <c r="N107" s="71"/>
      <c r="O107" s="71"/>
      <c r="P107" s="71"/>
      <c r="Q107" s="71"/>
      <c r="R107" s="71"/>
      <c r="S107" s="71"/>
      <c r="T107" s="71"/>
      <c r="U107" s="71"/>
      <c r="V107" s="71"/>
      <c r="W107" s="71"/>
      <c r="X107" s="71"/>
      <c r="Y107" s="71"/>
      <c r="Z107" s="71"/>
      <c r="AA107" s="71"/>
      <c r="AB107" s="71" t="s">
        <v>64</v>
      </c>
      <c r="AC107" s="71" t="s">
        <v>65</v>
      </c>
      <c r="AD107" s="71" t="s">
        <v>62</v>
      </c>
      <c r="AE107" s="71" t="s">
        <v>62</v>
      </c>
      <c r="AF107" s="71" t="s">
        <v>63</v>
      </c>
      <c r="AG107" s="71"/>
      <c r="AH107" s="71" t="s">
        <v>85</v>
      </c>
      <c r="AI107" s="71" t="s">
        <v>63</v>
      </c>
      <c r="AJ107" s="71" t="s">
        <v>63</v>
      </c>
      <c r="AK107" s="71" t="s">
        <v>63</v>
      </c>
      <c r="AL107" s="71" t="s">
        <v>63</v>
      </c>
      <c r="AM107" s="71" t="s">
        <v>63</v>
      </c>
      <c r="AN107" s="71"/>
      <c r="AO107" s="71"/>
      <c r="AP107" s="71" t="s">
        <v>1114</v>
      </c>
      <c r="AQ107" s="71" t="s">
        <v>1115</v>
      </c>
      <c r="AR107" s="71" t="s">
        <v>63</v>
      </c>
      <c r="AS107" s="71"/>
      <c r="AT107" s="71" t="s">
        <v>63</v>
      </c>
      <c r="AU107" s="71"/>
      <c r="AV107" s="79" t="str" cm="1">
        <f t="array" ref="AV10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7" s="79" t="str" cm="1">
        <f t="array" ref="AW10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7" s="71" t="str" cm="1">
        <f t="array" ref="AX10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7" s="71"/>
      <c r="AZ107" s="71"/>
      <c r="BA107" s="22" t="s">
        <v>1116</v>
      </c>
      <c r="BB107" s="76" t="s">
        <v>1117</v>
      </c>
      <c r="BC107" s="36"/>
      <c r="BD107" s="35"/>
    </row>
    <row r="108" spans="1:56" ht="92.25" customHeight="1">
      <c r="A108" s="90">
        <v>107</v>
      </c>
      <c r="B108" s="81" t="s">
        <v>1118</v>
      </c>
      <c r="C108" s="81" t="s">
        <v>850</v>
      </c>
      <c r="D108" s="81" t="s">
        <v>1119</v>
      </c>
      <c r="E108" s="71">
        <v>2017</v>
      </c>
      <c r="F108" s="81" t="s">
        <v>54</v>
      </c>
      <c r="G108" s="71" t="s">
        <v>125</v>
      </c>
      <c r="H108" s="71" t="s">
        <v>233</v>
      </c>
      <c r="I108" s="71" t="str">
        <f t="array" ref="I108">_xlfn.TEXTJOIN(",", TRUE, IF(Table4[study_id]=Table3[[#This Row],[study_id]], Table4[iso_code], ""))</f>
        <v>GH</v>
      </c>
      <c r="J108" s="81">
        <f>COUNTIF(study_countries!A:A,A108)</f>
        <v>1</v>
      </c>
      <c r="K108" s="81" t="s">
        <v>243</v>
      </c>
      <c r="L108" s="81" t="s">
        <v>1120</v>
      </c>
      <c r="M108" s="81" t="s">
        <v>1121</v>
      </c>
      <c r="N108" s="81">
        <v>2010</v>
      </c>
      <c r="O108" s="81">
        <v>2050</v>
      </c>
      <c r="P108" s="71" t="s">
        <v>60</v>
      </c>
      <c r="Q108" s="84" t="s">
        <v>81</v>
      </c>
      <c r="R108" s="71" t="s">
        <v>61</v>
      </c>
      <c r="S108" s="71" t="s">
        <v>62</v>
      </c>
      <c r="T108" s="71" t="s">
        <v>62</v>
      </c>
      <c r="U108" s="71" t="s">
        <v>62</v>
      </c>
      <c r="V108" s="71" t="s">
        <v>62</v>
      </c>
      <c r="W108" s="71" t="s">
        <v>63</v>
      </c>
      <c r="X108" s="71" t="s">
        <v>63</v>
      </c>
      <c r="Y108" s="71" t="s">
        <v>62</v>
      </c>
      <c r="Z108" s="71" t="s">
        <v>63</v>
      </c>
      <c r="AA108" s="71" t="s">
        <v>62</v>
      </c>
      <c r="AB108" s="71" t="s">
        <v>64</v>
      </c>
      <c r="AC108" s="71" t="s">
        <v>100</v>
      </c>
      <c r="AD108" s="71" t="s">
        <v>62</v>
      </c>
      <c r="AE108" s="71" t="s">
        <v>62</v>
      </c>
      <c r="AF108" s="71" t="s">
        <v>63</v>
      </c>
      <c r="AG108" s="71" t="s">
        <v>63</v>
      </c>
      <c r="AH108" s="71" t="s">
        <v>85</v>
      </c>
      <c r="AI108" s="71" t="s">
        <v>63</v>
      </c>
      <c r="AJ108" s="71" t="s">
        <v>63</v>
      </c>
      <c r="AK108" s="71" t="s">
        <v>63</v>
      </c>
      <c r="AL108" s="71" t="s">
        <v>62</v>
      </c>
      <c r="AM108" s="71" t="s">
        <v>62</v>
      </c>
      <c r="AN108" s="81" t="s">
        <v>1122</v>
      </c>
      <c r="AO108" s="81" t="s">
        <v>1123</v>
      </c>
      <c r="AP108" s="81" t="s">
        <v>464</v>
      </c>
      <c r="AQ108" s="81" t="s">
        <v>465</v>
      </c>
      <c r="AR108" s="77" t="s">
        <v>63</v>
      </c>
      <c r="AS108" s="81"/>
      <c r="AT108" s="81" t="s">
        <v>62</v>
      </c>
      <c r="AU108" s="81" t="s">
        <v>72</v>
      </c>
      <c r="AV108" s="79" t="str" cm="1">
        <f t="array" ref="AV10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8" s="79" t="str" cm="1">
        <f t="array" ref="AW10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8" s="71" t="str" cm="1">
        <f t="array" ref="AX10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108" s="81" t="s">
        <v>63</v>
      </c>
      <c r="AZ108" s="81"/>
      <c r="BA108" s="91" t="s">
        <v>1124</v>
      </c>
      <c r="BB108" s="92" t="s">
        <v>1125</v>
      </c>
      <c r="BC108" s="36"/>
      <c r="BD108" s="35"/>
    </row>
    <row r="109" spans="1:56" ht="102.75" customHeight="1">
      <c r="A109" s="70">
        <v>108</v>
      </c>
      <c r="B109" s="71" t="s">
        <v>1126</v>
      </c>
      <c r="C109" s="71" t="s">
        <v>735</v>
      </c>
      <c r="D109" s="71" t="s">
        <v>1127</v>
      </c>
      <c r="E109" s="71">
        <v>2024</v>
      </c>
      <c r="F109" s="71" t="s">
        <v>231</v>
      </c>
      <c r="G109" s="71" t="s">
        <v>584</v>
      </c>
      <c r="H109" s="71" t="s">
        <v>217</v>
      </c>
      <c r="I109" s="71" t="str">
        <f t="array" ref="I109">_xlfn.TEXTJOIN(",", TRUE, IF(Table4[study_id]=Table3[[#This Row],[study_id]], Table4[iso_code], ""))</f>
        <v>ET</v>
      </c>
      <c r="J109" s="71">
        <f>COUNTIF(study_countries!A:A,A109)</f>
        <v>1</v>
      </c>
      <c r="K109" s="71" t="s">
        <v>315</v>
      </c>
      <c r="L109" s="71" t="s">
        <v>1128</v>
      </c>
      <c r="M109" s="71" t="s">
        <v>1129</v>
      </c>
      <c r="N109" s="71"/>
      <c r="O109" s="71"/>
      <c r="P109" s="71"/>
      <c r="Q109" s="84"/>
      <c r="R109" s="71"/>
      <c r="S109" s="71"/>
      <c r="T109" s="71"/>
      <c r="U109" s="71"/>
      <c r="V109" s="71"/>
      <c r="W109" s="71"/>
      <c r="X109" s="71"/>
      <c r="Y109" s="71"/>
      <c r="Z109" s="71"/>
      <c r="AA109" s="71"/>
      <c r="AB109" s="71" t="s">
        <v>64</v>
      </c>
      <c r="AC109" s="71" t="s">
        <v>65</v>
      </c>
      <c r="AD109" s="71" t="s">
        <v>62</v>
      </c>
      <c r="AE109" s="71" t="s">
        <v>62</v>
      </c>
      <c r="AF109" s="71" t="s">
        <v>63</v>
      </c>
      <c r="AG109" s="71"/>
      <c r="AH109" s="71" t="s">
        <v>66</v>
      </c>
      <c r="AI109" s="71" t="s">
        <v>63</v>
      </c>
      <c r="AJ109" s="71" t="s">
        <v>63</v>
      </c>
      <c r="AK109" s="71" t="s">
        <v>63</v>
      </c>
      <c r="AL109" s="71" t="s">
        <v>62</v>
      </c>
      <c r="AM109" s="71" t="s">
        <v>63</v>
      </c>
      <c r="AN109" s="71"/>
      <c r="AO109" s="71"/>
      <c r="AP109" s="71" t="s">
        <v>1130</v>
      </c>
      <c r="AQ109" s="71" t="s">
        <v>194</v>
      </c>
      <c r="AR109" s="77" t="s">
        <v>62</v>
      </c>
      <c r="AS109" s="71"/>
      <c r="AT109" s="71" t="s">
        <v>63</v>
      </c>
      <c r="AU109" s="71"/>
      <c r="AV109" s="79" t="str" cm="1">
        <f t="array" ref="AV10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9" s="79" t="str" cm="1">
        <f t="array" ref="AW10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9" s="71" t="str" cm="1">
        <f t="array" ref="AX10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9" s="71"/>
      <c r="AZ109" s="71"/>
      <c r="BA109" s="22" t="s">
        <v>1131</v>
      </c>
      <c r="BB109" s="93" t="s">
        <v>1132</v>
      </c>
      <c r="BC109" s="36"/>
      <c r="BD109" s="35"/>
    </row>
    <row r="110" spans="1:56" ht="87.75" customHeight="1">
      <c r="A110" s="70">
        <v>109</v>
      </c>
      <c r="B110" s="71" t="s">
        <v>1133</v>
      </c>
      <c r="C110" s="71" t="s">
        <v>735</v>
      </c>
      <c r="D110" s="71" t="s">
        <v>1134</v>
      </c>
      <c r="E110" s="71">
        <v>2019</v>
      </c>
      <c r="F110" s="71" t="s">
        <v>231</v>
      </c>
      <c r="G110" s="71" t="s">
        <v>584</v>
      </c>
      <c r="H110" s="71" t="s">
        <v>217</v>
      </c>
      <c r="I110" s="71" t="str">
        <f t="array" ref="I110">_xlfn.TEXTJOIN(",", TRUE, IF(Table4[study_id]=Table3[[#This Row],[study_id]], Table4[iso_code], ""))</f>
        <v>NG</v>
      </c>
      <c r="J110" s="71">
        <f>COUNTIF(study_countries!A:A,A110)</f>
        <v>1</v>
      </c>
      <c r="K110" s="71" t="s">
        <v>243</v>
      </c>
      <c r="L110" s="71" t="s">
        <v>1135</v>
      </c>
      <c r="M110" s="71" t="s">
        <v>1136</v>
      </c>
      <c r="N110" s="71"/>
      <c r="O110" s="71"/>
      <c r="P110" s="71"/>
      <c r="Q110" s="84"/>
      <c r="R110" s="71"/>
      <c r="S110" s="71"/>
      <c r="T110" s="71"/>
      <c r="U110" s="71"/>
      <c r="V110" s="71"/>
      <c r="W110" s="71"/>
      <c r="X110" s="71"/>
      <c r="Y110" s="71"/>
      <c r="Z110" s="71"/>
      <c r="AA110" s="71"/>
      <c r="AB110" s="71" t="s">
        <v>64</v>
      </c>
      <c r="AC110" s="71" t="s">
        <v>65</v>
      </c>
      <c r="AD110" s="71" t="s">
        <v>62</v>
      </c>
      <c r="AE110" s="71" t="s">
        <v>62</v>
      </c>
      <c r="AF110" s="71" t="s">
        <v>63</v>
      </c>
      <c r="AG110" s="71"/>
      <c r="AH110" s="71" t="s">
        <v>66</v>
      </c>
      <c r="AI110" s="71" t="s">
        <v>63</v>
      </c>
      <c r="AJ110" s="71" t="s">
        <v>63</v>
      </c>
      <c r="AK110" s="71" t="s">
        <v>63</v>
      </c>
      <c r="AL110" s="71" t="s">
        <v>62</v>
      </c>
      <c r="AM110" s="71" t="s">
        <v>63</v>
      </c>
      <c r="AN110" s="71"/>
      <c r="AO110" s="71"/>
      <c r="AP110" s="71" t="s">
        <v>1137</v>
      </c>
      <c r="AQ110" s="71" t="s">
        <v>1138</v>
      </c>
      <c r="AR110" s="77" t="s">
        <v>132</v>
      </c>
      <c r="AS110" s="71"/>
      <c r="AT110" s="71" t="s">
        <v>63</v>
      </c>
      <c r="AU110" s="71"/>
      <c r="AV110" s="79" t="str" cm="1">
        <f t="array" ref="AV11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10" s="79" t="str" cm="1">
        <f t="array" ref="AW11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10" s="71" t="str" cm="1">
        <f t="array" ref="AX11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10" s="71"/>
      <c r="AZ110" s="71"/>
      <c r="BA110" s="22" t="s">
        <v>1139</v>
      </c>
      <c r="BB110" s="93" t="s">
        <v>1140</v>
      </c>
      <c r="BC110" s="36"/>
      <c r="BD110" s="35"/>
    </row>
    <row r="111" spans="1:56" ht="93" customHeight="1">
      <c r="A111" s="70">
        <v>110</v>
      </c>
      <c r="B111" s="71" t="s">
        <v>1141</v>
      </c>
      <c r="C111" s="71" t="s">
        <v>1142</v>
      </c>
      <c r="D111" s="71" t="s">
        <v>1143</v>
      </c>
      <c r="E111" s="71">
        <v>2020</v>
      </c>
      <c r="F111" s="71" t="s">
        <v>231</v>
      </c>
      <c r="G111" s="71" t="s">
        <v>786</v>
      </c>
      <c r="H111" s="71" t="s">
        <v>217</v>
      </c>
      <c r="I111" s="71" t="str" cm="1">
        <f t="array" ref="I111">_xlfn.TEXTJOIN(",", TRUE, IF(Table4[study_id]=Table3[[#This Row],[study_id]], Table4[iso_code], ""))</f>
        <v>MW</v>
      </c>
      <c r="J111" s="71">
        <f>COUNTIF(study_countries!A:A,A111)</f>
        <v>1</v>
      </c>
      <c r="K111" s="71" t="s">
        <v>266</v>
      </c>
      <c r="L111" s="71" t="s">
        <v>1144</v>
      </c>
      <c r="M111" s="71" t="s">
        <v>1145</v>
      </c>
      <c r="N111" s="71"/>
      <c r="O111" s="71"/>
      <c r="P111" s="71"/>
      <c r="Q111" s="84"/>
      <c r="R111" s="71"/>
      <c r="S111" s="71"/>
      <c r="T111" s="71"/>
      <c r="U111" s="71"/>
      <c r="V111" s="71"/>
      <c r="W111" s="71"/>
      <c r="X111" s="71"/>
      <c r="Y111" s="71"/>
      <c r="Z111" s="71"/>
      <c r="AA111" s="71"/>
      <c r="AB111" s="71" t="s">
        <v>64</v>
      </c>
      <c r="AC111" s="71" t="s">
        <v>65</v>
      </c>
      <c r="AD111" s="71" t="s">
        <v>62</v>
      </c>
      <c r="AE111" s="71" t="s">
        <v>63</v>
      </c>
      <c r="AF111" s="71" t="s">
        <v>63</v>
      </c>
      <c r="AG111" s="71"/>
      <c r="AH111" s="71" t="s">
        <v>85</v>
      </c>
      <c r="AI111" s="71" t="s">
        <v>63</v>
      </c>
      <c r="AJ111" s="71" t="s">
        <v>63</v>
      </c>
      <c r="AK111" s="71" t="s">
        <v>63</v>
      </c>
      <c r="AL111" s="71" t="s">
        <v>62</v>
      </c>
      <c r="AM111" s="71" t="s">
        <v>63</v>
      </c>
      <c r="AN111" s="71"/>
      <c r="AO111" s="71"/>
      <c r="AP111" s="71" t="s">
        <v>1146</v>
      </c>
      <c r="AQ111" s="71" t="s">
        <v>1147</v>
      </c>
      <c r="AR111" s="77" t="s">
        <v>62</v>
      </c>
      <c r="AS111" s="71"/>
      <c r="AT111" s="71" t="s">
        <v>63</v>
      </c>
      <c r="AU111" s="71"/>
      <c r="AV111" s="79" t="str" cm="1">
        <f t="array" ref="AV11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11" s="79" t="str" cm="1">
        <f t="array" ref="AW11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11" s="71" t="str" cm="1">
        <f t="array" ref="AX11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11" s="71"/>
      <c r="AZ111" s="71"/>
      <c r="BA111" s="22" t="s">
        <v>1148</v>
      </c>
      <c r="BB111" s="93" t="s">
        <v>1149</v>
      </c>
      <c r="BC111" s="36"/>
      <c r="BD111" s="35"/>
    </row>
    <row r="112" spans="1:56" ht="75.75" customHeight="1">
      <c r="A112" s="70">
        <v>111</v>
      </c>
      <c r="B112" s="71" t="s">
        <v>1150</v>
      </c>
      <c r="C112" s="71" t="s">
        <v>1151</v>
      </c>
      <c r="D112" s="71" t="s">
        <v>1152</v>
      </c>
      <c r="E112" s="71">
        <v>2020</v>
      </c>
      <c r="F112" s="71" t="s">
        <v>231</v>
      </c>
      <c r="G112" s="71" t="s">
        <v>125</v>
      </c>
      <c r="H112" s="71" t="s">
        <v>233</v>
      </c>
      <c r="I112" s="71" t="str" cm="1">
        <f t="array" ref="I112">_xlfn.TEXTJOIN(",", TRUE, IF(Table4[study_id]=Table3[[#This Row],[study_id]], Table4[iso_code], ""))</f>
        <v>MA</v>
      </c>
      <c r="J112" s="71">
        <f>COUNTIF(study_countries!A:A,A112)</f>
        <v>1</v>
      </c>
      <c r="K112" s="71" t="s">
        <v>218</v>
      </c>
      <c r="L112" s="71" t="s">
        <v>1153</v>
      </c>
      <c r="M112" s="71" t="s">
        <v>1154</v>
      </c>
      <c r="N112" s="71">
        <v>2009</v>
      </c>
      <c r="O112" s="71">
        <v>2030</v>
      </c>
      <c r="P112" s="71"/>
      <c r="Q112" s="84"/>
      <c r="R112" s="71"/>
      <c r="S112" s="71"/>
      <c r="T112" s="71"/>
      <c r="U112" s="71"/>
      <c r="V112" s="71"/>
      <c r="W112" s="71"/>
      <c r="X112" s="71"/>
      <c r="Y112" s="71"/>
      <c r="Z112" s="71"/>
      <c r="AA112" s="71"/>
      <c r="AB112" s="71" t="s">
        <v>64</v>
      </c>
      <c r="AC112" s="71" t="s">
        <v>65</v>
      </c>
      <c r="AD112" s="71" t="s">
        <v>62</v>
      </c>
      <c r="AE112" s="71" t="s">
        <v>62</v>
      </c>
      <c r="AF112" s="71" t="s">
        <v>63</v>
      </c>
      <c r="AG112" s="71"/>
      <c r="AH112" s="71" t="s">
        <v>85</v>
      </c>
      <c r="AI112" s="71" t="s">
        <v>63</v>
      </c>
      <c r="AJ112" s="71" t="s">
        <v>63</v>
      </c>
      <c r="AK112" s="71" t="s">
        <v>63</v>
      </c>
      <c r="AL112" s="71" t="s">
        <v>63</v>
      </c>
      <c r="AM112" s="71" t="s">
        <v>63</v>
      </c>
      <c r="AN112" s="71"/>
      <c r="AO112" s="71"/>
      <c r="AP112" s="71" t="s">
        <v>1155</v>
      </c>
      <c r="AQ112" s="71" t="s">
        <v>509</v>
      </c>
      <c r="AR112" s="77" t="s">
        <v>62</v>
      </c>
      <c r="AS112" s="71"/>
      <c r="AT112" s="71" t="s">
        <v>63</v>
      </c>
      <c r="AU112" s="71"/>
      <c r="AV112" s="79" t="str" cm="1">
        <f t="array" ref="AV11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12" s="79" t="str" cm="1">
        <f t="array" ref="AW11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12" s="71" t="str" cm="1">
        <f t="array" ref="AX11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12" s="71"/>
      <c r="AZ112" s="71"/>
      <c r="BA112" s="22" t="s">
        <v>1156</v>
      </c>
      <c r="BB112" s="93" t="s">
        <v>1157</v>
      </c>
      <c r="BC112" s="36"/>
      <c r="BD112" s="35"/>
    </row>
    <row r="113" spans="1:56" ht="84.75" customHeight="1">
      <c r="A113" s="70">
        <v>112</v>
      </c>
      <c r="B113" s="71" t="s">
        <v>1158</v>
      </c>
      <c r="C113" s="71" t="s">
        <v>735</v>
      </c>
      <c r="D113" s="71" t="s">
        <v>1159</v>
      </c>
      <c r="E113" s="71">
        <v>2021</v>
      </c>
      <c r="F113" s="71" t="s">
        <v>231</v>
      </c>
      <c r="G113" s="71" t="s">
        <v>736</v>
      </c>
      <c r="H113" s="71" t="s">
        <v>217</v>
      </c>
      <c r="I113" s="71" t="str" cm="1">
        <f t="array" ref="I113">_xlfn.TEXTJOIN(",", TRUE, IF(Table4[study_id]=Table3[[#This Row],[study_id]], Table4[iso_code], ""))</f>
        <v>SO</v>
      </c>
      <c r="J113" s="71">
        <f>COUNTIF(study_countries!A:A,A113)</f>
        <v>1</v>
      </c>
      <c r="K113" s="71" t="s">
        <v>315</v>
      </c>
      <c r="L113" s="71" t="s">
        <v>1160</v>
      </c>
      <c r="M113" s="71" t="s">
        <v>1161</v>
      </c>
      <c r="N113" s="71"/>
      <c r="O113" s="71"/>
      <c r="P113" s="71"/>
      <c r="Q113" s="71"/>
      <c r="R113" s="71"/>
      <c r="S113" s="71"/>
      <c r="T113" s="71"/>
      <c r="U113" s="71"/>
      <c r="V113" s="71"/>
      <c r="W113" s="71"/>
      <c r="X113" s="71"/>
      <c r="Y113" s="71"/>
      <c r="Z113" s="71"/>
      <c r="AA113" s="71"/>
      <c r="AB113" s="71" t="s">
        <v>64</v>
      </c>
      <c r="AC113" s="71" t="s">
        <v>65</v>
      </c>
      <c r="AD113" s="71" t="s">
        <v>62</v>
      </c>
      <c r="AE113" s="71" t="s">
        <v>62</v>
      </c>
      <c r="AF113" s="71" t="s">
        <v>63</v>
      </c>
      <c r="AG113" s="71"/>
      <c r="AH113" s="71" t="s">
        <v>66</v>
      </c>
      <c r="AI113" s="71" t="s">
        <v>63</v>
      </c>
      <c r="AJ113" s="71" t="s">
        <v>63</v>
      </c>
      <c r="AK113" s="71" t="s">
        <v>63</v>
      </c>
      <c r="AL113" s="71" t="s">
        <v>62</v>
      </c>
      <c r="AM113" s="71" t="s">
        <v>63</v>
      </c>
      <c r="AN113" s="71"/>
      <c r="AO113" s="71"/>
      <c r="AP113" s="71" t="s">
        <v>1162</v>
      </c>
      <c r="AQ113" s="71" t="s">
        <v>711</v>
      </c>
      <c r="AR113" s="77" t="s">
        <v>63</v>
      </c>
      <c r="AS113" s="71"/>
      <c r="AT113" s="71" t="s">
        <v>63</v>
      </c>
      <c r="AU113" s="71"/>
      <c r="AV113" s="79" t="str" cm="1">
        <f t="array" ref="AV11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13" s="79" t="str" cm="1">
        <f t="array" ref="AW11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13" s="71" t="str" cm="1">
        <f t="array" ref="AX11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13" s="71"/>
      <c r="AZ113" s="71"/>
      <c r="BA113" s="22" t="s">
        <v>1163</v>
      </c>
      <c r="BB113" s="93" t="s">
        <v>1164</v>
      </c>
      <c r="BC113" s="36"/>
      <c r="BD113" s="35"/>
    </row>
    <row r="114" spans="1:56" ht="95.25" customHeight="1">
      <c r="A114" s="70">
        <v>113</v>
      </c>
      <c r="B114" s="71" t="s">
        <v>1165</v>
      </c>
      <c r="C114" s="71" t="s">
        <v>381</v>
      </c>
      <c r="D114" s="71" t="s">
        <v>1166</v>
      </c>
      <c r="E114" s="71">
        <v>2023</v>
      </c>
      <c r="F114" s="71" t="s">
        <v>54</v>
      </c>
      <c r="G114" s="71" t="s">
        <v>125</v>
      </c>
      <c r="H114" s="71" t="s">
        <v>233</v>
      </c>
      <c r="I114" s="71" t="str" cm="1">
        <f t="array" ref="I114">_xlfn.TEXTJOIN(",", TRUE, IF(Table4[study_id]=Table3[[#This Row],[study_id]], Table4[iso_code], ""))</f>
        <v>CM</v>
      </c>
      <c r="J114" s="71">
        <f>COUNTIF(study_countries!A:A,A114)</f>
        <v>1</v>
      </c>
      <c r="K114" s="71" t="s">
        <v>279</v>
      </c>
      <c r="L114" s="71" t="s">
        <v>1167</v>
      </c>
      <c r="M114" s="71" t="s">
        <v>1168</v>
      </c>
      <c r="N114" s="71">
        <v>2016</v>
      </c>
      <c r="O114" s="71">
        <v>2045</v>
      </c>
      <c r="P114" s="71" t="s">
        <v>60</v>
      </c>
      <c r="Q114" s="71" t="s">
        <v>431</v>
      </c>
      <c r="R114" s="71" t="s">
        <v>189</v>
      </c>
      <c r="S114" s="71" t="s">
        <v>63</v>
      </c>
      <c r="T114" s="71" t="s">
        <v>63</v>
      </c>
      <c r="U114" s="71" t="s">
        <v>63</v>
      </c>
      <c r="V114" s="71" t="s">
        <v>62</v>
      </c>
      <c r="W114" s="71" t="s">
        <v>63</v>
      </c>
      <c r="X114" s="71" t="s">
        <v>63</v>
      </c>
      <c r="Y114" s="71" t="s">
        <v>62</v>
      </c>
      <c r="Z114" s="71" t="s">
        <v>63</v>
      </c>
      <c r="AA114" s="71" t="s">
        <v>63</v>
      </c>
      <c r="AB114" s="71" t="s">
        <v>142</v>
      </c>
      <c r="AC114" s="71" t="s">
        <v>65</v>
      </c>
      <c r="AD114" s="71" t="s">
        <v>62</v>
      </c>
      <c r="AE114" s="71" t="s">
        <v>62</v>
      </c>
      <c r="AF114" s="71" t="s">
        <v>62</v>
      </c>
      <c r="AG114" s="71" t="s">
        <v>63</v>
      </c>
      <c r="AH114" s="71" t="s">
        <v>85</v>
      </c>
      <c r="AI114" s="71" t="s">
        <v>63</v>
      </c>
      <c r="AJ114" s="71" t="s">
        <v>62</v>
      </c>
      <c r="AK114" s="71" t="s">
        <v>62</v>
      </c>
      <c r="AL114" s="71" t="s">
        <v>63</v>
      </c>
      <c r="AM114" s="71" t="s">
        <v>62</v>
      </c>
      <c r="AN114" s="71" t="s">
        <v>1169</v>
      </c>
      <c r="AO114" s="71" t="s">
        <v>1170</v>
      </c>
      <c r="AP114" s="71" t="s">
        <v>1171</v>
      </c>
      <c r="AQ114" s="71" t="s">
        <v>1172</v>
      </c>
      <c r="AR114" s="77" t="s">
        <v>62</v>
      </c>
      <c r="AS114" s="71"/>
      <c r="AT114" s="71" t="s">
        <v>63</v>
      </c>
      <c r="AU114" s="71" t="s">
        <v>72</v>
      </c>
      <c r="AV114" s="79" t="str" cm="1">
        <f t="array" ref="AV11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14" s="79" t="str" cm="1">
        <f t="array" ref="AW11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14" s="71" t="str" cm="1">
        <f t="array" ref="AX11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114" s="71" t="s">
        <v>63</v>
      </c>
      <c r="AZ114" s="71"/>
      <c r="BA114" s="22" t="s">
        <v>1173</v>
      </c>
      <c r="BB114" s="93" t="s">
        <v>1174</v>
      </c>
      <c r="BC114" s="36"/>
      <c r="BD114" s="35"/>
    </row>
    <row r="115" spans="1:56" ht="99" customHeight="1">
      <c r="A115" s="70">
        <v>114</v>
      </c>
      <c r="B115" s="71" t="s">
        <v>1175</v>
      </c>
      <c r="C115" s="71" t="s">
        <v>264</v>
      </c>
      <c r="D115" s="71" t="s">
        <v>1176</v>
      </c>
      <c r="E115" s="71">
        <v>2022</v>
      </c>
      <c r="F115" s="71" t="s">
        <v>54</v>
      </c>
      <c r="G115" s="71" t="s">
        <v>125</v>
      </c>
      <c r="H115" s="71" t="s">
        <v>233</v>
      </c>
      <c r="I115" s="71" t="str" cm="1">
        <f t="array" ref="I115">_xlfn.TEXTJOIN(",", TRUE, IF(Table4[study_id]=Table3[[#This Row],[study_id]], Table4[iso_code], ""))</f>
        <v>ET</v>
      </c>
      <c r="J115" s="71">
        <f>COUNTIF(study_countries!A:A,A115)</f>
        <v>1</v>
      </c>
      <c r="K115" s="71" t="s">
        <v>315</v>
      </c>
      <c r="L115" s="71" t="s">
        <v>1177</v>
      </c>
      <c r="M115" s="71" t="s">
        <v>1178</v>
      </c>
      <c r="N115" s="71">
        <v>2015</v>
      </c>
      <c r="O115" s="71">
        <v>2065</v>
      </c>
      <c r="P115" s="71" t="s">
        <v>60</v>
      </c>
      <c r="Q115" s="71" t="s">
        <v>81</v>
      </c>
      <c r="R115" s="71" t="s">
        <v>61</v>
      </c>
      <c r="S115" s="71" t="s">
        <v>62</v>
      </c>
      <c r="T115" s="71" t="s">
        <v>62</v>
      </c>
      <c r="U115" s="71" t="s">
        <v>62</v>
      </c>
      <c r="V115" s="71" t="s">
        <v>62</v>
      </c>
      <c r="W115" s="71" t="s">
        <v>62</v>
      </c>
      <c r="X115" s="71" t="s">
        <v>62</v>
      </c>
      <c r="Y115" s="71" t="s">
        <v>62</v>
      </c>
      <c r="Z115" s="71" t="s">
        <v>63</v>
      </c>
      <c r="AA115" s="71" t="s">
        <v>62</v>
      </c>
      <c r="AB115" s="71" t="s">
        <v>64</v>
      </c>
      <c r="AC115" s="71" t="s">
        <v>100</v>
      </c>
      <c r="AD115" s="71" t="s">
        <v>62</v>
      </c>
      <c r="AE115" s="71" t="s">
        <v>62</v>
      </c>
      <c r="AF115" s="71" t="s">
        <v>62</v>
      </c>
      <c r="AG115" s="71" t="s">
        <v>63</v>
      </c>
      <c r="AH115" s="71" t="s">
        <v>85</v>
      </c>
      <c r="AI115" s="71" t="s">
        <v>63</v>
      </c>
      <c r="AJ115" s="71" t="s">
        <v>63</v>
      </c>
      <c r="AK115" s="71" t="s">
        <v>63</v>
      </c>
      <c r="AL115" s="71" t="s">
        <v>62</v>
      </c>
      <c r="AM115" s="71" t="s">
        <v>63</v>
      </c>
      <c r="AN115" s="71" t="s">
        <v>1179</v>
      </c>
      <c r="AO115" s="71" t="s">
        <v>1180</v>
      </c>
      <c r="AP115" s="71" t="s">
        <v>1181</v>
      </c>
      <c r="AQ115" s="71" t="s">
        <v>1182</v>
      </c>
      <c r="AR115" s="77" t="s">
        <v>62</v>
      </c>
      <c r="AS115" s="71"/>
      <c r="AT115" s="71" t="s">
        <v>63</v>
      </c>
      <c r="AU115" s="71" t="s">
        <v>72</v>
      </c>
      <c r="AV115" s="79" t="str" cm="1">
        <f t="array" ref="AV11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15" s="79" t="str" cm="1">
        <f t="array" ref="AW11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15" s="71" t="str" cm="1">
        <f t="array" ref="AX11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115" s="71" t="s">
        <v>63</v>
      </c>
      <c r="AZ115" s="22"/>
      <c r="BA115" s="22" t="s">
        <v>1183</v>
      </c>
      <c r="BB115" s="93" t="s">
        <v>1184</v>
      </c>
      <c r="BC115" s="36"/>
      <c r="BD115" s="35"/>
    </row>
    <row r="116" spans="1:56" ht="75.75" customHeight="1">
      <c r="A116" s="70">
        <v>115</v>
      </c>
      <c r="B116" s="71" t="s">
        <v>1185</v>
      </c>
      <c r="C116" s="71" t="s">
        <v>735</v>
      </c>
      <c r="D116" s="71" t="s">
        <v>1186</v>
      </c>
      <c r="E116" s="71">
        <v>2022</v>
      </c>
      <c r="F116" s="71" t="s">
        <v>231</v>
      </c>
      <c r="G116" s="71" t="s">
        <v>736</v>
      </c>
      <c r="H116" s="71" t="s">
        <v>217</v>
      </c>
      <c r="I116" s="71" t="str" cm="1">
        <f t="array" ref="I116">_xlfn.TEXTJOIN(",", TRUE, IF(Table4[study_id]=Table3[[#This Row],[study_id]], Table4[iso_code], ""))</f>
        <v>ET</v>
      </c>
      <c r="J116" s="71">
        <f>COUNTIF(study_countries!A:A,A116)</f>
        <v>1</v>
      </c>
      <c r="K116" s="71" t="s">
        <v>315</v>
      </c>
      <c r="L116" s="71" t="s">
        <v>1187</v>
      </c>
      <c r="M116" s="71" t="s">
        <v>1188</v>
      </c>
      <c r="N116" s="71"/>
      <c r="O116" s="71"/>
      <c r="P116" s="71"/>
      <c r="Q116" s="71"/>
      <c r="R116" s="71"/>
      <c r="S116" s="71"/>
      <c r="T116" s="71"/>
      <c r="U116" s="71"/>
      <c r="V116" s="71"/>
      <c r="W116" s="71"/>
      <c r="X116" s="71"/>
      <c r="Y116" s="71"/>
      <c r="Z116" s="71"/>
      <c r="AA116" s="71"/>
      <c r="AB116" s="71" t="s">
        <v>64</v>
      </c>
      <c r="AC116" s="71" t="s">
        <v>65</v>
      </c>
      <c r="AD116" s="71" t="s">
        <v>63</v>
      </c>
      <c r="AE116" s="71" t="s">
        <v>63</v>
      </c>
      <c r="AF116" s="71" t="s">
        <v>63</v>
      </c>
      <c r="AG116" s="71"/>
      <c r="AH116" s="71" t="s">
        <v>66</v>
      </c>
      <c r="AI116" s="71" t="s">
        <v>63</v>
      </c>
      <c r="AJ116" s="71" t="s">
        <v>63</v>
      </c>
      <c r="AK116" s="71" t="s">
        <v>63</v>
      </c>
      <c r="AL116" s="71" t="s">
        <v>62</v>
      </c>
      <c r="AM116" s="71" t="s">
        <v>63</v>
      </c>
      <c r="AN116" s="71"/>
      <c r="AO116" s="71"/>
      <c r="AP116" s="71" t="s">
        <v>1189</v>
      </c>
      <c r="AQ116" s="71" t="s">
        <v>711</v>
      </c>
      <c r="AR116" s="77" t="s">
        <v>63</v>
      </c>
      <c r="AS116" s="71"/>
      <c r="AT116" s="71" t="s">
        <v>63</v>
      </c>
      <c r="AU116" s="71"/>
      <c r="AV116" s="79" t="str" cm="1">
        <f t="array" ref="AV11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16" s="79" t="str" cm="1">
        <f t="array" ref="AW11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16" s="71" t="str" cm="1">
        <f t="array" ref="AX11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16" s="71"/>
      <c r="AZ116" s="71"/>
      <c r="BA116" s="22" t="s">
        <v>1190</v>
      </c>
      <c r="BB116" s="93" t="s">
        <v>1191</v>
      </c>
      <c r="BC116" s="36"/>
      <c r="BD116" s="35"/>
    </row>
    <row r="117" spans="1:56" ht="94.5" customHeight="1">
      <c r="A117" s="70">
        <v>116</v>
      </c>
      <c r="B117" s="71" t="s">
        <v>1192</v>
      </c>
      <c r="C117" s="71" t="s">
        <v>800</v>
      </c>
      <c r="D117" s="71" t="s">
        <v>1193</v>
      </c>
      <c r="E117" s="71">
        <v>2025</v>
      </c>
      <c r="F117" s="71" t="s">
        <v>231</v>
      </c>
      <c r="G117" s="71" t="s">
        <v>736</v>
      </c>
      <c r="H117" s="71" t="s">
        <v>217</v>
      </c>
      <c r="I117" s="71" t="str" cm="1">
        <f t="array" ref="I117">_xlfn.TEXTJOIN(",", TRUE, IF(Table4[study_id]=Table3[[#This Row],[study_id]], Table4[iso_code], ""))</f>
        <v>TZ</v>
      </c>
      <c r="J117" s="71">
        <f>COUNTIF(study_countries!A:A,A117)</f>
        <v>1</v>
      </c>
      <c r="K117" s="71" t="s">
        <v>315</v>
      </c>
      <c r="L117" s="71" t="s">
        <v>1194</v>
      </c>
      <c r="M117" s="71" t="s">
        <v>1195</v>
      </c>
      <c r="N117" s="71"/>
      <c r="O117" s="71"/>
      <c r="P117" s="71"/>
      <c r="Q117" s="71"/>
      <c r="R117" s="71"/>
      <c r="S117" s="71"/>
      <c r="T117" s="71"/>
      <c r="U117" s="71"/>
      <c r="V117" s="71"/>
      <c r="W117" s="71"/>
      <c r="X117" s="71"/>
      <c r="Y117" s="71"/>
      <c r="Z117" s="71"/>
      <c r="AA117" s="71"/>
      <c r="AB117" s="71" t="s">
        <v>64</v>
      </c>
      <c r="AC117" s="71" t="s">
        <v>65</v>
      </c>
      <c r="AD117" s="71" t="s">
        <v>63</v>
      </c>
      <c r="AE117" s="71" t="s">
        <v>63</v>
      </c>
      <c r="AF117" s="71" t="s">
        <v>63</v>
      </c>
      <c r="AG117" s="71"/>
      <c r="AH117" s="71" t="s">
        <v>66</v>
      </c>
      <c r="AI117" s="71" t="s">
        <v>63</v>
      </c>
      <c r="AJ117" s="71" t="s">
        <v>63</v>
      </c>
      <c r="AK117" s="71" t="s">
        <v>63</v>
      </c>
      <c r="AL117" s="71" t="s">
        <v>62</v>
      </c>
      <c r="AM117" s="71" t="s">
        <v>63</v>
      </c>
      <c r="AN117" s="71"/>
      <c r="AO117" s="71"/>
      <c r="AP117" s="71" t="s">
        <v>1196</v>
      </c>
      <c r="AQ117" s="71" t="s">
        <v>842</v>
      </c>
      <c r="AR117" s="77" t="s">
        <v>62</v>
      </c>
      <c r="AS117" s="71"/>
      <c r="AT117" s="71" t="s">
        <v>63</v>
      </c>
      <c r="AU117" s="71"/>
      <c r="AV117" s="79" t="str" cm="1">
        <f t="array" ref="AV11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17" s="79" t="str" cm="1">
        <f t="array" ref="AW11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17" s="71" t="str" cm="1">
        <f t="array" ref="AX11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17" s="71"/>
      <c r="AZ117" s="71"/>
      <c r="BA117" s="22" t="s">
        <v>1197</v>
      </c>
      <c r="BB117" s="93" t="s">
        <v>1198</v>
      </c>
      <c r="BC117" s="36"/>
      <c r="BD117" s="35"/>
    </row>
    <row r="118" spans="1:56" ht="80.25" customHeight="1">
      <c r="A118" s="70">
        <v>117</v>
      </c>
      <c r="B118" s="71" t="s">
        <v>1199</v>
      </c>
      <c r="C118" s="71" t="s">
        <v>735</v>
      </c>
      <c r="D118" s="71" t="s">
        <v>1200</v>
      </c>
      <c r="E118" s="71">
        <v>2014</v>
      </c>
      <c r="F118" s="71" t="s">
        <v>231</v>
      </c>
      <c r="G118" s="71" t="s">
        <v>584</v>
      </c>
      <c r="H118" s="71" t="s">
        <v>217</v>
      </c>
      <c r="I118" s="71" t="str" cm="1">
        <f t="array" ref="I118">_xlfn.TEXTJOIN(",", TRUE, IF(Table4[study_id]=Table3[[#This Row],[study_id]], Table4[iso_code], ""))</f>
        <v>NG</v>
      </c>
      <c r="J118" s="71">
        <f>COUNTIF(study_countries!A:A,A118)</f>
        <v>1</v>
      </c>
      <c r="K118" s="71" t="s">
        <v>243</v>
      </c>
      <c r="L118" s="71" t="s">
        <v>1201</v>
      </c>
      <c r="M118" s="71" t="s">
        <v>1202</v>
      </c>
      <c r="N118" s="71"/>
      <c r="O118" s="71"/>
      <c r="P118" s="71"/>
      <c r="Q118" s="71"/>
      <c r="R118" s="71"/>
      <c r="S118" s="71"/>
      <c r="T118" s="71"/>
      <c r="U118" s="71"/>
      <c r="V118" s="71"/>
      <c r="W118" s="71"/>
      <c r="X118" s="71"/>
      <c r="Y118" s="71"/>
      <c r="Z118" s="71"/>
      <c r="AA118" s="71"/>
      <c r="AB118" s="71" t="s">
        <v>64</v>
      </c>
      <c r="AC118" s="71" t="s">
        <v>65</v>
      </c>
      <c r="AD118" s="71" t="s">
        <v>62</v>
      </c>
      <c r="AE118" s="71" t="s">
        <v>62</v>
      </c>
      <c r="AF118" s="71" t="s">
        <v>63</v>
      </c>
      <c r="AG118" s="71"/>
      <c r="AH118" s="71" t="s">
        <v>66</v>
      </c>
      <c r="AI118" s="71" t="s">
        <v>63</v>
      </c>
      <c r="AJ118" s="71" t="s">
        <v>63</v>
      </c>
      <c r="AK118" s="71" t="s">
        <v>63</v>
      </c>
      <c r="AL118" s="71" t="s">
        <v>62</v>
      </c>
      <c r="AM118" s="71" t="s">
        <v>63</v>
      </c>
      <c r="AN118" s="71"/>
      <c r="AO118" s="71"/>
      <c r="AP118" s="71" t="s">
        <v>1203</v>
      </c>
      <c r="AQ118" s="71" t="s">
        <v>1204</v>
      </c>
      <c r="AR118" s="77" t="s">
        <v>132</v>
      </c>
      <c r="AS118" s="71"/>
      <c r="AT118" s="71" t="s">
        <v>63</v>
      </c>
      <c r="AU118" s="71"/>
      <c r="AV118" s="79" t="str" cm="1">
        <f t="array" ref="AV11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18" s="79" t="str" cm="1">
        <f t="array" ref="AW11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18" s="71" t="str" cm="1">
        <f t="array" ref="AX11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18" s="71"/>
      <c r="AZ118" s="71"/>
      <c r="BA118" s="22" t="s">
        <v>1205</v>
      </c>
      <c r="BB118" s="93" t="s">
        <v>1206</v>
      </c>
      <c r="BC118" s="36"/>
      <c r="BD118" s="35"/>
    </row>
    <row r="119" spans="1:56" ht="99.75" customHeight="1">
      <c r="A119" s="70">
        <v>118</v>
      </c>
      <c r="B119" s="71" t="s">
        <v>1207</v>
      </c>
      <c r="C119" s="71" t="s">
        <v>735</v>
      </c>
      <c r="D119" s="71" t="s">
        <v>1208</v>
      </c>
      <c r="E119" s="71">
        <v>2019</v>
      </c>
      <c r="F119" s="71" t="s">
        <v>231</v>
      </c>
      <c r="G119" s="71" t="s">
        <v>584</v>
      </c>
      <c r="H119" s="71" t="s">
        <v>233</v>
      </c>
      <c r="I119" s="71" t="str" cm="1">
        <f t="array" ref="I119">_xlfn.TEXTJOIN(",", TRUE, IF(Table4[study_id]=Table3[[#This Row],[study_id]], Table4[iso_code], ""))</f>
        <v>NG</v>
      </c>
      <c r="J119" s="71">
        <f>COUNTIF(study_countries!A:A,A119)</f>
        <v>1</v>
      </c>
      <c r="K119" s="71" t="s">
        <v>243</v>
      </c>
      <c r="L119" s="71" t="s">
        <v>1209</v>
      </c>
      <c r="M119" s="71" t="s">
        <v>1210</v>
      </c>
      <c r="N119" s="71"/>
      <c r="O119" s="71"/>
      <c r="P119" s="71"/>
      <c r="Q119" s="71"/>
      <c r="R119" s="71"/>
      <c r="S119" s="71"/>
      <c r="T119" s="71"/>
      <c r="U119" s="71"/>
      <c r="V119" s="71"/>
      <c r="W119" s="71"/>
      <c r="X119" s="71"/>
      <c r="Y119" s="71"/>
      <c r="Z119" s="71"/>
      <c r="AA119" s="71"/>
      <c r="AB119" s="71" t="s">
        <v>64</v>
      </c>
      <c r="AC119" s="71" t="s">
        <v>65</v>
      </c>
      <c r="AD119" s="71" t="s">
        <v>62</v>
      </c>
      <c r="AE119" s="71" t="s">
        <v>62</v>
      </c>
      <c r="AF119" s="71" t="s">
        <v>63</v>
      </c>
      <c r="AG119" s="71"/>
      <c r="AH119" s="71" t="s">
        <v>66</v>
      </c>
      <c r="AI119" s="71" t="s">
        <v>63</v>
      </c>
      <c r="AJ119" s="71" t="s">
        <v>63</v>
      </c>
      <c r="AK119" s="71" t="s">
        <v>63</v>
      </c>
      <c r="AL119" s="71" t="s">
        <v>62</v>
      </c>
      <c r="AM119" s="71" t="s">
        <v>63</v>
      </c>
      <c r="AN119" s="71"/>
      <c r="AO119" s="71"/>
      <c r="AP119" s="71" t="s">
        <v>1211</v>
      </c>
      <c r="AQ119" s="71" t="s">
        <v>1212</v>
      </c>
      <c r="AR119" s="77" t="s">
        <v>62</v>
      </c>
      <c r="AS119" s="71"/>
      <c r="AT119" s="71" t="s">
        <v>63</v>
      </c>
      <c r="AU119" s="71"/>
      <c r="AV119" s="79" t="str" cm="1">
        <f t="array" ref="AV11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19" s="79" t="str" cm="1">
        <f t="array" ref="AW11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19" s="71" t="str" cm="1">
        <f t="array" ref="AX11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19" s="71"/>
      <c r="AZ119" s="71"/>
      <c r="BA119" s="22" t="s">
        <v>1213</v>
      </c>
      <c r="BB119" s="93" t="s">
        <v>1214</v>
      </c>
      <c r="BC119" s="36"/>
      <c r="BD119" s="35"/>
    </row>
    <row r="120" spans="1:56" ht="99.75" customHeight="1">
      <c r="A120" s="70">
        <v>119</v>
      </c>
      <c r="B120" s="71" t="s">
        <v>1216</v>
      </c>
      <c r="C120" s="71" t="s">
        <v>739</v>
      </c>
      <c r="D120" s="71" t="s">
        <v>1217</v>
      </c>
      <c r="E120" s="71">
        <v>2013</v>
      </c>
      <c r="F120" s="71" t="s">
        <v>231</v>
      </c>
      <c r="G120" s="71" t="s">
        <v>786</v>
      </c>
      <c r="H120" s="71" t="s">
        <v>233</v>
      </c>
      <c r="I120" s="71" t="str" cm="1">
        <f t="array" ref="I120">_xlfn.TEXTJOIN(",", TRUE, IF(Table4[study_id]=Table3[[#This Row],[study_id]], Table4[iso_code], ""))</f>
        <v>DZ</v>
      </c>
      <c r="J120" s="71">
        <f>COUNTIF(study_countries!A:A,A120)</f>
        <v>1</v>
      </c>
      <c r="K120" s="71" t="s">
        <v>218</v>
      </c>
      <c r="L120" s="71" t="s">
        <v>1218</v>
      </c>
      <c r="M120" s="71" t="s">
        <v>1219</v>
      </c>
      <c r="N120" s="71"/>
      <c r="O120" s="71"/>
      <c r="P120" s="71"/>
      <c r="Q120" s="71"/>
      <c r="R120" s="71"/>
      <c r="S120" s="71"/>
      <c r="T120" s="71"/>
      <c r="U120" s="71"/>
      <c r="V120" s="71"/>
      <c r="W120" s="71"/>
      <c r="X120" s="71"/>
      <c r="Y120" s="71"/>
      <c r="Z120" s="71"/>
      <c r="AA120" s="71"/>
      <c r="AB120" s="71" t="s">
        <v>64</v>
      </c>
      <c r="AC120" s="71" t="s">
        <v>100</v>
      </c>
      <c r="AD120" s="71" t="s">
        <v>63</v>
      </c>
      <c r="AE120" s="71" t="s">
        <v>63</v>
      </c>
      <c r="AF120" s="71" t="s">
        <v>63</v>
      </c>
      <c r="AG120" s="71"/>
      <c r="AH120" s="71" t="s">
        <v>85</v>
      </c>
      <c r="AI120" s="71" t="s">
        <v>63</v>
      </c>
      <c r="AJ120" s="71" t="s">
        <v>63</v>
      </c>
      <c r="AK120" s="71" t="s">
        <v>63</v>
      </c>
      <c r="AL120" s="71" t="s">
        <v>63</v>
      </c>
      <c r="AM120" s="71" t="s">
        <v>63</v>
      </c>
      <c r="AN120" s="71"/>
      <c r="AO120" s="71"/>
      <c r="AP120" s="71" t="s">
        <v>1220</v>
      </c>
      <c r="AQ120" s="71" t="s">
        <v>790</v>
      </c>
      <c r="AR120" s="77" t="s">
        <v>62</v>
      </c>
      <c r="AS120" s="71"/>
      <c r="AT120" s="71" t="s">
        <v>63</v>
      </c>
      <c r="AU120" s="71"/>
      <c r="AV120" s="79" t="str" cm="1">
        <f t="array" ref="AV12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20" s="79" t="str" cm="1">
        <f t="array" ref="AW12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20" s="71" t="str" cm="1">
        <f t="array" ref="AX12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20" s="71"/>
      <c r="AZ120" s="71"/>
      <c r="BA120" s="22" t="s">
        <v>1221</v>
      </c>
      <c r="BB120" s="73"/>
      <c r="BC120" s="36"/>
      <c r="BD120" s="35"/>
    </row>
    <row r="121" spans="1:56" ht="97.5" customHeight="1">
      <c r="A121" s="70">
        <v>120</v>
      </c>
      <c r="B121" s="71" t="s">
        <v>1222</v>
      </c>
      <c r="C121" s="71" t="s">
        <v>800</v>
      </c>
      <c r="D121" s="71" t="s">
        <v>1223</v>
      </c>
      <c r="E121" s="71">
        <v>2025</v>
      </c>
      <c r="F121" s="71" t="s">
        <v>231</v>
      </c>
      <c r="G121" s="71" t="s">
        <v>736</v>
      </c>
      <c r="H121" s="71" t="s">
        <v>217</v>
      </c>
      <c r="I121" s="71" t="str" cm="1">
        <f t="array" ref="I121">_xlfn.TEXTJOIN(",", TRUE, IF(Table4[study_id]=Table3[[#This Row],[study_id]], Table4[iso_code], ""))</f>
        <v>ET</v>
      </c>
      <c r="J121" s="71">
        <f>COUNTIF(study_countries!A:A,A121)</f>
        <v>1</v>
      </c>
      <c r="K121" s="71" t="s">
        <v>315</v>
      </c>
      <c r="L121" s="71" t="s">
        <v>1224</v>
      </c>
      <c r="M121" s="71" t="s">
        <v>1225</v>
      </c>
      <c r="N121" s="71"/>
      <c r="O121" s="71"/>
      <c r="P121" s="71"/>
      <c r="Q121" s="71"/>
      <c r="R121" s="71"/>
      <c r="S121" s="71"/>
      <c r="T121" s="71"/>
      <c r="U121" s="71"/>
      <c r="V121" s="71"/>
      <c r="W121" s="71"/>
      <c r="X121" s="71"/>
      <c r="Y121" s="71"/>
      <c r="Z121" s="71"/>
      <c r="AA121" s="71"/>
      <c r="AB121" s="71" t="s">
        <v>64</v>
      </c>
      <c r="AC121" s="71" t="s">
        <v>65</v>
      </c>
      <c r="AD121" s="71" t="s">
        <v>62</v>
      </c>
      <c r="AE121" s="71" t="s">
        <v>62</v>
      </c>
      <c r="AF121" s="71" t="s">
        <v>63</v>
      </c>
      <c r="AG121" s="71"/>
      <c r="AH121" s="71" t="s">
        <v>66</v>
      </c>
      <c r="AI121" s="71" t="s">
        <v>63</v>
      </c>
      <c r="AJ121" s="71" t="s">
        <v>63</v>
      </c>
      <c r="AK121" s="71" t="s">
        <v>63</v>
      </c>
      <c r="AL121" s="71" t="s">
        <v>62</v>
      </c>
      <c r="AM121" s="71" t="s">
        <v>63</v>
      </c>
      <c r="AN121" s="71"/>
      <c r="AO121" s="71"/>
      <c r="AP121" s="71" t="s">
        <v>1226</v>
      </c>
      <c r="AQ121" s="71" t="s">
        <v>1227</v>
      </c>
      <c r="AR121" s="77" t="s">
        <v>62</v>
      </c>
      <c r="AS121" s="71"/>
      <c r="AT121" s="71" t="s">
        <v>63</v>
      </c>
      <c r="AU121" s="71"/>
      <c r="AV121" s="79" t="str" cm="1">
        <f t="array" ref="AV12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21" s="79" t="str" cm="1">
        <f t="array" ref="AW12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21" s="71" t="str" cm="1">
        <f t="array" ref="AX12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21" s="71"/>
      <c r="AZ121" s="71"/>
      <c r="BA121" s="22" t="s">
        <v>1228</v>
      </c>
      <c r="BB121" s="93" t="s">
        <v>1229</v>
      </c>
      <c r="BC121" s="36"/>
      <c r="BD121" s="35"/>
    </row>
    <row r="122" spans="1:56" ht="89.25" customHeight="1">
      <c r="A122" s="70">
        <v>121</v>
      </c>
      <c r="B122" s="71" t="s">
        <v>1230</v>
      </c>
      <c r="C122" s="71" t="s">
        <v>735</v>
      </c>
      <c r="D122" s="71" t="s">
        <v>1231</v>
      </c>
      <c r="E122" s="71">
        <v>2020</v>
      </c>
      <c r="F122" s="71" t="s">
        <v>231</v>
      </c>
      <c r="G122" s="71" t="s">
        <v>736</v>
      </c>
      <c r="H122" s="71" t="s">
        <v>217</v>
      </c>
      <c r="I122" s="71" t="str" cm="1">
        <f t="array" ref="I122">_xlfn.TEXTJOIN(",", TRUE, IF(Table4[study_id]=Table3[[#This Row],[study_id]], Table4[iso_code], ""))</f>
        <v>NG</v>
      </c>
      <c r="J122" s="71">
        <f>COUNTIF(study_countries!A:A,A122)</f>
        <v>1</v>
      </c>
      <c r="K122" s="71" t="s">
        <v>243</v>
      </c>
      <c r="L122" s="71" t="s">
        <v>1232</v>
      </c>
      <c r="M122" s="71" t="s">
        <v>1233</v>
      </c>
      <c r="N122" s="71"/>
      <c r="O122" s="71"/>
      <c r="P122" s="71"/>
      <c r="Q122" s="71"/>
      <c r="R122" s="71"/>
      <c r="S122" s="71"/>
      <c r="T122" s="71"/>
      <c r="U122" s="71"/>
      <c r="V122" s="71"/>
      <c r="W122" s="71"/>
      <c r="X122" s="71"/>
      <c r="Y122" s="71"/>
      <c r="Z122" s="71"/>
      <c r="AA122" s="71"/>
      <c r="AB122" s="71" t="s">
        <v>64</v>
      </c>
      <c r="AC122" s="71" t="s">
        <v>65</v>
      </c>
      <c r="AD122" s="71" t="s">
        <v>62</v>
      </c>
      <c r="AE122" s="71" t="s">
        <v>62</v>
      </c>
      <c r="AF122" s="71" t="s">
        <v>63</v>
      </c>
      <c r="AG122" s="71"/>
      <c r="AH122" s="71" t="s">
        <v>85</v>
      </c>
      <c r="AI122" s="71" t="s">
        <v>63</v>
      </c>
      <c r="AJ122" s="71" t="s">
        <v>63</v>
      </c>
      <c r="AK122" s="71" t="s">
        <v>62</v>
      </c>
      <c r="AL122" s="71" t="s">
        <v>62</v>
      </c>
      <c r="AM122" s="71" t="s">
        <v>63</v>
      </c>
      <c r="AN122" s="71"/>
      <c r="AO122" s="71"/>
      <c r="AP122" s="71" t="s">
        <v>1234</v>
      </c>
      <c r="AQ122" s="71" t="s">
        <v>1235</v>
      </c>
      <c r="AR122" s="77" t="s">
        <v>62</v>
      </c>
      <c r="AS122" s="71"/>
      <c r="AT122" s="71" t="s">
        <v>63</v>
      </c>
      <c r="AU122" s="71"/>
      <c r="AV122" s="79" t="str" cm="1">
        <f t="array" ref="AV12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22" s="79" t="str" cm="1">
        <f t="array" ref="AW12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22" s="71" t="str" cm="1">
        <f t="array" ref="AX12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22" s="71"/>
      <c r="AZ122" s="71"/>
      <c r="BA122" s="22" t="s">
        <v>1236</v>
      </c>
      <c r="BB122" s="93" t="s">
        <v>1237</v>
      </c>
      <c r="BC122" s="36"/>
      <c r="BD122" s="35"/>
    </row>
    <row r="123" spans="1:56" ht="95.25" customHeight="1">
      <c r="A123" s="70">
        <v>122</v>
      </c>
      <c r="B123" s="71" t="s">
        <v>1238</v>
      </c>
      <c r="C123" s="71" t="s">
        <v>800</v>
      </c>
      <c r="D123" s="71" t="s">
        <v>1239</v>
      </c>
      <c r="E123" s="71">
        <v>2023</v>
      </c>
      <c r="F123" s="71" t="s">
        <v>231</v>
      </c>
      <c r="G123" s="71" t="s">
        <v>736</v>
      </c>
      <c r="H123" s="71" t="s">
        <v>217</v>
      </c>
      <c r="I123" s="71" t="str" cm="1">
        <f t="array" ref="I123">_xlfn.TEXTJOIN(",", TRUE, IF(Table4[study_id]=Table3[[#This Row],[study_id]], Table4[iso_code], ""))</f>
        <v>MA</v>
      </c>
      <c r="J123" s="71">
        <f>COUNTIF(study_countries!A:A,A123)</f>
        <v>1</v>
      </c>
      <c r="K123" s="71" t="s">
        <v>218</v>
      </c>
      <c r="L123" s="71" t="s">
        <v>1240</v>
      </c>
      <c r="M123" s="71" t="s">
        <v>1241</v>
      </c>
      <c r="N123" s="71"/>
      <c r="O123" s="71"/>
      <c r="P123" s="71"/>
      <c r="Q123" s="71"/>
      <c r="R123" s="71"/>
      <c r="S123" s="71"/>
      <c r="T123" s="71"/>
      <c r="U123" s="71"/>
      <c r="V123" s="71"/>
      <c r="W123" s="71"/>
      <c r="X123" s="71"/>
      <c r="Y123" s="71"/>
      <c r="Z123" s="71"/>
      <c r="AA123" s="71"/>
      <c r="AB123" s="71" t="s">
        <v>64</v>
      </c>
      <c r="AC123" s="71" t="s">
        <v>65</v>
      </c>
      <c r="AD123" s="71" t="s">
        <v>63</v>
      </c>
      <c r="AE123" s="71" t="s">
        <v>62</v>
      </c>
      <c r="AF123" s="71" t="s">
        <v>63</v>
      </c>
      <c r="AG123" s="71"/>
      <c r="AH123" s="71" t="s">
        <v>101</v>
      </c>
      <c r="AI123" s="71" t="s">
        <v>63</v>
      </c>
      <c r="AJ123" s="71" t="s">
        <v>63</v>
      </c>
      <c r="AK123" s="71" t="s">
        <v>63</v>
      </c>
      <c r="AL123" s="71" t="s">
        <v>63</v>
      </c>
      <c r="AM123" s="71" t="s">
        <v>63</v>
      </c>
      <c r="AN123" s="71"/>
      <c r="AO123" s="71"/>
      <c r="AP123" s="71" t="s">
        <v>1242</v>
      </c>
      <c r="AQ123" s="71" t="s">
        <v>509</v>
      </c>
      <c r="AR123" s="77" t="s">
        <v>62</v>
      </c>
      <c r="AS123" s="71"/>
      <c r="AT123" s="71" t="s">
        <v>63</v>
      </c>
      <c r="AU123" s="71"/>
      <c r="AV123" s="79" t="str" cm="1">
        <f t="array" ref="AV12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23" s="79" t="str" cm="1">
        <f t="array" ref="AW12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23" s="71" t="str" cm="1">
        <f t="array" ref="AX12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23" s="71"/>
      <c r="AZ123" s="71"/>
      <c r="BA123" s="22" t="s">
        <v>1243</v>
      </c>
      <c r="BB123" s="93" t="s">
        <v>1244</v>
      </c>
      <c r="BC123" s="36"/>
      <c r="BD123" s="35"/>
    </row>
    <row r="124" spans="1:56" ht="85.5" customHeight="1">
      <c r="A124" s="70">
        <v>123</v>
      </c>
      <c r="B124" s="71" t="s">
        <v>1245</v>
      </c>
      <c r="C124" s="71" t="s">
        <v>264</v>
      </c>
      <c r="D124" s="71" t="s">
        <v>1246</v>
      </c>
      <c r="E124" s="71">
        <v>2025</v>
      </c>
      <c r="F124" s="71" t="s">
        <v>54</v>
      </c>
      <c r="G124" s="71" t="s">
        <v>125</v>
      </c>
      <c r="H124" s="71" t="s">
        <v>233</v>
      </c>
      <c r="I124" s="71" t="str" cm="1">
        <f t="array" ref="I124">_xlfn.TEXTJOIN(",", TRUE, IF(Table4[study_id]=Table3[[#This Row],[study_id]], Table4[iso_code], ""))</f>
        <v>TN</v>
      </c>
      <c r="J124" s="71">
        <f>COUNTIF(study_countries!A:A,A124)</f>
        <v>1</v>
      </c>
      <c r="K124" s="71" t="s">
        <v>218</v>
      </c>
      <c r="L124" s="71" t="s">
        <v>1247</v>
      </c>
      <c r="M124" s="71" t="s">
        <v>1248</v>
      </c>
      <c r="N124" s="71">
        <v>2023</v>
      </c>
      <c r="O124" s="71">
        <v>2050</v>
      </c>
      <c r="P124" s="71" t="s">
        <v>60</v>
      </c>
      <c r="Q124" s="71" t="s">
        <v>81</v>
      </c>
      <c r="R124" s="71" t="s">
        <v>61</v>
      </c>
      <c r="S124" s="71" t="s">
        <v>62</v>
      </c>
      <c r="T124" s="71" t="s">
        <v>62</v>
      </c>
      <c r="U124" s="71" t="s">
        <v>62</v>
      </c>
      <c r="V124" s="71" t="s">
        <v>63</v>
      </c>
      <c r="W124" s="71" t="s">
        <v>63</v>
      </c>
      <c r="X124" s="71" t="s">
        <v>63</v>
      </c>
      <c r="Y124" s="71" t="s">
        <v>62</v>
      </c>
      <c r="Z124" s="71" t="s">
        <v>62</v>
      </c>
      <c r="AA124" s="71" t="s">
        <v>63</v>
      </c>
      <c r="AB124" s="71" t="s">
        <v>64</v>
      </c>
      <c r="AC124" s="71" t="s">
        <v>100</v>
      </c>
      <c r="AD124" s="71" t="s">
        <v>62</v>
      </c>
      <c r="AE124" s="71" t="s">
        <v>62</v>
      </c>
      <c r="AF124" s="71" t="s">
        <v>62</v>
      </c>
      <c r="AG124" s="71" t="s">
        <v>63</v>
      </c>
      <c r="AH124" s="71" t="s">
        <v>85</v>
      </c>
      <c r="AI124" s="71" t="s">
        <v>63</v>
      </c>
      <c r="AJ124" s="71" t="s">
        <v>63</v>
      </c>
      <c r="AK124" s="71" t="s">
        <v>63</v>
      </c>
      <c r="AL124" s="71" t="s">
        <v>63</v>
      </c>
      <c r="AM124" s="71" t="s">
        <v>63</v>
      </c>
      <c r="AN124" s="71" t="s">
        <v>1249</v>
      </c>
      <c r="AO124" s="71" t="s">
        <v>1250</v>
      </c>
      <c r="AP124" s="71" t="s">
        <v>464</v>
      </c>
      <c r="AQ124" s="71" t="s">
        <v>465</v>
      </c>
      <c r="AR124" s="77" t="s">
        <v>63</v>
      </c>
      <c r="AS124" s="71"/>
      <c r="AT124" s="71" t="s">
        <v>62</v>
      </c>
      <c r="AU124" s="74">
        <v>0.08</v>
      </c>
      <c r="AV124" s="79" cm="1">
        <f t="array" ref="AV12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0.08</v>
      </c>
      <c r="AW124" s="79" cm="1">
        <f t="array" ref="AW12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0.08</v>
      </c>
      <c r="AX124" s="71" t="str" cm="1">
        <f t="array" ref="AX12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124" s="71" t="s">
        <v>63</v>
      </c>
      <c r="AZ124" s="71"/>
      <c r="BA124" s="22" t="s">
        <v>1251</v>
      </c>
      <c r="BB124" s="93" t="s">
        <v>695</v>
      </c>
      <c r="BC124" s="36"/>
      <c r="BD124" s="35"/>
    </row>
    <row r="125" spans="1:56" ht="91.5" customHeight="1">
      <c r="A125" s="70">
        <v>124</v>
      </c>
      <c r="B125" s="71" t="s">
        <v>1252</v>
      </c>
      <c r="C125" s="71" t="s">
        <v>1253</v>
      </c>
      <c r="D125" s="71" t="s">
        <v>1254</v>
      </c>
      <c r="E125" s="71">
        <v>2021</v>
      </c>
      <c r="F125" s="71" t="s">
        <v>54</v>
      </c>
      <c r="G125" s="71" t="s">
        <v>125</v>
      </c>
      <c r="H125" s="71" t="s">
        <v>233</v>
      </c>
      <c r="I125" s="71" t="str" cm="1">
        <f t="array" ref="I125">_xlfn.TEXTJOIN(",", TRUE, IF(Table4[study_id]=Table3[[#This Row],[study_id]], Table4[iso_code], ""))</f>
        <v>KE</v>
      </c>
      <c r="J125" s="71">
        <f>COUNTIF(study_countries!A:A,A125)</f>
        <v>1</v>
      </c>
      <c r="K125" s="71" t="s">
        <v>315</v>
      </c>
      <c r="L125" s="71" t="s">
        <v>1255</v>
      </c>
      <c r="M125" s="71" t="s">
        <v>1256</v>
      </c>
      <c r="N125" s="71">
        <v>2010</v>
      </c>
      <c r="O125" s="71">
        <v>2040</v>
      </c>
      <c r="P125" s="71" t="s">
        <v>60</v>
      </c>
      <c r="Q125" s="71" t="s">
        <v>431</v>
      </c>
      <c r="R125" s="71" t="s">
        <v>189</v>
      </c>
      <c r="S125" s="71" t="s">
        <v>62</v>
      </c>
      <c r="T125" s="71" t="s">
        <v>62</v>
      </c>
      <c r="U125" s="71" t="s">
        <v>62</v>
      </c>
      <c r="V125" s="71" t="s">
        <v>62</v>
      </c>
      <c r="W125" s="71" t="s">
        <v>62</v>
      </c>
      <c r="X125" s="71" t="s">
        <v>62</v>
      </c>
      <c r="Y125" s="71" t="s">
        <v>62</v>
      </c>
      <c r="Z125" s="71" t="s">
        <v>63</v>
      </c>
      <c r="AA125" s="71" t="s">
        <v>62</v>
      </c>
      <c r="AB125" s="71" t="s">
        <v>64</v>
      </c>
      <c r="AC125" s="71" t="s">
        <v>65</v>
      </c>
      <c r="AD125" s="71" t="s">
        <v>62</v>
      </c>
      <c r="AE125" s="71" t="s">
        <v>62</v>
      </c>
      <c r="AF125" s="71" t="s">
        <v>62</v>
      </c>
      <c r="AG125" s="71" t="s">
        <v>62</v>
      </c>
      <c r="AH125" s="71" t="s">
        <v>85</v>
      </c>
      <c r="AI125" s="71" t="s">
        <v>63</v>
      </c>
      <c r="AJ125" s="71" t="s">
        <v>63</v>
      </c>
      <c r="AK125" s="71" t="s">
        <v>63</v>
      </c>
      <c r="AL125" s="71" t="s">
        <v>63</v>
      </c>
      <c r="AM125" s="71" t="s">
        <v>63</v>
      </c>
      <c r="AN125" s="71"/>
      <c r="AO125" s="71" t="s">
        <v>1257</v>
      </c>
      <c r="AP125" s="71" t="s">
        <v>1258</v>
      </c>
      <c r="AQ125" s="71" t="s">
        <v>1259</v>
      </c>
      <c r="AR125" s="77" t="s">
        <v>62</v>
      </c>
      <c r="AS125" s="71"/>
      <c r="AT125" s="71" t="s">
        <v>63</v>
      </c>
      <c r="AU125" s="74" t="s">
        <v>72</v>
      </c>
      <c r="AV125" s="79" t="str" cm="1">
        <f t="array" ref="AV12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25" s="79" t="str" cm="1">
        <f t="array" ref="AW12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25" s="71" t="str" cm="1">
        <f t="array" ref="AX12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125" s="71" t="s">
        <v>63</v>
      </c>
      <c r="AZ125" s="71"/>
      <c r="BA125" s="22" t="s">
        <v>1260</v>
      </c>
      <c r="BB125" s="93" t="s">
        <v>1261</v>
      </c>
      <c r="BC125" s="36"/>
      <c r="BD125" s="35"/>
    </row>
    <row r="126" spans="1:56" ht="79.5" customHeight="1">
      <c r="A126" s="70">
        <v>125</v>
      </c>
      <c r="B126" s="71" t="s">
        <v>1262</v>
      </c>
      <c r="C126" s="71" t="s">
        <v>735</v>
      </c>
      <c r="D126" s="71" t="s">
        <v>1263</v>
      </c>
      <c r="E126" s="71">
        <v>2025</v>
      </c>
      <c r="F126" s="71" t="s">
        <v>231</v>
      </c>
      <c r="G126" s="71" t="s">
        <v>584</v>
      </c>
      <c r="H126" s="71" t="s">
        <v>217</v>
      </c>
      <c r="I126" s="71" t="str" cm="1">
        <f t="array" ref="I126">_xlfn.TEXTJOIN(",", TRUE, IF(Table4[study_id]=Table3[[#This Row],[study_id]], Table4[iso_code], ""))</f>
        <v>KE</v>
      </c>
      <c r="J126" s="71">
        <f>COUNTIF(study_countries!A:A,A126)</f>
        <v>1</v>
      </c>
      <c r="K126" s="71" t="s">
        <v>315</v>
      </c>
      <c r="L126" s="71" t="s">
        <v>1263</v>
      </c>
      <c r="M126" s="71" t="s">
        <v>1264</v>
      </c>
      <c r="N126" s="71"/>
      <c r="O126" s="71"/>
      <c r="P126" s="71"/>
      <c r="Q126" s="71"/>
      <c r="R126" s="71"/>
      <c r="S126" s="71"/>
      <c r="T126" s="71"/>
      <c r="U126" s="71"/>
      <c r="V126" s="71"/>
      <c r="W126" s="71"/>
      <c r="X126" s="71"/>
      <c r="Y126" s="71"/>
      <c r="Z126" s="71"/>
      <c r="AA126" s="71"/>
      <c r="AB126" s="71" t="s">
        <v>64</v>
      </c>
      <c r="AC126" s="71" t="s">
        <v>65</v>
      </c>
      <c r="AD126" s="71" t="s">
        <v>62</v>
      </c>
      <c r="AE126" s="71" t="s">
        <v>62</v>
      </c>
      <c r="AF126" s="71" t="s">
        <v>63</v>
      </c>
      <c r="AG126" s="71"/>
      <c r="AH126" s="71" t="s">
        <v>66</v>
      </c>
      <c r="AI126" s="71" t="s">
        <v>63</v>
      </c>
      <c r="AJ126" s="71" t="s">
        <v>62</v>
      </c>
      <c r="AK126" s="71" t="s">
        <v>62</v>
      </c>
      <c r="AL126" s="71" t="s">
        <v>63</v>
      </c>
      <c r="AM126" s="71" t="s">
        <v>63</v>
      </c>
      <c r="AN126" s="71"/>
      <c r="AO126" s="71"/>
      <c r="AP126" s="71" t="s">
        <v>1265</v>
      </c>
      <c r="AQ126" s="71" t="s">
        <v>428</v>
      </c>
      <c r="AR126" s="77" t="s">
        <v>62</v>
      </c>
      <c r="AS126" s="71"/>
      <c r="AT126" s="71" t="s">
        <v>63</v>
      </c>
      <c r="AU126" s="71"/>
      <c r="AV126" s="79" t="str" cm="1">
        <f t="array" ref="AV12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26" s="79" t="str" cm="1">
        <f t="array" ref="AW12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26" s="71" t="str" cm="1">
        <f t="array" ref="AX12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26" s="71"/>
      <c r="AZ126" s="71"/>
      <c r="BA126" s="22" t="s">
        <v>1266</v>
      </c>
      <c r="BB126" s="93" t="s">
        <v>1267</v>
      </c>
      <c r="BC126" s="36"/>
      <c r="BD126" s="35"/>
    </row>
    <row r="127" spans="1:56" ht="67.5" customHeight="1">
      <c r="A127" s="70">
        <v>126</v>
      </c>
      <c r="B127" s="71" t="s">
        <v>1268</v>
      </c>
      <c r="C127" s="71" t="s">
        <v>1269</v>
      </c>
      <c r="D127" s="71" t="s">
        <v>1270</v>
      </c>
      <c r="E127" s="71">
        <v>2023</v>
      </c>
      <c r="F127" s="71" t="s">
        <v>231</v>
      </c>
      <c r="G127" s="71" t="s">
        <v>786</v>
      </c>
      <c r="H127" s="71" t="s">
        <v>217</v>
      </c>
      <c r="I127" s="71" t="str" cm="1">
        <f t="array" ref="I127">_xlfn.TEXTJOIN(",", TRUE, IF(Table4[study_id]=Table3[[#This Row],[study_id]], Table4[iso_code], ""))</f>
        <v>NG</v>
      </c>
      <c r="J127" s="71">
        <f>COUNTIF(study_countries!A:A,A127)</f>
        <v>1</v>
      </c>
      <c r="K127" s="71" t="s">
        <v>243</v>
      </c>
      <c r="L127" s="71" t="s">
        <v>1271</v>
      </c>
      <c r="M127" s="71" t="s">
        <v>1272</v>
      </c>
      <c r="N127" s="71"/>
      <c r="O127" s="71"/>
      <c r="P127" s="71"/>
      <c r="Q127" s="71"/>
      <c r="R127" s="71"/>
      <c r="S127" s="71"/>
      <c r="T127" s="71"/>
      <c r="U127" s="71"/>
      <c r="V127" s="71"/>
      <c r="W127" s="71"/>
      <c r="X127" s="71"/>
      <c r="Y127" s="71"/>
      <c r="Z127" s="71"/>
      <c r="AA127" s="71"/>
      <c r="AB127" s="71" t="s">
        <v>64</v>
      </c>
      <c r="AC127" s="71" t="s">
        <v>65</v>
      </c>
      <c r="AD127" s="71" t="s">
        <v>62</v>
      </c>
      <c r="AE127" s="71" t="s">
        <v>62</v>
      </c>
      <c r="AF127" s="71" t="s">
        <v>63</v>
      </c>
      <c r="AG127" s="71"/>
      <c r="AH127" s="71" t="s">
        <v>66</v>
      </c>
      <c r="AI127" s="71" t="s">
        <v>63</v>
      </c>
      <c r="AJ127" s="71" t="s">
        <v>63</v>
      </c>
      <c r="AK127" s="71" t="s">
        <v>63</v>
      </c>
      <c r="AL127" s="71" t="s">
        <v>62</v>
      </c>
      <c r="AM127" s="71" t="s">
        <v>63</v>
      </c>
      <c r="AN127" s="71"/>
      <c r="AO127" s="71"/>
      <c r="AP127" s="71" t="s">
        <v>1273</v>
      </c>
      <c r="AQ127" s="71" t="s">
        <v>1274</v>
      </c>
      <c r="AR127" s="77" t="s">
        <v>62</v>
      </c>
      <c r="AS127" s="71"/>
      <c r="AT127" s="71" t="s">
        <v>63</v>
      </c>
      <c r="AU127" s="71"/>
      <c r="AV127" s="79" t="str" cm="1">
        <f t="array" ref="AV12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27" s="79" t="str" cm="1">
        <f t="array" ref="AW12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27" s="71" t="str" cm="1">
        <f t="array" ref="AX12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27" s="71"/>
      <c r="AZ127" s="71"/>
      <c r="BA127" s="22" t="s">
        <v>1275</v>
      </c>
      <c r="BB127" s="93" t="s">
        <v>1276</v>
      </c>
      <c r="BC127" s="36"/>
      <c r="BD127" s="35"/>
    </row>
    <row r="128" spans="1:56" ht="83.25" customHeight="1">
      <c r="A128" s="70">
        <v>127</v>
      </c>
      <c r="B128" s="71" t="s">
        <v>1277</v>
      </c>
      <c r="C128" s="71" t="s">
        <v>735</v>
      </c>
      <c r="D128" s="71" t="s">
        <v>1278</v>
      </c>
      <c r="E128" s="71">
        <v>2021</v>
      </c>
      <c r="F128" s="71" t="s">
        <v>231</v>
      </c>
      <c r="G128" s="71" t="s">
        <v>736</v>
      </c>
      <c r="H128" s="71" t="s">
        <v>217</v>
      </c>
      <c r="I128" s="71" t="str">
        <f t="array" ref="I128">_xlfn.TEXTJOIN(",", TRUE, IF(Table4[study_id]=Table3[[#This Row],[study_id]], Table4[iso_code], ""))</f>
        <v>NG</v>
      </c>
      <c r="J128" s="71">
        <f>COUNTIF(study_countries!A:A,A128)</f>
        <v>1</v>
      </c>
      <c r="K128" s="71" t="s">
        <v>243</v>
      </c>
      <c r="L128" s="71" t="s">
        <v>1279</v>
      </c>
      <c r="M128" s="71" t="s">
        <v>1280</v>
      </c>
      <c r="N128" s="71"/>
      <c r="O128" s="71"/>
      <c r="P128" s="71"/>
      <c r="Q128" s="71"/>
      <c r="R128" s="71"/>
      <c r="S128" s="71"/>
      <c r="T128" s="71"/>
      <c r="U128" s="71"/>
      <c r="V128" s="71"/>
      <c r="W128" s="71"/>
      <c r="X128" s="71"/>
      <c r="Y128" s="71"/>
      <c r="Z128" s="71"/>
      <c r="AA128" s="71"/>
      <c r="AB128" s="71" t="s">
        <v>64</v>
      </c>
      <c r="AC128" s="71" t="s">
        <v>65</v>
      </c>
      <c r="AD128" s="71" t="s">
        <v>62</v>
      </c>
      <c r="AE128" s="71" t="s">
        <v>62</v>
      </c>
      <c r="AF128" s="71" t="s">
        <v>63</v>
      </c>
      <c r="AG128" s="71"/>
      <c r="AH128" s="71" t="s">
        <v>85</v>
      </c>
      <c r="AI128" s="71" t="s">
        <v>63</v>
      </c>
      <c r="AJ128" s="71" t="s">
        <v>63</v>
      </c>
      <c r="AK128" s="71" t="s">
        <v>63</v>
      </c>
      <c r="AL128" s="71" t="s">
        <v>62</v>
      </c>
      <c r="AM128" s="71" t="s">
        <v>63</v>
      </c>
      <c r="AN128" s="71"/>
      <c r="AO128" s="71"/>
      <c r="AP128" s="71" t="s">
        <v>1281</v>
      </c>
      <c r="AQ128" s="71" t="s">
        <v>1282</v>
      </c>
      <c r="AR128" s="77" t="s">
        <v>62</v>
      </c>
      <c r="AS128" s="71"/>
      <c r="AT128" s="71" t="s">
        <v>63</v>
      </c>
      <c r="AU128" s="71"/>
      <c r="AV128" s="79" t="str" cm="1">
        <f t="array" ref="AV12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28" s="79" t="str" cm="1">
        <f t="array" ref="AW12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28" s="71" t="str" cm="1">
        <f t="array" ref="AX12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28" s="71"/>
      <c r="AZ128" s="71"/>
      <c r="BA128" s="22" t="s">
        <v>1283</v>
      </c>
      <c r="BB128" s="93" t="s">
        <v>1284</v>
      </c>
      <c r="BC128" s="36"/>
      <c r="BD128" s="35"/>
    </row>
    <row r="129" spans="1:56" ht="89.25" customHeight="1">
      <c r="A129" s="70">
        <v>128</v>
      </c>
      <c r="B129" s="71" t="s">
        <v>1285</v>
      </c>
      <c r="C129" s="71" t="s">
        <v>381</v>
      </c>
      <c r="D129" s="71" t="s">
        <v>1286</v>
      </c>
      <c r="E129" s="71">
        <v>2021</v>
      </c>
      <c r="F129" s="71" t="s">
        <v>54</v>
      </c>
      <c r="G129" s="71" t="s">
        <v>125</v>
      </c>
      <c r="H129" s="71" t="s">
        <v>233</v>
      </c>
      <c r="I129" s="71" t="str">
        <f t="array" ref="I129">_xlfn.TEXTJOIN(",", TRUE, IF(Table4[study_id]=Table3[[#This Row],[study_id]], Table4[iso_code], ""))</f>
        <v>ZA</v>
      </c>
      <c r="J129" s="71">
        <f>COUNTIF(study_countries!A:A,A129)</f>
        <v>1</v>
      </c>
      <c r="K129" s="71" t="s">
        <v>266</v>
      </c>
      <c r="L129" s="71" t="s">
        <v>1287</v>
      </c>
      <c r="M129" s="71" t="s">
        <v>1288</v>
      </c>
      <c r="N129" s="71">
        <v>2020</v>
      </c>
      <c r="O129" s="71">
        <v>2050</v>
      </c>
      <c r="P129" s="71" t="s">
        <v>60</v>
      </c>
      <c r="Q129" s="71" t="s">
        <v>431</v>
      </c>
      <c r="R129" s="71" t="s">
        <v>189</v>
      </c>
      <c r="S129" s="71" t="s">
        <v>62</v>
      </c>
      <c r="T129" s="71" t="s">
        <v>63</v>
      </c>
      <c r="U129" s="71" t="s">
        <v>62</v>
      </c>
      <c r="V129" s="71" t="s">
        <v>62</v>
      </c>
      <c r="W129" s="71" t="s">
        <v>62</v>
      </c>
      <c r="X129" s="71" t="s">
        <v>63</v>
      </c>
      <c r="Y129" s="71" t="s">
        <v>62</v>
      </c>
      <c r="Z129" s="71" t="s">
        <v>63</v>
      </c>
      <c r="AA129" s="71" t="s">
        <v>62</v>
      </c>
      <c r="AB129" s="71" t="s">
        <v>142</v>
      </c>
      <c r="AC129" s="71" t="s">
        <v>65</v>
      </c>
      <c r="AD129" s="71" t="s">
        <v>62</v>
      </c>
      <c r="AE129" s="71" t="s">
        <v>62</v>
      </c>
      <c r="AF129" s="71" t="s">
        <v>63</v>
      </c>
      <c r="AG129" s="71" t="s">
        <v>63</v>
      </c>
      <c r="AH129" s="71" t="s">
        <v>85</v>
      </c>
      <c r="AI129" s="71" t="s">
        <v>63</v>
      </c>
      <c r="AJ129" s="71" t="s">
        <v>63</v>
      </c>
      <c r="AK129" s="71" t="s">
        <v>62</v>
      </c>
      <c r="AL129" s="71" t="s">
        <v>63</v>
      </c>
      <c r="AM129" s="71" t="s">
        <v>63</v>
      </c>
      <c r="AN129" s="71" t="s">
        <v>1289</v>
      </c>
      <c r="AO129" s="71" t="s">
        <v>1290</v>
      </c>
      <c r="AP129" s="71" t="s">
        <v>1291</v>
      </c>
      <c r="AQ129" s="71" t="s">
        <v>608</v>
      </c>
      <c r="AR129" s="77" t="s">
        <v>62</v>
      </c>
      <c r="AS129" s="71"/>
      <c r="AT129" s="71" t="s">
        <v>63</v>
      </c>
      <c r="AU129" s="94">
        <v>9.7000000000000003E-2</v>
      </c>
      <c r="AV129" s="79" cm="1">
        <f t="array" ref="AV12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9.7000000000000003E-2</v>
      </c>
      <c r="AW129" s="79" cm="1">
        <f t="array" ref="AW12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9.7000000000000003E-2</v>
      </c>
      <c r="AX129" s="71" t="str" cm="1">
        <f t="array" ref="AX12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129" s="71" t="s">
        <v>63</v>
      </c>
      <c r="AZ129" s="71"/>
      <c r="BA129" s="22" t="s">
        <v>1292</v>
      </c>
      <c r="BB129" s="93" t="s">
        <v>1293</v>
      </c>
      <c r="BC129" s="36"/>
      <c r="BD129" s="35"/>
    </row>
    <row r="130" spans="1:56" ht="52.5" customHeight="1">
      <c r="A130" s="70">
        <v>129</v>
      </c>
      <c r="B130" s="71" t="s">
        <v>1294</v>
      </c>
      <c r="C130" s="71" t="s">
        <v>735</v>
      </c>
      <c r="D130" s="71" t="s">
        <v>1295</v>
      </c>
      <c r="E130" s="71">
        <v>2017</v>
      </c>
      <c r="F130" s="71" t="s">
        <v>231</v>
      </c>
      <c r="G130" s="71" t="s">
        <v>736</v>
      </c>
      <c r="H130" s="71" t="s">
        <v>233</v>
      </c>
      <c r="I130" s="71" t="str">
        <f t="array" ref="I130">_xlfn.TEXTJOIN(",", TRUE, IF(Table4[study_id]=Table3[[#This Row],[study_id]], Table4[iso_code], ""))</f>
        <v>MA</v>
      </c>
      <c r="J130" s="71">
        <f>COUNTIF(study_countries!A:A,A130)</f>
        <v>1</v>
      </c>
      <c r="K130" s="71" t="s">
        <v>218</v>
      </c>
      <c r="L130" s="71" t="s">
        <v>1296</v>
      </c>
      <c r="M130" s="71" t="s">
        <v>1297</v>
      </c>
      <c r="N130" s="71"/>
      <c r="O130" s="71"/>
      <c r="P130" s="71"/>
      <c r="Q130" s="71"/>
      <c r="R130" s="71"/>
      <c r="S130" s="71"/>
      <c r="T130" s="71"/>
      <c r="U130" s="71"/>
      <c r="V130" s="71"/>
      <c r="W130" s="71"/>
      <c r="X130" s="71"/>
      <c r="Y130" s="71"/>
      <c r="Z130" s="71"/>
      <c r="AA130" s="71"/>
      <c r="AB130" s="71" t="s">
        <v>64</v>
      </c>
      <c r="AC130" s="71" t="s">
        <v>65</v>
      </c>
      <c r="AD130" s="71" t="s">
        <v>62</v>
      </c>
      <c r="AE130" s="71" t="s">
        <v>62</v>
      </c>
      <c r="AF130" s="71" t="s">
        <v>63</v>
      </c>
      <c r="AG130" s="71"/>
      <c r="AH130" s="71" t="s">
        <v>85</v>
      </c>
      <c r="AI130" s="71" t="s">
        <v>63</v>
      </c>
      <c r="AJ130" s="71" t="s">
        <v>63</v>
      </c>
      <c r="AK130" s="71" t="s">
        <v>63</v>
      </c>
      <c r="AL130" s="71" t="s">
        <v>63</v>
      </c>
      <c r="AM130" s="71" t="s">
        <v>63</v>
      </c>
      <c r="AN130" s="71"/>
      <c r="AO130" s="71"/>
      <c r="AP130" s="71" t="s">
        <v>1298</v>
      </c>
      <c r="AQ130" s="71" t="s">
        <v>509</v>
      </c>
      <c r="AR130" s="77" t="s">
        <v>62</v>
      </c>
      <c r="AS130" s="71"/>
      <c r="AT130" s="71" t="s">
        <v>63</v>
      </c>
      <c r="AU130" s="71"/>
      <c r="AV130" s="79" t="str" cm="1">
        <f t="array" ref="AV13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30" s="79" t="str" cm="1">
        <f t="array" ref="AW13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30" s="71" t="str" cm="1">
        <f t="array" ref="AX13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30" s="71"/>
      <c r="AZ130" s="71"/>
      <c r="BA130" s="22" t="s">
        <v>1299</v>
      </c>
      <c r="BB130" s="93" t="s">
        <v>1300</v>
      </c>
      <c r="BC130" s="36"/>
      <c r="BD130" s="35"/>
    </row>
    <row r="131" spans="1:56" ht="70.5" customHeight="1">
      <c r="A131" s="70">
        <v>130</v>
      </c>
      <c r="B131" s="71" t="s">
        <v>1301</v>
      </c>
      <c r="C131" s="71" t="s">
        <v>800</v>
      </c>
      <c r="D131" s="71" t="s">
        <v>1302</v>
      </c>
      <c r="E131" s="71">
        <v>2025</v>
      </c>
      <c r="F131" s="71" t="s">
        <v>231</v>
      </c>
      <c r="G131" s="71" t="s">
        <v>786</v>
      </c>
      <c r="H131" s="71" t="s">
        <v>217</v>
      </c>
      <c r="I131" s="71" t="str">
        <f t="array" ref="I131">_xlfn.TEXTJOIN(",", TRUE, IF(Table4[study_id]=Table3[[#This Row],[study_id]], Table4[iso_code], ""))</f>
        <v>AO</v>
      </c>
      <c r="J131" s="71">
        <f>COUNTIF(study_countries!A:A,A131)</f>
        <v>1</v>
      </c>
      <c r="K131" s="71" t="s">
        <v>266</v>
      </c>
      <c r="L131" s="71" t="s">
        <v>1303</v>
      </c>
      <c r="M131" s="71" t="s">
        <v>1304</v>
      </c>
      <c r="N131" s="71"/>
      <c r="O131" s="71"/>
      <c r="P131" s="71"/>
      <c r="Q131" s="71"/>
      <c r="R131" s="71"/>
      <c r="S131" s="71"/>
      <c r="T131" s="71"/>
      <c r="U131" s="71"/>
      <c r="V131" s="71"/>
      <c r="W131" s="71"/>
      <c r="X131" s="71"/>
      <c r="Y131" s="71"/>
      <c r="Z131" s="71"/>
      <c r="AA131" s="71"/>
      <c r="AB131" s="71" t="s">
        <v>64</v>
      </c>
      <c r="AC131" s="71" t="s">
        <v>65</v>
      </c>
      <c r="AD131" s="71" t="s">
        <v>62</v>
      </c>
      <c r="AE131" s="71" t="s">
        <v>62</v>
      </c>
      <c r="AF131" s="71" t="s">
        <v>63</v>
      </c>
      <c r="AG131" s="71"/>
      <c r="AH131" s="71" t="s">
        <v>66</v>
      </c>
      <c r="AI131" s="71" t="s">
        <v>63</v>
      </c>
      <c r="AJ131" s="71" t="s">
        <v>63</v>
      </c>
      <c r="AK131" s="71" t="s">
        <v>63</v>
      </c>
      <c r="AL131" s="71" t="s">
        <v>62</v>
      </c>
      <c r="AM131" s="71" t="s">
        <v>62</v>
      </c>
      <c r="AN131" s="71"/>
      <c r="AO131" s="71"/>
      <c r="AP131" s="71" t="s">
        <v>1305</v>
      </c>
      <c r="AQ131" s="71" t="s">
        <v>260</v>
      </c>
      <c r="AR131" s="77" t="s">
        <v>63</v>
      </c>
      <c r="AS131" s="71"/>
      <c r="AT131" s="71" t="s">
        <v>63</v>
      </c>
      <c r="AU131" s="71"/>
      <c r="AV131" s="79" t="str" cm="1">
        <f t="array" ref="AV13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31" s="79" t="str" cm="1">
        <f t="array" ref="AW13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31" s="71" t="str" cm="1">
        <f t="array" ref="AX13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31" s="71"/>
      <c r="AZ131" s="71"/>
      <c r="BA131" s="22" t="s">
        <v>1306</v>
      </c>
      <c r="BB131" s="93" t="s">
        <v>1307</v>
      </c>
      <c r="BC131" s="36"/>
      <c r="BD131" s="35"/>
    </row>
    <row r="132" spans="1:56" ht="102.75" customHeight="1">
      <c r="A132" s="70">
        <v>131</v>
      </c>
      <c r="B132" s="71" t="s">
        <v>1308</v>
      </c>
      <c r="C132" s="71" t="s">
        <v>1309</v>
      </c>
      <c r="D132" s="71" t="s">
        <v>1310</v>
      </c>
      <c r="E132" s="71">
        <v>2024</v>
      </c>
      <c r="F132" s="71" t="s">
        <v>231</v>
      </c>
      <c r="G132" s="71" t="s">
        <v>1311</v>
      </c>
      <c r="H132" s="71" t="s">
        <v>217</v>
      </c>
      <c r="I132" s="71" t="str">
        <f t="array" ref="I132">_xlfn.TEXTJOIN(",", TRUE, IF(Table4[study_id]=Table3[[#This Row],[study_id]], Table4[iso_code], ""))</f>
        <v>GH</v>
      </c>
      <c r="J132" s="71">
        <f>COUNTIF(study_countries!A:A,A132)</f>
        <v>1</v>
      </c>
      <c r="K132" s="71" t="s">
        <v>243</v>
      </c>
      <c r="L132" s="71" t="s">
        <v>1312</v>
      </c>
      <c r="M132" s="71" t="s">
        <v>1313</v>
      </c>
      <c r="N132" s="71"/>
      <c r="O132" s="71"/>
      <c r="P132" s="71"/>
      <c r="Q132" s="71"/>
      <c r="R132" s="71"/>
      <c r="S132" s="71"/>
      <c r="T132" s="71"/>
      <c r="U132" s="71"/>
      <c r="V132" s="71"/>
      <c r="W132" s="71"/>
      <c r="X132" s="71"/>
      <c r="Y132" s="71"/>
      <c r="Z132" s="71"/>
      <c r="AA132" s="71"/>
      <c r="AB132" s="71" t="s">
        <v>64</v>
      </c>
      <c r="AC132" s="71" t="s">
        <v>65</v>
      </c>
      <c r="AD132" s="71" t="s">
        <v>62</v>
      </c>
      <c r="AE132" s="71" t="s">
        <v>62</v>
      </c>
      <c r="AF132" s="71" t="s">
        <v>63</v>
      </c>
      <c r="AG132" s="71"/>
      <c r="AH132" s="71" t="s">
        <v>85</v>
      </c>
      <c r="AI132" s="71" t="s">
        <v>63</v>
      </c>
      <c r="AJ132" s="71" t="s">
        <v>63</v>
      </c>
      <c r="AK132" s="71" t="s">
        <v>63</v>
      </c>
      <c r="AL132" s="71" t="s">
        <v>62</v>
      </c>
      <c r="AM132" s="71" t="s">
        <v>63</v>
      </c>
      <c r="AN132" s="71"/>
      <c r="AO132" s="71"/>
      <c r="AP132" s="71" t="s">
        <v>1314</v>
      </c>
      <c r="AQ132" s="71" t="s">
        <v>250</v>
      </c>
      <c r="AR132" s="77" t="s">
        <v>62</v>
      </c>
      <c r="AS132" s="71"/>
      <c r="AT132" s="71" t="s">
        <v>63</v>
      </c>
      <c r="AU132" s="71"/>
      <c r="AV132" s="79" t="str" cm="1">
        <f t="array" ref="AV13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32" s="79" t="str" cm="1">
        <f t="array" ref="AW13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32" s="71" t="str" cm="1">
        <f t="array" ref="AX13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32" s="71"/>
      <c r="AZ132" s="71"/>
      <c r="BA132" s="22" t="s">
        <v>1315</v>
      </c>
      <c r="BB132" s="93" t="s">
        <v>1316</v>
      </c>
      <c r="BC132" s="36"/>
      <c r="BD132" s="35"/>
    </row>
    <row r="133" spans="1:56" ht="85.5" customHeight="1">
      <c r="A133" s="70">
        <v>132</v>
      </c>
      <c r="B133" s="71" t="s">
        <v>1317</v>
      </c>
      <c r="C133" s="71" t="s">
        <v>1318</v>
      </c>
      <c r="D133" s="71" t="s">
        <v>1319</v>
      </c>
      <c r="E133" s="71">
        <v>2020</v>
      </c>
      <c r="F133" s="71" t="s">
        <v>231</v>
      </c>
      <c r="G133" s="71" t="s">
        <v>584</v>
      </c>
      <c r="H133" s="71" t="s">
        <v>233</v>
      </c>
      <c r="I133" s="71" t="str">
        <f t="array" ref="I133">_xlfn.TEXTJOIN(",", TRUE, IF(Table4[study_id]=Table3[[#This Row],[study_id]], Table4[iso_code], ""))</f>
        <v>MW</v>
      </c>
      <c r="J133" s="71">
        <f>COUNTIF(study_countries!A:A,A133)</f>
        <v>1</v>
      </c>
      <c r="K133" s="71" t="s">
        <v>266</v>
      </c>
      <c r="L133" s="71" t="s">
        <v>1320</v>
      </c>
      <c r="M133" s="71" t="s">
        <v>1321</v>
      </c>
      <c r="N133" s="71"/>
      <c r="O133" s="71"/>
      <c r="P133" s="71"/>
      <c r="Q133" s="71"/>
      <c r="R133" s="71"/>
      <c r="S133" s="71"/>
      <c r="T133" s="71"/>
      <c r="U133" s="71"/>
      <c r="V133" s="71"/>
      <c r="W133" s="71"/>
      <c r="X133" s="71"/>
      <c r="Y133" s="71"/>
      <c r="Z133" s="71"/>
      <c r="AA133" s="71"/>
      <c r="AB133" s="71" t="s">
        <v>64</v>
      </c>
      <c r="AC133" s="71" t="s">
        <v>65</v>
      </c>
      <c r="AD133" s="71" t="s">
        <v>62</v>
      </c>
      <c r="AE133" s="71" t="s">
        <v>63</v>
      </c>
      <c r="AF133" s="71" t="s">
        <v>63</v>
      </c>
      <c r="AG133" s="71"/>
      <c r="AH133" s="71" t="s">
        <v>66</v>
      </c>
      <c r="AI133" s="71" t="s">
        <v>63</v>
      </c>
      <c r="AJ133" s="71" t="s">
        <v>63</v>
      </c>
      <c r="AK133" s="71" t="s">
        <v>63</v>
      </c>
      <c r="AL133" s="71" t="s">
        <v>132</v>
      </c>
      <c r="AM133" s="71" t="s">
        <v>63</v>
      </c>
      <c r="AN133" s="71"/>
      <c r="AO133" s="71"/>
      <c r="AP133" s="71" t="s">
        <v>1322</v>
      </c>
      <c r="AQ133" s="71" t="s">
        <v>272</v>
      </c>
      <c r="AR133" s="77" t="s">
        <v>63</v>
      </c>
      <c r="AS133" s="71"/>
      <c r="AT133" s="71" t="s">
        <v>63</v>
      </c>
      <c r="AU133" s="71"/>
      <c r="AV133" s="79" t="str" cm="1">
        <f t="array" ref="AV13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33" s="79" t="str" cm="1">
        <f t="array" ref="AW13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33" s="71" t="str" cm="1">
        <f t="array" ref="AX13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33" s="71"/>
      <c r="AZ133" s="71"/>
      <c r="BA133" s="22" t="s">
        <v>1323</v>
      </c>
      <c r="BB133" s="93" t="s">
        <v>1324</v>
      </c>
      <c r="BC133" s="36"/>
      <c r="BD133" s="35"/>
    </row>
    <row r="134" spans="1:56" ht="105.75" customHeight="1">
      <c r="A134" s="70">
        <v>133</v>
      </c>
      <c r="B134" s="71" t="s">
        <v>1325</v>
      </c>
      <c r="C134" s="71" t="s">
        <v>1326</v>
      </c>
      <c r="D134" s="71" t="s">
        <v>1327</v>
      </c>
      <c r="E134" s="71">
        <v>2026</v>
      </c>
      <c r="F134" s="71" t="s">
        <v>54</v>
      </c>
      <c r="G134" s="71" t="s">
        <v>125</v>
      </c>
      <c r="H134" s="71" t="s">
        <v>233</v>
      </c>
      <c r="I134" s="71" t="str">
        <f t="array" ref="I134">_xlfn.TEXTJOIN(",", TRUE, IF(Table4[study_id]=Table3[[#This Row],[study_id]], Table4[iso_code], ""))</f>
        <v>KE</v>
      </c>
      <c r="J134" s="71">
        <f>COUNTIF(study_countries!A:A,A134)</f>
        <v>1</v>
      </c>
      <c r="K134" s="71" t="s">
        <v>315</v>
      </c>
      <c r="L134" s="71" t="s">
        <v>1328</v>
      </c>
      <c r="M134" s="71" t="s">
        <v>1329</v>
      </c>
      <c r="N134" s="71">
        <v>2020</v>
      </c>
      <c r="O134" s="71">
        <v>2040</v>
      </c>
      <c r="P134" s="71" t="s">
        <v>60</v>
      </c>
      <c r="Q134" s="71" t="s">
        <v>81</v>
      </c>
      <c r="R134" s="71" t="s">
        <v>61</v>
      </c>
      <c r="S134" s="71" t="s">
        <v>62</v>
      </c>
      <c r="T134" s="71" t="s">
        <v>62</v>
      </c>
      <c r="U134" s="71" t="s">
        <v>62</v>
      </c>
      <c r="V134" s="71" t="s">
        <v>62</v>
      </c>
      <c r="W134" s="71" t="s">
        <v>63</v>
      </c>
      <c r="X134" s="71" t="s">
        <v>62</v>
      </c>
      <c r="Y134" s="71" t="s">
        <v>62</v>
      </c>
      <c r="Z134" s="71" t="s">
        <v>63</v>
      </c>
      <c r="AA134" s="71" t="s">
        <v>62</v>
      </c>
      <c r="AB134" s="71" t="s">
        <v>142</v>
      </c>
      <c r="AC134" s="71" t="s">
        <v>100</v>
      </c>
      <c r="AD134" s="71" t="s">
        <v>62</v>
      </c>
      <c r="AE134" s="71" t="s">
        <v>62</v>
      </c>
      <c r="AF134" s="71" t="s">
        <v>62</v>
      </c>
      <c r="AG134" s="71" t="s">
        <v>63</v>
      </c>
      <c r="AH134" s="71" t="s">
        <v>85</v>
      </c>
      <c r="AI134" s="71" t="s">
        <v>63</v>
      </c>
      <c r="AJ134" s="71" t="s">
        <v>63</v>
      </c>
      <c r="AK134" s="71" t="s">
        <v>63</v>
      </c>
      <c r="AL134" s="71" t="s">
        <v>62</v>
      </c>
      <c r="AM134" s="71" t="s">
        <v>63</v>
      </c>
      <c r="AN134" s="71" t="s">
        <v>1330</v>
      </c>
      <c r="AO134" s="71" t="s">
        <v>1331</v>
      </c>
      <c r="AP134" s="71" t="s">
        <v>1332</v>
      </c>
      <c r="AQ134" s="71" t="s">
        <v>1259</v>
      </c>
      <c r="AR134" s="77" t="s">
        <v>62</v>
      </c>
      <c r="AS134" s="71"/>
      <c r="AT134" s="71" t="s">
        <v>63</v>
      </c>
      <c r="AU134" s="71" t="s">
        <v>72</v>
      </c>
      <c r="AV134" s="79" t="str" cm="1">
        <f t="array" ref="AV13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34" s="79" t="str" cm="1">
        <f t="array" ref="AW13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34" s="71" t="str" cm="1">
        <f t="array" ref="AX13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134" s="71" t="s">
        <v>63</v>
      </c>
      <c r="AZ134" s="71"/>
      <c r="BA134" s="22" t="s">
        <v>1333</v>
      </c>
      <c r="BB134" s="93" t="s">
        <v>1334</v>
      </c>
      <c r="BC134" s="36"/>
      <c r="BD134" s="35"/>
    </row>
    <row r="135" spans="1:56" ht="92.25" customHeight="1">
      <c r="A135" s="70">
        <v>134</v>
      </c>
      <c r="B135" s="71" t="s">
        <v>1335</v>
      </c>
      <c r="C135" s="71" t="s">
        <v>381</v>
      </c>
      <c r="D135" s="71" t="s">
        <v>1336</v>
      </c>
      <c r="E135" s="71">
        <v>2021</v>
      </c>
      <c r="F135" s="71" t="s">
        <v>54</v>
      </c>
      <c r="G135" s="71" t="s">
        <v>125</v>
      </c>
      <c r="H135" s="71" t="s">
        <v>233</v>
      </c>
      <c r="I135" s="71" t="str">
        <f t="array" ref="I135">_xlfn.TEXTJOIN(",", TRUE, IF(Table4[study_id]=Table3[[#This Row],[study_id]], Table4[iso_code], ""))</f>
        <v>MZ</v>
      </c>
      <c r="J135" s="71">
        <f>COUNTIF(study_countries!A:A,A135)</f>
        <v>1</v>
      </c>
      <c r="K135" s="71" t="s">
        <v>266</v>
      </c>
      <c r="L135" s="71" t="s">
        <v>1337</v>
      </c>
      <c r="M135" s="71" t="s">
        <v>1338</v>
      </c>
      <c r="N135" s="71">
        <v>2019</v>
      </c>
      <c r="O135" s="71">
        <v>2030</v>
      </c>
      <c r="P135" s="71" t="s">
        <v>60</v>
      </c>
      <c r="Q135" s="71" t="s">
        <v>431</v>
      </c>
      <c r="R135" s="71" t="s">
        <v>189</v>
      </c>
      <c r="S135" s="71" t="s">
        <v>62</v>
      </c>
      <c r="T135" s="71" t="s">
        <v>62</v>
      </c>
      <c r="U135" s="71" t="s">
        <v>62</v>
      </c>
      <c r="V135" s="71" t="s">
        <v>62</v>
      </c>
      <c r="W135" s="71" t="s">
        <v>63</v>
      </c>
      <c r="X135" s="71" t="s">
        <v>63</v>
      </c>
      <c r="Y135" s="71" t="s">
        <v>62</v>
      </c>
      <c r="Z135" s="71" t="s">
        <v>63</v>
      </c>
      <c r="AA135" s="71" t="s">
        <v>63</v>
      </c>
      <c r="AB135" s="71" t="s">
        <v>64</v>
      </c>
      <c r="AC135" s="71" t="s">
        <v>65</v>
      </c>
      <c r="AD135" s="71" t="s">
        <v>62</v>
      </c>
      <c r="AE135" s="71" t="s">
        <v>62</v>
      </c>
      <c r="AF135" s="71" t="s">
        <v>62</v>
      </c>
      <c r="AG135" s="71" t="s">
        <v>63</v>
      </c>
      <c r="AH135" s="71" t="s">
        <v>85</v>
      </c>
      <c r="AI135" s="71" t="s">
        <v>63</v>
      </c>
      <c r="AJ135" s="71" t="s">
        <v>132</v>
      </c>
      <c r="AK135" s="71" t="s">
        <v>63</v>
      </c>
      <c r="AL135" s="71" t="s">
        <v>62</v>
      </c>
      <c r="AM135" s="71" t="s">
        <v>63</v>
      </c>
      <c r="AN135" s="71" t="s">
        <v>1339</v>
      </c>
      <c r="AO135" s="71" t="s">
        <v>1340</v>
      </c>
      <c r="AP135" s="71" t="s">
        <v>1341</v>
      </c>
      <c r="AQ135" s="71" t="s">
        <v>1342</v>
      </c>
      <c r="AR135" s="77" t="s">
        <v>132</v>
      </c>
      <c r="AS135" s="71" t="s">
        <v>1343</v>
      </c>
      <c r="AT135" s="71" t="s">
        <v>63</v>
      </c>
      <c r="AU135" s="71" t="s">
        <v>72</v>
      </c>
      <c r="AV135" s="79" t="str" cm="1">
        <f t="array" ref="AV13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35" s="79" t="str" cm="1">
        <f t="array" ref="AW13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35" s="71" t="str" cm="1">
        <f t="array" ref="AX13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135" s="71" t="s">
        <v>63</v>
      </c>
      <c r="AZ135" s="71"/>
      <c r="BA135" s="22" t="s">
        <v>1344</v>
      </c>
      <c r="BB135" s="93" t="s">
        <v>1345</v>
      </c>
      <c r="BC135" s="36"/>
      <c r="BD135" s="35"/>
    </row>
    <row r="136" spans="1:56" ht="75.75" customHeight="1">
      <c r="A136" s="70">
        <v>135</v>
      </c>
      <c r="B136" s="71" t="s">
        <v>1346</v>
      </c>
      <c r="C136" s="71" t="s">
        <v>1347</v>
      </c>
      <c r="D136" s="71" t="s">
        <v>1348</v>
      </c>
      <c r="E136" s="71">
        <v>2016</v>
      </c>
      <c r="F136" s="71" t="s">
        <v>231</v>
      </c>
      <c r="G136" s="71" t="s">
        <v>125</v>
      </c>
      <c r="H136" s="71" t="s">
        <v>233</v>
      </c>
      <c r="I136" s="71" t="str">
        <f t="array" ref="I136">_xlfn.TEXTJOIN(",", TRUE, IF(Table4[study_id]=Table3[[#This Row],[study_id]], Table4[iso_code], ""))</f>
        <v>EG</v>
      </c>
      <c r="J136" s="71">
        <f>COUNTIF(study_countries!A:A,A136)</f>
        <v>1</v>
      </c>
      <c r="K136" s="71" t="s">
        <v>315</v>
      </c>
      <c r="L136" s="71" t="s">
        <v>1349</v>
      </c>
      <c r="M136" s="71" t="s">
        <v>1350</v>
      </c>
      <c r="N136" s="71">
        <v>2007</v>
      </c>
      <c r="O136" s="71">
        <v>2030</v>
      </c>
      <c r="P136" s="71"/>
      <c r="Q136" s="71"/>
      <c r="R136" s="71"/>
      <c r="S136" s="71"/>
      <c r="T136" s="71"/>
      <c r="U136" s="71"/>
      <c r="V136" s="71"/>
      <c r="W136" s="71"/>
      <c r="X136" s="71"/>
      <c r="Y136" s="71"/>
      <c r="Z136" s="71"/>
      <c r="AA136" s="71"/>
      <c r="AB136" s="71" t="s">
        <v>142</v>
      </c>
      <c r="AC136" s="71" t="s">
        <v>65</v>
      </c>
      <c r="AD136" s="71" t="s">
        <v>62</v>
      </c>
      <c r="AE136" s="71" t="s">
        <v>62</v>
      </c>
      <c r="AF136" s="71" t="s">
        <v>63</v>
      </c>
      <c r="AG136" s="71"/>
      <c r="AH136" s="71" t="s">
        <v>85</v>
      </c>
      <c r="AI136" s="71" t="s">
        <v>63</v>
      </c>
      <c r="AJ136" s="71" t="s">
        <v>63</v>
      </c>
      <c r="AK136" s="71" t="s">
        <v>63</v>
      </c>
      <c r="AL136" s="71" t="s">
        <v>63</v>
      </c>
      <c r="AM136" s="71" t="s">
        <v>63</v>
      </c>
      <c r="AN136" s="71"/>
      <c r="AO136" s="71"/>
      <c r="AP136" s="71" t="s">
        <v>1351</v>
      </c>
      <c r="AQ136" s="71" t="s">
        <v>840</v>
      </c>
      <c r="AR136" s="77" t="s">
        <v>62</v>
      </c>
      <c r="AS136" s="71"/>
      <c r="AT136" s="71" t="s">
        <v>63</v>
      </c>
      <c r="AU136" s="71"/>
      <c r="AV136" s="79" t="str" cm="1">
        <f t="array" ref="AV13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36" s="79" t="str" cm="1">
        <f t="array" ref="AW13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36" s="71" t="str" cm="1">
        <f t="array" ref="AX13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36" s="71"/>
      <c r="AZ136" s="71"/>
      <c r="BA136" s="22" t="s">
        <v>1352</v>
      </c>
      <c r="BB136" s="93" t="s">
        <v>1353</v>
      </c>
      <c r="BC136" s="36"/>
      <c r="BD136" s="35"/>
    </row>
    <row r="137" spans="1:56" ht="76.5" customHeight="1">
      <c r="A137" s="70">
        <v>136</v>
      </c>
      <c r="B137" s="71" t="s">
        <v>1354</v>
      </c>
      <c r="C137" s="71" t="s">
        <v>1355</v>
      </c>
      <c r="D137" s="71" t="s">
        <v>1356</v>
      </c>
      <c r="E137" s="71">
        <v>2025</v>
      </c>
      <c r="F137" s="71" t="s">
        <v>54</v>
      </c>
      <c r="G137" s="71" t="s">
        <v>125</v>
      </c>
      <c r="H137" s="71" t="s">
        <v>233</v>
      </c>
      <c r="I137" s="71" t="str">
        <f t="array" ref="I137">_xlfn.TEXTJOIN(",", TRUE, IF(Table4[study_id]=Table3[[#This Row],[study_id]], Table4[iso_code], ""))</f>
        <v>SL</v>
      </c>
      <c r="J137" s="71">
        <f>COUNTIF(study_countries!A:A,A137)</f>
        <v>1</v>
      </c>
      <c r="K137" s="71" t="s">
        <v>243</v>
      </c>
      <c r="L137" s="71" t="s">
        <v>1357</v>
      </c>
      <c r="M137" s="71" t="s">
        <v>1358</v>
      </c>
      <c r="N137" s="71">
        <v>2023</v>
      </c>
      <c r="O137" s="71">
        <v>2050</v>
      </c>
      <c r="P137" s="71" t="s">
        <v>60</v>
      </c>
      <c r="Q137" s="71" t="s">
        <v>155</v>
      </c>
      <c r="R137" s="71" t="s">
        <v>61</v>
      </c>
      <c r="S137" s="71" t="s">
        <v>62</v>
      </c>
      <c r="T137" s="71" t="s">
        <v>62</v>
      </c>
      <c r="U137" s="71" t="s">
        <v>63</v>
      </c>
      <c r="V137" s="71" t="s">
        <v>62</v>
      </c>
      <c r="W137" s="71" t="s">
        <v>63</v>
      </c>
      <c r="X137" s="71" t="s">
        <v>63</v>
      </c>
      <c r="Y137" s="71" t="s">
        <v>62</v>
      </c>
      <c r="Z137" s="71" t="s">
        <v>63</v>
      </c>
      <c r="AA137" s="71" t="s">
        <v>63</v>
      </c>
      <c r="AB137" s="71" t="s">
        <v>64</v>
      </c>
      <c r="AC137" s="71" t="s">
        <v>84</v>
      </c>
      <c r="AD137" s="71" t="s">
        <v>62</v>
      </c>
      <c r="AE137" s="71" t="s">
        <v>62</v>
      </c>
      <c r="AF137" s="71" t="s">
        <v>62</v>
      </c>
      <c r="AG137" s="71" t="s">
        <v>63</v>
      </c>
      <c r="AH137" s="71" t="s">
        <v>85</v>
      </c>
      <c r="AI137" s="71" t="s">
        <v>63</v>
      </c>
      <c r="AJ137" s="71" t="s">
        <v>63</v>
      </c>
      <c r="AK137" s="71" t="s">
        <v>63</v>
      </c>
      <c r="AL137" s="71" t="s">
        <v>132</v>
      </c>
      <c r="AM137" s="71" t="s">
        <v>63</v>
      </c>
      <c r="AN137" s="71" t="s">
        <v>1359</v>
      </c>
      <c r="AO137" s="71" t="s">
        <v>1360</v>
      </c>
      <c r="AP137" s="71" t="s">
        <v>1361</v>
      </c>
      <c r="AQ137" s="71" t="s">
        <v>250</v>
      </c>
      <c r="AR137" s="77" t="s">
        <v>62</v>
      </c>
      <c r="AS137" s="71"/>
      <c r="AT137" s="71" t="s">
        <v>63</v>
      </c>
      <c r="AU137" s="74">
        <v>0.1</v>
      </c>
      <c r="AV137" s="79" cm="1">
        <f t="array" ref="AV13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137" s="79" cm="1">
        <f t="array" ref="AW13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137" s="71" t="str" cm="1">
        <f t="array" ref="AX13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137" s="71" t="s">
        <v>63</v>
      </c>
      <c r="AZ137" s="71"/>
      <c r="BA137" s="22" t="s">
        <v>1362</v>
      </c>
      <c r="BB137" s="93" t="s">
        <v>1363</v>
      </c>
      <c r="BC137" s="36"/>
      <c r="BD137" s="35"/>
    </row>
    <row r="138" spans="1:56" ht="78.75" customHeight="1">
      <c r="A138" s="70">
        <v>137</v>
      </c>
      <c r="B138" s="71" t="s">
        <v>1364</v>
      </c>
      <c r="C138" s="71" t="s">
        <v>1365</v>
      </c>
      <c r="D138" s="71" t="s">
        <v>1366</v>
      </c>
      <c r="E138" s="71">
        <v>2025</v>
      </c>
      <c r="F138" s="71" t="s">
        <v>54</v>
      </c>
      <c r="G138" s="71" t="s">
        <v>125</v>
      </c>
      <c r="H138" s="71" t="s">
        <v>97</v>
      </c>
      <c r="I138" s="71" t="str">
        <f t="array" ref="I138">_xlfn.TEXTJOIN(",", TRUE, IF(Table4[study_id]=Table3[[#This Row],[study_id]], Table4[iso_code], ""))</f>
        <v>MA,TN,DZ</v>
      </c>
      <c r="J138" s="71">
        <f>COUNTIF(study_countries!A:A,A138)</f>
        <v>3</v>
      </c>
      <c r="K138" s="71" t="s">
        <v>218</v>
      </c>
      <c r="L138" s="71" t="s">
        <v>1367</v>
      </c>
      <c r="M138" s="71" t="s">
        <v>1368</v>
      </c>
      <c r="N138" s="71">
        <v>2018</v>
      </c>
      <c r="O138" s="71">
        <v>2050</v>
      </c>
      <c r="P138" s="71" t="s">
        <v>155</v>
      </c>
      <c r="Q138" s="71" t="s">
        <v>81</v>
      </c>
      <c r="R138" s="71" t="s">
        <v>61</v>
      </c>
      <c r="S138" s="71" t="s">
        <v>62</v>
      </c>
      <c r="T138" s="71" t="s">
        <v>62</v>
      </c>
      <c r="U138" s="71" t="s">
        <v>62</v>
      </c>
      <c r="V138" s="71" t="s">
        <v>63</v>
      </c>
      <c r="W138" s="71" t="s">
        <v>63</v>
      </c>
      <c r="X138" s="71" t="s">
        <v>63</v>
      </c>
      <c r="Y138" s="71" t="s">
        <v>62</v>
      </c>
      <c r="Z138" s="71" t="s">
        <v>62</v>
      </c>
      <c r="AA138" s="71" t="s">
        <v>62</v>
      </c>
      <c r="AB138" s="71" t="s">
        <v>64</v>
      </c>
      <c r="AC138" s="71" t="s">
        <v>84</v>
      </c>
      <c r="AD138" s="71" t="s">
        <v>62</v>
      </c>
      <c r="AE138" s="71" t="s">
        <v>62</v>
      </c>
      <c r="AF138" s="71" t="s">
        <v>62</v>
      </c>
      <c r="AG138" s="71" t="s">
        <v>63</v>
      </c>
      <c r="AH138" s="71" t="s">
        <v>85</v>
      </c>
      <c r="AI138" s="71" t="s">
        <v>63</v>
      </c>
      <c r="AJ138" s="71" t="s">
        <v>63</v>
      </c>
      <c r="AK138" s="71" t="s">
        <v>63</v>
      </c>
      <c r="AL138" s="71" t="s">
        <v>63</v>
      </c>
      <c r="AM138" s="71" t="s">
        <v>63</v>
      </c>
      <c r="AN138" s="71" t="s">
        <v>1369</v>
      </c>
      <c r="AO138" s="71" t="s">
        <v>1370</v>
      </c>
      <c r="AP138" s="71" t="s">
        <v>1371</v>
      </c>
      <c r="AQ138" s="71" t="s">
        <v>1372</v>
      </c>
      <c r="AR138" s="71" t="s">
        <v>63</v>
      </c>
      <c r="AS138" s="71"/>
      <c r="AT138" s="71" t="s">
        <v>63</v>
      </c>
      <c r="AU138" s="74">
        <v>0.05</v>
      </c>
      <c r="AV138" s="79" cm="1">
        <f t="array" ref="AV13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138" s="79" cm="1">
        <f t="array" ref="AW13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138" s="71" t="str" cm="1">
        <f t="array" ref="AX13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138" s="71" t="s">
        <v>63</v>
      </c>
      <c r="AZ138" s="71"/>
      <c r="BA138" s="22" t="s">
        <v>1373</v>
      </c>
      <c r="BB138" s="93" t="s">
        <v>1374</v>
      </c>
      <c r="BC138" s="36"/>
      <c r="BD138" s="35"/>
    </row>
    <row r="139" spans="1:56" ht="108.75" customHeight="1">
      <c r="A139" s="70">
        <v>138</v>
      </c>
      <c r="B139" s="71" t="s">
        <v>1375</v>
      </c>
      <c r="C139" s="71" t="s">
        <v>735</v>
      </c>
      <c r="D139" s="71" t="s">
        <v>1376</v>
      </c>
      <c r="E139" s="71">
        <v>2021</v>
      </c>
      <c r="F139" s="71" t="s">
        <v>231</v>
      </c>
      <c r="G139" s="71" t="s">
        <v>584</v>
      </c>
      <c r="H139" s="71" t="s">
        <v>217</v>
      </c>
      <c r="I139" s="71" t="str">
        <f t="array" ref="I139">_xlfn.TEXTJOIN(",", TRUE, IF(Table4[study_id]=Table3[[#This Row],[study_id]], Table4[iso_code], ""))</f>
        <v>GH</v>
      </c>
      <c r="J139" s="71">
        <f>COUNTIF(study_countries!A:A,A139)</f>
        <v>1</v>
      </c>
      <c r="K139" s="71" t="s">
        <v>243</v>
      </c>
      <c r="L139" s="71" t="s">
        <v>1377</v>
      </c>
      <c r="M139" s="71" t="s">
        <v>1378</v>
      </c>
      <c r="N139" s="71"/>
      <c r="O139" s="71"/>
      <c r="P139" s="71"/>
      <c r="Q139" s="71"/>
      <c r="R139" s="71"/>
      <c r="S139" s="71"/>
      <c r="T139" s="71"/>
      <c r="U139" s="71"/>
      <c r="V139" s="71"/>
      <c r="W139" s="71"/>
      <c r="X139" s="71"/>
      <c r="Y139" s="71"/>
      <c r="Z139" s="71"/>
      <c r="AA139" s="71"/>
      <c r="AB139" s="71" t="s">
        <v>64</v>
      </c>
      <c r="AC139" s="71" t="s">
        <v>65</v>
      </c>
      <c r="AD139" s="71" t="s">
        <v>62</v>
      </c>
      <c r="AE139" s="71" t="s">
        <v>62</v>
      </c>
      <c r="AF139" s="71" t="s">
        <v>63</v>
      </c>
      <c r="AG139" s="71"/>
      <c r="AH139" s="71" t="s">
        <v>66</v>
      </c>
      <c r="AI139" s="71" t="s">
        <v>63</v>
      </c>
      <c r="AJ139" s="71" t="s">
        <v>63</v>
      </c>
      <c r="AK139" s="71" t="s">
        <v>62</v>
      </c>
      <c r="AL139" s="71" t="s">
        <v>63</v>
      </c>
      <c r="AM139" s="71" t="s">
        <v>63</v>
      </c>
      <c r="AN139" s="71"/>
      <c r="AO139" s="71"/>
      <c r="AP139" s="71" t="s">
        <v>1379</v>
      </c>
      <c r="AQ139" s="71" t="s">
        <v>1380</v>
      </c>
      <c r="AR139" s="71" t="s">
        <v>63</v>
      </c>
      <c r="AS139" s="71"/>
      <c r="AT139" s="71" t="s">
        <v>63</v>
      </c>
      <c r="AU139" s="71"/>
      <c r="AV139" s="79" t="str" cm="1">
        <f t="array" ref="AV13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39" s="79" t="str" cm="1">
        <f t="array" ref="AW13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39" s="71" t="str" cm="1">
        <f t="array" ref="AX13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39" s="71"/>
      <c r="AZ139" s="71"/>
      <c r="BA139" s="22" t="s">
        <v>1381</v>
      </c>
      <c r="BB139" s="93" t="s">
        <v>1382</v>
      </c>
      <c r="BC139" s="36"/>
      <c r="BD139" s="35"/>
    </row>
    <row r="140" spans="1:56" ht="83.25" customHeight="1">
      <c r="A140" s="70">
        <v>139</v>
      </c>
      <c r="B140" s="71" t="s">
        <v>1383</v>
      </c>
      <c r="C140" s="71" t="s">
        <v>381</v>
      </c>
      <c r="D140" s="71" t="s">
        <v>1384</v>
      </c>
      <c r="E140" s="71">
        <v>2026</v>
      </c>
      <c r="F140" s="71" t="s">
        <v>54</v>
      </c>
      <c r="G140" s="71" t="s">
        <v>125</v>
      </c>
      <c r="H140" s="71" t="s">
        <v>233</v>
      </c>
      <c r="I140" s="71" t="str">
        <f t="array" ref="I140">_xlfn.TEXTJOIN(",", TRUE, IF(Table4[study_id]=Table3[[#This Row],[study_id]], Table4[iso_code], ""))</f>
        <v>BI</v>
      </c>
      <c r="J140" s="71">
        <f>COUNTIF(study_countries!A:A,A140)</f>
        <v>1</v>
      </c>
      <c r="K140" s="71" t="s">
        <v>315</v>
      </c>
      <c r="L140" s="71" t="s">
        <v>1385</v>
      </c>
      <c r="M140" s="71" t="s">
        <v>1386</v>
      </c>
      <c r="N140" s="71">
        <v>2015</v>
      </c>
      <c r="O140" s="71">
        <v>2040</v>
      </c>
      <c r="P140" s="71" t="s">
        <v>60</v>
      </c>
      <c r="Q140" s="71" t="s">
        <v>431</v>
      </c>
      <c r="R140" s="71" t="s">
        <v>189</v>
      </c>
      <c r="S140" s="71" t="s">
        <v>62</v>
      </c>
      <c r="T140" s="71" t="s">
        <v>62</v>
      </c>
      <c r="U140" s="71" t="s">
        <v>62</v>
      </c>
      <c r="V140" s="71" t="s">
        <v>62</v>
      </c>
      <c r="W140" s="71" t="s">
        <v>63</v>
      </c>
      <c r="X140" s="71" t="s">
        <v>63</v>
      </c>
      <c r="Y140" s="71" t="s">
        <v>62</v>
      </c>
      <c r="Z140" s="71" t="s">
        <v>63</v>
      </c>
      <c r="AA140" s="71" t="s">
        <v>63</v>
      </c>
      <c r="AB140" s="71" t="s">
        <v>64</v>
      </c>
      <c r="AC140" s="71" t="s">
        <v>65</v>
      </c>
      <c r="AD140" s="71" t="s">
        <v>62</v>
      </c>
      <c r="AE140" s="71" t="s">
        <v>62</v>
      </c>
      <c r="AF140" s="71" t="s">
        <v>63</v>
      </c>
      <c r="AG140" s="71" t="s">
        <v>63</v>
      </c>
      <c r="AH140" s="71" t="s">
        <v>85</v>
      </c>
      <c r="AI140" s="71" t="s">
        <v>63</v>
      </c>
      <c r="AJ140" s="71" t="s">
        <v>62</v>
      </c>
      <c r="AK140" s="71" t="s">
        <v>62</v>
      </c>
      <c r="AL140" s="71" t="s">
        <v>62</v>
      </c>
      <c r="AM140" s="71" t="s">
        <v>62</v>
      </c>
      <c r="AN140" s="71" t="s">
        <v>1387</v>
      </c>
      <c r="AO140" s="71" t="s">
        <v>1388</v>
      </c>
      <c r="AP140" s="71" t="s">
        <v>1389</v>
      </c>
      <c r="AQ140" s="71" t="s">
        <v>1390</v>
      </c>
      <c r="AR140" s="71" t="s">
        <v>62</v>
      </c>
      <c r="AS140" s="71"/>
      <c r="AT140" s="71" t="s">
        <v>63</v>
      </c>
      <c r="AU140" s="71" t="s">
        <v>72</v>
      </c>
      <c r="AV140" s="79" t="str" cm="1">
        <f t="array" ref="AV14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40" s="79" t="str" cm="1">
        <f t="array" ref="AW14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40" s="71" t="str" cm="1">
        <f t="array" ref="AX14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140" s="71" t="s">
        <v>63</v>
      </c>
      <c r="AZ140" s="71"/>
      <c r="BA140" s="22" t="s">
        <v>1391</v>
      </c>
      <c r="BB140" s="93" t="s">
        <v>1392</v>
      </c>
      <c r="BC140" s="36"/>
      <c r="BD140" s="35"/>
    </row>
    <row r="141" spans="1:56" ht="84.75" customHeight="1">
      <c r="A141" s="70">
        <v>140</v>
      </c>
      <c r="B141" s="71" t="s">
        <v>1393</v>
      </c>
      <c r="C141" s="71" t="s">
        <v>264</v>
      </c>
      <c r="D141" s="71" t="s">
        <v>1394</v>
      </c>
      <c r="E141" s="71">
        <v>2026</v>
      </c>
      <c r="F141" s="71" t="s">
        <v>54</v>
      </c>
      <c r="G141" s="71" t="s">
        <v>125</v>
      </c>
      <c r="H141" s="71" t="s">
        <v>233</v>
      </c>
      <c r="I141" s="71" t="str">
        <f t="array" ref="I141">_xlfn.TEXTJOIN(",", TRUE, IF(Table4[study_id]=Table3[[#This Row],[study_id]], Table4[iso_code], ""))</f>
        <v>ET</v>
      </c>
      <c r="J141" s="71">
        <f>COUNTIF(study_countries!A:A,A141)</f>
        <v>1</v>
      </c>
      <c r="K141" s="71" t="s">
        <v>315</v>
      </c>
      <c r="L141" s="71" t="s">
        <v>1395</v>
      </c>
      <c r="M141" s="71" t="s">
        <v>1396</v>
      </c>
      <c r="N141" s="71">
        <v>2022</v>
      </c>
      <c r="O141" s="71">
        <v>2050</v>
      </c>
      <c r="P141" s="71" t="s">
        <v>60</v>
      </c>
      <c r="Q141" s="71" t="s">
        <v>81</v>
      </c>
      <c r="R141" s="71" t="s">
        <v>61</v>
      </c>
      <c r="S141" s="71" t="s">
        <v>62</v>
      </c>
      <c r="T141" s="71" t="s">
        <v>62</v>
      </c>
      <c r="U141" s="71" t="s">
        <v>62</v>
      </c>
      <c r="V141" s="71" t="s">
        <v>63</v>
      </c>
      <c r="W141" s="71" t="s">
        <v>63</v>
      </c>
      <c r="X141" s="71" t="s">
        <v>62</v>
      </c>
      <c r="Y141" s="71" t="s">
        <v>62</v>
      </c>
      <c r="Z141" s="71" t="s">
        <v>63</v>
      </c>
      <c r="AA141" s="71" t="s">
        <v>62</v>
      </c>
      <c r="AB141" s="71" t="s">
        <v>142</v>
      </c>
      <c r="AC141" s="71" t="s">
        <v>100</v>
      </c>
      <c r="AD141" s="71" t="s">
        <v>62</v>
      </c>
      <c r="AE141" s="71" t="s">
        <v>62</v>
      </c>
      <c r="AF141" s="71" t="s">
        <v>63</v>
      </c>
      <c r="AG141" s="71" t="s">
        <v>63</v>
      </c>
      <c r="AH141" s="71" t="s">
        <v>841</v>
      </c>
      <c r="AI141" s="71" t="s">
        <v>63</v>
      </c>
      <c r="AJ141" s="71" t="s">
        <v>63</v>
      </c>
      <c r="AK141" s="71" t="s">
        <v>63</v>
      </c>
      <c r="AL141" s="71" t="s">
        <v>63</v>
      </c>
      <c r="AM141" s="71" t="s">
        <v>63</v>
      </c>
      <c r="AN141" s="71" t="s">
        <v>1397</v>
      </c>
      <c r="AO141" s="71"/>
      <c r="AP141" s="71" t="s">
        <v>1398</v>
      </c>
      <c r="AQ141" s="71" t="s">
        <v>194</v>
      </c>
      <c r="AR141" s="71" t="s">
        <v>62</v>
      </c>
      <c r="AS141" s="71"/>
      <c r="AT141" s="71" t="s">
        <v>62</v>
      </c>
      <c r="AU141" s="71" t="s">
        <v>72</v>
      </c>
      <c r="AV141" s="79" t="str" cm="1">
        <f t="array" ref="AV14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41" s="79" t="str" cm="1">
        <f t="array" ref="AW14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41" s="71" t="str" cm="1">
        <f t="array" ref="AX14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141" s="71" t="s">
        <v>63</v>
      </c>
      <c r="AZ141" s="71"/>
      <c r="BA141" s="22" t="s">
        <v>1399</v>
      </c>
      <c r="BB141" s="93" t="s">
        <v>1400</v>
      </c>
      <c r="BC141" s="36"/>
      <c r="BD141" s="35"/>
    </row>
    <row r="142" spans="1:56" ht="84" customHeight="1">
      <c r="A142" s="70">
        <v>141</v>
      </c>
      <c r="B142" s="71" t="s">
        <v>1401</v>
      </c>
      <c r="C142" s="71" t="s">
        <v>1402</v>
      </c>
      <c r="D142" s="71" t="s">
        <v>1403</v>
      </c>
      <c r="E142" s="71">
        <v>2024</v>
      </c>
      <c r="F142" s="71" t="s">
        <v>231</v>
      </c>
      <c r="G142" s="71" t="s">
        <v>189</v>
      </c>
      <c r="H142" s="71" t="s">
        <v>217</v>
      </c>
      <c r="I142" s="71" t="str">
        <f t="array" ref="I142">_xlfn.TEXTJOIN(",", TRUE, IF(Table4[study_id]=Table3[[#This Row],[study_id]], Table4[iso_code], ""))</f>
        <v>KE</v>
      </c>
      <c r="J142" s="71">
        <f>COUNTIF(study_countries!A:A,A142)</f>
        <v>1</v>
      </c>
      <c r="K142" s="71" t="s">
        <v>315</v>
      </c>
      <c r="L142" s="71" t="s">
        <v>1404</v>
      </c>
      <c r="M142" s="71" t="s">
        <v>1405</v>
      </c>
      <c r="N142" s="71"/>
      <c r="O142" s="71"/>
      <c r="P142" s="71"/>
      <c r="Q142" s="71"/>
      <c r="R142" s="71"/>
      <c r="S142" s="71"/>
      <c r="T142" s="71"/>
      <c r="U142" s="71"/>
      <c r="V142" s="71"/>
      <c r="W142" s="71"/>
      <c r="X142" s="71"/>
      <c r="Y142" s="71"/>
      <c r="Z142" s="71"/>
      <c r="AA142" s="71"/>
      <c r="AB142" s="71" t="s">
        <v>64</v>
      </c>
      <c r="AC142" s="71" t="s">
        <v>65</v>
      </c>
      <c r="AD142" s="71" t="s">
        <v>62</v>
      </c>
      <c r="AE142" s="71" t="s">
        <v>63</v>
      </c>
      <c r="AF142" s="71" t="s">
        <v>63</v>
      </c>
      <c r="AG142" s="71"/>
      <c r="AH142" s="71" t="s">
        <v>85</v>
      </c>
      <c r="AI142" s="71" t="s">
        <v>63</v>
      </c>
      <c r="AJ142" s="71" t="s">
        <v>63</v>
      </c>
      <c r="AK142" s="71" t="s">
        <v>63</v>
      </c>
      <c r="AL142" s="71" t="s">
        <v>62</v>
      </c>
      <c r="AM142" s="71" t="s">
        <v>63</v>
      </c>
      <c r="AN142" s="71"/>
      <c r="AO142" s="71"/>
      <c r="AP142" s="71" t="s">
        <v>1406</v>
      </c>
      <c r="AQ142" s="71" t="s">
        <v>558</v>
      </c>
      <c r="AR142" s="71" t="s">
        <v>63</v>
      </c>
      <c r="AS142" s="71"/>
      <c r="AT142" s="71" t="s">
        <v>63</v>
      </c>
      <c r="AU142" s="71"/>
      <c r="AV142" s="79" t="str" cm="1">
        <f t="array" ref="AV14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42" s="79" t="str" cm="1">
        <f t="array" ref="AW14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42" s="71" t="str" cm="1">
        <f t="array" ref="AX14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42" s="71"/>
      <c r="AZ142" s="71"/>
      <c r="BA142" s="22" t="s">
        <v>1407</v>
      </c>
      <c r="BB142" s="93" t="s">
        <v>1408</v>
      </c>
      <c r="BC142" s="36"/>
      <c r="BD142" s="35"/>
    </row>
    <row r="143" spans="1:56" ht="90.75" customHeight="1">
      <c r="A143" s="70">
        <v>142</v>
      </c>
      <c r="B143" s="71" t="s">
        <v>1409</v>
      </c>
      <c r="C143" s="71" t="s">
        <v>1410</v>
      </c>
      <c r="D143" s="71" t="s">
        <v>1411</v>
      </c>
      <c r="E143" s="71">
        <v>2016</v>
      </c>
      <c r="F143" s="71" t="s">
        <v>231</v>
      </c>
      <c r="G143" s="71" t="s">
        <v>201</v>
      </c>
      <c r="H143" s="71" t="s">
        <v>233</v>
      </c>
      <c r="I143" s="71" t="str">
        <f t="array" ref="I143">_xlfn.TEXTJOIN(",", TRUE, IF(Table4[study_id]=Table3[[#This Row],[study_id]], Table4[iso_code], ""))</f>
        <v>ZA</v>
      </c>
      <c r="J143" s="71">
        <f>COUNTIF(study_countries!A:A,A143)</f>
        <v>1</v>
      </c>
      <c r="K143" s="71" t="s">
        <v>266</v>
      </c>
      <c r="L143" s="71" t="s">
        <v>1412</v>
      </c>
      <c r="M143" s="71" t="s">
        <v>1413</v>
      </c>
      <c r="N143" s="71">
        <v>2015</v>
      </c>
      <c r="O143" s="71">
        <v>2050</v>
      </c>
      <c r="P143" s="71"/>
      <c r="Q143" s="71"/>
      <c r="R143" s="71"/>
      <c r="S143" s="71"/>
      <c r="T143" s="71"/>
      <c r="U143" s="71"/>
      <c r="V143" s="71"/>
      <c r="W143" s="71"/>
      <c r="X143" s="71"/>
      <c r="Y143" s="71"/>
      <c r="Z143" s="71"/>
      <c r="AA143" s="71"/>
      <c r="AB143" s="71" t="s">
        <v>142</v>
      </c>
      <c r="AC143" s="71" t="s">
        <v>65</v>
      </c>
      <c r="AD143" s="71" t="s">
        <v>62</v>
      </c>
      <c r="AE143" s="71" t="s">
        <v>62</v>
      </c>
      <c r="AF143" s="71" t="s">
        <v>63</v>
      </c>
      <c r="AG143" s="71"/>
      <c r="AH143" s="71" t="s">
        <v>85</v>
      </c>
      <c r="AI143" s="71" t="s">
        <v>63</v>
      </c>
      <c r="AJ143" s="71" t="s">
        <v>62</v>
      </c>
      <c r="AK143" s="71" t="s">
        <v>62</v>
      </c>
      <c r="AL143" s="71" t="s">
        <v>63</v>
      </c>
      <c r="AM143" s="71" t="s">
        <v>63</v>
      </c>
      <c r="AN143" s="71"/>
      <c r="AO143" s="71"/>
      <c r="AP143" s="71" t="s">
        <v>1414</v>
      </c>
      <c r="AQ143" s="71" t="s">
        <v>1415</v>
      </c>
      <c r="AR143" s="71" t="s">
        <v>132</v>
      </c>
      <c r="AS143" s="71"/>
      <c r="AT143" s="71" t="s">
        <v>63</v>
      </c>
      <c r="AU143" s="71"/>
      <c r="AV143" s="79" t="str" cm="1">
        <f t="array" ref="AV14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43" s="79" t="str" cm="1">
        <f t="array" ref="AW14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43" s="71" t="str" cm="1">
        <f t="array" ref="AX14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43" s="71"/>
      <c r="AZ143" s="71"/>
      <c r="BA143" s="22" t="s">
        <v>1416</v>
      </c>
      <c r="BB143" s="93" t="s">
        <v>1417</v>
      </c>
      <c r="BC143" s="36"/>
      <c r="BD143" s="35"/>
    </row>
    <row r="144" spans="1:56" ht="91.5" customHeight="1">
      <c r="A144" s="70">
        <v>143</v>
      </c>
      <c r="B144" s="71" t="s">
        <v>1419</v>
      </c>
      <c r="C144" s="71" t="s">
        <v>381</v>
      </c>
      <c r="D144" s="71" t="s">
        <v>1420</v>
      </c>
      <c r="E144" s="71">
        <v>2024</v>
      </c>
      <c r="F144" s="71" t="s">
        <v>54</v>
      </c>
      <c r="G144" s="71" t="s">
        <v>125</v>
      </c>
      <c r="H144" s="71" t="s">
        <v>233</v>
      </c>
      <c r="I144" s="71" t="str">
        <f t="array" ref="I144">_xlfn.TEXTJOIN(",", TRUE, IF(Table4[study_id]=Table3[[#This Row],[study_id]], Table4[iso_code], ""))</f>
        <v>KE</v>
      </c>
      <c r="J144" s="71">
        <f>COUNTIF(study_countries!A:A,A144)</f>
        <v>1</v>
      </c>
      <c r="K144" s="71" t="s">
        <v>315</v>
      </c>
      <c r="L144" s="71" t="s">
        <v>1421</v>
      </c>
      <c r="M144" s="71" t="s">
        <v>1422</v>
      </c>
      <c r="N144" s="71">
        <v>2015</v>
      </c>
      <c r="O144" s="71">
        <v>2040</v>
      </c>
      <c r="P144" s="71" t="s">
        <v>155</v>
      </c>
      <c r="Q144" s="71" t="s">
        <v>431</v>
      </c>
      <c r="R144" s="71" t="s">
        <v>189</v>
      </c>
      <c r="S144" s="71" t="s">
        <v>62</v>
      </c>
      <c r="T144" s="71" t="s">
        <v>62</v>
      </c>
      <c r="U144" s="71" t="s">
        <v>63</v>
      </c>
      <c r="V144" s="71" t="s">
        <v>62</v>
      </c>
      <c r="W144" s="71" t="s">
        <v>62</v>
      </c>
      <c r="X144" s="71" t="s">
        <v>62</v>
      </c>
      <c r="Y144" s="71" t="s">
        <v>62</v>
      </c>
      <c r="Z144" s="71" t="s">
        <v>63</v>
      </c>
      <c r="AA144" s="71" t="s">
        <v>62</v>
      </c>
      <c r="AB144" s="71" t="s">
        <v>142</v>
      </c>
      <c r="AC144" s="71" t="s">
        <v>65</v>
      </c>
      <c r="AD144" s="71" t="s">
        <v>62</v>
      </c>
      <c r="AE144" s="71" t="s">
        <v>62</v>
      </c>
      <c r="AF144" s="71" t="s">
        <v>63</v>
      </c>
      <c r="AG144" s="71" t="s">
        <v>63</v>
      </c>
      <c r="AH144" s="71" t="s">
        <v>85</v>
      </c>
      <c r="AI144" s="71" t="s">
        <v>132</v>
      </c>
      <c r="AJ144" s="71" t="s">
        <v>62</v>
      </c>
      <c r="AK144" s="71" t="s">
        <v>62</v>
      </c>
      <c r="AL144" s="71" t="s">
        <v>63</v>
      </c>
      <c r="AM144" s="71" t="s">
        <v>62</v>
      </c>
      <c r="AN144" s="71" t="s">
        <v>1423</v>
      </c>
      <c r="AO144" s="71" t="s">
        <v>1424</v>
      </c>
      <c r="AP144" s="71" t="s">
        <v>1425</v>
      </c>
      <c r="AQ144" s="71" t="s">
        <v>1390</v>
      </c>
      <c r="AR144" s="71" t="s">
        <v>62</v>
      </c>
      <c r="AS144" s="71"/>
      <c r="AT144" s="71" t="s">
        <v>63</v>
      </c>
      <c r="AU144" s="71" t="s">
        <v>72</v>
      </c>
      <c r="AV144" s="79" t="str" cm="1">
        <f t="array" ref="AV14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44" s="79" t="str" cm="1">
        <f t="array" ref="AW14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44" s="71" t="str" cm="1">
        <f t="array" ref="AX14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144" s="71" t="s">
        <v>63</v>
      </c>
      <c r="AZ144" s="71"/>
      <c r="BA144" s="22" t="s">
        <v>1426</v>
      </c>
      <c r="BB144" s="93" t="s">
        <v>1392</v>
      </c>
      <c r="BC144" s="36"/>
      <c r="BD144" s="35"/>
    </row>
    <row r="145" spans="1:56" ht="75" customHeight="1">
      <c r="A145" s="70">
        <v>144</v>
      </c>
      <c r="B145" s="71" t="s">
        <v>1427</v>
      </c>
      <c r="C145" s="71" t="s">
        <v>1428</v>
      </c>
      <c r="D145" s="71" t="s">
        <v>1429</v>
      </c>
      <c r="E145" s="71" t="s">
        <v>1430</v>
      </c>
      <c r="F145" s="71" t="s">
        <v>231</v>
      </c>
      <c r="G145" s="71" t="s">
        <v>584</v>
      </c>
      <c r="H145" s="71" t="s">
        <v>217</v>
      </c>
      <c r="I145" s="71" t="s">
        <v>1431</v>
      </c>
      <c r="J145" s="71" t="s">
        <v>1432</v>
      </c>
      <c r="K145" s="71" t="s">
        <v>266</v>
      </c>
      <c r="L145" s="71" t="s">
        <v>1433</v>
      </c>
      <c r="M145" s="71" t="s">
        <v>1434</v>
      </c>
      <c r="N145" s="71" t="s">
        <v>1430</v>
      </c>
      <c r="O145" s="71" t="s">
        <v>1435</v>
      </c>
      <c r="P145" s="71"/>
      <c r="Q145" s="71"/>
      <c r="R145" s="71"/>
      <c r="S145" s="71"/>
      <c r="T145" s="71"/>
      <c r="U145" s="71"/>
      <c r="V145" s="71"/>
      <c r="W145" s="71"/>
      <c r="X145" s="71"/>
      <c r="Y145" s="71"/>
      <c r="Z145" s="71"/>
      <c r="AA145" s="71"/>
      <c r="AB145" s="71" t="s">
        <v>64</v>
      </c>
      <c r="AC145" s="71" t="s">
        <v>100</v>
      </c>
      <c r="AD145" s="71" t="s">
        <v>62</v>
      </c>
      <c r="AE145" s="71" t="s">
        <v>62</v>
      </c>
      <c r="AF145" s="71" t="s">
        <v>63</v>
      </c>
      <c r="AG145" s="71"/>
      <c r="AH145" s="71" t="s">
        <v>66</v>
      </c>
      <c r="AI145" s="71" t="s">
        <v>132</v>
      </c>
      <c r="AJ145" s="71" t="s">
        <v>63</v>
      </c>
      <c r="AK145" s="71" t="s">
        <v>63</v>
      </c>
      <c r="AL145" s="71" t="s">
        <v>62</v>
      </c>
      <c r="AM145" s="71" t="s">
        <v>63</v>
      </c>
      <c r="AN145" s="71"/>
      <c r="AO145" s="71"/>
      <c r="AP145" s="71" t="s">
        <v>1436</v>
      </c>
      <c r="AQ145" s="71" t="s">
        <v>1437</v>
      </c>
      <c r="AR145" s="71" t="s">
        <v>132</v>
      </c>
      <c r="AS145" s="71"/>
      <c r="AT145" s="71" t="s">
        <v>63</v>
      </c>
      <c r="AU145" s="71"/>
      <c r="AV145" s="79" t="str" cm="1">
        <f t="array" ref="AV14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45" s="79" t="str" cm="1">
        <f t="array" ref="AW14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45" s="71" t="str" cm="1">
        <f t="array" ref="AX14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45" s="71"/>
      <c r="AZ145" s="71"/>
      <c r="BA145" s="71" t="s">
        <v>1438</v>
      </c>
      <c r="BB145" s="73" t="s">
        <v>1439</v>
      </c>
      <c r="BC145" s="36"/>
      <c r="BD145" s="35"/>
    </row>
    <row r="146" spans="1:56" ht="75" customHeight="1">
      <c r="A146" s="70">
        <v>145</v>
      </c>
      <c r="B146" s="71" t="s">
        <v>1440</v>
      </c>
      <c r="C146" s="71" t="s">
        <v>735</v>
      </c>
      <c r="D146" s="71" t="s">
        <v>1441</v>
      </c>
      <c r="E146" s="71" t="s">
        <v>1442</v>
      </c>
      <c r="F146" s="71" t="s">
        <v>231</v>
      </c>
      <c r="G146" s="71" t="s">
        <v>584</v>
      </c>
      <c r="H146" s="71" t="s">
        <v>233</v>
      </c>
      <c r="I146" s="71" t="s">
        <v>1443</v>
      </c>
      <c r="J146" s="71" t="s">
        <v>1432</v>
      </c>
      <c r="K146" s="71" t="s">
        <v>315</v>
      </c>
      <c r="L146" s="71" t="s">
        <v>1444</v>
      </c>
      <c r="M146" s="71" t="s">
        <v>1445</v>
      </c>
      <c r="N146" s="71"/>
      <c r="O146" s="71"/>
      <c r="P146" s="71"/>
      <c r="Q146" s="71"/>
      <c r="R146" s="71"/>
      <c r="S146" s="71"/>
      <c r="T146" s="71"/>
      <c r="U146" s="71"/>
      <c r="V146" s="71"/>
      <c r="W146" s="71"/>
      <c r="X146" s="71"/>
      <c r="Y146" s="71"/>
      <c r="Z146" s="71"/>
      <c r="AA146" s="71"/>
      <c r="AB146" s="71" t="s">
        <v>64</v>
      </c>
      <c r="AC146" s="71" t="s">
        <v>65</v>
      </c>
      <c r="AD146" s="71" t="s">
        <v>62</v>
      </c>
      <c r="AE146" s="71" t="s">
        <v>62</v>
      </c>
      <c r="AF146" s="71" t="s">
        <v>63</v>
      </c>
      <c r="AG146" s="71"/>
      <c r="AH146" s="71" t="s">
        <v>66</v>
      </c>
      <c r="AI146" s="71" t="s">
        <v>63</v>
      </c>
      <c r="AJ146" s="71" t="s">
        <v>63</v>
      </c>
      <c r="AK146" s="71" t="s">
        <v>63</v>
      </c>
      <c r="AL146" s="71" t="s">
        <v>62</v>
      </c>
      <c r="AM146" s="71" t="s">
        <v>63</v>
      </c>
      <c r="AN146" s="71"/>
      <c r="AO146" s="71"/>
      <c r="AP146" s="71" t="s">
        <v>1446</v>
      </c>
      <c r="AQ146" s="71" t="s">
        <v>1447</v>
      </c>
      <c r="AR146" s="71" t="s">
        <v>63</v>
      </c>
      <c r="AS146" s="71"/>
      <c r="AT146" s="71" t="s">
        <v>63</v>
      </c>
      <c r="AU146" s="71"/>
      <c r="AV146" s="79" t="str" cm="1">
        <f t="array" ref="AV14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46" s="79" t="str" cm="1">
        <f t="array" ref="AW14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46" s="71" t="str" cm="1">
        <f t="array" ref="AX14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46" s="71"/>
      <c r="AZ146" s="71"/>
      <c r="BA146" s="71" t="s">
        <v>1448</v>
      </c>
      <c r="BB146" s="73" t="s">
        <v>1449</v>
      </c>
      <c r="BC146" s="36"/>
      <c r="BD146" s="35"/>
    </row>
    <row r="147" spans="1:56" ht="75" customHeight="1">
      <c r="A147" s="70">
        <v>146</v>
      </c>
      <c r="B147" s="71" t="s">
        <v>1450</v>
      </c>
      <c r="C147" s="71" t="s">
        <v>735</v>
      </c>
      <c r="D147" s="71" t="s">
        <v>1451</v>
      </c>
      <c r="E147" s="71" t="s">
        <v>1452</v>
      </c>
      <c r="F147" s="71" t="s">
        <v>231</v>
      </c>
      <c r="G147" s="71" t="s">
        <v>736</v>
      </c>
      <c r="H147" s="71" t="s">
        <v>217</v>
      </c>
      <c r="I147" s="71" t="s">
        <v>194</v>
      </c>
      <c r="J147" s="71" t="s">
        <v>1432</v>
      </c>
      <c r="K147" s="71" t="s">
        <v>315</v>
      </c>
      <c r="L147" s="71" t="s">
        <v>1453</v>
      </c>
      <c r="M147" s="71" t="s">
        <v>1454</v>
      </c>
      <c r="N147" s="71"/>
      <c r="O147" s="71"/>
      <c r="P147" s="71"/>
      <c r="Q147" s="71"/>
      <c r="R147" s="71"/>
      <c r="S147" s="71"/>
      <c r="T147" s="71"/>
      <c r="U147" s="71"/>
      <c r="V147" s="71"/>
      <c r="W147" s="71"/>
      <c r="X147" s="71"/>
      <c r="Y147" s="71"/>
      <c r="Z147" s="71"/>
      <c r="AA147" s="71"/>
      <c r="AB147" s="71" t="s">
        <v>64</v>
      </c>
      <c r="AC147" s="71" t="s">
        <v>65</v>
      </c>
      <c r="AD147" s="71" t="s">
        <v>62</v>
      </c>
      <c r="AE147" s="71" t="s">
        <v>62</v>
      </c>
      <c r="AF147" s="71" t="s">
        <v>63</v>
      </c>
      <c r="AG147" s="71"/>
      <c r="AH147" s="71" t="s">
        <v>66</v>
      </c>
      <c r="AI147" s="71" t="s">
        <v>63</v>
      </c>
      <c r="AJ147" s="71" t="s">
        <v>63</v>
      </c>
      <c r="AK147" s="71" t="s">
        <v>63</v>
      </c>
      <c r="AL147" s="71" t="s">
        <v>62</v>
      </c>
      <c r="AM147" s="71" t="s">
        <v>63</v>
      </c>
      <c r="AN147" s="71"/>
      <c r="AO147" s="71"/>
      <c r="AP147" s="71" t="s">
        <v>1455</v>
      </c>
      <c r="AQ147" s="71" t="s">
        <v>1456</v>
      </c>
      <c r="AR147" s="71" t="s">
        <v>62</v>
      </c>
      <c r="AS147" s="71"/>
      <c r="AT147" s="71" t="s">
        <v>63</v>
      </c>
      <c r="AU147" s="71"/>
      <c r="AV147" s="79" t="str" cm="1">
        <f t="array" ref="AV14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47" s="79" t="str" cm="1">
        <f t="array" ref="AW14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47" s="71" t="str" cm="1">
        <f t="array" ref="AX14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47" s="71"/>
      <c r="AZ147" s="71"/>
      <c r="BA147" s="71" t="s">
        <v>1457</v>
      </c>
      <c r="BB147" s="73" t="s">
        <v>1458</v>
      </c>
      <c r="BC147" s="36"/>
      <c r="BD147" s="35"/>
    </row>
    <row r="148" spans="1:56" ht="75" customHeight="1">
      <c r="A148" s="70">
        <v>147</v>
      </c>
      <c r="B148" s="71" t="s">
        <v>1459</v>
      </c>
      <c r="C148" s="71" t="s">
        <v>800</v>
      </c>
      <c r="D148" s="71" t="s">
        <v>1460</v>
      </c>
      <c r="E148" s="71" t="s">
        <v>1461</v>
      </c>
      <c r="F148" s="71" t="s">
        <v>231</v>
      </c>
      <c r="G148" s="71" t="s">
        <v>736</v>
      </c>
      <c r="H148" s="71" t="s">
        <v>217</v>
      </c>
      <c r="I148" s="71" t="s">
        <v>1215</v>
      </c>
      <c r="J148" s="71" t="s">
        <v>1432</v>
      </c>
      <c r="K148" s="71" t="s">
        <v>243</v>
      </c>
      <c r="L148" s="71" t="s">
        <v>1462</v>
      </c>
      <c r="M148" s="71" t="s">
        <v>1463</v>
      </c>
      <c r="N148" s="71"/>
      <c r="O148" s="71"/>
      <c r="P148" s="71"/>
      <c r="Q148" s="71"/>
      <c r="R148" s="71"/>
      <c r="S148" s="71"/>
      <c r="T148" s="71"/>
      <c r="U148" s="71"/>
      <c r="V148" s="71"/>
      <c r="W148" s="71"/>
      <c r="X148" s="71"/>
      <c r="Y148" s="71"/>
      <c r="Z148" s="71"/>
      <c r="AA148" s="71"/>
      <c r="AB148" s="71" t="s">
        <v>64</v>
      </c>
      <c r="AC148" s="71" t="s">
        <v>65</v>
      </c>
      <c r="AD148" s="71" t="s">
        <v>62</v>
      </c>
      <c r="AE148" s="71" t="s">
        <v>62</v>
      </c>
      <c r="AF148" s="71" t="s">
        <v>63</v>
      </c>
      <c r="AG148" s="71"/>
      <c r="AH148" s="71" t="s">
        <v>85</v>
      </c>
      <c r="AI148" s="71" t="s">
        <v>63</v>
      </c>
      <c r="AJ148" s="71" t="s">
        <v>63</v>
      </c>
      <c r="AK148" s="71" t="s">
        <v>63</v>
      </c>
      <c r="AL148" s="71" t="s">
        <v>63</v>
      </c>
      <c r="AM148" s="71" t="s">
        <v>63</v>
      </c>
      <c r="AN148" s="71"/>
      <c r="AO148" s="71"/>
      <c r="AP148" s="71" t="s">
        <v>1464</v>
      </c>
      <c r="AQ148" s="71" t="s">
        <v>1215</v>
      </c>
      <c r="AR148" s="71" t="s">
        <v>62</v>
      </c>
      <c r="AS148" s="71"/>
      <c r="AT148" s="71" t="s">
        <v>63</v>
      </c>
      <c r="AU148" s="71"/>
      <c r="AV148" s="79" t="str" cm="1">
        <f t="array" ref="AV14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48" s="79" t="str" cm="1">
        <f t="array" ref="AW14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48" s="71" t="str" cm="1">
        <f t="array" ref="AX14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48" s="71"/>
      <c r="AZ148" s="71"/>
      <c r="BA148" s="71" t="s">
        <v>1465</v>
      </c>
      <c r="BB148" s="73" t="s">
        <v>1466</v>
      </c>
      <c r="BC148" s="36"/>
      <c r="BD148" s="35"/>
    </row>
    <row r="149" spans="1:56" ht="75" customHeight="1">
      <c r="A149" s="70">
        <v>148</v>
      </c>
      <c r="B149" s="71" t="s">
        <v>1467</v>
      </c>
      <c r="C149" s="71" t="s">
        <v>735</v>
      </c>
      <c r="D149" s="71" t="s">
        <v>1468</v>
      </c>
      <c r="E149" s="71" t="s">
        <v>1452</v>
      </c>
      <c r="F149" s="71" t="s">
        <v>231</v>
      </c>
      <c r="G149" s="71" t="s">
        <v>736</v>
      </c>
      <c r="H149" s="71" t="s">
        <v>217</v>
      </c>
      <c r="I149" s="71" t="s">
        <v>1215</v>
      </c>
      <c r="J149" s="71" t="s">
        <v>1432</v>
      </c>
      <c r="K149" s="71" t="s">
        <v>243</v>
      </c>
      <c r="L149" s="71" t="s">
        <v>1469</v>
      </c>
      <c r="M149" s="71" t="s">
        <v>1470</v>
      </c>
      <c r="N149" s="71"/>
      <c r="O149" s="71"/>
      <c r="P149" s="71"/>
      <c r="Q149" s="71"/>
      <c r="R149" s="71"/>
      <c r="S149" s="71"/>
      <c r="T149" s="71"/>
      <c r="U149" s="71"/>
      <c r="V149" s="71"/>
      <c r="W149" s="71"/>
      <c r="X149" s="71"/>
      <c r="Y149" s="71"/>
      <c r="Z149" s="71"/>
      <c r="AA149" s="71"/>
      <c r="AB149" s="71" t="s">
        <v>64</v>
      </c>
      <c r="AC149" s="71" t="s">
        <v>65</v>
      </c>
      <c r="AD149" s="71" t="s">
        <v>62</v>
      </c>
      <c r="AE149" s="71" t="s">
        <v>62</v>
      </c>
      <c r="AF149" s="71" t="s">
        <v>63</v>
      </c>
      <c r="AG149" s="71"/>
      <c r="AH149" s="71" t="s">
        <v>66</v>
      </c>
      <c r="AI149" s="71" t="s">
        <v>63</v>
      </c>
      <c r="AJ149" s="71" t="s">
        <v>63</v>
      </c>
      <c r="AK149" s="71" t="s">
        <v>63</v>
      </c>
      <c r="AL149" s="71" t="s">
        <v>62</v>
      </c>
      <c r="AM149" s="71" t="s">
        <v>63</v>
      </c>
      <c r="AN149" s="71"/>
      <c r="AO149" s="71"/>
      <c r="AP149" s="71" t="s">
        <v>1471</v>
      </c>
      <c r="AQ149" s="71" t="s">
        <v>1215</v>
      </c>
      <c r="AR149" s="71" t="s">
        <v>62</v>
      </c>
      <c r="AS149" s="71"/>
      <c r="AT149" s="71" t="s">
        <v>63</v>
      </c>
      <c r="AU149" s="71"/>
      <c r="AV149" s="79" t="str" cm="1">
        <f t="array" ref="AV14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49" s="79" t="str" cm="1">
        <f t="array" ref="AW14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49" s="71" t="str" cm="1">
        <f t="array" ref="AX14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49" s="71"/>
      <c r="AZ149" s="71"/>
      <c r="BA149" s="71" t="s">
        <v>1472</v>
      </c>
      <c r="BB149" s="73" t="s">
        <v>1473</v>
      </c>
      <c r="BC149" s="36"/>
      <c r="BD149" s="35"/>
    </row>
    <row r="150" spans="1:56" ht="75" customHeight="1">
      <c r="A150" s="70">
        <v>149</v>
      </c>
      <c r="B150" s="71" t="s">
        <v>1474</v>
      </c>
      <c r="C150" s="71" t="s">
        <v>289</v>
      </c>
      <c r="D150" s="71" t="s">
        <v>1475</v>
      </c>
      <c r="E150" s="71" t="s">
        <v>1430</v>
      </c>
      <c r="F150" s="71" t="s">
        <v>231</v>
      </c>
      <c r="G150" s="71" t="s">
        <v>584</v>
      </c>
      <c r="H150" s="71" t="s">
        <v>217</v>
      </c>
      <c r="I150" s="71" t="s">
        <v>428</v>
      </c>
      <c r="J150" s="71" t="s">
        <v>1432</v>
      </c>
      <c r="K150" s="71" t="s">
        <v>315</v>
      </c>
      <c r="L150" s="71" t="s">
        <v>1476</v>
      </c>
      <c r="M150" s="71" t="s">
        <v>1477</v>
      </c>
      <c r="N150" s="71" t="s">
        <v>1478</v>
      </c>
      <c r="O150" s="71" t="s">
        <v>1479</v>
      </c>
      <c r="P150" s="71"/>
      <c r="Q150" s="71"/>
      <c r="R150" s="71"/>
      <c r="S150" s="71"/>
      <c r="T150" s="71"/>
      <c r="U150" s="71"/>
      <c r="V150" s="71"/>
      <c r="W150" s="71"/>
      <c r="X150" s="71"/>
      <c r="Y150" s="71"/>
      <c r="Z150" s="71"/>
      <c r="AA150" s="71"/>
      <c r="AB150" s="71" t="s">
        <v>64</v>
      </c>
      <c r="AC150" s="71" t="s">
        <v>84</v>
      </c>
      <c r="AD150" s="71" t="s">
        <v>62</v>
      </c>
      <c r="AE150" s="71" t="s">
        <v>63</v>
      </c>
      <c r="AF150" s="71" t="s">
        <v>63</v>
      </c>
      <c r="AG150" s="71"/>
      <c r="AH150" s="71" t="s">
        <v>66</v>
      </c>
      <c r="AI150" s="71" t="s">
        <v>63</v>
      </c>
      <c r="AJ150" s="71" t="s">
        <v>62</v>
      </c>
      <c r="AK150" s="71" t="s">
        <v>62</v>
      </c>
      <c r="AL150" s="71" t="s">
        <v>63</v>
      </c>
      <c r="AM150" s="71" t="s">
        <v>63</v>
      </c>
      <c r="AN150" s="71"/>
      <c r="AO150" s="71"/>
      <c r="AP150" s="71" t="s">
        <v>1480</v>
      </c>
      <c r="AQ150" s="71" t="s">
        <v>1481</v>
      </c>
      <c r="AR150" s="71" t="s">
        <v>62</v>
      </c>
      <c r="AS150" s="71"/>
      <c r="AT150" s="71" t="s">
        <v>62</v>
      </c>
      <c r="AU150" s="71"/>
      <c r="AV150" s="79" t="str" cm="1">
        <f t="array" ref="AV15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50" s="79" t="str" cm="1">
        <f t="array" ref="AW15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50" s="71" t="str" cm="1">
        <f t="array" ref="AX15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50" s="71"/>
      <c r="AZ150" s="71"/>
      <c r="BA150" s="71" t="s">
        <v>1482</v>
      </c>
      <c r="BB150" s="73" t="s">
        <v>1483</v>
      </c>
      <c r="BC150" s="36"/>
      <c r="BD150" s="35"/>
    </row>
    <row r="151" spans="1:56" ht="75" customHeight="1">
      <c r="A151" s="70">
        <v>150</v>
      </c>
      <c r="B151" s="71" t="s">
        <v>1484</v>
      </c>
      <c r="C151" s="71" t="s">
        <v>800</v>
      </c>
      <c r="D151" s="71" t="s">
        <v>1485</v>
      </c>
      <c r="E151" s="71" t="s">
        <v>1486</v>
      </c>
      <c r="F151" s="71" t="s">
        <v>231</v>
      </c>
      <c r="G151" s="71" t="s">
        <v>1311</v>
      </c>
      <c r="H151" s="71" t="s">
        <v>233</v>
      </c>
      <c r="I151" s="71" t="s">
        <v>608</v>
      </c>
      <c r="J151" s="71" t="s">
        <v>1432</v>
      </c>
      <c r="K151" s="71" t="s">
        <v>266</v>
      </c>
      <c r="L151" s="71" t="s">
        <v>1487</v>
      </c>
      <c r="M151" s="71" t="s">
        <v>1488</v>
      </c>
      <c r="N151" s="71"/>
      <c r="O151" s="71"/>
      <c r="P151" s="71"/>
      <c r="Q151" s="71"/>
      <c r="R151" s="71"/>
      <c r="S151" s="71"/>
      <c r="T151" s="71"/>
      <c r="U151" s="71"/>
      <c r="V151" s="71"/>
      <c r="W151" s="71"/>
      <c r="X151" s="71"/>
      <c r="Y151" s="71"/>
      <c r="Z151" s="71"/>
      <c r="AA151" s="71"/>
      <c r="AB151" s="71" t="s">
        <v>64</v>
      </c>
      <c r="AC151" s="71" t="s">
        <v>65</v>
      </c>
      <c r="AD151" s="71" t="s">
        <v>62</v>
      </c>
      <c r="AE151" s="71" t="s">
        <v>62</v>
      </c>
      <c r="AF151" s="71" t="s">
        <v>63</v>
      </c>
      <c r="AG151" s="71"/>
      <c r="AH151" s="71" t="s">
        <v>85</v>
      </c>
      <c r="AI151" s="71" t="s">
        <v>63</v>
      </c>
      <c r="AJ151" s="71" t="s">
        <v>63</v>
      </c>
      <c r="AK151" s="71" t="s">
        <v>63</v>
      </c>
      <c r="AL151" s="71" t="s">
        <v>62</v>
      </c>
      <c r="AM151" s="71" t="s">
        <v>63</v>
      </c>
      <c r="AN151" s="71"/>
      <c r="AO151" s="71"/>
      <c r="AP151" s="71" t="s">
        <v>1489</v>
      </c>
      <c r="AQ151" s="71" t="s">
        <v>608</v>
      </c>
      <c r="AR151" s="71" t="s">
        <v>62</v>
      </c>
      <c r="AS151" s="71"/>
      <c r="AT151" s="71" t="s">
        <v>63</v>
      </c>
      <c r="AU151" s="71"/>
      <c r="AV151" s="79" t="str" cm="1">
        <f t="array" ref="AV15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51" s="79" t="str" cm="1">
        <f t="array" ref="AW15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51" s="71" t="str" cm="1">
        <f t="array" ref="AX15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51" s="71"/>
      <c r="AZ151" s="71"/>
      <c r="BA151" s="71" t="s">
        <v>1490</v>
      </c>
      <c r="BB151" s="73" t="s">
        <v>1491</v>
      </c>
      <c r="BC151" s="36"/>
      <c r="BD151" s="35"/>
    </row>
    <row r="152" spans="1:56" ht="75" customHeight="1">
      <c r="A152" s="70">
        <v>151</v>
      </c>
      <c r="B152" s="71" t="s">
        <v>1492</v>
      </c>
      <c r="C152" s="71" t="s">
        <v>800</v>
      </c>
      <c r="D152" s="71" t="s">
        <v>1493</v>
      </c>
      <c r="E152" s="71" t="s">
        <v>1494</v>
      </c>
      <c r="F152" s="71" t="s">
        <v>231</v>
      </c>
      <c r="G152" s="71" t="s">
        <v>584</v>
      </c>
      <c r="H152" s="71" t="s">
        <v>217</v>
      </c>
      <c r="I152" s="71" t="s">
        <v>285</v>
      </c>
      <c r="J152" s="71" t="s">
        <v>1432</v>
      </c>
      <c r="K152" s="71" t="s">
        <v>279</v>
      </c>
      <c r="L152" s="71" t="s">
        <v>1495</v>
      </c>
      <c r="M152" s="71" t="s">
        <v>1496</v>
      </c>
      <c r="N152" s="71"/>
      <c r="O152" s="71"/>
      <c r="P152" s="71"/>
      <c r="Q152" s="71"/>
      <c r="R152" s="71"/>
      <c r="S152" s="71"/>
      <c r="T152" s="71"/>
      <c r="U152" s="71"/>
      <c r="V152" s="71"/>
      <c r="W152" s="71"/>
      <c r="X152" s="71"/>
      <c r="Y152" s="71"/>
      <c r="Z152" s="71"/>
      <c r="AA152" s="71"/>
      <c r="AB152" s="71" t="s">
        <v>64</v>
      </c>
      <c r="AC152" s="71" t="s">
        <v>65</v>
      </c>
      <c r="AD152" s="71" t="s">
        <v>62</v>
      </c>
      <c r="AE152" s="71" t="s">
        <v>63</v>
      </c>
      <c r="AF152" s="71" t="s">
        <v>63</v>
      </c>
      <c r="AG152" s="71"/>
      <c r="AH152" s="71" t="s">
        <v>66</v>
      </c>
      <c r="AI152" s="71" t="s">
        <v>63</v>
      </c>
      <c r="AJ152" s="71" t="s">
        <v>63</v>
      </c>
      <c r="AK152" s="71" t="s">
        <v>63</v>
      </c>
      <c r="AL152" s="71" t="s">
        <v>62</v>
      </c>
      <c r="AM152" s="71" t="s">
        <v>63</v>
      </c>
      <c r="AN152" s="71"/>
      <c r="AO152" s="71"/>
      <c r="AP152" s="71" t="s">
        <v>1497</v>
      </c>
      <c r="AQ152" s="71" t="s">
        <v>285</v>
      </c>
      <c r="AR152" s="71" t="s">
        <v>62</v>
      </c>
      <c r="AS152" s="71"/>
      <c r="AT152" s="71" t="s">
        <v>63</v>
      </c>
      <c r="AU152" s="71"/>
      <c r="AV152" s="79" t="str" cm="1">
        <f t="array" ref="AV15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52" s="79" t="str" cm="1">
        <f t="array" ref="AW15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52" s="71" t="str" cm="1">
        <f t="array" ref="AX15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52" s="71"/>
      <c r="AZ152" s="71"/>
      <c r="BA152" s="71" t="s">
        <v>1498</v>
      </c>
      <c r="BB152" s="73" t="s">
        <v>1499</v>
      </c>
      <c r="BC152" s="36"/>
      <c r="BD152" s="35"/>
    </row>
    <row r="153" spans="1:56" ht="75" customHeight="1">
      <c r="A153" s="70">
        <v>152</v>
      </c>
      <c r="B153" s="71" t="s">
        <v>1500</v>
      </c>
      <c r="C153" s="71" t="s">
        <v>289</v>
      </c>
      <c r="D153" s="71" t="s">
        <v>1501</v>
      </c>
      <c r="E153" s="71" t="s">
        <v>1502</v>
      </c>
      <c r="F153" s="71" t="s">
        <v>231</v>
      </c>
      <c r="G153" s="71" t="s">
        <v>584</v>
      </c>
      <c r="H153" s="71" t="s">
        <v>233</v>
      </c>
      <c r="I153" s="71" t="s">
        <v>194</v>
      </c>
      <c r="J153" s="71" t="s">
        <v>1432</v>
      </c>
      <c r="K153" s="71" t="s">
        <v>315</v>
      </c>
      <c r="L153" s="71" t="s">
        <v>1503</v>
      </c>
      <c r="M153" s="71" t="s">
        <v>1504</v>
      </c>
      <c r="N153" s="71" t="s">
        <v>1505</v>
      </c>
      <c r="O153" s="71" t="s">
        <v>1506</v>
      </c>
      <c r="P153" s="71"/>
      <c r="Q153" s="71"/>
      <c r="R153" s="71"/>
      <c r="S153" s="71"/>
      <c r="T153" s="71"/>
      <c r="U153" s="71"/>
      <c r="V153" s="71"/>
      <c r="W153" s="71"/>
      <c r="X153" s="71"/>
      <c r="Y153" s="71"/>
      <c r="Z153" s="71"/>
      <c r="AA153" s="71"/>
      <c r="AB153" s="71" t="s">
        <v>64</v>
      </c>
      <c r="AC153" s="71" t="s">
        <v>100</v>
      </c>
      <c r="AD153" s="71" t="s">
        <v>62</v>
      </c>
      <c r="AE153" s="71" t="s">
        <v>63</v>
      </c>
      <c r="AF153" s="71" t="s">
        <v>63</v>
      </c>
      <c r="AG153" s="71"/>
      <c r="AH153" s="71" t="s">
        <v>85</v>
      </c>
      <c r="AI153" s="71" t="s">
        <v>63</v>
      </c>
      <c r="AJ153" s="71" t="s">
        <v>63</v>
      </c>
      <c r="AK153" s="71" t="s">
        <v>63</v>
      </c>
      <c r="AL153" s="71" t="s">
        <v>63</v>
      </c>
      <c r="AM153" s="71" t="s">
        <v>63</v>
      </c>
      <c r="AN153" s="71"/>
      <c r="AO153" s="71"/>
      <c r="AP153" s="71" t="s">
        <v>1507</v>
      </c>
      <c r="AQ153" s="71" t="s">
        <v>1508</v>
      </c>
      <c r="AR153" s="71" t="s">
        <v>62</v>
      </c>
      <c r="AS153" s="71"/>
      <c r="AT153" s="71" t="s">
        <v>63</v>
      </c>
      <c r="AU153" s="71"/>
      <c r="AV153" s="79" t="str" cm="1">
        <f t="array" ref="AV15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53" s="79" t="str" cm="1">
        <f t="array" ref="AW15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53" s="71" t="str" cm="1">
        <f t="array" ref="AX15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53" s="71"/>
      <c r="AZ153" s="71"/>
      <c r="BA153" s="71" t="s">
        <v>1509</v>
      </c>
      <c r="BB153" s="73" t="s">
        <v>1510</v>
      </c>
      <c r="BC153" s="36"/>
      <c r="BD153" s="35"/>
    </row>
    <row r="154" spans="1:56" ht="75" customHeight="1">
      <c r="A154" s="70">
        <v>153</v>
      </c>
      <c r="B154" s="71" t="s">
        <v>1511</v>
      </c>
      <c r="C154" s="71" t="s">
        <v>800</v>
      </c>
      <c r="D154" s="71" t="s">
        <v>1512</v>
      </c>
      <c r="E154" s="71" t="s">
        <v>1430</v>
      </c>
      <c r="F154" s="71" t="s">
        <v>231</v>
      </c>
      <c r="G154" s="71" t="s">
        <v>786</v>
      </c>
      <c r="H154" s="71" t="s">
        <v>217</v>
      </c>
      <c r="I154" s="71" t="s">
        <v>1215</v>
      </c>
      <c r="J154" s="71" t="s">
        <v>1432</v>
      </c>
      <c r="K154" s="71" t="s">
        <v>243</v>
      </c>
      <c r="L154" s="71" t="s">
        <v>1513</v>
      </c>
      <c r="M154" s="71" t="s">
        <v>1514</v>
      </c>
      <c r="N154" s="71"/>
      <c r="O154" s="71"/>
      <c r="P154" s="71"/>
      <c r="Q154" s="71"/>
      <c r="R154" s="71"/>
      <c r="S154" s="71"/>
      <c r="T154" s="71"/>
      <c r="U154" s="71"/>
      <c r="V154" s="71"/>
      <c r="W154" s="71"/>
      <c r="X154" s="71"/>
      <c r="Y154" s="71"/>
      <c r="Z154" s="71"/>
      <c r="AA154" s="71"/>
      <c r="AB154" s="71" t="s">
        <v>64</v>
      </c>
      <c r="AC154" s="71" t="s">
        <v>65</v>
      </c>
      <c r="AD154" s="71" t="s">
        <v>62</v>
      </c>
      <c r="AE154" s="71" t="s">
        <v>62</v>
      </c>
      <c r="AF154" s="71" t="s">
        <v>63</v>
      </c>
      <c r="AG154" s="71"/>
      <c r="AH154" s="71" t="s">
        <v>1515</v>
      </c>
      <c r="AI154" s="71" t="s">
        <v>63</v>
      </c>
      <c r="AJ154" s="71" t="s">
        <v>63</v>
      </c>
      <c r="AK154" s="71" t="s">
        <v>63</v>
      </c>
      <c r="AL154" s="71" t="s">
        <v>63</v>
      </c>
      <c r="AM154" s="71" t="s">
        <v>63</v>
      </c>
      <c r="AN154" s="71"/>
      <c r="AO154" s="71"/>
      <c r="AP154" s="71" t="s">
        <v>1516</v>
      </c>
      <c r="AQ154" s="71" t="s">
        <v>979</v>
      </c>
      <c r="AR154" s="71" t="s">
        <v>63</v>
      </c>
      <c r="AS154" s="71"/>
      <c r="AT154" s="71" t="s">
        <v>63</v>
      </c>
      <c r="AU154" s="71"/>
      <c r="AV154" s="79" t="str" cm="1">
        <f t="array" ref="AV15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54" s="79" t="str" cm="1">
        <f t="array" ref="AW15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54" s="71" t="str" cm="1">
        <f t="array" ref="AX15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54" s="71"/>
      <c r="AZ154" s="71"/>
      <c r="BA154" s="71" t="s">
        <v>1517</v>
      </c>
      <c r="BB154" s="73" t="s">
        <v>1518</v>
      </c>
      <c r="BC154" s="36"/>
      <c r="BD154" s="35"/>
    </row>
    <row r="155" spans="1:56" ht="75" customHeight="1">
      <c r="A155" s="70">
        <v>154</v>
      </c>
      <c r="B155" s="71" t="s">
        <v>1519</v>
      </c>
      <c r="C155" s="71" t="s">
        <v>1520</v>
      </c>
      <c r="D155" s="71" t="s">
        <v>1521</v>
      </c>
      <c r="E155" s="71" t="s">
        <v>1522</v>
      </c>
      <c r="F155" s="71" t="s">
        <v>231</v>
      </c>
      <c r="G155" s="71" t="s">
        <v>232</v>
      </c>
      <c r="H155" s="71" t="s">
        <v>217</v>
      </c>
      <c r="I155" s="71" t="s">
        <v>285</v>
      </c>
      <c r="J155" s="71" t="s">
        <v>1432</v>
      </c>
      <c r="K155" s="71" t="s">
        <v>279</v>
      </c>
      <c r="L155" s="71" t="s">
        <v>1523</v>
      </c>
      <c r="M155" s="71" t="s">
        <v>1524</v>
      </c>
      <c r="N155" s="71" t="s">
        <v>1525</v>
      </c>
      <c r="O155" s="71" t="s">
        <v>1526</v>
      </c>
      <c r="P155" s="71"/>
      <c r="Q155" s="71"/>
      <c r="R155" s="71"/>
      <c r="S155" s="71"/>
      <c r="T155" s="71"/>
      <c r="U155" s="71"/>
      <c r="V155" s="71"/>
      <c r="W155" s="71"/>
      <c r="X155" s="71"/>
      <c r="Y155" s="71"/>
      <c r="Z155" s="71"/>
      <c r="AA155" s="71"/>
      <c r="AB155" s="71" t="s">
        <v>64</v>
      </c>
      <c r="AC155" s="71" t="s">
        <v>65</v>
      </c>
      <c r="AD155" s="71" t="s">
        <v>62</v>
      </c>
      <c r="AE155" s="71" t="s">
        <v>63</v>
      </c>
      <c r="AF155" s="71" t="s">
        <v>63</v>
      </c>
      <c r="AG155" s="71"/>
      <c r="AH155" s="71" t="s">
        <v>66</v>
      </c>
      <c r="AI155" s="71" t="s">
        <v>63</v>
      </c>
      <c r="AJ155" s="71" t="s">
        <v>63</v>
      </c>
      <c r="AK155" s="71" t="s">
        <v>63</v>
      </c>
      <c r="AL155" s="71" t="s">
        <v>132</v>
      </c>
      <c r="AM155" s="71" t="s">
        <v>63</v>
      </c>
      <c r="AN155" s="71"/>
      <c r="AO155" s="71"/>
      <c r="AP155" s="71" t="s">
        <v>1527</v>
      </c>
      <c r="AQ155" s="71" t="s">
        <v>285</v>
      </c>
      <c r="AR155" s="71" t="s">
        <v>62</v>
      </c>
      <c r="AS155" s="71"/>
      <c r="AT155" s="71" t="s">
        <v>63</v>
      </c>
      <c r="AU155" s="71"/>
      <c r="AV155" s="79" t="str" cm="1">
        <f t="array" ref="AV15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55" s="79" t="str" cm="1">
        <f t="array" ref="AW15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55" s="71" t="str" cm="1">
        <f t="array" ref="AX15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55" s="71"/>
      <c r="AZ155" s="71"/>
      <c r="BA155" s="71" t="s">
        <v>1528</v>
      </c>
      <c r="BB155" s="73" t="s">
        <v>1529</v>
      </c>
      <c r="BC155" s="36"/>
      <c r="BD155" s="35"/>
    </row>
    <row r="156" spans="1:56" ht="75" customHeight="1">
      <c r="A156" s="70">
        <v>155</v>
      </c>
      <c r="B156" s="71" t="s">
        <v>1530</v>
      </c>
      <c r="C156" s="71" t="s">
        <v>735</v>
      </c>
      <c r="D156" s="71" t="s">
        <v>1531</v>
      </c>
      <c r="E156" s="71" t="s">
        <v>1452</v>
      </c>
      <c r="F156" s="71" t="s">
        <v>231</v>
      </c>
      <c r="G156" s="71" t="s">
        <v>736</v>
      </c>
      <c r="H156" s="71" t="s">
        <v>233</v>
      </c>
      <c r="I156" s="71" t="s">
        <v>840</v>
      </c>
      <c r="J156" s="71" t="s">
        <v>1432</v>
      </c>
      <c r="K156" s="71" t="s">
        <v>315</v>
      </c>
      <c r="L156" s="71" t="s">
        <v>1532</v>
      </c>
      <c r="M156" s="71" t="s">
        <v>1533</v>
      </c>
      <c r="N156" s="71"/>
      <c r="O156" s="71"/>
      <c r="P156" s="71"/>
      <c r="Q156" s="71"/>
      <c r="R156" s="71"/>
      <c r="S156" s="71"/>
      <c r="T156" s="71"/>
      <c r="U156" s="71"/>
      <c r="V156" s="71"/>
      <c r="W156" s="71"/>
      <c r="X156" s="71"/>
      <c r="Y156" s="71"/>
      <c r="Z156" s="71"/>
      <c r="AA156" s="71"/>
      <c r="AB156" s="71" t="s">
        <v>64</v>
      </c>
      <c r="AC156" s="71" t="s">
        <v>65</v>
      </c>
      <c r="AD156" s="71" t="s">
        <v>62</v>
      </c>
      <c r="AE156" s="71" t="s">
        <v>62</v>
      </c>
      <c r="AF156" s="71" t="s">
        <v>63</v>
      </c>
      <c r="AG156" s="71"/>
      <c r="AH156" s="71" t="s">
        <v>85</v>
      </c>
      <c r="AI156" s="71" t="s">
        <v>63</v>
      </c>
      <c r="AJ156" s="71" t="s">
        <v>63</v>
      </c>
      <c r="AK156" s="71" t="s">
        <v>63</v>
      </c>
      <c r="AL156" s="71" t="s">
        <v>63</v>
      </c>
      <c r="AM156" s="71" t="s">
        <v>63</v>
      </c>
      <c r="AN156" s="71"/>
      <c r="AO156" s="71"/>
      <c r="AP156" s="71" t="s">
        <v>1534</v>
      </c>
      <c r="AQ156" s="71" t="s">
        <v>840</v>
      </c>
      <c r="AR156" s="71" t="s">
        <v>62</v>
      </c>
      <c r="AS156" s="71"/>
      <c r="AT156" s="71" t="s">
        <v>63</v>
      </c>
      <c r="AU156" s="71"/>
      <c r="AV156" s="79" t="str" cm="1">
        <f t="array" ref="AV15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56" s="79" t="str" cm="1">
        <f t="array" ref="AW15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56" s="71" t="str" cm="1">
        <f t="array" ref="AX15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56" s="71"/>
      <c r="AZ156" s="71"/>
      <c r="BA156" s="71" t="s">
        <v>1535</v>
      </c>
      <c r="BB156" s="73" t="s">
        <v>1536</v>
      </c>
      <c r="BC156" s="36"/>
      <c r="BD156" s="35"/>
    </row>
    <row r="157" spans="1:56" ht="75" customHeight="1">
      <c r="A157" s="70">
        <v>156</v>
      </c>
      <c r="B157" s="71" t="s">
        <v>1537</v>
      </c>
      <c r="C157" s="71" t="s">
        <v>735</v>
      </c>
      <c r="D157" s="71" t="s">
        <v>1538</v>
      </c>
      <c r="E157" s="71" t="s">
        <v>1522</v>
      </c>
      <c r="F157" s="71" t="s">
        <v>231</v>
      </c>
      <c r="G157" s="71" t="s">
        <v>736</v>
      </c>
      <c r="H157" s="71" t="s">
        <v>217</v>
      </c>
      <c r="I157" s="71" t="s">
        <v>1443</v>
      </c>
      <c r="J157" s="71" t="s">
        <v>1432</v>
      </c>
      <c r="K157" s="71" t="s">
        <v>315</v>
      </c>
      <c r="L157" s="71" t="s">
        <v>1539</v>
      </c>
      <c r="M157" s="71" t="s">
        <v>1540</v>
      </c>
      <c r="N157" s="71"/>
      <c r="O157" s="71"/>
      <c r="P157" s="71"/>
      <c r="Q157" s="71"/>
      <c r="R157" s="71"/>
      <c r="S157" s="71"/>
      <c r="T157" s="71"/>
      <c r="U157" s="71"/>
      <c r="V157" s="71"/>
      <c r="W157" s="71"/>
      <c r="X157" s="71"/>
      <c r="Y157" s="71"/>
      <c r="Z157" s="71"/>
      <c r="AA157" s="71"/>
      <c r="AB157" s="71" t="s">
        <v>64</v>
      </c>
      <c r="AC157" s="71" t="s">
        <v>65</v>
      </c>
      <c r="AD157" s="71" t="s">
        <v>62</v>
      </c>
      <c r="AE157" s="71" t="s">
        <v>63</v>
      </c>
      <c r="AF157" s="71" t="s">
        <v>63</v>
      </c>
      <c r="AG157" s="71"/>
      <c r="AH157" s="71" t="s">
        <v>66</v>
      </c>
      <c r="AI157" s="71" t="s">
        <v>63</v>
      </c>
      <c r="AJ157" s="71" t="s">
        <v>63</v>
      </c>
      <c r="AK157" s="71" t="s">
        <v>63</v>
      </c>
      <c r="AL157" s="71" t="s">
        <v>62</v>
      </c>
      <c r="AM157" s="71" t="s">
        <v>63</v>
      </c>
      <c r="AN157" s="71"/>
      <c r="AO157" s="71"/>
      <c r="AP157" s="71" t="s">
        <v>1541</v>
      </c>
      <c r="AQ157" s="71" t="s">
        <v>1542</v>
      </c>
      <c r="AR157" s="71" t="s">
        <v>63</v>
      </c>
      <c r="AS157" s="71"/>
      <c r="AT157" s="71" t="s">
        <v>63</v>
      </c>
      <c r="AU157" s="71"/>
      <c r="AV157" s="79" t="str" cm="1">
        <f t="array" ref="AV15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57" s="79" t="str" cm="1">
        <f t="array" ref="AW15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57" s="71" t="str" cm="1">
        <f t="array" ref="AX15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57" s="71"/>
      <c r="AZ157" s="71"/>
      <c r="BA157" s="71" t="s">
        <v>1543</v>
      </c>
      <c r="BB157" s="73" t="s">
        <v>1544</v>
      </c>
      <c r="BC157" s="36"/>
      <c r="BD157" s="35"/>
    </row>
    <row r="158" spans="1:56" ht="75" customHeight="1">
      <c r="A158" s="70">
        <v>157</v>
      </c>
      <c r="B158" s="71" t="s">
        <v>1545</v>
      </c>
      <c r="C158" s="71" t="s">
        <v>1546</v>
      </c>
      <c r="D158" s="71" t="s">
        <v>1547</v>
      </c>
      <c r="E158" s="71" t="s">
        <v>1486</v>
      </c>
      <c r="F158" s="71" t="s">
        <v>231</v>
      </c>
      <c r="G158" s="71" t="s">
        <v>786</v>
      </c>
      <c r="H158" s="71" t="s">
        <v>233</v>
      </c>
      <c r="I158" s="71" t="s">
        <v>194</v>
      </c>
      <c r="J158" s="71" t="s">
        <v>1432</v>
      </c>
      <c r="K158" s="71" t="s">
        <v>315</v>
      </c>
      <c r="L158" s="71" t="s">
        <v>1548</v>
      </c>
      <c r="M158" s="71" t="s">
        <v>1549</v>
      </c>
      <c r="N158" s="71" t="s">
        <v>1505</v>
      </c>
      <c r="O158" s="71" t="s">
        <v>1435</v>
      </c>
      <c r="P158" s="71"/>
      <c r="Q158" s="71"/>
      <c r="R158" s="71"/>
      <c r="S158" s="71"/>
      <c r="T158" s="71"/>
      <c r="U158" s="71"/>
      <c r="V158" s="71"/>
      <c r="W158" s="71"/>
      <c r="X158" s="71"/>
      <c r="Y158" s="71"/>
      <c r="Z158" s="71"/>
      <c r="AA158" s="71"/>
      <c r="AB158" s="71" t="s">
        <v>142</v>
      </c>
      <c r="AC158" s="71" t="s">
        <v>84</v>
      </c>
      <c r="AD158" s="71" t="s">
        <v>62</v>
      </c>
      <c r="AE158" s="71" t="s">
        <v>62</v>
      </c>
      <c r="AF158" s="71" t="s">
        <v>63</v>
      </c>
      <c r="AG158" s="71"/>
      <c r="AH158" s="71" t="s">
        <v>85</v>
      </c>
      <c r="AI158" s="71" t="s">
        <v>63</v>
      </c>
      <c r="AJ158" s="71" t="s">
        <v>63</v>
      </c>
      <c r="AK158" s="71" t="s">
        <v>63</v>
      </c>
      <c r="AL158" s="71" t="s">
        <v>63</v>
      </c>
      <c r="AM158" s="71" t="s">
        <v>62</v>
      </c>
      <c r="AN158" s="71"/>
      <c r="AO158" s="71"/>
      <c r="AP158" s="71" t="s">
        <v>1550</v>
      </c>
      <c r="AQ158" s="71" t="s">
        <v>194</v>
      </c>
      <c r="AR158" s="71" t="s">
        <v>62</v>
      </c>
      <c r="AS158" s="71"/>
      <c r="AT158" s="71" t="s">
        <v>63</v>
      </c>
      <c r="AU158" s="71"/>
      <c r="AV158" s="79" t="str" cm="1">
        <f t="array" ref="AV15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58" s="79" t="str" cm="1">
        <f t="array" ref="AW15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58" s="71" t="str" cm="1">
        <f t="array" ref="AX15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58" s="71"/>
      <c r="AZ158" s="71"/>
      <c r="BA158" s="71" t="s">
        <v>1551</v>
      </c>
      <c r="BB158" s="73" t="s">
        <v>1552</v>
      </c>
      <c r="BC158" s="36"/>
      <c r="BD158" s="35"/>
    </row>
    <row r="159" spans="1:56" ht="75" customHeight="1">
      <c r="A159" s="70">
        <v>158</v>
      </c>
      <c r="B159" s="71" t="s">
        <v>1553</v>
      </c>
      <c r="C159" s="71" t="s">
        <v>1554</v>
      </c>
      <c r="D159" s="71" t="s">
        <v>1555</v>
      </c>
      <c r="E159" s="71" t="s">
        <v>1479</v>
      </c>
      <c r="F159" s="71" t="s">
        <v>231</v>
      </c>
      <c r="G159" s="71" t="s">
        <v>232</v>
      </c>
      <c r="H159" s="71" t="s">
        <v>233</v>
      </c>
      <c r="I159" s="71" t="s">
        <v>988</v>
      </c>
      <c r="J159" s="71" t="s">
        <v>1432</v>
      </c>
      <c r="K159" s="71" t="s">
        <v>243</v>
      </c>
      <c r="L159" s="71" t="s">
        <v>1556</v>
      </c>
      <c r="M159" s="71" t="s">
        <v>1557</v>
      </c>
      <c r="N159" s="71"/>
      <c r="O159" s="71"/>
      <c r="P159" s="71"/>
      <c r="Q159" s="71"/>
      <c r="R159" s="71"/>
      <c r="S159" s="71"/>
      <c r="T159" s="71"/>
      <c r="U159" s="71"/>
      <c r="V159" s="71"/>
      <c r="W159" s="71"/>
      <c r="X159" s="71"/>
      <c r="Y159" s="71"/>
      <c r="Z159" s="71"/>
      <c r="AA159" s="71"/>
      <c r="AB159" s="71" t="s">
        <v>64</v>
      </c>
      <c r="AC159" s="71" t="s">
        <v>65</v>
      </c>
      <c r="AD159" s="71" t="s">
        <v>62</v>
      </c>
      <c r="AE159" s="71" t="s">
        <v>62</v>
      </c>
      <c r="AF159" s="71" t="s">
        <v>63</v>
      </c>
      <c r="AG159" s="71"/>
      <c r="AH159" s="71" t="s">
        <v>85</v>
      </c>
      <c r="AI159" s="71" t="s">
        <v>63</v>
      </c>
      <c r="AJ159" s="71" t="s">
        <v>63</v>
      </c>
      <c r="AK159" s="71" t="s">
        <v>63</v>
      </c>
      <c r="AL159" s="71" t="s">
        <v>63</v>
      </c>
      <c r="AM159" s="71" t="s">
        <v>63</v>
      </c>
      <c r="AN159" s="71"/>
      <c r="AO159" s="71"/>
      <c r="AP159" s="71" t="s">
        <v>1558</v>
      </c>
      <c r="AQ159" s="71" t="s">
        <v>1559</v>
      </c>
      <c r="AR159" s="71" t="s">
        <v>132</v>
      </c>
      <c r="AS159" s="71"/>
      <c r="AT159" s="71" t="s">
        <v>63</v>
      </c>
      <c r="AU159" s="71"/>
      <c r="AV159" s="79" t="str" cm="1">
        <f t="array" ref="AV15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59" s="79" t="str" cm="1">
        <f t="array" ref="AW15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59" s="71" t="str" cm="1">
        <f t="array" ref="AX15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59" s="71"/>
      <c r="AZ159" s="71"/>
      <c r="BA159" s="71" t="s">
        <v>1560</v>
      </c>
      <c r="BB159" s="73" t="s">
        <v>1561</v>
      </c>
      <c r="BC159" s="36"/>
      <c r="BD159" s="35"/>
    </row>
    <row r="160" spans="1:56" ht="75" customHeight="1">
      <c r="A160" s="70">
        <v>159</v>
      </c>
      <c r="B160" s="71" t="s">
        <v>1562</v>
      </c>
      <c r="C160" s="71" t="s">
        <v>1563</v>
      </c>
      <c r="D160" s="71" t="s">
        <v>1564</v>
      </c>
      <c r="E160" s="71" t="s">
        <v>1565</v>
      </c>
      <c r="F160" s="71" t="s">
        <v>231</v>
      </c>
      <c r="G160" s="71" t="s">
        <v>786</v>
      </c>
      <c r="H160" s="71" t="s">
        <v>233</v>
      </c>
      <c r="I160" s="71" t="s">
        <v>428</v>
      </c>
      <c r="J160" s="71" t="s">
        <v>1432</v>
      </c>
      <c r="K160" s="71" t="s">
        <v>315</v>
      </c>
      <c r="L160" s="71" t="s">
        <v>1566</v>
      </c>
      <c r="M160" s="71" t="s">
        <v>1567</v>
      </c>
      <c r="N160" s="71"/>
      <c r="O160" s="71"/>
      <c r="P160" s="71"/>
      <c r="Q160" s="71"/>
      <c r="R160" s="71"/>
      <c r="S160" s="71"/>
      <c r="T160" s="71"/>
      <c r="U160" s="71"/>
      <c r="V160" s="71"/>
      <c r="W160" s="71"/>
      <c r="X160" s="71"/>
      <c r="Y160" s="71"/>
      <c r="Z160" s="71"/>
      <c r="AA160" s="71"/>
      <c r="AB160" s="71" t="s">
        <v>64</v>
      </c>
      <c r="AC160" s="71" t="s">
        <v>65</v>
      </c>
      <c r="AD160" s="71" t="s">
        <v>63</v>
      </c>
      <c r="AE160" s="71" t="s">
        <v>63</v>
      </c>
      <c r="AF160" s="71" t="s">
        <v>63</v>
      </c>
      <c r="AG160" s="71"/>
      <c r="AH160" s="71" t="s">
        <v>85</v>
      </c>
      <c r="AI160" s="71" t="s">
        <v>63</v>
      </c>
      <c r="AJ160" s="71" t="s">
        <v>63</v>
      </c>
      <c r="AK160" s="71" t="s">
        <v>63</v>
      </c>
      <c r="AL160" s="71" t="s">
        <v>62</v>
      </c>
      <c r="AM160" s="71" t="s">
        <v>63</v>
      </c>
      <c r="AN160" s="71"/>
      <c r="AO160" s="71"/>
      <c r="AP160" s="71" t="s">
        <v>1568</v>
      </c>
      <c r="AQ160" s="71" t="s">
        <v>608</v>
      </c>
      <c r="AR160" s="71" t="s">
        <v>62</v>
      </c>
      <c r="AS160" s="71"/>
      <c r="AT160" s="71" t="s">
        <v>63</v>
      </c>
      <c r="AU160" s="71"/>
      <c r="AV160" s="79" t="str" cm="1">
        <f t="array" ref="AV16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60" s="79" t="str" cm="1">
        <f t="array" ref="AW16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60" s="71" t="str" cm="1">
        <f t="array" ref="AX16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60" s="71"/>
      <c r="AZ160" s="71"/>
      <c r="BA160" s="71" t="s">
        <v>1569</v>
      </c>
      <c r="BB160" s="73" t="s">
        <v>1570</v>
      </c>
      <c r="BC160" s="36"/>
      <c r="BD160" s="35"/>
    </row>
    <row r="161" spans="1:56" ht="75" customHeight="1">
      <c r="A161" s="70">
        <v>160</v>
      </c>
      <c r="B161" s="71" t="s">
        <v>1571</v>
      </c>
      <c r="C161" s="71" t="s">
        <v>381</v>
      </c>
      <c r="D161" s="71" t="s">
        <v>1572</v>
      </c>
      <c r="E161" s="71" t="s">
        <v>1478</v>
      </c>
      <c r="F161" s="71" t="s">
        <v>54</v>
      </c>
      <c r="G161" s="71" t="s">
        <v>125</v>
      </c>
      <c r="H161" s="71" t="s">
        <v>233</v>
      </c>
      <c r="I161" s="71" t="s">
        <v>428</v>
      </c>
      <c r="J161" s="71" t="s">
        <v>1432</v>
      </c>
      <c r="K161" s="71" t="s">
        <v>315</v>
      </c>
      <c r="L161" s="71" t="s">
        <v>1573</v>
      </c>
      <c r="M161" s="71" t="s">
        <v>1574</v>
      </c>
      <c r="N161" s="71" t="s">
        <v>1575</v>
      </c>
      <c r="O161" s="71" t="s">
        <v>1435</v>
      </c>
      <c r="P161" s="71" t="s">
        <v>60</v>
      </c>
      <c r="Q161" s="71" t="s">
        <v>431</v>
      </c>
      <c r="R161" s="71" t="s">
        <v>189</v>
      </c>
      <c r="S161" s="71" t="s">
        <v>62</v>
      </c>
      <c r="T161" s="71" t="s">
        <v>62</v>
      </c>
      <c r="U161" s="71" t="s">
        <v>62</v>
      </c>
      <c r="V161" s="71" t="s">
        <v>63</v>
      </c>
      <c r="W161" s="71" t="s">
        <v>62</v>
      </c>
      <c r="X161" s="71" t="s">
        <v>62</v>
      </c>
      <c r="Y161" s="71" t="s">
        <v>62</v>
      </c>
      <c r="Z161" s="71" t="s">
        <v>63</v>
      </c>
      <c r="AA161" s="71" t="s">
        <v>62</v>
      </c>
      <c r="AB161" s="71" t="s">
        <v>64</v>
      </c>
      <c r="AC161" s="71" t="s">
        <v>65</v>
      </c>
      <c r="AD161" s="71" t="s">
        <v>62</v>
      </c>
      <c r="AE161" s="71" t="s">
        <v>62</v>
      </c>
      <c r="AF161" s="71" t="s">
        <v>62</v>
      </c>
      <c r="AG161" s="71" t="s">
        <v>63</v>
      </c>
      <c r="AH161" s="71" t="s">
        <v>85</v>
      </c>
      <c r="AI161" s="71" t="s">
        <v>63</v>
      </c>
      <c r="AJ161" s="71" t="s">
        <v>63</v>
      </c>
      <c r="AK161" s="71" t="s">
        <v>63</v>
      </c>
      <c r="AL161" s="71" t="s">
        <v>63</v>
      </c>
      <c r="AM161" s="71" t="s">
        <v>132</v>
      </c>
      <c r="AN161" s="71" t="s">
        <v>1576</v>
      </c>
      <c r="AO161" s="71" t="s">
        <v>1577</v>
      </c>
      <c r="AP161" s="71" t="s">
        <v>1578</v>
      </c>
      <c r="AQ161" s="71" t="s">
        <v>428</v>
      </c>
      <c r="AR161" s="71" t="s">
        <v>62</v>
      </c>
      <c r="AS161" s="71"/>
      <c r="AT161" s="71" t="s">
        <v>63</v>
      </c>
      <c r="AU161" s="71" t="s">
        <v>1579</v>
      </c>
      <c r="AV161" s="79" cm="1">
        <f t="array" ref="AV16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0.08</v>
      </c>
      <c r="AW161" s="79" cm="1">
        <f t="array" ref="AW16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0.12</v>
      </c>
      <c r="AX161" s="71" t="str" cm="1">
        <f t="array" ref="AX16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multiple</v>
      </c>
      <c r="AY161" s="71" t="s">
        <v>63</v>
      </c>
      <c r="AZ161" s="71"/>
      <c r="BA161" s="71" t="s">
        <v>1580</v>
      </c>
      <c r="BB161" s="73" t="s">
        <v>1581</v>
      </c>
      <c r="BC161" s="36"/>
      <c r="BD161" s="35"/>
    </row>
    <row r="162" spans="1:56" ht="75" customHeight="1">
      <c r="A162" s="70">
        <v>161</v>
      </c>
      <c r="B162" s="71" t="s">
        <v>1582</v>
      </c>
      <c r="C162" s="71" t="s">
        <v>735</v>
      </c>
      <c r="D162" s="71" t="s">
        <v>1583</v>
      </c>
      <c r="E162" s="71" t="s">
        <v>1565</v>
      </c>
      <c r="F162" s="71" t="s">
        <v>231</v>
      </c>
      <c r="G162" s="71" t="s">
        <v>584</v>
      </c>
      <c r="H162" s="71" t="s">
        <v>217</v>
      </c>
      <c r="I162" s="71" t="s">
        <v>1215</v>
      </c>
      <c r="J162" s="71" t="s">
        <v>1432</v>
      </c>
      <c r="K162" s="71" t="s">
        <v>243</v>
      </c>
      <c r="L162" s="71" t="s">
        <v>1584</v>
      </c>
      <c r="M162" s="71" t="s">
        <v>1585</v>
      </c>
      <c r="N162" s="71"/>
      <c r="O162" s="71"/>
      <c r="P162" s="71"/>
      <c r="Q162" s="71"/>
      <c r="R162" s="71"/>
      <c r="S162" s="71"/>
      <c r="T162" s="71"/>
      <c r="U162" s="71"/>
      <c r="V162" s="71"/>
      <c r="W162" s="71"/>
      <c r="X162" s="71"/>
      <c r="Y162" s="71"/>
      <c r="Z162" s="71"/>
      <c r="AA162" s="71"/>
      <c r="AB162" s="71" t="s">
        <v>64</v>
      </c>
      <c r="AC162" s="71" t="s">
        <v>65</v>
      </c>
      <c r="AD162" s="71" t="s">
        <v>62</v>
      </c>
      <c r="AE162" s="71" t="s">
        <v>63</v>
      </c>
      <c r="AF162" s="71" t="s">
        <v>63</v>
      </c>
      <c r="AG162" s="71"/>
      <c r="AH162" s="71" t="s">
        <v>66</v>
      </c>
      <c r="AI162" s="71" t="s">
        <v>63</v>
      </c>
      <c r="AJ162" s="71" t="s">
        <v>63</v>
      </c>
      <c r="AK162" s="71" t="s">
        <v>63</v>
      </c>
      <c r="AL162" s="71" t="s">
        <v>62</v>
      </c>
      <c r="AM162" s="71" t="s">
        <v>63</v>
      </c>
      <c r="AN162" s="71"/>
      <c r="AO162" s="71"/>
      <c r="AP162" s="71" t="s">
        <v>1586</v>
      </c>
      <c r="AQ162" s="71" t="s">
        <v>1587</v>
      </c>
      <c r="AR162" s="71" t="s">
        <v>63</v>
      </c>
      <c r="AS162" s="71"/>
      <c r="AT162" s="71" t="s">
        <v>63</v>
      </c>
      <c r="AU162" s="71"/>
      <c r="AV162" s="79" t="str" cm="1">
        <f t="array" ref="AV16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62" s="79" t="str" cm="1">
        <f t="array" ref="AW16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62" s="71" t="str" cm="1">
        <f t="array" ref="AX16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62" s="71"/>
      <c r="AZ162" s="71"/>
      <c r="BA162" s="71" t="s">
        <v>1588</v>
      </c>
      <c r="BB162" s="73" t="s">
        <v>1589</v>
      </c>
      <c r="BC162" s="36"/>
      <c r="BD162" s="35"/>
    </row>
    <row r="163" spans="1:56" ht="75" customHeight="1">
      <c r="A163" s="70">
        <v>162</v>
      </c>
      <c r="B163" s="71" t="s">
        <v>1590</v>
      </c>
      <c r="C163" s="71" t="s">
        <v>1591</v>
      </c>
      <c r="D163" s="71" t="s">
        <v>1592</v>
      </c>
      <c r="E163" s="71" t="s">
        <v>1452</v>
      </c>
      <c r="F163" s="71" t="s">
        <v>231</v>
      </c>
      <c r="G163" s="71" t="s">
        <v>232</v>
      </c>
      <c r="H163" s="71" t="s">
        <v>217</v>
      </c>
      <c r="I163" s="71" t="s">
        <v>988</v>
      </c>
      <c r="J163" s="71" t="s">
        <v>1432</v>
      </c>
      <c r="K163" s="71" t="s">
        <v>243</v>
      </c>
      <c r="L163" s="71" t="s">
        <v>1593</v>
      </c>
      <c r="M163" s="71" t="s">
        <v>1594</v>
      </c>
      <c r="N163" s="71"/>
      <c r="O163" s="71"/>
      <c r="P163" s="71"/>
      <c r="Q163" s="71"/>
      <c r="R163" s="71"/>
      <c r="S163" s="71"/>
      <c r="T163" s="71"/>
      <c r="U163" s="71"/>
      <c r="V163" s="71"/>
      <c r="W163" s="71"/>
      <c r="X163" s="71"/>
      <c r="Y163" s="71"/>
      <c r="Z163" s="71"/>
      <c r="AA163" s="71"/>
      <c r="AB163" s="71" t="s">
        <v>64</v>
      </c>
      <c r="AC163" s="71" t="s">
        <v>65</v>
      </c>
      <c r="AD163" s="71" t="s">
        <v>62</v>
      </c>
      <c r="AE163" s="71" t="s">
        <v>62</v>
      </c>
      <c r="AF163" s="71" t="s">
        <v>63</v>
      </c>
      <c r="AG163" s="71"/>
      <c r="AH163" s="71" t="s">
        <v>85</v>
      </c>
      <c r="AI163" s="71" t="s">
        <v>63</v>
      </c>
      <c r="AJ163" s="71" t="s">
        <v>132</v>
      </c>
      <c r="AK163" s="71" t="s">
        <v>63</v>
      </c>
      <c r="AL163" s="71" t="s">
        <v>132</v>
      </c>
      <c r="AM163" s="71" t="s">
        <v>132</v>
      </c>
      <c r="AN163" s="71"/>
      <c r="AO163" s="71"/>
      <c r="AP163" s="71" t="s">
        <v>1595</v>
      </c>
      <c r="AQ163" s="71" t="s">
        <v>711</v>
      </c>
      <c r="AR163" s="71" t="s">
        <v>63</v>
      </c>
      <c r="AS163" s="71"/>
      <c r="AT163" s="71" t="s">
        <v>63</v>
      </c>
      <c r="AU163" s="71"/>
      <c r="AV163" s="79" t="str" cm="1">
        <f t="array" ref="AV16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63" s="79" t="str" cm="1">
        <f t="array" ref="AW16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63" s="71" t="str" cm="1">
        <f t="array" ref="AX16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63" s="71"/>
      <c r="AZ163" s="71"/>
      <c r="BA163" s="71" t="s">
        <v>1596</v>
      </c>
      <c r="BB163" s="73" t="s">
        <v>1597</v>
      </c>
      <c r="BC163" s="36"/>
      <c r="BD163" s="35"/>
    </row>
    <row r="164" spans="1:56" ht="75" customHeight="1">
      <c r="A164" s="70">
        <v>163</v>
      </c>
      <c r="B164" s="71" t="s">
        <v>1199</v>
      </c>
      <c r="C164" s="71" t="s">
        <v>735</v>
      </c>
      <c r="D164" s="71" t="s">
        <v>1598</v>
      </c>
      <c r="E164" s="71" t="s">
        <v>1522</v>
      </c>
      <c r="F164" s="71" t="s">
        <v>231</v>
      </c>
      <c r="G164" s="71" t="s">
        <v>736</v>
      </c>
      <c r="H164" s="71" t="s">
        <v>217</v>
      </c>
      <c r="I164" s="71" t="s">
        <v>250</v>
      </c>
      <c r="J164" s="71" t="s">
        <v>1432</v>
      </c>
      <c r="K164" s="71" t="s">
        <v>243</v>
      </c>
      <c r="L164" s="71" t="s">
        <v>1599</v>
      </c>
      <c r="M164" s="71" t="s">
        <v>1600</v>
      </c>
      <c r="N164" s="71"/>
      <c r="O164" s="71"/>
      <c r="P164" s="71"/>
      <c r="Q164" s="71"/>
      <c r="R164" s="71"/>
      <c r="S164" s="71"/>
      <c r="T164" s="71"/>
      <c r="U164" s="71"/>
      <c r="V164" s="71"/>
      <c r="W164" s="71"/>
      <c r="X164" s="71"/>
      <c r="Y164" s="71"/>
      <c r="Z164" s="71"/>
      <c r="AA164" s="71"/>
      <c r="AB164" s="71" t="s">
        <v>64</v>
      </c>
      <c r="AC164" s="71" t="s">
        <v>65</v>
      </c>
      <c r="AD164" s="71" t="s">
        <v>62</v>
      </c>
      <c r="AE164" s="71" t="s">
        <v>63</v>
      </c>
      <c r="AF164" s="71" t="s">
        <v>63</v>
      </c>
      <c r="AG164" s="71"/>
      <c r="AH164" s="71" t="s">
        <v>85</v>
      </c>
      <c r="AI164" s="71" t="s">
        <v>63</v>
      </c>
      <c r="AJ164" s="71" t="s">
        <v>63</v>
      </c>
      <c r="AK164" s="71" t="s">
        <v>63</v>
      </c>
      <c r="AL164" s="71" t="s">
        <v>63</v>
      </c>
      <c r="AM164" s="71" t="s">
        <v>63</v>
      </c>
      <c r="AN164" s="71"/>
      <c r="AO164" s="71"/>
      <c r="AP164" s="71" t="s">
        <v>1601</v>
      </c>
      <c r="AQ164" s="71" t="s">
        <v>1602</v>
      </c>
      <c r="AR164" s="71" t="s">
        <v>63</v>
      </c>
      <c r="AS164" s="71"/>
      <c r="AT164" s="71" t="s">
        <v>63</v>
      </c>
      <c r="AU164" s="71"/>
      <c r="AV164" s="79" t="str" cm="1">
        <f t="array" ref="AV16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64" s="79" t="str" cm="1">
        <f t="array" ref="AW16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64" s="71" t="str" cm="1">
        <f t="array" ref="AX16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64" s="71"/>
      <c r="AZ164" s="71"/>
      <c r="BA164" s="71" t="s">
        <v>1603</v>
      </c>
      <c r="BB164" s="73" t="s">
        <v>1206</v>
      </c>
      <c r="BC164" s="36"/>
      <c r="BD164" s="35"/>
    </row>
    <row r="165" spans="1:56" ht="75" customHeight="1">
      <c r="A165" s="70">
        <v>164</v>
      </c>
      <c r="B165" s="71" t="s">
        <v>1604</v>
      </c>
      <c r="C165" s="71" t="s">
        <v>381</v>
      </c>
      <c r="D165" s="71" t="s">
        <v>1605</v>
      </c>
      <c r="E165" s="71" t="s">
        <v>1505</v>
      </c>
      <c r="F165" s="71" t="s">
        <v>54</v>
      </c>
      <c r="G165" s="71" t="s">
        <v>125</v>
      </c>
      <c r="H165" s="71" t="s">
        <v>217</v>
      </c>
      <c r="I165" s="71" t="s">
        <v>1606</v>
      </c>
      <c r="J165" s="71" t="s">
        <v>1432</v>
      </c>
      <c r="K165" s="71" t="s">
        <v>243</v>
      </c>
      <c r="L165" s="71" t="s">
        <v>1607</v>
      </c>
      <c r="M165" s="71" t="s">
        <v>1608</v>
      </c>
      <c r="N165" s="71" t="s">
        <v>1565</v>
      </c>
      <c r="O165" s="71" t="s">
        <v>1609</v>
      </c>
      <c r="P165" s="71" t="s">
        <v>60</v>
      </c>
      <c r="Q165" s="71" t="s">
        <v>431</v>
      </c>
      <c r="R165" s="71" t="s">
        <v>189</v>
      </c>
      <c r="S165" s="71" t="s">
        <v>63</v>
      </c>
      <c r="T165" s="71" t="s">
        <v>62</v>
      </c>
      <c r="U165" s="71" t="s">
        <v>62</v>
      </c>
      <c r="V165" s="71" t="s">
        <v>63</v>
      </c>
      <c r="W165" s="71" t="s">
        <v>63</v>
      </c>
      <c r="X165" s="71" t="s">
        <v>63</v>
      </c>
      <c r="Y165" s="71" t="s">
        <v>62</v>
      </c>
      <c r="Z165" s="71" t="s">
        <v>63</v>
      </c>
      <c r="AA165" s="71" t="s">
        <v>63</v>
      </c>
      <c r="AB165" s="71" t="s">
        <v>64</v>
      </c>
      <c r="AC165" s="71" t="s">
        <v>65</v>
      </c>
      <c r="AD165" s="71" t="s">
        <v>62</v>
      </c>
      <c r="AE165" s="71" t="s">
        <v>62</v>
      </c>
      <c r="AF165" s="71" t="s">
        <v>63</v>
      </c>
      <c r="AG165" s="71" t="s">
        <v>63</v>
      </c>
      <c r="AH165" s="71" t="s">
        <v>85</v>
      </c>
      <c r="AI165" s="71" t="s">
        <v>63</v>
      </c>
      <c r="AJ165" s="71" t="s">
        <v>63</v>
      </c>
      <c r="AK165" s="71" t="s">
        <v>63</v>
      </c>
      <c r="AL165" s="71" t="s">
        <v>63</v>
      </c>
      <c r="AM165" s="71" t="s">
        <v>63</v>
      </c>
      <c r="AN165" s="71" t="s">
        <v>1610</v>
      </c>
      <c r="AO165" s="71" t="s">
        <v>1611</v>
      </c>
      <c r="AP165" s="71" t="s">
        <v>1612</v>
      </c>
      <c r="AQ165" s="71" t="s">
        <v>1613</v>
      </c>
      <c r="AR165" s="71" t="s">
        <v>62</v>
      </c>
      <c r="AS165" s="71"/>
      <c r="AT165" s="71" t="s">
        <v>63</v>
      </c>
      <c r="AU165" s="71" t="s">
        <v>72</v>
      </c>
      <c r="AV165" s="79" t="str" cm="1">
        <f t="array" ref="AV16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65" s="79" t="str" cm="1">
        <f t="array" ref="AW16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65" s="71" t="str" cm="1">
        <f t="array" ref="AX16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165" s="71" t="s">
        <v>63</v>
      </c>
      <c r="AZ165" s="71"/>
      <c r="BA165" s="71" t="s">
        <v>1614</v>
      </c>
      <c r="BB165" s="73" t="s">
        <v>1615</v>
      </c>
      <c r="BC165" s="36"/>
      <c r="BD165" s="35"/>
    </row>
    <row r="166" spans="1:56" ht="75" customHeight="1">
      <c r="A166" s="70">
        <v>165</v>
      </c>
      <c r="B166" s="71" t="s">
        <v>1616</v>
      </c>
      <c r="C166" s="71" t="s">
        <v>735</v>
      </c>
      <c r="D166" s="71" t="s">
        <v>1617</v>
      </c>
      <c r="E166" s="71" t="s">
        <v>1442</v>
      </c>
      <c r="F166" s="71" t="s">
        <v>231</v>
      </c>
      <c r="G166" s="71" t="s">
        <v>736</v>
      </c>
      <c r="H166" s="71" t="s">
        <v>217</v>
      </c>
      <c r="I166" s="71" t="s">
        <v>608</v>
      </c>
      <c r="J166" s="71" t="s">
        <v>1432</v>
      </c>
      <c r="K166" s="71" t="s">
        <v>266</v>
      </c>
      <c r="L166" s="71" t="s">
        <v>1618</v>
      </c>
      <c r="M166" s="71" t="s">
        <v>1619</v>
      </c>
      <c r="N166" s="71"/>
      <c r="O166" s="71"/>
      <c r="P166" s="71"/>
      <c r="Q166" s="71"/>
      <c r="R166" s="71"/>
      <c r="S166" s="71"/>
      <c r="T166" s="71"/>
      <c r="U166" s="71"/>
      <c r="V166" s="71"/>
      <c r="W166" s="71"/>
      <c r="X166" s="71"/>
      <c r="Y166" s="71"/>
      <c r="Z166" s="71"/>
      <c r="AA166" s="71"/>
      <c r="AB166" s="71" t="s">
        <v>64</v>
      </c>
      <c r="AC166" s="71" t="s">
        <v>65</v>
      </c>
      <c r="AD166" s="71" t="s">
        <v>63</v>
      </c>
      <c r="AE166" s="71" t="s">
        <v>63</v>
      </c>
      <c r="AF166" s="71" t="s">
        <v>63</v>
      </c>
      <c r="AG166" s="71"/>
      <c r="AH166" s="71" t="s">
        <v>85</v>
      </c>
      <c r="AI166" s="71" t="s">
        <v>63</v>
      </c>
      <c r="AJ166" s="71" t="s">
        <v>63</v>
      </c>
      <c r="AK166" s="71" t="s">
        <v>63</v>
      </c>
      <c r="AL166" s="71" t="s">
        <v>62</v>
      </c>
      <c r="AM166" s="71" t="s">
        <v>63</v>
      </c>
      <c r="AN166" s="71"/>
      <c r="AO166" s="71"/>
      <c r="AP166" s="71" t="s">
        <v>1620</v>
      </c>
      <c r="AQ166" s="71" t="s">
        <v>608</v>
      </c>
      <c r="AR166" s="71" t="s">
        <v>62</v>
      </c>
      <c r="AS166" s="71"/>
      <c r="AT166" s="71" t="s">
        <v>63</v>
      </c>
      <c r="AU166" s="71"/>
      <c r="AV166" s="79" t="str" cm="1">
        <f t="array" ref="AV16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66" s="79" t="str" cm="1">
        <f t="array" ref="AW16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66" s="71" t="str" cm="1">
        <f t="array" ref="AX16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66" s="71"/>
      <c r="AZ166" s="71"/>
      <c r="BA166" s="71" t="s">
        <v>1621</v>
      </c>
      <c r="BB166" s="73"/>
      <c r="BC166" s="36"/>
      <c r="BD166" s="35"/>
    </row>
    <row r="167" spans="1:56" ht="75" customHeight="1">
      <c r="A167" s="70">
        <v>166</v>
      </c>
      <c r="B167" s="71" t="s">
        <v>1622</v>
      </c>
      <c r="C167" s="71" t="s">
        <v>735</v>
      </c>
      <c r="D167" s="71" t="s">
        <v>1623</v>
      </c>
      <c r="E167" s="71" t="s">
        <v>1505</v>
      </c>
      <c r="F167" s="71" t="s">
        <v>231</v>
      </c>
      <c r="G167" s="71" t="s">
        <v>584</v>
      </c>
      <c r="H167" s="71" t="s">
        <v>217</v>
      </c>
      <c r="I167" s="71" t="s">
        <v>1215</v>
      </c>
      <c r="J167" s="71" t="s">
        <v>1432</v>
      </c>
      <c r="K167" s="71" t="s">
        <v>243</v>
      </c>
      <c r="L167" s="71" t="s">
        <v>1624</v>
      </c>
      <c r="M167" s="71" t="s">
        <v>1625</v>
      </c>
      <c r="N167" s="71"/>
      <c r="O167" s="71"/>
      <c r="P167" s="71"/>
      <c r="Q167" s="71"/>
      <c r="R167" s="71"/>
      <c r="S167" s="71"/>
      <c r="T167" s="71"/>
      <c r="U167" s="71"/>
      <c r="V167" s="71"/>
      <c r="W167" s="71"/>
      <c r="X167" s="71"/>
      <c r="Y167" s="71"/>
      <c r="Z167" s="71"/>
      <c r="AA167" s="71"/>
      <c r="AB167" s="71" t="s">
        <v>64</v>
      </c>
      <c r="AC167" s="71" t="s">
        <v>65</v>
      </c>
      <c r="AD167" s="71" t="s">
        <v>62</v>
      </c>
      <c r="AE167" s="71" t="s">
        <v>62</v>
      </c>
      <c r="AF167" s="71" t="s">
        <v>63</v>
      </c>
      <c r="AG167" s="71"/>
      <c r="AH167" s="71" t="s">
        <v>66</v>
      </c>
      <c r="AI167" s="71" t="s">
        <v>63</v>
      </c>
      <c r="AJ167" s="71" t="s">
        <v>132</v>
      </c>
      <c r="AK167" s="71" t="s">
        <v>63</v>
      </c>
      <c r="AL167" s="71" t="s">
        <v>132</v>
      </c>
      <c r="AM167" s="71" t="s">
        <v>63</v>
      </c>
      <c r="AN167" s="71"/>
      <c r="AO167" s="71"/>
      <c r="AP167" s="71" t="s">
        <v>1626</v>
      </c>
      <c r="AQ167" s="71" t="s">
        <v>1215</v>
      </c>
      <c r="AR167" s="71" t="s">
        <v>62</v>
      </c>
      <c r="AS167" s="71"/>
      <c r="AT167" s="71" t="s">
        <v>63</v>
      </c>
      <c r="AU167" s="71"/>
      <c r="AV167" s="79" t="str" cm="1">
        <f t="array" ref="AV16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67" s="79" t="str" cm="1">
        <f t="array" ref="AW16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67" s="71" t="str" cm="1">
        <f t="array" ref="AX16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67" s="71"/>
      <c r="AZ167" s="71"/>
      <c r="BA167" s="71" t="s">
        <v>1627</v>
      </c>
      <c r="BB167" s="73" t="s">
        <v>1628</v>
      </c>
      <c r="BC167" s="36"/>
      <c r="BD167" s="35"/>
    </row>
    <row r="168" spans="1:56" ht="75" customHeight="1">
      <c r="A168" s="70">
        <v>167</v>
      </c>
      <c r="B168" s="71" t="s">
        <v>1629</v>
      </c>
      <c r="C168" s="71" t="s">
        <v>1630</v>
      </c>
      <c r="D168" s="71" t="s">
        <v>1631</v>
      </c>
      <c r="E168" s="71" t="s">
        <v>1505</v>
      </c>
      <c r="F168" s="71" t="s">
        <v>231</v>
      </c>
      <c r="G168" s="71" t="s">
        <v>786</v>
      </c>
      <c r="H168" s="71" t="s">
        <v>217</v>
      </c>
      <c r="I168" s="71" t="s">
        <v>1632</v>
      </c>
      <c r="J168" s="71" t="s">
        <v>1432</v>
      </c>
      <c r="K168" s="71" t="s">
        <v>279</v>
      </c>
      <c r="L168" s="71" t="s">
        <v>1633</v>
      </c>
      <c r="M168" s="71" t="s">
        <v>1634</v>
      </c>
      <c r="N168" s="71"/>
      <c r="O168" s="71"/>
      <c r="P168" s="71"/>
      <c r="Q168" s="71"/>
      <c r="R168" s="71"/>
      <c r="S168" s="71"/>
      <c r="T168" s="71"/>
      <c r="U168" s="71"/>
      <c r="V168" s="71"/>
      <c r="W168" s="71"/>
      <c r="X168" s="71"/>
      <c r="Y168" s="71"/>
      <c r="Z168" s="71"/>
      <c r="AA168" s="71"/>
      <c r="AB168" s="71" t="s">
        <v>64</v>
      </c>
      <c r="AC168" s="71" t="s">
        <v>65</v>
      </c>
      <c r="AD168" s="71" t="s">
        <v>62</v>
      </c>
      <c r="AE168" s="71" t="s">
        <v>63</v>
      </c>
      <c r="AF168" s="71" t="s">
        <v>63</v>
      </c>
      <c r="AG168" s="71"/>
      <c r="AH168" s="71" t="s">
        <v>66</v>
      </c>
      <c r="AI168" s="71" t="s">
        <v>63</v>
      </c>
      <c r="AJ168" s="71" t="s">
        <v>63</v>
      </c>
      <c r="AK168" s="71" t="s">
        <v>63</v>
      </c>
      <c r="AL168" s="71" t="s">
        <v>63</v>
      </c>
      <c r="AM168" s="71" t="s">
        <v>63</v>
      </c>
      <c r="AN168" s="71"/>
      <c r="AO168" s="71"/>
      <c r="AP168" s="71" t="s">
        <v>1635</v>
      </c>
      <c r="AQ168" s="71" t="s">
        <v>1636</v>
      </c>
      <c r="AR168" s="71" t="s">
        <v>62</v>
      </c>
      <c r="AS168" s="71"/>
      <c r="AT168" s="71" t="s">
        <v>63</v>
      </c>
      <c r="AU168" s="71"/>
      <c r="AV168" s="79" t="str" cm="1">
        <f t="array" ref="AV16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68" s="79" t="str" cm="1">
        <f t="array" ref="AW16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68" s="71" t="str" cm="1">
        <f t="array" ref="AX16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68" s="71"/>
      <c r="AZ168" s="71"/>
      <c r="BA168" s="71" t="s">
        <v>1637</v>
      </c>
      <c r="BB168" s="73" t="s">
        <v>1638</v>
      </c>
      <c r="BC168" s="36"/>
      <c r="BD168" s="35"/>
    </row>
    <row r="169" spans="1:56" ht="75" customHeight="1">
      <c r="A169" s="70">
        <v>168</v>
      </c>
      <c r="B169" s="71" t="s">
        <v>1639</v>
      </c>
      <c r="C169" s="71" t="s">
        <v>1142</v>
      </c>
      <c r="D169" s="71" t="s">
        <v>1640</v>
      </c>
      <c r="E169" s="71" t="s">
        <v>1452</v>
      </c>
      <c r="F169" s="71" t="s">
        <v>231</v>
      </c>
      <c r="G169" s="71" t="s">
        <v>584</v>
      </c>
      <c r="H169" s="71" t="s">
        <v>217</v>
      </c>
      <c r="I169" s="71" t="s">
        <v>1215</v>
      </c>
      <c r="J169" s="71" t="s">
        <v>1432</v>
      </c>
      <c r="K169" s="71" t="s">
        <v>243</v>
      </c>
      <c r="L169" s="71" t="s">
        <v>1641</v>
      </c>
      <c r="M169" s="71" t="s">
        <v>1642</v>
      </c>
      <c r="N169" s="71"/>
      <c r="O169" s="71"/>
      <c r="P169" s="71"/>
      <c r="Q169" s="71"/>
      <c r="R169" s="71"/>
      <c r="S169" s="71"/>
      <c r="T169" s="71"/>
      <c r="U169" s="71"/>
      <c r="V169" s="71"/>
      <c r="W169" s="71"/>
      <c r="X169" s="71"/>
      <c r="Y169" s="71"/>
      <c r="Z169" s="71"/>
      <c r="AA169" s="71"/>
      <c r="AB169" s="71" t="s">
        <v>64</v>
      </c>
      <c r="AC169" s="71" t="s">
        <v>65</v>
      </c>
      <c r="AD169" s="71" t="s">
        <v>62</v>
      </c>
      <c r="AE169" s="71" t="s">
        <v>62</v>
      </c>
      <c r="AF169" s="71" t="s">
        <v>63</v>
      </c>
      <c r="AG169" s="71"/>
      <c r="AH169" s="71" t="s">
        <v>66</v>
      </c>
      <c r="AI169" s="71" t="s">
        <v>63</v>
      </c>
      <c r="AJ169" s="71" t="s">
        <v>63</v>
      </c>
      <c r="AK169" s="71" t="s">
        <v>63</v>
      </c>
      <c r="AL169" s="71" t="s">
        <v>63</v>
      </c>
      <c r="AM169" s="71" t="s">
        <v>63</v>
      </c>
      <c r="AN169" s="71"/>
      <c r="AO169" s="71"/>
      <c r="AP169" s="71" t="s">
        <v>1643</v>
      </c>
      <c r="AQ169" s="71" t="s">
        <v>1644</v>
      </c>
      <c r="AR169" s="71" t="s">
        <v>62</v>
      </c>
      <c r="AS169" s="71"/>
      <c r="AT169" s="71" t="s">
        <v>63</v>
      </c>
      <c r="AU169" s="71"/>
      <c r="AV169" s="79" t="str" cm="1">
        <f t="array" ref="AV16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69" s="79" t="str" cm="1">
        <f t="array" ref="AW16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69" s="71" t="str" cm="1">
        <f t="array" ref="AX16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69" s="71"/>
      <c r="AZ169" s="71"/>
      <c r="BA169" s="71" t="s">
        <v>1645</v>
      </c>
      <c r="BB169" s="73" t="s">
        <v>1646</v>
      </c>
      <c r="BC169" s="36"/>
      <c r="BD169" s="35"/>
    </row>
    <row r="170" spans="1:56" ht="75" customHeight="1">
      <c r="A170" s="70">
        <v>169</v>
      </c>
      <c r="B170" s="71" t="s">
        <v>1647</v>
      </c>
      <c r="C170" s="71" t="s">
        <v>735</v>
      </c>
      <c r="D170" s="71" t="s">
        <v>1648</v>
      </c>
      <c r="E170" s="71" t="s">
        <v>1478</v>
      </c>
      <c r="F170" s="71" t="s">
        <v>231</v>
      </c>
      <c r="G170" s="71" t="s">
        <v>584</v>
      </c>
      <c r="H170" s="71" t="s">
        <v>217</v>
      </c>
      <c r="I170" s="71" t="s">
        <v>1215</v>
      </c>
      <c r="J170" s="71" t="s">
        <v>1432</v>
      </c>
      <c r="K170" s="71" t="s">
        <v>243</v>
      </c>
      <c r="L170" s="71" t="s">
        <v>1649</v>
      </c>
      <c r="M170" s="71" t="s">
        <v>1650</v>
      </c>
      <c r="N170" s="71"/>
      <c r="O170" s="71"/>
      <c r="P170" s="71"/>
      <c r="Q170" s="71"/>
      <c r="R170" s="71"/>
      <c r="S170" s="71"/>
      <c r="T170" s="71"/>
      <c r="U170" s="71"/>
      <c r="V170" s="71"/>
      <c r="W170" s="71"/>
      <c r="X170" s="71"/>
      <c r="Y170" s="71"/>
      <c r="Z170" s="71"/>
      <c r="AA170" s="71"/>
      <c r="AB170" s="71" t="s">
        <v>64</v>
      </c>
      <c r="AC170" s="71" t="s">
        <v>65</v>
      </c>
      <c r="AD170" s="71" t="s">
        <v>62</v>
      </c>
      <c r="AE170" s="71" t="s">
        <v>62</v>
      </c>
      <c r="AF170" s="71" t="s">
        <v>63</v>
      </c>
      <c r="AG170" s="71"/>
      <c r="AH170" s="71" t="s">
        <v>66</v>
      </c>
      <c r="AI170" s="71" t="s">
        <v>63</v>
      </c>
      <c r="AJ170" s="71" t="s">
        <v>63</v>
      </c>
      <c r="AK170" s="71" t="s">
        <v>63</v>
      </c>
      <c r="AL170" s="71" t="s">
        <v>62</v>
      </c>
      <c r="AM170" s="71" t="s">
        <v>63</v>
      </c>
      <c r="AN170" s="71"/>
      <c r="AO170" s="71"/>
      <c r="AP170" s="71" t="s">
        <v>1651</v>
      </c>
      <c r="AQ170" s="71" t="s">
        <v>608</v>
      </c>
      <c r="AR170" s="71" t="s">
        <v>62</v>
      </c>
      <c r="AS170" s="71"/>
      <c r="AT170" s="71" t="s">
        <v>63</v>
      </c>
      <c r="AU170" s="71"/>
      <c r="AV170" s="79" t="str" cm="1">
        <f t="array" ref="AV17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70" s="79" t="str" cm="1">
        <f t="array" ref="AW17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70" s="71" t="str" cm="1">
        <f t="array" ref="AX17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70" s="71"/>
      <c r="AZ170" s="71"/>
      <c r="BA170" s="71" t="s">
        <v>1652</v>
      </c>
      <c r="BB170" s="73" t="s">
        <v>1653</v>
      </c>
      <c r="BC170" s="36"/>
      <c r="BD170" s="35"/>
    </row>
    <row r="171" spans="1:56" ht="75" customHeight="1">
      <c r="A171" s="70">
        <v>170</v>
      </c>
      <c r="B171" s="71" t="s">
        <v>1654</v>
      </c>
      <c r="C171" s="71" t="s">
        <v>1655</v>
      </c>
      <c r="D171" s="71" t="s">
        <v>1656</v>
      </c>
      <c r="E171" s="71" t="s">
        <v>1505</v>
      </c>
      <c r="F171" s="71" t="s">
        <v>231</v>
      </c>
      <c r="G171" s="71" t="s">
        <v>786</v>
      </c>
      <c r="H171" s="71" t="s">
        <v>233</v>
      </c>
      <c r="I171" s="71" t="s">
        <v>1657</v>
      </c>
      <c r="J171" s="71" t="s">
        <v>1432</v>
      </c>
      <c r="K171" s="71" t="s">
        <v>243</v>
      </c>
      <c r="L171" s="71" t="s">
        <v>1658</v>
      </c>
      <c r="M171" s="71" t="s">
        <v>1659</v>
      </c>
      <c r="N171" s="71"/>
      <c r="O171" s="71"/>
      <c r="P171" s="71"/>
      <c r="Q171" s="71"/>
      <c r="R171" s="71"/>
      <c r="S171" s="71"/>
      <c r="T171" s="71"/>
      <c r="U171" s="71"/>
      <c r="V171" s="71"/>
      <c r="W171" s="71"/>
      <c r="X171" s="71"/>
      <c r="Y171" s="71"/>
      <c r="Z171" s="71"/>
      <c r="AA171" s="71"/>
      <c r="AB171" s="71" t="s">
        <v>64</v>
      </c>
      <c r="AC171" s="71" t="s">
        <v>65</v>
      </c>
      <c r="AD171" s="71" t="s">
        <v>63</v>
      </c>
      <c r="AE171" s="71" t="s">
        <v>63</v>
      </c>
      <c r="AF171" s="71" t="s">
        <v>63</v>
      </c>
      <c r="AG171" s="71"/>
      <c r="AH171" s="71" t="s">
        <v>85</v>
      </c>
      <c r="AI171" s="71" t="s">
        <v>63</v>
      </c>
      <c r="AJ171" s="71" t="s">
        <v>63</v>
      </c>
      <c r="AK171" s="71" t="s">
        <v>63</v>
      </c>
      <c r="AL171" s="71" t="s">
        <v>62</v>
      </c>
      <c r="AM171" s="71" t="s">
        <v>63</v>
      </c>
      <c r="AN171" s="71"/>
      <c r="AO171" s="71"/>
      <c r="AP171" s="71" t="s">
        <v>1660</v>
      </c>
      <c r="AQ171" s="71" t="s">
        <v>1657</v>
      </c>
      <c r="AR171" s="71" t="s">
        <v>62</v>
      </c>
      <c r="AS171" s="71"/>
      <c r="AT171" s="71" t="s">
        <v>63</v>
      </c>
      <c r="AU171" s="71"/>
      <c r="AV171" s="79" t="str" cm="1">
        <f t="array" ref="AV17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71" s="79" t="str" cm="1">
        <f t="array" ref="AW17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71" s="71" t="str" cm="1">
        <f t="array" ref="AX17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71" s="71"/>
      <c r="AZ171" s="71"/>
      <c r="BA171" s="71" t="s">
        <v>1661</v>
      </c>
      <c r="BB171" s="73" t="s">
        <v>1662</v>
      </c>
      <c r="BC171" s="36"/>
      <c r="BD171" s="35"/>
    </row>
    <row r="172" spans="1:56" ht="75" customHeight="1">
      <c r="A172" s="70">
        <v>171</v>
      </c>
      <c r="B172" s="71" t="s">
        <v>1663</v>
      </c>
      <c r="C172" s="71" t="s">
        <v>1664</v>
      </c>
      <c r="D172" s="71" t="s">
        <v>1665</v>
      </c>
      <c r="E172" s="71" t="s">
        <v>1452</v>
      </c>
      <c r="F172" s="71" t="s">
        <v>54</v>
      </c>
      <c r="G172" s="71" t="s">
        <v>125</v>
      </c>
      <c r="H172" s="71" t="s">
        <v>233</v>
      </c>
      <c r="I172" s="71" t="s">
        <v>840</v>
      </c>
      <c r="J172" s="71" t="s">
        <v>1432</v>
      </c>
      <c r="K172" s="71" t="s">
        <v>315</v>
      </c>
      <c r="L172" s="71" t="s">
        <v>1666</v>
      </c>
      <c r="M172" s="71" t="s">
        <v>1667</v>
      </c>
      <c r="N172" s="71" t="s">
        <v>1505</v>
      </c>
      <c r="O172" s="71" t="s">
        <v>1668</v>
      </c>
      <c r="P172" s="71" t="s">
        <v>60</v>
      </c>
      <c r="Q172" s="71" t="s">
        <v>81</v>
      </c>
      <c r="R172" s="71" t="s">
        <v>1669</v>
      </c>
      <c r="S172" s="71" t="s">
        <v>62</v>
      </c>
      <c r="T172" s="71" t="s">
        <v>62</v>
      </c>
      <c r="U172" s="71" t="s">
        <v>62</v>
      </c>
      <c r="V172" s="71" t="s">
        <v>62</v>
      </c>
      <c r="W172" s="71" t="s">
        <v>63</v>
      </c>
      <c r="X172" s="71" t="s">
        <v>62</v>
      </c>
      <c r="Y172" s="71" t="s">
        <v>62</v>
      </c>
      <c r="Z172" s="71" t="s">
        <v>62</v>
      </c>
      <c r="AA172" s="71" t="s">
        <v>63</v>
      </c>
      <c r="AB172" s="71" t="s">
        <v>142</v>
      </c>
      <c r="AC172" s="71" t="s">
        <v>65</v>
      </c>
      <c r="AD172" s="71" t="s">
        <v>62</v>
      </c>
      <c r="AE172" s="71" t="s">
        <v>62</v>
      </c>
      <c r="AF172" s="71" t="s">
        <v>63</v>
      </c>
      <c r="AG172" s="71" t="s">
        <v>63</v>
      </c>
      <c r="AH172" s="71" t="s">
        <v>85</v>
      </c>
      <c r="AI172" s="71" t="s">
        <v>63</v>
      </c>
      <c r="AJ172" s="71" t="s">
        <v>63</v>
      </c>
      <c r="AK172" s="71" t="s">
        <v>63</v>
      </c>
      <c r="AL172" s="71" t="s">
        <v>132</v>
      </c>
      <c r="AM172" s="71" t="s">
        <v>63</v>
      </c>
      <c r="AN172" s="71" t="s">
        <v>1670</v>
      </c>
      <c r="AO172" s="71" t="s">
        <v>1671</v>
      </c>
      <c r="AP172" s="71" t="s">
        <v>1672</v>
      </c>
      <c r="AQ172" s="71" t="s">
        <v>528</v>
      </c>
      <c r="AR172" s="71" t="s">
        <v>63</v>
      </c>
      <c r="AS172" s="71"/>
      <c r="AT172" s="71" t="s">
        <v>63</v>
      </c>
      <c r="AU172" s="71" t="s">
        <v>1673</v>
      </c>
      <c r="AV172" s="79" cm="1">
        <f t="array" ref="AV17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7.0000000000000007E-2</v>
      </c>
      <c r="AW172" s="79" cm="1">
        <f t="array" ref="AW17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7.0000000000000007E-2</v>
      </c>
      <c r="AX172" s="71" t="str" cm="1">
        <f t="array" ref="AX17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172" s="71" t="s">
        <v>63</v>
      </c>
      <c r="AZ172" s="71"/>
      <c r="BA172" s="71" t="s">
        <v>1674</v>
      </c>
      <c r="BB172" s="73" t="s">
        <v>1675</v>
      </c>
      <c r="BC172" s="36"/>
      <c r="BD172" s="35"/>
    </row>
    <row r="173" spans="1:56" ht="75" customHeight="1">
      <c r="A173" s="70">
        <v>172</v>
      </c>
      <c r="B173" s="71" t="s">
        <v>1676</v>
      </c>
      <c r="C173" s="71" t="s">
        <v>1677</v>
      </c>
      <c r="D173" s="71" t="s">
        <v>1678</v>
      </c>
      <c r="E173" s="71" t="s">
        <v>1502</v>
      </c>
      <c r="F173" s="71" t="s">
        <v>54</v>
      </c>
      <c r="G173" s="71" t="s">
        <v>125</v>
      </c>
      <c r="H173" s="71" t="s">
        <v>233</v>
      </c>
      <c r="I173" s="71" t="s">
        <v>608</v>
      </c>
      <c r="J173" s="71" t="s">
        <v>1432</v>
      </c>
      <c r="K173" s="71" t="s">
        <v>266</v>
      </c>
      <c r="L173" s="71" t="s">
        <v>1679</v>
      </c>
      <c r="M173" s="71" t="s">
        <v>1680</v>
      </c>
      <c r="N173" s="71"/>
      <c r="O173" s="71" t="s">
        <v>1506</v>
      </c>
      <c r="P173" s="71" t="s">
        <v>60</v>
      </c>
      <c r="Q173" s="71" t="s">
        <v>81</v>
      </c>
      <c r="R173" s="71" t="s">
        <v>373</v>
      </c>
      <c r="S173" s="71" t="s">
        <v>62</v>
      </c>
      <c r="T173" s="71" t="s">
        <v>62</v>
      </c>
      <c r="U173" s="71" t="s">
        <v>62</v>
      </c>
      <c r="V173" s="71" t="s">
        <v>63</v>
      </c>
      <c r="W173" s="71" t="s">
        <v>62</v>
      </c>
      <c r="X173" s="71" t="s">
        <v>63</v>
      </c>
      <c r="Y173" s="71" t="s">
        <v>62</v>
      </c>
      <c r="Z173" s="71" t="s">
        <v>62</v>
      </c>
      <c r="AA173" s="71" t="s">
        <v>62</v>
      </c>
      <c r="AB173" s="71" t="s">
        <v>64</v>
      </c>
      <c r="AC173" s="71" t="s">
        <v>65</v>
      </c>
      <c r="AD173" s="71" t="s">
        <v>62</v>
      </c>
      <c r="AE173" s="71" t="s">
        <v>62</v>
      </c>
      <c r="AF173" s="71" t="s">
        <v>63</v>
      </c>
      <c r="AG173" s="71" t="s">
        <v>63</v>
      </c>
      <c r="AH173" s="71" t="s">
        <v>85</v>
      </c>
      <c r="AI173" s="71" t="s">
        <v>63</v>
      </c>
      <c r="AJ173" s="71" t="s">
        <v>63</v>
      </c>
      <c r="AK173" s="71" t="s">
        <v>63</v>
      </c>
      <c r="AL173" s="71" t="s">
        <v>62</v>
      </c>
      <c r="AM173" s="71" t="s">
        <v>63</v>
      </c>
      <c r="AN173" s="71" t="s">
        <v>1681</v>
      </c>
      <c r="AO173" s="71" t="s">
        <v>1682</v>
      </c>
      <c r="AP173" s="71" t="s">
        <v>1683</v>
      </c>
      <c r="AQ173" s="71" t="s">
        <v>1684</v>
      </c>
      <c r="AR173" s="71" t="s">
        <v>132</v>
      </c>
      <c r="AS173" s="71"/>
      <c r="AT173" s="71" t="s">
        <v>63</v>
      </c>
      <c r="AU173" s="71" t="s">
        <v>1685</v>
      </c>
      <c r="AV173" s="79" cm="1">
        <f t="array" ref="AV17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0.08</v>
      </c>
      <c r="AW173" s="79" cm="1">
        <f t="array" ref="AW17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0.08</v>
      </c>
      <c r="AX173" s="71" t="str" cm="1">
        <f t="array" ref="AX17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173" s="71" t="s">
        <v>63</v>
      </c>
      <c r="AZ173" s="71"/>
      <c r="BA173" s="71" t="s">
        <v>1686</v>
      </c>
      <c r="BB173" s="73" t="s">
        <v>1687</v>
      </c>
      <c r="BC173" s="36"/>
      <c r="BD173" s="35"/>
    </row>
    <row r="174" spans="1:56" ht="75" customHeight="1">
      <c r="A174" s="70">
        <v>173</v>
      </c>
      <c r="B174" s="71" t="s">
        <v>1688</v>
      </c>
      <c r="C174" s="71" t="s">
        <v>264</v>
      </c>
      <c r="D174" s="71" t="s">
        <v>1689</v>
      </c>
      <c r="E174" s="71" t="s">
        <v>1565</v>
      </c>
      <c r="F174" s="71" t="s">
        <v>54</v>
      </c>
      <c r="G174" s="71" t="s">
        <v>201</v>
      </c>
      <c r="H174" s="71" t="s">
        <v>233</v>
      </c>
      <c r="I174" s="71" t="s">
        <v>1215</v>
      </c>
      <c r="J174" s="71" t="s">
        <v>1432</v>
      </c>
      <c r="K174" s="71" t="s">
        <v>243</v>
      </c>
      <c r="L174" s="71" t="s">
        <v>1690</v>
      </c>
      <c r="M174" s="71" t="s">
        <v>1691</v>
      </c>
      <c r="N174" s="71" t="s">
        <v>1575</v>
      </c>
      <c r="O174" s="71" t="s">
        <v>1506</v>
      </c>
      <c r="P174" s="71" t="s">
        <v>60</v>
      </c>
      <c r="Q174" s="71" t="s">
        <v>81</v>
      </c>
      <c r="R174" s="71" t="s">
        <v>1669</v>
      </c>
      <c r="S174" s="71" t="s">
        <v>62</v>
      </c>
      <c r="T174" s="71" t="s">
        <v>62</v>
      </c>
      <c r="U174" s="71" t="s">
        <v>62</v>
      </c>
      <c r="V174" s="71" t="s">
        <v>62</v>
      </c>
      <c r="W174" s="71" t="s">
        <v>63</v>
      </c>
      <c r="X174" s="71" t="s">
        <v>63</v>
      </c>
      <c r="Y174" s="71" t="s">
        <v>62</v>
      </c>
      <c r="Z174" s="71" t="s">
        <v>63</v>
      </c>
      <c r="AA174" s="71" t="s">
        <v>62</v>
      </c>
      <c r="AB174" s="71" t="s">
        <v>1692</v>
      </c>
      <c r="AC174" s="71" t="s">
        <v>100</v>
      </c>
      <c r="AD174" s="71" t="s">
        <v>62</v>
      </c>
      <c r="AE174" s="71" t="s">
        <v>62</v>
      </c>
      <c r="AF174" s="71" t="s">
        <v>62</v>
      </c>
      <c r="AG174" s="71" t="s">
        <v>63</v>
      </c>
      <c r="AH174" s="71" t="s">
        <v>85</v>
      </c>
      <c r="AI174" s="71" t="s">
        <v>132</v>
      </c>
      <c r="AJ174" s="71" t="s">
        <v>62</v>
      </c>
      <c r="AK174" s="71" t="s">
        <v>62</v>
      </c>
      <c r="AL174" s="71" t="s">
        <v>62</v>
      </c>
      <c r="AM174" s="71" t="s">
        <v>132</v>
      </c>
      <c r="AN174" s="71"/>
      <c r="AO174" s="71" t="s">
        <v>1693</v>
      </c>
      <c r="AP174" s="71" t="s">
        <v>464</v>
      </c>
      <c r="AQ174" s="71" t="s">
        <v>465</v>
      </c>
      <c r="AR174" s="71" t="s">
        <v>63</v>
      </c>
      <c r="AS174" s="71"/>
      <c r="AT174" s="71" t="s">
        <v>62</v>
      </c>
      <c r="AU174" s="71" t="s">
        <v>72</v>
      </c>
      <c r="AV174" s="79" t="str" cm="1">
        <f t="array" ref="AV17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74" s="79" t="str" cm="1">
        <f t="array" ref="AW17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74" s="71" t="str" cm="1">
        <f t="array" ref="AX17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174" s="71" t="s">
        <v>63</v>
      </c>
      <c r="AZ174" s="71"/>
      <c r="BA174" s="71" t="s">
        <v>1694</v>
      </c>
      <c r="BB174" s="73"/>
      <c r="BC174" s="36"/>
      <c r="BD174" s="35"/>
    </row>
    <row r="175" spans="1:56" ht="75" customHeight="1">
      <c r="A175" s="70">
        <v>174</v>
      </c>
      <c r="B175" s="71" t="s">
        <v>1695</v>
      </c>
      <c r="C175" s="71" t="s">
        <v>264</v>
      </c>
      <c r="D175" s="71" t="s">
        <v>1696</v>
      </c>
      <c r="E175" s="71" t="s">
        <v>1461</v>
      </c>
      <c r="F175" s="71" t="s">
        <v>54</v>
      </c>
      <c r="G175" s="71" t="s">
        <v>125</v>
      </c>
      <c r="H175" s="71" t="s">
        <v>233</v>
      </c>
      <c r="I175" s="71" t="s">
        <v>509</v>
      </c>
      <c r="J175" s="71" t="s">
        <v>1432</v>
      </c>
      <c r="K175" s="71" t="s">
        <v>218</v>
      </c>
      <c r="L175" s="71" t="s">
        <v>1697</v>
      </c>
      <c r="M175" s="71" t="s">
        <v>1698</v>
      </c>
      <c r="N175" s="71" t="s">
        <v>1575</v>
      </c>
      <c r="O175" s="71" t="s">
        <v>1668</v>
      </c>
      <c r="P175" s="71" t="s">
        <v>60</v>
      </c>
      <c r="Q175" s="71" t="s">
        <v>81</v>
      </c>
      <c r="R175" s="71" t="s">
        <v>373</v>
      </c>
      <c r="S175" s="71" t="s">
        <v>62</v>
      </c>
      <c r="T175" s="71" t="s">
        <v>62</v>
      </c>
      <c r="U175" s="71" t="s">
        <v>62</v>
      </c>
      <c r="V175" s="71" t="s">
        <v>63</v>
      </c>
      <c r="W175" s="71" t="s">
        <v>63</v>
      </c>
      <c r="X175" s="71" t="s">
        <v>63</v>
      </c>
      <c r="Y175" s="71" t="s">
        <v>62</v>
      </c>
      <c r="Z175" s="71" t="s">
        <v>63</v>
      </c>
      <c r="AA175" s="71" t="s">
        <v>62</v>
      </c>
      <c r="AB175" s="71" t="s">
        <v>64</v>
      </c>
      <c r="AC175" s="71" t="s">
        <v>100</v>
      </c>
      <c r="AD175" s="71" t="s">
        <v>62</v>
      </c>
      <c r="AE175" s="71" t="s">
        <v>62</v>
      </c>
      <c r="AF175" s="71" t="s">
        <v>63</v>
      </c>
      <c r="AG175" s="71" t="s">
        <v>63</v>
      </c>
      <c r="AH175" s="71" t="s">
        <v>85</v>
      </c>
      <c r="AI175" s="71" t="s">
        <v>63</v>
      </c>
      <c r="AJ175" s="71" t="s">
        <v>63</v>
      </c>
      <c r="AK175" s="71" t="s">
        <v>63</v>
      </c>
      <c r="AL175" s="71" t="s">
        <v>62</v>
      </c>
      <c r="AM175" s="71" t="s">
        <v>63</v>
      </c>
      <c r="AN175" s="71" t="s">
        <v>1699</v>
      </c>
      <c r="AO175" s="71" t="s">
        <v>1700</v>
      </c>
      <c r="AP175" s="71" t="s">
        <v>1701</v>
      </c>
      <c r="AQ175" s="71" t="s">
        <v>509</v>
      </c>
      <c r="AR175" s="71" t="s">
        <v>62</v>
      </c>
      <c r="AS175" s="71"/>
      <c r="AT175" s="71" t="s">
        <v>63</v>
      </c>
      <c r="AU175" s="71" t="s">
        <v>1702</v>
      </c>
      <c r="AV175" s="79" cm="1">
        <f t="array" ref="AV17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175" s="79" cm="1">
        <f t="array" ref="AW17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175" s="71" t="str" cm="1">
        <f t="array" ref="AX17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175" s="71" t="s">
        <v>63</v>
      </c>
      <c r="AZ175" s="71"/>
      <c r="BA175" s="71" t="s">
        <v>1703</v>
      </c>
      <c r="BB175" s="73" t="s">
        <v>1704</v>
      </c>
      <c r="BC175" s="36"/>
      <c r="BD175" s="35"/>
    </row>
    <row r="176" spans="1:56" ht="75" customHeight="1">
      <c r="A176" s="70">
        <v>175</v>
      </c>
      <c r="B176" s="71" t="s">
        <v>1705</v>
      </c>
      <c r="C176" s="71" t="s">
        <v>1706</v>
      </c>
      <c r="D176" s="71" t="s">
        <v>1707</v>
      </c>
      <c r="E176" s="71" t="s">
        <v>1565</v>
      </c>
      <c r="F176" s="71" t="s">
        <v>54</v>
      </c>
      <c r="G176" s="71" t="s">
        <v>125</v>
      </c>
      <c r="H176" s="71" t="s">
        <v>233</v>
      </c>
      <c r="I176" s="71" t="s">
        <v>250</v>
      </c>
      <c r="J176" s="71" t="s">
        <v>1432</v>
      </c>
      <c r="K176" s="71" t="s">
        <v>243</v>
      </c>
      <c r="L176" s="71" t="s">
        <v>1708</v>
      </c>
      <c r="M176" s="71" t="s">
        <v>1709</v>
      </c>
      <c r="N176" s="71" t="s">
        <v>1710</v>
      </c>
      <c r="O176" s="71" t="s">
        <v>1609</v>
      </c>
      <c r="P176" s="71" t="s">
        <v>60</v>
      </c>
      <c r="Q176" s="71" t="s">
        <v>81</v>
      </c>
      <c r="R176" s="71" t="s">
        <v>1669</v>
      </c>
      <c r="S176" s="71" t="s">
        <v>62</v>
      </c>
      <c r="T176" s="71" t="s">
        <v>62</v>
      </c>
      <c r="U176" s="71" t="s">
        <v>62</v>
      </c>
      <c r="V176" s="71" t="s">
        <v>62</v>
      </c>
      <c r="W176" s="71" t="s">
        <v>63</v>
      </c>
      <c r="X176" s="71" t="s">
        <v>63</v>
      </c>
      <c r="Y176" s="71" t="s">
        <v>62</v>
      </c>
      <c r="Z176" s="71" t="s">
        <v>63</v>
      </c>
      <c r="AA176" s="71" t="s">
        <v>63</v>
      </c>
      <c r="AB176" s="71" t="s">
        <v>64</v>
      </c>
      <c r="AC176" s="71" t="s">
        <v>84</v>
      </c>
      <c r="AD176" s="71" t="s">
        <v>62</v>
      </c>
      <c r="AE176" s="71" t="s">
        <v>62</v>
      </c>
      <c r="AF176" s="71" t="s">
        <v>62</v>
      </c>
      <c r="AG176" s="71" t="s">
        <v>63</v>
      </c>
      <c r="AH176" s="71" t="s">
        <v>85</v>
      </c>
      <c r="AI176" s="71" t="s">
        <v>63</v>
      </c>
      <c r="AJ176" s="71" t="s">
        <v>63</v>
      </c>
      <c r="AK176" s="71" t="s">
        <v>63</v>
      </c>
      <c r="AL176" s="71" t="s">
        <v>62</v>
      </c>
      <c r="AM176" s="71" t="s">
        <v>132</v>
      </c>
      <c r="AN176" s="71" t="s">
        <v>1711</v>
      </c>
      <c r="AO176" s="71"/>
      <c r="AP176" s="71" t="s">
        <v>1712</v>
      </c>
      <c r="AQ176" s="71" t="s">
        <v>272</v>
      </c>
      <c r="AR176" s="71" t="s">
        <v>63</v>
      </c>
      <c r="AS176" s="71"/>
      <c r="AT176" s="71" t="s">
        <v>63</v>
      </c>
      <c r="AU176" s="71" t="s">
        <v>1713</v>
      </c>
      <c r="AV176" s="79" cm="1">
        <f t="array" ref="AV17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176" s="79" cm="1">
        <f t="array" ref="AW17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176" s="71" t="str" cm="1">
        <f t="array" ref="AX17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176" s="71" t="s">
        <v>63</v>
      </c>
      <c r="AZ176" s="71"/>
      <c r="BA176" s="71" t="s">
        <v>1714</v>
      </c>
      <c r="BB176" s="73" t="s">
        <v>1715</v>
      </c>
      <c r="BC176" s="36"/>
      <c r="BD176" s="35"/>
    </row>
    <row r="177" spans="1:56" ht="75" customHeight="1">
      <c r="A177" s="70">
        <v>176</v>
      </c>
      <c r="B177" s="71" t="s">
        <v>772</v>
      </c>
      <c r="C177" s="71" t="s">
        <v>1716</v>
      </c>
      <c r="D177" s="71" t="s">
        <v>1717</v>
      </c>
      <c r="E177" s="71" t="s">
        <v>1718</v>
      </c>
      <c r="F177" s="71" t="s">
        <v>54</v>
      </c>
      <c r="G177" s="71" t="s">
        <v>125</v>
      </c>
      <c r="H177" s="71" t="s">
        <v>233</v>
      </c>
      <c r="I177" s="71" t="s">
        <v>608</v>
      </c>
      <c r="J177" s="71" t="s">
        <v>1432</v>
      </c>
      <c r="K177" s="71" t="s">
        <v>266</v>
      </c>
      <c r="L177" s="71" t="s">
        <v>1719</v>
      </c>
      <c r="M177" s="71" t="s">
        <v>1720</v>
      </c>
      <c r="N177" s="71" t="s">
        <v>1721</v>
      </c>
      <c r="O177" s="71" t="s">
        <v>1505</v>
      </c>
      <c r="P177" s="71" t="s">
        <v>60</v>
      </c>
      <c r="Q177" s="71" t="s">
        <v>155</v>
      </c>
      <c r="R177" s="71" t="s">
        <v>1669</v>
      </c>
      <c r="S177" s="71" t="s">
        <v>62</v>
      </c>
      <c r="T177" s="71" t="s">
        <v>62</v>
      </c>
      <c r="U177" s="71" t="s">
        <v>62</v>
      </c>
      <c r="V177" s="71" t="s">
        <v>62</v>
      </c>
      <c r="W177" s="71" t="s">
        <v>62</v>
      </c>
      <c r="X177" s="71" t="s">
        <v>63</v>
      </c>
      <c r="Y177" s="71" t="s">
        <v>62</v>
      </c>
      <c r="Z177" s="71" t="s">
        <v>63</v>
      </c>
      <c r="AA177" s="71" t="s">
        <v>62</v>
      </c>
      <c r="AB177" s="71" t="s">
        <v>142</v>
      </c>
      <c r="AC177" s="71" t="s">
        <v>84</v>
      </c>
      <c r="AD177" s="71" t="s">
        <v>62</v>
      </c>
      <c r="AE177" s="71" t="s">
        <v>62</v>
      </c>
      <c r="AF177" s="71" t="s">
        <v>63</v>
      </c>
      <c r="AG177" s="71" t="s">
        <v>63</v>
      </c>
      <c r="AH177" s="71" t="s">
        <v>85</v>
      </c>
      <c r="AI177" s="71" t="s">
        <v>63</v>
      </c>
      <c r="AJ177" s="71" t="s">
        <v>63</v>
      </c>
      <c r="AK177" s="71" t="s">
        <v>63</v>
      </c>
      <c r="AL177" s="71" t="s">
        <v>132</v>
      </c>
      <c r="AM177" s="71" t="s">
        <v>63</v>
      </c>
      <c r="AN177" s="71" t="s">
        <v>1722</v>
      </c>
      <c r="AO177" s="71"/>
      <c r="AP177" s="71" t="s">
        <v>1723</v>
      </c>
      <c r="AQ177" s="71" t="s">
        <v>608</v>
      </c>
      <c r="AR177" s="71" t="s">
        <v>62</v>
      </c>
      <c r="AS177" s="71"/>
      <c r="AT177" s="71" t="s">
        <v>63</v>
      </c>
      <c r="AU177" s="71" t="s">
        <v>1724</v>
      </c>
      <c r="AV177" s="79" cm="1">
        <f t="array" ref="AV17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0.11</v>
      </c>
      <c r="AW177" s="79" cm="1">
        <f t="array" ref="AW17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0.11</v>
      </c>
      <c r="AX177" s="71" t="str" cm="1">
        <f t="array" ref="AX17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177" s="71" t="s">
        <v>63</v>
      </c>
      <c r="AZ177" s="71"/>
      <c r="BA177" s="71" t="s">
        <v>1725</v>
      </c>
      <c r="BB177" s="73" t="s">
        <v>1726</v>
      </c>
      <c r="BC177" s="36"/>
      <c r="BD177" s="35"/>
    </row>
    <row r="178" spans="1:56" ht="75" customHeight="1">
      <c r="A178" s="70">
        <v>177</v>
      </c>
      <c r="B178" s="71" t="s">
        <v>1727</v>
      </c>
      <c r="C178" s="71" t="s">
        <v>735</v>
      </c>
      <c r="D178" s="71" t="s">
        <v>1728</v>
      </c>
      <c r="E178" s="71" t="s">
        <v>1478</v>
      </c>
      <c r="F178" s="71" t="s">
        <v>231</v>
      </c>
      <c r="G178" s="71" t="s">
        <v>736</v>
      </c>
      <c r="H178" s="71" t="s">
        <v>217</v>
      </c>
      <c r="I178" s="71" t="s">
        <v>1215</v>
      </c>
      <c r="J178" s="71" t="s">
        <v>1432</v>
      </c>
      <c r="K178" s="71" t="s">
        <v>243</v>
      </c>
      <c r="L178" s="71" t="s">
        <v>1729</v>
      </c>
      <c r="M178" s="71" t="s">
        <v>1730</v>
      </c>
      <c r="N178" s="71"/>
      <c r="O178" s="71"/>
      <c r="P178" s="71"/>
      <c r="Q178" s="71"/>
      <c r="R178" s="71"/>
      <c r="S178" s="71"/>
      <c r="T178" s="71"/>
      <c r="U178" s="71"/>
      <c r="V178" s="71"/>
      <c r="W178" s="71"/>
      <c r="X178" s="71"/>
      <c r="Y178" s="71"/>
      <c r="Z178" s="71"/>
      <c r="AA178" s="71"/>
      <c r="AB178" s="71" t="s">
        <v>64</v>
      </c>
      <c r="AC178" s="71" t="s">
        <v>65</v>
      </c>
      <c r="AD178" s="71" t="s">
        <v>62</v>
      </c>
      <c r="AE178" s="71" t="s">
        <v>62</v>
      </c>
      <c r="AF178" s="71" t="s">
        <v>63</v>
      </c>
      <c r="AG178" s="71"/>
      <c r="AH178" s="71" t="s">
        <v>66</v>
      </c>
      <c r="AI178" s="71" t="s">
        <v>63</v>
      </c>
      <c r="AJ178" s="71" t="s">
        <v>63</v>
      </c>
      <c r="AK178" s="71" t="s">
        <v>63</v>
      </c>
      <c r="AL178" s="71" t="s">
        <v>62</v>
      </c>
      <c r="AM178" s="71" t="s">
        <v>62</v>
      </c>
      <c r="AN178" s="71"/>
      <c r="AO178" s="71"/>
      <c r="AP178" s="71" t="s">
        <v>1731</v>
      </c>
      <c r="AQ178" s="71" t="s">
        <v>608</v>
      </c>
      <c r="AR178" s="71" t="s">
        <v>132</v>
      </c>
      <c r="AS178" s="71"/>
      <c r="AT178" s="71" t="s">
        <v>63</v>
      </c>
      <c r="AU178" s="71"/>
      <c r="AV178" s="79" t="str" cm="1">
        <f t="array" ref="AV17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78" s="79" t="str" cm="1">
        <f t="array" ref="AW17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78" s="71" t="str" cm="1">
        <f t="array" ref="AX17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78" s="71"/>
      <c r="AZ178" s="71"/>
      <c r="BA178" s="71" t="s">
        <v>1732</v>
      </c>
      <c r="BB178" s="73" t="s">
        <v>1733</v>
      </c>
      <c r="BC178" s="36"/>
      <c r="BD178" s="35"/>
    </row>
    <row r="179" spans="1:56" ht="146.25" customHeight="1">
      <c r="A179" s="70">
        <v>178</v>
      </c>
      <c r="B179" s="71" t="s">
        <v>1734</v>
      </c>
      <c r="C179" s="71" t="s">
        <v>52</v>
      </c>
      <c r="D179" s="71" t="s">
        <v>1735</v>
      </c>
      <c r="E179" s="71" t="s">
        <v>1494</v>
      </c>
      <c r="F179" s="71" t="s">
        <v>54</v>
      </c>
      <c r="G179" s="71" t="s">
        <v>125</v>
      </c>
      <c r="H179" s="71" t="s">
        <v>56</v>
      </c>
      <c r="I179" s="71" t="s">
        <v>1736</v>
      </c>
      <c r="J179" s="71" t="s">
        <v>1737</v>
      </c>
      <c r="K179" s="71" t="s">
        <v>1738</v>
      </c>
      <c r="L179" s="71" t="s">
        <v>1739</v>
      </c>
      <c r="M179" s="71" t="s">
        <v>1740</v>
      </c>
      <c r="N179" s="71" t="s">
        <v>1710</v>
      </c>
      <c r="O179" s="71" t="s">
        <v>1668</v>
      </c>
      <c r="P179" s="71" t="s">
        <v>60</v>
      </c>
      <c r="Q179" s="71" t="s">
        <v>81</v>
      </c>
      <c r="R179" s="71" t="s">
        <v>1669</v>
      </c>
      <c r="S179" s="71" t="s">
        <v>62</v>
      </c>
      <c r="T179" s="71" t="s">
        <v>62</v>
      </c>
      <c r="U179" s="71" t="s">
        <v>62</v>
      </c>
      <c r="V179" s="71" t="s">
        <v>62</v>
      </c>
      <c r="W179" s="71" t="s">
        <v>62</v>
      </c>
      <c r="X179" s="71" t="s">
        <v>62</v>
      </c>
      <c r="Y179" s="71" t="s">
        <v>62</v>
      </c>
      <c r="Z179" s="71" t="s">
        <v>63</v>
      </c>
      <c r="AA179" s="71" t="s">
        <v>62</v>
      </c>
      <c r="AB179" s="71" t="s">
        <v>142</v>
      </c>
      <c r="AC179" s="71" t="s">
        <v>84</v>
      </c>
      <c r="AD179" s="71" t="s">
        <v>62</v>
      </c>
      <c r="AE179" s="71" t="s">
        <v>62</v>
      </c>
      <c r="AF179" s="71" t="s">
        <v>62</v>
      </c>
      <c r="AG179" s="71" t="s">
        <v>63</v>
      </c>
      <c r="AH179" s="71" t="s">
        <v>85</v>
      </c>
      <c r="AI179" s="71" t="s">
        <v>63</v>
      </c>
      <c r="AJ179" s="71" t="s">
        <v>62</v>
      </c>
      <c r="AK179" s="71" t="s">
        <v>62</v>
      </c>
      <c r="AL179" s="71" t="s">
        <v>63</v>
      </c>
      <c r="AM179" s="71" t="s">
        <v>63</v>
      </c>
      <c r="AN179" s="71" t="s">
        <v>1741</v>
      </c>
      <c r="AO179" s="71" t="s">
        <v>1742</v>
      </c>
      <c r="AP179" s="71" t="s">
        <v>1743</v>
      </c>
      <c r="AQ179" s="71" t="s">
        <v>1744</v>
      </c>
      <c r="AR179" s="71" t="s">
        <v>63</v>
      </c>
      <c r="AS179" s="71"/>
      <c r="AT179" s="71" t="s">
        <v>63</v>
      </c>
      <c r="AU179" s="71" t="s">
        <v>72</v>
      </c>
      <c r="AV179" s="79" t="str" cm="1">
        <f t="array" ref="AV17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79" s="79" t="str" cm="1">
        <f t="array" ref="AW17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79" s="71" t="str" cm="1">
        <f t="array" ref="AX17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179" s="71" t="s">
        <v>63</v>
      </c>
      <c r="AZ179" s="71"/>
      <c r="BA179" s="71" t="s">
        <v>1745</v>
      </c>
      <c r="BB179" s="73" t="s">
        <v>1746</v>
      </c>
      <c r="BC179" s="36"/>
      <c r="BD179" s="35"/>
    </row>
    <row r="180" spans="1:56" ht="75" customHeight="1">
      <c r="A180" s="70">
        <v>179</v>
      </c>
      <c r="B180" s="71" t="s">
        <v>1749</v>
      </c>
      <c r="C180" s="71" t="s">
        <v>381</v>
      </c>
      <c r="D180" s="71" t="s">
        <v>1750</v>
      </c>
      <c r="E180" s="71" t="s">
        <v>1751</v>
      </c>
      <c r="F180" s="71" t="s">
        <v>54</v>
      </c>
      <c r="G180" s="71" t="s">
        <v>125</v>
      </c>
      <c r="H180" s="71" t="s">
        <v>233</v>
      </c>
      <c r="I180" s="71" t="s">
        <v>608</v>
      </c>
      <c r="J180" s="71" t="s">
        <v>1432</v>
      </c>
      <c r="K180" s="71" t="s">
        <v>266</v>
      </c>
      <c r="L180" s="71" t="s">
        <v>1752</v>
      </c>
      <c r="M180" s="71" t="s">
        <v>1753</v>
      </c>
      <c r="N180" s="71" t="s">
        <v>1754</v>
      </c>
      <c r="O180" s="71" t="s">
        <v>1506</v>
      </c>
      <c r="P180" s="71" t="s">
        <v>60</v>
      </c>
      <c r="Q180" s="71" t="s">
        <v>431</v>
      </c>
      <c r="R180" s="71" t="s">
        <v>189</v>
      </c>
      <c r="S180" s="71" t="s">
        <v>62</v>
      </c>
      <c r="T180" s="71" t="s">
        <v>62</v>
      </c>
      <c r="U180" s="71" t="s">
        <v>62</v>
      </c>
      <c r="V180" s="71" t="s">
        <v>62</v>
      </c>
      <c r="W180" s="71" t="s">
        <v>62</v>
      </c>
      <c r="X180" s="71" t="s">
        <v>63</v>
      </c>
      <c r="Y180" s="71" t="s">
        <v>62</v>
      </c>
      <c r="Z180" s="71" t="s">
        <v>63</v>
      </c>
      <c r="AA180" s="71" t="s">
        <v>62</v>
      </c>
      <c r="AB180" s="71" t="s">
        <v>142</v>
      </c>
      <c r="AC180" s="71" t="s">
        <v>65</v>
      </c>
      <c r="AD180" s="71" t="s">
        <v>62</v>
      </c>
      <c r="AE180" s="71" t="s">
        <v>62</v>
      </c>
      <c r="AF180" s="71" t="s">
        <v>63</v>
      </c>
      <c r="AG180" s="71" t="s">
        <v>63</v>
      </c>
      <c r="AH180" s="71" t="s">
        <v>85</v>
      </c>
      <c r="AI180" s="71" t="s">
        <v>63</v>
      </c>
      <c r="AJ180" s="71" t="s">
        <v>62</v>
      </c>
      <c r="AK180" s="71" t="s">
        <v>132</v>
      </c>
      <c r="AL180" s="71" t="s">
        <v>63</v>
      </c>
      <c r="AM180" s="71" t="s">
        <v>63</v>
      </c>
      <c r="AN180" s="71" t="s">
        <v>1755</v>
      </c>
      <c r="AO180" s="71" t="s">
        <v>1756</v>
      </c>
      <c r="AP180" s="71" t="s">
        <v>1757</v>
      </c>
      <c r="AQ180" s="71" t="s">
        <v>608</v>
      </c>
      <c r="AR180" s="71" t="s">
        <v>62</v>
      </c>
      <c r="AS180" s="71"/>
      <c r="AT180" s="71" t="s">
        <v>63</v>
      </c>
      <c r="AU180" s="71" t="s">
        <v>72</v>
      </c>
      <c r="AV180" s="79" t="str" cm="1">
        <f t="array" ref="AV18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80" s="79" t="str" cm="1">
        <f t="array" ref="AW18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80" s="71" t="str" cm="1">
        <f t="array" ref="AX18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180" s="71" t="s">
        <v>63</v>
      </c>
      <c r="AZ180" s="71"/>
      <c r="BA180" s="71" t="s">
        <v>1758</v>
      </c>
      <c r="BB180" s="73" t="s">
        <v>1759</v>
      </c>
      <c r="BC180" s="36"/>
      <c r="BD180" s="35"/>
    </row>
    <row r="181" spans="1:56" ht="75" customHeight="1">
      <c r="A181" s="70">
        <v>180</v>
      </c>
      <c r="B181" s="71" t="s">
        <v>1760</v>
      </c>
      <c r="C181" s="71" t="s">
        <v>735</v>
      </c>
      <c r="D181" s="71" t="s">
        <v>1761</v>
      </c>
      <c r="E181" s="71" t="s">
        <v>1494</v>
      </c>
      <c r="F181" s="71" t="s">
        <v>231</v>
      </c>
      <c r="G181" s="71" t="s">
        <v>736</v>
      </c>
      <c r="H181" s="71" t="s">
        <v>217</v>
      </c>
      <c r="I181" s="71" t="s">
        <v>842</v>
      </c>
      <c r="J181" s="71" t="s">
        <v>1432</v>
      </c>
      <c r="K181" s="71" t="s">
        <v>315</v>
      </c>
      <c r="L181" s="71" t="s">
        <v>1762</v>
      </c>
      <c r="M181" s="71" t="s">
        <v>1763</v>
      </c>
      <c r="N181" s="71"/>
      <c r="O181" s="71"/>
      <c r="P181" s="71"/>
      <c r="Q181" s="71"/>
      <c r="R181" s="71"/>
      <c r="S181" s="71"/>
      <c r="T181" s="71"/>
      <c r="U181" s="71"/>
      <c r="V181" s="71"/>
      <c r="W181" s="71"/>
      <c r="X181" s="71"/>
      <c r="Y181" s="71"/>
      <c r="Z181" s="71"/>
      <c r="AA181" s="71"/>
      <c r="AB181" s="71" t="s">
        <v>64</v>
      </c>
      <c r="AC181" s="71" t="s">
        <v>65</v>
      </c>
      <c r="AD181" s="71" t="s">
        <v>62</v>
      </c>
      <c r="AE181" s="71" t="s">
        <v>62</v>
      </c>
      <c r="AF181" s="71" t="s">
        <v>63</v>
      </c>
      <c r="AG181" s="71"/>
      <c r="AH181" s="71" t="s">
        <v>66</v>
      </c>
      <c r="AI181" s="71" t="s">
        <v>63</v>
      </c>
      <c r="AJ181" s="71" t="s">
        <v>63</v>
      </c>
      <c r="AK181" s="71" t="s">
        <v>63</v>
      </c>
      <c r="AL181" s="71" t="s">
        <v>62</v>
      </c>
      <c r="AM181" s="71" t="s">
        <v>63</v>
      </c>
      <c r="AN181" s="71"/>
      <c r="AO181" s="71"/>
      <c r="AP181" s="71" t="s">
        <v>1764</v>
      </c>
      <c r="AQ181" s="71" t="s">
        <v>1765</v>
      </c>
      <c r="AR181" s="71" t="s">
        <v>63</v>
      </c>
      <c r="AS181" s="71"/>
      <c r="AT181" s="71" t="s">
        <v>63</v>
      </c>
      <c r="AU181" s="71"/>
      <c r="AV181" s="79" t="str" cm="1">
        <f t="array" ref="AV18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81" s="79" t="str" cm="1">
        <f t="array" ref="AW18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81" s="71" t="str" cm="1">
        <f t="array" ref="AX18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81" s="71"/>
      <c r="AZ181" s="71"/>
      <c r="BA181" s="71" t="s">
        <v>1766</v>
      </c>
      <c r="BB181" s="73" t="s">
        <v>1767</v>
      </c>
      <c r="BC181" s="36"/>
      <c r="BD181" s="35"/>
    </row>
    <row r="182" spans="1:56" ht="75" customHeight="1">
      <c r="A182" s="70">
        <v>181</v>
      </c>
      <c r="B182" s="71" t="s">
        <v>1768</v>
      </c>
      <c r="C182" s="71" t="s">
        <v>1769</v>
      </c>
      <c r="D182" s="71" t="s">
        <v>1770</v>
      </c>
      <c r="E182" s="71" t="s">
        <v>1522</v>
      </c>
      <c r="F182" s="71" t="s">
        <v>231</v>
      </c>
      <c r="G182" s="71" t="s">
        <v>232</v>
      </c>
      <c r="H182" s="71" t="s">
        <v>233</v>
      </c>
      <c r="I182" s="71" t="s">
        <v>285</v>
      </c>
      <c r="J182" s="71" t="s">
        <v>1432</v>
      </c>
      <c r="K182" s="71" t="s">
        <v>279</v>
      </c>
      <c r="L182" s="71" t="s">
        <v>1771</v>
      </c>
      <c r="M182" s="71" t="s">
        <v>1772</v>
      </c>
      <c r="N182" s="71"/>
      <c r="O182" s="71"/>
      <c r="P182" s="71"/>
      <c r="Q182" s="71"/>
      <c r="R182" s="71"/>
      <c r="S182" s="71"/>
      <c r="T182" s="71"/>
      <c r="U182" s="71"/>
      <c r="V182" s="71"/>
      <c r="W182" s="71"/>
      <c r="X182" s="71"/>
      <c r="Y182" s="71"/>
      <c r="Z182" s="71"/>
      <c r="AA182" s="71"/>
      <c r="AB182" s="71" t="s">
        <v>64</v>
      </c>
      <c r="AC182" s="71" t="s">
        <v>65</v>
      </c>
      <c r="AD182" s="71" t="s">
        <v>62</v>
      </c>
      <c r="AE182" s="71" t="s">
        <v>62</v>
      </c>
      <c r="AF182" s="71" t="s">
        <v>63</v>
      </c>
      <c r="AG182" s="71"/>
      <c r="AH182" s="71" t="s">
        <v>85</v>
      </c>
      <c r="AI182" s="71" t="s">
        <v>63</v>
      </c>
      <c r="AJ182" s="71" t="s">
        <v>63</v>
      </c>
      <c r="AK182" s="71" t="s">
        <v>63</v>
      </c>
      <c r="AL182" s="71" t="s">
        <v>63</v>
      </c>
      <c r="AM182" s="71" t="s">
        <v>63</v>
      </c>
      <c r="AN182" s="71"/>
      <c r="AO182" s="71"/>
      <c r="AP182" s="71" t="s">
        <v>1773</v>
      </c>
      <c r="AQ182" s="71" t="s">
        <v>1774</v>
      </c>
      <c r="AR182" s="71" t="s">
        <v>63</v>
      </c>
      <c r="AS182" s="71"/>
      <c r="AT182" s="71" t="s">
        <v>63</v>
      </c>
      <c r="AU182" s="71"/>
      <c r="AV182" s="79" t="str" cm="1">
        <f t="array" ref="AV18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82" s="79" t="str" cm="1">
        <f t="array" ref="AW18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82" s="71" t="str" cm="1">
        <f t="array" ref="AX18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82" s="71"/>
      <c r="AZ182" s="71"/>
      <c r="BA182" s="71" t="s">
        <v>1775</v>
      </c>
      <c r="BB182" s="73" t="s">
        <v>1776</v>
      </c>
      <c r="BC182" s="36"/>
      <c r="BD182" s="35"/>
    </row>
    <row r="183" spans="1:56" ht="75" customHeight="1">
      <c r="A183" s="70">
        <v>182</v>
      </c>
      <c r="B183" s="71" t="s">
        <v>1777</v>
      </c>
      <c r="C183" s="71" t="s">
        <v>1778</v>
      </c>
      <c r="D183" s="71" t="s">
        <v>1779</v>
      </c>
      <c r="E183" s="71" t="s">
        <v>1461</v>
      </c>
      <c r="F183" s="71" t="s">
        <v>231</v>
      </c>
      <c r="G183" s="71" t="s">
        <v>201</v>
      </c>
      <c r="H183" s="71" t="s">
        <v>217</v>
      </c>
      <c r="I183" s="71" t="s">
        <v>285</v>
      </c>
      <c r="J183" s="71" t="s">
        <v>1432</v>
      </c>
      <c r="K183" s="71" t="s">
        <v>279</v>
      </c>
      <c r="L183" s="71" t="s">
        <v>1780</v>
      </c>
      <c r="M183" s="71" t="s">
        <v>1781</v>
      </c>
      <c r="N183" s="71"/>
      <c r="O183" s="71"/>
      <c r="P183" s="71"/>
      <c r="Q183" s="71"/>
      <c r="R183" s="71"/>
      <c r="S183" s="71"/>
      <c r="T183" s="71"/>
      <c r="U183" s="71"/>
      <c r="V183" s="71"/>
      <c r="W183" s="71"/>
      <c r="X183" s="71"/>
      <c r="Y183" s="71"/>
      <c r="Z183" s="71"/>
      <c r="AA183" s="71"/>
      <c r="AB183" s="71" t="s">
        <v>64</v>
      </c>
      <c r="AC183" s="71" t="s">
        <v>84</v>
      </c>
      <c r="AD183" s="71" t="s">
        <v>62</v>
      </c>
      <c r="AE183" s="71" t="s">
        <v>62</v>
      </c>
      <c r="AF183" s="71" t="s">
        <v>63</v>
      </c>
      <c r="AG183" s="71"/>
      <c r="AH183" s="71" t="s">
        <v>85</v>
      </c>
      <c r="AI183" s="71" t="s">
        <v>63</v>
      </c>
      <c r="AJ183" s="71" t="s">
        <v>63</v>
      </c>
      <c r="AK183" s="71" t="s">
        <v>63</v>
      </c>
      <c r="AL183" s="71" t="s">
        <v>63</v>
      </c>
      <c r="AM183" s="71" t="s">
        <v>63</v>
      </c>
      <c r="AN183" s="71"/>
      <c r="AO183" s="71"/>
      <c r="AP183" s="71" t="s">
        <v>1782</v>
      </c>
      <c r="AQ183" s="71" t="s">
        <v>1783</v>
      </c>
      <c r="AR183" s="71" t="s">
        <v>62</v>
      </c>
      <c r="AS183" s="71"/>
      <c r="AT183" s="71" t="s">
        <v>63</v>
      </c>
      <c r="AU183" s="71"/>
      <c r="AV183" s="79" t="str" cm="1">
        <f t="array" ref="AV18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83" s="79" t="str" cm="1">
        <f t="array" ref="AW18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83" s="71" t="str" cm="1">
        <f t="array" ref="AX18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83" s="71"/>
      <c r="AZ183" s="71"/>
      <c r="BA183" s="71" t="s">
        <v>1784</v>
      </c>
      <c r="BB183" s="73"/>
      <c r="BC183" s="36"/>
      <c r="BD183" s="35"/>
    </row>
    <row r="184" spans="1:56" ht="75" customHeight="1">
      <c r="A184" s="70">
        <v>183</v>
      </c>
      <c r="B184" s="71" t="s">
        <v>1785</v>
      </c>
      <c r="C184" s="71" t="s">
        <v>800</v>
      </c>
      <c r="D184" s="71" t="s">
        <v>1786</v>
      </c>
      <c r="E184" s="71" t="s">
        <v>1478</v>
      </c>
      <c r="F184" s="71" t="s">
        <v>231</v>
      </c>
      <c r="G184" s="71" t="s">
        <v>584</v>
      </c>
      <c r="H184" s="71" t="s">
        <v>217</v>
      </c>
      <c r="I184" s="71" t="s">
        <v>1787</v>
      </c>
      <c r="J184" s="71" t="s">
        <v>1432</v>
      </c>
      <c r="K184" s="71" t="s">
        <v>266</v>
      </c>
      <c r="L184" s="71" t="s">
        <v>1788</v>
      </c>
      <c r="M184" s="71" t="s">
        <v>1789</v>
      </c>
      <c r="N184" s="71"/>
      <c r="O184" s="71"/>
      <c r="P184" s="71"/>
      <c r="Q184" s="71"/>
      <c r="R184" s="71"/>
      <c r="S184" s="71"/>
      <c r="T184" s="71"/>
      <c r="U184" s="71"/>
      <c r="V184" s="71"/>
      <c r="W184" s="71"/>
      <c r="X184" s="71"/>
      <c r="Y184" s="71"/>
      <c r="Z184" s="71"/>
      <c r="AA184" s="71"/>
      <c r="AB184" s="71" t="s">
        <v>64</v>
      </c>
      <c r="AC184" s="71" t="s">
        <v>65</v>
      </c>
      <c r="AD184" s="71" t="s">
        <v>62</v>
      </c>
      <c r="AE184" s="71" t="s">
        <v>62</v>
      </c>
      <c r="AF184" s="71" t="s">
        <v>63</v>
      </c>
      <c r="AG184" s="71"/>
      <c r="AH184" s="71" t="s">
        <v>66</v>
      </c>
      <c r="AI184" s="71" t="s">
        <v>132</v>
      </c>
      <c r="AJ184" s="71" t="s">
        <v>132</v>
      </c>
      <c r="AK184" s="71" t="s">
        <v>63</v>
      </c>
      <c r="AL184" s="71" t="s">
        <v>62</v>
      </c>
      <c r="AM184" s="71" t="s">
        <v>63</v>
      </c>
      <c r="AN184" s="71"/>
      <c r="AO184" s="71"/>
      <c r="AP184" s="71" t="s">
        <v>1790</v>
      </c>
      <c r="AQ184" s="71" t="s">
        <v>1791</v>
      </c>
      <c r="AR184" s="71" t="s">
        <v>62</v>
      </c>
      <c r="AS184" s="71"/>
      <c r="AT184" s="71" t="s">
        <v>63</v>
      </c>
      <c r="AU184" s="71"/>
      <c r="AV184" s="79" t="str" cm="1">
        <f t="array" ref="AV18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84" s="79" t="str" cm="1">
        <f t="array" ref="AW18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84" s="71" t="str" cm="1">
        <f t="array" ref="AX18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84" s="71"/>
      <c r="AZ184" s="71"/>
      <c r="BA184" s="71" t="s">
        <v>1792</v>
      </c>
      <c r="BB184" s="73" t="s">
        <v>1793</v>
      </c>
      <c r="BC184" s="36"/>
      <c r="BD184" s="35"/>
    </row>
    <row r="185" spans="1:56" ht="75" customHeight="1">
      <c r="A185" s="70">
        <v>184</v>
      </c>
      <c r="B185" s="71" t="s">
        <v>1794</v>
      </c>
      <c r="C185" s="71" t="s">
        <v>706</v>
      </c>
      <c r="D185" s="71" t="s">
        <v>1795</v>
      </c>
      <c r="E185" s="71" t="s">
        <v>1505</v>
      </c>
      <c r="F185" s="71" t="s">
        <v>54</v>
      </c>
      <c r="G185" s="71" t="s">
        <v>125</v>
      </c>
      <c r="H185" s="71" t="s">
        <v>233</v>
      </c>
      <c r="I185" s="71" t="s">
        <v>1215</v>
      </c>
      <c r="J185" s="71" t="s">
        <v>1432</v>
      </c>
      <c r="K185" s="71" t="s">
        <v>243</v>
      </c>
      <c r="L185" s="71" t="s">
        <v>1796</v>
      </c>
      <c r="M185" s="71" t="s">
        <v>1797</v>
      </c>
      <c r="N185" s="71"/>
      <c r="O185" s="71" t="s">
        <v>1506</v>
      </c>
      <c r="P185" s="71" t="s">
        <v>60</v>
      </c>
      <c r="Q185" s="71" t="s">
        <v>81</v>
      </c>
      <c r="R185" s="71" t="s">
        <v>189</v>
      </c>
      <c r="S185" s="71" t="s">
        <v>62</v>
      </c>
      <c r="T185" s="71" t="s">
        <v>62</v>
      </c>
      <c r="U185" s="71" t="s">
        <v>62</v>
      </c>
      <c r="V185" s="71" t="s">
        <v>63</v>
      </c>
      <c r="W185" s="71" t="s">
        <v>63</v>
      </c>
      <c r="X185" s="71" t="s">
        <v>63</v>
      </c>
      <c r="Y185" s="71" t="s">
        <v>62</v>
      </c>
      <c r="Z185" s="71" t="s">
        <v>63</v>
      </c>
      <c r="AA185" s="71" t="s">
        <v>63</v>
      </c>
      <c r="AB185" s="71" t="s">
        <v>64</v>
      </c>
      <c r="AC185" s="71" t="s">
        <v>65</v>
      </c>
      <c r="AD185" s="71" t="s">
        <v>62</v>
      </c>
      <c r="AE185" s="71" t="s">
        <v>62</v>
      </c>
      <c r="AF185" s="71" t="s">
        <v>63</v>
      </c>
      <c r="AG185" s="71" t="s">
        <v>63</v>
      </c>
      <c r="AH185" s="71" t="s">
        <v>85</v>
      </c>
      <c r="AI185" s="71" t="s">
        <v>63</v>
      </c>
      <c r="AJ185" s="71" t="s">
        <v>63</v>
      </c>
      <c r="AK185" s="71" t="s">
        <v>63</v>
      </c>
      <c r="AL185" s="71" t="s">
        <v>62</v>
      </c>
      <c r="AM185" s="71" t="s">
        <v>63</v>
      </c>
      <c r="AN185" s="71" t="s">
        <v>1798</v>
      </c>
      <c r="AO185" s="71" t="s">
        <v>1799</v>
      </c>
      <c r="AP185" s="71" t="s">
        <v>1800</v>
      </c>
      <c r="AQ185" s="71" t="s">
        <v>1801</v>
      </c>
      <c r="AR185" s="71" t="s">
        <v>63</v>
      </c>
      <c r="AS185" s="71"/>
      <c r="AT185" s="71" t="s">
        <v>63</v>
      </c>
      <c r="AU185" s="71" t="s">
        <v>1802</v>
      </c>
      <c r="AV185" s="79" cm="1">
        <f t="array" ref="AV18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0.03</v>
      </c>
      <c r="AW185" s="79" cm="1">
        <f t="array" ref="AW18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0.03</v>
      </c>
      <c r="AX185" s="71" t="str" cm="1">
        <f t="array" ref="AX18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185" s="71" t="s">
        <v>63</v>
      </c>
      <c r="AZ185" s="71"/>
      <c r="BA185" s="71" t="s">
        <v>1803</v>
      </c>
      <c r="BB185" s="73" t="s">
        <v>1804</v>
      </c>
      <c r="BC185" s="36"/>
      <c r="BD185" s="35"/>
    </row>
    <row r="186" spans="1:56" ht="75" customHeight="1">
      <c r="A186" s="70">
        <v>185</v>
      </c>
      <c r="B186" s="71" t="s">
        <v>1805</v>
      </c>
      <c r="C186" s="71" t="s">
        <v>1806</v>
      </c>
      <c r="D186" s="71" t="s">
        <v>1807</v>
      </c>
      <c r="E186" s="71" t="s">
        <v>1478</v>
      </c>
      <c r="F186" s="71" t="s">
        <v>231</v>
      </c>
      <c r="G186" s="71" t="s">
        <v>232</v>
      </c>
      <c r="H186" s="71" t="s">
        <v>233</v>
      </c>
      <c r="I186" s="71" t="s">
        <v>509</v>
      </c>
      <c r="J186" s="71" t="s">
        <v>1432</v>
      </c>
      <c r="K186" s="71" t="s">
        <v>218</v>
      </c>
      <c r="L186" s="71" t="s">
        <v>1808</v>
      </c>
      <c r="M186" s="71" t="s">
        <v>1809</v>
      </c>
      <c r="N186" s="71"/>
      <c r="O186" s="71"/>
      <c r="P186" s="71"/>
      <c r="Q186" s="71"/>
      <c r="R186" s="71"/>
      <c r="S186" s="71"/>
      <c r="T186" s="71"/>
      <c r="U186" s="71"/>
      <c r="V186" s="71"/>
      <c r="W186" s="71"/>
      <c r="X186" s="71"/>
      <c r="Y186" s="71"/>
      <c r="Z186" s="71"/>
      <c r="AA186" s="71"/>
      <c r="AB186" s="71" t="s">
        <v>64</v>
      </c>
      <c r="AC186" s="71" t="s">
        <v>100</v>
      </c>
      <c r="AD186" s="71" t="s">
        <v>62</v>
      </c>
      <c r="AE186" s="71" t="s">
        <v>63</v>
      </c>
      <c r="AF186" s="71" t="s">
        <v>63</v>
      </c>
      <c r="AG186" s="71"/>
      <c r="AH186" s="71" t="s">
        <v>85</v>
      </c>
      <c r="AI186" s="71" t="s">
        <v>63</v>
      </c>
      <c r="AJ186" s="71" t="s">
        <v>63</v>
      </c>
      <c r="AK186" s="71" t="s">
        <v>63</v>
      </c>
      <c r="AL186" s="71" t="s">
        <v>63</v>
      </c>
      <c r="AM186" s="71" t="s">
        <v>63</v>
      </c>
      <c r="AN186" s="71"/>
      <c r="AO186" s="71"/>
      <c r="AP186" s="71" t="s">
        <v>1810</v>
      </c>
      <c r="AQ186" s="71" t="s">
        <v>509</v>
      </c>
      <c r="AR186" s="71" t="s">
        <v>62</v>
      </c>
      <c r="AS186" s="71"/>
      <c r="AT186" s="71" t="s">
        <v>63</v>
      </c>
      <c r="AU186" s="71"/>
      <c r="AV186" s="79" t="str" cm="1">
        <f t="array" ref="AV18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86" s="79" t="str" cm="1">
        <f t="array" ref="AW18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86" s="71" t="str" cm="1">
        <f t="array" ref="AX18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86" s="71"/>
      <c r="AZ186" s="71"/>
      <c r="BA186" s="71" t="s">
        <v>1811</v>
      </c>
      <c r="BB186" s="73" t="s">
        <v>1812</v>
      </c>
      <c r="BC186" s="36"/>
      <c r="BD186" s="35"/>
    </row>
    <row r="187" spans="1:56" ht="75" customHeight="1">
      <c r="A187" s="70">
        <v>186</v>
      </c>
      <c r="B187" s="71" t="s">
        <v>1813</v>
      </c>
      <c r="C187" s="71" t="s">
        <v>1630</v>
      </c>
      <c r="D187" s="71" t="s">
        <v>1814</v>
      </c>
      <c r="E187" s="71" t="s">
        <v>1502</v>
      </c>
      <c r="F187" s="71" t="s">
        <v>231</v>
      </c>
      <c r="G187" s="71" t="s">
        <v>232</v>
      </c>
      <c r="H187" s="71" t="s">
        <v>217</v>
      </c>
      <c r="I187" s="71" t="s">
        <v>790</v>
      </c>
      <c r="J187" s="71" t="s">
        <v>1432</v>
      </c>
      <c r="K187" s="71" t="s">
        <v>218</v>
      </c>
      <c r="L187" s="71" t="s">
        <v>1815</v>
      </c>
      <c r="M187" s="71" t="s">
        <v>1816</v>
      </c>
      <c r="N187" s="71"/>
      <c r="O187" s="71"/>
      <c r="P187" s="71"/>
      <c r="Q187" s="71"/>
      <c r="R187" s="71"/>
      <c r="S187" s="71"/>
      <c r="T187" s="71"/>
      <c r="U187" s="71"/>
      <c r="V187" s="71"/>
      <c r="W187" s="71"/>
      <c r="X187" s="71"/>
      <c r="Y187" s="71"/>
      <c r="Z187" s="71"/>
      <c r="AA187" s="71"/>
      <c r="AB187" s="71" t="s">
        <v>64</v>
      </c>
      <c r="AC187" s="71" t="s">
        <v>65</v>
      </c>
      <c r="AD187" s="71" t="s">
        <v>62</v>
      </c>
      <c r="AE187" s="71" t="s">
        <v>62</v>
      </c>
      <c r="AF187" s="71" t="s">
        <v>63</v>
      </c>
      <c r="AG187" s="71"/>
      <c r="AH187" s="71" t="s">
        <v>85</v>
      </c>
      <c r="AI187" s="71" t="s">
        <v>63</v>
      </c>
      <c r="AJ187" s="71" t="s">
        <v>63</v>
      </c>
      <c r="AK187" s="71" t="s">
        <v>63</v>
      </c>
      <c r="AL187" s="71" t="s">
        <v>63</v>
      </c>
      <c r="AM187" s="71" t="s">
        <v>63</v>
      </c>
      <c r="AN187" s="71"/>
      <c r="AO187" s="71"/>
      <c r="AP187" s="71" t="s">
        <v>1817</v>
      </c>
      <c r="AQ187" s="71" t="s">
        <v>790</v>
      </c>
      <c r="AR187" s="71" t="s">
        <v>62</v>
      </c>
      <c r="AS187" s="71"/>
      <c r="AT187" s="71" t="s">
        <v>63</v>
      </c>
      <c r="AU187" s="71"/>
      <c r="AV187" s="79" t="str" cm="1">
        <f t="array" ref="AV18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87" s="79" t="str" cm="1">
        <f t="array" ref="AW18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87" s="71" t="str" cm="1">
        <f t="array" ref="AX18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87" s="71"/>
      <c r="AZ187" s="71"/>
      <c r="BA187" s="71" t="s">
        <v>1818</v>
      </c>
      <c r="BB187" s="73" t="s">
        <v>1819</v>
      </c>
      <c r="BC187" s="36"/>
      <c r="BD187" s="35"/>
    </row>
    <row r="188" spans="1:56" ht="75" customHeight="1">
      <c r="A188" s="70">
        <v>187</v>
      </c>
      <c r="B188" s="71" t="s">
        <v>1820</v>
      </c>
      <c r="C188" s="71" t="s">
        <v>1821</v>
      </c>
      <c r="D188" s="71" t="s">
        <v>1822</v>
      </c>
      <c r="E188" s="71" t="s">
        <v>1478</v>
      </c>
      <c r="F188" s="71" t="s">
        <v>231</v>
      </c>
      <c r="G188" s="71" t="s">
        <v>736</v>
      </c>
      <c r="H188" s="71" t="s">
        <v>217</v>
      </c>
      <c r="I188" s="71" t="s">
        <v>840</v>
      </c>
      <c r="J188" s="71" t="s">
        <v>1432</v>
      </c>
      <c r="K188" s="71" t="s">
        <v>315</v>
      </c>
      <c r="L188" s="71" t="s">
        <v>1823</v>
      </c>
      <c r="M188" s="71" t="s">
        <v>1824</v>
      </c>
      <c r="N188" s="71"/>
      <c r="O188" s="71"/>
      <c r="P188" s="71"/>
      <c r="Q188" s="71"/>
      <c r="R188" s="71"/>
      <c r="S188" s="71"/>
      <c r="T188" s="71"/>
      <c r="U188" s="71"/>
      <c r="V188" s="71"/>
      <c r="W188" s="71"/>
      <c r="X188" s="71"/>
      <c r="Y188" s="71"/>
      <c r="Z188" s="71"/>
      <c r="AA188" s="71"/>
      <c r="AB188" s="71" t="s">
        <v>64</v>
      </c>
      <c r="AC188" s="71" t="s">
        <v>65</v>
      </c>
      <c r="AD188" s="71" t="s">
        <v>62</v>
      </c>
      <c r="AE188" s="71" t="s">
        <v>62</v>
      </c>
      <c r="AF188" s="71" t="s">
        <v>63</v>
      </c>
      <c r="AG188" s="71"/>
      <c r="AH188" s="71" t="s">
        <v>66</v>
      </c>
      <c r="AI188" s="71" t="s">
        <v>63</v>
      </c>
      <c r="AJ188" s="71" t="s">
        <v>63</v>
      </c>
      <c r="AK188" s="71" t="s">
        <v>63</v>
      </c>
      <c r="AL188" s="71" t="s">
        <v>63</v>
      </c>
      <c r="AM188" s="71" t="s">
        <v>63</v>
      </c>
      <c r="AN188" s="71"/>
      <c r="AO188" s="71"/>
      <c r="AP188" s="71" t="s">
        <v>1825</v>
      </c>
      <c r="AQ188" s="71" t="s">
        <v>840</v>
      </c>
      <c r="AR188" s="71" t="s">
        <v>62</v>
      </c>
      <c r="AS188" s="71"/>
      <c r="AT188" s="71" t="s">
        <v>63</v>
      </c>
      <c r="AU188" s="71"/>
      <c r="AV188" s="79" t="str" cm="1">
        <f t="array" ref="AV18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88" s="79" t="str" cm="1">
        <f t="array" ref="AW18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88" s="71" t="str" cm="1">
        <f t="array" ref="AX18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88" s="71"/>
      <c r="AZ188" s="71"/>
      <c r="BA188" s="71" t="s">
        <v>1826</v>
      </c>
      <c r="BB188" s="73"/>
      <c r="BC188" s="36"/>
      <c r="BD188" s="35"/>
    </row>
    <row r="189" spans="1:56" ht="75" customHeight="1">
      <c r="A189" s="70">
        <v>188</v>
      </c>
      <c r="B189" s="71" t="s">
        <v>1827</v>
      </c>
      <c r="C189" s="71" t="s">
        <v>1828</v>
      </c>
      <c r="D189" s="71" t="s">
        <v>1829</v>
      </c>
      <c r="E189" s="71" t="s">
        <v>1461</v>
      </c>
      <c r="F189" s="71" t="s">
        <v>54</v>
      </c>
      <c r="G189" s="71" t="s">
        <v>201</v>
      </c>
      <c r="H189" s="71" t="s">
        <v>97</v>
      </c>
      <c r="I189" s="71" t="s">
        <v>1830</v>
      </c>
      <c r="J189" s="71" t="s">
        <v>1831</v>
      </c>
      <c r="K189" s="71" t="s">
        <v>266</v>
      </c>
      <c r="L189" s="71" t="s">
        <v>1832</v>
      </c>
      <c r="M189" s="71" t="s">
        <v>1833</v>
      </c>
      <c r="N189" s="71"/>
      <c r="O189" s="71"/>
      <c r="P189" s="71" t="s">
        <v>60</v>
      </c>
      <c r="Q189" s="71" t="s">
        <v>81</v>
      </c>
      <c r="R189" s="71" t="s">
        <v>1669</v>
      </c>
      <c r="S189" s="71" t="s">
        <v>62</v>
      </c>
      <c r="T189" s="71" t="s">
        <v>62</v>
      </c>
      <c r="U189" s="71" t="s">
        <v>62</v>
      </c>
      <c r="V189" s="71" t="s">
        <v>62</v>
      </c>
      <c r="W189" s="71" t="s">
        <v>62</v>
      </c>
      <c r="X189" s="71" t="s">
        <v>63</v>
      </c>
      <c r="Y189" s="71" t="s">
        <v>62</v>
      </c>
      <c r="Z189" s="71" t="s">
        <v>63</v>
      </c>
      <c r="AA189" s="71" t="s">
        <v>62</v>
      </c>
      <c r="AB189" s="71" t="s">
        <v>64</v>
      </c>
      <c r="AC189" s="71" t="s">
        <v>100</v>
      </c>
      <c r="AD189" s="71" t="s">
        <v>62</v>
      </c>
      <c r="AE189" s="71" t="s">
        <v>63</v>
      </c>
      <c r="AF189" s="71" t="s">
        <v>63</v>
      </c>
      <c r="AG189" s="71" t="s">
        <v>63</v>
      </c>
      <c r="AH189" s="71" t="s">
        <v>85</v>
      </c>
      <c r="AI189" s="71" t="s">
        <v>63</v>
      </c>
      <c r="AJ189" s="71" t="s">
        <v>63</v>
      </c>
      <c r="AK189" s="71" t="s">
        <v>63</v>
      </c>
      <c r="AL189" s="71" t="s">
        <v>63</v>
      </c>
      <c r="AM189" s="71" t="s">
        <v>63</v>
      </c>
      <c r="AN189" s="71" t="s">
        <v>1834</v>
      </c>
      <c r="AO189" s="71" t="s">
        <v>1835</v>
      </c>
      <c r="AP189" s="71" t="s">
        <v>1836</v>
      </c>
      <c r="AQ189" s="71" t="s">
        <v>105</v>
      </c>
      <c r="AR189" s="71" t="s">
        <v>63</v>
      </c>
      <c r="AS189" s="71"/>
      <c r="AT189" s="71" t="s">
        <v>63</v>
      </c>
      <c r="AU189" s="71" t="s">
        <v>72</v>
      </c>
      <c r="AV189" s="79" t="str" cm="1">
        <f t="array" ref="AV18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89" s="79" t="str" cm="1">
        <f t="array" ref="AW18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89" s="71" t="str" cm="1">
        <f t="array" ref="AX18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189" s="71" t="s">
        <v>63</v>
      </c>
      <c r="AZ189" s="71"/>
      <c r="BA189" s="71" t="s">
        <v>1837</v>
      </c>
      <c r="BB189" s="73" t="s">
        <v>108</v>
      </c>
      <c r="BC189" s="36"/>
      <c r="BD189" s="35"/>
    </row>
    <row r="190" spans="1:56" ht="75" customHeight="1">
      <c r="A190" s="70">
        <v>189</v>
      </c>
      <c r="B190" s="71" t="s">
        <v>1838</v>
      </c>
      <c r="C190" s="71" t="s">
        <v>800</v>
      </c>
      <c r="D190" s="71" t="s">
        <v>1839</v>
      </c>
      <c r="E190" s="71" t="s">
        <v>1430</v>
      </c>
      <c r="F190" s="71" t="s">
        <v>231</v>
      </c>
      <c r="G190" s="71" t="s">
        <v>584</v>
      </c>
      <c r="H190" s="71" t="s">
        <v>233</v>
      </c>
      <c r="I190" s="71" t="s">
        <v>790</v>
      </c>
      <c r="J190" s="71" t="s">
        <v>1432</v>
      </c>
      <c r="K190" s="71" t="s">
        <v>218</v>
      </c>
      <c r="L190" s="71" t="s">
        <v>1840</v>
      </c>
      <c r="M190" s="71" t="s">
        <v>1841</v>
      </c>
      <c r="N190" s="71"/>
      <c r="O190" s="71"/>
      <c r="P190" s="71"/>
      <c r="Q190" s="71"/>
      <c r="R190" s="71"/>
      <c r="S190" s="71"/>
      <c r="T190" s="71"/>
      <c r="U190" s="71"/>
      <c r="V190" s="71"/>
      <c r="W190" s="71"/>
      <c r="X190" s="71"/>
      <c r="Y190" s="71"/>
      <c r="Z190" s="71"/>
      <c r="AA190" s="71"/>
      <c r="AB190" s="71" t="s">
        <v>64</v>
      </c>
      <c r="AC190" s="71" t="s">
        <v>65</v>
      </c>
      <c r="AD190" s="71" t="s">
        <v>62</v>
      </c>
      <c r="AE190" s="71" t="s">
        <v>62</v>
      </c>
      <c r="AF190" s="71" t="s">
        <v>63</v>
      </c>
      <c r="AG190" s="71"/>
      <c r="AH190" s="71" t="s">
        <v>85</v>
      </c>
      <c r="AI190" s="71" t="s">
        <v>63</v>
      </c>
      <c r="AJ190" s="71" t="s">
        <v>63</v>
      </c>
      <c r="AK190" s="71" t="s">
        <v>63</v>
      </c>
      <c r="AL190" s="71" t="s">
        <v>62</v>
      </c>
      <c r="AM190" s="71" t="s">
        <v>63</v>
      </c>
      <c r="AN190" s="71"/>
      <c r="AO190" s="71"/>
      <c r="AP190" s="71" t="s">
        <v>1842</v>
      </c>
      <c r="AQ190" s="71" t="s">
        <v>1843</v>
      </c>
      <c r="AR190" s="71" t="s">
        <v>62</v>
      </c>
      <c r="AS190" s="71"/>
      <c r="AT190" s="71" t="s">
        <v>63</v>
      </c>
      <c r="AU190" s="71"/>
      <c r="AV190" s="79" t="str" cm="1">
        <f t="array" ref="AV19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90" s="79" t="str" cm="1">
        <f t="array" ref="AW19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90" s="71" t="str" cm="1">
        <f t="array" ref="AX19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90" s="71"/>
      <c r="AZ190" s="71"/>
      <c r="BA190" s="71" t="s">
        <v>1844</v>
      </c>
      <c r="BB190" s="73" t="s">
        <v>1845</v>
      </c>
      <c r="BC190" s="36"/>
      <c r="BD190" s="35"/>
    </row>
    <row r="191" spans="1:56" ht="75" customHeight="1">
      <c r="A191" s="70">
        <v>190</v>
      </c>
      <c r="B191" s="71" t="s">
        <v>1846</v>
      </c>
      <c r="C191" s="71" t="s">
        <v>52</v>
      </c>
      <c r="D191" s="71" t="s">
        <v>1847</v>
      </c>
      <c r="E191" s="71" t="s">
        <v>1494</v>
      </c>
      <c r="F191" s="71" t="s">
        <v>54</v>
      </c>
      <c r="G191" s="71" t="s">
        <v>125</v>
      </c>
      <c r="H191" s="71" t="s">
        <v>233</v>
      </c>
      <c r="I191" s="71" t="s">
        <v>194</v>
      </c>
      <c r="J191" s="71" t="s">
        <v>1432</v>
      </c>
      <c r="K191" s="71" t="s">
        <v>315</v>
      </c>
      <c r="L191" s="71" t="s">
        <v>1848</v>
      </c>
      <c r="M191" s="71" t="s">
        <v>1849</v>
      </c>
      <c r="N191" s="71" t="s">
        <v>1710</v>
      </c>
      <c r="O191" s="71" t="s">
        <v>1668</v>
      </c>
      <c r="P191" s="71" t="s">
        <v>60</v>
      </c>
      <c r="Q191" s="71" t="s">
        <v>81</v>
      </c>
      <c r="R191" s="71" t="s">
        <v>1669</v>
      </c>
      <c r="S191" s="71" t="s">
        <v>62</v>
      </c>
      <c r="T191" s="71" t="s">
        <v>62</v>
      </c>
      <c r="U191" s="71" t="s">
        <v>62</v>
      </c>
      <c r="V191" s="71" t="s">
        <v>62</v>
      </c>
      <c r="W191" s="71" t="s">
        <v>63</v>
      </c>
      <c r="X191" s="71" t="s">
        <v>62</v>
      </c>
      <c r="Y191" s="71" t="s">
        <v>62</v>
      </c>
      <c r="Z191" s="71" t="s">
        <v>63</v>
      </c>
      <c r="AA191" s="71" t="s">
        <v>62</v>
      </c>
      <c r="AB191" s="71" t="s">
        <v>64</v>
      </c>
      <c r="AC191" s="71" t="s">
        <v>84</v>
      </c>
      <c r="AD191" s="71" t="s">
        <v>62</v>
      </c>
      <c r="AE191" s="71" t="s">
        <v>62</v>
      </c>
      <c r="AF191" s="71" t="s">
        <v>62</v>
      </c>
      <c r="AG191" s="71" t="s">
        <v>63</v>
      </c>
      <c r="AH191" s="71" t="s">
        <v>85</v>
      </c>
      <c r="AI191" s="71" t="s">
        <v>63</v>
      </c>
      <c r="AJ191" s="71" t="s">
        <v>63</v>
      </c>
      <c r="AK191" s="71" t="s">
        <v>63</v>
      </c>
      <c r="AL191" s="71" t="s">
        <v>63</v>
      </c>
      <c r="AM191" s="71" t="s">
        <v>63</v>
      </c>
      <c r="AN191" s="71" t="s">
        <v>1850</v>
      </c>
      <c r="AO191" s="71" t="s">
        <v>1851</v>
      </c>
      <c r="AP191" s="71" t="s">
        <v>1852</v>
      </c>
      <c r="AQ191" s="71" t="s">
        <v>1853</v>
      </c>
      <c r="AR191" s="71" t="s">
        <v>63</v>
      </c>
      <c r="AS191" s="71"/>
      <c r="AT191" s="71" t="s">
        <v>63</v>
      </c>
      <c r="AU191" s="71" t="s">
        <v>72</v>
      </c>
      <c r="AV191" s="79" t="str" cm="1">
        <f t="array" ref="AV19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91" s="79" t="str" cm="1">
        <f t="array" ref="AW19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91" s="71" t="str" cm="1">
        <f t="array" ref="AX19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191" s="71" t="s">
        <v>63</v>
      </c>
      <c r="AZ191" s="71"/>
      <c r="BA191" s="71" t="s">
        <v>1854</v>
      </c>
      <c r="BB191" s="73" t="s">
        <v>1855</v>
      </c>
      <c r="BC191" s="36"/>
      <c r="BD191" s="35"/>
    </row>
    <row r="192" spans="1:56" ht="75" customHeight="1">
      <c r="A192" s="70">
        <v>191</v>
      </c>
      <c r="B192" s="71" t="s">
        <v>1856</v>
      </c>
      <c r="C192" s="71" t="s">
        <v>800</v>
      </c>
      <c r="D192" s="71" t="s">
        <v>1857</v>
      </c>
      <c r="E192" s="71" t="s">
        <v>1502</v>
      </c>
      <c r="F192" s="71" t="s">
        <v>231</v>
      </c>
      <c r="G192" s="71" t="s">
        <v>584</v>
      </c>
      <c r="H192" s="71" t="s">
        <v>217</v>
      </c>
      <c r="I192" s="71" t="s">
        <v>1215</v>
      </c>
      <c r="J192" s="71" t="s">
        <v>1432</v>
      </c>
      <c r="K192" s="71" t="s">
        <v>243</v>
      </c>
      <c r="L192" s="71" t="s">
        <v>1858</v>
      </c>
      <c r="M192" s="71" t="s">
        <v>1859</v>
      </c>
      <c r="N192" s="71"/>
      <c r="O192" s="71"/>
      <c r="P192" s="71"/>
      <c r="Q192" s="71"/>
      <c r="R192" s="71"/>
      <c r="S192" s="71"/>
      <c r="T192" s="71"/>
      <c r="U192" s="71"/>
      <c r="V192" s="71"/>
      <c r="W192" s="71"/>
      <c r="X192" s="71"/>
      <c r="Y192" s="71"/>
      <c r="Z192" s="71"/>
      <c r="AA192" s="71"/>
      <c r="AB192" s="71" t="s">
        <v>64</v>
      </c>
      <c r="AC192" s="71" t="s">
        <v>65</v>
      </c>
      <c r="AD192" s="71" t="s">
        <v>62</v>
      </c>
      <c r="AE192" s="71" t="s">
        <v>63</v>
      </c>
      <c r="AF192" s="71" t="s">
        <v>63</v>
      </c>
      <c r="AG192" s="71"/>
      <c r="AH192" s="71" t="s">
        <v>66</v>
      </c>
      <c r="AI192" s="71" t="s">
        <v>63</v>
      </c>
      <c r="AJ192" s="71" t="s">
        <v>132</v>
      </c>
      <c r="AK192" s="71" t="s">
        <v>63</v>
      </c>
      <c r="AL192" s="71" t="s">
        <v>62</v>
      </c>
      <c r="AM192" s="71" t="s">
        <v>63</v>
      </c>
      <c r="AN192" s="71"/>
      <c r="AO192" s="71"/>
      <c r="AP192" s="71" t="s">
        <v>1860</v>
      </c>
      <c r="AQ192" s="71" t="s">
        <v>1861</v>
      </c>
      <c r="AR192" s="71" t="s">
        <v>132</v>
      </c>
      <c r="AS192" s="71"/>
      <c r="AT192" s="71" t="s">
        <v>63</v>
      </c>
      <c r="AU192" s="71"/>
      <c r="AV192" s="79" t="str" cm="1">
        <f t="array" ref="AV19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92" s="79" t="str" cm="1">
        <f t="array" ref="AW19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92" s="71" t="str" cm="1">
        <f t="array" ref="AX19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92" s="71"/>
      <c r="AZ192" s="71"/>
      <c r="BA192" s="71" t="s">
        <v>1862</v>
      </c>
      <c r="BB192" s="73" t="s">
        <v>1863</v>
      </c>
      <c r="BC192" s="36"/>
      <c r="BD192" s="35"/>
    </row>
    <row r="193" spans="1:56" ht="75" customHeight="1">
      <c r="A193" s="70">
        <v>192</v>
      </c>
      <c r="B193" s="71" t="s">
        <v>1864</v>
      </c>
      <c r="C193" s="71" t="s">
        <v>1142</v>
      </c>
      <c r="D193" s="71" t="s">
        <v>1865</v>
      </c>
      <c r="E193" s="71" t="s">
        <v>1502</v>
      </c>
      <c r="F193" s="71" t="s">
        <v>231</v>
      </c>
      <c r="G193" s="71" t="s">
        <v>584</v>
      </c>
      <c r="H193" s="71" t="s">
        <v>217</v>
      </c>
      <c r="I193" s="71" t="s">
        <v>250</v>
      </c>
      <c r="J193" s="71" t="s">
        <v>1432</v>
      </c>
      <c r="K193" s="71" t="s">
        <v>243</v>
      </c>
      <c r="L193" s="71" t="s">
        <v>1866</v>
      </c>
      <c r="M193" s="71" t="s">
        <v>1867</v>
      </c>
      <c r="N193" s="71"/>
      <c r="O193" s="71"/>
      <c r="P193" s="71"/>
      <c r="Q193" s="71"/>
      <c r="R193" s="71"/>
      <c r="S193" s="71"/>
      <c r="T193" s="71"/>
      <c r="U193" s="71"/>
      <c r="V193" s="71"/>
      <c r="W193" s="71"/>
      <c r="X193" s="71"/>
      <c r="Y193" s="71"/>
      <c r="Z193" s="71"/>
      <c r="AA193" s="71"/>
      <c r="AB193" s="71" t="s">
        <v>64</v>
      </c>
      <c r="AC193" s="71" t="s">
        <v>65</v>
      </c>
      <c r="AD193" s="71" t="s">
        <v>62</v>
      </c>
      <c r="AE193" s="71" t="s">
        <v>62</v>
      </c>
      <c r="AF193" s="71" t="s">
        <v>63</v>
      </c>
      <c r="AG193" s="71"/>
      <c r="AH193" s="71" t="s">
        <v>66</v>
      </c>
      <c r="AI193" s="71" t="s">
        <v>63</v>
      </c>
      <c r="AJ193" s="71" t="s">
        <v>63</v>
      </c>
      <c r="AK193" s="71" t="s">
        <v>63</v>
      </c>
      <c r="AL193" s="71" t="s">
        <v>63</v>
      </c>
      <c r="AM193" s="71" t="s">
        <v>63</v>
      </c>
      <c r="AN193" s="71"/>
      <c r="AO193" s="71"/>
      <c r="AP193" s="71" t="s">
        <v>1868</v>
      </c>
      <c r="AQ193" s="71" t="s">
        <v>1869</v>
      </c>
      <c r="AR193" s="71" t="s">
        <v>132</v>
      </c>
      <c r="AS193" s="71"/>
      <c r="AT193" s="71" t="s">
        <v>63</v>
      </c>
      <c r="AU193" s="71"/>
      <c r="AV193" s="79" t="str" cm="1">
        <f t="array" ref="AV19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93" s="79" t="str" cm="1">
        <f t="array" ref="AW19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93" s="71" t="str" cm="1">
        <f t="array" ref="AX19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93" s="71"/>
      <c r="AZ193" s="71"/>
      <c r="BA193" s="71" t="s">
        <v>1870</v>
      </c>
      <c r="BB193" s="73" t="s">
        <v>1871</v>
      </c>
      <c r="BC193" s="36"/>
      <c r="BD193" s="35"/>
    </row>
    <row r="194" spans="1:56" ht="75" customHeight="1">
      <c r="A194" s="70">
        <v>193</v>
      </c>
      <c r="B194" s="71" t="s">
        <v>1872</v>
      </c>
      <c r="C194" s="71" t="s">
        <v>381</v>
      </c>
      <c r="D194" s="71" t="s">
        <v>1873</v>
      </c>
      <c r="E194" s="71" t="s">
        <v>1505</v>
      </c>
      <c r="F194" s="71" t="s">
        <v>54</v>
      </c>
      <c r="G194" s="71" t="s">
        <v>125</v>
      </c>
      <c r="H194" s="71" t="s">
        <v>233</v>
      </c>
      <c r="I194" s="71" t="s">
        <v>1215</v>
      </c>
      <c r="J194" s="71" t="s">
        <v>1432</v>
      </c>
      <c r="K194" s="71" t="s">
        <v>243</v>
      </c>
      <c r="L194" s="71" t="s">
        <v>1874</v>
      </c>
      <c r="M194" s="71" t="s">
        <v>1875</v>
      </c>
      <c r="N194" s="71" t="s">
        <v>1575</v>
      </c>
      <c r="O194" s="71" t="s">
        <v>1506</v>
      </c>
      <c r="P194" s="71" t="s">
        <v>60</v>
      </c>
      <c r="Q194" s="71" t="s">
        <v>188</v>
      </c>
      <c r="R194" s="71" t="s">
        <v>189</v>
      </c>
      <c r="S194" s="71" t="s">
        <v>62</v>
      </c>
      <c r="T194" s="71" t="s">
        <v>62</v>
      </c>
      <c r="U194" s="71" t="s">
        <v>62</v>
      </c>
      <c r="V194" s="71" t="s">
        <v>62</v>
      </c>
      <c r="W194" s="71" t="s">
        <v>63</v>
      </c>
      <c r="X194" s="71" t="s">
        <v>63</v>
      </c>
      <c r="Y194" s="71" t="s">
        <v>62</v>
      </c>
      <c r="Z194" s="71" t="s">
        <v>63</v>
      </c>
      <c r="AA194" s="71" t="s">
        <v>62</v>
      </c>
      <c r="AB194" s="71" t="s">
        <v>64</v>
      </c>
      <c r="AC194" s="71" t="s">
        <v>65</v>
      </c>
      <c r="AD194" s="71" t="s">
        <v>62</v>
      </c>
      <c r="AE194" s="71" t="s">
        <v>62</v>
      </c>
      <c r="AF194" s="71" t="s">
        <v>62</v>
      </c>
      <c r="AG194" s="71" t="s">
        <v>63</v>
      </c>
      <c r="AH194" s="71" t="s">
        <v>85</v>
      </c>
      <c r="AI194" s="71" t="s">
        <v>63</v>
      </c>
      <c r="AJ194" s="71" t="s">
        <v>63</v>
      </c>
      <c r="AK194" s="71" t="s">
        <v>63</v>
      </c>
      <c r="AL194" s="71" t="s">
        <v>62</v>
      </c>
      <c r="AM194" s="71" t="s">
        <v>63</v>
      </c>
      <c r="AN194" s="71" t="s">
        <v>1876</v>
      </c>
      <c r="AO194" s="71" t="s">
        <v>1877</v>
      </c>
      <c r="AP194" s="71" t="s">
        <v>1878</v>
      </c>
      <c r="AQ194" s="71" t="s">
        <v>1879</v>
      </c>
      <c r="AR194" s="71" t="s">
        <v>132</v>
      </c>
      <c r="AS194" s="71"/>
      <c r="AT194" s="71" t="s">
        <v>63</v>
      </c>
      <c r="AU194" s="71" t="s">
        <v>72</v>
      </c>
      <c r="AV194" s="79" t="str" cm="1">
        <f t="array" ref="AV19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94" s="79" t="str" cm="1">
        <f t="array" ref="AW19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94" s="71" t="str" cm="1">
        <f t="array" ref="AX19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194" s="71" t="s">
        <v>63</v>
      </c>
      <c r="AZ194" s="71"/>
      <c r="BA194" s="71" t="s">
        <v>1880</v>
      </c>
      <c r="BB194" s="73" t="s">
        <v>1881</v>
      </c>
      <c r="BC194" s="36"/>
      <c r="BD194" s="35"/>
    </row>
    <row r="195" spans="1:56" ht="75" customHeight="1">
      <c r="A195" s="70">
        <v>194</v>
      </c>
      <c r="B195" s="71" t="s">
        <v>1882</v>
      </c>
      <c r="C195" s="71" t="s">
        <v>1883</v>
      </c>
      <c r="D195" s="71" t="s">
        <v>1884</v>
      </c>
      <c r="E195" s="71" t="s">
        <v>1748</v>
      </c>
      <c r="F195" s="71" t="s">
        <v>54</v>
      </c>
      <c r="G195" s="71" t="s">
        <v>125</v>
      </c>
      <c r="H195" s="71" t="s">
        <v>233</v>
      </c>
      <c r="I195" s="71" t="s">
        <v>608</v>
      </c>
      <c r="J195" s="71" t="s">
        <v>1432</v>
      </c>
      <c r="K195" s="71" t="s">
        <v>266</v>
      </c>
      <c r="L195" s="71" t="s">
        <v>1885</v>
      </c>
      <c r="M195" s="71" t="s">
        <v>1886</v>
      </c>
      <c r="N195" s="71" t="s">
        <v>1887</v>
      </c>
      <c r="O195" s="71" t="s">
        <v>1668</v>
      </c>
      <c r="P195" s="71" t="s">
        <v>155</v>
      </c>
      <c r="Q195" s="71" t="s">
        <v>155</v>
      </c>
      <c r="R195" s="71" t="s">
        <v>1669</v>
      </c>
      <c r="S195" s="71" t="s">
        <v>63</v>
      </c>
      <c r="T195" s="71" t="s">
        <v>62</v>
      </c>
      <c r="U195" s="71" t="s">
        <v>62</v>
      </c>
      <c r="V195" s="71" t="s">
        <v>63</v>
      </c>
      <c r="W195" s="71" t="s">
        <v>63</v>
      </c>
      <c r="X195" s="71" t="s">
        <v>63</v>
      </c>
      <c r="Y195" s="71" t="s">
        <v>62</v>
      </c>
      <c r="Z195" s="71" t="s">
        <v>62</v>
      </c>
      <c r="AA195" s="71" t="s">
        <v>62</v>
      </c>
      <c r="AB195" s="71" t="s">
        <v>142</v>
      </c>
      <c r="AC195" s="71" t="s">
        <v>84</v>
      </c>
      <c r="AD195" s="71" t="s">
        <v>62</v>
      </c>
      <c r="AE195" s="71" t="s">
        <v>62</v>
      </c>
      <c r="AF195" s="71" t="s">
        <v>62</v>
      </c>
      <c r="AG195" s="71" t="s">
        <v>63</v>
      </c>
      <c r="AH195" s="71" t="s">
        <v>85</v>
      </c>
      <c r="AI195" s="71" t="s">
        <v>63</v>
      </c>
      <c r="AJ195" s="71" t="s">
        <v>132</v>
      </c>
      <c r="AK195" s="71" t="s">
        <v>62</v>
      </c>
      <c r="AL195" s="71" t="s">
        <v>132</v>
      </c>
      <c r="AM195" s="71" t="s">
        <v>132</v>
      </c>
      <c r="AN195" s="71" t="s">
        <v>1888</v>
      </c>
      <c r="AO195" s="71" t="s">
        <v>1889</v>
      </c>
      <c r="AP195" s="71" t="s">
        <v>1890</v>
      </c>
      <c r="AQ195" s="71" t="s">
        <v>608</v>
      </c>
      <c r="AR195" s="71" t="s">
        <v>62</v>
      </c>
      <c r="AS195" s="71"/>
      <c r="AT195" s="71" t="s">
        <v>63</v>
      </c>
      <c r="AU195" s="71" t="s">
        <v>1685</v>
      </c>
      <c r="AV195" s="79" cm="1">
        <f t="array" ref="AV19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0.08</v>
      </c>
      <c r="AW195" s="79" cm="1">
        <f t="array" ref="AW19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0.08</v>
      </c>
      <c r="AX195" s="71" t="str" cm="1">
        <f t="array" ref="AX19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195" s="71" t="s">
        <v>63</v>
      </c>
      <c r="AZ195" s="71"/>
      <c r="BA195" s="71" t="s">
        <v>1891</v>
      </c>
      <c r="BB195" s="73" t="s">
        <v>1892</v>
      </c>
      <c r="BC195" s="36"/>
      <c r="BD195" s="35"/>
    </row>
    <row r="196" spans="1:56" ht="75" customHeight="1">
      <c r="A196" s="70">
        <v>195</v>
      </c>
      <c r="B196" s="71" t="s">
        <v>1893</v>
      </c>
      <c r="C196" s="71" t="s">
        <v>800</v>
      </c>
      <c r="D196" s="71" t="s">
        <v>1894</v>
      </c>
      <c r="E196" s="71" t="s">
        <v>1461</v>
      </c>
      <c r="F196" s="71" t="s">
        <v>231</v>
      </c>
      <c r="G196" s="71" t="s">
        <v>736</v>
      </c>
      <c r="H196" s="71" t="s">
        <v>217</v>
      </c>
      <c r="I196" s="71" t="s">
        <v>840</v>
      </c>
      <c r="J196" s="71" t="s">
        <v>1432</v>
      </c>
      <c r="K196" s="71" t="s">
        <v>315</v>
      </c>
      <c r="L196" s="71" t="s">
        <v>1895</v>
      </c>
      <c r="M196" s="71" t="s">
        <v>1896</v>
      </c>
      <c r="N196" s="71"/>
      <c r="O196" s="71"/>
      <c r="P196" s="71"/>
      <c r="Q196" s="71"/>
      <c r="R196" s="71"/>
      <c r="S196" s="71"/>
      <c r="T196" s="71"/>
      <c r="U196" s="71"/>
      <c r="V196" s="71"/>
      <c r="W196" s="71"/>
      <c r="X196" s="71"/>
      <c r="Y196" s="71"/>
      <c r="Z196" s="71"/>
      <c r="AA196" s="71"/>
      <c r="AB196" s="71" t="s">
        <v>64</v>
      </c>
      <c r="AC196" s="71" t="s">
        <v>65</v>
      </c>
      <c r="AD196" s="71" t="s">
        <v>62</v>
      </c>
      <c r="AE196" s="71" t="s">
        <v>62</v>
      </c>
      <c r="AF196" s="71" t="s">
        <v>63</v>
      </c>
      <c r="AG196" s="71"/>
      <c r="AH196" s="71" t="s">
        <v>1515</v>
      </c>
      <c r="AI196" s="71" t="s">
        <v>63</v>
      </c>
      <c r="AJ196" s="71" t="s">
        <v>63</v>
      </c>
      <c r="AK196" s="71" t="s">
        <v>63</v>
      </c>
      <c r="AL196" s="71" t="s">
        <v>62</v>
      </c>
      <c r="AM196" s="71" t="s">
        <v>62</v>
      </c>
      <c r="AN196" s="71"/>
      <c r="AO196" s="71"/>
      <c r="AP196" s="71" t="s">
        <v>1897</v>
      </c>
      <c r="AQ196" s="71" t="s">
        <v>1898</v>
      </c>
      <c r="AR196" s="71" t="s">
        <v>132</v>
      </c>
      <c r="AS196" s="71"/>
      <c r="AT196" s="71" t="s">
        <v>63</v>
      </c>
      <c r="AU196" s="71"/>
      <c r="AV196" s="79" t="str" cm="1">
        <f t="array" ref="AV19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96" s="79" t="str" cm="1">
        <f t="array" ref="AW19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96" s="71" t="str" cm="1">
        <f t="array" ref="AX19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96" s="71"/>
      <c r="AZ196" s="71"/>
      <c r="BA196" s="71" t="s">
        <v>1899</v>
      </c>
      <c r="BB196" s="73" t="s">
        <v>1900</v>
      </c>
      <c r="BC196" s="36"/>
      <c r="BD196" s="35"/>
    </row>
    <row r="197" spans="1:56" ht="75" customHeight="1">
      <c r="A197" s="70">
        <v>196</v>
      </c>
      <c r="B197" s="71" t="s">
        <v>1901</v>
      </c>
      <c r="C197" s="71" t="s">
        <v>800</v>
      </c>
      <c r="D197" s="71" t="s">
        <v>1902</v>
      </c>
      <c r="E197" s="71" t="s">
        <v>1502</v>
      </c>
      <c r="F197" s="71" t="s">
        <v>231</v>
      </c>
      <c r="G197" s="71" t="s">
        <v>584</v>
      </c>
      <c r="H197" s="71" t="s">
        <v>217</v>
      </c>
      <c r="I197" s="71" t="s">
        <v>840</v>
      </c>
      <c r="J197" s="71" t="s">
        <v>1432</v>
      </c>
      <c r="K197" s="71" t="s">
        <v>315</v>
      </c>
      <c r="L197" s="71" t="s">
        <v>1903</v>
      </c>
      <c r="M197" s="71" t="s">
        <v>1904</v>
      </c>
      <c r="N197" s="71"/>
      <c r="O197" s="71"/>
      <c r="P197" s="71"/>
      <c r="Q197" s="71"/>
      <c r="R197" s="71"/>
      <c r="S197" s="71"/>
      <c r="T197" s="71"/>
      <c r="U197" s="71"/>
      <c r="V197" s="71"/>
      <c r="W197" s="71"/>
      <c r="X197" s="71"/>
      <c r="Y197" s="71"/>
      <c r="Z197" s="71"/>
      <c r="AA197" s="71"/>
      <c r="AB197" s="71" t="s">
        <v>64</v>
      </c>
      <c r="AC197" s="71" t="s">
        <v>65</v>
      </c>
      <c r="AD197" s="71" t="s">
        <v>62</v>
      </c>
      <c r="AE197" s="71" t="s">
        <v>62</v>
      </c>
      <c r="AF197" s="71" t="s">
        <v>63</v>
      </c>
      <c r="AG197" s="71"/>
      <c r="AH197" s="71" t="s">
        <v>66</v>
      </c>
      <c r="AI197" s="71" t="s">
        <v>63</v>
      </c>
      <c r="AJ197" s="71" t="s">
        <v>63</v>
      </c>
      <c r="AK197" s="71" t="s">
        <v>63</v>
      </c>
      <c r="AL197" s="71" t="s">
        <v>62</v>
      </c>
      <c r="AM197" s="71" t="s">
        <v>63</v>
      </c>
      <c r="AN197" s="71"/>
      <c r="AO197" s="71"/>
      <c r="AP197" s="71" t="s">
        <v>1905</v>
      </c>
      <c r="AQ197" s="71" t="s">
        <v>1906</v>
      </c>
      <c r="AR197" s="71" t="s">
        <v>62</v>
      </c>
      <c r="AS197" s="71"/>
      <c r="AT197" s="71" t="s">
        <v>63</v>
      </c>
      <c r="AU197" s="71"/>
      <c r="AV197" s="79" t="str" cm="1">
        <f t="array" ref="AV19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97" s="79" t="str" cm="1">
        <f t="array" ref="AW19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97" s="71" t="str" cm="1">
        <f t="array" ref="AX19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97" s="71"/>
      <c r="AZ197" s="71"/>
      <c r="BA197" s="71" t="s">
        <v>1907</v>
      </c>
      <c r="BB197" s="73" t="s">
        <v>1908</v>
      </c>
      <c r="BC197" s="36"/>
      <c r="BD197" s="35"/>
    </row>
    <row r="198" spans="1:56" ht="75" customHeight="1">
      <c r="A198" s="70">
        <v>197</v>
      </c>
      <c r="B198" s="71" t="s">
        <v>1909</v>
      </c>
      <c r="C198" s="71" t="s">
        <v>800</v>
      </c>
      <c r="D198" s="71" t="s">
        <v>1910</v>
      </c>
      <c r="E198" s="71" t="s">
        <v>1502</v>
      </c>
      <c r="F198" s="71" t="s">
        <v>231</v>
      </c>
      <c r="G198" s="71" t="s">
        <v>736</v>
      </c>
      <c r="H198" s="71" t="s">
        <v>217</v>
      </c>
      <c r="I198" s="71" t="s">
        <v>285</v>
      </c>
      <c r="J198" s="71" t="s">
        <v>1432</v>
      </c>
      <c r="K198" s="71" t="s">
        <v>279</v>
      </c>
      <c r="L198" s="71" t="s">
        <v>1911</v>
      </c>
      <c r="M198" s="71" t="s">
        <v>1912</v>
      </c>
      <c r="N198" s="71"/>
      <c r="O198" s="71"/>
      <c r="P198" s="71"/>
      <c r="Q198" s="71"/>
      <c r="R198" s="71"/>
      <c r="S198" s="71"/>
      <c r="T198" s="71"/>
      <c r="U198" s="71"/>
      <c r="V198" s="71"/>
      <c r="W198" s="71"/>
      <c r="X198" s="71"/>
      <c r="Y198" s="71"/>
      <c r="Z198" s="71"/>
      <c r="AA198" s="71"/>
      <c r="AB198" s="71" t="s">
        <v>64</v>
      </c>
      <c r="AC198" s="71" t="s">
        <v>65</v>
      </c>
      <c r="AD198" s="71" t="s">
        <v>62</v>
      </c>
      <c r="AE198" s="71" t="s">
        <v>63</v>
      </c>
      <c r="AF198" s="71" t="s">
        <v>63</v>
      </c>
      <c r="AG198" s="71"/>
      <c r="AH198" s="71" t="s">
        <v>1515</v>
      </c>
      <c r="AI198" s="71" t="s">
        <v>63</v>
      </c>
      <c r="AJ198" s="71" t="s">
        <v>63</v>
      </c>
      <c r="AK198" s="71" t="s">
        <v>63</v>
      </c>
      <c r="AL198" s="71" t="s">
        <v>62</v>
      </c>
      <c r="AM198" s="71" t="s">
        <v>62</v>
      </c>
      <c r="AN198" s="71"/>
      <c r="AO198" s="71"/>
      <c r="AP198" s="71" t="s">
        <v>1913</v>
      </c>
      <c r="AQ198" s="71" t="s">
        <v>1914</v>
      </c>
      <c r="AR198" s="71" t="s">
        <v>62</v>
      </c>
      <c r="AS198" s="71"/>
      <c r="AT198" s="71" t="s">
        <v>63</v>
      </c>
      <c r="AU198" s="71"/>
      <c r="AV198" s="79" t="str" cm="1">
        <f t="array" ref="AV19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98" s="79" t="str" cm="1">
        <f t="array" ref="AW19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98" s="71" t="str" cm="1">
        <f t="array" ref="AX19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98" s="71"/>
      <c r="AZ198" s="71"/>
      <c r="BA198" s="71" t="s">
        <v>1915</v>
      </c>
      <c r="BB198" s="73" t="s">
        <v>1916</v>
      </c>
      <c r="BC198" s="36"/>
      <c r="BD198" s="35"/>
    </row>
    <row r="199" spans="1:56" ht="75" customHeight="1">
      <c r="A199" s="70">
        <v>198</v>
      </c>
      <c r="B199" s="71" t="s">
        <v>1917</v>
      </c>
      <c r="C199" s="71" t="s">
        <v>735</v>
      </c>
      <c r="D199" s="71" t="s">
        <v>1918</v>
      </c>
      <c r="E199" s="71" t="s">
        <v>1505</v>
      </c>
      <c r="F199" s="71" t="s">
        <v>231</v>
      </c>
      <c r="G199" s="71" t="s">
        <v>786</v>
      </c>
      <c r="H199" s="71" t="s">
        <v>217</v>
      </c>
      <c r="I199" s="71" t="s">
        <v>194</v>
      </c>
      <c r="J199" s="71" t="s">
        <v>1432</v>
      </c>
      <c r="K199" s="71" t="s">
        <v>315</v>
      </c>
      <c r="L199" s="71" t="s">
        <v>1919</v>
      </c>
      <c r="M199" s="71" t="s">
        <v>1920</v>
      </c>
      <c r="N199" s="71"/>
      <c r="O199" s="71"/>
      <c r="P199" s="71"/>
      <c r="Q199" s="71"/>
      <c r="R199" s="71"/>
      <c r="S199" s="71"/>
      <c r="T199" s="71"/>
      <c r="U199" s="71"/>
      <c r="V199" s="71"/>
      <c r="W199" s="71"/>
      <c r="X199" s="71"/>
      <c r="Y199" s="71"/>
      <c r="Z199" s="71"/>
      <c r="AA199" s="71"/>
      <c r="AB199" s="71" t="s">
        <v>64</v>
      </c>
      <c r="AC199" s="71" t="s">
        <v>65</v>
      </c>
      <c r="AD199" s="71" t="s">
        <v>62</v>
      </c>
      <c r="AE199" s="71" t="s">
        <v>62</v>
      </c>
      <c r="AF199" s="71" t="s">
        <v>63</v>
      </c>
      <c r="AG199" s="71"/>
      <c r="AH199" s="71" t="s">
        <v>85</v>
      </c>
      <c r="AI199" s="71" t="s">
        <v>63</v>
      </c>
      <c r="AJ199" s="71" t="s">
        <v>63</v>
      </c>
      <c r="AK199" s="71" t="s">
        <v>63</v>
      </c>
      <c r="AL199" s="71" t="s">
        <v>63</v>
      </c>
      <c r="AM199" s="71" t="s">
        <v>63</v>
      </c>
      <c r="AN199" s="71"/>
      <c r="AO199" s="71"/>
      <c r="AP199" s="71" t="s">
        <v>1921</v>
      </c>
      <c r="AQ199" s="71" t="s">
        <v>1922</v>
      </c>
      <c r="AR199" s="71" t="s">
        <v>62</v>
      </c>
      <c r="AS199" s="71"/>
      <c r="AT199" s="71" t="s">
        <v>63</v>
      </c>
      <c r="AU199" s="71"/>
      <c r="AV199" s="79" t="str" cm="1">
        <f t="array" ref="AV19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99" s="79" t="str" cm="1">
        <f t="array" ref="AW19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99" s="71" t="str" cm="1">
        <f t="array" ref="AX19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99" s="71"/>
      <c r="AZ199" s="71"/>
      <c r="BA199" s="71" t="s">
        <v>1923</v>
      </c>
      <c r="BB199" s="73" t="s">
        <v>1924</v>
      </c>
      <c r="BC199" s="36"/>
      <c r="BD199" s="35"/>
    </row>
    <row r="200" spans="1:56" ht="75" customHeight="1">
      <c r="A200" s="70">
        <v>199</v>
      </c>
      <c r="B200" s="71" t="s">
        <v>1925</v>
      </c>
      <c r="C200" s="71" t="s">
        <v>735</v>
      </c>
      <c r="D200" s="71" t="s">
        <v>1926</v>
      </c>
      <c r="E200" s="71" t="s">
        <v>1502</v>
      </c>
      <c r="F200" s="71" t="s">
        <v>231</v>
      </c>
      <c r="G200" s="71" t="s">
        <v>584</v>
      </c>
      <c r="H200" s="71" t="s">
        <v>217</v>
      </c>
      <c r="I200" s="71" t="s">
        <v>1282</v>
      </c>
      <c r="J200" s="71" t="s">
        <v>1927</v>
      </c>
      <c r="K200" s="71" t="s">
        <v>1928</v>
      </c>
      <c r="L200" s="71" t="s">
        <v>1929</v>
      </c>
      <c r="M200" s="71" t="s">
        <v>1930</v>
      </c>
      <c r="N200" s="71"/>
      <c r="O200" s="71"/>
      <c r="P200" s="71"/>
      <c r="Q200" s="71"/>
      <c r="R200" s="71"/>
      <c r="S200" s="71"/>
      <c r="T200" s="71"/>
      <c r="U200" s="71"/>
      <c r="V200" s="71"/>
      <c r="W200" s="71"/>
      <c r="X200" s="71"/>
      <c r="Y200" s="71"/>
      <c r="Z200" s="71"/>
      <c r="AA200" s="71"/>
      <c r="AB200" s="71" t="s">
        <v>64</v>
      </c>
      <c r="AC200" s="71" t="s">
        <v>65</v>
      </c>
      <c r="AD200" s="71" t="s">
        <v>62</v>
      </c>
      <c r="AE200" s="71" t="s">
        <v>62</v>
      </c>
      <c r="AF200" s="71" t="s">
        <v>63</v>
      </c>
      <c r="AG200" s="71"/>
      <c r="AH200" s="71" t="s">
        <v>66</v>
      </c>
      <c r="AI200" s="71" t="s">
        <v>63</v>
      </c>
      <c r="AJ200" s="71" t="s">
        <v>63</v>
      </c>
      <c r="AK200" s="71" t="s">
        <v>63</v>
      </c>
      <c r="AL200" s="71" t="s">
        <v>62</v>
      </c>
      <c r="AM200" s="71" t="s">
        <v>63</v>
      </c>
      <c r="AN200" s="71"/>
      <c r="AO200" s="71"/>
      <c r="AP200" s="71" t="s">
        <v>1931</v>
      </c>
      <c r="AQ200" s="71" t="s">
        <v>1932</v>
      </c>
      <c r="AR200" s="71" t="s">
        <v>62</v>
      </c>
      <c r="AS200" s="71"/>
      <c r="AT200" s="71" t="s">
        <v>63</v>
      </c>
      <c r="AU200" s="71"/>
      <c r="AV200" s="79" t="str" cm="1">
        <f t="array" ref="AV20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00" s="79" t="str" cm="1">
        <f t="array" ref="AW20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00" s="71" t="str" cm="1">
        <f t="array" ref="AX20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00" s="71"/>
      <c r="AZ200" s="71"/>
      <c r="BA200" s="71" t="s">
        <v>1933</v>
      </c>
      <c r="BB200" s="73" t="s">
        <v>1934</v>
      </c>
      <c r="BC200" s="36"/>
      <c r="BD200" s="35"/>
    </row>
    <row r="201" spans="1:56" ht="75" customHeight="1">
      <c r="A201" s="70">
        <v>200</v>
      </c>
      <c r="B201" s="71" t="s">
        <v>1165</v>
      </c>
      <c r="C201" s="71" t="s">
        <v>381</v>
      </c>
      <c r="D201" s="71" t="s">
        <v>1935</v>
      </c>
      <c r="E201" s="71" t="s">
        <v>1452</v>
      </c>
      <c r="F201" s="71" t="s">
        <v>54</v>
      </c>
      <c r="G201" s="71" t="s">
        <v>125</v>
      </c>
      <c r="H201" s="71" t="s">
        <v>233</v>
      </c>
      <c r="I201" s="71" t="s">
        <v>285</v>
      </c>
      <c r="J201" s="71" t="s">
        <v>1432</v>
      </c>
      <c r="K201" s="71" t="s">
        <v>279</v>
      </c>
      <c r="L201" s="71" t="s">
        <v>1936</v>
      </c>
      <c r="M201" s="71" t="s">
        <v>1937</v>
      </c>
      <c r="N201" s="71" t="s">
        <v>1748</v>
      </c>
      <c r="O201" s="71" t="s">
        <v>1938</v>
      </c>
      <c r="P201" s="71" t="s">
        <v>60</v>
      </c>
      <c r="Q201" s="71" t="s">
        <v>431</v>
      </c>
      <c r="R201" s="71" t="s">
        <v>189</v>
      </c>
      <c r="S201" s="71" t="s">
        <v>62</v>
      </c>
      <c r="T201" s="71" t="s">
        <v>62</v>
      </c>
      <c r="U201" s="71" t="s">
        <v>62</v>
      </c>
      <c r="V201" s="71" t="s">
        <v>62</v>
      </c>
      <c r="W201" s="71" t="s">
        <v>63</v>
      </c>
      <c r="X201" s="71" t="s">
        <v>63</v>
      </c>
      <c r="Y201" s="71" t="s">
        <v>62</v>
      </c>
      <c r="Z201" s="71" t="s">
        <v>63</v>
      </c>
      <c r="AA201" s="71" t="s">
        <v>63</v>
      </c>
      <c r="AB201" s="71" t="s">
        <v>64</v>
      </c>
      <c r="AC201" s="71" t="s">
        <v>65</v>
      </c>
      <c r="AD201" s="71" t="s">
        <v>62</v>
      </c>
      <c r="AE201" s="71" t="s">
        <v>62</v>
      </c>
      <c r="AF201" s="71" t="s">
        <v>62</v>
      </c>
      <c r="AG201" s="71" t="s">
        <v>63</v>
      </c>
      <c r="AH201" s="71" t="s">
        <v>85</v>
      </c>
      <c r="AI201" s="71" t="s">
        <v>63</v>
      </c>
      <c r="AJ201" s="71" t="s">
        <v>132</v>
      </c>
      <c r="AK201" s="71" t="s">
        <v>63</v>
      </c>
      <c r="AL201" s="71" t="s">
        <v>62</v>
      </c>
      <c r="AM201" s="71" t="s">
        <v>132</v>
      </c>
      <c r="AN201" s="71"/>
      <c r="AO201" s="71" t="s">
        <v>1939</v>
      </c>
      <c r="AP201" s="71" t="s">
        <v>1940</v>
      </c>
      <c r="AQ201" s="71" t="s">
        <v>1172</v>
      </c>
      <c r="AR201" s="71" t="s">
        <v>62</v>
      </c>
      <c r="AS201" s="71"/>
      <c r="AT201" s="71" t="s">
        <v>63</v>
      </c>
      <c r="AU201" s="71" t="s">
        <v>1685</v>
      </c>
      <c r="AV201" s="79" cm="1">
        <f t="array" ref="AV20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0.08</v>
      </c>
      <c r="AW201" s="79" cm="1">
        <f t="array" ref="AW20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0.08</v>
      </c>
      <c r="AX201" s="71" t="str" cm="1">
        <f t="array" ref="AX20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201" s="71" t="s">
        <v>63</v>
      </c>
      <c r="AZ201" s="71"/>
      <c r="BA201" s="71" t="s">
        <v>1941</v>
      </c>
      <c r="BB201" s="73" t="s">
        <v>1174</v>
      </c>
      <c r="BC201" s="36"/>
      <c r="BD201" s="35"/>
    </row>
    <row r="202" spans="1:56" ht="75" customHeight="1">
      <c r="A202" s="70">
        <v>201</v>
      </c>
      <c r="B202" s="71" t="s">
        <v>1942</v>
      </c>
      <c r="C202" s="71" t="s">
        <v>800</v>
      </c>
      <c r="D202" s="71" t="s">
        <v>1943</v>
      </c>
      <c r="E202" s="71" t="s">
        <v>1502</v>
      </c>
      <c r="F202" s="71" t="s">
        <v>231</v>
      </c>
      <c r="G202" s="71" t="s">
        <v>786</v>
      </c>
      <c r="H202" s="71" t="s">
        <v>217</v>
      </c>
      <c r="I202" s="71" t="s">
        <v>1944</v>
      </c>
      <c r="J202" s="71" t="s">
        <v>1432</v>
      </c>
      <c r="K202" s="71" t="s">
        <v>218</v>
      </c>
      <c r="L202" s="71" t="s">
        <v>1945</v>
      </c>
      <c r="M202" s="71" t="s">
        <v>1946</v>
      </c>
      <c r="N202" s="71"/>
      <c r="O202" s="71"/>
      <c r="P202" s="71"/>
      <c r="Q202" s="71"/>
      <c r="R202" s="71"/>
      <c r="S202" s="71"/>
      <c r="T202" s="71"/>
      <c r="U202" s="71"/>
      <c r="V202" s="71"/>
      <c r="W202" s="71"/>
      <c r="X202" s="71"/>
      <c r="Y202" s="71"/>
      <c r="Z202" s="71"/>
      <c r="AA202" s="71"/>
      <c r="AB202" s="71" t="s">
        <v>64</v>
      </c>
      <c r="AC202" s="71" t="s">
        <v>65</v>
      </c>
      <c r="AD202" s="71" t="s">
        <v>62</v>
      </c>
      <c r="AE202" s="71" t="s">
        <v>62</v>
      </c>
      <c r="AF202" s="71" t="s">
        <v>63</v>
      </c>
      <c r="AG202" s="71"/>
      <c r="AH202" s="71" t="s">
        <v>66</v>
      </c>
      <c r="AI202" s="71" t="s">
        <v>63</v>
      </c>
      <c r="AJ202" s="71" t="s">
        <v>63</v>
      </c>
      <c r="AK202" s="71" t="s">
        <v>63</v>
      </c>
      <c r="AL202" s="71" t="s">
        <v>62</v>
      </c>
      <c r="AM202" s="71" t="s">
        <v>62</v>
      </c>
      <c r="AN202" s="71"/>
      <c r="AO202" s="71"/>
      <c r="AP202" s="71" t="s">
        <v>1947</v>
      </c>
      <c r="AQ202" s="71" t="s">
        <v>1948</v>
      </c>
      <c r="AR202" s="71" t="s">
        <v>132</v>
      </c>
      <c r="AS202" s="71"/>
      <c r="AT202" s="71" t="s">
        <v>63</v>
      </c>
      <c r="AU202" s="71"/>
      <c r="AV202" s="79" t="str" cm="1">
        <f t="array" ref="AV20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02" s="79" t="str" cm="1">
        <f t="array" ref="AW20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02" s="71" t="str" cm="1">
        <f t="array" ref="AX20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02" s="71"/>
      <c r="AZ202" s="71"/>
      <c r="BA202" s="71" t="s">
        <v>1949</v>
      </c>
      <c r="BB202" s="73" t="s">
        <v>1950</v>
      </c>
      <c r="BC202" s="36"/>
      <c r="BD202" s="35"/>
    </row>
    <row r="203" spans="1:56" ht="75" customHeight="1">
      <c r="A203" s="70">
        <v>202</v>
      </c>
      <c r="B203" s="71" t="s">
        <v>1951</v>
      </c>
      <c r="C203" s="71" t="s">
        <v>800</v>
      </c>
      <c r="D203" s="71" t="s">
        <v>1952</v>
      </c>
      <c r="E203" s="71" t="s">
        <v>1452</v>
      </c>
      <c r="F203" s="71" t="s">
        <v>231</v>
      </c>
      <c r="G203" s="71" t="s">
        <v>736</v>
      </c>
      <c r="H203" s="71" t="s">
        <v>217</v>
      </c>
      <c r="I203" s="71" t="s">
        <v>285</v>
      </c>
      <c r="J203" s="71" t="s">
        <v>1432</v>
      </c>
      <c r="K203" s="71" t="s">
        <v>279</v>
      </c>
      <c r="L203" s="71" t="s">
        <v>1953</v>
      </c>
      <c r="M203" s="71" t="s">
        <v>1954</v>
      </c>
      <c r="N203" s="71"/>
      <c r="O203" s="71"/>
      <c r="P203" s="71"/>
      <c r="Q203" s="71"/>
      <c r="R203" s="71"/>
      <c r="S203" s="71"/>
      <c r="T203" s="71"/>
      <c r="U203" s="71"/>
      <c r="V203" s="71"/>
      <c r="W203" s="71"/>
      <c r="X203" s="71"/>
      <c r="Y203" s="71"/>
      <c r="Z203" s="71"/>
      <c r="AA203" s="71"/>
      <c r="AB203" s="71" t="s">
        <v>64</v>
      </c>
      <c r="AC203" s="71" t="s">
        <v>65</v>
      </c>
      <c r="AD203" s="71" t="s">
        <v>62</v>
      </c>
      <c r="AE203" s="71" t="s">
        <v>62</v>
      </c>
      <c r="AF203" s="71" t="s">
        <v>63</v>
      </c>
      <c r="AG203" s="71"/>
      <c r="AH203" s="71" t="s">
        <v>66</v>
      </c>
      <c r="AI203" s="71" t="s">
        <v>63</v>
      </c>
      <c r="AJ203" s="71" t="s">
        <v>63</v>
      </c>
      <c r="AK203" s="71" t="s">
        <v>63</v>
      </c>
      <c r="AL203" s="71" t="s">
        <v>62</v>
      </c>
      <c r="AM203" s="71" t="s">
        <v>63</v>
      </c>
      <c r="AN203" s="71"/>
      <c r="AO203" s="71"/>
      <c r="AP203" s="71" t="s">
        <v>1955</v>
      </c>
      <c r="AQ203" s="71" t="s">
        <v>1956</v>
      </c>
      <c r="AR203" s="71" t="s">
        <v>62</v>
      </c>
      <c r="AS203" s="71"/>
      <c r="AT203" s="71" t="s">
        <v>63</v>
      </c>
      <c r="AU203" s="71"/>
      <c r="AV203" s="79" t="str" cm="1">
        <f t="array" ref="AV20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03" s="79" t="str" cm="1">
        <f t="array" ref="AW20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03" s="71" t="str" cm="1">
        <f t="array" ref="AX20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03" s="71"/>
      <c r="AZ203" s="71"/>
      <c r="BA203" s="22" t="s">
        <v>1957</v>
      </c>
      <c r="BB203" s="73" t="s">
        <v>1958</v>
      </c>
      <c r="BC203" s="36"/>
      <c r="BD203" s="35"/>
    </row>
    <row r="204" spans="1:56" ht="75" customHeight="1">
      <c r="A204" s="70">
        <v>203</v>
      </c>
      <c r="B204" s="71" t="s">
        <v>1893</v>
      </c>
      <c r="C204" s="71" t="s">
        <v>800</v>
      </c>
      <c r="D204" s="71" t="s">
        <v>1959</v>
      </c>
      <c r="E204" s="71" t="s">
        <v>1505</v>
      </c>
      <c r="F204" s="71" t="s">
        <v>231</v>
      </c>
      <c r="G204" s="71" t="s">
        <v>736</v>
      </c>
      <c r="H204" s="71" t="s">
        <v>217</v>
      </c>
      <c r="I204" s="71" t="s">
        <v>840</v>
      </c>
      <c r="J204" s="71" t="s">
        <v>1432</v>
      </c>
      <c r="K204" s="71" t="s">
        <v>315</v>
      </c>
      <c r="L204" s="71" t="s">
        <v>1960</v>
      </c>
      <c r="M204" s="71" t="s">
        <v>1961</v>
      </c>
      <c r="N204" s="71"/>
      <c r="O204" s="71"/>
      <c r="P204" s="71"/>
      <c r="Q204" s="71"/>
      <c r="R204" s="71"/>
      <c r="S204" s="71"/>
      <c r="T204" s="71"/>
      <c r="U204" s="71"/>
      <c r="V204" s="71"/>
      <c r="W204" s="71"/>
      <c r="X204" s="71"/>
      <c r="Y204" s="71"/>
      <c r="Z204" s="71"/>
      <c r="AA204" s="71"/>
      <c r="AB204" s="71" t="s">
        <v>64</v>
      </c>
      <c r="AC204" s="71" t="s">
        <v>65</v>
      </c>
      <c r="AD204" s="71" t="s">
        <v>62</v>
      </c>
      <c r="AE204" s="71" t="s">
        <v>62</v>
      </c>
      <c r="AF204" s="71" t="s">
        <v>63</v>
      </c>
      <c r="AG204" s="71"/>
      <c r="AH204" s="71" t="s">
        <v>66</v>
      </c>
      <c r="AI204" s="71" t="s">
        <v>63</v>
      </c>
      <c r="AJ204" s="71" t="s">
        <v>63</v>
      </c>
      <c r="AK204" s="71" t="s">
        <v>63</v>
      </c>
      <c r="AL204" s="71" t="s">
        <v>62</v>
      </c>
      <c r="AM204" s="71" t="s">
        <v>62</v>
      </c>
      <c r="AN204" s="71"/>
      <c r="AO204" s="71"/>
      <c r="AP204" s="71" t="s">
        <v>1962</v>
      </c>
      <c r="AQ204" s="71" t="s">
        <v>1747</v>
      </c>
      <c r="AR204" s="71" t="s">
        <v>132</v>
      </c>
      <c r="AS204" s="71"/>
      <c r="AT204" s="71" t="s">
        <v>63</v>
      </c>
      <c r="AU204" s="71"/>
      <c r="AV204" s="79" t="str" cm="1">
        <f t="array" ref="AV20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04" s="79" t="str" cm="1">
        <f t="array" ref="AW20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04" s="71" t="str" cm="1">
        <f t="array" ref="AX20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04" s="71"/>
      <c r="AZ204" s="71"/>
      <c r="BA204" s="71" t="s">
        <v>1963</v>
      </c>
      <c r="BB204" s="73" t="s">
        <v>1964</v>
      </c>
      <c r="BC204" s="36"/>
      <c r="BD204" s="35"/>
    </row>
    <row r="205" spans="1:56" ht="75" customHeight="1">
      <c r="A205" s="70">
        <v>204</v>
      </c>
      <c r="B205" s="71" t="s">
        <v>1965</v>
      </c>
      <c r="C205" s="71" t="s">
        <v>1966</v>
      </c>
      <c r="D205" s="71" t="s">
        <v>1967</v>
      </c>
      <c r="E205" s="71" t="s">
        <v>1461</v>
      </c>
      <c r="F205" s="71" t="s">
        <v>231</v>
      </c>
      <c r="G205" s="71" t="s">
        <v>786</v>
      </c>
      <c r="H205" s="71" t="s">
        <v>217</v>
      </c>
      <c r="I205" s="71" t="s">
        <v>1968</v>
      </c>
      <c r="J205" s="71" t="s">
        <v>1432</v>
      </c>
      <c r="K205" s="71" t="s">
        <v>243</v>
      </c>
      <c r="L205" s="71" t="s">
        <v>1969</v>
      </c>
      <c r="M205" s="71" t="s">
        <v>1970</v>
      </c>
      <c r="N205" s="71" t="s">
        <v>1721</v>
      </c>
      <c r="O205" s="71" t="s">
        <v>1668</v>
      </c>
      <c r="P205" s="71"/>
      <c r="Q205" s="71"/>
      <c r="R205" s="71"/>
      <c r="S205" s="71"/>
      <c r="T205" s="71"/>
      <c r="U205" s="71"/>
      <c r="V205" s="71"/>
      <c r="W205" s="71"/>
      <c r="X205" s="71"/>
      <c r="Y205" s="71"/>
      <c r="Z205" s="71"/>
      <c r="AA205" s="71"/>
      <c r="AB205" s="71" t="s">
        <v>64</v>
      </c>
      <c r="AC205" s="71" t="s">
        <v>65</v>
      </c>
      <c r="AD205" s="71" t="s">
        <v>62</v>
      </c>
      <c r="AE205" s="71" t="s">
        <v>63</v>
      </c>
      <c r="AF205" s="71" t="s">
        <v>63</v>
      </c>
      <c r="AG205" s="71"/>
      <c r="AH205" s="71" t="s">
        <v>1515</v>
      </c>
      <c r="AI205" s="71" t="s">
        <v>63</v>
      </c>
      <c r="AJ205" s="71" t="s">
        <v>63</v>
      </c>
      <c r="AK205" s="71" t="s">
        <v>63</v>
      </c>
      <c r="AL205" s="71" t="s">
        <v>63</v>
      </c>
      <c r="AM205" s="71" t="s">
        <v>132</v>
      </c>
      <c r="AN205" s="71"/>
      <c r="AO205" s="71"/>
      <c r="AP205" s="71" t="s">
        <v>1971</v>
      </c>
      <c r="AQ205" s="71" t="s">
        <v>1972</v>
      </c>
      <c r="AR205" s="71" t="s">
        <v>62</v>
      </c>
      <c r="AS205" s="71"/>
      <c r="AT205" s="71" t="s">
        <v>63</v>
      </c>
      <c r="AU205" s="71"/>
      <c r="AV205" s="79" t="str" cm="1">
        <f t="array" ref="AV20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05" s="79" t="str" cm="1">
        <f t="array" ref="AW20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05" s="71" t="str" cm="1">
        <f t="array" ref="AX20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05" s="71"/>
      <c r="AZ205" s="71"/>
      <c r="BA205" s="71" t="s">
        <v>1973</v>
      </c>
      <c r="BB205" s="73"/>
      <c r="BC205" s="36"/>
      <c r="BD205" s="35"/>
    </row>
    <row r="206" spans="1:56" ht="75" customHeight="1">
      <c r="A206" s="70">
        <v>205</v>
      </c>
      <c r="B206" s="71" t="s">
        <v>1974</v>
      </c>
      <c r="C206" s="71" t="s">
        <v>816</v>
      </c>
      <c r="D206" s="71" t="s">
        <v>1975</v>
      </c>
      <c r="E206" s="71" t="s">
        <v>1502</v>
      </c>
      <c r="F206" s="71" t="s">
        <v>231</v>
      </c>
      <c r="G206" s="71" t="s">
        <v>201</v>
      </c>
      <c r="H206" s="71" t="s">
        <v>217</v>
      </c>
      <c r="I206" s="71" t="s">
        <v>1976</v>
      </c>
      <c r="J206" s="71" t="s">
        <v>1432</v>
      </c>
      <c r="K206" s="71" t="s">
        <v>266</v>
      </c>
      <c r="L206" s="71" t="s">
        <v>1977</v>
      </c>
      <c r="M206" s="71" t="s">
        <v>1978</v>
      </c>
      <c r="N206" s="71" t="s">
        <v>1478</v>
      </c>
      <c r="O206" s="71" t="s">
        <v>1668</v>
      </c>
      <c r="P206" s="71"/>
      <c r="Q206" s="71"/>
      <c r="R206" s="71"/>
      <c r="S206" s="71"/>
      <c r="T206" s="71"/>
      <c r="U206" s="71"/>
      <c r="V206" s="71"/>
      <c r="W206" s="71"/>
      <c r="X206" s="71"/>
      <c r="Y206" s="71"/>
      <c r="Z206" s="71"/>
      <c r="AA206" s="71"/>
      <c r="AB206" s="71" t="s">
        <v>189</v>
      </c>
      <c r="AC206" s="71" t="s">
        <v>65</v>
      </c>
      <c r="AD206" s="71" t="s">
        <v>62</v>
      </c>
      <c r="AE206" s="71" t="s">
        <v>62</v>
      </c>
      <c r="AF206" s="71" t="s">
        <v>63</v>
      </c>
      <c r="AG206" s="71"/>
      <c r="AH206" s="71" t="s">
        <v>1515</v>
      </c>
      <c r="AI206" s="71" t="s">
        <v>63</v>
      </c>
      <c r="AJ206" s="71" t="s">
        <v>62</v>
      </c>
      <c r="AK206" s="71" t="s">
        <v>132</v>
      </c>
      <c r="AL206" s="71" t="s">
        <v>62</v>
      </c>
      <c r="AM206" s="71" t="s">
        <v>62</v>
      </c>
      <c r="AN206" s="71"/>
      <c r="AO206" s="71"/>
      <c r="AP206" s="71" t="s">
        <v>1979</v>
      </c>
      <c r="AQ206" s="71" t="s">
        <v>1980</v>
      </c>
      <c r="AR206" s="71" t="s">
        <v>132</v>
      </c>
      <c r="AS206" s="71"/>
      <c r="AT206" s="71" t="s">
        <v>63</v>
      </c>
      <c r="AU206" s="71"/>
      <c r="AV206" s="79" t="str" cm="1">
        <f t="array" ref="AV20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06" s="79" t="str" cm="1">
        <f t="array" ref="AW20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06" s="71" t="str" cm="1">
        <f t="array" ref="AX20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06" s="71"/>
      <c r="AZ206" s="71"/>
      <c r="BA206" s="71" t="s">
        <v>1981</v>
      </c>
      <c r="BB206" s="73" t="s">
        <v>1982</v>
      </c>
      <c r="BC206" s="36"/>
      <c r="BD206" s="35"/>
    </row>
    <row r="207" spans="1:56" ht="75" customHeight="1">
      <c r="A207" s="70">
        <v>206</v>
      </c>
      <c r="B207" s="71" t="s">
        <v>1983</v>
      </c>
      <c r="C207" s="71" t="s">
        <v>1984</v>
      </c>
      <c r="D207" s="71" t="s">
        <v>1985</v>
      </c>
      <c r="E207" s="71" t="s">
        <v>1430</v>
      </c>
      <c r="F207" s="71" t="s">
        <v>231</v>
      </c>
      <c r="G207" s="71" t="s">
        <v>125</v>
      </c>
      <c r="H207" s="71" t="s">
        <v>233</v>
      </c>
      <c r="I207" s="71" t="s">
        <v>194</v>
      </c>
      <c r="J207" s="71" t="s">
        <v>1432</v>
      </c>
      <c r="K207" s="71" t="s">
        <v>315</v>
      </c>
      <c r="L207" s="71" t="s">
        <v>1986</v>
      </c>
      <c r="M207" s="71" t="s">
        <v>1987</v>
      </c>
      <c r="N207" s="71" t="s">
        <v>1721</v>
      </c>
      <c r="O207" s="71" t="s">
        <v>1668</v>
      </c>
      <c r="P207" s="71"/>
      <c r="Q207" s="71"/>
      <c r="R207" s="71"/>
      <c r="S207" s="71"/>
      <c r="T207" s="71"/>
      <c r="U207" s="71"/>
      <c r="V207" s="71"/>
      <c r="W207" s="71"/>
      <c r="X207" s="71"/>
      <c r="Y207" s="71"/>
      <c r="Z207" s="71"/>
      <c r="AA207" s="71"/>
      <c r="AB207" s="71" t="s">
        <v>64</v>
      </c>
      <c r="AC207" s="71" t="s">
        <v>65</v>
      </c>
      <c r="AD207" s="71" t="s">
        <v>62</v>
      </c>
      <c r="AE207" s="71" t="s">
        <v>62</v>
      </c>
      <c r="AF207" s="71" t="s">
        <v>63</v>
      </c>
      <c r="AG207" s="71"/>
      <c r="AH207" s="71" t="s">
        <v>85</v>
      </c>
      <c r="AI207" s="71" t="s">
        <v>63</v>
      </c>
      <c r="AJ207" s="71" t="s">
        <v>63</v>
      </c>
      <c r="AK207" s="71" t="s">
        <v>63</v>
      </c>
      <c r="AL207" s="71" t="s">
        <v>62</v>
      </c>
      <c r="AM207" s="71" t="s">
        <v>62</v>
      </c>
      <c r="AN207" s="71"/>
      <c r="AO207" s="71"/>
      <c r="AP207" s="71" t="s">
        <v>1988</v>
      </c>
      <c r="AQ207" s="71" t="s">
        <v>1989</v>
      </c>
      <c r="AR207" s="71" t="s">
        <v>62</v>
      </c>
      <c r="AS207" s="71"/>
      <c r="AT207" s="71" t="s">
        <v>63</v>
      </c>
      <c r="AU207" s="71"/>
      <c r="AV207" s="79" t="str" cm="1">
        <f t="array" ref="AV20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07" s="79" t="str" cm="1">
        <f t="array" ref="AW20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07" s="71" t="str" cm="1">
        <f t="array" ref="AX20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07" s="71"/>
      <c r="AZ207" s="71"/>
      <c r="BA207" s="71" t="s">
        <v>1990</v>
      </c>
      <c r="BB207" s="73" t="s">
        <v>1991</v>
      </c>
      <c r="BC207" s="36"/>
      <c r="BD207" s="35"/>
    </row>
    <row r="208" spans="1:56" ht="75" customHeight="1">
      <c r="A208" s="70">
        <v>207</v>
      </c>
      <c r="B208" s="71" t="s">
        <v>1992</v>
      </c>
      <c r="C208" s="71" t="s">
        <v>1993</v>
      </c>
      <c r="D208" s="71" t="s">
        <v>1994</v>
      </c>
      <c r="E208" s="71" t="s">
        <v>1442</v>
      </c>
      <c r="F208" s="71" t="s">
        <v>231</v>
      </c>
      <c r="G208" s="71" t="s">
        <v>201</v>
      </c>
      <c r="H208" s="71" t="s">
        <v>217</v>
      </c>
      <c r="I208" s="71" t="s">
        <v>608</v>
      </c>
      <c r="J208" s="71" t="s">
        <v>1432</v>
      </c>
      <c r="K208" s="71" t="s">
        <v>266</v>
      </c>
      <c r="L208" s="71" t="s">
        <v>1995</v>
      </c>
      <c r="M208" s="71" t="s">
        <v>1996</v>
      </c>
      <c r="N208" s="71" t="s">
        <v>1754</v>
      </c>
      <c r="O208" s="71" t="s">
        <v>1997</v>
      </c>
      <c r="P208" s="71"/>
      <c r="Q208" s="71"/>
      <c r="R208" s="71"/>
      <c r="S208" s="71"/>
      <c r="T208" s="71"/>
      <c r="U208" s="71"/>
      <c r="V208" s="71"/>
      <c r="W208" s="71"/>
      <c r="X208" s="71"/>
      <c r="Y208" s="71"/>
      <c r="Z208" s="71"/>
      <c r="AA208" s="71"/>
      <c r="AB208" s="71" t="s">
        <v>189</v>
      </c>
      <c r="AC208" s="71" t="s">
        <v>65</v>
      </c>
      <c r="AD208" s="71" t="s">
        <v>63</v>
      </c>
      <c r="AE208" s="71" t="s">
        <v>63</v>
      </c>
      <c r="AF208" s="71" t="s">
        <v>63</v>
      </c>
      <c r="AG208" s="71"/>
      <c r="AH208" s="71" t="s">
        <v>85</v>
      </c>
      <c r="AI208" s="71" t="s">
        <v>63</v>
      </c>
      <c r="AJ208" s="71" t="s">
        <v>63</v>
      </c>
      <c r="AK208" s="71" t="s">
        <v>63</v>
      </c>
      <c r="AL208" s="71" t="s">
        <v>63</v>
      </c>
      <c r="AM208" s="71" t="s">
        <v>63</v>
      </c>
      <c r="AN208" s="71"/>
      <c r="AO208" s="71"/>
      <c r="AP208" s="71" t="s">
        <v>1998</v>
      </c>
      <c r="AQ208" s="71" t="s">
        <v>1418</v>
      </c>
      <c r="AR208" s="71" t="s">
        <v>62</v>
      </c>
      <c r="AS208" s="71"/>
      <c r="AT208" s="71" t="s">
        <v>63</v>
      </c>
      <c r="AU208" s="71"/>
      <c r="AV208" s="79" t="str" cm="1">
        <f t="array" ref="AV20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08" s="79" t="str" cm="1">
        <f t="array" ref="AW20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08" s="71" t="str" cm="1">
        <f t="array" ref="AX20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08" s="71"/>
      <c r="AZ208" s="71"/>
      <c r="BA208" s="22" t="s">
        <v>1999</v>
      </c>
      <c r="BB208" s="73" t="s">
        <v>2000</v>
      </c>
      <c r="BC208" s="36"/>
      <c r="BD208" s="35"/>
    </row>
    <row r="209" spans="1:56" ht="75" customHeight="1">
      <c r="A209" s="70">
        <v>208</v>
      </c>
      <c r="B209" s="71" t="s">
        <v>2001</v>
      </c>
      <c r="C209" s="71" t="s">
        <v>2002</v>
      </c>
      <c r="D209" s="71" t="s">
        <v>2003</v>
      </c>
      <c r="E209" s="71" t="s">
        <v>1478</v>
      </c>
      <c r="F209" s="71" t="s">
        <v>231</v>
      </c>
      <c r="G209" s="71" t="s">
        <v>232</v>
      </c>
      <c r="H209" s="71" t="s">
        <v>233</v>
      </c>
      <c r="I209" s="71" t="s">
        <v>840</v>
      </c>
      <c r="J209" s="71" t="s">
        <v>1432</v>
      </c>
      <c r="K209" s="71" t="s">
        <v>315</v>
      </c>
      <c r="L209" s="71" t="s">
        <v>2004</v>
      </c>
      <c r="M209" s="71" t="s">
        <v>2005</v>
      </c>
      <c r="N209" s="71"/>
      <c r="O209" s="71"/>
      <c r="P209" s="71"/>
      <c r="Q209" s="71"/>
      <c r="R209" s="71"/>
      <c r="S209" s="71"/>
      <c r="T209" s="71"/>
      <c r="U209" s="71"/>
      <c r="V209" s="71"/>
      <c r="W209" s="71"/>
      <c r="X209" s="71"/>
      <c r="Y209" s="71"/>
      <c r="Z209" s="71"/>
      <c r="AA209" s="71"/>
      <c r="AB209" s="71" t="s">
        <v>64</v>
      </c>
      <c r="AC209" s="71" t="s">
        <v>65</v>
      </c>
      <c r="AD209" s="71" t="s">
        <v>62</v>
      </c>
      <c r="AE209" s="71" t="s">
        <v>63</v>
      </c>
      <c r="AF209" s="71" t="s">
        <v>63</v>
      </c>
      <c r="AG209" s="71"/>
      <c r="AH209" s="71" t="s">
        <v>85</v>
      </c>
      <c r="AI209" s="71" t="s">
        <v>63</v>
      </c>
      <c r="AJ209" s="71" t="s">
        <v>63</v>
      </c>
      <c r="AK209" s="71" t="s">
        <v>63</v>
      </c>
      <c r="AL209" s="71" t="s">
        <v>63</v>
      </c>
      <c r="AM209" s="71" t="s">
        <v>63</v>
      </c>
      <c r="AN209" s="71"/>
      <c r="AO209" s="71"/>
      <c r="AP209" s="71" t="s">
        <v>2006</v>
      </c>
      <c r="AQ209" s="71" t="s">
        <v>2007</v>
      </c>
      <c r="AR209" s="71" t="s">
        <v>62</v>
      </c>
      <c r="AS209" s="71"/>
      <c r="AT209" s="71" t="s">
        <v>63</v>
      </c>
      <c r="AU209" s="71"/>
      <c r="AV209" s="79" t="str" cm="1">
        <f t="array" ref="AV20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09" s="79" t="str" cm="1">
        <f t="array" ref="AW20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09" s="71" t="str" cm="1">
        <f t="array" ref="AX20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09" s="71"/>
      <c r="AZ209" s="71"/>
      <c r="BA209" s="71" t="s">
        <v>2008</v>
      </c>
      <c r="BB209" s="73" t="s">
        <v>1046</v>
      </c>
      <c r="BC209" s="36"/>
      <c r="BD209" s="35"/>
    </row>
    <row r="210" spans="1:56" ht="75" customHeight="1">
      <c r="A210" s="70">
        <v>209</v>
      </c>
      <c r="B210" s="71" t="s">
        <v>2009</v>
      </c>
      <c r="C210" s="71" t="s">
        <v>369</v>
      </c>
      <c r="D210" s="71" t="s">
        <v>2010</v>
      </c>
      <c r="E210" s="71" t="s">
        <v>1478</v>
      </c>
      <c r="F210" s="71" t="s">
        <v>54</v>
      </c>
      <c r="G210" s="71" t="s">
        <v>125</v>
      </c>
      <c r="H210" s="71" t="s">
        <v>233</v>
      </c>
      <c r="I210" s="71" t="s">
        <v>1443</v>
      </c>
      <c r="J210" s="71" t="s">
        <v>1432</v>
      </c>
      <c r="K210" s="71" t="s">
        <v>315</v>
      </c>
      <c r="L210" s="71" t="s">
        <v>2011</v>
      </c>
      <c r="M210" s="71" t="s">
        <v>2012</v>
      </c>
      <c r="N210" s="71" t="s">
        <v>1575</v>
      </c>
      <c r="O210" s="71" t="s">
        <v>1668</v>
      </c>
      <c r="P210" s="71" t="s">
        <v>60</v>
      </c>
      <c r="Q210" s="71" t="s">
        <v>81</v>
      </c>
      <c r="R210" s="71" t="s">
        <v>1669</v>
      </c>
      <c r="S210" s="71" t="s">
        <v>62</v>
      </c>
      <c r="T210" s="71" t="s">
        <v>62</v>
      </c>
      <c r="U210" s="71" t="s">
        <v>63</v>
      </c>
      <c r="V210" s="71" t="s">
        <v>62</v>
      </c>
      <c r="W210" s="71" t="s">
        <v>62</v>
      </c>
      <c r="X210" s="71" t="s">
        <v>62</v>
      </c>
      <c r="Y210" s="71" t="s">
        <v>62</v>
      </c>
      <c r="Z210" s="71" t="s">
        <v>63</v>
      </c>
      <c r="AA210" s="71" t="s">
        <v>63</v>
      </c>
      <c r="AB210" s="71" t="s">
        <v>64</v>
      </c>
      <c r="AC210" s="71" t="s">
        <v>65</v>
      </c>
      <c r="AD210" s="71" t="s">
        <v>62</v>
      </c>
      <c r="AE210" s="71" t="s">
        <v>62</v>
      </c>
      <c r="AF210" s="71" t="s">
        <v>63</v>
      </c>
      <c r="AG210" s="71" t="s">
        <v>63</v>
      </c>
      <c r="AH210" s="71" t="s">
        <v>85</v>
      </c>
      <c r="AI210" s="71" t="s">
        <v>63</v>
      </c>
      <c r="AJ210" s="71" t="s">
        <v>63</v>
      </c>
      <c r="AK210" s="71" t="s">
        <v>63</v>
      </c>
      <c r="AL210" s="71" t="s">
        <v>63</v>
      </c>
      <c r="AM210" s="71" t="s">
        <v>63</v>
      </c>
      <c r="AN210" s="71" t="s">
        <v>2013</v>
      </c>
      <c r="AO210" s="71" t="s">
        <v>2014</v>
      </c>
      <c r="AP210" s="71" t="s">
        <v>1406</v>
      </c>
      <c r="AQ210" s="71" t="s">
        <v>558</v>
      </c>
      <c r="AR210" s="71" t="s">
        <v>63</v>
      </c>
      <c r="AS210" s="71"/>
      <c r="AT210" s="71" t="s">
        <v>63</v>
      </c>
      <c r="AU210" s="71" t="s">
        <v>1702</v>
      </c>
      <c r="AV210" s="79" cm="1">
        <f t="array" ref="AV21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210" s="79" cm="1">
        <f t="array" ref="AW21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210" s="71" t="str" cm="1">
        <f t="array" ref="AX21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210" s="71" t="s">
        <v>63</v>
      </c>
      <c r="AZ210" s="71"/>
      <c r="BA210" s="71" t="s">
        <v>2015</v>
      </c>
      <c r="BB210" s="73" t="s">
        <v>2016</v>
      </c>
      <c r="BC210" s="36"/>
      <c r="BD210" s="35"/>
    </row>
    <row r="211" spans="1:56" ht="75" customHeight="1">
      <c r="A211" s="70">
        <v>210</v>
      </c>
      <c r="B211" s="71" t="s">
        <v>2017</v>
      </c>
      <c r="C211" s="71" t="s">
        <v>1095</v>
      </c>
      <c r="D211" s="71" t="s">
        <v>2018</v>
      </c>
      <c r="E211" s="71" t="s">
        <v>1461</v>
      </c>
      <c r="F211" s="71" t="s">
        <v>231</v>
      </c>
      <c r="G211" s="71" t="s">
        <v>786</v>
      </c>
      <c r="H211" s="71" t="s">
        <v>233</v>
      </c>
      <c r="I211" s="71" t="s">
        <v>737</v>
      </c>
      <c r="J211" s="71" t="s">
        <v>1432</v>
      </c>
      <c r="K211" s="71" t="s">
        <v>266</v>
      </c>
      <c r="L211" s="71" t="s">
        <v>2019</v>
      </c>
      <c r="M211" s="71" t="s">
        <v>2020</v>
      </c>
      <c r="N211" s="71"/>
      <c r="O211" s="71"/>
      <c r="P211" s="71"/>
      <c r="Q211" s="71"/>
      <c r="R211" s="71"/>
      <c r="S211" s="71"/>
      <c r="T211" s="71"/>
      <c r="U211" s="71"/>
      <c r="V211" s="71"/>
      <c r="W211" s="71"/>
      <c r="X211" s="71"/>
      <c r="Y211" s="71"/>
      <c r="Z211" s="71"/>
      <c r="AA211" s="71"/>
      <c r="AB211" s="71" t="s">
        <v>64</v>
      </c>
      <c r="AC211" s="71" t="s">
        <v>100</v>
      </c>
      <c r="AD211" s="71" t="s">
        <v>62</v>
      </c>
      <c r="AE211" s="71" t="s">
        <v>63</v>
      </c>
      <c r="AF211" s="71" t="s">
        <v>63</v>
      </c>
      <c r="AG211" s="71"/>
      <c r="AH211" s="71" t="s">
        <v>66</v>
      </c>
      <c r="AI211" s="71" t="s">
        <v>63</v>
      </c>
      <c r="AJ211" s="71" t="s">
        <v>63</v>
      </c>
      <c r="AK211" s="71" t="s">
        <v>63</v>
      </c>
      <c r="AL211" s="71" t="s">
        <v>62</v>
      </c>
      <c r="AM211" s="71" t="s">
        <v>63</v>
      </c>
      <c r="AN211" s="71"/>
      <c r="AO211" s="71"/>
      <c r="AP211" s="71" t="s">
        <v>2021</v>
      </c>
      <c r="AQ211" s="71" t="s">
        <v>2022</v>
      </c>
      <c r="AR211" s="71" t="s">
        <v>62</v>
      </c>
      <c r="AS211" s="71"/>
      <c r="AT211" s="71" t="s">
        <v>63</v>
      </c>
      <c r="AU211" s="71"/>
      <c r="AV211" s="79" t="str" cm="1">
        <f t="array" ref="AV21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11" s="79" t="str" cm="1">
        <f t="array" ref="AW21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11" s="71" t="str" cm="1">
        <f t="array" ref="AX21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11" s="71"/>
      <c r="AZ211" s="71"/>
      <c r="BA211" s="71" t="s">
        <v>2023</v>
      </c>
      <c r="BB211" s="73" t="s">
        <v>2024</v>
      </c>
      <c r="BC211" s="36"/>
      <c r="BD211" s="35"/>
    </row>
    <row r="212" spans="1:56" ht="75" customHeight="1">
      <c r="A212" s="70">
        <v>211</v>
      </c>
      <c r="B212" s="71" t="s">
        <v>2025</v>
      </c>
      <c r="C212" s="71" t="s">
        <v>2026</v>
      </c>
      <c r="D212" s="71" t="s">
        <v>2027</v>
      </c>
      <c r="E212" s="71" t="s">
        <v>1430</v>
      </c>
      <c r="F212" s="71" t="s">
        <v>231</v>
      </c>
      <c r="G212" s="71" t="s">
        <v>1311</v>
      </c>
      <c r="H212" s="71" t="s">
        <v>97</v>
      </c>
      <c r="I212" s="71" t="s">
        <v>2028</v>
      </c>
      <c r="J212" s="71" t="s">
        <v>2029</v>
      </c>
      <c r="K212" s="71" t="s">
        <v>315</v>
      </c>
      <c r="L212" s="71" t="s">
        <v>2030</v>
      </c>
      <c r="M212" s="71" t="s">
        <v>2031</v>
      </c>
      <c r="N212" s="71"/>
      <c r="O212" s="71"/>
      <c r="P212" s="71"/>
      <c r="Q212" s="71"/>
      <c r="R212" s="71"/>
      <c r="S212" s="71"/>
      <c r="T212" s="71"/>
      <c r="U212" s="71"/>
      <c r="V212" s="71"/>
      <c r="W212" s="71"/>
      <c r="X212" s="71"/>
      <c r="Y212" s="71"/>
      <c r="Z212" s="71"/>
      <c r="AA212" s="71"/>
      <c r="AB212" s="71" t="s">
        <v>64</v>
      </c>
      <c r="AC212" s="71" t="s">
        <v>100</v>
      </c>
      <c r="AD212" s="71" t="s">
        <v>63</v>
      </c>
      <c r="AE212" s="71" t="s">
        <v>63</v>
      </c>
      <c r="AF212" s="71" t="s">
        <v>63</v>
      </c>
      <c r="AG212" s="71"/>
      <c r="AH212" s="71" t="s">
        <v>85</v>
      </c>
      <c r="AI212" s="71" t="s">
        <v>63</v>
      </c>
      <c r="AJ212" s="71" t="s">
        <v>63</v>
      </c>
      <c r="AK212" s="71" t="s">
        <v>63</v>
      </c>
      <c r="AL212" s="71" t="s">
        <v>62</v>
      </c>
      <c r="AM212" s="71" t="s">
        <v>63</v>
      </c>
      <c r="AN212" s="71"/>
      <c r="AO212" s="71"/>
      <c r="AP212" s="71" t="s">
        <v>2032</v>
      </c>
      <c r="AQ212" s="71" t="s">
        <v>2033</v>
      </c>
      <c r="AR212" s="71" t="s">
        <v>62</v>
      </c>
      <c r="AS212" s="71"/>
      <c r="AT212" s="71" t="s">
        <v>63</v>
      </c>
      <c r="AU212" s="71"/>
      <c r="AV212" s="79" t="str" cm="1">
        <f t="array" ref="AV21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12" s="79" t="str" cm="1">
        <f t="array" ref="AW21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12" s="71" t="str" cm="1">
        <f t="array" ref="AX21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12" s="71"/>
      <c r="AZ212" s="71"/>
      <c r="BA212" s="22" t="s">
        <v>2034</v>
      </c>
      <c r="BB212" s="73" t="s">
        <v>2035</v>
      </c>
      <c r="BC212" s="36"/>
      <c r="BD212" s="35"/>
    </row>
    <row r="213" spans="1:56" ht="75" customHeight="1">
      <c r="A213" s="70">
        <v>212</v>
      </c>
      <c r="B213" s="71" t="s">
        <v>2036</v>
      </c>
      <c r="C213" s="71" t="s">
        <v>1883</v>
      </c>
      <c r="D213" s="71" t="s">
        <v>2037</v>
      </c>
      <c r="E213" s="71" t="s">
        <v>1748</v>
      </c>
      <c r="F213" s="71" t="s">
        <v>54</v>
      </c>
      <c r="G213" s="71" t="s">
        <v>125</v>
      </c>
      <c r="H213" s="71" t="s">
        <v>233</v>
      </c>
      <c r="I213" s="71" t="s">
        <v>608</v>
      </c>
      <c r="J213" s="71" t="s">
        <v>1432</v>
      </c>
      <c r="K213" s="71" t="s">
        <v>266</v>
      </c>
      <c r="L213" s="71" t="s">
        <v>2038</v>
      </c>
      <c r="M213" s="71" t="s">
        <v>2039</v>
      </c>
      <c r="N213" s="71" t="s">
        <v>1710</v>
      </c>
      <c r="O213" s="71" t="s">
        <v>1435</v>
      </c>
      <c r="P213" s="71" t="s">
        <v>60</v>
      </c>
      <c r="Q213" s="71" t="s">
        <v>155</v>
      </c>
      <c r="R213" s="71" t="s">
        <v>1669</v>
      </c>
      <c r="S213" s="71" t="s">
        <v>62</v>
      </c>
      <c r="T213" s="71" t="s">
        <v>62</v>
      </c>
      <c r="U213" s="71" t="s">
        <v>62</v>
      </c>
      <c r="V213" s="71" t="s">
        <v>63</v>
      </c>
      <c r="W213" s="71" t="s">
        <v>62</v>
      </c>
      <c r="X213" s="71" t="s">
        <v>63</v>
      </c>
      <c r="Y213" s="71" t="s">
        <v>62</v>
      </c>
      <c r="Z213" s="71" t="s">
        <v>63</v>
      </c>
      <c r="AA213" s="71" t="s">
        <v>62</v>
      </c>
      <c r="AB213" s="71" t="s">
        <v>64</v>
      </c>
      <c r="AC213" s="71" t="s">
        <v>84</v>
      </c>
      <c r="AD213" s="71" t="s">
        <v>62</v>
      </c>
      <c r="AE213" s="71" t="s">
        <v>62</v>
      </c>
      <c r="AF213" s="71" t="s">
        <v>63</v>
      </c>
      <c r="AG213" s="71" t="s">
        <v>63</v>
      </c>
      <c r="AH213" s="71" t="s">
        <v>85</v>
      </c>
      <c r="AI213" s="71" t="s">
        <v>63</v>
      </c>
      <c r="AJ213" s="71" t="s">
        <v>63</v>
      </c>
      <c r="AK213" s="71" t="s">
        <v>63</v>
      </c>
      <c r="AL213" s="71" t="s">
        <v>62</v>
      </c>
      <c r="AM213" s="71" t="s">
        <v>63</v>
      </c>
      <c r="AN213" s="71"/>
      <c r="AO213" s="71"/>
      <c r="AP213" s="71" t="s">
        <v>2040</v>
      </c>
      <c r="AQ213" s="71" t="s">
        <v>2041</v>
      </c>
      <c r="AR213" s="71" t="s">
        <v>132</v>
      </c>
      <c r="AS213" s="71"/>
      <c r="AT213" s="71" t="s">
        <v>63</v>
      </c>
      <c r="AU213" s="71" t="s">
        <v>72</v>
      </c>
      <c r="AV213" s="79" t="str" cm="1">
        <f t="array" ref="AV21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13" s="79" t="str" cm="1">
        <f t="array" ref="AW21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13" s="71" t="str" cm="1">
        <f t="array" ref="AX21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213" s="71" t="s">
        <v>63</v>
      </c>
      <c r="AZ213" s="71"/>
      <c r="BA213" s="71" t="s">
        <v>2042</v>
      </c>
      <c r="BB213" s="73" t="s">
        <v>2043</v>
      </c>
      <c r="BC213" s="36"/>
      <c r="BD213" s="35"/>
    </row>
    <row r="214" spans="1:56" ht="75" customHeight="1">
      <c r="A214" s="70">
        <v>213</v>
      </c>
      <c r="B214" s="71" t="s">
        <v>2044</v>
      </c>
      <c r="C214" s="71" t="s">
        <v>735</v>
      </c>
      <c r="D214" s="71" t="s">
        <v>2045</v>
      </c>
      <c r="E214" s="71" t="s">
        <v>1452</v>
      </c>
      <c r="F214" s="71" t="s">
        <v>231</v>
      </c>
      <c r="G214" s="71" t="s">
        <v>584</v>
      </c>
      <c r="H214" s="71" t="s">
        <v>217</v>
      </c>
      <c r="I214" s="71" t="s">
        <v>2046</v>
      </c>
      <c r="J214" s="71" t="s">
        <v>1432</v>
      </c>
      <c r="K214" s="71" t="s">
        <v>243</v>
      </c>
      <c r="L214" s="71" t="s">
        <v>2047</v>
      </c>
      <c r="M214" s="71" t="s">
        <v>2048</v>
      </c>
      <c r="N214" s="71"/>
      <c r="O214" s="71"/>
      <c r="P214" s="71"/>
      <c r="Q214" s="71"/>
      <c r="R214" s="71"/>
      <c r="S214" s="71"/>
      <c r="T214" s="71"/>
      <c r="U214" s="71"/>
      <c r="V214" s="71"/>
      <c r="W214" s="71"/>
      <c r="X214" s="71"/>
      <c r="Y214" s="71"/>
      <c r="Z214" s="71"/>
      <c r="AA214" s="71"/>
      <c r="AB214" s="71" t="s">
        <v>64</v>
      </c>
      <c r="AC214" s="71" t="s">
        <v>65</v>
      </c>
      <c r="AD214" s="71" t="s">
        <v>62</v>
      </c>
      <c r="AE214" s="71" t="s">
        <v>62</v>
      </c>
      <c r="AF214" s="71" t="s">
        <v>63</v>
      </c>
      <c r="AG214" s="71"/>
      <c r="AH214" s="71" t="s">
        <v>66</v>
      </c>
      <c r="AI214" s="71" t="s">
        <v>63</v>
      </c>
      <c r="AJ214" s="71" t="s">
        <v>63</v>
      </c>
      <c r="AK214" s="71" t="s">
        <v>63</v>
      </c>
      <c r="AL214" s="71" t="s">
        <v>62</v>
      </c>
      <c r="AM214" s="71" t="s">
        <v>63</v>
      </c>
      <c r="AN214" s="71"/>
      <c r="AO214" s="71"/>
      <c r="AP214" s="71" t="s">
        <v>2049</v>
      </c>
      <c r="AQ214" s="71" t="s">
        <v>2050</v>
      </c>
      <c r="AR214" s="71" t="s">
        <v>63</v>
      </c>
      <c r="AS214" s="71"/>
      <c r="AT214" s="71" t="s">
        <v>63</v>
      </c>
      <c r="AU214" s="71"/>
      <c r="AV214" s="79" t="str" cm="1">
        <f t="array" ref="AV21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14" s="79" t="str" cm="1">
        <f t="array" ref="AW21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14" s="71" t="str" cm="1">
        <f t="array" ref="AX21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14" s="71"/>
      <c r="AZ214" s="71"/>
      <c r="BA214" s="71" t="s">
        <v>2051</v>
      </c>
      <c r="BB214" s="73" t="s">
        <v>2052</v>
      </c>
      <c r="BC214" s="36"/>
      <c r="BD214" s="35"/>
    </row>
    <row r="215" spans="1:56" ht="75" customHeight="1">
      <c r="A215" s="70">
        <v>214</v>
      </c>
      <c r="B215" s="71" t="s">
        <v>2053</v>
      </c>
      <c r="C215" s="71" t="s">
        <v>735</v>
      </c>
      <c r="D215" s="71" t="s">
        <v>2054</v>
      </c>
      <c r="E215" s="71" t="s">
        <v>1494</v>
      </c>
      <c r="F215" s="71" t="s">
        <v>231</v>
      </c>
      <c r="G215" s="71" t="s">
        <v>584</v>
      </c>
      <c r="H215" s="71" t="s">
        <v>217</v>
      </c>
      <c r="I215" s="71" t="s">
        <v>842</v>
      </c>
      <c r="J215" s="71" t="s">
        <v>1432</v>
      </c>
      <c r="K215" s="71" t="s">
        <v>315</v>
      </c>
      <c r="L215" s="71" t="s">
        <v>2055</v>
      </c>
      <c r="M215" s="71" t="s">
        <v>2056</v>
      </c>
      <c r="N215" s="71"/>
      <c r="O215" s="71"/>
      <c r="P215" s="71"/>
      <c r="Q215" s="71"/>
      <c r="R215" s="71"/>
      <c r="S215" s="71"/>
      <c r="T215" s="71"/>
      <c r="U215" s="71"/>
      <c r="V215" s="71"/>
      <c r="W215" s="71"/>
      <c r="X215" s="71"/>
      <c r="Y215" s="71"/>
      <c r="Z215" s="71"/>
      <c r="AA215" s="71"/>
      <c r="AB215" s="71" t="s">
        <v>64</v>
      </c>
      <c r="AC215" s="71" t="s">
        <v>65</v>
      </c>
      <c r="AD215" s="71" t="s">
        <v>62</v>
      </c>
      <c r="AE215" s="71" t="s">
        <v>63</v>
      </c>
      <c r="AF215" s="71" t="s">
        <v>63</v>
      </c>
      <c r="AG215" s="71"/>
      <c r="AH215" s="71" t="s">
        <v>66</v>
      </c>
      <c r="AI215" s="71" t="s">
        <v>63</v>
      </c>
      <c r="AJ215" s="71" t="s">
        <v>63</v>
      </c>
      <c r="AK215" s="71" t="s">
        <v>63</v>
      </c>
      <c r="AL215" s="71" t="s">
        <v>62</v>
      </c>
      <c r="AM215" s="71" t="s">
        <v>63</v>
      </c>
      <c r="AN215" s="71"/>
      <c r="AO215" s="71"/>
      <c r="AP215" s="71" t="s">
        <v>2057</v>
      </c>
      <c r="AQ215" s="71" t="s">
        <v>558</v>
      </c>
      <c r="AR215" s="71" t="s">
        <v>63</v>
      </c>
      <c r="AS215" s="71"/>
      <c r="AT215" s="71" t="s">
        <v>63</v>
      </c>
      <c r="AU215" s="71"/>
      <c r="AV215" s="79" t="str" cm="1">
        <f t="array" ref="AV21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15" s="79" t="str" cm="1">
        <f t="array" ref="AW21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15" s="71" t="str" cm="1">
        <f t="array" ref="AX21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15" s="71"/>
      <c r="AZ215" s="71"/>
      <c r="BA215" s="71" t="s">
        <v>2058</v>
      </c>
      <c r="BB215" s="73" t="s">
        <v>2059</v>
      </c>
      <c r="BC215" s="36"/>
      <c r="BD215" s="35"/>
    </row>
    <row r="216" spans="1:56" ht="75" customHeight="1">
      <c r="A216" s="70">
        <v>215</v>
      </c>
      <c r="B216" s="71" t="s">
        <v>2060</v>
      </c>
      <c r="C216" s="71" t="s">
        <v>800</v>
      </c>
      <c r="D216" s="71" t="s">
        <v>2061</v>
      </c>
      <c r="E216" s="71" t="s">
        <v>1452</v>
      </c>
      <c r="F216" s="71" t="s">
        <v>231</v>
      </c>
      <c r="G216" s="71" t="s">
        <v>584</v>
      </c>
      <c r="H216" s="71" t="s">
        <v>217</v>
      </c>
      <c r="I216" s="71" t="s">
        <v>2062</v>
      </c>
      <c r="J216" s="71" t="s">
        <v>1432</v>
      </c>
      <c r="K216" s="71" t="s">
        <v>218</v>
      </c>
      <c r="L216" s="71" t="s">
        <v>2063</v>
      </c>
      <c r="M216" s="71" t="s">
        <v>2064</v>
      </c>
      <c r="N216" s="71" t="s">
        <v>1452</v>
      </c>
      <c r="O216" s="71" t="s">
        <v>2065</v>
      </c>
      <c r="P216" s="71"/>
      <c r="Q216" s="71"/>
      <c r="R216" s="71"/>
      <c r="S216" s="71"/>
      <c r="T216" s="71"/>
      <c r="U216" s="71"/>
      <c r="V216" s="71"/>
      <c r="W216" s="71"/>
      <c r="X216" s="71"/>
      <c r="Y216" s="71"/>
      <c r="Z216" s="71"/>
      <c r="AA216" s="71"/>
      <c r="AB216" s="71" t="s">
        <v>64</v>
      </c>
      <c r="AC216" s="71" t="s">
        <v>65</v>
      </c>
      <c r="AD216" s="71" t="s">
        <v>62</v>
      </c>
      <c r="AE216" s="71" t="s">
        <v>63</v>
      </c>
      <c r="AF216" s="71" t="s">
        <v>63</v>
      </c>
      <c r="AG216" s="71"/>
      <c r="AH216" s="71" t="s">
        <v>66</v>
      </c>
      <c r="AI216" s="71" t="s">
        <v>63</v>
      </c>
      <c r="AJ216" s="71" t="s">
        <v>63</v>
      </c>
      <c r="AK216" s="71" t="s">
        <v>63</v>
      </c>
      <c r="AL216" s="71" t="s">
        <v>63</v>
      </c>
      <c r="AM216" s="71" t="s">
        <v>63</v>
      </c>
      <c r="AN216" s="71"/>
      <c r="AO216" s="71"/>
      <c r="AP216" s="71" t="s">
        <v>2066</v>
      </c>
      <c r="AQ216" s="71" t="s">
        <v>2067</v>
      </c>
      <c r="AR216" s="71" t="s">
        <v>62</v>
      </c>
      <c r="AS216" s="71"/>
      <c r="AT216" s="71" t="s">
        <v>63</v>
      </c>
      <c r="AU216" s="71"/>
      <c r="AV216" s="79" t="str" cm="1">
        <f t="array" ref="AV21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16" s="79" t="str" cm="1">
        <f t="array" ref="AW21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16" s="71" t="str" cm="1">
        <f t="array" ref="AX21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16" s="71"/>
      <c r="AZ216" s="71"/>
      <c r="BA216" s="71" t="s">
        <v>2068</v>
      </c>
      <c r="BB216" s="73" t="s">
        <v>2069</v>
      </c>
      <c r="BC216" s="36"/>
      <c r="BD216" s="35"/>
    </row>
    <row r="217" spans="1:56" ht="75" customHeight="1">
      <c r="A217" s="70">
        <v>216</v>
      </c>
      <c r="B217" s="71" t="s">
        <v>2070</v>
      </c>
      <c r="C217" s="71" t="s">
        <v>735</v>
      </c>
      <c r="D217" s="71" t="s">
        <v>2071</v>
      </c>
      <c r="E217" s="71" t="s">
        <v>1452</v>
      </c>
      <c r="F217" s="71" t="s">
        <v>231</v>
      </c>
      <c r="G217" s="71" t="s">
        <v>786</v>
      </c>
      <c r="H217" s="71" t="s">
        <v>217</v>
      </c>
      <c r="I217" s="71" t="s">
        <v>840</v>
      </c>
      <c r="J217" s="71" t="s">
        <v>1432</v>
      </c>
      <c r="K217" s="71" t="s">
        <v>315</v>
      </c>
      <c r="L217" s="71" t="s">
        <v>2072</v>
      </c>
      <c r="M217" s="71" t="s">
        <v>2073</v>
      </c>
      <c r="N217" s="71"/>
      <c r="O217" s="71"/>
      <c r="P217" s="71"/>
      <c r="Q217" s="71"/>
      <c r="R217" s="71"/>
      <c r="S217" s="71"/>
      <c r="T217" s="71"/>
      <c r="U217" s="71"/>
      <c r="V217" s="71"/>
      <c r="W217" s="71"/>
      <c r="X217" s="71"/>
      <c r="Y217" s="71"/>
      <c r="Z217" s="71"/>
      <c r="AA217" s="71"/>
      <c r="AB217" s="71" t="s">
        <v>64</v>
      </c>
      <c r="AC217" s="71" t="s">
        <v>65</v>
      </c>
      <c r="AD217" s="71" t="s">
        <v>62</v>
      </c>
      <c r="AE217" s="71" t="s">
        <v>62</v>
      </c>
      <c r="AF217" s="71" t="s">
        <v>63</v>
      </c>
      <c r="AG217" s="71"/>
      <c r="AH217" s="71" t="s">
        <v>915</v>
      </c>
      <c r="AI217" s="71" t="s">
        <v>63</v>
      </c>
      <c r="AJ217" s="71" t="s">
        <v>63</v>
      </c>
      <c r="AK217" s="71" t="s">
        <v>63</v>
      </c>
      <c r="AL217" s="71" t="s">
        <v>62</v>
      </c>
      <c r="AM217" s="71" t="s">
        <v>63</v>
      </c>
      <c r="AN217" s="71"/>
      <c r="AO217" s="71"/>
      <c r="AP217" s="71" t="s">
        <v>2074</v>
      </c>
      <c r="AQ217" s="71" t="s">
        <v>840</v>
      </c>
      <c r="AR217" s="71" t="s">
        <v>62</v>
      </c>
      <c r="AS217" s="71"/>
      <c r="AT217" s="71" t="s">
        <v>63</v>
      </c>
      <c r="AU217" s="71"/>
      <c r="AV217" s="79" t="str" cm="1">
        <f t="array" ref="AV21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17" s="79" t="str" cm="1">
        <f t="array" ref="AW21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17" s="71" t="str" cm="1">
        <f t="array" ref="AX21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17" s="71"/>
      <c r="AZ217" s="71"/>
      <c r="BA217" s="71" t="s">
        <v>2075</v>
      </c>
      <c r="BB217" s="73" t="s">
        <v>2076</v>
      </c>
      <c r="BC217" s="36"/>
      <c r="BD217" s="35"/>
    </row>
    <row r="218" spans="1:56" ht="75" customHeight="1">
      <c r="A218" s="70">
        <v>217</v>
      </c>
      <c r="B218" s="71" t="s">
        <v>2077</v>
      </c>
      <c r="C218" s="71" t="s">
        <v>381</v>
      </c>
      <c r="D218" s="71" t="s">
        <v>2078</v>
      </c>
      <c r="E218" s="71" t="s">
        <v>1565</v>
      </c>
      <c r="F218" s="71" t="s">
        <v>54</v>
      </c>
      <c r="G218" s="71" t="s">
        <v>125</v>
      </c>
      <c r="H218" s="71" t="s">
        <v>233</v>
      </c>
      <c r="I218" s="71" t="s">
        <v>250</v>
      </c>
      <c r="J218" s="71" t="s">
        <v>1432</v>
      </c>
      <c r="K218" s="71" t="s">
        <v>243</v>
      </c>
      <c r="L218" s="71" t="s">
        <v>2079</v>
      </c>
      <c r="M218" s="71" t="s">
        <v>2080</v>
      </c>
      <c r="N218" s="71" t="s">
        <v>1710</v>
      </c>
      <c r="O218" s="71" t="s">
        <v>1506</v>
      </c>
      <c r="P218" s="71" t="s">
        <v>60</v>
      </c>
      <c r="Q218" s="71" t="s">
        <v>431</v>
      </c>
      <c r="R218" s="71" t="s">
        <v>189</v>
      </c>
      <c r="S218" s="71" t="s">
        <v>63</v>
      </c>
      <c r="T218" s="71" t="s">
        <v>63</v>
      </c>
      <c r="U218" s="71" t="s">
        <v>63</v>
      </c>
      <c r="V218" s="71" t="s">
        <v>62</v>
      </c>
      <c r="W218" s="71" t="s">
        <v>63</v>
      </c>
      <c r="X218" s="71" t="s">
        <v>63</v>
      </c>
      <c r="Y218" s="71" t="s">
        <v>62</v>
      </c>
      <c r="Z218" s="71" t="s">
        <v>63</v>
      </c>
      <c r="AA218" s="71" t="s">
        <v>63</v>
      </c>
      <c r="AB218" s="71" t="s">
        <v>142</v>
      </c>
      <c r="AC218" s="71" t="s">
        <v>65</v>
      </c>
      <c r="AD218" s="71" t="s">
        <v>62</v>
      </c>
      <c r="AE218" s="71" t="s">
        <v>62</v>
      </c>
      <c r="AF218" s="71" t="s">
        <v>63</v>
      </c>
      <c r="AG218" s="71" t="s">
        <v>63</v>
      </c>
      <c r="AH218" s="71" t="s">
        <v>66</v>
      </c>
      <c r="AI218" s="71" t="s">
        <v>63</v>
      </c>
      <c r="AJ218" s="71" t="s">
        <v>62</v>
      </c>
      <c r="AK218" s="71" t="s">
        <v>62</v>
      </c>
      <c r="AL218" s="71" t="s">
        <v>62</v>
      </c>
      <c r="AM218" s="71" t="s">
        <v>62</v>
      </c>
      <c r="AN218" s="71" t="s">
        <v>2081</v>
      </c>
      <c r="AO218" s="71" t="s">
        <v>2082</v>
      </c>
      <c r="AP218" s="71" t="s">
        <v>2083</v>
      </c>
      <c r="AQ218" s="71" t="s">
        <v>2084</v>
      </c>
      <c r="AR218" s="71" t="s">
        <v>62</v>
      </c>
      <c r="AS218" s="71"/>
      <c r="AT218" s="71" t="s">
        <v>63</v>
      </c>
      <c r="AU218" s="71" t="s">
        <v>72</v>
      </c>
      <c r="AV218" s="79" t="str" cm="1">
        <f t="array" ref="AV21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18" s="79" t="str" cm="1">
        <f t="array" ref="AW21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18" s="71" t="str" cm="1">
        <f t="array" ref="AX21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218" s="71" t="s">
        <v>63</v>
      </c>
      <c r="AZ218" s="71"/>
      <c r="BA218" s="71" t="s">
        <v>2085</v>
      </c>
      <c r="BB218" s="73" t="s">
        <v>2086</v>
      </c>
      <c r="BC218" s="36"/>
      <c r="BD218" s="35"/>
    </row>
    <row r="219" spans="1:56" ht="75" customHeight="1">
      <c r="A219" s="70">
        <v>218</v>
      </c>
      <c r="B219" s="71" t="s">
        <v>2087</v>
      </c>
      <c r="C219" s="71" t="s">
        <v>706</v>
      </c>
      <c r="D219" s="71" t="s">
        <v>2088</v>
      </c>
      <c r="E219" s="71" t="s">
        <v>1502</v>
      </c>
      <c r="F219" s="71" t="s">
        <v>54</v>
      </c>
      <c r="G219" s="71" t="s">
        <v>1311</v>
      </c>
      <c r="H219" s="71" t="s">
        <v>97</v>
      </c>
      <c r="I219" s="71" t="s">
        <v>2089</v>
      </c>
      <c r="J219" s="71" t="s">
        <v>1831</v>
      </c>
      <c r="K219" s="71" t="s">
        <v>279</v>
      </c>
      <c r="L219" s="71" t="s">
        <v>2090</v>
      </c>
      <c r="M219" s="71" t="s">
        <v>2091</v>
      </c>
      <c r="N219" s="71"/>
      <c r="O219" s="71"/>
      <c r="P219" s="71" t="s">
        <v>60</v>
      </c>
      <c r="Q219" s="71" t="s">
        <v>431</v>
      </c>
      <c r="R219" s="71" t="s">
        <v>189</v>
      </c>
      <c r="S219" s="71" t="s">
        <v>62</v>
      </c>
      <c r="T219" s="71" t="s">
        <v>62</v>
      </c>
      <c r="U219" s="71" t="s">
        <v>62</v>
      </c>
      <c r="V219" s="71" t="s">
        <v>63</v>
      </c>
      <c r="W219" s="71" t="s">
        <v>63</v>
      </c>
      <c r="X219" s="71" t="s">
        <v>63</v>
      </c>
      <c r="Y219" s="71" t="s">
        <v>62</v>
      </c>
      <c r="Z219" s="71" t="s">
        <v>63</v>
      </c>
      <c r="AA219" s="71" t="s">
        <v>63</v>
      </c>
      <c r="AB219" s="71" t="s">
        <v>64</v>
      </c>
      <c r="AC219" s="71" t="s">
        <v>65</v>
      </c>
      <c r="AD219" s="71" t="s">
        <v>62</v>
      </c>
      <c r="AE219" s="71" t="s">
        <v>62</v>
      </c>
      <c r="AF219" s="71" t="s">
        <v>63</v>
      </c>
      <c r="AG219" s="71" t="s">
        <v>63</v>
      </c>
      <c r="AH219" s="71" t="s">
        <v>85</v>
      </c>
      <c r="AI219" s="71" t="s">
        <v>63</v>
      </c>
      <c r="AJ219" s="71" t="s">
        <v>63</v>
      </c>
      <c r="AK219" s="71" t="s">
        <v>63</v>
      </c>
      <c r="AL219" s="71" t="s">
        <v>62</v>
      </c>
      <c r="AM219" s="71" t="s">
        <v>63</v>
      </c>
      <c r="AN219" s="71"/>
      <c r="AO219" s="71" t="s">
        <v>2092</v>
      </c>
      <c r="AP219" s="71" t="s">
        <v>2093</v>
      </c>
      <c r="AQ219" s="71" t="s">
        <v>2094</v>
      </c>
      <c r="AR219" s="71" t="s">
        <v>63</v>
      </c>
      <c r="AS219" s="71"/>
      <c r="AT219" s="71" t="s">
        <v>63</v>
      </c>
      <c r="AU219" s="71" t="s">
        <v>1802</v>
      </c>
      <c r="AV219" s="79" cm="1">
        <f t="array" ref="AV21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0.03</v>
      </c>
      <c r="AW219" s="79" cm="1">
        <f t="array" ref="AW21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0.03</v>
      </c>
      <c r="AX219" s="71" t="str" cm="1">
        <f t="array" ref="AX21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219" s="71" t="s">
        <v>63</v>
      </c>
      <c r="AZ219" s="71"/>
      <c r="BA219" s="71" t="s">
        <v>2095</v>
      </c>
      <c r="BB219" s="73" t="s">
        <v>2096</v>
      </c>
      <c r="BC219" s="36"/>
      <c r="BD219" s="35"/>
    </row>
    <row r="220" spans="1:56" ht="75" customHeight="1">
      <c r="A220" s="70">
        <v>219</v>
      </c>
      <c r="B220" s="71" t="s">
        <v>2097</v>
      </c>
      <c r="C220" s="71" t="s">
        <v>381</v>
      </c>
      <c r="D220" s="71" t="s">
        <v>2098</v>
      </c>
      <c r="E220" s="71" t="s">
        <v>1710</v>
      </c>
      <c r="F220" s="71" t="s">
        <v>54</v>
      </c>
      <c r="G220" s="71" t="s">
        <v>125</v>
      </c>
      <c r="H220" s="71" t="s">
        <v>97</v>
      </c>
      <c r="I220" s="71" t="s">
        <v>2099</v>
      </c>
      <c r="J220" s="71" t="s">
        <v>2100</v>
      </c>
      <c r="K220" s="71" t="s">
        <v>2101</v>
      </c>
      <c r="L220" s="71" t="s">
        <v>2102</v>
      </c>
      <c r="M220" s="71" t="s">
        <v>2103</v>
      </c>
      <c r="N220" s="71" t="s">
        <v>1754</v>
      </c>
      <c r="O220" s="71" t="s">
        <v>1506</v>
      </c>
      <c r="P220" s="71" t="s">
        <v>60</v>
      </c>
      <c r="Q220" s="71" t="s">
        <v>431</v>
      </c>
      <c r="R220" s="71" t="s">
        <v>189</v>
      </c>
      <c r="S220" s="71" t="s">
        <v>62</v>
      </c>
      <c r="T220" s="71" t="s">
        <v>62</v>
      </c>
      <c r="U220" s="71" t="s">
        <v>62</v>
      </c>
      <c r="V220" s="71" t="s">
        <v>62</v>
      </c>
      <c r="W220" s="71" t="s">
        <v>63</v>
      </c>
      <c r="X220" s="71" t="s">
        <v>62</v>
      </c>
      <c r="Y220" s="71" t="s">
        <v>62</v>
      </c>
      <c r="Z220" s="71" t="s">
        <v>63</v>
      </c>
      <c r="AA220" s="71" t="s">
        <v>62</v>
      </c>
      <c r="AB220" s="71" t="s">
        <v>142</v>
      </c>
      <c r="AC220" s="71" t="s">
        <v>65</v>
      </c>
      <c r="AD220" s="71" t="s">
        <v>62</v>
      </c>
      <c r="AE220" s="71" t="s">
        <v>63</v>
      </c>
      <c r="AF220" s="71" t="s">
        <v>63</v>
      </c>
      <c r="AG220" s="71" t="s">
        <v>63</v>
      </c>
      <c r="AH220" s="71" t="s">
        <v>85</v>
      </c>
      <c r="AI220" s="71" t="s">
        <v>132</v>
      </c>
      <c r="AJ220" s="71" t="s">
        <v>62</v>
      </c>
      <c r="AK220" s="71" t="s">
        <v>132</v>
      </c>
      <c r="AL220" s="71" t="s">
        <v>62</v>
      </c>
      <c r="AM220" s="71" t="s">
        <v>62</v>
      </c>
      <c r="AN220" s="71"/>
      <c r="AO220" s="71" t="s">
        <v>2104</v>
      </c>
      <c r="AP220" s="71" t="s">
        <v>1890</v>
      </c>
      <c r="AQ220" s="71" t="s">
        <v>608</v>
      </c>
      <c r="AR220" s="71" t="s">
        <v>62</v>
      </c>
      <c r="AS220" s="71"/>
      <c r="AT220" s="71" t="s">
        <v>63</v>
      </c>
      <c r="AU220" s="71" t="s">
        <v>72</v>
      </c>
      <c r="AV220" s="79" t="str" cm="1">
        <f t="array" ref="AV22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20" s="79" t="str" cm="1">
        <f t="array" ref="AW22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20" s="71" t="str" cm="1">
        <f t="array" ref="AX22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220" s="71" t="s">
        <v>63</v>
      </c>
      <c r="AZ220" s="71"/>
      <c r="BA220" s="22" t="s">
        <v>2105</v>
      </c>
      <c r="BB220" s="73"/>
      <c r="BC220" s="36"/>
      <c r="BD220" s="35"/>
    </row>
    <row r="221" spans="1:56" ht="75" customHeight="1">
      <c r="A221" s="70">
        <v>220</v>
      </c>
      <c r="B221" s="71" t="s">
        <v>1864</v>
      </c>
      <c r="C221" s="71" t="s">
        <v>1142</v>
      </c>
      <c r="D221" s="71" t="s">
        <v>4191</v>
      </c>
      <c r="E221" s="71" t="s">
        <v>1502</v>
      </c>
      <c r="F221" s="71" t="s">
        <v>231</v>
      </c>
      <c r="G221" s="71" t="s">
        <v>736</v>
      </c>
      <c r="H221" s="71" t="s">
        <v>217</v>
      </c>
      <c r="I221" s="71" t="s">
        <v>250</v>
      </c>
      <c r="J221" s="71" t="s">
        <v>1432</v>
      </c>
      <c r="K221" s="71" t="s">
        <v>243</v>
      </c>
      <c r="L221" s="71" t="s">
        <v>4192</v>
      </c>
      <c r="M221" s="71" t="s">
        <v>4193</v>
      </c>
      <c r="N221" s="71"/>
      <c r="O221" s="71"/>
      <c r="P221" s="71"/>
      <c r="Q221" s="71"/>
      <c r="R221" s="71"/>
      <c r="S221" s="71"/>
      <c r="T221" s="71"/>
      <c r="U221" s="71"/>
      <c r="V221" s="71"/>
      <c r="W221" s="71"/>
      <c r="X221" s="71"/>
      <c r="Y221" s="71"/>
      <c r="Z221" s="71"/>
      <c r="AA221" s="71"/>
      <c r="AB221" s="71" t="s">
        <v>64</v>
      </c>
      <c r="AC221" s="71" t="s">
        <v>65</v>
      </c>
      <c r="AD221" s="71" t="s">
        <v>63</v>
      </c>
      <c r="AE221" s="71" t="s">
        <v>63</v>
      </c>
      <c r="AF221" s="71" t="s">
        <v>63</v>
      </c>
      <c r="AG221" s="71"/>
      <c r="AH221" s="71" t="s">
        <v>66</v>
      </c>
      <c r="AI221" s="71" t="s">
        <v>63</v>
      </c>
      <c r="AJ221" s="71" t="s">
        <v>63</v>
      </c>
      <c r="AK221" s="71" t="s">
        <v>63</v>
      </c>
      <c r="AL221" s="71" t="s">
        <v>63</v>
      </c>
      <c r="AM221" s="71" t="s">
        <v>63</v>
      </c>
      <c r="AN221" s="71"/>
      <c r="AO221" s="71"/>
      <c r="AP221" s="71" t="s">
        <v>4194</v>
      </c>
      <c r="AQ221" s="71" t="s">
        <v>386</v>
      </c>
      <c r="AR221" s="71" t="s">
        <v>132</v>
      </c>
      <c r="AS221" s="71"/>
      <c r="AT221" s="71" t="s">
        <v>63</v>
      </c>
      <c r="AU221" s="71"/>
      <c r="AV221" s="79" t="str" cm="1">
        <f t="array" ref="AV22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21" s="79" t="str" cm="1">
        <f t="array" ref="AW22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21" s="71" t="str" cm="1">
        <f t="array" ref="AX22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21" s="71"/>
      <c r="AZ221" s="71"/>
      <c r="BA221" s="95" t="s">
        <v>4195</v>
      </c>
      <c r="BB221" s="73" t="s">
        <v>1871</v>
      </c>
      <c r="BC221" s="36"/>
      <c r="BD221" s="35"/>
    </row>
    <row r="222" spans="1:56" ht="75" customHeight="1">
      <c r="A222" s="70">
        <v>221</v>
      </c>
      <c r="B222" s="71" t="s">
        <v>4196</v>
      </c>
      <c r="C222" s="71" t="s">
        <v>4190</v>
      </c>
      <c r="D222" s="71" t="s">
        <v>4197</v>
      </c>
      <c r="E222" s="71" t="s">
        <v>1452</v>
      </c>
      <c r="F222" s="71" t="s">
        <v>231</v>
      </c>
      <c r="G222" s="71" t="s">
        <v>125</v>
      </c>
      <c r="H222" s="71" t="s">
        <v>233</v>
      </c>
      <c r="I222" s="71" t="s">
        <v>1215</v>
      </c>
      <c r="J222" s="71" t="s">
        <v>1432</v>
      </c>
      <c r="K222" s="71" t="s">
        <v>243</v>
      </c>
      <c r="L222" s="71" t="s">
        <v>4198</v>
      </c>
      <c r="M222" s="71" t="s">
        <v>4199</v>
      </c>
      <c r="N222" s="71" t="s">
        <v>1575</v>
      </c>
      <c r="O222" s="71" t="s">
        <v>1668</v>
      </c>
      <c r="P222" s="71"/>
      <c r="Q222" s="71"/>
      <c r="R222" s="71"/>
      <c r="S222" s="71"/>
      <c r="T222" s="71"/>
      <c r="U222" s="71"/>
      <c r="V222" s="71"/>
      <c r="W222" s="71"/>
      <c r="X222" s="71"/>
      <c r="Y222" s="71"/>
      <c r="Z222" s="71"/>
      <c r="AA222" s="71"/>
      <c r="AB222" s="71" t="s">
        <v>189</v>
      </c>
      <c r="AC222" s="71" t="s">
        <v>100</v>
      </c>
      <c r="AD222" s="71" t="s">
        <v>63</v>
      </c>
      <c r="AE222" s="71" t="s">
        <v>62</v>
      </c>
      <c r="AF222" s="71" t="s">
        <v>62</v>
      </c>
      <c r="AG222" s="71"/>
      <c r="AH222" s="71" t="s">
        <v>915</v>
      </c>
      <c r="AI222" s="71" t="s">
        <v>63</v>
      </c>
      <c r="AJ222" s="71" t="s">
        <v>63</v>
      </c>
      <c r="AK222" s="71" t="s">
        <v>63</v>
      </c>
      <c r="AL222" s="71" t="s">
        <v>62</v>
      </c>
      <c r="AM222" s="71" t="s">
        <v>62</v>
      </c>
      <c r="AN222" s="71"/>
      <c r="AO222" s="71"/>
      <c r="AP222" s="71" t="s">
        <v>4200</v>
      </c>
      <c r="AQ222" s="71" t="s">
        <v>321</v>
      </c>
      <c r="AR222" s="71" t="s">
        <v>63</v>
      </c>
      <c r="AS222" s="71"/>
      <c r="AT222" s="71" t="s">
        <v>63</v>
      </c>
      <c r="AU222" s="71"/>
      <c r="AV222" s="79" t="str" cm="1">
        <f t="array" ref="AV22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22" s="79" t="str" cm="1">
        <f t="array" ref="AW22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22" s="71" t="str" cm="1">
        <f t="array" ref="AX22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22" s="71"/>
      <c r="AZ222" s="71"/>
      <c r="BA222" s="22" t="s">
        <v>4201</v>
      </c>
      <c r="BB222" s="73" t="s">
        <v>1881</v>
      </c>
      <c r="BC222" s="36"/>
      <c r="BD222" s="35"/>
    </row>
    <row r="223" spans="1:56" ht="75" customHeight="1">
      <c r="A223" s="70">
        <v>222</v>
      </c>
      <c r="B223" s="71" t="s">
        <v>4202</v>
      </c>
      <c r="C223" s="71" t="s">
        <v>4203</v>
      </c>
      <c r="D223" s="71" t="s">
        <v>4204</v>
      </c>
      <c r="E223" s="71" t="s">
        <v>1430</v>
      </c>
      <c r="F223" s="71" t="s">
        <v>231</v>
      </c>
      <c r="G223" s="71" t="s">
        <v>736</v>
      </c>
      <c r="H223" s="71" t="s">
        <v>217</v>
      </c>
      <c r="I223" s="71" t="s">
        <v>842</v>
      </c>
      <c r="J223" s="71" t="s">
        <v>1432</v>
      </c>
      <c r="K223" s="71" t="s">
        <v>315</v>
      </c>
      <c r="L223" s="71" t="s">
        <v>4205</v>
      </c>
      <c r="M223" s="71" t="s">
        <v>4206</v>
      </c>
      <c r="N223" s="71"/>
      <c r="O223" s="71"/>
      <c r="P223" s="71"/>
      <c r="Q223" s="71"/>
      <c r="R223" s="71"/>
      <c r="S223" s="71"/>
      <c r="T223" s="71"/>
      <c r="U223" s="71"/>
      <c r="V223" s="71"/>
      <c r="W223" s="71"/>
      <c r="X223" s="71"/>
      <c r="Y223" s="71"/>
      <c r="Z223" s="71"/>
      <c r="AA223" s="71"/>
      <c r="AB223" s="71" t="s">
        <v>64</v>
      </c>
      <c r="AC223" s="71" t="s">
        <v>65</v>
      </c>
      <c r="AD223" s="71" t="s">
        <v>62</v>
      </c>
      <c r="AE223" s="71" t="s">
        <v>63</v>
      </c>
      <c r="AF223" s="71" t="s">
        <v>63</v>
      </c>
      <c r="AG223" s="71"/>
      <c r="AH223" s="71" t="s">
        <v>66</v>
      </c>
      <c r="AI223" s="71" t="s">
        <v>63</v>
      </c>
      <c r="AJ223" s="71" t="s">
        <v>63</v>
      </c>
      <c r="AK223" s="71" t="s">
        <v>63</v>
      </c>
      <c r="AL223" s="71" t="s">
        <v>62</v>
      </c>
      <c r="AM223" s="71" t="s">
        <v>63</v>
      </c>
      <c r="AN223" s="71"/>
      <c r="AO223" s="71"/>
      <c r="AP223" s="71" t="s">
        <v>4207</v>
      </c>
      <c r="AQ223" s="71" t="s">
        <v>4208</v>
      </c>
      <c r="AR223" s="71" t="s">
        <v>63</v>
      </c>
      <c r="AS223" s="71"/>
      <c r="AT223" s="71" t="s">
        <v>63</v>
      </c>
      <c r="AU223" s="71"/>
      <c r="AV223" s="79" t="str" cm="1">
        <f t="array" ref="AV22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23" s="79" t="str" cm="1">
        <f t="array" ref="AW22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23" s="71" t="str" cm="1">
        <f t="array" ref="AX22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23" s="71"/>
      <c r="AZ223" s="71"/>
      <c r="BA223" s="95" t="s">
        <v>4209</v>
      </c>
      <c r="BB223" s="73" t="s">
        <v>4210</v>
      </c>
      <c r="BC223" s="36"/>
      <c r="BD223" s="35"/>
    </row>
    <row r="224" spans="1:56" ht="75" customHeight="1">
      <c r="A224" s="70">
        <v>223</v>
      </c>
      <c r="B224" s="71" t="s">
        <v>4211</v>
      </c>
      <c r="C224" s="71" t="s">
        <v>1110</v>
      </c>
      <c r="D224" s="71" t="s">
        <v>4212</v>
      </c>
      <c r="E224" s="71" t="s">
        <v>1502</v>
      </c>
      <c r="F224" s="71" t="s">
        <v>231</v>
      </c>
      <c r="G224" s="71" t="s">
        <v>232</v>
      </c>
      <c r="H224" s="71" t="s">
        <v>217</v>
      </c>
      <c r="I224" s="71" t="s">
        <v>790</v>
      </c>
      <c r="J224" s="71" t="s">
        <v>1432</v>
      </c>
      <c r="K224" s="71" t="s">
        <v>218</v>
      </c>
      <c r="L224" s="71" t="s">
        <v>4213</v>
      </c>
      <c r="M224" s="71" t="s">
        <v>4214</v>
      </c>
      <c r="N224" s="71" t="s">
        <v>1505</v>
      </c>
      <c r="O224" s="71" t="s">
        <v>1668</v>
      </c>
      <c r="P224" s="71"/>
      <c r="Q224" s="71"/>
      <c r="R224" s="71"/>
      <c r="S224" s="71"/>
      <c r="T224" s="71"/>
      <c r="U224" s="71"/>
      <c r="V224" s="71"/>
      <c r="W224" s="71"/>
      <c r="X224" s="71"/>
      <c r="Y224" s="71"/>
      <c r="Z224" s="71"/>
      <c r="AA224" s="71"/>
      <c r="AB224" s="71" t="s">
        <v>189</v>
      </c>
      <c r="AC224" s="71" t="s">
        <v>65</v>
      </c>
      <c r="AD224" s="71" t="s">
        <v>63</v>
      </c>
      <c r="AE224" s="71" t="s">
        <v>62</v>
      </c>
      <c r="AF224" s="71" t="s">
        <v>62</v>
      </c>
      <c r="AG224" s="71"/>
      <c r="AH224" s="71" t="s">
        <v>85</v>
      </c>
      <c r="AI224" s="71" t="s">
        <v>63</v>
      </c>
      <c r="AJ224" s="71" t="s">
        <v>63</v>
      </c>
      <c r="AK224" s="71" t="s">
        <v>63</v>
      </c>
      <c r="AL224" s="71" t="s">
        <v>63</v>
      </c>
      <c r="AM224" s="71" t="s">
        <v>63</v>
      </c>
      <c r="AN224" s="71"/>
      <c r="AO224" s="71"/>
      <c r="AP224" s="71" t="s">
        <v>4215</v>
      </c>
      <c r="AQ224" s="71" t="s">
        <v>790</v>
      </c>
      <c r="AR224" s="71" t="s">
        <v>62</v>
      </c>
      <c r="AS224" s="71"/>
      <c r="AT224" s="71" t="s">
        <v>63</v>
      </c>
      <c r="AU224" s="71"/>
      <c r="AV224" s="79" t="str" cm="1">
        <f t="array" ref="AV22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24" s="79" t="str" cm="1">
        <f t="array" ref="AW22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24" s="71" t="str" cm="1">
        <f t="array" ref="AX22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24" s="71"/>
      <c r="AZ224" s="71"/>
      <c r="BA224" s="95" t="s">
        <v>4216</v>
      </c>
      <c r="BB224" s="73" t="s">
        <v>4217</v>
      </c>
      <c r="BC224" s="36"/>
      <c r="BD224" s="35"/>
    </row>
    <row r="225" spans="1:56" ht="75" customHeight="1">
      <c r="A225" s="70">
        <v>224</v>
      </c>
      <c r="B225" s="71" t="s">
        <v>4218</v>
      </c>
      <c r="C225" s="71" t="s">
        <v>735</v>
      </c>
      <c r="D225" s="71" t="s">
        <v>4219</v>
      </c>
      <c r="E225" s="71" t="s">
        <v>1522</v>
      </c>
      <c r="F225" s="71" t="s">
        <v>231</v>
      </c>
      <c r="G225" s="71" t="s">
        <v>736</v>
      </c>
      <c r="H225" s="71" t="s">
        <v>217</v>
      </c>
      <c r="I225" s="71" t="s">
        <v>1215</v>
      </c>
      <c r="J225" s="71" t="s">
        <v>1432</v>
      </c>
      <c r="K225" s="71" t="s">
        <v>243</v>
      </c>
      <c r="L225" s="71" t="s">
        <v>4220</v>
      </c>
      <c r="M225" s="71" t="s">
        <v>4221</v>
      </c>
      <c r="N225" s="71"/>
      <c r="O225" s="71"/>
      <c r="P225" s="71"/>
      <c r="Q225" s="71"/>
      <c r="R225" s="71"/>
      <c r="S225" s="71"/>
      <c r="T225" s="71"/>
      <c r="U225" s="71"/>
      <c r="V225" s="71"/>
      <c r="W225" s="71"/>
      <c r="X225" s="71"/>
      <c r="Y225" s="71"/>
      <c r="Z225" s="71"/>
      <c r="AA225" s="71"/>
      <c r="AB225" s="71" t="s">
        <v>64</v>
      </c>
      <c r="AC225" s="71" t="s">
        <v>65</v>
      </c>
      <c r="AD225" s="71" t="s">
        <v>62</v>
      </c>
      <c r="AE225" s="71" t="s">
        <v>62</v>
      </c>
      <c r="AF225" s="71" t="s">
        <v>63</v>
      </c>
      <c r="AG225" s="71"/>
      <c r="AH225" s="71" t="s">
        <v>66</v>
      </c>
      <c r="AI225" s="71" t="s">
        <v>63</v>
      </c>
      <c r="AJ225" s="71" t="s">
        <v>132</v>
      </c>
      <c r="AK225" s="71" t="s">
        <v>132</v>
      </c>
      <c r="AL225" s="71" t="s">
        <v>62</v>
      </c>
      <c r="AM225" s="71" t="s">
        <v>63</v>
      </c>
      <c r="AN225" s="71"/>
      <c r="AO225" s="71"/>
      <c r="AP225" s="71" t="s">
        <v>4222</v>
      </c>
      <c r="AQ225" s="71" t="s">
        <v>588</v>
      </c>
      <c r="AR225" s="71" t="s">
        <v>62</v>
      </c>
      <c r="AS225" s="71"/>
      <c r="AT225" s="71" t="s">
        <v>63</v>
      </c>
      <c r="AU225" s="71"/>
      <c r="AV225" s="79" t="str" cm="1">
        <f t="array" ref="AV22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25" s="79" t="str" cm="1">
        <f t="array" ref="AW22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25" s="71" t="str" cm="1">
        <f t="array" ref="AX22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25" s="71"/>
      <c r="AZ225" s="71"/>
      <c r="BA225" s="95"/>
      <c r="BB225" s="73" t="s">
        <v>4223</v>
      </c>
      <c r="BC225" s="36"/>
      <c r="BD225" s="35"/>
    </row>
    <row r="226" spans="1:56" ht="75" customHeight="1">
      <c r="A226" s="70">
        <v>225</v>
      </c>
      <c r="B226" s="71" t="s">
        <v>4224</v>
      </c>
      <c r="C226" s="71" t="s">
        <v>2136</v>
      </c>
      <c r="D226" s="71" t="s">
        <v>4225</v>
      </c>
      <c r="E226" s="71" t="s">
        <v>1478</v>
      </c>
      <c r="F226" s="71" t="s">
        <v>231</v>
      </c>
      <c r="G226" s="71" t="s">
        <v>232</v>
      </c>
      <c r="H226" s="71" t="s">
        <v>217</v>
      </c>
      <c r="I226" s="71" t="s">
        <v>1215</v>
      </c>
      <c r="J226" s="71">
        <v>1</v>
      </c>
      <c r="K226" s="71" t="s">
        <v>243</v>
      </c>
      <c r="L226" s="71" t="s">
        <v>4226</v>
      </c>
      <c r="M226" s="71" t="s">
        <v>4227</v>
      </c>
      <c r="N226" s="71"/>
      <c r="O226" s="71"/>
      <c r="P226" s="71"/>
      <c r="Q226" s="71"/>
      <c r="R226" s="71"/>
      <c r="S226" s="71"/>
      <c r="T226" s="71"/>
      <c r="U226" s="71"/>
      <c r="V226" s="71"/>
      <c r="W226" s="71"/>
      <c r="X226" s="71"/>
      <c r="Y226" s="71"/>
      <c r="Z226" s="71"/>
      <c r="AA226" s="71"/>
      <c r="AB226" s="71" t="s">
        <v>64</v>
      </c>
      <c r="AC226" s="71" t="s">
        <v>100</v>
      </c>
      <c r="AD226" s="71" t="s">
        <v>62</v>
      </c>
      <c r="AE226" s="71" t="s">
        <v>62</v>
      </c>
      <c r="AF226" s="71" t="s">
        <v>63</v>
      </c>
      <c r="AG226" s="71"/>
      <c r="AH226" s="71" t="s">
        <v>85</v>
      </c>
      <c r="AI226" s="71" t="s">
        <v>63</v>
      </c>
      <c r="AJ226" s="71" t="s">
        <v>63</v>
      </c>
      <c r="AK226" s="71" t="s">
        <v>63</v>
      </c>
      <c r="AL226" s="71" t="s">
        <v>62</v>
      </c>
      <c r="AM226" s="71" t="s">
        <v>63</v>
      </c>
      <c r="AN226" s="71"/>
      <c r="AO226" s="71"/>
      <c r="AP226" s="71" t="s">
        <v>4228</v>
      </c>
      <c r="AQ226" s="71" t="s">
        <v>1215</v>
      </c>
      <c r="AR226" s="71" t="s">
        <v>62</v>
      </c>
      <c r="AS226" s="71"/>
      <c r="AT226" s="71" t="s">
        <v>63</v>
      </c>
      <c r="AU226" s="71"/>
      <c r="AV226" s="79" t="str" cm="1">
        <f t="array" ref="AV22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26" s="79" t="str" cm="1">
        <f t="array" ref="AW22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26" s="71" t="str" cm="1">
        <f t="array" ref="AX22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26" s="71"/>
      <c r="AZ226" s="71"/>
      <c r="BA226" s="95" t="s">
        <v>4229</v>
      </c>
      <c r="BB226" s="73" t="s">
        <v>4230</v>
      </c>
      <c r="BC226" s="36"/>
      <c r="BD226" s="35"/>
    </row>
    <row r="227" spans="1:56" ht="65" customHeight="1">
      <c r="A227" s="70">
        <v>226</v>
      </c>
      <c r="B227" s="71" t="s">
        <v>4232</v>
      </c>
      <c r="C227" s="71" t="s">
        <v>4233</v>
      </c>
      <c r="D227" s="71" t="s">
        <v>4234</v>
      </c>
      <c r="E227" s="71" t="s">
        <v>1430</v>
      </c>
      <c r="F227" s="71" t="s">
        <v>54</v>
      </c>
      <c r="G227" s="71" t="s">
        <v>125</v>
      </c>
      <c r="H227" s="71" t="s">
        <v>233</v>
      </c>
      <c r="I227" s="71" t="s">
        <v>428</v>
      </c>
      <c r="J227" s="71" t="s">
        <v>1432</v>
      </c>
      <c r="K227" s="71" t="s">
        <v>315</v>
      </c>
      <c r="L227" s="71" t="s">
        <v>4235</v>
      </c>
      <c r="M227" s="71" t="s">
        <v>4236</v>
      </c>
      <c r="N227" s="71" t="s">
        <v>1486</v>
      </c>
      <c r="O227" s="71" t="s">
        <v>4237</v>
      </c>
      <c r="P227" s="71" t="s">
        <v>60</v>
      </c>
      <c r="Q227" s="71" t="s">
        <v>431</v>
      </c>
      <c r="R227" s="71" t="s">
        <v>189</v>
      </c>
      <c r="S227" s="71" t="s">
        <v>63</v>
      </c>
      <c r="T227" s="71" t="s">
        <v>62</v>
      </c>
      <c r="U227" s="71" t="s">
        <v>63</v>
      </c>
      <c r="V227" s="71" t="s">
        <v>62</v>
      </c>
      <c r="W227" s="71" t="s">
        <v>63</v>
      </c>
      <c r="X227" s="71" t="s">
        <v>63</v>
      </c>
      <c r="Y227" s="71" t="s">
        <v>62</v>
      </c>
      <c r="Z227" s="71" t="s">
        <v>63</v>
      </c>
      <c r="AA227" s="71" t="s">
        <v>63</v>
      </c>
      <c r="AB227" s="71" t="s">
        <v>142</v>
      </c>
      <c r="AC227" s="71" t="s">
        <v>100</v>
      </c>
      <c r="AD227" s="71" t="s">
        <v>62</v>
      </c>
      <c r="AE227" s="71" t="s">
        <v>63</v>
      </c>
      <c r="AF227" s="71" t="s">
        <v>63</v>
      </c>
      <c r="AG227" s="71" t="s">
        <v>63</v>
      </c>
      <c r="AH227" s="71" t="s">
        <v>85</v>
      </c>
      <c r="AI227" s="71" t="s">
        <v>63</v>
      </c>
      <c r="AJ227" s="71" t="s">
        <v>62</v>
      </c>
      <c r="AK227" s="71" t="s">
        <v>62</v>
      </c>
      <c r="AL227" s="71" t="s">
        <v>63</v>
      </c>
      <c r="AM227" s="71" t="s">
        <v>62</v>
      </c>
      <c r="AN227" s="71" t="s">
        <v>4238</v>
      </c>
      <c r="AO227" s="71" t="s">
        <v>4239</v>
      </c>
      <c r="AP227" s="71" t="s">
        <v>4240</v>
      </c>
      <c r="AQ227" s="71" t="s">
        <v>453</v>
      </c>
      <c r="AR227" s="71" t="s">
        <v>132</v>
      </c>
      <c r="AS227" s="71" t="s">
        <v>4241</v>
      </c>
      <c r="AT227" s="71" t="s">
        <v>63</v>
      </c>
      <c r="AU227" s="71" t="s">
        <v>72</v>
      </c>
      <c r="AV227" s="79" t="str" cm="1">
        <f t="array" ref="AV22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27" s="79" t="str" cm="1">
        <f t="array" ref="AW22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27" s="71" t="str" cm="1">
        <f t="array" ref="AX22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227" s="71" t="s">
        <v>63</v>
      </c>
      <c r="AZ227" s="71"/>
      <c r="BA227" s="71" t="s">
        <v>4242</v>
      </c>
      <c r="BB227" s="73" t="s">
        <v>4243</v>
      </c>
      <c r="BC227" s="36"/>
      <c r="BD227" s="35"/>
    </row>
    <row r="228" spans="1:56" ht="65" customHeight="1">
      <c r="A228" s="70">
        <v>227</v>
      </c>
      <c r="B228" s="71" t="s">
        <v>4244</v>
      </c>
      <c r="C228" s="71" t="s">
        <v>800</v>
      </c>
      <c r="D228" s="71" t="s">
        <v>4245</v>
      </c>
      <c r="E228" s="71" t="s">
        <v>1505</v>
      </c>
      <c r="F228" s="71" t="s">
        <v>231</v>
      </c>
      <c r="G228" s="71" t="s">
        <v>736</v>
      </c>
      <c r="H228" s="71" t="s">
        <v>217</v>
      </c>
      <c r="I228" s="71" t="s">
        <v>840</v>
      </c>
      <c r="J228" s="71" t="s">
        <v>1432</v>
      </c>
      <c r="K228" s="71" t="s">
        <v>315</v>
      </c>
      <c r="L228" s="71" t="s">
        <v>4246</v>
      </c>
      <c r="M228" s="71" t="s">
        <v>4247</v>
      </c>
      <c r="N228" s="71"/>
      <c r="O228" s="71"/>
      <c r="P228" s="71"/>
      <c r="Q228" s="71"/>
      <c r="R228" s="71"/>
      <c r="S228" s="71"/>
      <c r="T228" s="71"/>
      <c r="U228" s="71"/>
      <c r="V228" s="71"/>
      <c r="W228" s="71"/>
      <c r="X228" s="71"/>
      <c r="Y228" s="71"/>
      <c r="Z228" s="71"/>
      <c r="AA228" s="71"/>
      <c r="AB228" s="71" t="s">
        <v>64</v>
      </c>
      <c r="AC228" s="71" t="s">
        <v>65</v>
      </c>
      <c r="AD228" s="71" t="s">
        <v>62</v>
      </c>
      <c r="AE228" s="71" t="s">
        <v>62</v>
      </c>
      <c r="AF228" s="71" t="s">
        <v>63</v>
      </c>
      <c r="AG228" s="71"/>
      <c r="AH228" s="71" t="s">
        <v>66</v>
      </c>
      <c r="AI228" s="71" t="s">
        <v>63</v>
      </c>
      <c r="AJ228" s="71" t="s">
        <v>63</v>
      </c>
      <c r="AK228" s="71" t="s">
        <v>63</v>
      </c>
      <c r="AL228" s="71" t="s">
        <v>62</v>
      </c>
      <c r="AM228" s="71" t="s">
        <v>132</v>
      </c>
      <c r="AN228" s="71"/>
      <c r="AO228" s="71"/>
      <c r="AP228" s="71" t="s">
        <v>4248</v>
      </c>
      <c r="AQ228" s="71" t="s">
        <v>4249</v>
      </c>
      <c r="AR228" s="71" t="s">
        <v>62</v>
      </c>
      <c r="AS228" s="71"/>
      <c r="AT228" s="71" t="s">
        <v>63</v>
      </c>
      <c r="AU228" s="71"/>
      <c r="AV228" s="79" t="str" cm="1">
        <f t="array" ref="AV22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28" s="79" t="str" cm="1">
        <f t="array" ref="AW22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28" s="71" t="str" cm="1">
        <f t="array" ref="AX22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28" s="71"/>
      <c r="AZ228" s="71"/>
      <c r="BA228" s="71" t="s">
        <v>4250</v>
      </c>
      <c r="BB228" s="73" t="s">
        <v>4251</v>
      </c>
      <c r="BC228" s="36"/>
      <c r="BD228" s="35"/>
    </row>
    <row r="229" spans="1:56" ht="65" customHeight="1">
      <c r="A229" s="70">
        <v>228</v>
      </c>
      <c r="B229" s="71" t="s">
        <v>4252</v>
      </c>
      <c r="C229" s="71" t="s">
        <v>264</v>
      </c>
      <c r="D229" s="71" t="s">
        <v>4253</v>
      </c>
      <c r="E229" s="71" t="s">
        <v>1486</v>
      </c>
      <c r="F229" s="71" t="s">
        <v>54</v>
      </c>
      <c r="G229" s="71" t="s">
        <v>125</v>
      </c>
      <c r="H229" s="71" t="s">
        <v>233</v>
      </c>
      <c r="I229" s="71" t="s">
        <v>953</v>
      </c>
      <c r="J229" s="71" t="s">
        <v>1432</v>
      </c>
      <c r="K229" s="71" t="s">
        <v>315</v>
      </c>
      <c r="L229" s="71" t="s">
        <v>4254</v>
      </c>
      <c r="M229" s="71" t="s">
        <v>4255</v>
      </c>
      <c r="N229" s="71"/>
      <c r="O229" s="71" t="s">
        <v>1609</v>
      </c>
      <c r="P229" s="71" t="s">
        <v>60</v>
      </c>
      <c r="Q229" s="71" t="s">
        <v>81</v>
      </c>
      <c r="R229" s="71" t="s">
        <v>1669</v>
      </c>
      <c r="S229" s="71" t="s">
        <v>62</v>
      </c>
      <c r="T229" s="71" t="s">
        <v>62</v>
      </c>
      <c r="U229" s="71" t="s">
        <v>62</v>
      </c>
      <c r="V229" s="71" t="s">
        <v>62</v>
      </c>
      <c r="W229" s="71" t="s">
        <v>63</v>
      </c>
      <c r="X229" s="71" t="s">
        <v>63</v>
      </c>
      <c r="Y229" s="71" t="s">
        <v>62</v>
      </c>
      <c r="Z229" s="71" t="s">
        <v>63</v>
      </c>
      <c r="AA229" s="71" t="s">
        <v>62</v>
      </c>
      <c r="AB229" s="71" t="s">
        <v>64</v>
      </c>
      <c r="AC229" s="71" t="s">
        <v>100</v>
      </c>
      <c r="AD229" s="71" t="s">
        <v>62</v>
      </c>
      <c r="AE229" s="71" t="s">
        <v>62</v>
      </c>
      <c r="AF229" s="71" t="s">
        <v>63</v>
      </c>
      <c r="AG229" s="71" t="s">
        <v>63</v>
      </c>
      <c r="AH229" s="71" t="s">
        <v>85</v>
      </c>
      <c r="AI229" s="71" t="s">
        <v>63</v>
      </c>
      <c r="AJ229" s="71" t="s">
        <v>63</v>
      </c>
      <c r="AK229" s="71" t="s">
        <v>63</v>
      </c>
      <c r="AL229" s="71" t="s">
        <v>62</v>
      </c>
      <c r="AM229" s="71" t="s">
        <v>63</v>
      </c>
      <c r="AN229" s="71" t="s">
        <v>4256</v>
      </c>
      <c r="AO229" s="71" t="s">
        <v>4257</v>
      </c>
      <c r="AP229" s="71" t="s">
        <v>4258</v>
      </c>
      <c r="AQ229" s="71" t="s">
        <v>4259</v>
      </c>
      <c r="AR229" s="71" t="s">
        <v>132</v>
      </c>
      <c r="AS229" s="71"/>
      <c r="AT229" s="71" t="s">
        <v>63</v>
      </c>
      <c r="AU229" s="71" t="s">
        <v>1685</v>
      </c>
      <c r="AV229" s="79" cm="1">
        <f t="array" ref="AV22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0.08</v>
      </c>
      <c r="AW229" s="79" cm="1">
        <f t="array" ref="AW22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0.08</v>
      </c>
      <c r="AX229" s="71" t="str" cm="1">
        <f t="array" ref="AX22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229" s="71" t="s">
        <v>63</v>
      </c>
      <c r="AZ229" s="71"/>
      <c r="BA229" s="71" t="s">
        <v>4260</v>
      </c>
      <c r="BB229" s="73" t="s">
        <v>4261</v>
      </c>
      <c r="BC229" s="36"/>
      <c r="BD229" s="35"/>
    </row>
    <row r="230" spans="1:56" ht="65" customHeight="1">
      <c r="A230" s="70">
        <v>229</v>
      </c>
      <c r="B230" s="71" t="s">
        <v>5137</v>
      </c>
      <c r="C230" s="71" t="s">
        <v>800</v>
      </c>
      <c r="D230" s="71" t="s">
        <v>4262</v>
      </c>
      <c r="E230" s="71" t="s">
        <v>1502</v>
      </c>
      <c r="F230" s="71" t="s">
        <v>231</v>
      </c>
      <c r="G230" s="71" t="s">
        <v>736</v>
      </c>
      <c r="H230" s="71" t="s">
        <v>217</v>
      </c>
      <c r="I230" s="71" t="s">
        <v>1657</v>
      </c>
      <c r="J230" s="71" t="s">
        <v>1432</v>
      </c>
      <c r="K230" s="71" t="s">
        <v>243</v>
      </c>
      <c r="L230" s="71" t="s">
        <v>4263</v>
      </c>
      <c r="M230" s="71" t="s">
        <v>4264</v>
      </c>
      <c r="N230" s="71"/>
      <c r="O230" s="71"/>
      <c r="P230" s="71"/>
      <c r="Q230" s="71"/>
      <c r="R230" s="71"/>
      <c r="S230" s="71"/>
      <c r="T230" s="71"/>
      <c r="U230" s="71"/>
      <c r="V230" s="71"/>
      <c r="W230" s="71"/>
      <c r="X230" s="71"/>
      <c r="Y230" s="71"/>
      <c r="Z230" s="71"/>
      <c r="AA230" s="71"/>
      <c r="AB230" s="71" t="s">
        <v>64</v>
      </c>
      <c r="AC230" s="71" t="s">
        <v>65</v>
      </c>
      <c r="AD230" s="71" t="s">
        <v>62</v>
      </c>
      <c r="AE230" s="71" t="s">
        <v>63</v>
      </c>
      <c r="AF230" s="71" t="s">
        <v>63</v>
      </c>
      <c r="AG230" s="71"/>
      <c r="AH230" s="71" t="s">
        <v>66</v>
      </c>
      <c r="AI230" s="71" t="s">
        <v>63</v>
      </c>
      <c r="AJ230" s="71" t="s">
        <v>63</v>
      </c>
      <c r="AK230" s="71" t="s">
        <v>63</v>
      </c>
      <c r="AL230" s="71" t="s">
        <v>62</v>
      </c>
      <c r="AM230" s="71" t="s">
        <v>63</v>
      </c>
      <c r="AN230" s="71"/>
      <c r="AO230" s="71"/>
      <c r="AP230" s="71" t="s">
        <v>4265</v>
      </c>
      <c r="AQ230" s="71" t="s">
        <v>4266</v>
      </c>
      <c r="AR230" s="71" t="s">
        <v>132</v>
      </c>
      <c r="AS230" s="71"/>
      <c r="AT230" s="71" t="s">
        <v>63</v>
      </c>
      <c r="AU230" s="71"/>
      <c r="AV230" s="79" t="str" cm="1">
        <f t="array" ref="AV23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30" s="79" t="str" cm="1">
        <f t="array" ref="AW23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30" s="71" t="str" cm="1">
        <f t="array" ref="AX23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30" s="71"/>
      <c r="AZ230" s="71"/>
      <c r="BA230" s="71" t="s">
        <v>4267</v>
      </c>
      <c r="BB230" s="73" t="s">
        <v>4268</v>
      </c>
      <c r="BC230" s="36"/>
      <c r="BD230" s="35"/>
    </row>
    <row r="231" spans="1:56" ht="65" customHeight="1">
      <c r="A231" s="70">
        <v>230</v>
      </c>
      <c r="B231" s="71" t="s">
        <v>4269</v>
      </c>
      <c r="C231" s="71" t="s">
        <v>800</v>
      </c>
      <c r="D231" s="71" t="s">
        <v>4270</v>
      </c>
      <c r="E231" s="71" t="s">
        <v>1430</v>
      </c>
      <c r="F231" s="71" t="s">
        <v>231</v>
      </c>
      <c r="G231" s="71" t="s">
        <v>736</v>
      </c>
      <c r="H231" s="71" t="s">
        <v>217</v>
      </c>
      <c r="I231" s="71" t="s">
        <v>194</v>
      </c>
      <c r="J231" s="71" t="s">
        <v>1432</v>
      </c>
      <c r="K231" s="71" t="s">
        <v>315</v>
      </c>
      <c r="L231" s="71" t="s">
        <v>4271</v>
      </c>
      <c r="M231" s="71" t="s">
        <v>4272</v>
      </c>
      <c r="N231" s="71"/>
      <c r="O231" s="71"/>
      <c r="P231" s="71"/>
      <c r="Q231" s="71"/>
      <c r="R231" s="71"/>
      <c r="S231" s="71"/>
      <c r="T231" s="71"/>
      <c r="U231" s="71"/>
      <c r="V231" s="71"/>
      <c r="W231" s="71"/>
      <c r="X231" s="71"/>
      <c r="Y231" s="71"/>
      <c r="Z231" s="71"/>
      <c r="AA231" s="71"/>
      <c r="AB231" s="71" t="s">
        <v>1692</v>
      </c>
      <c r="AC231" s="71" t="s">
        <v>65</v>
      </c>
      <c r="AD231" s="71" t="s">
        <v>62</v>
      </c>
      <c r="AE231" s="71" t="s">
        <v>62</v>
      </c>
      <c r="AF231" s="71" t="s">
        <v>63</v>
      </c>
      <c r="AG231" s="71"/>
      <c r="AH231" s="71" t="s">
        <v>66</v>
      </c>
      <c r="AI231" s="71" t="s">
        <v>63</v>
      </c>
      <c r="AJ231" s="71" t="s">
        <v>62</v>
      </c>
      <c r="AK231" s="71" t="s">
        <v>62</v>
      </c>
      <c r="AL231" s="71" t="s">
        <v>62</v>
      </c>
      <c r="AM231" s="71" t="s">
        <v>63</v>
      </c>
      <c r="AN231" s="71"/>
      <c r="AO231" s="71"/>
      <c r="AP231" s="71" t="s">
        <v>4273</v>
      </c>
      <c r="AQ231" s="71" t="s">
        <v>2204</v>
      </c>
      <c r="AR231" s="71" t="s">
        <v>63</v>
      </c>
      <c r="AS231" s="71"/>
      <c r="AT231" s="71" t="s">
        <v>63</v>
      </c>
      <c r="AU231" s="71"/>
      <c r="AV231" s="79" t="str" cm="1">
        <f t="array" ref="AV23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31" s="79" t="str" cm="1">
        <f t="array" ref="AW23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31" s="71" t="str" cm="1">
        <f t="array" ref="AX23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31" s="71"/>
      <c r="AZ231" s="71"/>
      <c r="BA231" s="71" t="s">
        <v>4274</v>
      </c>
      <c r="BB231" s="73" t="s">
        <v>4275</v>
      </c>
      <c r="BC231" s="36"/>
      <c r="BD231" s="35"/>
    </row>
    <row r="232" spans="1:56" ht="65" customHeight="1">
      <c r="A232" s="70">
        <v>231</v>
      </c>
      <c r="B232" s="71" t="s">
        <v>4276</v>
      </c>
      <c r="C232" s="71" t="s">
        <v>735</v>
      </c>
      <c r="D232" s="71" t="s">
        <v>4277</v>
      </c>
      <c r="E232" s="71" t="s">
        <v>1461</v>
      </c>
      <c r="F232" s="71" t="s">
        <v>231</v>
      </c>
      <c r="G232" s="71" t="s">
        <v>736</v>
      </c>
      <c r="H232" s="71" t="s">
        <v>217</v>
      </c>
      <c r="I232" s="71" t="s">
        <v>1215</v>
      </c>
      <c r="J232" s="71" t="s">
        <v>1432</v>
      </c>
      <c r="K232" s="71" t="s">
        <v>243</v>
      </c>
      <c r="L232" s="71" t="s">
        <v>4278</v>
      </c>
      <c r="M232" s="71" t="s">
        <v>4279</v>
      </c>
      <c r="N232" s="71"/>
      <c r="O232" s="71"/>
      <c r="P232" s="71"/>
      <c r="Q232" s="71"/>
      <c r="R232" s="71"/>
      <c r="S232" s="71"/>
      <c r="T232" s="71"/>
      <c r="U232" s="71"/>
      <c r="V232" s="71"/>
      <c r="W232" s="71"/>
      <c r="X232" s="71"/>
      <c r="Y232" s="71"/>
      <c r="Z232" s="71"/>
      <c r="AA232" s="71"/>
      <c r="AB232" s="71" t="s">
        <v>64</v>
      </c>
      <c r="AC232" s="71" t="s">
        <v>65</v>
      </c>
      <c r="AD232" s="71" t="s">
        <v>62</v>
      </c>
      <c r="AE232" s="71" t="s">
        <v>62</v>
      </c>
      <c r="AF232" s="71" t="s">
        <v>63</v>
      </c>
      <c r="AG232" s="71"/>
      <c r="AH232" s="71" t="s">
        <v>66</v>
      </c>
      <c r="AI232" s="71" t="s">
        <v>63</v>
      </c>
      <c r="AJ232" s="71" t="s">
        <v>132</v>
      </c>
      <c r="AK232" s="71" t="s">
        <v>63</v>
      </c>
      <c r="AL232" s="71" t="s">
        <v>62</v>
      </c>
      <c r="AM232" s="71" t="s">
        <v>63</v>
      </c>
      <c r="AN232" s="71"/>
      <c r="AO232" s="71"/>
      <c r="AP232" s="71" t="s">
        <v>4280</v>
      </c>
      <c r="AQ232" s="71" t="s">
        <v>4281</v>
      </c>
      <c r="AR232" s="71" t="s">
        <v>132</v>
      </c>
      <c r="AS232" s="71"/>
      <c r="AT232" s="71" t="s">
        <v>63</v>
      </c>
      <c r="AU232" s="71"/>
      <c r="AV232" s="79" t="str" cm="1">
        <f t="array" ref="AV23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32" s="79" t="str" cm="1">
        <f t="array" ref="AW23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32" s="71" t="str" cm="1">
        <f t="array" ref="AX23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32" s="71"/>
      <c r="AZ232" s="71"/>
      <c r="BA232" s="71" t="s">
        <v>4282</v>
      </c>
      <c r="BB232" s="73" t="s">
        <v>4283</v>
      </c>
      <c r="BC232" s="36"/>
      <c r="BD232" s="35"/>
    </row>
    <row r="233" spans="1:56" ht="65" customHeight="1">
      <c r="A233" s="70">
        <v>232</v>
      </c>
      <c r="B233" s="71" t="s">
        <v>4284</v>
      </c>
      <c r="C233" s="71" t="s">
        <v>4285</v>
      </c>
      <c r="D233" s="71" t="s">
        <v>4286</v>
      </c>
      <c r="E233" s="71" t="s">
        <v>1430</v>
      </c>
      <c r="F233" s="71" t="s">
        <v>231</v>
      </c>
      <c r="G233" s="71" t="s">
        <v>232</v>
      </c>
      <c r="H233" s="71" t="s">
        <v>233</v>
      </c>
      <c r="I233" s="71" t="s">
        <v>1215</v>
      </c>
      <c r="J233" s="71" t="s">
        <v>1432</v>
      </c>
      <c r="K233" s="71" t="s">
        <v>243</v>
      </c>
      <c r="L233" s="71" t="s">
        <v>4287</v>
      </c>
      <c r="M233" s="71" t="s">
        <v>4288</v>
      </c>
      <c r="N233" s="71" t="s">
        <v>1430</v>
      </c>
      <c r="O233" s="71" t="s">
        <v>1668</v>
      </c>
      <c r="P233" s="71"/>
      <c r="Q233" s="71"/>
      <c r="R233" s="71"/>
      <c r="S233" s="71"/>
      <c r="T233" s="71"/>
      <c r="U233" s="71"/>
      <c r="V233" s="71"/>
      <c r="W233" s="71"/>
      <c r="X233" s="71"/>
      <c r="Y233" s="71"/>
      <c r="Z233" s="71"/>
      <c r="AA233" s="71"/>
      <c r="AB233" s="71" t="s">
        <v>64</v>
      </c>
      <c r="AC233" s="71" t="s">
        <v>84</v>
      </c>
      <c r="AD233" s="71" t="s">
        <v>62</v>
      </c>
      <c r="AE233" s="71" t="s">
        <v>62</v>
      </c>
      <c r="AF233" s="71" t="s">
        <v>63</v>
      </c>
      <c r="AG233" s="71"/>
      <c r="AH233" s="71" t="s">
        <v>66</v>
      </c>
      <c r="AI233" s="71" t="s">
        <v>63</v>
      </c>
      <c r="AJ233" s="71" t="s">
        <v>63</v>
      </c>
      <c r="AK233" s="71" t="s">
        <v>63</v>
      </c>
      <c r="AL233" s="71" t="s">
        <v>62</v>
      </c>
      <c r="AM233" s="71" t="s">
        <v>132</v>
      </c>
      <c r="AN233" s="71"/>
      <c r="AO233" s="71"/>
      <c r="AP233" s="71" t="s">
        <v>4289</v>
      </c>
      <c r="AQ233" s="71" t="s">
        <v>4290</v>
      </c>
      <c r="AR233" s="71" t="s">
        <v>132</v>
      </c>
      <c r="AS233" s="71"/>
      <c r="AT233" s="71" t="s">
        <v>63</v>
      </c>
      <c r="AU233" s="71"/>
      <c r="AV233" s="79" t="str" cm="1">
        <f t="array" ref="AV23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33" s="79" t="str" cm="1">
        <f t="array" ref="AW23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33" s="71" t="str" cm="1">
        <f t="array" ref="AX23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33" s="71"/>
      <c r="AZ233" s="71"/>
      <c r="BA233" s="71" t="s">
        <v>4291</v>
      </c>
      <c r="BB233" s="73" t="s">
        <v>4292</v>
      </c>
      <c r="BC233" s="36"/>
      <c r="BD233" s="35"/>
    </row>
    <row r="234" spans="1:56" ht="65" customHeight="1">
      <c r="A234" s="70">
        <v>233</v>
      </c>
      <c r="B234" s="71" t="s">
        <v>4293</v>
      </c>
      <c r="C234" s="71" t="s">
        <v>735</v>
      </c>
      <c r="D234" s="71" t="s">
        <v>4294</v>
      </c>
      <c r="E234" s="71" t="s">
        <v>1505</v>
      </c>
      <c r="F234" s="71" t="s">
        <v>231</v>
      </c>
      <c r="G234" s="71" t="s">
        <v>736</v>
      </c>
      <c r="H234" s="71" t="s">
        <v>217</v>
      </c>
      <c r="I234" s="71" t="s">
        <v>1215</v>
      </c>
      <c r="J234" s="71" t="s">
        <v>1432</v>
      </c>
      <c r="K234" s="71" t="s">
        <v>243</v>
      </c>
      <c r="L234" s="71" t="s">
        <v>4295</v>
      </c>
      <c r="M234" s="71" t="s">
        <v>4296</v>
      </c>
      <c r="N234" s="71"/>
      <c r="O234" s="71"/>
      <c r="P234" s="71"/>
      <c r="Q234" s="71"/>
      <c r="R234" s="71"/>
      <c r="S234" s="71"/>
      <c r="T234" s="71"/>
      <c r="U234" s="71"/>
      <c r="V234" s="71"/>
      <c r="W234" s="71"/>
      <c r="X234" s="71"/>
      <c r="Y234" s="71"/>
      <c r="Z234" s="71"/>
      <c r="AA234" s="71"/>
      <c r="AB234" s="71" t="s">
        <v>64</v>
      </c>
      <c r="AC234" s="71" t="s">
        <v>65</v>
      </c>
      <c r="AD234" s="71" t="s">
        <v>62</v>
      </c>
      <c r="AE234" s="71" t="s">
        <v>62</v>
      </c>
      <c r="AF234" s="71" t="s">
        <v>63</v>
      </c>
      <c r="AG234" s="71"/>
      <c r="AH234" s="71" t="s">
        <v>66</v>
      </c>
      <c r="AI234" s="71" t="s">
        <v>63</v>
      </c>
      <c r="AJ234" s="71" t="s">
        <v>63</v>
      </c>
      <c r="AK234" s="71" t="s">
        <v>63</v>
      </c>
      <c r="AL234" s="71" t="s">
        <v>62</v>
      </c>
      <c r="AM234" s="71" t="s">
        <v>63</v>
      </c>
      <c r="AN234" s="71"/>
      <c r="AO234" s="71"/>
      <c r="AP234" s="71" t="s">
        <v>4297</v>
      </c>
      <c r="AQ234" s="71" t="s">
        <v>1215</v>
      </c>
      <c r="AR234" s="71" t="s">
        <v>62</v>
      </c>
      <c r="AS234" s="71"/>
      <c r="AT234" s="71" t="s">
        <v>63</v>
      </c>
      <c r="AU234" s="71"/>
      <c r="AV234" s="79" t="str" cm="1">
        <f t="array" ref="AV23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34" s="79" t="str" cm="1">
        <f t="array" ref="AW23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34" s="71" t="str" cm="1">
        <f t="array" ref="AX23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34" s="71"/>
      <c r="AZ234" s="71"/>
      <c r="BA234" s="71" t="s">
        <v>4298</v>
      </c>
      <c r="BB234" s="73" t="s">
        <v>4299</v>
      </c>
      <c r="BC234" s="36"/>
      <c r="BD234" s="35"/>
    </row>
    <row r="235" spans="1:56" ht="65" customHeight="1">
      <c r="A235" s="70">
        <v>234</v>
      </c>
      <c r="B235" s="71" t="s">
        <v>4300</v>
      </c>
      <c r="C235" s="71" t="s">
        <v>735</v>
      </c>
      <c r="D235" s="71" t="s">
        <v>4301</v>
      </c>
      <c r="E235" s="71" t="s">
        <v>1522</v>
      </c>
      <c r="F235" s="71" t="s">
        <v>231</v>
      </c>
      <c r="G235" s="71" t="s">
        <v>584</v>
      </c>
      <c r="H235" s="71" t="s">
        <v>217</v>
      </c>
      <c r="I235" s="71" t="s">
        <v>608</v>
      </c>
      <c r="J235" s="71" t="s">
        <v>1432</v>
      </c>
      <c r="K235" s="71" t="s">
        <v>266</v>
      </c>
      <c r="L235" s="71" t="s">
        <v>4302</v>
      </c>
      <c r="M235" s="71" t="s">
        <v>4303</v>
      </c>
      <c r="N235" s="71"/>
      <c r="O235" s="71"/>
      <c r="P235" s="71"/>
      <c r="Q235" s="71"/>
      <c r="R235" s="71"/>
      <c r="S235" s="71"/>
      <c r="T235" s="71"/>
      <c r="U235" s="71"/>
      <c r="V235" s="71"/>
      <c r="W235" s="71"/>
      <c r="X235" s="71"/>
      <c r="Y235" s="71"/>
      <c r="Z235" s="71"/>
      <c r="AA235" s="71"/>
      <c r="AB235" s="71" t="s">
        <v>64</v>
      </c>
      <c r="AC235" s="71" t="s">
        <v>65</v>
      </c>
      <c r="AD235" s="71" t="s">
        <v>62</v>
      </c>
      <c r="AE235" s="71" t="s">
        <v>62</v>
      </c>
      <c r="AF235" s="71" t="s">
        <v>63</v>
      </c>
      <c r="AG235" s="71"/>
      <c r="AH235" s="71" t="s">
        <v>66</v>
      </c>
      <c r="AI235" s="71" t="s">
        <v>63</v>
      </c>
      <c r="AJ235" s="71" t="s">
        <v>63</v>
      </c>
      <c r="AK235" s="71" t="s">
        <v>63</v>
      </c>
      <c r="AL235" s="71" t="s">
        <v>62</v>
      </c>
      <c r="AM235" s="71" t="s">
        <v>63</v>
      </c>
      <c r="AN235" s="71"/>
      <c r="AO235" s="71"/>
      <c r="AP235" s="71" t="s">
        <v>4304</v>
      </c>
      <c r="AQ235" s="71" t="s">
        <v>608</v>
      </c>
      <c r="AR235" s="71" t="s">
        <v>62</v>
      </c>
      <c r="AS235" s="71"/>
      <c r="AT235" s="71" t="s">
        <v>63</v>
      </c>
      <c r="AU235" s="71"/>
      <c r="AV235" s="79" t="str" cm="1">
        <f t="array" ref="AV23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35" s="79" t="str" cm="1">
        <f t="array" ref="AW23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35" s="71" t="str" cm="1">
        <f t="array" ref="AX23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35" s="71"/>
      <c r="AZ235" s="71"/>
      <c r="BA235" s="22" t="s">
        <v>5136</v>
      </c>
      <c r="BB235" s="73" t="s">
        <v>4305</v>
      </c>
      <c r="BC235" s="36"/>
      <c r="BD235" s="35"/>
    </row>
    <row r="236" spans="1:56" ht="65" customHeight="1">
      <c r="A236" s="70">
        <v>235</v>
      </c>
      <c r="B236" s="71" t="s">
        <v>4306</v>
      </c>
      <c r="C236" s="71" t="s">
        <v>1591</v>
      </c>
      <c r="D236" s="71" t="s">
        <v>4307</v>
      </c>
      <c r="E236" s="71" t="s">
        <v>1502</v>
      </c>
      <c r="F236" s="71" t="s">
        <v>231</v>
      </c>
      <c r="G236" s="71" t="s">
        <v>584</v>
      </c>
      <c r="H236" s="71" t="s">
        <v>217</v>
      </c>
      <c r="I236" s="71" t="s">
        <v>4308</v>
      </c>
      <c r="J236" s="71" t="s">
        <v>4309</v>
      </c>
      <c r="K236" s="71" t="s">
        <v>4310</v>
      </c>
      <c r="L236" s="71" t="s">
        <v>4311</v>
      </c>
      <c r="M236" s="71" t="s">
        <v>4312</v>
      </c>
      <c r="N236" s="71"/>
      <c r="O236" s="71"/>
      <c r="P236" s="71"/>
      <c r="Q236" s="71"/>
      <c r="R236" s="71"/>
      <c r="S236" s="71"/>
      <c r="T236" s="71"/>
      <c r="U236" s="71"/>
      <c r="V236" s="71"/>
      <c r="W236" s="71"/>
      <c r="X236" s="71"/>
      <c r="Y236" s="71"/>
      <c r="Z236" s="71"/>
      <c r="AA236" s="71"/>
      <c r="AB236" s="71" t="s">
        <v>64</v>
      </c>
      <c r="AC236" s="71" t="s">
        <v>65</v>
      </c>
      <c r="AD236" s="71" t="s">
        <v>62</v>
      </c>
      <c r="AE236" s="71" t="s">
        <v>62</v>
      </c>
      <c r="AF236" s="71" t="s">
        <v>62</v>
      </c>
      <c r="AG236" s="71"/>
      <c r="AH236" s="71" t="s">
        <v>66</v>
      </c>
      <c r="AI236" s="71" t="s">
        <v>63</v>
      </c>
      <c r="AJ236" s="71" t="s">
        <v>63</v>
      </c>
      <c r="AK236" s="71" t="s">
        <v>63</v>
      </c>
      <c r="AL236" s="71" t="s">
        <v>62</v>
      </c>
      <c r="AM236" s="71" t="s">
        <v>63</v>
      </c>
      <c r="AN236" s="71"/>
      <c r="AO236" s="71"/>
      <c r="AP236" s="71" t="s">
        <v>4313</v>
      </c>
      <c r="AQ236" s="71" t="s">
        <v>2388</v>
      </c>
      <c r="AR236" s="71" t="s">
        <v>63</v>
      </c>
      <c r="AS236" s="71"/>
      <c r="AT236" s="71" t="s">
        <v>63</v>
      </c>
      <c r="AU236" s="71"/>
      <c r="AV236" s="79" t="str" cm="1">
        <f t="array" ref="AV23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36" s="79" t="str" cm="1">
        <f t="array" ref="AW23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36" s="71" t="str" cm="1">
        <f t="array" ref="AX23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36" s="71"/>
      <c r="AZ236" s="71"/>
      <c r="BA236" s="71" t="s">
        <v>4314</v>
      </c>
      <c r="BB236" s="73" t="s">
        <v>4315</v>
      </c>
      <c r="BC236" s="36"/>
      <c r="BD236" s="35"/>
    </row>
    <row r="237" spans="1:56" ht="65" customHeight="1">
      <c r="A237" s="70">
        <v>236</v>
      </c>
      <c r="B237" s="71" t="s">
        <v>4316</v>
      </c>
      <c r="C237" s="71" t="s">
        <v>735</v>
      </c>
      <c r="D237" s="71" t="s">
        <v>4317</v>
      </c>
      <c r="E237" s="71" t="s">
        <v>1522</v>
      </c>
      <c r="F237" s="71" t="s">
        <v>231</v>
      </c>
      <c r="G237" s="71" t="s">
        <v>736</v>
      </c>
      <c r="H237" s="71" t="s">
        <v>217</v>
      </c>
      <c r="I237" s="71" t="s">
        <v>1443</v>
      </c>
      <c r="J237" s="71" t="s">
        <v>1432</v>
      </c>
      <c r="K237" s="71" t="s">
        <v>315</v>
      </c>
      <c r="L237" s="71" t="s">
        <v>4318</v>
      </c>
      <c r="M237" s="71" t="s">
        <v>4319</v>
      </c>
      <c r="N237" s="71"/>
      <c r="O237" s="71"/>
      <c r="P237" s="71"/>
      <c r="Q237" s="71"/>
      <c r="R237" s="71"/>
      <c r="S237" s="71"/>
      <c r="T237" s="71"/>
      <c r="U237" s="71"/>
      <c r="V237" s="71"/>
      <c r="W237" s="71"/>
      <c r="X237" s="71"/>
      <c r="Y237" s="71"/>
      <c r="Z237" s="71"/>
      <c r="AA237" s="71"/>
      <c r="AB237" s="71" t="s">
        <v>64</v>
      </c>
      <c r="AC237" s="71" t="s">
        <v>65</v>
      </c>
      <c r="AD237" s="71" t="s">
        <v>62</v>
      </c>
      <c r="AE237" s="71" t="s">
        <v>62</v>
      </c>
      <c r="AF237" s="71" t="s">
        <v>63</v>
      </c>
      <c r="AG237" s="71"/>
      <c r="AH237" s="71" t="s">
        <v>66</v>
      </c>
      <c r="AI237" s="71" t="s">
        <v>63</v>
      </c>
      <c r="AJ237" s="71" t="s">
        <v>132</v>
      </c>
      <c r="AK237" s="71" t="s">
        <v>63</v>
      </c>
      <c r="AL237" s="71" t="s">
        <v>62</v>
      </c>
      <c r="AM237" s="71" t="s">
        <v>63</v>
      </c>
      <c r="AN237" s="71"/>
      <c r="AO237" s="71"/>
      <c r="AP237" s="71" t="s">
        <v>4320</v>
      </c>
      <c r="AQ237" s="71" t="s">
        <v>608</v>
      </c>
      <c r="AR237" s="71" t="s">
        <v>62</v>
      </c>
      <c r="AS237" s="71"/>
      <c r="AT237" s="71" t="s">
        <v>63</v>
      </c>
      <c r="AU237" s="71"/>
      <c r="AV237" s="79" t="str" cm="1">
        <f t="array" ref="AV23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37" s="79" t="str" cm="1">
        <f t="array" ref="AW23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37" s="71" t="str" cm="1">
        <f t="array" ref="AX23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37" s="71"/>
      <c r="AZ237" s="71"/>
      <c r="BA237" s="71" t="s">
        <v>4321</v>
      </c>
      <c r="BB237" s="73"/>
      <c r="BC237" s="36"/>
      <c r="BD237" s="35"/>
    </row>
    <row r="238" spans="1:56" ht="65" customHeight="1">
      <c r="A238" s="70">
        <v>237</v>
      </c>
      <c r="B238" s="71" t="s">
        <v>4322</v>
      </c>
      <c r="C238" s="71" t="s">
        <v>264</v>
      </c>
      <c r="D238" s="71" t="s">
        <v>4323</v>
      </c>
      <c r="E238" s="71" t="s">
        <v>1461</v>
      </c>
      <c r="F238" s="71" t="s">
        <v>54</v>
      </c>
      <c r="G238" s="71" t="s">
        <v>125</v>
      </c>
      <c r="H238" s="71" t="s">
        <v>233</v>
      </c>
      <c r="I238" s="71" t="s">
        <v>509</v>
      </c>
      <c r="J238" s="71" t="s">
        <v>1432</v>
      </c>
      <c r="K238" s="71" t="s">
        <v>218</v>
      </c>
      <c r="L238" s="71" t="s">
        <v>4324</v>
      </c>
      <c r="M238" s="71" t="s">
        <v>4325</v>
      </c>
      <c r="N238" s="71" t="s">
        <v>1575</v>
      </c>
      <c r="O238" s="71" t="s">
        <v>1609</v>
      </c>
      <c r="P238" s="71" t="s">
        <v>60</v>
      </c>
      <c r="Q238" s="71" t="s">
        <v>81</v>
      </c>
      <c r="R238" s="71" t="s">
        <v>1669</v>
      </c>
      <c r="S238" s="71" t="s">
        <v>62</v>
      </c>
      <c r="T238" s="71" t="s">
        <v>62</v>
      </c>
      <c r="U238" s="71" t="s">
        <v>62</v>
      </c>
      <c r="V238" s="71" t="s">
        <v>63</v>
      </c>
      <c r="W238" s="71" t="s">
        <v>63</v>
      </c>
      <c r="X238" s="71" t="s">
        <v>63</v>
      </c>
      <c r="Y238" s="71" t="s">
        <v>62</v>
      </c>
      <c r="Z238" s="71" t="s">
        <v>63</v>
      </c>
      <c r="AA238" s="71" t="s">
        <v>62</v>
      </c>
      <c r="AB238" s="71" t="s">
        <v>64</v>
      </c>
      <c r="AC238" s="71" t="s">
        <v>100</v>
      </c>
      <c r="AD238" s="71" t="s">
        <v>62</v>
      </c>
      <c r="AE238" s="71" t="s">
        <v>62</v>
      </c>
      <c r="AF238" s="71" t="s">
        <v>62</v>
      </c>
      <c r="AG238" s="71" t="s">
        <v>63</v>
      </c>
      <c r="AH238" s="71" t="s">
        <v>85</v>
      </c>
      <c r="AI238" s="71" t="s">
        <v>63</v>
      </c>
      <c r="AJ238" s="71" t="s">
        <v>63</v>
      </c>
      <c r="AK238" s="71" t="s">
        <v>63</v>
      </c>
      <c r="AL238" s="71" t="s">
        <v>62</v>
      </c>
      <c r="AM238" s="71" t="s">
        <v>63</v>
      </c>
      <c r="AN238" s="71" t="s">
        <v>4326</v>
      </c>
      <c r="AO238" s="71" t="s">
        <v>4327</v>
      </c>
      <c r="AP238" s="71" t="s">
        <v>4328</v>
      </c>
      <c r="AQ238" s="71" t="s">
        <v>509</v>
      </c>
      <c r="AR238" s="71" t="s">
        <v>62</v>
      </c>
      <c r="AS238" s="71"/>
      <c r="AT238" s="71" t="s">
        <v>63</v>
      </c>
      <c r="AU238" s="71" t="s">
        <v>1702</v>
      </c>
      <c r="AV238" s="79" cm="1">
        <f t="array" ref="AV23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238" s="79" cm="1">
        <f t="array" ref="AW23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238" s="71" t="str" cm="1">
        <f t="array" ref="AX23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238" s="71" t="s">
        <v>63</v>
      </c>
      <c r="AZ238" s="71"/>
      <c r="BA238" s="71" t="s">
        <v>4329</v>
      </c>
      <c r="BB238" s="73" t="s">
        <v>4330</v>
      </c>
      <c r="BC238" s="36"/>
      <c r="BD238" s="35"/>
    </row>
    <row r="239" spans="1:56" ht="65" customHeight="1">
      <c r="A239" s="70">
        <v>238</v>
      </c>
      <c r="B239" s="71" t="s">
        <v>4331</v>
      </c>
      <c r="C239" s="71" t="s">
        <v>735</v>
      </c>
      <c r="D239" s="71" t="s">
        <v>4332</v>
      </c>
      <c r="E239" s="71" t="s">
        <v>1430</v>
      </c>
      <c r="F239" s="71" t="s">
        <v>231</v>
      </c>
      <c r="G239" s="71" t="s">
        <v>736</v>
      </c>
      <c r="H239" s="71" t="s">
        <v>217</v>
      </c>
      <c r="I239" s="71" t="s">
        <v>608</v>
      </c>
      <c r="J239" s="71" t="s">
        <v>1432</v>
      </c>
      <c r="K239" s="71" t="s">
        <v>266</v>
      </c>
      <c r="L239" s="71" t="s">
        <v>4333</v>
      </c>
      <c r="M239" s="71" t="s">
        <v>4334</v>
      </c>
      <c r="N239" s="71" t="s">
        <v>1430</v>
      </c>
      <c r="O239" s="71" t="s">
        <v>1668</v>
      </c>
      <c r="P239" s="71"/>
      <c r="Q239" s="71"/>
      <c r="R239" s="71"/>
      <c r="S239" s="71"/>
      <c r="T239" s="71"/>
      <c r="U239" s="71"/>
      <c r="V239" s="71"/>
      <c r="W239" s="71"/>
      <c r="X239" s="71"/>
      <c r="Y239" s="71"/>
      <c r="Z239" s="71"/>
      <c r="AA239" s="71"/>
      <c r="AB239" s="71" t="s">
        <v>64</v>
      </c>
      <c r="AC239" s="71" t="s">
        <v>65</v>
      </c>
      <c r="AD239" s="71" t="s">
        <v>62</v>
      </c>
      <c r="AE239" s="71" t="s">
        <v>62</v>
      </c>
      <c r="AF239" s="71" t="s">
        <v>63</v>
      </c>
      <c r="AG239" s="71"/>
      <c r="AH239" s="71" t="s">
        <v>66</v>
      </c>
      <c r="AI239" s="71" t="s">
        <v>63</v>
      </c>
      <c r="AJ239" s="71" t="s">
        <v>63</v>
      </c>
      <c r="AK239" s="71" t="s">
        <v>63</v>
      </c>
      <c r="AL239" s="71" t="s">
        <v>62</v>
      </c>
      <c r="AM239" s="71" t="s">
        <v>63</v>
      </c>
      <c r="AN239" s="71"/>
      <c r="AO239" s="71"/>
      <c r="AP239" s="71" t="s">
        <v>4335</v>
      </c>
      <c r="AQ239" s="71" t="s">
        <v>608</v>
      </c>
      <c r="AR239" s="71" t="s">
        <v>62</v>
      </c>
      <c r="AS239" s="71"/>
      <c r="AT239" s="71" t="s">
        <v>63</v>
      </c>
      <c r="AU239" s="71"/>
      <c r="AV239" s="79" t="str" cm="1">
        <f t="array" ref="AV23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39" s="79" t="str" cm="1">
        <f t="array" ref="AW23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39" s="71" t="str" cm="1">
        <f t="array" ref="AX23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39" s="71"/>
      <c r="AZ239" s="71"/>
      <c r="BA239" s="71" t="s">
        <v>4336</v>
      </c>
      <c r="BB239" s="73" t="s">
        <v>4337</v>
      </c>
      <c r="BC239" s="36"/>
      <c r="BD239" s="35"/>
    </row>
    <row r="240" spans="1:56" ht="65" customHeight="1">
      <c r="A240" s="70">
        <v>239</v>
      </c>
      <c r="B240" s="71" t="s">
        <v>4338</v>
      </c>
      <c r="C240" s="71" t="s">
        <v>735</v>
      </c>
      <c r="D240" s="71" t="s">
        <v>4339</v>
      </c>
      <c r="E240" s="71" t="s">
        <v>1461</v>
      </c>
      <c r="F240" s="71" t="s">
        <v>231</v>
      </c>
      <c r="G240" s="71" t="s">
        <v>736</v>
      </c>
      <c r="H240" s="71" t="s">
        <v>217</v>
      </c>
      <c r="I240" s="71" t="s">
        <v>1215</v>
      </c>
      <c r="J240" s="71" t="s">
        <v>1432</v>
      </c>
      <c r="K240" s="71" t="s">
        <v>243</v>
      </c>
      <c r="L240" s="71" t="s">
        <v>4340</v>
      </c>
      <c r="M240" s="71" t="s">
        <v>4341</v>
      </c>
      <c r="N240" s="71"/>
      <c r="O240" s="71"/>
      <c r="P240" s="71"/>
      <c r="Q240" s="71"/>
      <c r="R240" s="71"/>
      <c r="S240" s="71"/>
      <c r="T240" s="71"/>
      <c r="U240" s="71"/>
      <c r="V240" s="71"/>
      <c r="W240" s="71"/>
      <c r="X240" s="71"/>
      <c r="Y240" s="71"/>
      <c r="Z240" s="71"/>
      <c r="AA240" s="71"/>
      <c r="AB240" s="71" t="s">
        <v>64</v>
      </c>
      <c r="AC240" s="71" t="s">
        <v>65</v>
      </c>
      <c r="AD240" s="71" t="s">
        <v>62</v>
      </c>
      <c r="AE240" s="71" t="s">
        <v>62</v>
      </c>
      <c r="AF240" s="71" t="s">
        <v>63</v>
      </c>
      <c r="AG240" s="71"/>
      <c r="AH240" s="71" t="s">
        <v>66</v>
      </c>
      <c r="AI240" s="71" t="s">
        <v>63</v>
      </c>
      <c r="AJ240" s="71" t="s">
        <v>63</v>
      </c>
      <c r="AK240" s="71" t="s">
        <v>63</v>
      </c>
      <c r="AL240" s="71" t="s">
        <v>62</v>
      </c>
      <c r="AM240" s="71" t="s">
        <v>132</v>
      </c>
      <c r="AN240" s="71"/>
      <c r="AO240" s="71"/>
      <c r="AP240" s="71" t="s">
        <v>4342</v>
      </c>
      <c r="AQ240" s="71" t="s">
        <v>1215</v>
      </c>
      <c r="AR240" s="71" t="s">
        <v>62</v>
      </c>
      <c r="AS240" s="71"/>
      <c r="AT240" s="71" t="s">
        <v>63</v>
      </c>
      <c r="AU240" s="71"/>
      <c r="AV240" s="79" t="str" cm="1">
        <f t="array" ref="AV24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40" s="79" t="str" cm="1">
        <f t="array" ref="AW24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40" s="71" t="str" cm="1">
        <f t="array" ref="AX24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40" s="71"/>
      <c r="AZ240" s="71"/>
      <c r="BA240" s="71" t="s">
        <v>4343</v>
      </c>
      <c r="BB240" s="73" t="s">
        <v>4344</v>
      </c>
      <c r="BC240" s="36"/>
      <c r="BD240" s="35"/>
    </row>
    <row r="241" spans="1:56" ht="65" customHeight="1">
      <c r="A241" s="70">
        <v>240</v>
      </c>
      <c r="B241" s="71" t="s">
        <v>4345</v>
      </c>
      <c r="C241" s="71" t="s">
        <v>4346</v>
      </c>
      <c r="D241" s="71" t="s">
        <v>4347</v>
      </c>
      <c r="E241" s="71" t="s">
        <v>1505</v>
      </c>
      <c r="F241" s="71" t="s">
        <v>231</v>
      </c>
      <c r="G241" s="71" t="s">
        <v>786</v>
      </c>
      <c r="H241" s="71" t="s">
        <v>217</v>
      </c>
      <c r="I241" s="71" t="s">
        <v>509</v>
      </c>
      <c r="J241" s="71" t="s">
        <v>1432</v>
      </c>
      <c r="K241" s="71" t="s">
        <v>218</v>
      </c>
      <c r="L241" s="71" t="s">
        <v>4348</v>
      </c>
      <c r="M241" s="71" t="s">
        <v>4349</v>
      </c>
      <c r="N241" s="71"/>
      <c r="O241" s="71"/>
      <c r="P241" s="71"/>
      <c r="Q241" s="71"/>
      <c r="R241" s="71"/>
      <c r="S241" s="71"/>
      <c r="T241" s="71"/>
      <c r="U241" s="71"/>
      <c r="V241" s="71"/>
      <c r="W241" s="71"/>
      <c r="X241" s="71"/>
      <c r="Y241" s="71"/>
      <c r="Z241" s="71"/>
      <c r="AA241" s="71"/>
      <c r="AB241" s="71" t="s">
        <v>64</v>
      </c>
      <c r="AC241" s="71" t="s">
        <v>65</v>
      </c>
      <c r="AD241" s="71" t="s">
        <v>63</v>
      </c>
      <c r="AE241" s="71" t="s">
        <v>62</v>
      </c>
      <c r="AF241" s="71" t="s">
        <v>63</v>
      </c>
      <c r="AG241" s="71"/>
      <c r="AH241" s="71" t="s">
        <v>85</v>
      </c>
      <c r="AI241" s="71" t="s">
        <v>63</v>
      </c>
      <c r="AJ241" s="71" t="s">
        <v>63</v>
      </c>
      <c r="AK241" s="71" t="s">
        <v>63</v>
      </c>
      <c r="AL241" s="71" t="s">
        <v>63</v>
      </c>
      <c r="AM241" s="71" t="s">
        <v>63</v>
      </c>
      <c r="AN241" s="71"/>
      <c r="AO241" s="71"/>
      <c r="AP241" s="71" t="s">
        <v>4350</v>
      </c>
      <c r="AQ241" s="71" t="s">
        <v>4351</v>
      </c>
      <c r="AR241" s="71" t="s">
        <v>62</v>
      </c>
      <c r="AS241" s="71"/>
      <c r="AT241" s="71" t="s">
        <v>63</v>
      </c>
      <c r="AU241" s="71"/>
      <c r="AV241" s="79" t="str" cm="1">
        <f t="array" ref="AV24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41" s="79" t="str" cm="1">
        <f t="array" ref="AW24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41" s="71" t="str" cm="1">
        <f t="array" ref="AX24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41" s="71"/>
      <c r="AZ241" s="71"/>
      <c r="BA241" s="71" t="s">
        <v>4352</v>
      </c>
      <c r="BB241" s="73" t="s">
        <v>4353</v>
      </c>
      <c r="BC241" s="36"/>
      <c r="BD241" s="35"/>
    </row>
    <row r="242" spans="1:56" ht="65" customHeight="1">
      <c r="A242" s="70">
        <v>241</v>
      </c>
      <c r="B242" s="71" t="s">
        <v>4354</v>
      </c>
      <c r="C242" s="71" t="s">
        <v>800</v>
      </c>
      <c r="D242" s="71" t="s">
        <v>4355</v>
      </c>
      <c r="E242" s="71" t="s">
        <v>1452</v>
      </c>
      <c r="F242" s="71" t="s">
        <v>231</v>
      </c>
      <c r="G242" s="71" t="s">
        <v>736</v>
      </c>
      <c r="H242" s="71" t="s">
        <v>233</v>
      </c>
      <c r="I242" s="71" t="s">
        <v>1215</v>
      </c>
      <c r="J242" s="71" t="s">
        <v>1432</v>
      </c>
      <c r="K242" s="71" t="s">
        <v>243</v>
      </c>
      <c r="L242" s="71" t="s">
        <v>4356</v>
      </c>
      <c r="M242" s="71" t="s">
        <v>4357</v>
      </c>
      <c r="N242" s="71"/>
      <c r="O242" s="71"/>
      <c r="P242" s="71"/>
      <c r="Q242" s="71"/>
      <c r="R242" s="71"/>
      <c r="S242" s="71"/>
      <c r="T242" s="71"/>
      <c r="U242" s="71"/>
      <c r="V242" s="71"/>
      <c r="W242" s="71"/>
      <c r="X242" s="71"/>
      <c r="Y242" s="71"/>
      <c r="Z242" s="71"/>
      <c r="AA242" s="71"/>
      <c r="AB242" s="71" t="s">
        <v>64</v>
      </c>
      <c r="AC242" s="71" t="s">
        <v>65</v>
      </c>
      <c r="AD242" s="71" t="s">
        <v>62</v>
      </c>
      <c r="AE242" s="71" t="s">
        <v>62</v>
      </c>
      <c r="AF242" s="71" t="s">
        <v>63</v>
      </c>
      <c r="AG242" s="71"/>
      <c r="AH242" s="71" t="s">
        <v>66</v>
      </c>
      <c r="AI242" s="71" t="s">
        <v>63</v>
      </c>
      <c r="AJ242" s="71" t="s">
        <v>63</v>
      </c>
      <c r="AK242" s="71" t="s">
        <v>63</v>
      </c>
      <c r="AL242" s="71" t="s">
        <v>62</v>
      </c>
      <c r="AM242" s="71" t="s">
        <v>132</v>
      </c>
      <c r="AN242" s="71"/>
      <c r="AO242" s="71"/>
      <c r="AP242" s="71" t="s">
        <v>4358</v>
      </c>
      <c r="AQ242" s="71" t="s">
        <v>1215</v>
      </c>
      <c r="AR242" s="71" t="s">
        <v>62</v>
      </c>
      <c r="AS242" s="71"/>
      <c r="AT242" s="71" t="s">
        <v>63</v>
      </c>
      <c r="AU242" s="71"/>
      <c r="AV242" s="79" t="str" cm="1">
        <f t="array" ref="AV24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42" s="79" t="str" cm="1">
        <f t="array" ref="AW24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42" s="71" t="str" cm="1">
        <f t="array" ref="AX24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42" s="71"/>
      <c r="AZ242" s="71"/>
      <c r="BA242" s="71" t="s">
        <v>4359</v>
      </c>
      <c r="BB242" s="73" t="s">
        <v>4360</v>
      </c>
      <c r="BC242" s="36"/>
      <c r="BD242" s="35"/>
    </row>
    <row r="243" spans="1:56" ht="65" customHeight="1">
      <c r="A243" s="70">
        <v>242</v>
      </c>
      <c r="B243" s="71" t="s">
        <v>4361</v>
      </c>
      <c r="C243" s="71" t="s">
        <v>735</v>
      </c>
      <c r="D243" s="71" t="s">
        <v>4362</v>
      </c>
      <c r="E243" s="71" t="s">
        <v>1748</v>
      </c>
      <c r="F243" s="71" t="s">
        <v>231</v>
      </c>
      <c r="G243" s="71" t="s">
        <v>736</v>
      </c>
      <c r="H243" s="71" t="s">
        <v>217</v>
      </c>
      <c r="I243" s="71" t="s">
        <v>840</v>
      </c>
      <c r="J243" s="71" t="s">
        <v>1432</v>
      </c>
      <c r="K243" s="71" t="s">
        <v>315</v>
      </c>
      <c r="L243" s="71" t="s">
        <v>4363</v>
      </c>
      <c r="M243" s="71" t="s">
        <v>4364</v>
      </c>
      <c r="N243" s="71"/>
      <c r="O243" s="71"/>
      <c r="P243" s="71"/>
      <c r="Q243" s="71"/>
      <c r="R243" s="71"/>
      <c r="S243" s="71"/>
      <c r="T243" s="71"/>
      <c r="U243" s="71"/>
      <c r="V243" s="71"/>
      <c r="W243" s="71"/>
      <c r="X243" s="71"/>
      <c r="Y243" s="71"/>
      <c r="Z243" s="71"/>
      <c r="AA243" s="71"/>
      <c r="AB243" s="71" t="s">
        <v>64</v>
      </c>
      <c r="AC243" s="71" t="s">
        <v>65</v>
      </c>
      <c r="AD243" s="71" t="s">
        <v>62</v>
      </c>
      <c r="AE243" s="71" t="s">
        <v>62</v>
      </c>
      <c r="AF243" s="71" t="s">
        <v>63</v>
      </c>
      <c r="AG243" s="71"/>
      <c r="AH243" s="71" t="s">
        <v>66</v>
      </c>
      <c r="AI243" s="71" t="s">
        <v>63</v>
      </c>
      <c r="AJ243" s="71" t="s">
        <v>63</v>
      </c>
      <c r="AK243" s="71" t="s">
        <v>63</v>
      </c>
      <c r="AL243" s="71" t="s">
        <v>62</v>
      </c>
      <c r="AM243" s="71" t="s">
        <v>63</v>
      </c>
      <c r="AN243" s="71"/>
      <c r="AO243" s="71"/>
      <c r="AP243" s="71" t="s">
        <v>4365</v>
      </c>
      <c r="AQ243" s="71" t="s">
        <v>840</v>
      </c>
      <c r="AR243" s="71" t="s">
        <v>62</v>
      </c>
      <c r="AS243" s="71"/>
      <c r="AT243" s="71" t="s">
        <v>63</v>
      </c>
      <c r="AU243" s="71"/>
      <c r="AV243" s="79" t="str" cm="1">
        <f t="array" ref="AV24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43" s="79" t="str" cm="1">
        <f t="array" ref="AW24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43" s="71" t="str" cm="1">
        <f t="array" ref="AX24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43" s="71"/>
      <c r="AZ243" s="71"/>
      <c r="BA243" s="71" t="s">
        <v>4366</v>
      </c>
      <c r="BB243" s="73" t="s">
        <v>4367</v>
      </c>
      <c r="BC243" s="36"/>
      <c r="BD243" s="35"/>
    </row>
    <row r="244" spans="1:56" ht="65" customHeight="1">
      <c r="A244" s="70">
        <v>243</v>
      </c>
      <c r="B244" s="71" t="s">
        <v>4368</v>
      </c>
      <c r="C244" s="71" t="s">
        <v>1142</v>
      </c>
      <c r="D244" s="71" t="s">
        <v>4369</v>
      </c>
      <c r="E244" s="71" t="s">
        <v>1486</v>
      </c>
      <c r="F244" s="71" t="s">
        <v>231</v>
      </c>
      <c r="G244" s="71" t="s">
        <v>786</v>
      </c>
      <c r="H244" s="71" t="s">
        <v>233</v>
      </c>
      <c r="I244" s="71" t="s">
        <v>250</v>
      </c>
      <c r="J244" s="71" t="s">
        <v>1432</v>
      </c>
      <c r="K244" s="71" t="s">
        <v>243</v>
      </c>
      <c r="L244" s="71" t="s">
        <v>4370</v>
      </c>
      <c r="M244" s="71" t="s">
        <v>4371</v>
      </c>
      <c r="N244" s="71"/>
      <c r="O244" s="71"/>
      <c r="P244" s="71"/>
      <c r="Q244" s="71"/>
      <c r="R244" s="71"/>
      <c r="S244" s="71"/>
      <c r="T244" s="71"/>
      <c r="U244" s="71"/>
      <c r="V244" s="71"/>
      <c r="W244" s="71"/>
      <c r="X244" s="71"/>
      <c r="Y244" s="71"/>
      <c r="Z244" s="71"/>
      <c r="AA244" s="71"/>
      <c r="AB244" s="71" t="s">
        <v>64</v>
      </c>
      <c r="AC244" s="71" t="s">
        <v>65</v>
      </c>
      <c r="AD244" s="71" t="s">
        <v>62</v>
      </c>
      <c r="AE244" s="71" t="s">
        <v>62</v>
      </c>
      <c r="AF244" s="71" t="s">
        <v>63</v>
      </c>
      <c r="AG244" s="71"/>
      <c r="AH244" s="71" t="s">
        <v>85</v>
      </c>
      <c r="AI244" s="71" t="s">
        <v>63</v>
      </c>
      <c r="AJ244" s="71" t="s">
        <v>63</v>
      </c>
      <c r="AK244" s="71" t="s">
        <v>63</v>
      </c>
      <c r="AL244" s="71" t="s">
        <v>63</v>
      </c>
      <c r="AM244" s="71" t="s">
        <v>63</v>
      </c>
      <c r="AN244" s="71"/>
      <c r="AO244" s="71"/>
      <c r="AP244" s="71" t="s">
        <v>4372</v>
      </c>
      <c r="AQ244" s="71" t="s">
        <v>2806</v>
      </c>
      <c r="AR244" s="71" t="s">
        <v>63</v>
      </c>
      <c r="AS244" s="71"/>
      <c r="AT244" s="71" t="s">
        <v>63</v>
      </c>
      <c r="AU244" s="71"/>
      <c r="AV244" s="79" t="str" cm="1">
        <f t="array" ref="AV24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44" s="79" t="str" cm="1">
        <f t="array" ref="AW24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44" s="71" t="str" cm="1">
        <f t="array" ref="AX24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44" s="71"/>
      <c r="AZ244" s="71"/>
      <c r="BA244" s="71" t="s">
        <v>4373</v>
      </c>
      <c r="BB244" s="73" t="s">
        <v>4374</v>
      </c>
      <c r="BC244" s="36"/>
      <c r="BD244" s="35"/>
    </row>
    <row r="245" spans="1:56" ht="65" customHeight="1">
      <c r="A245" s="70">
        <v>244</v>
      </c>
      <c r="B245" s="71" t="s">
        <v>4375</v>
      </c>
      <c r="C245" s="71" t="s">
        <v>1655</v>
      </c>
      <c r="D245" s="71" t="s">
        <v>4376</v>
      </c>
      <c r="E245" s="71" t="s">
        <v>1494</v>
      </c>
      <c r="F245" s="71" t="s">
        <v>231</v>
      </c>
      <c r="G245" s="71" t="s">
        <v>232</v>
      </c>
      <c r="H245" s="71" t="s">
        <v>233</v>
      </c>
      <c r="I245" s="71" t="s">
        <v>1215</v>
      </c>
      <c r="J245" s="71" t="s">
        <v>1432</v>
      </c>
      <c r="K245" s="71" t="s">
        <v>243</v>
      </c>
      <c r="L245" s="71" t="s">
        <v>4377</v>
      </c>
      <c r="M245" s="71" t="s">
        <v>4378</v>
      </c>
      <c r="N245" s="71"/>
      <c r="O245" s="71"/>
      <c r="P245" s="71"/>
      <c r="Q245" s="71"/>
      <c r="R245" s="71"/>
      <c r="S245" s="71"/>
      <c r="T245" s="71"/>
      <c r="U245" s="71"/>
      <c r="V245" s="71"/>
      <c r="W245" s="71"/>
      <c r="X245" s="71"/>
      <c r="Y245" s="71"/>
      <c r="Z245" s="71"/>
      <c r="AA245" s="71"/>
      <c r="AB245" s="71" t="s">
        <v>64</v>
      </c>
      <c r="AC245" s="71" t="s">
        <v>65</v>
      </c>
      <c r="AD245" s="71" t="s">
        <v>63</v>
      </c>
      <c r="AE245" s="71" t="s">
        <v>63</v>
      </c>
      <c r="AF245" s="71" t="s">
        <v>63</v>
      </c>
      <c r="AG245" s="71"/>
      <c r="AH245" s="71" t="s">
        <v>85</v>
      </c>
      <c r="AI245" s="71" t="s">
        <v>63</v>
      </c>
      <c r="AJ245" s="71" t="s">
        <v>63</v>
      </c>
      <c r="AK245" s="71" t="s">
        <v>63</v>
      </c>
      <c r="AL245" s="71" t="s">
        <v>63</v>
      </c>
      <c r="AM245" s="71" t="s">
        <v>63</v>
      </c>
      <c r="AN245" s="71"/>
      <c r="AO245" s="71"/>
      <c r="AP245" s="71" t="s">
        <v>4379</v>
      </c>
      <c r="AQ245" s="71" t="s">
        <v>4380</v>
      </c>
      <c r="AR245" s="71" t="s">
        <v>63</v>
      </c>
      <c r="AS245" s="71"/>
      <c r="AT245" s="71" t="s">
        <v>62</v>
      </c>
      <c r="AU245" s="71"/>
      <c r="AV245" s="79" t="str" cm="1">
        <f t="array" ref="AV24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45" s="79" t="str" cm="1">
        <f t="array" ref="AW24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45" s="71" t="str" cm="1">
        <f t="array" ref="AX24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45" s="71"/>
      <c r="AZ245" s="71"/>
      <c r="BA245" s="71" t="s">
        <v>4381</v>
      </c>
      <c r="BB245" s="73" t="s">
        <v>569</v>
      </c>
      <c r="BC245" s="36"/>
      <c r="BD245" s="35"/>
    </row>
    <row r="246" spans="1:56" ht="65" customHeight="1">
      <c r="A246" s="70">
        <v>245</v>
      </c>
      <c r="B246" s="71" t="s">
        <v>4382</v>
      </c>
      <c r="C246" s="71" t="s">
        <v>1402</v>
      </c>
      <c r="D246" s="71" t="s">
        <v>4383</v>
      </c>
      <c r="E246" s="71" t="s">
        <v>1430</v>
      </c>
      <c r="F246" s="71" t="s">
        <v>231</v>
      </c>
      <c r="G246" s="71" t="s">
        <v>1311</v>
      </c>
      <c r="H246" s="71" t="s">
        <v>233</v>
      </c>
      <c r="I246" s="71" t="s">
        <v>1215</v>
      </c>
      <c r="J246" s="71" t="s">
        <v>1432</v>
      </c>
      <c r="K246" s="71" t="s">
        <v>243</v>
      </c>
      <c r="L246" s="71" t="s">
        <v>4384</v>
      </c>
      <c r="M246" s="71" t="s">
        <v>4385</v>
      </c>
      <c r="N246" s="71"/>
      <c r="O246" s="71"/>
      <c r="P246" s="71"/>
      <c r="Q246" s="71"/>
      <c r="R246" s="71"/>
      <c r="S246" s="71"/>
      <c r="T246" s="71"/>
      <c r="U246" s="71"/>
      <c r="V246" s="71"/>
      <c r="W246" s="71"/>
      <c r="X246" s="71"/>
      <c r="Y246" s="71"/>
      <c r="Z246" s="71"/>
      <c r="AA246" s="71"/>
      <c r="AB246" s="71" t="s">
        <v>64</v>
      </c>
      <c r="AC246" s="71" t="s">
        <v>65</v>
      </c>
      <c r="AD246" s="71" t="s">
        <v>63</v>
      </c>
      <c r="AE246" s="71" t="s">
        <v>63</v>
      </c>
      <c r="AF246" s="71" t="s">
        <v>63</v>
      </c>
      <c r="AG246" s="71"/>
      <c r="AH246" s="71" t="s">
        <v>85</v>
      </c>
      <c r="AI246" s="71" t="s">
        <v>63</v>
      </c>
      <c r="AJ246" s="71" t="s">
        <v>63</v>
      </c>
      <c r="AK246" s="71" t="s">
        <v>63</v>
      </c>
      <c r="AL246" s="71" t="s">
        <v>62</v>
      </c>
      <c r="AM246" s="71" t="s">
        <v>63</v>
      </c>
      <c r="AN246" s="71"/>
      <c r="AO246" s="71"/>
      <c r="AP246" s="71" t="s">
        <v>4386</v>
      </c>
      <c r="AQ246" s="71" t="s">
        <v>1215</v>
      </c>
      <c r="AR246" s="71" t="s">
        <v>62</v>
      </c>
      <c r="AS246" s="71"/>
      <c r="AT246" s="71" t="s">
        <v>63</v>
      </c>
      <c r="AU246" s="71"/>
      <c r="AV246" s="79" t="str" cm="1">
        <f t="array" ref="AV24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46" s="79" t="str" cm="1">
        <f t="array" ref="AW24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46" s="71" t="str" cm="1">
        <f t="array" ref="AX24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46" s="71"/>
      <c r="AZ246" s="71"/>
      <c r="BA246" s="71" t="s">
        <v>4387</v>
      </c>
      <c r="BB246" s="73" t="s">
        <v>4388</v>
      </c>
      <c r="BC246" s="36"/>
      <c r="BD246" s="35"/>
    </row>
    <row r="247" spans="1:56" ht="65" customHeight="1">
      <c r="A247" s="70">
        <v>246</v>
      </c>
      <c r="B247" s="71" t="s">
        <v>4389</v>
      </c>
      <c r="C247" s="71" t="s">
        <v>289</v>
      </c>
      <c r="D247" s="71" t="s">
        <v>4390</v>
      </c>
      <c r="E247" s="71" t="s">
        <v>1479</v>
      </c>
      <c r="F247" s="71" t="s">
        <v>231</v>
      </c>
      <c r="G247" s="71" t="s">
        <v>232</v>
      </c>
      <c r="H247" s="71" t="s">
        <v>233</v>
      </c>
      <c r="I247" s="71" t="s">
        <v>2157</v>
      </c>
      <c r="J247" s="71" t="s">
        <v>1432</v>
      </c>
      <c r="K247" s="71" t="s">
        <v>243</v>
      </c>
      <c r="L247" s="71" t="s">
        <v>4391</v>
      </c>
      <c r="M247" s="71" t="s">
        <v>4392</v>
      </c>
      <c r="N247" s="71" t="s">
        <v>1502</v>
      </c>
      <c r="O247" s="71" t="s">
        <v>1506</v>
      </c>
      <c r="P247" s="71"/>
      <c r="Q247" s="71"/>
      <c r="R247" s="71"/>
      <c r="S247" s="71"/>
      <c r="T247" s="71"/>
      <c r="U247" s="71"/>
      <c r="V247" s="71"/>
      <c r="W247" s="71"/>
      <c r="X247" s="71"/>
      <c r="Y247" s="71"/>
      <c r="Z247" s="71"/>
      <c r="AA247" s="71"/>
      <c r="AB247" s="71" t="s">
        <v>64</v>
      </c>
      <c r="AC247" s="71" t="s">
        <v>100</v>
      </c>
      <c r="AD247" s="71" t="s">
        <v>62</v>
      </c>
      <c r="AE247" s="71" t="s">
        <v>62</v>
      </c>
      <c r="AF247" s="71" t="s">
        <v>63</v>
      </c>
      <c r="AG247" s="71"/>
      <c r="AH247" s="71" t="s">
        <v>66</v>
      </c>
      <c r="AI247" s="71" t="s">
        <v>63</v>
      </c>
      <c r="AJ247" s="71" t="s">
        <v>63</v>
      </c>
      <c r="AK247" s="71" t="s">
        <v>63</v>
      </c>
      <c r="AL247" s="71" t="s">
        <v>63</v>
      </c>
      <c r="AM247" s="71" t="s">
        <v>62</v>
      </c>
      <c r="AN247" s="71"/>
      <c r="AO247" s="71"/>
      <c r="AP247" s="71" t="s">
        <v>4393</v>
      </c>
      <c r="AQ247" s="71" t="s">
        <v>2157</v>
      </c>
      <c r="AR247" s="71" t="s">
        <v>62</v>
      </c>
      <c r="AS247" s="71"/>
      <c r="AT247" s="71" t="s">
        <v>62</v>
      </c>
      <c r="AU247" s="71"/>
      <c r="AV247" s="79" t="str" cm="1">
        <f t="array" ref="AV24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47" s="79" t="str" cm="1">
        <f t="array" ref="AW24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47" s="71" t="str" cm="1">
        <f t="array" ref="AX24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47" s="71"/>
      <c r="AZ247" s="71"/>
      <c r="BA247" s="71" t="s">
        <v>4394</v>
      </c>
      <c r="BB247" s="73" t="s">
        <v>4395</v>
      </c>
      <c r="BC247" s="36"/>
      <c r="BD247" s="35"/>
    </row>
    <row r="248" spans="1:56" ht="65" customHeight="1">
      <c r="A248" s="70">
        <v>247</v>
      </c>
      <c r="B248" s="71" t="s">
        <v>1071</v>
      </c>
      <c r="C248" s="71" t="s">
        <v>289</v>
      </c>
      <c r="D248" s="71" t="s">
        <v>4396</v>
      </c>
      <c r="E248" s="71" t="s">
        <v>1452</v>
      </c>
      <c r="F248" s="71" t="s">
        <v>231</v>
      </c>
      <c r="G248" s="71" t="s">
        <v>232</v>
      </c>
      <c r="H248" s="71" t="s">
        <v>233</v>
      </c>
      <c r="I248" s="71" t="s">
        <v>2165</v>
      </c>
      <c r="J248" s="71" t="s">
        <v>1432</v>
      </c>
      <c r="K248" s="71" t="s">
        <v>315</v>
      </c>
      <c r="L248" s="71" t="s">
        <v>4397</v>
      </c>
      <c r="M248" s="71" t="s">
        <v>4398</v>
      </c>
      <c r="N248" s="71" t="s">
        <v>1505</v>
      </c>
      <c r="O248" s="71" t="s">
        <v>1609</v>
      </c>
      <c r="P248" s="71"/>
      <c r="Q248" s="71"/>
      <c r="R248" s="71"/>
      <c r="S248" s="71"/>
      <c r="T248" s="71"/>
      <c r="U248" s="71"/>
      <c r="V248" s="71"/>
      <c r="W248" s="71"/>
      <c r="X248" s="71"/>
      <c r="Y248" s="71"/>
      <c r="Z248" s="71"/>
      <c r="AA248" s="71"/>
      <c r="AB248" s="71" t="s">
        <v>64</v>
      </c>
      <c r="AC248" s="71" t="s">
        <v>100</v>
      </c>
      <c r="AD248" s="71" t="s">
        <v>62</v>
      </c>
      <c r="AE248" s="71" t="s">
        <v>63</v>
      </c>
      <c r="AF248" s="71" t="s">
        <v>63</v>
      </c>
      <c r="AG248" s="71"/>
      <c r="AH248" s="71" t="s">
        <v>66</v>
      </c>
      <c r="AI248" s="71" t="s">
        <v>63</v>
      </c>
      <c r="AJ248" s="71" t="s">
        <v>63</v>
      </c>
      <c r="AK248" s="71" t="s">
        <v>63</v>
      </c>
      <c r="AL248" s="71" t="s">
        <v>62</v>
      </c>
      <c r="AM248" s="71" t="s">
        <v>62</v>
      </c>
      <c r="AN248" s="71"/>
      <c r="AO248" s="71"/>
      <c r="AP248" s="71" t="s">
        <v>4399</v>
      </c>
      <c r="AQ248" s="71" t="s">
        <v>4400</v>
      </c>
      <c r="AR248" s="71" t="s">
        <v>132</v>
      </c>
      <c r="AS248" s="71"/>
      <c r="AT248" s="71" t="s">
        <v>63</v>
      </c>
      <c r="AU248" s="71"/>
      <c r="AV248" s="79" t="str" cm="1">
        <f t="array" ref="AV24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48" s="79" t="str" cm="1">
        <f t="array" ref="AW24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48" s="71" t="str" cm="1">
        <f t="array" ref="AX24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48" s="71"/>
      <c r="AZ248" s="71"/>
      <c r="BA248" s="71" t="s">
        <v>4401</v>
      </c>
      <c r="BB248" s="73" t="s">
        <v>4402</v>
      </c>
      <c r="BC248" s="36"/>
      <c r="BD248" s="35"/>
    </row>
    <row r="249" spans="1:56" ht="65" customHeight="1">
      <c r="A249" s="70">
        <v>248</v>
      </c>
      <c r="B249" s="71" t="s">
        <v>4403</v>
      </c>
      <c r="C249" s="71" t="s">
        <v>522</v>
      </c>
      <c r="D249" s="71" t="s">
        <v>4404</v>
      </c>
      <c r="E249" s="71" t="s">
        <v>1430</v>
      </c>
      <c r="F249" s="71" t="s">
        <v>54</v>
      </c>
      <c r="G249" s="71" t="s">
        <v>125</v>
      </c>
      <c r="H249" s="71" t="s">
        <v>233</v>
      </c>
      <c r="I249" s="71" t="s">
        <v>2162</v>
      </c>
      <c r="J249" s="71" t="s">
        <v>1432</v>
      </c>
      <c r="K249" s="71" t="s">
        <v>315</v>
      </c>
      <c r="L249" s="71" t="s">
        <v>4405</v>
      </c>
      <c r="M249" s="71" t="s">
        <v>4406</v>
      </c>
      <c r="N249" s="71" t="s">
        <v>1452</v>
      </c>
      <c r="O249" s="71" t="s">
        <v>1668</v>
      </c>
      <c r="P249" s="71" t="s">
        <v>60</v>
      </c>
      <c r="Q249" s="71" t="s">
        <v>81</v>
      </c>
      <c r="R249" s="71" t="s">
        <v>373</v>
      </c>
      <c r="S249" s="71" t="s">
        <v>62</v>
      </c>
      <c r="T249" s="71" t="s">
        <v>62</v>
      </c>
      <c r="U249" s="71" t="s">
        <v>63</v>
      </c>
      <c r="V249" s="71" t="s">
        <v>63</v>
      </c>
      <c r="W249" s="71" t="s">
        <v>63</v>
      </c>
      <c r="X249" s="71" t="s">
        <v>63</v>
      </c>
      <c r="Y249" s="71" t="s">
        <v>62</v>
      </c>
      <c r="Z249" s="71" t="s">
        <v>63</v>
      </c>
      <c r="AA249" s="71" t="s">
        <v>63</v>
      </c>
      <c r="AB249" s="71" t="s">
        <v>64</v>
      </c>
      <c r="AC249" s="71" t="s">
        <v>65</v>
      </c>
      <c r="AD249" s="71" t="s">
        <v>62</v>
      </c>
      <c r="AE249" s="71" t="s">
        <v>63</v>
      </c>
      <c r="AF249" s="71" t="s">
        <v>63</v>
      </c>
      <c r="AG249" s="71" t="s">
        <v>63</v>
      </c>
      <c r="AH249" s="71" t="s">
        <v>85</v>
      </c>
      <c r="AI249" s="71" t="s">
        <v>63</v>
      </c>
      <c r="AJ249" s="71" t="s">
        <v>63</v>
      </c>
      <c r="AK249" s="71" t="s">
        <v>63</v>
      </c>
      <c r="AL249" s="71" t="s">
        <v>62</v>
      </c>
      <c r="AM249" s="71" t="s">
        <v>63</v>
      </c>
      <c r="AN249" s="71" t="s">
        <v>4407</v>
      </c>
      <c r="AO249" s="71"/>
      <c r="AP249" s="71" t="s">
        <v>4408</v>
      </c>
      <c r="AQ249" s="71" t="s">
        <v>1443</v>
      </c>
      <c r="AR249" s="71" t="s">
        <v>62</v>
      </c>
      <c r="AS249" s="71"/>
      <c r="AT249" s="71" t="s">
        <v>63</v>
      </c>
      <c r="AU249" s="71" t="s">
        <v>1713</v>
      </c>
      <c r="AV249" s="79" cm="1">
        <f t="array" ref="AV24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249" s="79" cm="1">
        <f t="array" ref="AW24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249" s="71" t="str" cm="1">
        <f t="array" ref="AX24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249" s="71" t="s">
        <v>63</v>
      </c>
      <c r="AZ249" s="71"/>
      <c r="BA249" s="71" t="s">
        <v>4409</v>
      </c>
      <c r="BB249" s="73" t="s">
        <v>4410</v>
      </c>
      <c r="BC249" s="36"/>
      <c r="BD249" s="35"/>
    </row>
    <row r="250" spans="1:56" ht="65" customHeight="1">
      <c r="A250" s="70">
        <v>249</v>
      </c>
      <c r="B250" s="71" t="s">
        <v>4411</v>
      </c>
      <c r="C250" s="71" t="s">
        <v>381</v>
      </c>
      <c r="D250" s="71" t="s">
        <v>4412</v>
      </c>
      <c r="E250" s="71" t="s">
        <v>4413</v>
      </c>
      <c r="F250" s="71" t="s">
        <v>54</v>
      </c>
      <c r="G250" s="71" t="s">
        <v>125</v>
      </c>
      <c r="H250" s="71" t="s">
        <v>233</v>
      </c>
      <c r="I250" s="71" t="s">
        <v>1147</v>
      </c>
      <c r="J250" s="71" t="s">
        <v>1432</v>
      </c>
      <c r="K250" s="71" t="s">
        <v>266</v>
      </c>
      <c r="L250" s="71" t="s">
        <v>4414</v>
      </c>
      <c r="M250" s="71" t="s">
        <v>4415</v>
      </c>
      <c r="N250" s="71" t="s">
        <v>4416</v>
      </c>
      <c r="O250" s="71" t="s">
        <v>1668</v>
      </c>
      <c r="P250" s="71" t="s">
        <v>60</v>
      </c>
      <c r="Q250" s="71" t="s">
        <v>431</v>
      </c>
      <c r="R250" s="71" t="s">
        <v>189</v>
      </c>
      <c r="S250" s="71" t="s">
        <v>62</v>
      </c>
      <c r="T250" s="71" t="s">
        <v>62</v>
      </c>
      <c r="U250" s="71" t="s">
        <v>62</v>
      </c>
      <c r="V250" s="71" t="s">
        <v>62</v>
      </c>
      <c r="W250" s="71" t="s">
        <v>63</v>
      </c>
      <c r="X250" s="71" t="s">
        <v>62</v>
      </c>
      <c r="Y250" s="71" t="s">
        <v>62</v>
      </c>
      <c r="Z250" s="71" t="s">
        <v>63</v>
      </c>
      <c r="AA250" s="71" t="s">
        <v>62</v>
      </c>
      <c r="AB250" s="71" t="s">
        <v>142</v>
      </c>
      <c r="AC250" s="71" t="s">
        <v>65</v>
      </c>
      <c r="AD250" s="71" t="s">
        <v>62</v>
      </c>
      <c r="AE250" s="71" t="s">
        <v>62</v>
      </c>
      <c r="AF250" s="71" t="s">
        <v>63</v>
      </c>
      <c r="AG250" s="71" t="s">
        <v>63</v>
      </c>
      <c r="AH250" s="71" t="s">
        <v>85</v>
      </c>
      <c r="AI250" s="71" t="s">
        <v>63</v>
      </c>
      <c r="AJ250" s="71" t="s">
        <v>62</v>
      </c>
      <c r="AK250" s="71" t="s">
        <v>132</v>
      </c>
      <c r="AL250" s="71" t="s">
        <v>62</v>
      </c>
      <c r="AM250" s="71" t="s">
        <v>62</v>
      </c>
      <c r="AN250" s="71"/>
      <c r="AO250" s="71"/>
      <c r="AP250" s="71" t="s">
        <v>4417</v>
      </c>
      <c r="AQ250" s="71" t="s">
        <v>1052</v>
      </c>
      <c r="AR250" s="71" t="s">
        <v>63</v>
      </c>
      <c r="AS250" s="71"/>
      <c r="AT250" s="71" t="s">
        <v>63</v>
      </c>
      <c r="AU250" s="71" t="s">
        <v>72</v>
      </c>
      <c r="AV250" s="79" t="str" cm="1">
        <f t="array" ref="AV25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50" s="79" t="str" cm="1">
        <f t="array" ref="AW25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50" s="71" t="str" cm="1">
        <f t="array" ref="AX25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250" s="71" t="s">
        <v>63</v>
      </c>
      <c r="AZ250" s="71"/>
      <c r="BA250" s="71" t="s">
        <v>4418</v>
      </c>
      <c r="BB250" s="73" t="s">
        <v>4419</v>
      </c>
      <c r="BC250" s="36"/>
      <c r="BD250" s="35"/>
    </row>
    <row r="251" spans="1:56" ht="65" customHeight="1">
      <c r="A251" s="70">
        <v>250</v>
      </c>
      <c r="B251" s="71" t="s">
        <v>4420</v>
      </c>
      <c r="C251" s="71" t="s">
        <v>735</v>
      </c>
      <c r="D251" s="71" t="s">
        <v>4421</v>
      </c>
      <c r="E251" s="71" t="s">
        <v>1502</v>
      </c>
      <c r="F251" s="71" t="s">
        <v>231</v>
      </c>
      <c r="G251" s="71" t="s">
        <v>736</v>
      </c>
      <c r="H251" s="71" t="s">
        <v>217</v>
      </c>
      <c r="I251" s="71" t="s">
        <v>840</v>
      </c>
      <c r="J251" s="71" t="s">
        <v>1432</v>
      </c>
      <c r="K251" s="71" t="s">
        <v>315</v>
      </c>
      <c r="L251" s="71" t="s">
        <v>4422</v>
      </c>
      <c r="M251" s="71" t="s">
        <v>4423</v>
      </c>
      <c r="N251" s="71"/>
      <c r="O251" s="71"/>
      <c r="P251" s="71"/>
      <c r="Q251" s="71"/>
      <c r="R251" s="71"/>
      <c r="S251" s="71"/>
      <c r="T251" s="71"/>
      <c r="U251" s="71"/>
      <c r="V251" s="71"/>
      <c r="W251" s="71"/>
      <c r="X251" s="71"/>
      <c r="Y251" s="71"/>
      <c r="Z251" s="71"/>
      <c r="AA251" s="71"/>
      <c r="AB251" s="71" t="s">
        <v>64</v>
      </c>
      <c r="AC251" s="71" t="s">
        <v>65</v>
      </c>
      <c r="AD251" s="71" t="s">
        <v>62</v>
      </c>
      <c r="AE251" s="71" t="s">
        <v>62</v>
      </c>
      <c r="AF251" s="71" t="s">
        <v>63</v>
      </c>
      <c r="AG251" s="71"/>
      <c r="AH251" s="71" t="s">
        <v>66</v>
      </c>
      <c r="AI251" s="71" t="s">
        <v>63</v>
      </c>
      <c r="AJ251" s="71" t="s">
        <v>63</v>
      </c>
      <c r="AK251" s="71" t="s">
        <v>63</v>
      </c>
      <c r="AL251" s="71" t="s">
        <v>62</v>
      </c>
      <c r="AM251" s="71" t="s">
        <v>63</v>
      </c>
      <c r="AN251" s="71"/>
      <c r="AO251" s="71"/>
      <c r="AP251" s="71" t="s">
        <v>4424</v>
      </c>
      <c r="AQ251" s="71" t="s">
        <v>840</v>
      </c>
      <c r="AR251" s="71" t="s">
        <v>62</v>
      </c>
      <c r="AS251" s="71"/>
      <c r="AT251" s="71" t="s">
        <v>63</v>
      </c>
      <c r="AU251" s="71"/>
      <c r="AV251" s="79" t="str" cm="1">
        <f t="array" ref="AV25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51" s="79" t="str" cm="1">
        <f t="array" ref="AW25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51" s="71" t="str" cm="1">
        <f t="array" ref="AX25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51" s="71"/>
      <c r="AZ251" s="71"/>
      <c r="BA251" s="71" t="s">
        <v>4425</v>
      </c>
      <c r="BB251" s="73"/>
      <c r="BC251" s="36"/>
      <c r="BD251" s="35"/>
    </row>
    <row r="252" spans="1:56" ht="140" customHeight="1">
      <c r="A252" s="70">
        <v>251</v>
      </c>
      <c r="B252" s="71" t="s">
        <v>4426</v>
      </c>
      <c r="C252" s="71" t="s">
        <v>1664</v>
      </c>
      <c r="D252" s="71" t="s">
        <v>4427</v>
      </c>
      <c r="E252" s="71" t="s">
        <v>1478</v>
      </c>
      <c r="F252" s="71" t="s">
        <v>54</v>
      </c>
      <c r="G252" s="71" t="s">
        <v>125</v>
      </c>
      <c r="H252" s="71" t="s">
        <v>56</v>
      </c>
      <c r="I252" s="71" t="s">
        <v>1736</v>
      </c>
      <c r="J252" s="71" t="s">
        <v>1737</v>
      </c>
      <c r="K252" s="71" t="s">
        <v>1738</v>
      </c>
      <c r="L252" s="71" t="s">
        <v>4428</v>
      </c>
      <c r="M252" s="71" t="s">
        <v>4429</v>
      </c>
      <c r="N252" s="71" t="s">
        <v>1505</v>
      </c>
      <c r="O252" s="71" t="s">
        <v>1668</v>
      </c>
      <c r="P252" s="71" t="s">
        <v>60</v>
      </c>
      <c r="Q252" s="71" t="s">
        <v>81</v>
      </c>
      <c r="R252" s="71" t="s">
        <v>1669</v>
      </c>
      <c r="S252" s="71" t="s">
        <v>62</v>
      </c>
      <c r="T252" s="71" t="s">
        <v>62</v>
      </c>
      <c r="U252" s="71" t="s">
        <v>62</v>
      </c>
      <c r="V252" s="71" t="s">
        <v>62</v>
      </c>
      <c r="W252" s="71" t="s">
        <v>62</v>
      </c>
      <c r="X252" s="71" t="s">
        <v>62</v>
      </c>
      <c r="Y252" s="71" t="s">
        <v>62</v>
      </c>
      <c r="Z252" s="71" t="s">
        <v>62</v>
      </c>
      <c r="AA252" s="71" t="s">
        <v>62</v>
      </c>
      <c r="AB252" s="71" t="s">
        <v>142</v>
      </c>
      <c r="AC252" s="71" t="s">
        <v>84</v>
      </c>
      <c r="AD252" s="71" t="s">
        <v>62</v>
      </c>
      <c r="AE252" s="71" t="s">
        <v>62</v>
      </c>
      <c r="AF252" s="71" t="s">
        <v>63</v>
      </c>
      <c r="AG252" s="71" t="s">
        <v>63</v>
      </c>
      <c r="AH252" s="71" t="s">
        <v>85</v>
      </c>
      <c r="AI252" s="71" t="s">
        <v>63</v>
      </c>
      <c r="AJ252" s="71" t="s">
        <v>62</v>
      </c>
      <c r="AK252" s="71" t="s">
        <v>62</v>
      </c>
      <c r="AL252" s="71" t="s">
        <v>62</v>
      </c>
      <c r="AM252" s="71" t="s">
        <v>132</v>
      </c>
      <c r="AN252" s="71" t="s">
        <v>4430</v>
      </c>
      <c r="AO252" s="71" t="s">
        <v>4431</v>
      </c>
      <c r="AP252" s="71" t="s">
        <v>1672</v>
      </c>
      <c r="AQ252" s="71" t="s">
        <v>528</v>
      </c>
      <c r="AR252" s="71" t="s">
        <v>63</v>
      </c>
      <c r="AS252" s="71"/>
      <c r="AT252" s="71" t="s">
        <v>63</v>
      </c>
      <c r="AU252" s="71" t="s">
        <v>4432</v>
      </c>
      <c r="AV252" s="79" cm="1">
        <f t="array" ref="AV25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7.0000000000000007E-2</v>
      </c>
      <c r="AW252" s="79" cm="1">
        <f t="array" ref="AW25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0.12</v>
      </c>
      <c r="AX252" s="71" t="str" cm="1">
        <f t="array" ref="AX25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range</v>
      </c>
      <c r="AY252" s="71" t="s">
        <v>62</v>
      </c>
      <c r="AZ252" s="71"/>
      <c r="BA252" s="71" t="s">
        <v>4433</v>
      </c>
      <c r="BB252" s="73" t="s">
        <v>4434</v>
      </c>
      <c r="BC252" s="36"/>
      <c r="BD252" s="35"/>
    </row>
    <row r="253" spans="1:56" ht="65" customHeight="1">
      <c r="A253" s="70">
        <v>252</v>
      </c>
      <c r="B253" s="71" t="s">
        <v>4435</v>
      </c>
      <c r="C253" s="71" t="s">
        <v>735</v>
      </c>
      <c r="D253" s="71" t="s">
        <v>4436</v>
      </c>
      <c r="E253" s="71" t="s">
        <v>1565</v>
      </c>
      <c r="F253" s="71" t="s">
        <v>231</v>
      </c>
      <c r="G253" s="71" t="s">
        <v>736</v>
      </c>
      <c r="H253" s="71" t="s">
        <v>217</v>
      </c>
      <c r="I253" s="71" t="s">
        <v>1787</v>
      </c>
      <c r="J253" s="71" t="s">
        <v>1432</v>
      </c>
      <c r="K253" s="71" t="s">
        <v>266</v>
      </c>
      <c r="L253" s="71" t="s">
        <v>4437</v>
      </c>
      <c r="M253" s="71" t="s">
        <v>4438</v>
      </c>
      <c r="N253" s="71"/>
      <c r="O253" s="71"/>
      <c r="P253" s="71"/>
      <c r="Q253" s="71"/>
      <c r="R253" s="71"/>
      <c r="S253" s="71"/>
      <c r="T253" s="71"/>
      <c r="U253" s="71"/>
      <c r="V253" s="71"/>
      <c r="W253" s="71"/>
      <c r="X253" s="71"/>
      <c r="Y253" s="71"/>
      <c r="Z253" s="71"/>
      <c r="AA253" s="71"/>
      <c r="AB253" s="71" t="s">
        <v>64</v>
      </c>
      <c r="AC253" s="71" t="s">
        <v>65</v>
      </c>
      <c r="AD253" s="71" t="s">
        <v>62</v>
      </c>
      <c r="AE253" s="71" t="s">
        <v>62</v>
      </c>
      <c r="AF253" s="71" t="s">
        <v>63</v>
      </c>
      <c r="AG253" s="71"/>
      <c r="AH253" s="71" t="s">
        <v>66</v>
      </c>
      <c r="AI253" s="71" t="s">
        <v>63</v>
      </c>
      <c r="AJ253" s="71" t="s">
        <v>63</v>
      </c>
      <c r="AK253" s="71" t="s">
        <v>63</v>
      </c>
      <c r="AL253" s="71" t="s">
        <v>62</v>
      </c>
      <c r="AM253" s="71" t="s">
        <v>63</v>
      </c>
      <c r="AN253" s="71"/>
      <c r="AO253" s="71"/>
      <c r="AP253" s="71" t="s">
        <v>4439</v>
      </c>
      <c r="AQ253" s="71" t="s">
        <v>4440</v>
      </c>
      <c r="AR253" s="71" t="s">
        <v>132</v>
      </c>
      <c r="AS253" s="71"/>
      <c r="AT253" s="71" t="s">
        <v>63</v>
      </c>
      <c r="AU253" s="71"/>
      <c r="AV253" s="79" t="str" cm="1">
        <f t="array" ref="AV25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53" s="79" t="str" cm="1">
        <f t="array" ref="AW25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53" s="71" t="str" cm="1">
        <f t="array" ref="AX25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53" s="71"/>
      <c r="AZ253" s="71"/>
      <c r="BA253" s="71" t="s">
        <v>4441</v>
      </c>
      <c r="BB253" s="73" t="s">
        <v>4442</v>
      </c>
      <c r="BC253" s="36"/>
      <c r="BD253" s="35"/>
    </row>
    <row r="254" spans="1:56" ht="65" customHeight="1">
      <c r="A254" s="70">
        <v>253</v>
      </c>
      <c r="B254" s="71" t="s">
        <v>4443</v>
      </c>
      <c r="C254" s="71" t="s">
        <v>735</v>
      </c>
      <c r="D254" s="71" t="s">
        <v>4444</v>
      </c>
      <c r="E254" s="71" t="s">
        <v>1505</v>
      </c>
      <c r="F254" s="71" t="s">
        <v>231</v>
      </c>
      <c r="G254" s="71" t="s">
        <v>736</v>
      </c>
      <c r="H254" s="71" t="s">
        <v>233</v>
      </c>
      <c r="I254" s="71" t="s">
        <v>1215</v>
      </c>
      <c r="J254" s="71" t="s">
        <v>1432</v>
      </c>
      <c r="K254" s="71" t="s">
        <v>243</v>
      </c>
      <c r="L254" s="71" t="s">
        <v>4445</v>
      </c>
      <c r="M254" s="71" t="s">
        <v>4446</v>
      </c>
      <c r="N254" s="71"/>
      <c r="O254" s="71"/>
      <c r="P254" s="71"/>
      <c r="Q254" s="71"/>
      <c r="R254" s="71"/>
      <c r="S254" s="71"/>
      <c r="T254" s="71"/>
      <c r="U254" s="71"/>
      <c r="V254" s="71"/>
      <c r="W254" s="71"/>
      <c r="X254" s="71"/>
      <c r="Y254" s="71"/>
      <c r="Z254" s="71"/>
      <c r="AA254" s="71"/>
      <c r="AB254" s="71" t="s">
        <v>64</v>
      </c>
      <c r="AC254" s="71" t="s">
        <v>65</v>
      </c>
      <c r="AD254" s="71" t="s">
        <v>62</v>
      </c>
      <c r="AE254" s="71" t="s">
        <v>62</v>
      </c>
      <c r="AF254" s="71" t="s">
        <v>63</v>
      </c>
      <c r="AG254" s="71"/>
      <c r="AH254" s="71" t="s">
        <v>66</v>
      </c>
      <c r="AI254" s="71" t="s">
        <v>63</v>
      </c>
      <c r="AJ254" s="71" t="s">
        <v>62</v>
      </c>
      <c r="AK254" s="71" t="s">
        <v>63</v>
      </c>
      <c r="AL254" s="71" t="s">
        <v>62</v>
      </c>
      <c r="AM254" s="71" t="s">
        <v>63</v>
      </c>
      <c r="AN254" s="71"/>
      <c r="AO254" s="71"/>
      <c r="AP254" s="71" t="s">
        <v>4447</v>
      </c>
      <c r="AQ254" s="71" t="s">
        <v>4448</v>
      </c>
      <c r="AR254" s="71" t="s">
        <v>62</v>
      </c>
      <c r="AS254" s="71"/>
      <c r="AT254" s="71" t="s">
        <v>63</v>
      </c>
      <c r="AU254" s="71"/>
      <c r="AV254" s="79" t="str" cm="1">
        <f t="array" ref="AV25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54" s="79" t="str" cm="1">
        <f t="array" ref="AW25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54" s="71" t="str" cm="1">
        <f t="array" ref="AX25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54" s="71"/>
      <c r="AZ254" s="71"/>
      <c r="BA254" s="22" t="s">
        <v>4449</v>
      </c>
      <c r="BB254" s="73" t="s">
        <v>4450</v>
      </c>
      <c r="BC254" s="36"/>
      <c r="BD254" s="35"/>
    </row>
    <row r="255" spans="1:56" ht="65" customHeight="1">
      <c r="A255" s="70">
        <v>254</v>
      </c>
      <c r="B255" s="71" t="s">
        <v>4451</v>
      </c>
      <c r="C255" s="71" t="s">
        <v>800</v>
      </c>
      <c r="D255" s="71" t="s">
        <v>4452</v>
      </c>
      <c r="E255" s="71" t="s">
        <v>1478</v>
      </c>
      <c r="F255" s="71" t="s">
        <v>231</v>
      </c>
      <c r="G255" s="71" t="s">
        <v>736</v>
      </c>
      <c r="H255" s="71" t="s">
        <v>217</v>
      </c>
      <c r="I255" s="71" t="s">
        <v>250</v>
      </c>
      <c r="J255" s="71" t="s">
        <v>1432</v>
      </c>
      <c r="K255" s="71" t="s">
        <v>243</v>
      </c>
      <c r="L255" s="71" t="s">
        <v>4453</v>
      </c>
      <c r="M255" s="71" t="s">
        <v>4454</v>
      </c>
      <c r="N255" s="71"/>
      <c r="O255" s="71"/>
      <c r="P255" s="71"/>
      <c r="Q255" s="71"/>
      <c r="R255" s="71"/>
      <c r="S255" s="71"/>
      <c r="T255" s="71"/>
      <c r="U255" s="71"/>
      <c r="V255" s="71"/>
      <c r="W255" s="71"/>
      <c r="X255" s="71"/>
      <c r="Y255" s="71"/>
      <c r="Z255" s="71"/>
      <c r="AA255" s="71"/>
      <c r="AB255" s="71" t="s">
        <v>64</v>
      </c>
      <c r="AC255" s="71" t="s">
        <v>65</v>
      </c>
      <c r="AD255" s="71" t="s">
        <v>62</v>
      </c>
      <c r="AE255" s="71" t="s">
        <v>63</v>
      </c>
      <c r="AF255" s="71" t="s">
        <v>63</v>
      </c>
      <c r="AG255" s="71"/>
      <c r="AH255" s="71" t="s">
        <v>66</v>
      </c>
      <c r="AI255" s="71" t="s">
        <v>63</v>
      </c>
      <c r="AJ255" s="71" t="s">
        <v>63</v>
      </c>
      <c r="AK255" s="71" t="s">
        <v>63</v>
      </c>
      <c r="AL255" s="71" t="s">
        <v>62</v>
      </c>
      <c r="AM255" s="71" t="s">
        <v>132</v>
      </c>
      <c r="AN255" s="71"/>
      <c r="AO255" s="71"/>
      <c r="AP255" s="71" t="s">
        <v>4455</v>
      </c>
      <c r="AQ255" s="71" t="s">
        <v>250</v>
      </c>
      <c r="AR255" s="71" t="s">
        <v>62</v>
      </c>
      <c r="AS255" s="71"/>
      <c r="AT255" s="71" t="s">
        <v>63</v>
      </c>
      <c r="AU255" s="71"/>
      <c r="AV255" s="79" t="str" cm="1">
        <f t="array" ref="AV25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55" s="79" t="str" cm="1">
        <f t="array" ref="AW25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55" s="71" t="str" cm="1">
        <f t="array" ref="AX25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55" s="71"/>
      <c r="AZ255" s="71"/>
      <c r="BA255" s="71" t="s">
        <v>4456</v>
      </c>
      <c r="BB255" s="73" t="s">
        <v>4457</v>
      </c>
      <c r="BC255" s="36"/>
      <c r="BD255" s="35"/>
    </row>
    <row r="256" spans="1:56" ht="65" customHeight="1">
      <c r="A256" s="70">
        <v>255</v>
      </c>
      <c r="B256" s="71" t="s">
        <v>4458</v>
      </c>
      <c r="C256" s="71" t="s">
        <v>4231</v>
      </c>
      <c r="D256" s="71" t="s">
        <v>4459</v>
      </c>
      <c r="E256" s="71" t="s">
        <v>1505</v>
      </c>
      <c r="F256" s="71" t="s">
        <v>231</v>
      </c>
      <c r="G256" s="71" t="s">
        <v>736</v>
      </c>
      <c r="H256" s="71" t="s">
        <v>217</v>
      </c>
      <c r="I256" s="71" t="s">
        <v>428</v>
      </c>
      <c r="J256" s="71" t="s">
        <v>1432</v>
      </c>
      <c r="K256" s="71" t="s">
        <v>315</v>
      </c>
      <c r="L256" s="71" t="s">
        <v>4460</v>
      </c>
      <c r="M256" s="71" t="s">
        <v>4461</v>
      </c>
      <c r="N256" s="71"/>
      <c r="O256" s="71"/>
      <c r="P256" s="71"/>
      <c r="Q256" s="71"/>
      <c r="R256" s="71"/>
      <c r="S256" s="71"/>
      <c r="T256" s="71"/>
      <c r="U256" s="71"/>
      <c r="V256" s="71"/>
      <c r="W256" s="71"/>
      <c r="X256" s="71"/>
      <c r="Y256" s="71"/>
      <c r="Z256" s="71"/>
      <c r="AA256" s="71"/>
      <c r="AB256" s="71" t="s">
        <v>64</v>
      </c>
      <c r="AC256" s="71" t="s">
        <v>84</v>
      </c>
      <c r="AD256" s="71" t="s">
        <v>62</v>
      </c>
      <c r="AE256" s="71" t="s">
        <v>62</v>
      </c>
      <c r="AF256" s="71" t="s">
        <v>63</v>
      </c>
      <c r="AG256" s="71"/>
      <c r="AH256" s="71" t="s">
        <v>66</v>
      </c>
      <c r="AI256" s="71" t="s">
        <v>63</v>
      </c>
      <c r="AJ256" s="71" t="s">
        <v>63</v>
      </c>
      <c r="AK256" s="71" t="s">
        <v>63</v>
      </c>
      <c r="AL256" s="71" t="s">
        <v>63</v>
      </c>
      <c r="AM256" s="71" t="s">
        <v>63</v>
      </c>
      <c r="AN256" s="71"/>
      <c r="AO256" s="71"/>
      <c r="AP256" s="71" t="s">
        <v>4462</v>
      </c>
      <c r="AQ256" s="71" t="s">
        <v>428</v>
      </c>
      <c r="AR256" s="71" t="s">
        <v>62</v>
      </c>
      <c r="AS256" s="71"/>
      <c r="AT256" s="71" t="s">
        <v>62</v>
      </c>
      <c r="AU256" s="71"/>
      <c r="AV256" s="79" t="str" cm="1">
        <f t="array" ref="AV25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56" s="79" t="str" cm="1">
        <f t="array" ref="AW25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56" s="71" t="str" cm="1">
        <f t="array" ref="AX25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56" s="71"/>
      <c r="AZ256" s="71"/>
      <c r="BA256" s="71" t="s">
        <v>4463</v>
      </c>
      <c r="BB256" s="73" t="s">
        <v>4464</v>
      </c>
      <c r="BC256" s="36"/>
      <c r="BD256" s="35"/>
    </row>
    <row r="257" spans="1:56" ht="65" customHeight="1">
      <c r="A257" s="70">
        <v>256</v>
      </c>
      <c r="B257" s="71" t="s">
        <v>4465</v>
      </c>
      <c r="C257" s="71" t="s">
        <v>800</v>
      </c>
      <c r="D257" s="71" t="s">
        <v>4466</v>
      </c>
      <c r="E257" s="71" t="s">
        <v>1452</v>
      </c>
      <c r="F257" s="71" t="s">
        <v>231</v>
      </c>
      <c r="G257" s="71" t="s">
        <v>736</v>
      </c>
      <c r="H257" s="71" t="s">
        <v>217</v>
      </c>
      <c r="I257" s="71" t="s">
        <v>194</v>
      </c>
      <c r="J257" s="71" t="s">
        <v>1432</v>
      </c>
      <c r="K257" s="71" t="s">
        <v>315</v>
      </c>
      <c r="L257" s="71" t="s">
        <v>4467</v>
      </c>
      <c r="M257" s="71" t="s">
        <v>4468</v>
      </c>
      <c r="N257" s="71"/>
      <c r="O257" s="71"/>
      <c r="P257" s="71"/>
      <c r="Q257" s="71"/>
      <c r="R257" s="71"/>
      <c r="S257" s="71"/>
      <c r="T257" s="71"/>
      <c r="U257" s="71"/>
      <c r="V257" s="71"/>
      <c r="W257" s="71"/>
      <c r="X257" s="71"/>
      <c r="Y257" s="71"/>
      <c r="Z257" s="71"/>
      <c r="AA257" s="71"/>
      <c r="AB257" s="71" t="s">
        <v>64</v>
      </c>
      <c r="AC257" s="71" t="s">
        <v>65</v>
      </c>
      <c r="AD257" s="71" t="s">
        <v>62</v>
      </c>
      <c r="AE257" s="71" t="s">
        <v>62</v>
      </c>
      <c r="AF257" s="71" t="s">
        <v>63</v>
      </c>
      <c r="AG257" s="71"/>
      <c r="AH257" s="71" t="s">
        <v>66</v>
      </c>
      <c r="AI257" s="71" t="s">
        <v>63</v>
      </c>
      <c r="AJ257" s="71" t="s">
        <v>63</v>
      </c>
      <c r="AK257" s="71" t="s">
        <v>63</v>
      </c>
      <c r="AL257" s="71" t="s">
        <v>62</v>
      </c>
      <c r="AM257" s="71" t="s">
        <v>63</v>
      </c>
      <c r="AN257" s="71"/>
      <c r="AO257" s="71"/>
      <c r="AP257" s="71" t="s">
        <v>4469</v>
      </c>
      <c r="AQ257" s="71" t="s">
        <v>194</v>
      </c>
      <c r="AR257" s="71" t="s">
        <v>62</v>
      </c>
      <c r="AS257" s="71"/>
      <c r="AT257" s="71" t="s">
        <v>63</v>
      </c>
      <c r="AU257" s="71"/>
      <c r="AV257" s="79" t="str" cm="1">
        <f t="array" ref="AV25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57" s="79" t="str" cm="1">
        <f t="array" ref="AW25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57" s="71" t="str" cm="1">
        <f t="array" ref="AX25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57" s="71"/>
      <c r="AZ257" s="71"/>
      <c r="BA257" s="71" t="s">
        <v>4470</v>
      </c>
      <c r="BB257" s="73" t="s">
        <v>4471</v>
      </c>
      <c r="BC257" s="36"/>
      <c r="BD257" s="35"/>
    </row>
    <row r="258" spans="1:56" ht="65" customHeight="1">
      <c r="A258" s="70">
        <v>257</v>
      </c>
      <c r="B258" s="71" t="s">
        <v>4472</v>
      </c>
      <c r="C258" s="71" t="s">
        <v>735</v>
      </c>
      <c r="D258" s="71" t="s">
        <v>4473</v>
      </c>
      <c r="E258" s="71" t="s">
        <v>1478</v>
      </c>
      <c r="F258" s="71" t="s">
        <v>231</v>
      </c>
      <c r="G258" s="71" t="s">
        <v>584</v>
      </c>
      <c r="H258" s="71" t="s">
        <v>217</v>
      </c>
      <c r="I258" s="71" t="s">
        <v>2147</v>
      </c>
      <c r="J258" s="71" t="s">
        <v>1432</v>
      </c>
      <c r="K258" s="71" t="s">
        <v>279</v>
      </c>
      <c r="L258" s="71" t="s">
        <v>4474</v>
      </c>
      <c r="M258" s="71" t="s">
        <v>4475</v>
      </c>
      <c r="N258" s="71" t="s">
        <v>1505</v>
      </c>
      <c r="O258" s="71" t="s">
        <v>1609</v>
      </c>
      <c r="P258" s="71"/>
      <c r="Q258" s="71"/>
      <c r="R258" s="71"/>
      <c r="S258" s="71"/>
      <c r="T258" s="71"/>
      <c r="U258" s="71"/>
      <c r="V258" s="71"/>
      <c r="W258" s="71"/>
      <c r="X258" s="71"/>
      <c r="Y258" s="71"/>
      <c r="Z258" s="71"/>
      <c r="AA258" s="71"/>
      <c r="AB258" s="71" t="s">
        <v>64</v>
      </c>
      <c r="AC258" s="71" t="s">
        <v>65</v>
      </c>
      <c r="AD258" s="71" t="s">
        <v>62</v>
      </c>
      <c r="AE258" s="71" t="s">
        <v>62</v>
      </c>
      <c r="AF258" s="71" t="s">
        <v>63</v>
      </c>
      <c r="AG258" s="71"/>
      <c r="AH258" s="71" t="s">
        <v>66</v>
      </c>
      <c r="AI258" s="71" t="s">
        <v>63</v>
      </c>
      <c r="AJ258" s="71" t="s">
        <v>63</v>
      </c>
      <c r="AK258" s="71" t="s">
        <v>63</v>
      </c>
      <c r="AL258" s="71" t="s">
        <v>62</v>
      </c>
      <c r="AM258" s="71" t="s">
        <v>63</v>
      </c>
      <c r="AN258" s="71"/>
      <c r="AO258" s="71"/>
      <c r="AP258" s="71" t="s">
        <v>4476</v>
      </c>
      <c r="AQ258" s="71" t="s">
        <v>4477</v>
      </c>
      <c r="AR258" s="71" t="s">
        <v>132</v>
      </c>
      <c r="AS258" s="71"/>
      <c r="AT258" s="71" t="s">
        <v>63</v>
      </c>
      <c r="AU258" s="71"/>
      <c r="AV258" s="79" t="str" cm="1">
        <f t="array" ref="AV25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58" s="79" t="str" cm="1">
        <f t="array" ref="AW25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58" s="71" t="str" cm="1">
        <f t="array" ref="AX25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58" s="71"/>
      <c r="AZ258" s="71"/>
      <c r="BA258" s="22" t="s">
        <v>4478</v>
      </c>
      <c r="BB258" s="73" t="s">
        <v>4479</v>
      </c>
      <c r="BC258" s="36"/>
      <c r="BD258" s="35"/>
    </row>
    <row r="259" spans="1:56" ht="65" customHeight="1">
      <c r="A259" s="70">
        <v>258</v>
      </c>
      <c r="B259" s="71" t="s">
        <v>4480</v>
      </c>
      <c r="C259" s="71" t="s">
        <v>735</v>
      </c>
      <c r="D259" s="71" t="s">
        <v>4481</v>
      </c>
      <c r="E259" s="71" t="s">
        <v>1565</v>
      </c>
      <c r="F259" s="71" t="s">
        <v>231</v>
      </c>
      <c r="G259" s="71" t="s">
        <v>736</v>
      </c>
      <c r="H259" s="71" t="s">
        <v>217</v>
      </c>
      <c r="I259" s="71" t="s">
        <v>194</v>
      </c>
      <c r="J259" s="71" t="s">
        <v>1432</v>
      </c>
      <c r="K259" s="71" t="s">
        <v>315</v>
      </c>
      <c r="L259" s="71" t="s">
        <v>4482</v>
      </c>
      <c r="M259" s="71" t="s">
        <v>4483</v>
      </c>
      <c r="N259" s="71"/>
      <c r="O259" s="71"/>
      <c r="P259" s="71"/>
      <c r="Q259" s="71"/>
      <c r="R259" s="71"/>
      <c r="S259" s="71"/>
      <c r="T259" s="71"/>
      <c r="U259" s="71"/>
      <c r="V259" s="71"/>
      <c r="W259" s="71"/>
      <c r="X259" s="71"/>
      <c r="Y259" s="71"/>
      <c r="Z259" s="71"/>
      <c r="AA259" s="71"/>
      <c r="AB259" s="71" t="s">
        <v>64</v>
      </c>
      <c r="AC259" s="71" t="s">
        <v>65</v>
      </c>
      <c r="AD259" s="71" t="s">
        <v>62</v>
      </c>
      <c r="AE259" s="71" t="s">
        <v>62</v>
      </c>
      <c r="AF259" s="71" t="s">
        <v>63</v>
      </c>
      <c r="AG259" s="71"/>
      <c r="AH259" s="71" t="s">
        <v>66</v>
      </c>
      <c r="AI259" s="71" t="s">
        <v>63</v>
      </c>
      <c r="AJ259" s="71" t="s">
        <v>63</v>
      </c>
      <c r="AK259" s="71" t="s">
        <v>63</v>
      </c>
      <c r="AL259" s="71" t="s">
        <v>62</v>
      </c>
      <c r="AM259" s="71" t="s">
        <v>63</v>
      </c>
      <c r="AN259" s="71"/>
      <c r="AO259" s="71"/>
      <c r="AP259" s="71" t="s">
        <v>4484</v>
      </c>
      <c r="AQ259" s="71" t="s">
        <v>194</v>
      </c>
      <c r="AR259" s="71" t="s">
        <v>62</v>
      </c>
      <c r="AS259" s="71"/>
      <c r="AT259" s="71" t="s">
        <v>63</v>
      </c>
      <c r="AU259" s="71"/>
      <c r="AV259" s="79" t="str" cm="1">
        <f t="array" ref="AV25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59" s="79" t="str" cm="1">
        <f t="array" ref="AW25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59" s="71" t="str" cm="1">
        <f t="array" ref="AX25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59" s="71"/>
      <c r="AZ259" s="71"/>
      <c r="BA259" s="71" t="s">
        <v>4485</v>
      </c>
      <c r="BB259" s="73" t="s">
        <v>4486</v>
      </c>
      <c r="BC259" s="36"/>
      <c r="BD259" s="35"/>
    </row>
    <row r="260" spans="1:56" ht="65" customHeight="1">
      <c r="A260" s="70">
        <v>259</v>
      </c>
      <c r="B260" s="71" t="s">
        <v>4487</v>
      </c>
      <c r="C260" s="71" t="s">
        <v>735</v>
      </c>
      <c r="D260" s="71" t="s">
        <v>4488</v>
      </c>
      <c r="E260" s="71" t="s">
        <v>1461</v>
      </c>
      <c r="F260" s="71" t="s">
        <v>231</v>
      </c>
      <c r="G260" s="71" t="s">
        <v>736</v>
      </c>
      <c r="H260" s="71" t="s">
        <v>217</v>
      </c>
      <c r="I260" s="71" t="s">
        <v>1215</v>
      </c>
      <c r="J260" s="71" t="s">
        <v>1432</v>
      </c>
      <c r="K260" s="71" t="s">
        <v>243</v>
      </c>
      <c r="L260" s="71" t="s">
        <v>4489</v>
      </c>
      <c r="M260" s="71" t="s">
        <v>4490</v>
      </c>
      <c r="N260" s="71"/>
      <c r="O260" s="71"/>
      <c r="P260" s="71"/>
      <c r="Q260" s="71"/>
      <c r="R260" s="71"/>
      <c r="S260" s="71"/>
      <c r="T260" s="71"/>
      <c r="U260" s="71"/>
      <c r="V260" s="71"/>
      <c r="W260" s="71"/>
      <c r="X260" s="71"/>
      <c r="Y260" s="71"/>
      <c r="Z260" s="71"/>
      <c r="AA260" s="71"/>
      <c r="AB260" s="71" t="s">
        <v>64</v>
      </c>
      <c r="AC260" s="71" t="s">
        <v>65</v>
      </c>
      <c r="AD260" s="71" t="s">
        <v>62</v>
      </c>
      <c r="AE260" s="71" t="s">
        <v>62</v>
      </c>
      <c r="AF260" s="71" t="s">
        <v>63</v>
      </c>
      <c r="AG260" s="71"/>
      <c r="AH260" s="71" t="s">
        <v>66</v>
      </c>
      <c r="AI260" s="71" t="s">
        <v>63</v>
      </c>
      <c r="AJ260" s="71" t="s">
        <v>132</v>
      </c>
      <c r="AK260" s="71" t="s">
        <v>63</v>
      </c>
      <c r="AL260" s="71" t="s">
        <v>62</v>
      </c>
      <c r="AM260" s="71" t="s">
        <v>63</v>
      </c>
      <c r="AN260" s="71"/>
      <c r="AO260" s="71"/>
      <c r="AP260" s="71" t="s">
        <v>4491</v>
      </c>
      <c r="AQ260" s="71" t="s">
        <v>1215</v>
      </c>
      <c r="AR260" s="71" t="s">
        <v>62</v>
      </c>
      <c r="AS260" s="71"/>
      <c r="AT260" s="71" t="s">
        <v>63</v>
      </c>
      <c r="AU260" s="71"/>
      <c r="AV260" s="79" t="str" cm="1">
        <f t="array" ref="AV26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60" s="79" t="str" cm="1">
        <f t="array" ref="AW26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60" s="71" t="str" cm="1">
        <f t="array" ref="AX26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60" s="71"/>
      <c r="AZ260" s="71"/>
      <c r="BA260" s="71" t="s">
        <v>4492</v>
      </c>
      <c r="BB260" s="73" t="s">
        <v>4493</v>
      </c>
      <c r="BC260" s="36"/>
      <c r="BD260" s="35"/>
    </row>
    <row r="261" spans="1:56" ht="65" customHeight="1">
      <c r="A261" s="70">
        <v>260</v>
      </c>
      <c r="B261" s="71" t="s">
        <v>4494</v>
      </c>
      <c r="C261" s="71" t="s">
        <v>4495</v>
      </c>
      <c r="D261" s="71" t="s">
        <v>4496</v>
      </c>
      <c r="E261" s="71" t="s">
        <v>1430</v>
      </c>
      <c r="F261" s="71" t="s">
        <v>231</v>
      </c>
      <c r="G261" s="71" t="s">
        <v>736</v>
      </c>
      <c r="H261" s="71" t="s">
        <v>217</v>
      </c>
      <c r="I261" s="71" t="s">
        <v>2022</v>
      </c>
      <c r="J261" s="71" t="s">
        <v>1432</v>
      </c>
      <c r="K261" s="71" t="s">
        <v>266</v>
      </c>
      <c r="L261" s="71" t="s">
        <v>4497</v>
      </c>
      <c r="M261" s="71" t="s">
        <v>4498</v>
      </c>
      <c r="N261" s="71"/>
      <c r="O261" s="71"/>
      <c r="P261" s="71"/>
      <c r="Q261" s="71"/>
      <c r="R261" s="71"/>
      <c r="S261" s="71"/>
      <c r="T261" s="71"/>
      <c r="U261" s="71"/>
      <c r="V261" s="71"/>
      <c r="W261" s="71"/>
      <c r="X261" s="71"/>
      <c r="Y261" s="71"/>
      <c r="Z261" s="71"/>
      <c r="AA261" s="71"/>
      <c r="AB261" s="71" t="s">
        <v>64</v>
      </c>
      <c r="AC261" s="71" t="s">
        <v>65</v>
      </c>
      <c r="AD261" s="71" t="s">
        <v>62</v>
      </c>
      <c r="AE261" s="71" t="s">
        <v>62</v>
      </c>
      <c r="AF261" s="71" t="s">
        <v>63</v>
      </c>
      <c r="AG261" s="71"/>
      <c r="AH261" s="71" t="s">
        <v>66</v>
      </c>
      <c r="AI261" s="71" t="s">
        <v>63</v>
      </c>
      <c r="AJ261" s="71" t="s">
        <v>63</v>
      </c>
      <c r="AK261" s="71" t="s">
        <v>63</v>
      </c>
      <c r="AL261" s="71" t="s">
        <v>62</v>
      </c>
      <c r="AM261" s="71" t="s">
        <v>63</v>
      </c>
      <c r="AN261" s="71"/>
      <c r="AO261" s="71"/>
      <c r="AP261" s="71" t="s">
        <v>4499</v>
      </c>
      <c r="AQ261" s="71" t="s">
        <v>4500</v>
      </c>
      <c r="AR261" s="71" t="s">
        <v>62</v>
      </c>
      <c r="AS261" s="71"/>
      <c r="AT261" s="71" t="s">
        <v>63</v>
      </c>
      <c r="AU261" s="71"/>
      <c r="AV261" s="79" t="str" cm="1">
        <f t="array" ref="AV26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61" s="79" t="str" cm="1">
        <f t="array" ref="AW26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61" s="71" t="str" cm="1">
        <f t="array" ref="AX26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61" s="71"/>
      <c r="AZ261" s="71"/>
      <c r="BA261" s="71" t="s">
        <v>4501</v>
      </c>
      <c r="BB261" s="73" t="s">
        <v>4502</v>
      </c>
      <c r="BC261" s="36"/>
      <c r="BD261" s="35"/>
    </row>
    <row r="262" spans="1:56" ht="65" customHeight="1">
      <c r="A262" s="70">
        <v>261</v>
      </c>
      <c r="B262" s="71" t="s">
        <v>4503</v>
      </c>
      <c r="C262" s="71" t="s">
        <v>667</v>
      </c>
      <c r="D262" s="71" t="s">
        <v>4504</v>
      </c>
      <c r="E262" s="71" t="s">
        <v>1505</v>
      </c>
      <c r="F262" s="71" t="s">
        <v>231</v>
      </c>
      <c r="G262" s="71" t="s">
        <v>736</v>
      </c>
      <c r="H262" s="71" t="s">
        <v>217</v>
      </c>
      <c r="I262" s="71" t="s">
        <v>2162</v>
      </c>
      <c r="J262" s="71" t="s">
        <v>1432</v>
      </c>
      <c r="K262" s="71" t="s">
        <v>315</v>
      </c>
      <c r="L262" s="71" t="s">
        <v>4505</v>
      </c>
      <c r="M262" s="71" t="s">
        <v>4506</v>
      </c>
      <c r="N262" s="71"/>
      <c r="O262" s="71"/>
      <c r="P262" s="71"/>
      <c r="Q262" s="71"/>
      <c r="R262" s="71"/>
      <c r="S262" s="71"/>
      <c r="T262" s="71"/>
      <c r="U262" s="71"/>
      <c r="V262" s="71"/>
      <c r="W262" s="71"/>
      <c r="X262" s="71"/>
      <c r="Y262" s="71"/>
      <c r="Z262" s="71"/>
      <c r="AA262" s="71"/>
      <c r="AB262" s="71" t="s">
        <v>64</v>
      </c>
      <c r="AC262" s="71" t="s">
        <v>65</v>
      </c>
      <c r="AD262" s="71" t="s">
        <v>62</v>
      </c>
      <c r="AE262" s="71" t="s">
        <v>62</v>
      </c>
      <c r="AF262" s="71" t="s">
        <v>63</v>
      </c>
      <c r="AG262" s="71"/>
      <c r="AH262" s="71" t="s">
        <v>66</v>
      </c>
      <c r="AI262" s="71" t="s">
        <v>63</v>
      </c>
      <c r="AJ262" s="71" t="s">
        <v>63</v>
      </c>
      <c r="AK262" s="71" t="s">
        <v>63</v>
      </c>
      <c r="AL262" s="71" t="s">
        <v>62</v>
      </c>
      <c r="AM262" s="71" t="s">
        <v>132</v>
      </c>
      <c r="AN262" s="71"/>
      <c r="AO262" s="71"/>
      <c r="AP262" s="71" t="s">
        <v>4507</v>
      </c>
      <c r="AQ262" s="71" t="s">
        <v>1052</v>
      </c>
      <c r="AR262" s="71" t="s">
        <v>63</v>
      </c>
      <c r="AS262" s="71"/>
      <c r="AT262" s="71" t="s">
        <v>63</v>
      </c>
      <c r="AU262" s="71"/>
      <c r="AV262" s="79" t="str" cm="1">
        <f t="array" ref="AV26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62" s="79" t="str" cm="1">
        <f t="array" ref="AW26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62" s="71" t="str" cm="1">
        <f t="array" ref="AX26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62" s="71"/>
      <c r="AZ262" s="71"/>
      <c r="BA262" s="22" t="s">
        <v>4508</v>
      </c>
      <c r="BB262" s="73" t="s">
        <v>4509</v>
      </c>
      <c r="BC262" s="36"/>
      <c r="BD262" s="35"/>
    </row>
    <row r="263" spans="1:56" ht="65" customHeight="1">
      <c r="A263" s="70">
        <v>262</v>
      </c>
      <c r="B263" s="71" t="s">
        <v>4510</v>
      </c>
      <c r="C263" s="71" t="s">
        <v>800</v>
      </c>
      <c r="D263" s="71" t="s">
        <v>4511</v>
      </c>
      <c r="E263" s="71" t="s">
        <v>1430</v>
      </c>
      <c r="F263" s="71" t="s">
        <v>231</v>
      </c>
      <c r="G263" s="71" t="s">
        <v>736</v>
      </c>
      <c r="H263" s="71" t="s">
        <v>217</v>
      </c>
      <c r="I263" s="71" t="s">
        <v>509</v>
      </c>
      <c r="J263" s="71" t="s">
        <v>1432</v>
      </c>
      <c r="K263" s="71" t="s">
        <v>218</v>
      </c>
      <c r="L263" s="71" t="s">
        <v>4512</v>
      </c>
      <c r="M263" s="71" t="s">
        <v>4513</v>
      </c>
      <c r="N263" s="71"/>
      <c r="O263" s="71"/>
      <c r="P263" s="71"/>
      <c r="Q263" s="71"/>
      <c r="R263" s="71"/>
      <c r="S263" s="71"/>
      <c r="T263" s="71"/>
      <c r="U263" s="71"/>
      <c r="V263" s="71"/>
      <c r="W263" s="71"/>
      <c r="X263" s="71"/>
      <c r="Y263" s="71"/>
      <c r="Z263" s="71"/>
      <c r="AA263" s="71"/>
      <c r="AB263" s="71" t="s">
        <v>64</v>
      </c>
      <c r="AC263" s="71" t="s">
        <v>65</v>
      </c>
      <c r="AD263" s="71" t="s">
        <v>62</v>
      </c>
      <c r="AE263" s="71" t="s">
        <v>62</v>
      </c>
      <c r="AF263" s="71" t="s">
        <v>63</v>
      </c>
      <c r="AG263" s="71"/>
      <c r="AH263" s="71" t="s">
        <v>1515</v>
      </c>
      <c r="AI263" s="71" t="s">
        <v>63</v>
      </c>
      <c r="AJ263" s="71" t="s">
        <v>63</v>
      </c>
      <c r="AK263" s="71" t="s">
        <v>63</v>
      </c>
      <c r="AL263" s="71" t="s">
        <v>62</v>
      </c>
      <c r="AM263" s="71" t="s">
        <v>62</v>
      </c>
      <c r="AN263" s="71"/>
      <c r="AO263" s="71"/>
      <c r="AP263" s="71" t="s">
        <v>4514</v>
      </c>
      <c r="AQ263" s="71" t="s">
        <v>4515</v>
      </c>
      <c r="AR263" s="71" t="s">
        <v>132</v>
      </c>
      <c r="AS263" s="71"/>
      <c r="AT263" s="71" t="s">
        <v>63</v>
      </c>
      <c r="AU263" s="71"/>
      <c r="AV263" s="79" t="str" cm="1">
        <f t="array" ref="AV26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63" s="79" t="str" cm="1">
        <f t="array" ref="AW26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63" s="71" t="str" cm="1">
        <f t="array" ref="AX26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63" s="71"/>
      <c r="AZ263" s="71"/>
      <c r="BA263" s="22" t="s">
        <v>4516</v>
      </c>
      <c r="BB263" s="73" t="s">
        <v>4517</v>
      </c>
      <c r="BC263" s="36"/>
      <c r="BD263" s="35"/>
    </row>
    <row r="264" spans="1:56" ht="65" customHeight="1">
      <c r="A264" s="70">
        <v>263</v>
      </c>
      <c r="B264" s="71" t="s">
        <v>4518</v>
      </c>
      <c r="C264" s="71" t="s">
        <v>735</v>
      </c>
      <c r="D264" s="71" t="s">
        <v>4519</v>
      </c>
      <c r="E264" s="71" t="s">
        <v>1478</v>
      </c>
      <c r="F264" s="71" t="s">
        <v>231</v>
      </c>
      <c r="G264" s="71" t="s">
        <v>736</v>
      </c>
      <c r="H264" s="71" t="s">
        <v>217</v>
      </c>
      <c r="I264" s="71" t="s">
        <v>1215</v>
      </c>
      <c r="J264" s="71" t="s">
        <v>1432</v>
      </c>
      <c r="K264" s="71" t="s">
        <v>243</v>
      </c>
      <c r="L264" s="71" t="s">
        <v>4520</v>
      </c>
      <c r="M264" s="71" t="s">
        <v>4521</v>
      </c>
      <c r="N264" s="71"/>
      <c r="O264" s="71"/>
      <c r="P264" s="71"/>
      <c r="Q264" s="71"/>
      <c r="R264" s="71"/>
      <c r="S264" s="71"/>
      <c r="T264" s="71"/>
      <c r="U264" s="71"/>
      <c r="V264" s="71"/>
      <c r="W264" s="71"/>
      <c r="X264" s="71"/>
      <c r="Y264" s="71"/>
      <c r="Z264" s="71"/>
      <c r="AA264" s="71"/>
      <c r="AB264" s="71" t="s">
        <v>64</v>
      </c>
      <c r="AC264" s="71" t="s">
        <v>65</v>
      </c>
      <c r="AD264" s="71" t="s">
        <v>62</v>
      </c>
      <c r="AE264" s="71" t="s">
        <v>62</v>
      </c>
      <c r="AF264" s="71" t="s">
        <v>63</v>
      </c>
      <c r="AG264" s="71"/>
      <c r="AH264" s="71" t="s">
        <v>66</v>
      </c>
      <c r="AI264" s="71" t="s">
        <v>63</v>
      </c>
      <c r="AJ264" s="71" t="s">
        <v>63</v>
      </c>
      <c r="AK264" s="71" t="s">
        <v>63</v>
      </c>
      <c r="AL264" s="71" t="s">
        <v>62</v>
      </c>
      <c r="AM264" s="71" t="s">
        <v>132</v>
      </c>
      <c r="AN264" s="71"/>
      <c r="AO264" s="71"/>
      <c r="AP264" s="71" t="s">
        <v>4491</v>
      </c>
      <c r="AQ264" s="71" t="s">
        <v>1215</v>
      </c>
      <c r="AR264" s="71" t="s">
        <v>62</v>
      </c>
      <c r="AS264" s="71"/>
      <c r="AT264" s="71" t="s">
        <v>63</v>
      </c>
      <c r="AU264" s="71"/>
      <c r="AV264" s="79" t="str" cm="1">
        <f t="array" ref="AV26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64" s="79" t="str" cm="1">
        <f t="array" ref="AW26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64" s="71" t="str" cm="1">
        <f t="array" ref="AX26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64" s="71"/>
      <c r="AZ264" s="71"/>
      <c r="BA264" s="71" t="s">
        <v>4522</v>
      </c>
      <c r="BB264" s="73"/>
      <c r="BC264" s="36"/>
      <c r="BD264" s="35"/>
    </row>
    <row r="265" spans="1:56" ht="128" customHeight="1">
      <c r="A265" s="90">
        <v>264</v>
      </c>
      <c r="B265" s="81" t="s">
        <v>4523</v>
      </c>
      <c r="C265" s="81" t="s">
        <v>4524</v>
      </c>
      <c r="D265" s="81" t="s">
        <v>4525</v>
      </c>
      <c r="E265" s="81" t="s">
        <v>1486</v>
      </c>
      <c r="F265" s="81" t="s">
        <v>54</v>
      </c>
      <c r="G265" s="81" t="s">
        <v>125</v>
      </c>
      <c r="H265" s="81" t="s">
        <v>56</v>
      </c>
      <c r="I265" s="81" t="s">
        <v>4526</v>
      </c>
      <c r="J265" s="81" t="s">
        <v>4527</v>
      </c>
      <c r="K265" s="81" t="s">
        <v>4528</v>
      </c>
      <c r="L265" s="81" t="s">
        <v>4529</v>
      </c>
      <c r="M265" s="81" t="s">
        <v>4530</v>
      </c>
      <c r="N265" s="81" t="s">
        <v>1754</v>
      </c>
      <c r="O265" s="81" t="s">
        <v>1997</v>
      </c>
      <c r="P265" s="81" t="s">
        <v>60</v>
      </c>
      <c r="Q265" s="81" t="s">
        <v>81</v>
      </c>
      <c r="R265" s="81" t="s">
        <v>1669</v>
      </c>
      <c r="S265" s="81" t="s">
        <v>62</v>
      </c>
      <c r="T265" s="81" t="s">
        <v>62</v>
      </c>
      <c r="U265" s="81" t="s">
        <v>62</v>
      </c>
      <c r="V265" s="81" t="s">
        <v>62</v>
      </c>
      <c r="W265" s="81" t="s">
        <v>62</v>
      </c>
      <c r="X265" s="81" t="s">
        <v>62</v>
      </c>
      <c r="Y265" s="81" t="s">
        <v>62</v>
      </c>
      <c r="Z265" s="81" t="s">
        <v>63</v>
      </c>
      <c r="AA265" s="81" t="s">
        <v>62</v>
      </c>
      <c r="AB265" s="81" t="s">
        <v>142</v>
      </c>
      <c r="AC265" s="81" t="s">
        <v>84</v>
      </c>
      <c r="AD265" s="81" t="s">
        <v>63</v>
      </c>
      <c r="AE265" s="81" t="s">
        <v>62</v>
      </c>
      <c r="AF265" s="81" t="s">
        <v>63</v>
      </c>
      <c r="AG265" s="81" t="s">
        <v>63</v>
      </c>
      <c r="AH265" s="81" t="s">
        <v>85</v>
      </c>
      <c r="AI265" s="81" t="s">
        <v>63</v>
      </c>
      <c r="AJ265" s="81" t="s">
        <v>63</v>
      </c>
      <c r="AK265" s="81" t="s">
        <v>63</v>
      </c>
      <c r="AL265" s="81" t="s">
        <v>63</v>
      </c>
      <c r="AM265" s="81" t="s">
        <v>62</v>
      </c>
      <c r="AN265" s="81"/>
      <c r="AO265" s="81" t="s">
        <v>4531</v>
      </c>
      <c r="AP265" s="81" t="s">
        <v>4532</v>
      </c>
      <c r="AQ265" s="81" t="s">
        <v>4533</v>
      </c>
      <c r="AR265" s="81" t="s">
        <v>63</v>
      </c>
      <c r="AS265" s="81"/>
      <c r="AT265" s="81" t="s">
        <v>63</v>
      </c>
      <c r="AU265" s="81" t="s">
        <v>72</v>
      </c>
      <c r="AV265" s="79" t="str" cm="1">
        <f t="array" ref="AV26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65" s="79" t="str" cm="1">
        <f t="array" ref="AW26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65" s="71" t="str" cm="1">
        <f t="array" ref="AX26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265" s="81" t="s">
        <v>63</v>
      </c>
      <c r="AZ265" s="81"/>
      <c r="BA265" s="81" t="s">
        <v>4534</v>
      </c>
      <c r="BB265" s="75" t="s">
        <v>4535</v>
      </c>
      <c r="BC265" s="36"/>
      <c r="BD265" s="35"/>
    </row>
    <row r="266" spans="1:56" ht="85" customHeight="1">
      <c r="A266" s="90">
        <v>265</v>
      </c>
      <c r="B266" s="71" t="s">
        <v>4586</v>
      </c>
      <c r="C266" s="71" t="s">
        <v>800</v>
      </c>
      <c r="D266" s="71" t="s">
        <v>4587</v>
      </c>
      <c r="E266" s="71" t="s">
        <v>1486</v>
      </c>
      <c r="F266" s="71" t="s">
        <v>231</v>
      </c>
      <c r="G266" s="71" t="s">
        <v>736</v>
      </c>
      <c r="H266" s="71" t="s">
        <v>217</v>
      </c>
      <c r="I266" s="71" t="s">
        <v>194</v>
      </c>
      <c r="J266" s="71" t="s">
        <v>1432</v>
      </c>
      <c r="K266" s="71" t="s">
        <v>315</v>
      </c>
      <c r="L266" s="71" t="s">
        <v>4588</v>
      </c>
      <c r="M266" s="71" t="s">
        <v>4589</v>
      </c>
      <c r="N266" s="71"/>
      <c r="O266" s="71"/>
      <c r="P266" s="71"/>
      <c r="Q266" s="71"/>
      <c r="R266" s="71"/>
      <c r="S266" s="71"/>
      <c r="T266" s="71"/>
      <c r="U266" s="71"/>
      <c r="V266" s="71"/>
      <c r="W266" s="71"/>
      <c r="X266" s="71"/>
      <c r="Y266" s="71"/>
      <c r="Z266" s="71"/>
      <c r="AA266" s="71"/>
      <c r="AB266" s="71" t="s">
        <v>64</v>
      </c>
      <c r="AC266" s="71" t="s">
        <v>65</v>
      </c>
      <c r="AD266" s="71" t="s">
        <v>62</v>
      </c>
      <c r="AE266" s="71" t="s">
        <v>63</v>
      </c>
      <c r="AF266" s="71" t="s">
        <v>63</v>
      </c>
      <c r="AG266" s="71"/>
      <c r="AH266" s="71" t="s">
        <v>66</v>
      </c>
      <c r="AI266" s="71" t="s">
        <v>63</v>
      </c>
      <c r="AJ266" s="71" t="s">
        <v>63</v>
      </c>
      <c r="AK266" s="71" t="s">
        <v>63</v>
      </c>
      <c r="AL266" s="71" t="s">
        <v>62</v>
      </c>
      <c r="AM266" s="71" t="s">
        <v>63</v>
      </c>
      <c r="AN266" s="71"/>
      <c r="AO266" s="71"/>
      <c r="AP266" s="71" t="s">
        <v>4590</v>
      </c>
      <c r="AQ266" s="71" t="s">
        <v>2599</v>
      </c>
      <c r="AR266" s="71" t="s">
        <v>63</v>
      </c>
      <c r="AS266" s="71"/>
      <c r="AT266" s="71" t="s">
        <v>63</v>
      </c>
      <c r="AU266" s="71"/>
      <c r="AV266" s="79" t="str" cm="1">
        <f t="array" ref="AV26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66" s="79" t="str" cm="1">
        <f t="array" ref="AW26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66" s="71" t="str" cm="1">
        <f t="array" ref="AX26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66" s="71"/>
      <c r="AZ266" s="71"/>
      <c r="BA266" s="71" t="s">
        <v>4591</v>
      </c>
      <c r="BB266" s="73"/>
      <c r="BC266" s="36"/>
      <c r="BD266" s="35"/>
    </row>
    <row r="267" spans="1:56" ht="85" customHeight="1">
      <c r="A267" s="90">
        <v>266</v>
      </c>
      <c r="B267" s="71" t="s">
        <v>4592</v>
      </c>
      <c r="C267" s="71" t="s">
        <v>735</v>
      </c>
      <c r="D267" s="71" t="s">
        <v>4593</v>
      </c>
      <c r="E267" s="71" t="s">
        <v>1505</v>
      </c>
      <c r="F267" s="71" t="s">
        <v>231</v>
      </c>
      <c r="G267" s="71" t="s">
        <v>736</v>
      </c>
      <c r="H267" s="71" t="s">
        <v>233</v>
      </c>
      <c r="I267" s="71" t="s">
        <v>2167</v>
      </c>
      <c r="J267" s="71" t="s">
        <v>1432</v>
      </c>
      <c r="K267" s="71" t="s">
        <v>315</v>
      </c>
      <c r="L267" s="71" t="s">
        <v>4594</v>
      </c>
      <c r="M267" s="71" t="s">
        <v>4595</v>
      </c>
      <c r="N267" s="71"/>
      <c r="O267" s="71"/>
      <c r="P267" s="71"/>
      <c r="Q267" s="71"/>
      <c r="R267" s="71"/>
      <c r="S267" s="71"/>
      <c r="T267" s="71"/>
      <c r="U267" s="71"/>
      <c r="V267" s="71"/>
      <c r="W267" s="71"/>
      <c r="X267" s="71"/>
      <c r="Y267" s="71"/>
      <c r="Z267" s="71"/>
      <c r="AA267" s="71"/>
      <c r="AB267" s="71" t="s">
        <v>64</v>
      </c>
      <c r="AC267" s="71" t="s">
        <v>65</v>
      </c>
      <c r="AD267" s="71" t="s">
        <v>62</v>
      </c>
      <c r="AE267" s="71" t="s">
        <v>62</v>
      </c>
      <c r="AF267" s="71" t="s">
        <v>63</v>
      </c>
      <c r="AG267" s="71"/>
      <c r="AH267" s="71" t="s">
        <v>85</v>
      </c>
      <c r="AI267" s="71" t="s">
        <v>63</v>
      </c>
      <c r="AJ267" s="71" t="s">
        <v>63</v>
      </c>
      <c r="AK267" s="71" t="s">
        <v>63</v>
      </c>
      <c r="AL267" s="71" t="s">
        <v>132</v>
      </c>
      <c r="AM267" s="71" t="s">
        <v>63</v>
      </c>
      <c r="AN267" s="71"/>
      <c r="AO267" s="71"/>
      <c r="AP267" s="71" t="s">
        <v>4596</v>
      </c>
      <c r="AQ267" s="71" t="s">
        <v>2736</v>
      </c>
      <c r="AR267" s="71" t="s">
        <v>63</v>
      </c>
      <c r="AS267" s="71"/>
      <c r="AT267" s="71" t="s">
        <v>63</v>
      </c>
      <c r="AU267" s="71"/>
      <c r="AV267" s="79" t="str" cm="1">
        <f t="array" ref="AV26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67" s="79" t="str" cm="1">
        <f t="array" ref="AW26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67" s="71" t="str" cm="1">
        <f t="array" ref="AX26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67" s="71"/>
      <c r="AZ267" s="71"/>
      <c r="BA267" s="71" t="s">
        <v>4597</v>
      </c>
      <c r="BB267" s="73" t="s">
        <v>4598</v>
      </c>
      <c r="BC267" s="36"/>
      <c r="BD267" s="35"/>
    </row>
    <row r="268" spans="1:56" ht="85" customHeight="1">
      <c r="A268" s="90">
        <v>267</v>
      </c>
      <c r="B268" s="71" t="s">
        <v>4599</v>
      </c>
      <c r="C268" s="71" t="s">
        <v>735</v>
      </c>
      <c r="D268" s="71" t="s">
        <v>4600</v>
      </c>
      <c r="E268" s="71" t="s">
        <v>1478</v>
      </c>
      <c r="F268" s="71" t="s">
        <v>231</v>
      </c>
      <c r="G268" s="71" t="s">
        <v>201</v>
      </c>
      <c r="H268" s="71" t="s">
        <v>217</v>
      </c>
      <c r="I268" s="71" t="s">
        <v>1215</v>
      </c>
      <c r="J268" s="71" t="s">
        <v>1432</v>
      </c>
      <c r="K268" s="71" t="s">
        <v>243</v>
      </c>
      <c r="L268" s="71" t="s">
        <v>4601</v>
      </c>
      <c r="M268" s="71" t="s">
        <v>4602</v>
      </c>
      <c r="N268" s="71"/>
      <c r="O268" s="71"/>
      <c r="P268" s="71"/>
      <c r="Q268" s="71"/>
      <c r="R268" s="71"/>
      <c r="S268" s="71"/>
      <c r="T268" s="71"/>
      <c r="U268" s="71"/>
      <c r="V268" s="71"/>
      <c r="W268" s="71"/>
      <c r="X268" s="71"/>
      <c r="Y268" s="71"/>
      <c r="Z268" s="71"/>
      <c r="AA268" s="71"/>
      <c r="AB268" s="71" t="s">
        <v>189</v>
      </c>
      <c r="AC268" s="71" t="s">
        <v>65</v>
      </c>
      <c r="AD268" s="71" t="s">
        <v>62</v>
      </c>
      <c r="AE268" s="71" t="s">
        <v>63</v>
      </c>
      <c r="AF268" s="71" t="s">
        <v>63</v>
      </c>
      <c r="AG268" s="71"/>
      <c r="AH268" s="71" t="s">
        <v>1515</v>
      </c>
      <c r="AI268" s="71" t="s">
        <v>63</v>
      </c>
      <c r="AJ268" s="71" t="s">
        <v>63</v>
      </c>
      <c r="AK268" s="71" t="s">
        <v>63</v>
      </c>
      <c r="AL268" s="71" t="s">
        <v>132</v>
      </c>
      <c r="AM268" s="71" t="s">
        <v>62</v>
      </c>
      <c r="AN268" s="71"/>
      <c r="AO268" s="71"/>
      <c r="AP268" s="71" t="s">
        <v>4603</v>
      </c>
      <c r="AQ268" s="71" t="s">
        <v>4604</v>
      </c>
      <c r="AR268" s="71" t="s">
        <v>62</v>
      </c>
      <c r="AS268" s="71"/>
      <c r="AT268" s="71" t="s">
        <v>63</v>
      </c>
      <c r="AU268" s="71"/>
      <c r="AV268" s="79" t="str" cm="1">
        <f t="array" ref="AV26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68" s="79" t="str" cm="1">
        <f t="array" ref="AW26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68" s="71" t="str" cm="1">
        <f t="array" ref="AX26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68" s="71"/>
      <c r="AZ268" s="71"/>
      <c r="BA268" s="22" t="s">
        <v>4605</v>
      </c>
      <c r="BB268" s="73" t="s">
        <v>713</v>
      </c>
      <c r="BC268" s="36"/>
      <c r="BD268" s="35"/>
    </row>
    <row r="269" spans="1:56" ht="85" customHeight="1">
      <c r="A269" s="90">
        <v>268</v>
      </c>
      <c r="B269" s="71" t="s">
        <v>4606</v>
      </c>
      <c r="C269" s="71" t="s">
        <v>735</v>
      </c>
      <c r="D269" s="71" t="s">
        <v>4607</v>
      </c>
      <c r="E269" s="71" t="s">
        <v>1430</v>
      </c>
      <c r="F269" s="71" t="s">
        <v>231</v>
      </c>
      <c r="G269" s="71" t="s">
        <v>736</v>
      </c>
      <c r="H269" s="71" t="s">
        <v>217</v>
      </c>
      <c r="I269" s="71" t="s">
        <v>840</v>
      </c>
      <c r="J269" s="71" t="s">
        <v>1432</v>
      </c>
      <c r="K269" s="71" t="s">
        <v>315</v>
      </c>
      <c r="L269" s="71" t="s">
        <v>4608</v>
      </c>
      <c r="M269" s="71" t="s">
        <v>4609</v>
      </c>
      <c r="N269" s="71"/>
      <c r="O269" s="71"/>
      <c r="P269" s="71"/>
      <c r="Q269" s="71"/>
      <c r="R269" s="71"/>
      <c r="S269" s="71"/>
      <c r="T269" s="71"/>
      <c r="U269" s="71"/>
      <c r="V269" s="71"/>
      <c r="W269" s="71"/>
      <c r="X269" s="71"/>
      <c r="Y269" s="71"/>
      <c r="Z269" s="71"/>
      <c r="AA269" s="71"/>
      <c r="AB269" s="71" t="s">
        <v>64</v>
      </c>
      <c r="AC269" s="71" t="s">
        <v>65</v>
      </c>
      <c r="AD269" s="71" t="s">
        <v>62</v>
      </c>
      <c r="AE269" s="71" t="s">
        <v>63</v>
      </c>
      <c r="AF269" s="71" t="s">
        <v>63</v>
      </c>
      <c r="AG269" s="71"/>
      <c r="AH269" s="71" t="s">
        <v>66</v>
      </c>
      <c r="AI269" s="71" t="s">
        <v>63</v>
      </c>
      <c r="AJ269" s="71" t="s">
        <v>63</v>
      </c>
      <c r="AK269" s="71" t="s">
        <v>63</v>
      </c>
      <c r="AL269" s="71" t="s">
        <v>62</v>
      </c>
      <c r="AM269" s="71" t="s">
        <v>63</v>
      </c>
      <c r="AN269" s="71"/>
      <c r="AO269" s="71"/>
      <c r="AP269" s="71" t="s">
        <v>4610</v>
      </c>
      <c r="AQ269" s="71" t="s">
        <v>4611</v>
      </c>
      <c r="AR269" s="71" t="s">
        <v>132</v>
      </c>
      <c r="AS269" s="71"/>
      <c r="AT269" s="71" t="s">
        <v>63</v>
      </c>
      <c r="AU269" s="71"/>
      <c r="AV269" s="79" t="str" cm="1">
        <f t="array" ref="AV26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69" s="79" t="str" cm="1">
        <f t="array" ref="AW26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69" s="71" t="str" cm="1">
        <f t="array" ref="AX26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69" s="71"/>
      <c r="AZ269" s="71"/>
      <c r="BA269" s="71" t="s">
        <v>4612</v>
      </c>
      <c r="BB269" s="73" t="s">
        <v>4613</v>
      </c>
      <c r="BC269" s="36"/>
      <c r="BD269" s="35"/>
    </row>
    <row r="270" spans="1:56" ht="85" customHeight="1">
      <c r="A270" s="90">
        <v>269</v>
      </c>
      <c r="B270" s="71" t="s">
        <v>4614</v>
      </c>
      <c r="C270" s="71" t="s">
        <v>52</v>
      </c>
      <c r="D270" s="71" t="s">
        <v>4615</v>
      </c>
      <c r="E270" s="71" t="s">
        <v>1565</v>
      </c>
      <c r="F270" s="71" t="s">
        <v>54</v>
      </c>
      <c r="G270" s="71" t="s">
        <v>125</v>
      </c>
      <c r="H270" s="71" t="s">
        <v>233</v>
      </c>
      <c r="I270" s="71" t="s">
        <v>428</v>
      </c>
      <c r="J270" s="71" t="s">
        <v>1432</v>
      </c>
      <c r="K270" s="71" t="s">
        <v>315</v>
      </c>
      <c r="L270" s="71" t="s">
        <v>4616</v>
      </c>
      <c r="M270" s="71" t="s">
        <v>4617</v>
      </c>
      <c r="N270" s="71" t="s">
        <v>1710</v>
      </c>
      <c r="O270" s="71" t="s">
        <v>1668</v>
      </c>
      <c r="P270" s="71" t="s">
        <v>60</v>
      </c>
      <c r="Q270" s="71" t="s">
        <v>81</v>
      </c>
      <c r="R270" s="71" t="s">
        <v>1669</v>
      </c>
      <c r="S270" s="71" t="s">
        <v>62</v>
      </c>
      <c r="T270" s="71" t="s">
        <v>62</v>
      </c>
      <c r="U270" s="71" t="s">
        <v>62</v>
      </c>
      <c r="V270" s="71" t="s">
        <v>62</v>
      </c>
      <c r="W270" s="71" t="s">
        <v>62</v>
      </c>
      <c r="X270" s="71" t="s">
        <v>62</v>
      </c>
      <c r="Y270" s="71" t="s">
        <v>62</v>
      </c>
      <c r="Z270" s="71" t="s">
        <v>62</v>
      </c>
      <c r="AA270" s="71" t="s">
        <v>62</v>
      </c>
      <c r="AB270" s="71" t="s">
        <v>142</v>
      </c>
      <c r="AC270" s="71" t="s">
        <v>84</v>
      </c>
      <c r="AD270" s="71" t="s">
        <v>62</v>
      </c>
      <c r="AE270" s="71" t="s">
        <v>62</v>
      </c>
      <c r="AF270" s="71" t="s">
        <v>62</v>
      </c>
      <c r="AG270" s="71" t="s">
        <v>63</v>
      </c>
      <c r="AH270" s="71" t="s">
        <v>85</v>
      </c>
      <c r="AI270" s="71" t="s">
        <v>63</v>
      </c>
      <c r="AJ270" s="71" t="s">
        <v>62</v>
      </c>
      <c r="AK270" s="71" t="s">
        <v>62</v>
      </c>
      <c r="AL270" s="71" t="s">
        <v>63</v>
      </c>
      <c r="AM270" s="71" t="s">
        <v>63</v>
      </c>
      <c r="AN270" s="71" t="s">
        <v>4618</v>
      </c>
      <c r="AO270" s="71" t="s">
        <v>4619</v>
      </c>
      <c r="AP270" s="71" t="s">
        <v>4620</v>
      </c>
      <c r="AQ270" s="71" t="s">
        <v>4621</v>
      </c>
      <c r="AR270" s="71" t="s">
        <v>63</v>
      </c>
      <c r="AS270" s="71"/>
      <c r="AT270" s="71" t="s">
        <v>63</v>
      </c>
      <c r="AU270" s="71" t="s">
        <v>72</v>
      </c>
      <c r="AV270" s="79" t="str" cm="1">
        <f t="array" ref="AV27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70" s="79" t="str" cm="1">
        <f t="array" ref="AW27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70" s="71" t="str" cm="1">
        <f t="array" ref="AX27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270" s="71" t="s">
        <v>63</v>
      </c>
      <c r="AZ270" s="71"/>
      <c r="BA270" s="71" t="s">
        <v>4622</v>
      </c>
      <c r="BB270" s="73" t="s">
        <v>4623</v>
      </c>
      <c r="BC270" s="36"/>
      <c r="BD270" s="35"/>
    </row>
    <row r="271" spans="1:56" ht="85" customHeight="1">
      <c r="A271" s="90">
        <v>270</v>
      </c>
      <c r="B271" s="71" t="s">
        <v>4624</v>
      </c>
      <c r="C271" s="71" t="s">
        <v>739</v>
      </c>
      <c r="D271" s="71" t="s">
        <v>4625</v>
      </c>
      <c r="E271" s="71" t="s">
        <v>1461</v>
      </c>
      <c r="F271" s="71" t="s">
        <v>231</v>
      </c>
      <c r="G271" s="71" t="s">
        <v>736</v>
      </c>
      <c r="H271" s="71" t="s">
        <v>217</v>
      </c>
      <c r="I271" s="71" t="s">
        <v>1944</v>
      </c>
      <c r="J271" s="71" t="s">
        <v>1432</v>
      </c>
      <c r="K271" s="71" t="s">
        <v>218</v>
      </c>
      <c r="L271" s="71" t="s">
        <v>4626</v>
      </c>
      <c r="M271" s="71" t="s">
        <v>4627</v>
      </c>
      <c r="N271" s="71"/>
      <c r="O271" s="71"/>
      <c r="P271" s="71"/>
      <c r="Q271" s="71"/>
      <c r="R271" s="71"/>
      <c r="S271" s="71"/>
      <c r="T271" s="71"/>
      <c r="U271" s="71"/>
      <c r="V271" s="71"/>
      <c r="W271" s="71"/>
      <c r="X271" s="71"/>
      <c r="Y271" s="71"/>
      <c r="Z271" s="71"/>
      <c r="AA271" s="71"/>
      <c r="AB271" s="71" t="s">
        <v>64</v>
      </c>
      <c r="AC271" s="71" t="s">
        <v>100</v>
      </c>
      <c r="AD271" s="71" t="s">
        <v>62</v>
      </c>
      <c r="AE271" s="71" t="s">
        <v>62</v>
      </c>
      <c r="AF271" s="71" t="s">
        <v>63</v>
      </c>
      <c r="AG271" s="71"/>
      <c r="AH271" s="71" t="s">
        <v>1515</v>
      </c>
      <c r="AI271" s="71" t="s">
        <v>63</v>
      </c>
      <c r="AJ271" s="71" t="s">
        <v>63</v>
      </c>
      <c r="AK271" s="71" t="s">
        <v>63</v>
      </c>
      <c r="AL271" s="71" t="s">
        <v>62</v>
      </c>
      <c r="AM271" s="71" t="s">
        <v>62</v>
      </c>
      <c r="AN271" s="71"/>
      <c r="AO271" s="71"/>
      <c r="AP271" s="71" t="s">
        <v>4628</v>
      </c>
      <c r="AQ271" s="71" t="s">
        <v>4629</v>
      </c>
      <c r="AR271" s="71" t="s">
        <v>62</v>
      </c>
      <c r="AS271" s="71"/>
      <c r="AT271" s="71" t="s">
        <v>63</v>
      </c>
      <c r="AU271" s="71"/>
      <c r="AV271" s="79" t="str" cm="1">
        <f t="array" ref="AV27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71" s="79" t="str" cm="1">
        <f t="array" ref="AW27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71" s="71" t="str" cm="1">
        <f t="array" ref="AX27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71" s="71"/>
      <c r="AZ271" s="71"/>
      <c r="BA271" s="71" t="s">
        <v>4630</v>
      </c>
      <c r="BB271" s="73" t="s">
        <v>4631</v>
      </c>
      <c r="BC271" s="36"/>
      <c r="BD271" s="35"/>
    </row>
    <row r="272" spans="1:56" ht="85" customHeight="1">
      <c r="A272" s="70">
        <v>271</v>
      </c>
      <c r="B272" s="71" t="s">
        <v>4624</v>
      </c>
      <c r="C272" s="71" t="s">
        <v>739</v>
      </c>
      <c r="D272" s="71" t="s">
        <v>4632</v>
      </c>
      <c r="E272" s="71" t="s">
        <v>1502</v>
      </c>
      <c r="F272" s="71" t="s">
        <v>231</v>
      </c>
      <c r="G272" s="71" t="s">
        <v>736</v>
      </c>
      <c r="H272" s="71" t="s">
        <v>217</v>
      </c>
      <c r="I272" s="71" t="s">
        <v>1944</v>
      </c>
      <c r="J272" s="71" t="s">
        <v>1432</v>
      </c>
      <c r="K272" s="71" t="s">
        <v>218</v>
      </c>
      <c r="L272" s="71" t="s">
        <v>4633</v>
      </c>
      <c r="M272" s="71" t="s">
        <v>4634</v>
      </c>
      <c r="N272" s="71"/>
      <c r="O272" s="71"/>
      <c r="P272" s="71"/>
      <c r="Q272" s="71"/>
      <c r="R272" s="71"/>
      <c r="S272" s="71"/>
      <c r="T272" s="71"/>
      <c r="U272" s="71"/>
      <c r="V272" s="71"/>
      <c r="W272" s="71"/>
      <c r="X272" s="71"/>
      <c r="Y272" s="71"/>
      <c r="Z272" s="71"/>
      <c r="AA272" s="71"/>
      <c r="AB272" s="71" t="s">
        <v>64</v>
      </c>
      <c r="AC272" s="71" t="s">
        <v>65</v>
      </c>
      <c r="AD272" s="71" t="s">
        <v>62</v>
      </c>
      <c r="AE272" s="71" t="s">
        <v>62</v>
      </c>
      <c r="AF272" s="71" t="s">
        <v>63</v>
      </c>
      <c r="AG272" s="71"/>
      <c r="AH272" s="71" t="s">
        <v>85</v>
      </c>
      <c r="AI272" s="71" t="s">
        <v>63</v>
      </c>
      <c r="AJ272" s="71" t="s">
        <v>63</v>
      </c>
      <c r="AK272" s="71" t="s">
        <v>63</v>
      </c>
      <c r="AL272" s="71" t="s">
        <v>62</v>
      </c>
      <c r="AM272" s="71" t="s">
        <v>63</v>
      </c>
      <c r="AN272" s="71"/>
      <c r="AO272" s="71"/>
      <c r="AP272" s="71" t="s">
        <v>4635</v>
      </c>
      <c r="AQ272" s="71" t="s">
        <v>4636</v>
      </c>
      <c r="AR272" s="71" t="s">
        <v>62</v>
      </c>
      <c r="AS272" s="71"/>
      <c r="AT272" s="71" t="s">
        <v>63</v>
      </c>
      <c r="AU272" s="71"/>
      <c r="AV272" s="79" t="str" cm="1">
        <f t="array" ref="AV27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72" s="79" t="str" cm="1">
        <f t="array" ref="AW27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72" s="71" t="str" cm="1">
        <f t="array" ref="AX27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72" s="71"/>
      <c r="AZ272" s="71"/>
      <c r="BA272" s="22" t="s">
        <v>4637</v>
      </c>
      <c r="BB272" s="73" t="s">
        <v>4638</v>
      </c>
      <c r="BC272" s="36"/>
      <c r="BD272" s="35"/>
    </row>
    <row r="273" spans="1:56" ht="85" customHeight="1">
      <c r="A273" s="70">
        <v>272</v>
      </c>
      <c r="B273" s="71" t="s">
        <v>4639</v>
      </c>
      <c r="C273" s="71" t="s">
        <v>1309</v>
      </c>
      <c r="D273" s="71" t="s">
        <v>4640</v>
      </c>
      <c r="E273" s="71" t="s">
        <v>1575</v>
      </c>
      <c r="F273" s="71" t="s">
        <v>231</v>
      </c>
      <c r="G273" s="71" t="s">
        <v>736</v>
      </c>
      <c r="H273" s="71" t="s">
        <v>217</v>
      </c>
      <c r="I273" s="71" t="s">
        <v>1215</v>
      </c>
      <c r="J273" s="71" t="s">
        <v>1432</v>
      </c>
      <c r="K273" s="71" t="s">
        <v>243</v>
      </c>
      <c r="L273" s="71" t="s">
        <v>4641</v>
      </c>
      <c r="M273" s="71" t="s">
        <v>4642</v>
      </c>
      <c r="N273" s="71"/>
      <c r="O273" s="71"/>
      <c r="P273" s="71"/>
      <c r="Q273" s="71"/>
      <c r="R273" s="71"/>
      <c r="S273" s="71"/>
      <c r="T273" s="71"/>
      <c r="U273" s="71"/>
      <c r="V273" s="71"/>
      <c r="W273" s="71"/>
      <c r="X273" s="71"/>
      <c r="Y273" s="71"/>
      <c r="Z273" s="71"/>
      <c r="AA273" s="71"/>
      <c r="AB273" s="71" t="s">
        <v>64</v>
      </c>
      <c r="AC273" s="71" t="s">
        <v>65</v>
      </c>
      <c r="AD273" s="71" t="s">
        <v>62</v>
      </c>
      <c r="AE273" s="71" t="s">
        <v>63</v>
      </c>
      <c r="AF273" s="71" t="s">
        <v>63</v>
      </c>
      <c r="AG273" s="71"/>
      <c r="AH273" s="71" t="s">
        <v>66</v>
      </c>
      <c r="AI273" s="71" t="s">
        <v>63</v>
      </c>
      <c r="AJ273" s="71" t="s">
        <v>63</v>
      </c>
      <c r="AK273" s="71" t="s">
        <v>63</v>
      </c>
      <c r="AL273" s="71" t="s">
        <v>62</v>
      </c>
      <c r="AM273" s="71" t="s">
        <v>132</v>
      </c>
      <c r="AN273" s="71"/>
      <c r="AO273" s="71"/>
      <c r="AP273" s="71" t="s">
        <v>4643</v>
      </c>
      <c r="AQ273" s="71" t="s">
        <v>2736</v>
      </c>
      <c r="AR273" s="71" t="s">
        <v>63</v>
      </c>
      <c r="AS273" s="71"/>
      <c r="AT273" s="71" t="s">
        <v>63</v>
      </c>
      <c r="AU273" s="71"/>
      <c r="AV273" s="79" t="str" cm="1">
        <f t="array" ref="AV27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73" s="79" t="str" cm="1">
        <f t="array" ref="AW27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73" s="71" t="str" cm="1">
        <f t="array" ref="AX27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73" s="71"/>
      <c r="AZ273" s="71"/>
      <c r="BA273" s="71" t="s">
        <v>4644</v>
      </c>
      <c r="BB273" s="73" t="s">
        <v>4645</v>
      </c>
      <c r="BC273" s="36"/>
      <c r="BD273" s="35"/>
    </row>
    <row r="274" spans="1:56" ht="85" customHeight="1">
      <c r="A274" s="70">
        <v>273</v>
      </c>
      <c r="B274" s="71" t="s">
        <v>4646</v>
      </c>
      <c r="C274" s="71" t="s">
        <v>4647</v>
      </c>
      <c r="D274" s="71" t="s">
        <v>4648</v>
      </c>
      <c r="E274" s="71" t="s">
        <v>1461</v>
      </c>
      <c r="F274" s="71" t="s">
        <v>231</v>
      </c>
      <c r="G274" s="71" t="s">
        <v>736</v>
      </c>
      <c r="H274" s="71" t="s">
        <v>233</v>
      </c>
      <c r="I274" s="71" t="s">
        <v>790</v>
      </c>
      <c r="J274" s="71" t="s">
        <v>1432</v>
      </c>
      <c r="K274" s="71" t="s">
        <v>218</v>
      </c>
      <c r="L274" s="71" t="s">
        <v>4649</v>
      </c>
      <c r="M274" s="71" t="s">
        <v>4650</v>
      </c>
      <c r="N274" s="71"/>
      <c r="O274" s="71"/>
      <c r="P274" s="71"/>
      <c r="Q274" s="71"/>
      <c r="R274" s="71"/>
      <c r="S274" s="71"/>
      <c r="T274" s="71"/>
      <c r="U274" s="71"/>
      <c r="V274" s="71"/>
      <c r="W274" s="71"/>
      <c r="X274" s="71"/>
      <c r="Y274" s="71"/>
      <c r="Z274" s="71"/>
      <c r="AA274" s="71"/>
      <c r="AB274" s="71" t="s">
        <v>64</v>
      </c>
      <c r="AC274" s="71" t="s">
        <v>84</v>
      </c>
      <c r="AD274" s="71" t="s">
        <v>62</v>
      </c>
      <c r="AE274" s="71" t="s">
        <v>62</v>
      </c>
      <c r="AF274" s="71" t="s">
        <v>63</v>
      </c>
      <c r="AG274" s="71"/>
      <c r="AH274" s="71" t="s">
        <v>66</v>
      </c>
      <c r="AI274" s="71" t="s">
        <v>63</v>
      </c>
      <c r="AJ274" s="71" t="s">
        <v>63</v>
      </c>
      <c r="AK274" s="71" t="s">
        <v>63</v>
      </c>
      <c r="AL274" s="71" t="s">
        <v>62</v>
      </c>
      <c r="AM274" s="71" t="s">
        <v>63</v>
      </c>
      <c r="AN274" s="71"/>
      <c r="AO274" s="71"/>
      <c r="AP274" s="71" t="s">
        <v>4651</v>
      </c>
      <c r="AQ274" s="71" t="s">
        <v>4652</v>
      </c>
      <c r="AR274" s="71" t="s">
        <v>62</v>
      </c>
      <c r="AS274" s="71"/>
      <c r="AT274" s="71" t="s">
        <v>63</v>
      </c>
      <c r="AU274" s="71"/>
      <c r="AV274" s="79" t="str" cm="1">
        <f t="array" ref="AV27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74" s="79" t="str" cm="1">
        <f t="array" ref="AW27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74" s="71" t="str" cm="1">
        <f t="array" ref="AX27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74" s="71"/>
      <c r="AZ274" s="71"/>
      <c r="BA274" s="71" t="s">
        <v>4653</v>
      </c>
      <c r="BB274" s="73" t="s">
        <v>4654</v>
      </c>
      <c r="BC274" s="36"/>
      <c r="BD274" s="35"/>
    </row>
    <row r="275" spans="1:56" ht="85" customHeight="1">
      <c r="A275" s="70">
        <v>274</v>
      </c>
      <c r="B275" s="71" t="s">
        <v>4655</v>
      </c>
      <c r="C275" s="71" t="s">
        <v>735</v>
      </c>
      <c r="D275" s="71" t="s">
        <v>4656</v>
      </c>
      <c r="E275" s="71" t="s">
        <v>1486</v>
      </c>
      <c r="F275" s="71" t="s">
        <v>231</v>
      </c>
      <c r="G275" s="71" t="s">
        <v>736</v>
      </c>
      <c r="H275" s="71" t="s">
        <v>217</v>
      </c>
      <c r="I275" s="71" t="s">
        <v>1215</v>
      </c>
      <c r="J275" s="71" t="s">
        <v>1432</v>
      </c>
      <c r="K275" s="71" t="s">
        <v>243</v>
      </c>
      <c r="L275" s="71" t="s">
        <v>4657</v>
      </c>
      <c r="M275" s="71" t="s">
        <v>4658</v>
      </c>
      <c r="N275" s="71"/>
      <c r="O275" s="71"/>
      <c r="P275" s="71"/>
      <c r="Q275" s="71"/>
      <c r="R275" s="71"/>
      <c r="S275" s="71"/>
      <c r="T275" s="71"/>
      <c r="U275" s="71"/>
      <c r="V275" s="71"/>
      <c r="W275" s="71"/>
      <c r="X275" s="71"/>
      <c r="Y275" s="71"/>
      <c r="Z275" s="71"/>
      <c r="AA275" s="71"/>
      <c r="AB275" s="71" t="s">
        <v>64</v>
      </c>
      <c r="AC275" s="71" t="s">
        <v>65</v>
      </c>
      <c r="AD275" s="71" t="s">
        <v>62</v>
      </c>
      <c r="AE275" s="71" t="s">
        <v>63</v>
      </c>
      <c r="AF275" s="71" t="s">
        <v>63</v>
      </c>
      <c r="AG275" s="71"/>
      <c r="AH275" s="71" t="s">
        <v>85</v>
      </c>
      <c r="AI275" s="71" t="s">
        <v>63</v>
      </c>
      <c r="AJ275" s="71" t="s">
        <v>63</v>
      </c>
      <c r="AK275" s="71" t="s">
        <v>63</v>
      </c>
      <c r="AL275" s="71" t="s">
        <v>62</v>
      </c>
      <c r="AM275" s="71" t="s">
        <v>132</v>
      </c>
      <c r="AN275" s="71"/>
      <c r="AO275" s="71"/>
      <c r="AP275" s="71" t="s">
        <v>4659</v>
      </c>
      <c r="AQ275" s="71" t="s">
        <v>1215</v>
      </c>
      <c r="AR275" s="71" t="s">
        <v>62</v>
      </c>
      <c r="AS275" s="71"/>
      <c r="AT275" s="71" t="s">
        <v>63</v>
      </c>
      <c r="AU275" s="71"/>
      <c r="AV275" s="79" t="str" cm="1">
        <f t="array" ref="AV27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75" s="79" t="str" cm="1">
        <f t="array" ref="AW27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75" s="71" t="str" cm="1">
        <f t="array" ref="AX27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75" s="71"/>
      <c r="AZ275" s="71"/>
      <c r="BA275" s="71" t="s">
        <v>4660</v>
      </c>
      <c r="BB275" s="73" t="s">
        <v>4661</v>
      </c>
      <c r="BC275" s="36"/>
      <c r="BD275" s="35"/>
    </row>
    <row r="276" spans="1:56" ht="85" customHeight="1">
      <c r="A276" s="70">
        <v>275</v>
      </c>
      <c r="B276" s="71" t="s">
        <v>4662</v>
      </c>
      <c r="C276" s="71" t="s">
        <v>735</v>
      </c>
      <c r="D276" s="71" t="s">
        <v>4663</v>
      </c>
      <c r="E276" s="71" t="s">
        <v>1452</v>
      </c>
      <c r="F276" s="71" t="s">
        <v>231</v>
      </c>
      <c r="G276" s="71" t="s">
        <v>736</v>
      </c>
      <c r="H276" s="71" t="s">
        <v>217</v>
      </c>
      <c r="I276" s="71" t="s">
        <v>608</v>
      </c>
      <c r="J276" s="71" t="s">
        <v>1432</v>
      </c>
      <c r="K276" s="71" t="s">
        <v>266</v>
      </c>
      <c r="L276" s="71" t="s">
        <v>4664</v>
      </c>
      <c r="M276" s="71" t="s">
        <v>4665</v>
      </c>
      <c r="N276" s="71"/>
      <c r="O276" s="71"/>
      <c r="P276" s="71"/>
      <c r="Q276" s="71"/>
      <c r="R276" s="71"/>
      <c r="S276" s="71"/>
      <c r="T276" s="71"/>
      <c r="U276" s="71"/>
      <c r="V276" s="71"/>
      <c r="W276" s="71"/>
      <c r="X276" s="71"/>
      <c r="Y276" s="71"/>
      <c r="Z276" s="71"/>
      <c r="AA276" s="71"/>
      <c r="AB276" s="71" t="s">
        <v>64</v>
      </c>
      <c r="AC276" s="71" t="s">
        <v>65</v>
      </c>
      <c r="AD276" s="71" t="s">
        <v>62</v>
      </c>
      <c r="AE276" s="71" t="s">
        <v>62</v>
      </c>
      <c r="AF276" s="71" t="s">
        <v>63</v>
      </c>
      <c r="AG276" s="71"/>
      <c r="AH276" s="71" t="s">
        <v>1515</v>
      </c>
      <c r="AI276" s="71" t="s">
        <v>63</v>
      </c>
      <c r="AJ276" s="71" t="s">
        <v>63</v>
      </c>
      <c r="AK276" s="71" t="s">
        <v>63</v>
      </c>
      <c r="AL276" s="71" t="s">
        <v>62</v>
      </c>
      <c r="AM276" s="71" t="s">
        <v>132</v>
      </c>
      <c r="AN276" s="71"/>
      <c r="AO276" s="71"/>
      <c r="AP276" s="71" t="s">
        <v>4666</v>
      </c>
      <c r="AQ276" s="71" t="s">
        <v>608</v>
      </c>
      <c r="AR276" s="71" t="s">
        <v>62</v>
      </c>
      <c r="AS276" s="71"/>
      <c r="AT276" s="71" t="s">
        <v>63</v>
      </c>
      <c r="AU276" s="71"/>
      <c r="AV276" s="79" t="str" cm="1">
        <f t="array" ref="AV27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76" s="79" t="str" cm="1">
        <f t="array" ref="AW27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76" s="71" t="str" cm="1">
        <f t="array" ref="AX27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76" s="71"/>
      <c r="AZ276" s="71"/>
      <c r="BA276" s="71" t="s">
        <v>4667</v>
      </c>
      <c r="BB276" s="73" t="s">
        <v>4668</v>
      </c>
      <c r="BC276" s="36"/>
      <c r="BD276" s="35"/>
    </row>
    <row r="277" spans="1:56" ht="85" customHeight="1">
      <c r="A277" s="70">
        <v>276</v>
      </c>
      <c r="B277" s="71" t="s">
        <v>4669</v>
      </c>
      <c r="C277" s="71" t="s">
        <v>1563</v>
      </c>
      <c r="D277" s="71" t="s">
        <v>4670</v>
      </c>
      <c r="E277" s="71" t="s">
        <v>1479</v>
      </c>
      <c r="F277" s="71" t="s">
        <v>231</v>
      </c>
      <c r="G277" s="71" t="s">
        <v>786</v>
      </c>
      <c r="H277" s="71" t="s">
        <v>97</v>
      </c>
      <c r="I277" s="71" t="s">
        <v>4671</v>
      </c>
      <c r="J277" s="71" t="s">
        <v>1927</v>
      </c>
      <c r="K277" s="71" t="s">
        <v>243</v>
      </c>
      <c r="L277" s="71" t="s">
        <v>4672</v>
      </c>
      <c r="M277" s="71" t="s">
        <v>4673</v>
      </c>
      <c r="N277" s="71"/>
      <c r="O277" s="71"/>
      <c r="P277" s="71"/>
      <c r="Q277" s="71"/>
      <c r="R277" s="71"/>
      <c r="S277" s="71"/>
      <c r="T277" s="71"/>
      <c r="U277" s="71"/>
      <c r="V277" s="71"/>
      <c r="W277" s="71"/>
      <c r="X277" s="71"/>
      <c r="Y277" s="71"/>
      <c r="Z277" s="71"/>
      <c r="AA277" s="71"/>
      <c r="AB277" s="71" t="s">
        <v>189</v>
      </c>
      <c r="AC277" s="71" t="s">
        <v>65</v>
      </c>
      <c r="AD277" s="71" t="s">
        <v>62</v>
      </c>
      <c r="AE277" s="71" t="s">
        <v>62</v>
      </c>
      <c r="AF277" s="71" t="s">
        <v>63</v>
      </c>
      <c r="AG277" s="71"/>
      <c r="AH277" s="71" t="s">
        <v>1515</v>
      </c>
      <c r="AI277" s="71" t="s">
        <v>132</v>
      </c>
      <c r="AJ277" s="71" t="s">
        <v>63</v>
      </c>
      <c r="AK277" s="71" t="s">
        <v>63</v>
      </c>
      <c r="AL277" s="71" t="s">
        <v>132</v>
      </c>
      <c r="AM277" s="71" t="s">
        <v>62</v>
      </c>
      <c r="AN277" s="71"/>
      <c r="AO277" s="71"/>
      <c r="AP277" s="71" t="s">
        <v>4674</v>
      </c>
      <c r="AQ277" s="71" t="s">
        <v>4675</v>
      </c>
      <c r="AR277" s="71" t="s">
        <v>63</v>
      </c>
      <c r="AS277" s="71"/>
      <c r="AT277" s="71" t="s">
        <v>63</v>
      </c>
      <c r="AU277" s="71"/>
      <c r="AV277" s="79" t="str" cm="1">
        <f t="array" ref="AV27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77" s="79" t="str" cm="1">
        <f t="array" ref="AW27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77" s="71" t="str" cm="1">
        <f t="array" ref="AX27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77" s="71"/>
      <c r="AZ277" s="71"/>
      <c r="BA277" s="71" t="s">
        <v>4676</v>
      </c>
      <c r="BB277" s="73" t="s">
        <v>4677</v>
      </c>
      <c r="BC277" s="36"/>
      <c r="BD277" s="35"/>
    </row>
    <row r="278" spans="1:56" ht="85" customHeight="1">
      <c r="A278" s="70">
        <v>277</v>
      </c>
      <c r="B278" s="71" t="s">
        <v>4678</v>
      </c>
      <c r="C278" s="71" t="s">
        <v>735</v>
      </c>
      <c r="D278" s="71" t="s">
        <v>4679</v>
      </c>
      <c r="E278" s="71" t="s">
        <v>1502</v>
      </c>
      <c r="F278" s="71" t="s">
        <v>231</v>
      </c>
      <c r="G278" s="71" t="s">
        <v>736</v>
      </c>
      <c r="H278" s="71" t="s">
        <v>217</v>
      </c>
      <c r="I278" s="71" t="s">
        <v>194</v>
      </c>
      <c r="J278" s="71" t="s">
        <v>1432</v>
      </c>
      <c r="K278" s="71" t="s">
        <v>315</v>
      </c>
      <c r="L278" s="71" t="s">
        <v>4680</v>
      </c>
      <c r="M278" s="71" t="s">
        <v>4681</v>
      </c>
      <c r="N278" s="71"/>
      <c r="O278" s="71"/>
      <c r="P278" s="71"/>
      <c r="Q278" s="71"/>
      <c r="R278" s="71"/>
      <c r="S278" s="71"/>
      <c r="T278" s="71"/>
      <c r="U278" s="71"/>
      <c r="V278" s="71"/>
      <c r="W278" s="71"/>
      <c r="X278" s="71"/>
      <c r="Y278" s="71"/>
      <c r="Z278" s="71"/>
      <c r="AA278" s="71"/>
      <c r="AB278" s="71" t="s">
        <v>64</v>
      </c>
      <c r="AC278" s="71" t="s">
        <v>65</v>
      </c>
      <c r="AD278" s="71" t="s">
        <v>62</v>
      </c>
      <c r="AE278" s="71" t="s">
        <v>62</v>
      </c>
      <c r="AF278" s="71" t="s">
        <v>63</v>
      </c>
      <c r="AG278" s="71"/>
      <c r="AH278" s="71" t="s">
        <v>66</v>
      </c>
      <c r="AI278" s="71" t="s">
        <v>63</v>
      </c>
      <c r="AJ278" s="71" t="s">
        <v>63</v>
      </c>
      <c r="AK278" s="71" t="s">
        <v>63</v>
      </c>
      <c r="AL278" s="71" t="s">
        <v>62</v>
      </c>
      <c r="AM278" s="71" t="s">
        <v>63</v>
      </c>
      <c r="AN278" s="71"/>
      <c r="AO278" s="71"/>
      <c r="AP278" s="71" t="s">
        <v>4682</v>
      </c>
      <c r="AQ278" s="71" t="s">
        <v>4683</v>
      </c>
      <c r="AR278" s="71" t="s">
        <v>132</v>
      </c>
      <c r="AS278" s="71"/>
      <c r="AT278" s="71" t="s">
        <v>63</v>
      </c>
      <c r="AU278" s="71"/>
      <c r="AV278" s="79" t="str" cm="1">
        <f t="array" ref="AV27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78" s="79" t="str" cm="1">
        <f t="array" ref="AW27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78" s="71" t="str" cm="1">
        <f t="array" ref="AX27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78" s="71"/>
      <c r="AZ278" s="71"/>
      <c r="BA278" s="22" t="s">
        <v>4684</v>
      </c>
      <c r="BB278" s="73" t="s">
        <v>4685</v>
      </c>
      <c r="BC278" s="36"/>
      <c r="BD278" s="35"/>
    </row>
    <row r="279" spans="1:56" ht="85" customHeight="1">
      <c r="A279" s="70">
        <v>278</v>
      </c>
      <c r="B279" s="71" t="s">
        <v>4686</v>
      </c>
      <c r="C279" s="71" t="s">
        <v>381</v>
      </c>
      <c r="D279" s="71" t="s">
        <v>4687</v>
      </c>
      <c r="E279" s="71" t="s">
        <v>4413</v>
      </c>
      <c r="F279" s="71" t="s">
        <v>54</v>
      </c>
      <c r="G279" s="71" t="s">
        <v>125</v>
      </c>
      <c r="H279" s="71" t="s">
        <v>233</v>
      </c>
      <c r="I279" s="71" t="s">
        <v>194</v>
      </c>
      <c r="J279" s="71" t="s">
        <v>1432</v>
      </c>
      <c r="K279" s="71" t="s">
        <v>315</v>
      </c>
      <c r="L279" s="71" t="s">
        <v>4688</v>
      </c>
      <c r="M279" s="71" t="s">
        <v>4689</v>
      </c>
      <c r="N279" s="71" t="s">
        <v>4416</v>
      </c>
      <c r="O279" s="71" t="s">
        <v>1506</v>
      </c>
      <c r="P279" s="71" t="s">
        <v>60</v>
      </c>
      <c r="Q279" s="71" t="s">
        <v>188</v>
      </c>
      <c r="R279" s="71" t="s">
        <v>189</v>
      </c>
      <c r="S279" s="71" t="s">
        <v>62</v>
      </c>
      <c r="T279" s="71" t="s">
        <v>62</v>
      </c>
      <c r="U279" s="71" t="s">
        <v>62</v>
      </c>
      <c r="V279" s="71" t="s">
        <v>62</v>
      </c>
      <c r="W279" s="71" t="s">
        <v>63</v>
      </c>
      <c r="X279" s="71" t="s">
        <v>62</v>
      </c>
      <c r="Y279" s="71" t="s">
        <v>62</v>
      </c>
      <c r="Z279" s="71" t="s">
        <v>63</v>
      </c>
      <c r="AA279" s="71" t="s">
        <v>62</v>
      </c>
      <c r="AB279" s="71" t="s">
        <v>64</v>
      </c>
      <c r="AC279" s="71" t="s">
        <v>65</v>
      </c>
      <c r="AD279" s="71" t="s">
        <v>62</v>
      </c>
      <c r="AE279" s="71" t="s">
        <v>62</v>
      </c>
      <c r="AF279" s="71" t="s">
        <v>63</v>
      </c>
      <c r="AG279" s="71" t="s">
        <v>63</v>
      </c>
      <c r="AH279" s="71" t="s">
        <v>85</v>
      </c>
      <c r="AI279" s="71" t="s">
        <v>63</v>
      </c>
      <c r="AJ279" s="71" t="s">
        <v>132</v>
      </c>
      <c r="AK279" s="71" t="s">
        <v>63</v>
      </c>
      <c r="AL279" s="71" t="s">
        <v>62</v>
      </c>
      <c r="AM279" s="71" t="s">
        <v>132</v>
      </c>
      <c r="AN279" s="71" t="s">
        <v>4690</v>
      </c>
      <c r="AO279" s="71" t="s">
        <v>4691</v>
      </c>
      <c r="AP279" s="71" t="s">
        <v>4692</v>
      </c>
      <c r="AQ279" s="71" t="s">
        <v>4693</v>
      </c>
      <c r="AR279" s="71" t="s">
        <v>63</v>
      </c>
      <c r="AS279" s="71"/>
      <c r="AT279" s="71" t="s">
        <v>63</v>
      </c>
      <c r="AU279" s="71" t="s">
        <v>1702</v>
      </c>
      <c r="AV279" s="79" cm="1">
        <f t="array" ref="AV27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279" s="79" cm="1">
        <f t="array" ref="AW27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279" s="71" t="str" cm="1">
        <f t="array" ref="AX27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279" s="71" t="s">
        <v>63</v>
      </c>
      <c r="AZ279" s="71"/>
      <c r="BA279" s="71" t="s">
        <v>4694</v>
      </c>
      <c r="BB279" s="73" t="s">
        <v>4695</v>
      </c>
      <c r="BC279" s="36"/>
      <c r="BD279" s="35"/>
    </row>
    <row r="280" spans="1:56" ht="85" customHeight="1">
      <c r="A280" s="70">
        <v>279</v>
      </c>
      <c r="B280" s="71" t="s">
        <v>4696</v>
      </c>
      <c r="C280" s="71" t="s">
        <v>800</v>
      </c>
      <c r="D280" s="71" t="s">
        <v>4697</v>
      </c>
      <c r="E280" s="71" t="s">
        <v>1486</v>
      </c>
      <c r="F280" s="71" t="s">
        <v>231</v>
      </c>
      <c r="G280" s="71" t="s">
        <v>736</v>
      </c>
      <c r="H280" s="71" t="s">
        <v>217</v>
      </c>
      <c r="I280" s="71" t="s">
        <v>2169</v>
      </c>
      <c r="J280" s="71" t="s">
        <v>1432</v>
      </c>
      <c r="K280" s="71" t="s">
        <v>266</v>
      </c>
      <c r="L280" s="71" t="s">
        <v>4698</v>
      </c>
      <c r="M280" s="71" t="s">
        <v>4699</v>
      </c>
      <c r="N280" s="71"/>
      <c r="O280" s="71"/>
      <c r="P280" s="71"/>
      <c r="Q280" s="71"/>
      <c r="R280" s="71"/>
      <c r="S280" s="71"/>
      <c r="T280" s="71"/>
      <c r="U280" s="71"/>
      <c r="V280" s="71"/>
      <c r="W280" s="71"/>
      <c r="X280" s="71"/>
      <c r="Y280" s="71"/>
      <c r="Z280" s="71"/>
      <c r="AA280" s="71"/>
      <c r="AB280" s="71" t="s">
        <v>64</v>
      </c>
      <c r="AC280" s="71" t="s">
        <v>65</v>
      </c>
      <c r="AD280" s="71" t="s">
        <v>62</v>
      </c>
      <c r="AE280" s="71" t="s">
        <v>62</v>
      </c>
      <c r="AF280" s="71" t="s">
        <v>63</v>
      </c>
      <c r="AG280" s="71"/>
      <c r="AH280" s="71" t="s">
        <v>66</v>
      </c>
      <c r="AI280" s="71" t="s">
        <v>63</v>
      </c>
      <c r="AJ280" s="71" t="s">
        <v>63</v>
      </c>
      <c r="AK280" s="71" t="s">
        <v>63</v>
      </c>
      <c r="AL280" s="71" t="s">
        <v>62</v>
      </c>
      <c r="AM280" s="71" t="s">
        <v>63</v>
      </c>
      <c r="AN280" s="71"/>
      <c r="AO280" s="71"/>
      <c r="AP280" s="71" t="s">
        <v>4700</v>
      </c>
      <c r="AQ280" s="71" t="s">
        <v>465</v>
      </c>
      <c r="AR280" s="71" t="s">
        <v>63</v>
      </c>
      <c r="AS280" s="71"/>
      <c r="AT280" s="71" t="s">
        <v>62</v>
      </c>
      <c r="AU280" s="71"/>
      <c r="AV280" s="79" t="str" cm="1">
        <f t="array" ref="AV28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80" s="79" t="str" cm="1">
        <f t="array" ref="AW28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80" s="71" t="str" cm="1">
        <f t="array" ref="AX28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80" s="71"/>
      <c r="AZ280" s="71"/>
      <c r="BA280" s="71" t="s">
        <v>4701</v>
      </c>
      <c r="BB280" s="73"/>
      <c r="BC280" s="36"/>
      <c r="BD280" s="35"/>
    </row>
    <row r="281" spans="1:56" ht="85" customHeight="1">
      <c r="A281" s="70">
        <v>280</v>
      </c>
      <c r="B281" s="71" t="s">
        <v>4702</v>
      </c>
      <c r="C281" s="71" t="s">
        <v>369</v>
      </c>
      <c r="D281" s="71" t="s">
        <v>4703</v>
      </c>
      <c r="E281" s="71" t="s">
        <v>1452</v>
      </c>
      <c r="F281" s="71" t="s">
        <v>54</v>
      </c>
      <c r="G281" s="71" t="s">
        <v>125</v>
      </c>
      <c r="H281" s="71" t="s">
        <v>233</v>
      </c>
      <c r="I281" s="71" t="s">
        <v>737</v>
      </c>
      <c r="J281" s="71" t="s">
        <v>1432</v>
      </c>
      <c r="K281" s="71" t="s">
        <v>266</v>
      </c>
      <c r="L281" s="71" t="s">
        <v>4704</v>
      </c>
      <c r="M281" s="71" t="s">
        <v>4705</v>
      </c>
      <c r="N281" s="71" t="s">
        <v>1486</v>
      </c>
      <c r="O281" s="71" t="s">
        <v>1435</v>
      </c>
      <c r="P281" s="71" t="s">
        <v>60</v>
      </c>
      <c r="Q281" s="71" t="s">
        <v>81</v>
      </c>
      <c r="R281" s="71" t="s">
        <v>1669</v>
      </c>
      <c r="S281" s="71" t="s">
        <v>62</v>
      </c>
      <c r="T281" s="71" t="s">
        <v>62</v>
      </c>
      <c r="U281" s="71" t="s">
        <v>62</v>
      </c>
      <c r="V281" s="71" t="s">
        <v>63</v>
      </c>
      <c r="W281" s="71" t="s">
        <v>63</v>
      </c>
      <c r="X281" s="71" t="s">
        <v>63</v>
      </c>
      <c r="Y281" s="71" t="s">
        <v>62</v>
      </c>
      <c r="Z281" s="71" t="s">
        <v>63</v>
      </c>
      <c r="AA281" s="71" t="s">
        <v>62</v>
      </c>
      <c r="AB281" s="71" t="s">
        <v>64</v>
      </c>
      <c r="AC281" s="71" t="s">
        <v>65</v>
      </c>
      <c r="AD281" s="71" t="s">
        <v>62</v>
      </c>
      <c r="AE281" s="71" t="s">
        <v>62</v>
      </c>
      <c r="AF281" s="71" t="s">
        <v>62</v>
      </c>
      <c r="AG281" s="71" t="s">
        <v>63</v>
      </c>
      <c r="AH281" s="71" t="s">
        <v>85</v>
      </c>
      <c r="AI281" s="71" t="s">
        <v>63</v>
      </c>
      <c r="AJ281" s="71" t="s">
        <v>63</v>
      </c>
      <c r="AK281" s="71" t="s">
        <v>63</v>
      </c>
      <c r="AL281" s="71" t="s">
        <v>62</v>
      </c>
      <c r="AM281" s="71" t="s">
        <v>132</v>
      </c>
      <c r="AN281" s="71" t="s">
        <v>4706</v>
      </c>
      <c r="AO281" s="71" t="s">
        <v>4707</v>
      </c>
      <c r="AP281" s="71" t="s">
        <v>4708</v>
      </c>
      <c r="AQ281" s="71" t="s">
        <v>2624</v>
      </c>
      <c r="AR281" s="71" t="s">
        <v>63</v>
      </c>
      <c r="AS281" s="71"/>
      <c r="AT281" s="71" t="s">
        <v>63</v>
      </c>
      <c r="AU281" s="71" t="s">
        <v>72</v>
      </c>
      <c r="AV281" s="79" t="str" cm="1">
        <f t="array" ref="AV28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81" s="79" t="str" cm="1">
        <f t="array" ref="AW28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81" s="71" t="str" cm="1">
        <f t="array" ref="AX28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281" s="71" t="s">
        <v>63</v>
      </c>
      <c r="AZ281" s="71"/>
      <c r="BA281" s="71" t="s">
        <v>4709</v>
      </c>
      <c r="BB281" s="73" t="s">
        <v>4710</v>
      </c>
      <c r="BC281" s="36"/>
      <c r="BD281" s="35"/>
    </row>
    <row r="282" spans="1:56" ht="85" customHeight="1">
      <c r="A282" s="70">
        <v>281</v>
      </c>
      <c r="B282" s="71" t="s">
        <v>4711</v>
      </c>
      <c r="C282" s="71" t="s">
        <v>4712</v>
      </c>
      <c r="D282" s="71" t="s">
        <v>4713</v>
      </c>
      <c r="E282" s="71" t="s">
        <v>1452</v>
      </c>
      <c r="F282" s="71" t="s">
        <v>231</v>
      </c>
      <c r="G282" s="71" t="s">
        <v>786</v>
      </c>
      <c r="H282" s="71" t="s">
        <v>217</v>
      </c>
      <c r="I282" s="71" t="s">
        <v>840</v>
      </c>
      <c r="J282" s="71" t="s">
        <v>1432</v>
      </c>
      <c r="K282" s="71" t="s">
        <v>315</v>
      </c>
      <c r="L282" s="71" t="s">
        <v>4714</v>
      </c>
      <c r="M282" s="71" t="s">
        <v>4715</v>
      </c>
      <c r="N282" s="71"/>
      <c r="O282" s="71"/>
      <c r="P282" s="71"/>
      <c r="Q282" s="71"/>
      <c r="R282" s="71"/>
      <c r="S282" s="71"/>
      <c r="T282" s="71"/>
      <c r="U282" s="71"/>
      <c r="V282" s="71"/>
      <c r="W282" s="71"/>
      <c r="X282" s="71"/>
      <c r="Y282" s="71"/>
      <c r="Z282" s="71"/>
      <c r="AA282" s="71"/>
      <c r="AB282" s="71" t="s">
        <v>64</v>
      </c>
      <c r="AC282" s="71" t="s">
        <v>100</v>
      </c>
      <c r="AD282" s="71" t="s">
        <v>62</v>
      </c>
      <c r="AE282" s="71" t="s">
        <v>62</v>
      </c>
      <c r="AF282" s="71" t="s">
        <v>63</v>
      </c>
      <c r="AG282" s="71"/>
      <c r="AH282" s="71" t="s">
        <v>101</v>
      </c>
      <c r="AI282" s="71" t="s">
        <v>63</v>
      </c>
      <c r="AJ282" s="71" t="s">
        <v>63</v>
      </c>
      <c r="AK282" s="71" t="s">
        <v>63</v>
      </c>
      <c r="AL282" s="71" t="s">
        <v>63</v>
      </c>
      <c r="AM282" s="71" t="s">
        <v>63</v>
      </c>
      <c r="AN282" s="71"/>
      <c r="AO282" s="71"/>
      <c r="AP282" s="71" t="s">
        <v>4716</v>
      </c>
      <c r="AQ282" s="71" t="s">
        <v>840</v>
      </c>
      <c r="AR282" s="71" t="s">
        <v>62</v>
      </c>
      <c r="AS282" s="71"/>
      <c r="AT282" s="71" t="s">
        <v>63</v>
      </c>
      <c r="AU282" s="71"/>
      <c r="AV282" s="79" t="str" cm="1">
        <f t="array" ref="AV28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82" s="79" t="str" cm="1">
        <f t="array" ref="AW28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82" s="71" t="str" cm="1">
        <f t="array" ref="AX28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82" s="71"/>
      <c r="AZ282" s="71"/>
      <c r="BA282" s="71" t="s">
        <v>4717</v>
      </c>
      <c r="BB282" s="73" t="s">
        <v>4718</v>
      </c>
      <c r="BC282" s="36"/>
      <c r="BD282" s="35"/>
    </row>
    <row r="283" spans="1:56" ht="85" customHeight="1">
      <c r="A283" s="70">
        <v>282</v>
      </c>
      <c r="B283" s="71" t="s">
        <v>4719</v>
      </c>
      <c r="C283" s="71" t="s">
        <v>1402</v>
      </c>
      <c r="D283" s="71" t="s">
        <v>4720</v>
      </c>
      <c r="E283" s="71" t="s">
        <v>1452</v>
      </c>
      <c r="F283" s="71" t="s">
        <v>231</v>
      </c>
      <c r="G283" s="71" t="s">
        <v>736</v>
      </c>
      <c r="H283" s="71" t="s">
        <v>233</v>
      </c>
      <c r="I283" s="71" t="s">
        <v>2146</v>
      </c>
      <c r="J283" s="71" t="s">
        <v>1432</v>
      </c>
      <c r="K283" s="71" t="s">
        <v>315</v>
      </c>
      <c r="L283" s="71" t="s">
        <v>4721</v>
      </c>
      <c r="M283" s="71" t="s">
        <v>4722</v>
      </c>
      <c r="N283" s="71"/>
      <c r="O283" s="71"/>
      <c r="P283" s="71"/>
      <c r="Q283" s="71"/>
      <c r="R283" s="71"/>
      <c r="S283" s="71"/>
      <c r="T283" s="71"/>
      <c r="U283" s="71"/>
      <c r="V283" s="71"/>
      <c r="W283" s="71"/>
      <c r="X283" s="71"/>
      <c r="Y283" s="71"/>
      <c r="Z283" s="71"/>
      <c r="AA283" s="71"/>
      <c r="AB283" s="71" t="s">
        <v>64</v>
      </c>
      <c r="AC283" s="71" t="s">
        <v>65</v>
      </c>
      <c r="AD283" s="71" t="s">
        <v>62</v>
      </c>
      <c r="AE283" s="71" t="s">
        <v>63</v>
      </c>
      <c r="AF283" s="71" t="s">
        <v>63</v>
      </c>
      <c r="AG283" s="71"/>
      <c r="AH283" s="71" t="s">
        <v>66</v>
      </c>
      <c r="AI283" s="71" t="s">
        <v>63</v>
      </c>
      <c r="AJ283" s="71" t="s">
        <v>132</v>
      </c>
      <c r="AK283" s="71" t="s">
        <v>63</v>
      </c>
      <c r="AL283" s="71" t="s">
        <v>62</v>
      </c>
      <c r="AM283" s="71" t="s">
        <v>63</v>
      </c>
      <c r="AN283" s="71"/>
      <c r="AO283" s="71"/>
      <c r="AP283" s="71" t="s">
        <v>4723</v>
      </c>
      <c r="AQ283" s="71" t="s">
        <v>2146</v>
      </c>
      <c r="AR283" s="71" t="s">
        <v>62</v>
      </c>
      <c r="AS283" s="71"/>
      <c r="AT283" s="71" t="s">
        <v>63</v>
      </c>
      <c r="AU283" s="71"/>
      <c r="AV283" s="79" t="str" cm="1">
        <f t="array" ref="AV28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83" s="79" t="str" cm="1">
        <f t="array" ref="AW28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83" s="71" t="str" cm="1">
        <f t="array" ref="AX28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83" s="71"/>
      <c r="AZ283" s="71"/>
      <c r="BA283" s="71" t="s">
        <v>4724</v>
      </c>
      <c r="BB283" s="73" t="s">
        <v>4725</v>
      </c>
      <c r="BC283" s="36"/>
      <c r="BD283" s="35"/>
    </row>
    <row r="284" spans="1:56" ht="85" customHeight="1">
      <c r="A284" s="70">
        <v>283</v>
      </c>
      <c r="B284" s="71" t="s">
        <v>4726</v>
      </c>
      <c r="C284" s="71" t="s">
        <v>800</v>
      </c>
      <c r="D284" s="71" t="s">
        <v>4727</v>
      </c>
      <c r="E284" s="71" t="s">
        <v>1502</v>
      </c>
      <c r="F284" s="71" t="s">
        <v>231</v>
      </c>
      <c r="G284" s="71" t="s">
        <v>736</v>
      </c>
      <c r="H284" s="71" t="s">
        <v>217</v>
      </c>
      <c r="I284" s="71" t="s">
        <v>1215</v>
      </c>
      <c r="J284" s="71" t="s">
        <v>1432</v>
      </c>
      <c r="K284" s="71" t="s">
        <v>243</v>
      </c>
      <c r="L284" s="71" t="s">
        <v>4728</v>
      </c>
      <c r="M284" s="71" t="s">
        <v>4729</v>
      </c>
      <c r="N284" s="71"/>
      <c r="O284" s="71"/>
      <c r="P284" s="71"/>
      <c r="Q284" s="71"/>
      <c r="R284" s="71"/>
      <c r="S284" s="71"/>
      <c r="T284" s="71"/>
      <c r="U284" s="71"/>
      <c r="V284" s="71"/>
      <c r="W284" s="71"/>
      <c r="X284" s="71"/>
      <c r="Y284" s="71"/>
      <c r="Z284" s="71"/>
      <c r="AA284" s="71"/>
      <c r="AB284" s="71" t="s">
        <v>64</v>
      </c>
      <c r="AC284" s="71" t="s">
        <v>65</v>
      </c>
      <c r="AD284" s="71" t="s">
        <v>62</v>
      </c>
      <c r="AE284" s="71" t="s">
        <v>63</v>
      </c>
      <c r="AF284" s="71" t="s">
        <v>63</v>
      </c>
      <c r="AG284" s="71"/>
      <c r="AH284" s="71" t="s">
        <v>66</v>
      </c>
      <c r="AI284" s="71" t="s">
        <v>63</v>
      </c>
      <c r="AJ284" s="71" t="s">
        <v>63</v>
      </c>
      <c r="AK284" s="71" t="s">
        <v>63</v>
      </c>
      <c r="AL284" s="71" t="s">
        <v>62</v>
      </c>
      <c r="AM284" s="71" t="s">
        <v>63</v>
      </c>
      <c r="AN284" s="71"/>
      <c r="AO284" s="71"/>
      <c r="AP284" s="71" t="s">
        <v>4730</v>
      </c>
      <c r="AQ284" s="71" t="s">
        <v>1215</v>
      </c>
      <c r="AR284" s="71" t="s">
        <v>62</v>
      </c>
      <c r="AS284" s="71"/>
      <c r="AT284" s="71" t="s">
        <v>63</v>
      </c>
      <c r="AU284" s="71"/>
      <c r="AV284" s="79" t="str" cm="1">
        <f t="array" ref="AV28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84" s="79" t="str" cm="1">
        <f t="array" ref="AW28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84" s="71" t="str" cm="1">
        <f t="array" ref="AX28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84" s="71"/>
      <c r="AZ284" s="71"/>
      <c r="BA284" s="71" t="s">
        <v>4731</v>
      </c>
      <c r="BB284" s="73" t="s">
        <v>4732</v>
      </c>
      <c r="BC284" s="36"/>
      <c r="BD284" s="35"/>
    </row>
    <row r="285" spans="1:56" ht="85" customHeight="1">
      <c r="A285" s="70">
        <v>284</v>
      </c>
      <c r="B285" s="71" t="s">
        <v>4733</v>
      </c>
      <c r="C285" s="71" t="s">
        <v>735</v>
      </c>
      <c r="D285" s="71" t="s">
        <v>4734</v>
      </c>
      <c r="E285" s="71" t="s">
        <v>1486</v>
      </c>
      <c r="F285" s="71" t="s">
        <v>231</v>
      </c>
      <c r="G285" s="71" t="s">
        <v>736</v>
      </c>
      <c r="H285" s="71" t="s">
        <v>217</v>
      </c>
      <c r="I285" s="71" t="s">
        <v>1147</v>
      </c>
      <c r="J285" s="71" t="s">
        <v>1432</v>
      </c>
      <c r="K285" s="71" t="s">
        <v>266</v>
      </c>
      <c r="L285" s="71" t="s">
        <v>4735</v>
      </c>
      <c r="M285" s="71" t="s">
        <v>4736</v>
      </c>
      <c r="N285" s="71"/>
      <c r="O285" s="71"/>
      <c r="P285" s="71"/>
      <c r="Q285" s="71"/>
      <c r="R285" s="71"/>
      <c r="S285" s="71"/>
      <c r="T285" s="71"/>
      <c r="U285" s="71"/>
      <c r="V285" s="71"/>
      <c r="W285" s="71"/>
      <c r="X285" s="71"/>
      <c r="Y285" s="71"/>
      <c r="Z285" s="71"/>
      <c r="AA285" s="71"/>
      <c r="AB285" s="71" t="s">
        <v>64</v>
      </c>
      <c r="AC285" s="71" t="s">
        <v>65</v>
      </c>
      <c r="AD285" s="71" t="s">
        <v>62</v>
      </c>
      <c r="AE285" s="71" t="s">
        <v>63</v>
      </c>
      <c r="AF285" s="71" t="s">
        <v>63</v>
      </c>
      <c r="AG285" s="71"/>
      <c r="AH285" s="71" t="s">
        <v>66</v>
      </c>
      <c r="AI285" s="71" t="s">
        <v>132</v>
      </c>
      <c r="AJ285" s="71" t="s">
        <v>62</v>
      </c>
      <c r="AK285" s="71" t="s">
        <v>63</v>
      </c>
      <c r="AL285" s="71" t="s">
        <v>62</v>
      </c>
      <c r="AM285" s="71" t="s">
        <v>63</v>
      </c>
      <c r="AN285" s="71"/>
      <c r="AO285" s="71"/>
      <c r="AP285" s="71" t="s">
        <v>4737</v>
      </c>
      <c r="AQ285" s="71" t="s">
        <v>790</v>
      </c>
      <c r="AR285" s="71" t="s">
        <v>62</v>
      </c>
      <c r="AS285" s="71"/>
      <c r="AT285" s="71" t="s">
        <v>63</v>
      </c>
      <c r="AU285" s="71"/>
      <c r="AV285" s="79" t="str" cm="1">
        <f t="array" ref="AV28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85" s="79" t="str" cm="1">
        <f t="array" ref="AW28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85" s="71" t="str" cm="1">
        <f t="array" ref="AX28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85" s="71"/>
      <c r="AZ285" s="71"/>
      <c r="BA285" s="71" t="s">
        <v>4738</v>
      </c>
      <c r="BB285" s="73" t="s">
        <v>1149</v>
      </c>
      <c r="BC285" s="36"/>
      <c r="BD285" s="35"/>
    </row>
    <row r="286" spans="1:56" ht="85" customHeight="1">
      <c r="A286" s="70">
        <v>285</v>
      </c>
      <c r="B286" s="71" t="s">
        <v>4739</v>
      </c>
      <c r="C286" s="71" t="s">
        <v>800</v>
      </c>
      <c r="D286" s="71" t="s">
        <v>4740</v>
      </c>
      <c r="E286" s="71" t="s">
        <v>1430</v>
      </c>
      <c r="F286" s="71" t="s">
        <v>231</v>
      </c>
      <c r="G286" s="71" t="s">
        <v>736</v>
      </c>
      <c r="H286" s="71" t="s">
        <v>217</v>
      </c>
      <c r="I286" s="71" t="s">
        <v>194</v>
      </c>
      <c r="J286" s="71" t="s">
        <v>1432</v>
      </c>
      <c r="K286" s="71" t="s">
        <v>315</v>
      </c>
      <c r="L286" s="71" t="s">
        <v>4741</v>
      </c>
      <c r="M286" s="71" t="s">
        <v>4742</v>
      </c>
      <c r="N286" s="71"/>
      <c r="O286" s="71"/>
      <c r="P286" s="71"/>
      <c r="Q286" s="71"/>
      <c r="R286" s="71"/>
      <c r="S286" s="71"/>
      <c r="T286" s="71"/>
      <c r="U286" s="71"/>
      <c r="V286" s="71"/>
      <c r="W286" s="71"/>
      <c r="X286" s="71"/>
      <c r="Y286" s="71"/>
      <c r="Z286" s="71"/>
      <c r="AA286" s="71"/>
      <c r="AB286" s="71" t="s">
        <v>64</v>
      </c>
      <c r="AC286" s="71" t="s">
        <v>65</v>
      </c>
      <c r="AD286" s="71" t="s">
        <v>62</v>
      </c>
      <c r="AE286" s="71" t="s">
        <v>63</v>
      </c>
      <c r="AF286" s="71" t="s">
        <v>63</v>
      </c>
      <c r="AG286" s="71"/>
      <c r="AH286" s="71" t="s">
        <v>66</v>
      </c>
      <c r="AI286" s="71" t="s">
        <v>63</v>
      </c>
      <c r="AJ286" s="71" t="s">
        <v>132</v>
      </c>
      <c r="AK286" s="71" t="s">
        <v>63</v>
      </c>
      <c r="AL286" s="71" t="s">
        <v>62</v>
      </c>
      <c r="AM286" s="71" t="s">
        <v>63</v>
      </c>
      <c r="AN286" s="71"/>
      <c r="AO286" s="71"/>
      <c r="AP286" s="71" t="s">
        <v>4743</v>
      </c>
      <c r="AQ286" s="71" t="s">
        <v>194</v>
      </c>
      <c r="AR286" s="71" t="s">
        <v>62</v>
      </c>
      <c r="AS286" s="71"/>
      <c r="AT286" s="71" t="s">
        <v>63</v>
      </c>
      <c r="AU286" s="71"/>
      <c r="AV286" s="79" t="str" cm="1">
        <f t="array" ref="AV28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86" s="79" t="str" cm="1">
        <f t="array" ref="AW28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86" s="71" t="str" cm="1">
        <f t="array" ref="AX28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86" s="71"/>
      <c r="AZ286" s="71"/>
      <c r="BA286" s="71" t="s">
        <v>4744</v>
      </c>
      <c r="BB286" s="73" t="s">
        <v>4745</v>
      </c>
      <c r="BC286" s="36"/>
      <c r="BD286" s="35"/>
    </row>
    <row r="287" spans="1:56" ht="85" customHeight="1">
      <c r="A287" s="70">
        <v>286</v>
      </c>
      <c r="B287" s="71" t="s">
        <v>4746</v>
      </c>
      <c r="C287" s="71" t="s">
        <v>735</v>
      </c>
      <c r="D287" s="71" t="s">
        <v>4747</v>
      </c>
      <c r="E287" s="71" t="s">
        <v>1486</v>
      </c>
      <c r="F287" s="71" t="s">
        <v>231</v>
      </c>
      <c r="G287" s="71" t="s">
        <v>736</v>
      </c>
      <c r="H287" s="71" t="s">
        <v>217</v>
      </c>
      <c r="I287" s="71" t="s">
        <v>840</v>
      </c>
      <c r="J287" s="71" t="s">
        <v>1432</v>
      </c>
      <c r="K287" s="71" t="s">
        <v>315</v>
      </c>
      <c r="L287" s="71" t="s">
        <v>4748</v>
      </c>
      <c r="M287" s="71" t="s">
        <v>4749</v>
      </c>
      <c r="N287" s="71"/>
      <c r="O287" s="71"/>
      <c r="P287" s="71"/>
      <c r="Q287" s="71"/>
      <c r="R287" s="71"/>
      <c r="S287" s="71"/>
      <c r="T287" s="71"/>
      <c r="U287" s="71"/>
      <c r="V287" s="71"/>
      <c r="W287" s="71"/>
      <c r="X287" s="71"/>
      <c r="Y287" s="71"/>
      <c r="Z287" s="71"/>
      <c r="AA287" s="71"/>
      <c r="AB287" s="71" t="s">
        <v>64</v>
      </c>
      <c r="AC287" s="71" t="s">
        <v>65</v>
      </c>
      <c r="AD287" s="71" t="s">
        <v>62</v>
      </c>
      <c r="AE287" s="71" t="s">
        <v>62</v>
      </c>
      <c r="AF287" s="71" t="s">
        <v>63</v>
      </c>
      <c r="AG287" s="71"/>
      <c r="AH287" s="71" t="s">
        <v>66</v>
      </c>
      <c r="AI287" s="71" t="s">
        <v>63</v>
      </c>
      <c r="AJ287" s="71" t="s">
        <v>63</v>
      </c>
      <c r="AK287" s="71" t="s">
        <v>63</v>
      </c>
      <c r="AL287" s="71" t="s">
        <v>62</v>
      </c>
      <c r="AM287" s="71" t="s">
        <v>63</v>
      </c>
      <c r="AN287" s="71"/>
      <c r="AO287" s="71"/>
      <c r="AP287" s="71" t="s">
        <v>4750</v>
      </c>
      <c r="AQ287" s="71" t="s">
        <v>840</v>
      </c>
      <c r="AR287" s="71" t="s">
        <v>62</v>
      </c>
      <c r="AS287" s="71"/>
      <c r="AT287" s="71" t="s">
        <v>63</v>
      </c>
      <c r="AU287" s="71"/>
      <c r="AV287" s="79" t="str" cm="1">
        <f t="array" ref="AV28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87" s="79" t="str" cm="1">
        <f t="array" ref="AW28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87" s="71" t="str" cm="1">
        <f t="array" ref="AX28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87" s="71"/>
      <c r="AZ287" s="71"/>
      <c r="BA287" s="71" t="s">
        <v>4751</v>
      </c>
      <c r="BB287" s="73"/>
      <c r="BC287" s="36"/>
      <c r="BD287" s="35"/>
    </row>
    <row r="288" spans="1:56" ht="85" customHeight="1">
      <c r="A288" s="70">
        <v>287</v>
      </c>
      <c r="B288" s="71" t="s">
        <v>4752</v>
      </c>
      <c r="C288" s="71" t="s">
        <v>800</v>
      </c>
      <c r="D288" s="71" t="s">
        <v>4753</v>
      </c>
      <c r="E288" s="71" t="s">
        <v>1486</v>
      </c>
      <c r="F288" s="71" t="s">
        <v>231</v>
      </c>
      <c r="G288" s="71" t="s">
        <v>736</v>
      </c>
      <c r="H288" s="71" t="s">
        <v>217</v>
      </c>
      <c r="I288" s="71" t="s">
        <v>1215</v>
      </c>
      <c r="J288" s="71" t="s">
        <v>1432</v>
      </c>
      <c r="K288" s="71" t="s">
        <v>243</v>
      </c>
      <c r="L288" s="71" t="s">
        <v>4754</v>
      </c>
      <c r="M288" s="71" t="s">
        <v>4755</v>
      </c>
      <c r="N288" s="71"/>
      <c r="O288" s="71"/>
      <c r="P288" s="71"/>
      <c r="Q288" s="71"/>
      <c r="R288" s="71"/>
      <c r="S288" s="71"/>
      <c r="T288" s="71"/>
      <c r="U288" s="71"/>
      <c r="V288" s="71"/>
      <c r="W288" s="71"/>
      <c r="X288" s="71"/>
      <c r="Y288" s="71"/>
      <c r="Z288" s="71"/>
      <c r="AA288" s="71"/>
      <c r="AB288" s="71" t="s">
        <v>64</v>
      </c>
      <c r="AC288" s="71" t="s">
        <v>65</v>
      </c>
      <c r="AD288" s="71" t="s">
        <v>62</v>
      </c>
      <c r="AE288" s="71" t="s">
        <v>62</v>
      </c>
      <c r="AF288" s="71" t="s">
        <v>63</v>
      </c>
      <c r="AG288" s="71"/>
      <c r="AH288" s="71" t="s">
        <v>66</v>
      </c>
      <c r="AI288" s="71" t="s">
        <v>63</v>
      </c>
      <c r="AJ288" s="71" t="s">
        <v>132</v>
      </c>
      <c r="AK288" s="71" t="s">
        <v>132</v>
      </c>
      <c r="AL288" s="71" t="s">
        <v>62</v>
      </c>
      <c r="AM288" s="71" t="s">
        <v>63</v>
      </c>
      <c r="AN288" s="71"/>
      <c r="AO288" s="71"/>
      <c r="AP288" s="71" t="s">
        <v>4756</v>
      </c>
      <c r="AQ288" s="71" t="s">
        <v>790</v>
      </c>
      <c r="AR288" s="71" t="s">
        <v>62</v>
      </c>
      <c r="AS288" s="71"/>
      <c r="AT288" s="71" t="s">
        <v>62</v>
      </c>
      <c r="AU288" s="71"/>
      <c r="AV288" s="79" t="str" cm="1">
        <f t="array" ref="AV28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88" s="79" t="str" cm="1">
        <f t="array" ref="AW28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88" s="71" t="str" cm="1">
        <f t="array" ref="AX28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88" s="71"/>
      <c r="AZ288" s="71"/>
      <c r="BA288" s="22" t="s">
        <v>4757</v>
      </c>
      <c r="BB288" s="73"/>
      <c r="BC288" s="36"/>
      <c r="BD288" s="35"/>
    </row>
    <row r="289" spans="1:56" ht="85" customHeight="1">
      <c r="A289" s="70">
        <v>288</v>
      </c>
      <c r="B289" s="71" t="s">
        <v>4758</v>
      </c>
      <c r="C289" s="71" t="s">
        <v>735</v>
      </c>
      <c r="D289" s="71" t="s">
        <v>4759</v>
      </c>
      <c r="E289" s="71" t="s">
        <v>4760</v>
      </c>
      <c r="F289" s="71" t="s">
        <v>231</v>
      </c>
      <c r="G289" s="71" t="s">
        <v>736</v>
      </c>
      <c r="H289" s="71" t="s">
        <v>217</v>
      </c>
      <c r="I289" s="71" t="s">
        <v>4761</v>
      </c>
      <c r="J289" s="71" t="s">
        <v>1927</v>
      </c>
      <c r="K289" s="71" t="s">
        <v>4762</v>
      </c>
      <c r="L289" s="71" t="s">
        <v>4763</v>
      </c>
      <c r="M289" s="71" t="s">
        <v>4764</v>
      </c>
      <c r="N289" s="71"/>
      <c r="O289" s="71"/>
      <c r="P289" s="71"/>
      <c r="Q289" s="71"/>
      <c r="R289" s="71"/>
      <c r="S289" s="71"/>
      <c r="T289" s="71"/>
      <c r="U289" s="71"/>
      <c r="V289" s="71"/>
      <c r="W289" s="71"/>
      <c r="X289" s="71"/>
      <c r="Y289" s="71"/>
      <c r="Z289" s="71"/>
      <c r="AA289" s="71"/>
      <c r="AB289" s="71" t="s">
        <v>64</v>
      </c>
      <c r="AC289" s="71" t="s">
        <v>65</v>
      </c>
      <c r="AD289" s="71" t="s">
        <v>62</v>
      </c>
      <c r="AE289" s="71" t="s">
        <v>63</v>
      </c>
      <c r="AF289" s="71" t="s">
        <v>63</v>
      </c>
      <c r="AG289" s="71"/>
      <c r="AH289" s="71" t="s">
        <v>66</v>
      </c>
      <c r="AI289" s="71" t="s">
        <v>63</v>
      </c>
      <c r="AJ289" s="71" t="s">
        <v>63</v>
      </c>
      <c r="AK289" s="71" t="s">
        <v>63</v>
      </c>
      <c r="AL289" s="71" t="s">
        <v>62</v>
      </c>
      <c r="AM289" s="71" t="s">
        <v>63</v>
      </c>
      <c r="AN289" s="71"/>
      <c r="AO289" s="71"/>
      <c r="AP289" s="71" t="s">
        <v>4765</v>
      </c>
      <c r="AQ289" s="71" t="s">
        <v>4766</v>
      </c>
      <c r="AR289" s="71" t="s">
        <v>63</v>
      </c>
      <c r="AS289" s="71"/>
      <c r="AT289" s="71" t="s">
        <v>63</v>
      </c>
      <c r="AU289" s="71"/>
      <c r="AV289" s="79" t="str" cm="1">
        <f t="array" ref="AV28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89" s="79" t="str" cm="1">
        <f t="array" ref="AW28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89" s="71" t="str" cm="1">
        <f t="array" ref="AX28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89" s="71"/>
      <c r="AZ289" s="71"/>
      <c r="BA289" s="71" t="s">
        <v>4767</v>
      </c>
      <c r="BB289" s="73" t="s">
        <v>4768</v>
      </c>
      <c r="BC289" s="36"/>
      <c r="BD289" s="35"/>
    </row>
    <row r="290" spans="1:56" ht="85" customHeight="1">
      <c r="A290" s="70">
        <v>289</v>
      </c>
      <c r="B290" s="71" t="s">
        <v>4769</v>
      </c>
      <c r="C290" s="71"/>
      <c r="D290" s="71" t="s">
        <v>4770</v>
      </c>
      <c r="E290" s="71" t="s">
        <v>1505</v>
      </c>
      <c r="F290" s="71" t="s">
        <v>231</v>
      </c>
      <c r="G290" s="71" t="s">
        <v>232</v>
      </c>
      <c r="H290" s="71" t="s">
        <v>217</v>
      </c>
      <c r="I290" s="71" t="s">
        <v>509</v>
      </c>
      <c r="J290" s="71" t="s">
        <v>1432</v>
      </c>
      <c r="K290" s="71" t="s">
        <v>218</v>
      </c>
      <c r="L290" s="71" t="s">
        <v>4771</v>
      </c>
      <c r="M290" s="71" t="s">
        <v>4772</v>
      </c>
      <c r="N290" s="71"/>
      <c r="O290" s="71"/>
      <c r="P290" s="71"/>
      <c r="Q290" s="71"/>
      <c r="R290" s="71"/>
      <c r="S290" s="71"/>
      <c r="T290" s="71"/>
      <c r="U290" s="71"/>
      <c r="V290" s="71"/>
      <c r="W290" s="71"/>
      <c r="X290" s="71"/>
      <c r="Y290" s="71"/>
      <c r="Z290" s="71"/>
      <c r="AA290" s="71"/>
      <c r="AB290" s="71" t="s">
        <v>64</v>
      </c>
      <c r="AC290" s="71" t="s">
        <v>65</v>
      </c>
      <c r="AD290" s="71" t="s">
        <v>62</v>
      </c>
      <c r="AE290" s="71" t="s">
        <v>63</v>
      </c>
      <c r="AF290" s="71" t="s">
        <v>63</v>
      </c>
      <c r="AG290" s="71"/>
      <c r="AH290" s="71" t="s">
        <v>85</v>
      </c>
      <c r="AI290" s="71" t="s">
        <v>63</v>
      </c>
      <c r="AJ290" s="71" t="s">
        <v>63</v>
      </c>
      <c r="AK290" s="71" t="s">
        <v>63</v>
      </c>
      <c r="AL290" s="71" t="s">
        <v>63</v>
      </c>
      <c r="AM290" s="71" t="s">
        <v>132</v>
      </c>
      <c r="AN290" s="71"/>
      <c r="AO290" s="71"/>
      <c r="AP290" s="71" t="s">
        <v>4773</v>
      </c>
      <c r="AQ290" s="71" t="s">
        <v>509</v>
      </c>
      <c r="AR290" s="71" t="s">
        <v>62</v>
      </c>
      <c r="AS290" s="71"/>
      <c r="AT290" s="71" t="s">
        <v>63</v>
      </c>
      <c r="AU290" s="71"/>
      <c r="AV290" s="79" t="str" cm="1">
        <f t="array" ref="AV29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90" s="79" t="str" cm="1">
        <f t="array" ref="AW29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90" s="71" t="str" cm="1">
        <f t="array" ref="AX29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90" s="71"/>
      <c r="AZ290" s="71"/>
      <c r="BA290" s="71" t="s">
        <v>4774</v>
      </c>
      <c r="BB290" s="73" t="s">
        <v>745</v>
      </c>
      <c r="BC290" s="36"/>
      <c r="BD290" s="35"/>
    </row>
    <row r="291" spans="1:56" ht="85" customHeight="1">
      <c r="A291" s="70">
        <v>290</v>
      </c>
      <c r="B291" s="71" t="s">
        <v>4776</v>
      </c>
      <c r="C291" s="71" t="s">
        <v>735</v>
      </c>
      <c r="D291" s="71" t="s">
        <v>4777</v>
      </c>
      <c r="E291" s="71" t="s">
        <v>1565</v>
      </c>
      <c r="F291" s="71" t="s">
        <v>231</v>
      </c>
      <c r="G291" s="71" t="s">
        <v>584</v>
      </c>
      <c r="H291" s="71" t="s">
        <v>217</v>
      </c>
      <c r="I291" s="71" t="s">
        <v>1215</v>
      </c>
      <c r="J291" s="71" t="s">
        <v>1432</v>
      </c>
      <c r="K291" s="71" t="s">
        <v>243</v>
      </c>
      <c r="L291" s="71" t="s">
        <v>4778</v>
      </c>
      <c r="M291" s="71" t="s">
        <v>4779</v>
      </c>
      <c r="N291" s="71"/>
      <c r="O291" s="71"/>
      <c r="P291" s="71"/>
      <c r="Q291" s="71"/>
      <c r="R291" s="71"/>
      <c r="S291" s="71"/>
      <c r="T291" s="71"/>
      <c r="U291" s="71"/>
      <c r="V291" s="71"/>
      <c r="W291" s="71"/>
      <c r="X291" s="71"/>
      <c r="Y291" s="71"/>
      <c r="Z291" s="71"/>
      <c r="AA291" s="71"/>
      <c r="AB291" s="71" t="s">
        <v>64</v>
      </c>
      <c r="AC291" s="71" t="s">
        <v>65</v>
      </c>
      <c r="AD291" s="71" t="s">
        <v>62</v>
      </c>
      <c r="AE291" s="71" t="s">
        <v>62</v>
      </c>
      <c r="AF291" s="71" t="s">
        <v>63</v>
      </c>
      <c r="AG291" s="71"/>
      <c r="AH291" s="71" t="s">
        <v>66</v>
      </c>
      <c r="AI291" s="71" t="s">
        <v>63</v>
      </c>
      <c r="AJ291" s="71" t="s">
        <v>132</v>
      </c>
      <c r="AK291" s="71" t="s">
        <v>63</v>
      </c>
      <c r="AL291" s="71" t="s">
        <v>62</v>
      </c>
      <c r="AM291" s="71" t="s">
        <v>63</v>
      </c>
      <c r="AN291" s="71"/>
      <c r="AO291" s="71"/>
      <c r="AP291" s="71" t="s">
        <v>4780</v>
      </c>
      <c r="AQ291" s="71" t="s">
        <v>4781</v>
      </c>
      <c r="AR291" s="71" t="s">
        <v>62</v>
      </c>
      <c r="AS291" s="71"/>
      <c r="AT291" s="71" t="s">
        <v>63</v>
      </c>
      <c r="AU291" s="71"/>
      <c r="AV291" s="79" t="str" cm="1">
        <f t="array" ref="AV29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91" s="79" t="str" cm="1">
        <f t="array" ref="AW29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91" s="71" t="str" cm="1">
        <f t="array" ref="AX29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91" s="71"/>
      <c r="AZ291" s="71"/>
      <c r="BA291" s="22" t="s">
        <v>4782</v>
      </c>
      <c r="BB291" s="73" t="s">
        <v>4450</v>
      </c>
      <c r="BC291" s="36"/>
      <c r="BD291" s="35"/>
    </row>
    <row r="292" spans="1:56" ht="85" customHeight="1">
      <c r="A292" s="70">
        <v>291</v>
      </c>
      <c r="B292" s="71" t="s">
        <v>4783</v>
      </c>
      <c r="C292" s="71" t="s">
        <v>381</v>
      </c>
      <c r="D292" s="71" t="s">
        <v>4784</v>
      </c>
      <c r="E292" s="71" t="s">
        <v>1452</v>
      </c>
      <c r="F292" s="71" t="s">
        <v>54</v>
      </c>
      <c r="G292" s="71" t="s">
        <v>125</v>
      </c>
      <c r="H292" s="71" t="s">
        <v>233</v>
      </c>
      <c r="I292" s="71" t="s">
        <v>285</v>
      </c>
      <c r="J292" s="71" t="s">
        <v>1432</v>
      </c>
      <c r="K292" s="71" t="s">
        <v>279</v>
      </c>
      <c r="L292" s="71" t="s">
        <v>4785</v>
      </c>
      <c r="M292" s="71" t="s">
        <v>4786</v>
      </c>
      <c r="N292" s="71" t="s">
        <v>1575</v>
      </c>
      <c r="O292" s="71" t="s">
        <v>1435</v>
      </c>
      <c r="P292" s="71" t="s">
        <v>60</v>
      </c>
      <c r="Q292" s="71" t="s">
        <v>155</v>
      </c>
      <c r="R292" s="71" t="s">
        <v>1669</v>
      </c>
      <c r="S292" s="71" t="s">
        <v>62</v>
      </c>
      <c r="T292" s="71" t="s">
        <v>62</v>
      </c>
      <c r="U292" s="71" t="s">
        <v>62</v>
      </c>
      <c r="V292" s="71" t="s">
        <v>62</v>
      </c>
      <c r="W292" s="71" t="s">
        <v>63</v>
      </c>
      <c r="X292" s="71" t="s">
        <v>63</v>
      </c>
      <c r="Y292" s="71" t="s">
        <v>62</v>
      </c>
      <c r="Z292" s="71" t="s">
        <v>63</v>
      </c>
      <c r="AA292" s="71" t="s">
        <v>63</v>
      </c>
      <c r="AB292" s="71" t="s">
        <v>64</v>
      </c>
      <c r="AC292" s="71" t="s">
        <v>84</v>
      </c>
      <c r="AD292" s="71" t="s">
        <v>62</v>
      </c>
      <c r="AE292" s="71" t="s">
        <v>62</v>
      </c>
      <c r="AF292" s="71" t="s">
        <v>62</v>
      </c>
      <c r="AG292" s="71" t="s">
        <v>63</v>
      </c>
      <c r="AH292" s="71" t="s">
        <v>85</v>
      </c>
      <c r="AI292" s="71" t="s">
        <v>63</v>
      </c>
      <c r="AJ292" s="71" t="s">
        <v>132</v>
      </c>
      <c r="AK292" s="71" t="s">
        <v>132</v>
      </c>
      <c r="AL292" s="71" t="s">
        <v>62</v>
      </c>
      <c r="AM292" s="71" t="s">
        <v>132</v>
      </c>
      <c r="AN292" s="71" t="s">
        <v>4787</v>
      </c>
      <c r="AO292" s="71" t="s">
        <v>4788</v>
      </c>
      <c r="AP292" s="71" t="s">
        <v>4789</v>
      </c>
      <c r="AQ292" s="71" t="s">
        <v>4308</v>
      </c>
      <c r="AR292" s="71" t="s">
        <v>62</v>
      </c>
      <c r="AS292" s="71"/>
      <c r="AT292" s="71" t="s">
        <v>63</v>
      </c>
      <c r="AU292" s="71" t="s">
        <v>1713</v>
      </c>
      <c r="AV292" s="79" cm="1">
        <f t="array" ref="AV29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292" s="79" cm="1">
        <f t="array" ref="AW29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292" s="71" t="str" cm="1">
        <f t="array" ref="AX29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292" s="71" t="s">
        <v>63</v>
      </c>
      <c r="AZ292" s="71"/>
      <c r="BA292" s="71" t="s">
        <v>4790</v>
      </c>
      <c r="BB292" s="73" t="s">
        <v>4791</v>
      </c>
      <c r="BC292" s="36"/>
      <c r="BD292" s="35"/>
    </row>
    <row r="293" spans="1:56" ht="85" customHeight="1">
      <c r="A293" s="70">
        <v>292</v>
      </c>
      <c r="B293" s="71" t="s">
        <v>4792</v>
      </c>
      <c r="C293" s="71" t="s">
        <v>1655</v>
      </c>
      <c r="D293" s="71" t="s">
        <v>4793</v>
      </c>
      <c r="E293" s="71" t="s">
        <v>1575</v>
      </c>
      <c r="F293" s="71" t="s">
        <v>231</v>
      </c>
      <c r="G293" s="71" t="s">
        <v>736</v>
      </c>
      <c r="H293" s="71" t="s">
        <v>217</v>
      </c>
      <c r="I293" s="71" t="s">
        <v>2162</v>
      </c>
      <c r="J293" s="71" t="s">
        <v>1432</v>
      </c>
      <c r="K293" s="71" t="s">
        <v>315</v>
      </c>
      <c r="L293" s="71" t="s">
        <v>4794</v>
      </c>
      <c r="M293" s="71" t="s">
        <v>4795</v>
      </c>
      <c r="N293" s="71" t="s">
        <v>1575</v>
      </c>
      <c r="O293" s="71" t="s">
        <v>1435</v>
      </c>
      <c r="P293" s="71"/>
      <c r="Q293" s="71"/>
      <c r="R293" s="71"/>
      <c r="S293" s="71"/>
      <c r="T293" s="71"/>
      <c r="U293" s="71"/>
      <c r="V293" s="71"/>
      <c r="W293" s="71"/>
      <c r="X293" s="71"/>
      <c r="Y293" s="71"/>
      <c r="Z293" s="71"/>
      <c r="AA293" s="71"/>
      <c r="AB293" s="71" t="s">
        <v>189</v>
      </c>
      <c r="AC293" s="71" t="s">
        <v>65</v>
      </c>
      <c r="AD293" s="71" t="s">
        <v>62</v>
      </c>
      <c r="AE293" s="71" t="s">
        <v>62</v>
      </c>
      <c r="AF293" s="71" t="s">
        <v>63</v>
      </c>
      <c r="AG293" s="71"/>
      <c r="AH293" s="71" t="s">
        <v>66</v>
      </c>
      <c r="AI293" s="71" t="s">
        <v>63</v>
      </c>
      <c r="AJ293" s="71" t="s">
        <v>63</v>
      </c>
      <c r="AK293" s="71" t="s">
        <v>63</v>
      </c>
      <c r="AL293" s="71" t="s">
        <v>63</v>
      </c>
      <c r="AM293" s="71" t="s">
        <v>63</v>
      </c>
      <c r="AN293" s="71"/>
      <c r="AO293" s="71"/>
      <c r="AP293" s="71" t="s">
        <v>4796</v>
      </c>
      <c r="AQ293" s="71" t="s">
        <v>465</v>
      </c>
      <c r="AR293" s="71" t="s">
        <v>63</v>
      </c>
      <c r="AS293" s="71"/>
      <c r="AT293" s="71" t="s">
        <v>62</v>
      </c>
      <c r="AU293" s="71"/>
      <c r="AV293" s="79" t="str" cm="1">
        <f t="array" ref="AV29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93" s="79" t="str" cm="1">
        <f t="array" ref="AW29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93" s="71" t="str" cm="1">
        <f t="array" ref="AX29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93" s="71"/>
      <c r="AZ293" s="71"/>
      <c r="BA293" s="71" t="s">
        <v>4797</v>
      </c>
      <c r="BB293" s="73" t="s">
        <v>4798</v>
      </c>
      <c r="BC293" s="36"/>
      <c r="BD293" s="35"/>
    </row>
    <row r="294" spans="1:56" ht="85" customHeight="1">
      <c r="A294" s="70">
        <v>293</v>
      </c>
      <c r="B294" s="71" t="s">
        <v>4799</v>
      </c>
      <c r="C294" s="71" t="s">
        <v>850</v>
      </c>
      <c r="D294" s="71" t="s">
        <v>4800</v>
      </c>
      <c r="E294" s="71" t="s">
        <v>1430</v>
      </c>
      <c r="F294" s="71" t="s">
        <v>54</v>
      </c>
      <c r="G294" s="71" t="s">
        <v>125</v>
      </c>
      <c r="H294" s="71" t="s">
        <v>233</v>
      </c>
      <c r="I294" s="71" t="s">
        <v>2160</v>
      </c>
      <c r="J294" s="71" t="s">
        <v>1432</v>
      </c>
      <c r="K294" s="71" t="s">
        <v>315</v>
      </c>
      <c r="L294" s="71" t="s">
        <v>4801</v>
      </c>
      <c r="M294" s="71" t="s">
        <v>4802</v>
      </c>
      <c r="N294" s="71" t="s">
        <v>1461</v>
      </c>
      <c r="O294" s="71" t="s">
        <v>1668</v>
      </c>
      <c r="P294" s="71" t="s">
        <v>60</v>
      </c>
      <c r="Q294" s="71" t="s">
        <v>81</v>
      </c>
      <c r="R294" s="71" t="s">
        <v>1669</v>
      </c>
      <c r="S294" s="71" t="s">
        <v>62</v>
      </c>
      <c r="T294" s="71" t="s">
        <v>62</v>
      </c>
      <c r="U294" s="71" t="s">
        <v>62</v>
      </c>
      <c r="V294" s="71" t="s">
        <v>62</v>
      </c>
      <c r="W294" s="71" t="s">
        <v>63</v>
      </c>
      <c r="X294" s="71" t="s">
        <v>63</v>
      </c>
      <c r="Y294" s="71" t="s">
        <v>62</v>
      </c>
      <c r="Z294" s="71" t="s">
        <v>63</v>
      </c>
      <c r="AA294" s="71" t="s">
        <v>62</v>
      </c>
      <c r="AB294" s="71" t="s">
        <v>64</v>
      </c>
      <c r="AC294" s="71" t="s">
        <v>100</v>
      </c>
      <c r="AD294" s="71" t="s">
        <v>62</v>
      </c>
      <c r="AE294" s="71" t="s">
        <v>62</v>
      </c>
      <c r="AF294" s="71" t="s">
        <v>62</v>
      </c>
      <c r="AG294" s="71" t="s">
        <v>63</v>
      </c>
      <c r="AH294" s="71" t="s">
        <v>85</v>
      </c>
      <c r="AI294" s="71" t="s">
        <v>63</v>
      </c>
      <c r="AJ294" s="71" t="s">
        <v>132</v>
      </c>
      <c r="AK294" s="71" t="s">
        <v>63</v>
      </c>
      <c r="AL294" s="71" t="s">
        <v>62</v>
      </c>
      <c r="AM294" s="71" t="s">
        <v>62</v>
      </c>
      <c r="AN294" s="71" t="s">
        <v>4803</v>
      </c>
      <c r="AO294" s="71" t="s">
        <v>4804</v>
      </c>
      <c r="AP294" s="71" t="s">
        <v>4805</v>
      </c>
      <c r="AQ294" s="71" t="s">
        <v>465</v>
      </c>
      <c r="AR294" s="71" t="s">
        <v>63</v>
      </c>
      <c r="AS294" s="71"/>
      <c r="AT294" s="71" t="s">
        <v>62</v>
      </c>
      <c r="AU294" s="71" t="s">
        <v>1702</v>
      </c>
      <c r="AV294" s="79" cm="1">
        <f t="array" ref="AV29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294" s="79" cm="1">
        <f t="array" ref="AW29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294" s="71" t="str" cm="1">
        <f t="array" ref="AX29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294" s="71" t="s">
        <v>63</v>
      </c>
      <c r="AZ294" s="71"/>
      <c r="BA294" s="71" t="s">
        <v>4806</v>
      </c>
      <c r="BB294" s="73"/>
      <c r="BC294" s="36"/>
      <c r="BD294" s="35"/>
    </row>
    <row r="295" spans="1:56" ht="85" customHeight="1">
      <c r="A295" s="70">
        <v>294</v>
      </c>
      <c r="B295" s="71" t="s">
        <v>4807</v>
      </c>
      <c r="C295" s="71" t="s">
        <v>735</v>
      </c>
      <c r="D295" s="71" t="s">
        <v>4808</v>
      </c>
      <c r="E295" s="71" t="s">
        <v>1494</v>
      </c>
      <c r="F295" s="71" t="s">
        <v>231</v>
      </c>
      <c r="G295" s="71" t="s">
        <v>736</v>
      </c>
      <c r="H295" s="71" t="s">
        <v>217</v>
      </c>
      <c r="I295" s="71" t="s">
        <v>1215</v>
      </c>
      <c r="J295" s="71" t="s">
        <v>1432</v>
      </c>
      <c r="K295" s="71" t="s">
        <v>243</v>
      </c>
      <c r="L295" s="71" t="s">
        <v>4809</v>
      </c>
      <c r="M295" s="71" t="s">
        <v>4810</v>
      </c>
      <c r="N295" s="71"/>
      <c r="O295" s="71"/>
      <c r="P295" s="71"/>
      <c r="Q295" s="71"/>
      <c r="R295" s="71"/>
      <c r="S295" s="71"/>
      <c r="T295" s="71"/>
      <c r="U295" s="71"/>
      <c r="V295" s="71"/>
      <c r="W295" s="71"/>
      <c r="X295" s="71"/>
      <c r="Y295" s="71"/>
      <c r="Z295" s="71"/>
      <c r="AA295" s="71"/>
      <c r="AB295" s="71" t="s">
        <v>64</v>
      </c>
      <c r="AC295" s="71" t="s">
        <v>65</v>
      </c>
      <c r="AD295" s="71" t="s">
        <v>62</v>
      </c>
      <c r="AE295" s="71" t="s">
        <v>63</v>
      </c>
      <c r="AF295" s="71" t="s">
        <v>63</v>
      </c>
      <c r="AG295" s="71"/>
      <c r="AH295" s="71" t="s">
        <v>66</v>
      </c>
      <c r="AI295" s="71" t="s">
        <v>63</v>
      </c>
      <c r="AJ295" s="71" t="s">
        <v>63</v>
      </c>
      <c r="AK295" s="71" t="s">
        <v>63</v>
      </c>
      <c r="AL295" s="71" t="s">
        <v>62</v>
      </c>
      <c r="AM295" s="71" t="s">
        <v>63</v>
      </c>
      <c r="AN295" s="71"/>
      <c r="AO295" s="71"/>
      <c r="AP295" s="71" t="s">
        <v>4811</v>
      </c>
      <c r="AQ295" s="71" t="s">
        <v>1215</v>
      </c>
      <c r="AR295" s="71" t="s">
        <v>62</v>
      </c>
      <c r="AS295" s="71"/>
      <c r="AT295" s="71" t="s">
        <v>63</v>
      </c>
      <c r="AU295" s="71"/>
      <c r="AV295" s="79" t="str" cm="1">
        <f t="array" ref="AV29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95" s="79" t="str" cm="1">
        <f t="array" ref="AW29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95" s="71" t="str" cm="1">
        <f t="array" ref="AX29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95" s="71"/>
      <c r="AZ295" s="71"/>
      <c r="BA295" s="71" t="s">
        <v>4812</v>
      </c>
      <c r="BB295" s="73" t="s">
        <v>4813</v>
      </c>
      <c r="BC295" s="36"/>
      <c r="BD295" s="35"/>
    </row>
    <row r="296" spans="1:56" ht="85" customHeight="1">
      <c r="A296" s="70">
        <v>295</v>
      </c>
      <c r="B296" s="71" t="s">
        <v>4814</v>
      </c>
      <c r="C296" s="71" t="s">
        <v>4815</v>
      </c>
      <c r="D296" s="71" t="s">
        <v>4816</v>
      </c>
      <c r="E296" s="71" t="s">
        <v>1505</v>
      </c>
      <c r="F296" s="71" t="s">
        <v>231</v>
      </c>
      <c r="G296" s="71" t="s">
        <v>736</v>
      </c>
      <c r="H296" s="71" t="s">
        <v>217</v>
      </c>
      <c r="I296" s="71" t="s">
        <v>250</v>
      </c>
      <c r="J296" s="71" t="s">
        <v>1432</v>
      </c>
      <c r="K296" s="71" t="s">
        <v>243</v>
      </c>
      <c r="L296" s="71" t="s">
        <v>4817</v>
      </c>
      <c r="M296" s="71" t="s">
        <v>4818</v>
      </c>
      <c r="N296" s="71"/>
      <c r="O296" s="71"/>
      <c r="P296" s="71"/>
      <c r="Q296" s="71"/>
      <c r="R296" s="71"/>
      <c r="S296" s="71"/>
      <c r="T296" s="71"/>
      <c r="U296" s="71"/>
      <c r="V296" s="71"/>
      <c r="W296" s="71"/>
      <c r="X296" s="71"/>
      <c r="Y296" s="71"/>
      <c r="Z296" s="71"/>
      <c r="AA296" s="71"/>
      <c r="AB296" s="71" t="s">
        <v>64</v>
      </c>
      <c r="AC296" s="71" t="s">
        <v>65</v>
      </c>
      <c r="AD296" s="71" t="s">
        <v>62</v>
      </c>
      <c r="AE296" s="71" t="s">
        <v>63</v>
      </c>
      <c r="AF296" s="71" t="s">
        <v>63</v>
      </c>
      <c r="AG296" s="71"/>
      <c r="AH296" s="71" t="s">
        <v>66</v>
      </c>
      <c r="AI296" s="71" t="s">
        <v>63</v>
      </c>
      <c r="AJ296" s="71" t="s">
        <v>63</v>
      </c>
      <c r="AK296" s="71" t="s">
        <v>63</v>
      </c>
      <c r="AL296" s="71" t="s">
        <v>63</v>
      </c>
      <c r="AM296" s="71" t="s">
        <v>62</v>
      </c>
      <c r="AN296" s="71"/>
      <c r="AO296" s="71"/>
      <c r="AP296" s="71" t="s">
        <v>4819</v>
      </c>
      <c r="AQ296" s="71" t="s">
        <v>250</v>
      </c>
      <c r="AR296" s="71" t="s">
        <v>62</v>
      </c>
      <c r="AS296" s="71"/>
      <c r="AT296" s="71" t="s">
        <v>63</v>
      </c>
      <c r="AU296" s="71"/>
      <c r="AV296" s="79" t="str" cm="1">
        <f t="array" ref="AV29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96" s="79" t="str" cm="1">
        <f t="array" ref="AW29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96" s="71" t="str" cm="1">
        <f t="array" ref="AX29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96" s="71"/>
      <c r="AZ296" s="71"/>
      <c r="BA296" s="71" t="s">
        <v>4820</v>
      </c>
      <c r="BB296" s="73"/>
      <c r="BC296" s="36"/>
      <c r="BD296" s="35"/>
    </row>
    <row r="297" spans="1:56" ht="85" customHeight="1">
      <c r="A297" s="70">
        <v>296</v>
      </c>
      <c r="B297" s="71" t="s">
        <v>4821</v>
      </c>
      <c r="C297" s="71" t="s">
        <v>735</v>
      </c>
      <c r="D297" s="71" t="s">
        <v>4822</v>
      </c>
      <c r="E297" s="71" t="s">
        <v>1502</v>
      </c>
      <c r="F297" s="71" t="s">
        <v>231</v>
      </c>
      <c r="G297" s="71" t="s">
        <v>736</v>
      </c>
      <c r="H297" s="71" t="s">
        <v>217</v>
      </c>
      <c r="I297" s="71" t="s">
        <v>842</v>
      </c>
      <c r="J297" s="71" t="s">
        <v>1432</v>
      </c>
      <c r="K297" s="71" t="s">
        <v>315</v>
      </c>
      <c r="L297" s="71" t="s">
        <v>4823</v>
      </c>
      <c r="M297" s="71" t="s">
        <v>4824</v>
      </c>
      <c r="N297" s="71"/>
      <c r="O297" s="71"/>
      <c r="P297" s="71"/>
      <c r="Q297" s="71"/>
      <c r="R297" s="71"/>
      <c r="S297" s="71"/>
      <c r="T297" s="71"/>
      <c r="U297" s="71"/>
      <c r="V297" s="71"/>
      <c r="W297" s="71"/>
      <c r="X297" s="71"/>
      <c r="Y297" s="71"/>
      <c r="Z297" s="71"/>
      <c r="AA297" s="71"/>
      <c r="AB297" s="71" t="s">
        <v>64</v>
      </c>
      <c r="AC297" s="71" t="s">
        <v>65</v>
      </c>
      <c r="AD297" s="71" t="s">
        <v>62</v>
      </c>
      <c r="AE297" s="71" t="s">
        <v>62</v>
      </c>
      <c r="AF297" s="71" t="s">
        <v>63</v>
      </c>
      <c r="AG297" s="71"/>
      <c r="AH297" s="71" t="s">
        <v>66</v>
      </c>
      <c r="AI297" s="71" t="s">
        <v>63</v>
      </c>
      <c r="AJ297" s="71" t="s">
        <v>63</v>
      </c>
      <c r="AK297" s="71" t="s">
        <v>63</v>
      </c>
      <c r="AL297" s="71" t="s">
        <v>62</v>
      </c>
      <c r="AM297" s="71" t="s">
        <v>63</v>
      </c>
      <c r="AN297" s="71"/>
      <c r="AO297" s="71"/>
      <c r="AP297" s="71" t="s">
        <v>4825</v>
      </c>
      <c r="AQ297" s="71" t="s">
        <v>842</v>
      </c>
      <c r="AR297" s="71" t="s">
        <v>62</v>
      </c>
      <c r="AS297" s="71"/>
      <c r="AT297" s="71" t="s">
        <v>63</v>
      </c>
      <c r="AU297" s="71"/>
      <c r="AV297" s="79" t="str" cm="1">
        <f t="array" ref="AV29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97" s="79" t="str" cm="1">
        <f t="array" ref="AW29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97" s="71" t="str" cm="1">
        <f t="array" ref="AX29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97" s="71"/>
      <c r="AZ297" s="71"/>
      <c r="BA297" s="71" t="s">
        <v>4826</v>
      </c>
      <c r="BB297" s="73" t="s">
        <v>4827</v>
      </c>
      <c r="BC297" s="36"/>
      <c r="BD297" s="35"/>
    </row>
    <row r="298" spans="1:56" ht="85" customHeight="1">
      <c r="A298" s="70">
        <v>297</v>
      </c>
      <c r="B298" s="71" t="s">
        <v>4828</v>
      </c>
      <c r="C298" s="71" t="s">
        <v>735</v>
      </c>
      <c r="D298" s="71" t="s">
        <v>4829</v>
      </c>
      <c r="E298" s="71" t="s">
        <v>1461</v>
      </c>
      <c r="F298" s="71" t="s">
        <v>231</v>
      </c>
      <c r="G298" s="71" t="s">
        <v>736</v>
      </c>
      <c r="H298" s="71" t="s">
        <v>217</v>
      </c>
      <c r="I298" s="71" t="s">
        <v>194</v>
      </c>
      <c r="J298" s="71" t="s">
        <v>1432</v>
      </c>
      <c r="K298" s="71" t="s">
        <v>315</v>
      </c>
      <c r="L298" s="71" t="s">
        <v>4830</v>
      </c>
      <c r="M298" s="71" t="s">
        <v>4831</v>
      </c>
      <c r="N298" s="71"/>
      <c r="O298" s="71"/>
      <c r="P298" s="71"/>
      <c r="Q298" s="71"/>
      <c r="R298" s="71"/>
      <c r="S298" s="71"/>
      <c r="T298" s="71"/>
      <c r="U298" s="71"/>
      <c r="V298" s="71"/>
      <c r="W298" s="71"/>
      <c r="X298" s="71"/>
      <c r="Y298" s="71"/>
      <c r="Z298" s="71"/>
      <c r="AA298" s="71"/>
      <c r="AB298" s="71" t="s">
        <v>64</v>
      </c>
      <c r="AC298" s="71" t="s">
        <v>65</v>
      </c>
      <c r="AD298" s="71" t="s">
        <v>62</v>
      </c>
      <c r="AE298" s="71" t="s">
        <v>63</v>
      </c>
      <c r="AF298" s="71" t="s">
        <v>63</v>
      </c>
      <c r="AG298" s="71"/>
      <c r="AH298" s="71" t="s">
        <v>66</v>
      </c>
      <c r="AI298" s="71" t="s">
        <v>63</v>
      </c>
      <c r="AJ298" s="71" t="s">
        <v>63</v>
      </c>
      <c r="AK298" s="71" t="s">
        <v>63</v>
      </c>
      <c r="AL298" s="71" t="s">
        <v>62</v>
      </c>
      <c r="AM298" s="71" t="s">
        <v>63</v>
      </c>
      <c r="AN298" s="71"/>
      <c r="AO298" s="71"/>
      <c r="AP298" s="71" t="s">
        <v>4832</v>
      </c>
      <c r="AQ298" s="71" t="s">
        <v>194</v>
      </c>
      <c r="AR298" s="71" t="s">
        <v>62</v>
      </c>
      <c r="AS298" s="71"/>
      <c r="AT298" s="71" t="s">
        <v>63</v>
      </c>
      <c r="AU298" s="71"/>
      <c r="AV298" s="79" t="str" cm="1">
        <f t="array" ref="AV29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98" s="79" t="str" cm="1">
        <f t="array" ref="AW29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98" s="71" t="str" cm="1">
        <f t="array" ref="AX29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98" s="71"/>
      <c r="AZ298" s="71"/>
      <c r="BA298" s="71" t="s">
        <v>4833</v>
      </c>
      <c r="BB298" s="73" t="s">
        <v>4834</v>
      </c>
      <c r="BC298" s="36"/>
      <c r="BD298" s="35"/>
    </row>
    <row r="299" spans="1:56" ht="85" customHeight="1">
      <c r="A299" s="70">
        <v>298</v>
      </c>
      <c r="B299" s="71" t="s">
        <v>4835</v>
      </c>
      <c r="C299" s="71" t="s">
        <v>735</v>
      </c>
      <c r="D299" s="71" t="s">
        <v>4836</v>
      </c>
      <c r="E299" s="71" t="s">
        <v>1505</v>
      </c>
      <c r="F299" s="71" t="s">
        <v>231</v>
      </c>
      <c r="G299" s="71" t="s">
        <v>736</v>
      </c>
      <c r="H299" s="71" t="s">
        <v>217</v>
      </c>
      <c r="I299" s="71" t="s">
        <v>194</v>
      </c>
      <c r="J299" s="71" t="s">
        <v>1432</v>
      </c>
      <c r="K299" s="71" t="s">
        <v>315</v>
      </c>
      <c r="L299" s="71" t="s">
        <v>4837</v>
      </c>
      <c r="M299" s="71" t="s">
        <v>4838</v>
      </c>
      <c r="N299" s="71"/>
      <c r="O299" s="71"/>
      <c r="P299" s="71"/>
      <c r="Q299" s="71"/>
      <c r="R299" s="71"/>
      <c r="S299" s="71"/>
      <c r="T299" s="71"/>
      <c r="U299" s="71"/>
      <c r="V299" s="71"/>
      <c r="W299" s="71"/>
      <c r="X299" s="71"/>
      <c r="Y299" s="71"/>
      <c r="Z299" s="71"/>
      <c r="AA299" s="71"/>
      <c r="AB299" s="71" t="s">
        <v>64</v>
      </c>
      <c r="AC299" s="71" t="s">
        <v>65</v>
      </c>
      <c r="AD299" s="71" t="s">
        <v>62</v>
      </c>
      <c r="AE299" s="71" t="s">
        <v>63</v>
      </c>
      <c r="AF299" s="71" t="s">
        <v>63</v>
      </c>
      <c r="AG299" s="71"/>
      <c r="AH299" s="71" t="s">
        <v>66</v>
      </c>
      <c r="AI299" s="71" t="s">
        <v>132</v>
      </c>
      <c r="AJ299" s="71" t="s">
        <v>62</v>
      </c>
      <c r="AK299" s="71" t="s">
        <v>63</v>
      </c>
      <c r="AL299" s="71" t="s">
        <v>63</v>
      </c>
      <c r="AM299" s="71" t="s">
        <v>63</v>
      </c>
      <c r="AN299" s="71"/>
      <c r="AO299" s="71"/>
      <c r="AP299" s="71" t="s">
        <v>4839</v>
      </c>
      <c r="AQ299" s="71" t="s">
        <v>4840</v>
      </c>
      <c r="AR299" s="71" t="s">
        <v>132</v>
      </c>
      <c r="AS299" s="71"/>
      <c r="AT299" s="71" t="s">
        <v>63</v>
      </c>
      <c r="AU299" s="71"/>
      <c r="AV299" s="79" t="str" cm="1">
        <f t="array" ref="AV29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299" s="79" t="str" cm="1">
        <f t="array" ref="AW29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299" s="71" t="str" cm="1">
        <f t="array" ref="AX29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299" s="71"/>
      <c r="AZ299" s="71"/>
      <c r="BA299" s="22" t="s">
        <v>4841</v>
      </c>
      <c r="BB299" s="73" t="s">
        <v>4842</v>
      </c>
      <c r="BC299" s="36"/>
      <c r="BD299" s="35"/>
    </row>
    <row r="300" spans="1:56" ht="85" customHeight="1">
      <c r="A300" s="70">
        <v>299</v>
      </c>
      <c r="B300" s="71" t="s">
        <v>4843</v>
      </c>
      <c r="C300" s="71" t="s">
        <v>4712</v>
      </c>
      <c r="D300" s="71" t="s">
        <v>4844</v>
      </c>
      <c r="E300" s="71" t="s">
        <v>1502</v>
      </c>
      <c r="F300" s="71" t="s">
        <v>231</v>
      </c>
      <c r="G300" s="71" t="s">
        <v>786</v>
      </c>
      <c r="H300" s="71" t="s">
        <v>217</v>
      </c>
      <c r="I300" s="71" t="s">
        <v>2165</v>
      </c>
      <c r="J300" s="71" t="s">
        <v>1432</v>
      </c>
      <c r="K300" s="71" t="s">
        <v>315</v>
      </c>
      <c r="L300" s="71" t="s">
        <v>4845</v>
      </c>
      <c r="M300" s="71" t="s">
        <v>4846</v>
      </c>
      <c r="N300" s="71"/>
      <c r="O300" s="71"/>
      <c r="P300" s="71"/>
      <c r="Q300" s="71"/>
      <c r="R300" s="71"/>
      <c r="S300" s="71"/>
      <c r="T300" s="71"/>
      <c r="U300" s="71"/>
      <c r="V300" s="71"/>
      <c r="W300" s="71"/>
      <c r="X300" s="71"/>
      <c r="Y300" s="71"/>
      <c r="Z300" s="71"/>
      <c r="AA300" s="71"/>
      <c r="AB300" s="71" t="s">
        <v>64</v>
      </c>
      <c r="AC300" s="71" t="s">
        <v>65</v>
      </c>
      <c r="AD300" s="71" t="s">
        <v>62</v>
      </c>
      <c r="AE300" s="71" t="s">
        <v>62</v>
      </c>
      <c r="AF300" s="71" t="s">
        <v>63</v>
      </c>
      <c r="AG300" s="71"/>
      <c r="AH300" s="71" t="s">
        <v>85</v>
      </c>
      <c r="AI300" s="71" t="s">
        <v>63</v>
      </c>
      <c r="AJ300" s="71" t="s">
        <v>63</v>
      </c>
      <c r="AK300" s="71" t="s">
        <v>63</v>
      </c>
      <c r="AL300" s="71" t="s">
        <v>132</v>
      </c>
      <c r="AM300" s="71" t="s">
        <v>132</v>
      </c>
      <c r="AN300" s="71"/>
      <c r="AO300" s="71"/>
      <c r="AP300" s="71" t="s">
        <v>4847</v>
      </c>
      <c r="AQ300" s="71" t="s">
        <v>2599</v>
      </c>
      <c r="AR300" s="71" t="s">
        <v>63</v>
      </c>
      <c r="AS300" s="71"/>
      <c r="AT300" s="71" t="s">
        <v>63</v>
      </c>
      <c r="AU300" s="71"/>
      <c r="AV300" s="79" t="str" cm="1">
        <f t="array" ref="AV30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00" s="79" t="str" cm="1">
        <f t="array" ref="AW30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00" s="71" t="str" cm="1">
        <f t="array" ref="AX30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00" s="71"/>
      <c r="AZ300" s="71"/>
      <c r="BA300" s="71" t="s">
        <v>4848</v>
      </c>
      <c r="BB300" s="73"/>
      <c r="BC300" s="36"/>
      <c r="BD300" s="35"/>
    </row>
    <row r="301" spans="1:56" ht="85" customHeight="1">
      <c r="A301" s="70">
        <v>300</v>
      </c>
      <c r="B301" s="71" t="s">
        <v>4849</v>
      </c>
      <c r="C301" s="71" t="s">
        <v>735</v>
      </c>
      <c r="D301" s="71" t="s">
        <v>4850</v>
      </c>
      <c r="E301" s="71" t="s">
        <v>1442</v>
      </c>
      <c r="F301" s="71" t="s">
        <v>231</v>
      </c>
      <c r="G301" s="71" t="s">
        <v>736</v>
      </c>
      <c r="H301" s="71" t="s">
        <v>217</v>
      </c>
      <c r="I301" s="71" t="s">
        <v>194</v>
      </c>
      <c r="J301" s="71" t="s">
        <v>1432</v>
      </c>
      <c r="K301" s="71" t="s">
        <v>315</v>
      </c>
      <c r="L301" s="71" t="s">
        <v>4851</v>
      </c>
      <c r="M301" s="71" t="s">
        <v>4852</v>
      </c>
      <c r="N301" s="71"/>
      <c r="O301" s="71"/>
      <c r="P301" s="71"/>
      <c r="Q301" s="71"/>
      <c r="R301" s="71"/>
      <c r="S301" s="71"/>
      <c r="T301" s="71"/>
      <c r="U301" s="71"/>
      <c r="V301" s="71"/>
      <c r="W301" s="71"/>
      <c r="X301" s="71"/>
      <c r="Y301" s="71"/>
      <c r="Z301" s="71"/>
      <c r="AA301" s="71"/>
      <c r="AB301" s="71" t="s">
        <v>64</v>
      </c>
      <c r="AC301" s="71" t="s">
        <v>65</v>
      </c>
      <c r="AD301" s="71" t="s">
        <v>62</v>
      </c>
      <c r="AE301" s="71" t="s">
        <v>63</v>
      </c>
      <c r="AF301" s="71" t="s">
        <v>63</v>
      </c>
      <c r="AG301" s="71"/>
      <c r="AH301" s="71" t="s">
        <v>66</v>
      </c>
      <c r="AI301" s="71" t="s">
        <v>63</v>
      </c>
      <c r="AJ301" s="71" t="s">
        <v>132</v>
      </c>
      <c r="AK301" s="71" t="s">
        <v>63</v>
      </c>
      <c r="AL301" s="71" t="s">
        <v>132</v>
      </c>
      <c r="AM301" s="71" t="s">
        <v>63</v>
      </c>
      <c r="AN301" s="71"/>
      <c r="AO301" s="71"/>
      <c r="AP301" s="71" t="s">
        <v>4853</v>
      </c>
      <c r="AQ301" s="71" t="s">
        <v>194</v>
      </c>
      <c r="AR301" s="71" t="s">
        <v>62</v>
      </c>
      <c r="AS301" s="71"/>
      <c r="AT301" s="71" t="s">
        <v>63</v>
      </c>
      <c r="AU301" s="71"/>
      <c r="AV301" s="79" t="str" cm="1">
        <f t="array" ref="AV30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01" s="79" t="str" cm="1">
        <f t="array" ref="AW30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01" s="71" t="str" cm="1">
        <f t="array" ref="AX30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01" s="71"/>
      <c r="AZ301" s="71"/>
      <c r="BA301" s="71" t="s">
        <v>4854</v>
      </c>
      <c r="BB301" s="73" t="s">
        <v>4855</v>
      </c>
      <c r="BC301" s="36"/>
      <c r="BD301" s="35"/>
    </row>
    <row r="302" spans="1:56" ht="85" customHeight="1">
      <c r="A302" s="70">
        <v>301</v>
      </c>
      <c r="B302" s="71" t="s">
        <v>4739</v>
      </c>
      <c r="C302" s="71" t="s">
        <v>800</v>
      </c>
      <c r="D302" s="71" t="s">
        <v>4856</v>
      </c>
      <c r="E302" s="71" t="s">
        <v>1502</v>
      </c>
      <c r="F302" s="71" t="s">
        <v>231</v>
      </c>
      <c r="G302" s="71" t="s">
        <v>736</v>
      </c>
      <c r="H302" s="71" t="s">
        <v>217</v>
      </c>
      <c r="I302" s="71" t="s">
        <v>194</v>
      </c>
      <c r="J302" s="71" t="s">
        <v>1432</v>
      </c>
      <c r="K302" s="71" t="s">
        <v>315</v>
      </c>
      <c r="L302" s="71" t="s">
        <v>4857</v>
      </c>
      <c r="M302" s="71" t="s">
        <v>4858</v>
      </c>
      <c r="N302" s="71"/>
      <c r="O302" s="71"/>
      <c r="P302" s="71"/>
      <c r="Q302" s="71"/>
      <c r="R302" s="71"/>
      <c r="S302" s="71"/>
      <c r="T302" s="71"/>
      <c r="U302" s="71"/>
      <c r="V302" s="71"/>
      <c r="W302" s="71"/>
      <c r="X302" s="71"/>
      <c r="Y302" s="71"/>
      <c r="Z302" s="71"/>
      <c r="AA302" s="71"/>
      <c r="AB302" s="71" t="s">
        <v>64</v>
      </c>
      <c r="AC302" s="71" t="s">
        <v>65</v>
      </c>
      <c r="AD302" s="71" t="s">
        <v>62</v>
      </c>
      <c r="AE302" s="71" t="s">
        <v>63</v>
      </c>
      <c r="AF302" s="71" t="s">
        <v>63</v>
      </c>
      <c r="AG302" s="71"/>
      <c r="AH302" s="71" t="s">
        <v>66</v>
      </c>
      <c r="AI302" s="71" t="s">
        <v>63</v>
      </c>
      <c r="AJ302" s="71" t="s">
        <v>63</v>
      </c>
      <c r="AK302" s="71" t="s">
        <v>63</v>
      </c>
      <c r="AL302" s="71" t="s">
        <v>62</v>
      </c>
      <c r="AM302" s="71" t="s">
        <v>63</v>
      </c>
      <c r="AN302" s="71"/>
      <c r="AO302" s="71"/>
      <c r="AP302" s="71" t="s">
        <v>4859</v>
      </c>
      <c r="AQ302" s="71" t="s">
        <v>194</v>
      </c>
      <c r="AR302" s="71" t="s">
        <v>62</v>
      </c>
      <c r="AS302" s="71"/>
      <c r="AT302" s="71" t="s">
        <v>63</v>
      </c>
      <c r="AU302" s="71"/>
      <c r="AV302" s="79" t="str" cm="1">
        <f t="array" ref="AV30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02" s="79" t="str" cm="1">
        <f t="array" ref="AW30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02" s="71" t="str" cm="1">
        <f t="array" ref="AX30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02" s="71"/>
      <c r="AZ302" s="71"/>
      <c r="BA302" s="71" t="s">
        <v>4860</v>
      </c>
      <c r="BB302" s="73" t="s">
        <v>4745</v>
      </c>
      <c r="BC302" s="36"/>
      <c r="BD302" s="35"/>
    </row>
    <row r="303" spans="1:56" ht="85" customHeight="1">
      <c r="A303" s="70">
        <v>302</v>
      </c>
      <c r="B303" s="71" t="s">
        <v>4861</v>
      </c>
      <c r="C303" s="71" t="s">
        <v>735</v>
      </c>
      <c r="D303" s="71" t="s">
        <v>4862</v>
      </c>
      <c r="E303" s="71" t="s">
        <v>1565</v>
      </c>
      <c r="F303" s="71" t="s">
        <v>231</v>
      </c>
      <c r="G303" s="71" t="s">
        <v>736</v>
      </c>
      <c r="H303" s="71" t="s">
        <v>217</v>
      </c>
      <c r="I303" s="71" t="s">
        <v>1215</v>
      </c>
      <c r="J303" s="71" t="s">
        <v>1432</v>
      </c>
      <c r="K303" s="71" t="s">
        <v>243</v>
      </c>
      <c r="L303" s="71" t="s">
        <v>4863</v>
      </c>
      <c r="M303" s="71" t="s">
        <v>4864</v>
      </c>
      <c r="N303" s="71"/>
      <c r="O303" s="71"/>
      <c r="P303" s="71"/>
      <c r="Q303" s="71"/>
      <c r="R303" s="71"/>
      <c r="S303" s="71"/>
      <c r="T303" s="71"/>
      <c r="U303" s="71"/>
      <c r="V303" s="71"/>
      <c r="W303" s="71"/>
      <c r="X303" s="71"/>
      <c r="Y303" s="71"/>
      <c r="Z303" s="71"/>
      <c r="AA303" s="71"/>
      <c r="AB303" s="71" t="s">
        <v>64</v>
      </c>
      <c r="AC303" s="71" t="s">
        <v>65</v>
      </c>
      <c r="AD303" s="71" t="s">
        <v>62</v>
      </c>
      <c r="AE303" s="71" t="s">
        <v>63</v>
      </c>
      <c r="AF303" s="71" t="s">
        <v>63</v>
      </c>
      <c r="AG303" s="71"/>
      <c r="AH303" s="71" t="s">
        <v>66</v>
      </c>
      <c r="AI303" s="71" t="s">
        <v>63</v>
      </c>
      <c r="AJ303" s="71" t="s">
        <v>132</v>
      </c>
      <c r="AK303" s="71" t="s">
        <v>63</v>
      </c>
      <c r="AL303" s="71" t="s">
        <v>62</v>
      </c>
      <c r="AM303" s="71" t="s">
        <v>63</v>
      </c>
      <c r="AN303" s="71"/>
      <c r="AO303" s="71"/>
      <c r="AP303" s="71" t="s">
        <v>4865</v>
      </c>
      <c r="AQ303" s="71" t="s">
        <v>272</v>
      </c>
      <c r="AR303" s="71" t="s">
        <v>63</v>
      </c>
      <c r="AS303" s="71"/>
      <c r="AT303" s="71" t="s">
        <v>63</v>
      </c>
      <c r="AU303" s="71"/>
      <c r="AV303" s="79" t="str" cm="1">
        <f t="array" ref="AV30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03" s="79" t="str" cm="1">
        <f t="array" ref="AW30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03" s="71" t="str" cm="1">
        <f t="array" ref="AX30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03" s="71"/>
      <c r="AZ303" s="71"/>
      <c r="BA303" s="71" t="s">
        <v>4866</v>
      </c>
      <c r="BB303" s="73"/>
      <c r="BC303" s="36"/>
      <c r="BD303" s="35"/>
    </row>
    <row r="304" spans="1:56" ht="85" customHeight="1">
      <c r="A304" s="70">
        <v>303</v>
      </c>
      <c r="B304" s="71" t="s">
        <v>4867</v>
      </c>
      <c r="C304" s="71" t="s">
        <v>735</v>
      </c>
      <c r="D304" s="71" t="s">
        <v>4868</v>
      </c>
      <c r="E304" s="71" t="s">
        <v>1461</v>
      </c>
      <c r="F304" s="71" t="s">
        <v>231</v>
      </c>
      <c r="G304" s="71" t="s">
        <v>736</v>
      </c>
      <c r="H304" s="71" t="s">
        <v>217</v>
      </c>
      <c r="I304" s="71" t="s">
        <v>2154</v>
      </c>
      <c r="J304" s="71" t="s">
        <v>1432</v>
      </c>
      <c r="K304" s="71" t="s">
        <v>243</v>
      </c>
      <c r="L304" s="71" t="s">
        <v>4869</v>
      </c>
      <c r="M304" s="71" t="s">
        <v>4870</v>
      </c>
      <c r="N304" s="71"/>
      <c r="O304" s="71"/>
      <c r="P304" s="71"/>
      <c r="Q304" s="71"/>
      <c r="R304" s="71"/>
      <c r="S304" s="71"/>
      <c r="T304" s="71"/>
      <c r="U304" s="71"/>
      <c r="V304" s="71"/>
      <c r="W304" s="71"/>
      <c r="X304" s="71"/>
      <c r="Y304" s="71"/>
      <c r="Z304" s="71"/>
      <c r="AA304" s="71"/>
      <c r="AB304" s="71" t="s">
        <v>64</v>
      </c>
      <c r="AC304" s="71" t="s">
        <v>65</v>
      </c>
      <c r="AD304" s="71" t="s">
        <v>62</v>
      </c>
      <c r="AE304" s="71" t="s">
        <v>63</v>
      </c>
      <c r="AF304" s="71" t="s">
        <v>63</v>
      </c>
      <c r="AG304" s="71"/>
      <c r="AH304" s="71" t="s">
        <v>66</v>
      </c>
      <c r="AI304" s="71" t="s">
        <v>63</v>
      </c>
      <c r="AJ304" s="71" t="s">
        <v>63</v>
      </c>
      <c r="AK304" s="71" t="s">
        <v>63</v>
      </c>
      <c r="AL304" s="71" t="s">
        <v>62</v>
      </c>
      <c r="AM304" s="71" t="s">
        <v>63</v>
      </c>
      <c r="AN304" s="71"/>
      <c r="AO304" s="71"/>
      <c r="AP304" s="71" t="s">
        <v>4871</v>
      </c>
      <c r="AQ304" s="71" t="s">
        <v>4872</v>
      </c>
      <c r="AR304" s="71" t="s">
        <v>62</v>
      </c>
      <c r="AS304" s="71"/>
      <c r="AT304" s="71" t="s">
        <v>63</v>
      </c>
      <c r="AU304" s="71"/>
      <c r="AV304" s="79" t="str" cm="1">
        <f t="array" ref="AV30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04" s="79" t="str" cm="1">
        <f t="array" ref="AW30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04" s="71" t="str" cm="1">
        <f t="array" ref="AX30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04" s="71"/>
      <c r="AZ304" s="71"/>
      <c r="BA304" s="71" t="s">
        <v>4873</v>
      </c>
      <c r="BB304" s="73" t="s">
        <v>4874</v>
      </c>
      <c r="BC304" s="36"/>
      <c r="BD304" s="35"/>
    </row>
    <row r="305" spans="1:56" ht="135" customHeight="1">
      <c r="A305" s="70">
        <v>304</v>
      </c>
      <c r="B305" s="71" t="s">
        <v>4875</v>
      </c>
      <c r="C305" s="71" t="s">
        <v>735</v>
      </c>
      <c r="D305" s="71" t="s">
        <v>4876</v>
      </c>
      <c r="E305" s="71" t="s">
        <v>1575</v>
      </c>
      <c r="F305" s="71" t="s">
        <v>231</v>
      </c>
      <c r="G305" s="71" t="s">
        <v>736</v>
      </c>
      <c r="H305" s="71" t="s">
        <v>217</v>
      </c>
      <c r="I305" s="71" t="s">
        <v>194</v>
      </c>
      <c r="J305" s="71" t="s">
        <v>1432</v>
      </c>
      <c r="K305" s="71" t="s">
        <v>315</v>
      </c>
      <c r="L305" s="71" t="s">
        <v>4877</v>
      </c>
      <c r="M305" s="71" t="s">
        <v>4878</v>
      </c>
      <c r="N305" s="71"/>
      <c r="O305" s="71"/>
      <c r="P305" s="71"/>
      <c r="Q305" s="71"/>
      <c r="R305" s="71"/>
      <c r="S305" s="71"/>
      <c r="T305" s="71"/>
      <c r="U305" s="71"/>
      <c r="V305" s="71"/>
      <c r="W305" s="71"/>
      <c r="X305" s="71"/>
      <c r="Y305" s="71"/>
      <c r="Z305" s="71"/>
      <c r="AA305" s="71"/>
      <c r="AB305" s="71" t="s">
        <v>64</v>
      </c>
      <c r="AC305" s="71" t="s">
        <v>65</v>
      </c>
      <c r="AD305" s="71" t="s">
        <v>62</v>
      </c>
      <c r="AE305" s="71" t="s">
        <v>63</v>
      </c>
      <c r="AF305" s="71" t="s">
        <v>63</v>
      </c>
      <c r="AG305" s="71"/>
      <c r="AH305" s="71" t="s">
        <v>66</v>
      </c>
      <c r="AI305" s="71" t="s">
        <v>63</v>
      </c>
      <c r="AJ305" s="71" t="s">
        <v>63</v>
      </c>
      <c r="AK305" s="71" t="s">
        <v>63</v>
      </c>
      <c r="AL305" s="71" t="s">
        <v>62</v>
      </c>
      <c r="AM305" s="71" t="s">
        <v>63</v>
      </c>
      <c r="AN305" s="71"/>
      <c r="AO305" s="71"/>
      <c r="AP305" s="71" t="s">
        <v>4879</v>
      </c>
      <c r="AQ305" s="71" t="s">
        <v>465</v>
      </c>
      <c r="AR305" s="71" t="s">
        <v>63</v>
      </c>
      <c r="AS305" s="71"/>
      <c r="AT305" s="71" t="s">
        <v>62</v>
      </c>
      <c r="AU305" s="71"/>
      <c r="AV305" s="79" t="str" cm="1">
        <f t="array" ref="AV30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05" s="79" t="str" cm="1">
        <f t="array" ref="AW30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05" s="71" t="str" cm="1">
        <f t="array" ref="AX30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05" s="71"/>
      <c r="AZ305" s="71"/>
      <c r="BA305" s="22" t="s">
        <v>4880</v>
      </c>
      <c r="BB305" s="73"/>
      <c r="BC305" s="36"/>
      <c r="BD305" s="35"/>
    </row>
    <row r="306" spans="1:56" ht="85" customHeight="1">
      <c r="A306" s="70">
        <v>305</v>
      </c>
      <c r="B306" s="71" t="s">
        <v>4881</v>
      </c>
      <c r="C306" s="71" t="s">
        <v>735</v>
      </c>
      <c r="D306" s="71" t="s">
        <v>4882</v>
      </c>
      <c r="E306" s="71" t="s">
        <v>1486</v>
      </c>
      <c r="F306" s="71" t="s">
        <v>231</v>
      </c>
      <c r="G306" s="71" t="s">
        <v>736</v>
      </c>
      <c r="H306" s="71" t="s">
        <v>217</v>
      </c>
      <c r="I306" s="71" t="s">
        <v>2148</v>
      </c>
      <c r="J306" s="71" t="s">
        <v>1432</v>
      </c>
      <c r="K306" s="71" t="s">
        <v>315</v>
      </c>
      <c r="L306" s="71" t="s">
        <v>4883</v>
      </c>
      <c r="M306" s="71" t="s">
        <v>4884</v>
      </c>
      <c r="N306" s="71"/>
      <c r="O306" s="71"/>
      <c r="P306" s="71"/>
      <c r="Q306" s="71"/>
      <c r="R306" s="71"/>
      <c r="S306" s="71"/>
      <c r="T306" s="71"/>
      <c r="U306" s="71"/>
      <c r="V306" s="71"/>
      <c r="W306" s="71"/>
      <c r="X306" s="71"/>
      <c r="Y306" s="71"/>
      <c r="Z306" s="71"/>
      <c r="AA306" s="71"/>
      <c r="AB306" s="71" t="s">
        <v>64</v>
      </c>
      <c r="AC306" s="71" t="s">
        <v>65</v>
      </c>
      <c r="AD306" s="71" t="s">
        <v>62</v>
      </c>
      <c r="AE306" s="71" t="s">
        <v>62</v>
      </c>
      <c r="AF306" s="71" t="s">
        <v>63</v>
      </c>
      <c r="AG306" s="71"/>
      <c r="AH306" s="71" t="s">
        <v>66</v>
      </c>
      <c r="AI306" s="71" t="s">
        <v>132</v>
      </c>
      <c r="AJ306" s="71" t="s">
        <v>63</v>
      </c>
      <c r="AK306" s="71" t="s">
        <v>63</v>
      </c>
      <c r="AL306" s="71" t="s">
        <v>62</v>
      </c>
      <c r="AM306" s="71" t="s">
        <v>132</v>
      </c>
      <c r="AN306" s="71"/>
      <c r="AO306" s="71"/>
      <c r="AP306" s="71" t="s">
        <v>4885</v>
      </c>
      <c r="AQ306" s="71" t="s">
        <v>4886</v>
      </c>
      <c r="AR306" s="71" t="s">
        <v>132</v>
      </c>
      <c r="AS306" s="71"/>
      <c r="AT306" s="71" t="s">
        <v>63</v>
      </c>
      <c r="AU306" s="71"/>
      <c r="AV306" s="79" t="str" cm="1">
        <f t="array" ref="AV30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06" s="79" t="str" cm="1">
        <f t="array" ref="AW30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06" s="71" t="str" cm="1">
        <f t="array" ref="AX30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06" s="71"/>
      <c r="AZ306" s="71"/>
      <c r="BA306" s="22" t="s">
        <v>4887</v>
      </c>
      <c r="BB306" s="73" t="s">
        <v>4888</v>
      </c>
      <c r="BC306" s="36"/>
      <c r="BD306" s="35"/>
    </row>
    <row r="307" spans="1:56" ht="85" customHeight="1">
      <c r="A307" s="70">
        <v>306</v>
      </c>
      <c r="B307" s="71" t="s">
        <v>4889</v>
      </c>
      <c r="C307" s="71" t="s">
        <v>264</v>
      </c>
      <c r="D307" s="71" t="s">
        <v>4890</v>
      </c>
      <c r="E307" s="71" t="s">
        <v>1502</v>
      </c>
      <c r="F307" s="71" t="s">
        <v>54</v>
      </c>
      <c r="G307" s="71" t="s">
        <v>125</v>
      </c>
      <c r="H307" s="71" t="s">
        <v>217</v>
      </c>
      <c r="I307" s="71" t="s">
        <v>250</v>
      </c>
      <c r="J307" s="71" t="s">
        <v>1432</v>
      </c>
      <c r="K307" s="71" t="s">
        <v>243</v>
      </c>
      <c r="L307" s="71" t="s">
        <v>4891</v>
      </c>
      <c r="M307" s="71" t="s">
        <v>4892</v>
      </c>
      <c r="N307" s="71" t="s">
        <v>1505</v>
      </c>
      <c r="O307" s="71" t="s">
        <v>1668</v>
      </c>
      <c r="P307" s="71" t="s">
        <v>60</v>
      </c>
      <c r="Q307" s="71" t="s">
        <v>81</v>
      </c>
      <c r="R307" s="71" t="s">
        <v>1669</v>
      </c>
      <c r="S307" s="71" t="s">
        <v>63</v>
      </c>
      <c r="T307" s="71" t="s">
        <v>62</v>
      </c>
      <c r="U307" s="71" t="s">
        <v>62</v>
      </c>
      <c r="V307" s="71" t="s">
        <v>62</v>
      </c>
      <c r="W307" s="71" t="s">
        <v>63</v>
      </c>
      <c r="X307" s="71" t="s">
        <v>63</v>
      </c>
      <c r="Y307" s="71" t="s">
        <v>62</v>
      </c>
      <c r="Z307" s="71" t="s">
        <v>63</v>
      </c>
      <c r="AA307" s="71" t="s">
        <v>63</v>
      </c>
      <c r="AB307" s="71" t="s">
        <v>142</v>
      </c>
      <c r="AC307" s="71" t="s">
        <v>100</v>
      </c>
      <c r="AD307" s="71" t="s">
        <v>62</v>
      </c>
      <c r="AE307" s="71" t="s">
        <v>62</v>
      </c>
      <c r="AF307" s="71" t="s">
        <v>63</v>
      </c>
      <c r="AG307" s="71" t="s">
        <v>63</v>
      </c>
      <c r="AH307" s="71" t="s">
        <v>1515</v>
      </c>
      <c r="AI307" s="71" t="s">
        <v>63</v>
      </c>
      <c r="AJ307" s="71" t="s">
        <v>62</v>
      </c>
      <c r="AK307" s="71" t="s">
        <v>132</v>
      </c>
      <c r="AL307" s="71" t="s">
        <v>62</v>
      </c>
      <c r="AM307" s="71" t="s">
        <v>62</v>
      </c>
      <c r="AN307" s="71" t="s">
        <v>4893</v>
      </c>
      <c r="AO307" s="71" t="s">
        <v>4894</v>
      </c>
      <c r="AP307" s="71" t="s">
        <v>4895</v>
      </c>
      <c r="AQ307" s="71" t="s">
        <v>4896</v>
      </c>
      <c r="AR307" s="71" t="s">
        <v>132</v>
      </c>
      <c r="AS307" s="71"/>
      <c r="AT307" s="71" t="s">
        <v>63</v>
      </c>
      <c r="AU307" s="71" t="s">
        <v>72</v>
      </c>
      <c r="AV307" s="79" t="str" cm="1">
        <f t="array" ref="AV30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07" s="79" t="str" cm="1">
        <f t="array" ref="AW30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07" s="71" t="str" cm="1">
        <f t="array" ref="AX30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307" s="71" t="s">
        <v>63</v>
      </c>
      <c r="AZ307" s="71"/>
      <c r="BA307" s="71" t="s">
        <v>4897</v>
      </c>
      <c r="BB307" s="73" t="s">
        <v>4898</v>
      </c>
      <c r="BC307" s="36"/>
      <c r="BD307" s="35"/>
    </row>
    <row r="308" spans="1:56" ht="85" customHeight="1">
      <c r="A308" s="70">
        <v>307</v>
      </c>
      <c r="B308" s="71" t="s">
        <v>4899</v>
      </c>
      <c r="C308" s="71" t="s">
        <v>800</v>
      </c>
      <c r="D308" s="71" t="s">
        <v>4900</v>
      </c>
      <c r="E308" s="71" t="s">
        <v>1502</v>
      </c>
      <c r="F308" s="71" t="s">
        <v>231</v>
      </c>
      <c r="G308" s="71" t="s">
        <v>232</v>
      </c>
      <c r="H308" s="71" t="s">
        <v>217</v>
      </c>
      <c r="I308" s="71" t="s">
        <v>840</v>
      </c>
      <c r="J308" s="71" t="s">
        <v>1432</v>
      </c>
      <c r="K308" s="71" t="s">
        <v>315</v>
      </c>
      <c r="L308" s="71" t="s">
        <v>4901</v>
      </c>
      <c r="M308" s="71" t="s">
        <v>4902</v>
      </c>
      <c r="N308" s="71"/>
      <c r="O308" s="71"/>
      <c r="P308" s="71"/>
      <c r="Q308" s="71"/>
      <c r="R308" s="71"/>
      <c r="S308" s="71"/>
      <c r="T308" s="71"/>
      <c r="U308" s="71"/>
      <c r="V308" s="71"/>
      <c r="W308" s="71"/>
      <c r="X308" s="71"/>
      <c r="Y308" s="71"/>
      <c r="Z308" s="71"/>
      <c r="AA308" s="71"/>
      <c r="AB308" s="71" t="s">
        <v>64</v>
      </c>
      <c r="AC308" s="71" t="s">
        <v>65</v>
      </c>
      <c r="AD308" s="71" t="s">
        <v>62</v>
      </c>
      <c r="AE308" s="71" t="s">
        <v>62</v>
      </c>
      <c r="AF308" s="71" t="s">
        <v>63</v>
      </c>
      <c r="AG308" s="71"/>
      <c r="AH308" s="71" t="s">
        <v>66</v>
      </c>
      <c r="AI308" s="71" t="s">
        <v>63</v>
      </c>
      <c r="AJ308" s="71" t="s">
        <v>63</v>
      </c>
      <c r="AK308" s="71" t="s">
        <v>63</v>
      </c>
      <c r="AL308" s="71" t="s">
        <v>132</v>
      </c>
      <c r="AM308" s="71" t="s">
        <v>63</v>
      </c>
      <c r="AN308" s="71"/>
      <c r="AO308" s="71"/>
      <c r="AP308" s="71" t="s">
        <v>4903</v>
      </c>
      <c r="AQ308" s="71" t="s">
        <v>4904</v>
      </c>
      <c r="AR308" s="71" t="s">
        <v>132</v>
      </c>
      <c r="AS308" s="71"/>
      <c r="AT308" s="71" t="s">
        <v>63</v>
      </c>
      <c r="AU308" s="71"/>
      <c r="AV308" s="79" t="str" cm="1">
        <f t="array" ref="AV30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08" s="79" t="str" cm="1">
        <f t="array" ref="AW30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08" s="71" t="str" cm="1">
        <f t="array" ref="AX30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08" s="71"/>
      <c r="AZ308" s="71"/>
      <c r="BA308" s="22" t="s">
        <v>4905</v>
      </c>
      <c r="BB308" s="73" t="s">
        <v>4906</v>
      </c>
      <c r="BC308" s="36"/>
      <c r="BD308" s="35"/>
    </row>
    <row r="309" spans="1:56" ht="85" customHeight="1">
      <c r="A309" s="70">
        <v>308</v>
      </c>
      <c r="B309" s="71" t="s">
        <v>4907</v>
      </c>
      <c r="C309" s="71" t="s">
        <v>4584</v>
      </c>
      <c r="D309" s="71" t="s">
        <v>4908</v>
      </c>
      <c r="E309" s="71" t="s">
        <v>1486</v>
      </c>
      <c r="F309" s="71" t="s">
        <v>231</v>
      </c>
      <c r="G309" s="71" t="s">
        <v>232</v>
      </c>
      <c r="H309" s="71" t="s">
        <v>233</v>
      </c>
      <c r="I309" s="71" t="s">
        <v>428</v>
      </c>
      <c r="J309" s="71" t="s">
        <v>1432</v>
      </c>
      <c r="K309" s="71" t="s">
        <v>315</v>
      </c>
      <c r="L309" s="71" t="s">
        <v>4909</v>
      </c>
      <c r="M309" s="71" t="s">
        <v>4910</v>
      </c>
      <c r="N309" s="71"/>
      <c r="O309" s="71"/>
      <c r="P309" s="71"/>
      <c r="Q309" s="71"/>
      <c r="R309" s="71"/>
      <c r="S309" s="71"/>
      <c r="T309" s="71"/>
      <c r="U309" s="71"/>
      <c r="V309" s="71"/>
      <c r="W309" s="71"/>
      <c r="X309" s="71"/>
      <c r="Y309" s="71"/>
      <c r="Z309" s="71"/>
      <c r="AA309" s="71"/>
      <c r="AB309" s="71" t="s">
        <v>64</v>
      </c>
      <c r="AC309" s="71" t="s">
        <v>65</v>
      </c>
      <c r="AD309" s="71" t="s">
        <v>62</v>
      </c>
      <c r="AE309" s="71" t="s">
        <v>63</v>
      </c>
      <c r="AF309" s="71" t="s">
        <v>63</v>
      </c>
      <c r="AG309" s="71"/>
      <c r="AH309" s="71" t="s">
        <v>66</v>
      </c>
      <c r="AI309" s="71" t="s">
        <v>132</v>
      </c>
      <c r="AJ309" s="71" t="s">
        <v>63</v>
      </c>
      <c r="AK309" s="71" t="s">
        <v>63</v>
      </c>
      <c r="AL309" s="71" t="s">
        <v>132</v>
      </c>
      <c r="AM309" s="71" t="s">
        <v>132</v>
      </c>
      <c r="AN309" s="71"/>
      <c r="AO309" s="71"/>
      <c r="AP309" s="71" t="s">
        <v>4911</v>
      </c>
      <c r="AQ309" s="71" t="s">
        <v>4912</v>
      </c>
      <c r="AR309" s="71" t="s">
        <v>132</v>
      </c>
      <c r="AS309" s="71"/>
      <c r="AT309" s="71" t="s">
        <v>63</v>
      </c>
      <c r="AU309" s="71"/>
      <c r="AV309" s="79" t="str" cm="1">
        <f t="array" ref="AV30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09" s="79" t="str" cm="1">
        <f t="array" ref="AW30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09" s="71" t="str" cm="1">
        <f t="array" ref="AX30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09" s="71"/>
      <c r="AZ309" s="71"/>
      <c r="BA309" s="71" t="s">
        <v>4913</v>
      </c>
      <c r="BB309" s="73" t="s">
        <v>4914</v>
      </c>
      <c r="BC309" s="36"/>
      <c r="BD309" s="35"/>
    </row>
    <row r="310" spans="1:56" ht="143" customHeight="1">
      <c r="A310" s="70">
        <v>309</v>
      </c>
      <c r="B310" s="71" t="s">
        <v>4915</v>
      </c>
      <c r="C310" s="71" t="s">
        <v>735</v>
      </c>
      <c r="D310" s="71" t="s">
        <v>4916</v>
      </c>
      <c r="E310" s="71" t="s">
        <v>1478</v>
      </c>
      <c r="F310" s="71" t="s">
        <v>231</v>
      </c>
      <c r="G310" s="71" t="s">
        <v>736</v>
      </c>
      <c r="H310" s="71" t="s">
        <v>217</v>
      </c>
      <c r="I310" s="71" t="s">
        <v>1215</v>
      </c>
      <c r="J310" s="71" t="s">
        <v>1432</v>
      </c>
      <c r="K310" s="71" t="s">
        <v>243</v>
      </c>
      <c r="L310" s="71" t="s">
        <v>4917</v>
      </c>
      <c r="M310" s="71" t="s">
        <v>4918</v>
      </c>
      <c r="N310" s="71"/>
      <c r="O310" s="71"/>
      <c r="P310" s="71"/>
      <c r="Q310" s="71"/>
      <c r="R310" s="71"/>
      <c r="S310" s="71"/>
      <c r="T310" s="71"/>
      <c r="U310" s="71"/>
      <c r="V310" s="71"/>
      <c r="W310" s="71"/>
      <c r="X310" s="71"/>
      <c r="Y310" s="71"/>
      <c r="Z310" s="71"/>
      <c r="AA310" s="71"/>
      <c r="AB310" s="71" t="s">
        <v>64</v>
      </c>
      <c r="AC310" s="71" t="s">
        <v>65</v>
      </c>
      <c r="AD310" s="71" t="s">
        <v>62</v>
      </c>
      <c r="AE310" s="71" t="s">
        <v>62</v>
      </c>
      <c r="AF310" s="71" t="s">
        <v>63</v>
      </c>
      <c r="AG310" s="71"/>
      <c r="AH310" s="71" t="s">
        <v>1515</v>
      </c>
      <c r="AI310" s="71" t="s">
        <v>63</v>
      </c>
      <c r="AJ310" s="71" t="s">
        <v>63</v>
      </c>
      <c r="AK310" s="71" t="s">
        <v>63</v>
      </c>
      <c r="AL310" s="71" t="s">
        <v>62</v>
      </c>
      <c r="AM310" s="71" t="s">
        <v>63</v>
      </c>
      <c r="AN310" s="71"/>
      <c r="AO310" s="71"/>
      <c r="AP310" s="71" t="s">
        <v>4919</v>
      </c>
      <c r="AQ310" s="71" t="s">
        <v>4775</v>
      </c>
      <c r="AR310" s="71" t="s">
        <v>62</v>
      </c>
      <c r="AS310" s="71"/>
      <c r="AT310" s="71" t="s">
        <v>63</v>
      </c>
      <c r="AU310" s="71"/>
      <c r="AV310" s="79" t="str" cm="1">
        <f t="array" ref="AV31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10" s="79" t="str" cm="1">
        <f t="array" ref="AW31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10" s="71" t="str" cm="1">
        <f t="array" ref="AX31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10" s="71"/>
      <c r="AZ310" s="71"/>
      <c r="BA310" s="22" t="s">
        <v>4920</v>
      </c>
      <c r="BB310" s="73" t="s">
        <v>4921</v>
      </c>
      <c r="BC310" s="36"/>
      <c r="BD310" s="35"/>
    </row>
    <row r="311" spans="1:56" ht="85" customHeight="1">
      <c r="A311" s="70">
        <v>310</v>
      </c>
      <c r="B311" s="71" t="s">
        <v>4922</v>
      </c>
      <c r="C311" s="71" t="s">
        <v>735</v>
      </c>
      <c r="D311" s="71" t="s">
        <v>4923</v>
      </c>
      <c r="E311" s="71" t="s">
        <v>1522</v>
      </c>
      <c r="F311" s="71" t="s">
        <v>231</v>
      </c>
      <c r="G311" s="71" t="s">
        <v>736</v>
      </c>
      <c r="H311" s="71" t="s">
        <v>217</v>
      </c>
      <c r="I311" s="71" t="s">
        <v>2167</v>
      </c>
      <c r="J311" s="71" t="s">
        <v>1432</v>
      </c>
      <c r="K311" s="71" t="s">
        <v>315</v>
      </c>
      <c r="L311" s="71" t="s">
        <v>4924</v>
      </c>
      <c r="M311" s="71" t="s">
        <v>4925</v>
      </c>
      <c r="N311" s="71"/>
      <c r="O311" s="71"/>
      <c r="P311" s="71"/>
      <c r="Q311" s="71"/>
      <c r="R311" s="71"/>
      <c r="S311" s="71"/>
      <c r="T311" s="71"/>
      <c r="U311" s="71"/>
      <c r="V311" s="71"/>
      <c r="W311" s="71"/>
      <c r="X311" s="71"/>
      <c r="Y311" s="71"/>
      <c r="Z311" s="71"/>
      <c r="AA311" s="71"/>
      <c r="AB311" s="71" t="s">
        <v>64</v>
      </c>
      <c r="AC311" s="71" t="s">
        <v>65</v>
      </c>
      <c r="AD311" s="71" t="s">
        <v>62</v>
      </c>
      <c r="AE311" s="71" t="s">
        <v>63</v>
      </c>
      <c r="AF311" s="71" t="s">
        <v>63</v>
      </c>
      <c r="AG311" s="71"/>
      <c r="AH311" s="71" t="s">
        <v>66</v>
      </c>
      <c r="AI311" s="71" t="s">
        <v>63</v>
      </c>
      <c r="AJ311" s="71" t="s">
        <v>63</v>
      </c>
      <c r="AK311" s="71" t="s">
        <v>63</v>
      </c>
      <c r="AL311" s="71" t="s">
        <v>132</v>
      </c>
      <c r="AM311" s="71" t="s">
        <v>63</v>
      </c>
      <c r="AN311" s="71"/>
      <c r="AO311" s="71"/>
      <c r="AP311" s="71" t="s">
        <v>4926</v>
      </c>
      <c r="AQ311" s="71" t="s">
        <v>4927</v>
      </c>
      <c r="AR311" s="71" t="s">
        <v>132</v>
      </c>
      <c r="AS311" s="71"/>
      <c r="AT311" s="71" t="s">
        <v>63</v>
      </c>
      <c r="AU311" s="71"/>
      <c r="AV311" s="79" t="str" cm="1">
        <f t="array" ref="AV31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11" s="79" t="str" cm="1">
        <f t="array" ref="AW31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11" s="71" t="str" cm="1">
        <f t="array" ref="AX31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11" s="71"/>
      <c r="AZ311" s="71"/>
      <c r="BA311" s="71" t="s">
        <v>4928</v>
      </c>
      <c r="BB311" s="73" t="s">
        <v>4929</v>
      </c>
      <c r="BC311" s="36"/>
      <c r="BD311" s="35"/>
    </row>
    <row r="312" spans="1:56" ht="85" customHeight="1">
      <c r="A312" s="70">
        <v>311</v>
      </c>
      <c r="B312" s="71" t="s">
        <v>4930</v>
      </c>
      <c r="C312" s="71" t="s">
        <v>800</v>
      </c>
      <c r="D312" s="71" t="s">
        <v>4931</v>
      </c>
      <c r="E312" s="71" t="s">
        <v>1430</v>
      </c>
      <c r="F312" s="71" t="s">
        <v>231</v>
      </c>
      <c r="G312" s="71" t="s">
        <v>736</v>
      </c>
      <c r="H312" s="71" t="s">
        <v>217</v>
      </c>
      <c r="I312" s="71" t="s">
        <v>1215</v>
      </c>
      <c r="J312" s="71" t="s">
        <v>1432</v>
      </c>
      <c r="K312" s="71" t="s">
        <v>243</v>
      </c>
      <c r="L312" s="71" t="s">
        <v>4932</v>
      </c>
      <c r="M312" s="71" t="s">
        <v>4933</v>
      </c>
      <c r="N312" s="71"/>
      <c r="O312" s="71"/>
      <c r="P312" s="71"/>
      <c r="Q312" s="71"/>
      <c r="R312" s="71"/>
      <c r="S312" s="71"/>
      <c r="T312" s="71"/>
      <c r="U312" s="71"/>
      <c r="V312" s="71"/>
      <c r="W312" s="71"/>
      <c r="X312" s="71"/>
      <c r="Y312" s="71"/>
      <c r="Z312" s="71"/>
      <c r="AA312" s="71"/>
      <c r="AB312" s="71" t="s">
        <v>64</v>
      </c>
      <c r="AC312" s="71" t="s">
        <v>84</v>
      </c>
      <c r="AD312" s="71" t="s">
        <v>62</v>
      </c>
      <c r="AE312" s="71" t="s">
        <v>63</v>
      </c>
      <c r="AF312" s="71" t="s">
        <v>62</v>
      </c>
      <c r="AG312" s="71"/>
      <c r="AH312" s="71" t="s">
        <v>915</v>
      </c>
      <c r="AI312" s="71" t="s">
        <v>63</v>
      </c>
      <c r="AJ312" s="71" t="s">
        <v>63</v>
      </c>
      <c r="AK312" s="71" t="s">
        <v>63</v>
      </c>
      <c r="AL312" s="71" t="s">
        <v>62</v>
      </c>
      <c r="AM312" s="71" t="s">
        <v>63</v>
      </c>
      <c r="AN312" s="71"/>
      <c r="AO312" s="71"/>
      <c r="AP312" s="71" t="s">
        <v>4934</v>
      </c>
      <c r="AQ312" s="71" t="s">
        <v>1215</v>
      </c>
      <c r="AR312" s="71" t="s">
        <v>62</v>
      </c>
      <c r="AS312" s="71"/>
      <c r="AT312" s="71" t="s">
        <v>63</v>
      </c>
      <c r="AU312" s="71"/>
      <c r="AV312" s="79" t="str" cm="1">
        <f t="array" ref="AV31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12" s="79" t="str" cm="1">
        <f t="array" ref="AW31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12" s="71" t="str" cm="1">
        <f t="array" ref="AX31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12" s="71"/>
      <c r="AZ312" s="71"/>
      <c r="BA312" s="71" t="s">
        <v>4935</v>
      </c>
      <c r="BB312" s="73" t="s">
        <v>4936</v>
      </c>
      <c r="BC312" s="36"/>
      <c r="BD312" s="35"/>
    </row>
    <row r="313" spans="1:56" ht="85" customHeight="1">
      <c r="A313" s="70">
        <v>312</v>
      </c>
      <c r="B313" s="71" t="s">
        <v>4937</v>
      </c>
      <c r="C313" s="71" t="s">
        <v>800</v>
      </c>
      <c r="D313" s="71" t="s">
        <v>4938</v>
      </c>
      <c r="E313" s="71" t="s">
        <v>1430</v>
      </c>
      <c r="F313" s="71" t="s">
        <v>231</v>
      </c>
      <c r="G313" s="71" t="s">
        <v>736</v>
      </c>
      <c r="H313" s="71" t="s">
        <v>217</v>
      </c>
      <c r="I313" s="71" t="s">
        <v>1215</v>
      </c>
      <c r="J313" s="71" t="s">
        <v>1432</v>
      </c>
      <c r="K313" s="71" t="s">
        <v>243</v>
      </c>
      <c r="L313" s="71" t="s">
        <v>4939</v>
      </c>
      <c r="M313" s="71" t="s">
        <v>4940</v>
      </c>
      <c r="N313" s="71"/>
      <c r="O313" s="71"/>
      <c r="P313" s="71"/>
      <c r="Q313" s="71"/>
      <c r="R313" s="71"/>
      <c r="S313" s="71"/>
      <c r="T313" s="71"/>
      <c r="U313" s="71"/>
      <c r="V313" s="71"/>
      <c r="W313" s="71"/>
      <c r="X313" s="71"/>
      <c r="Y313" s="71"/>
      <c r="Z313" s="71"/>
      <c r="AA313" s="71"/>
      <c r="AB313" s="71" t="s">
        <v>64</v>
      </c>
      <c r="AC313" s="71" t="s">
        <v>65</v>
      </c>
      <c r="AD313" s="71" t="s">
        <v>62</v>
      </c>
      <c r="AE313" s="71" t="s">
        <v>63</v>
      </c>
      <c r="AF313" s="71" t="s">
        <v>63</v>
      </c>
      <c r="AG313" s="71"/>
      <c r="AH313" s="71" t="s">
        <v>66</v>
      </c>
      <c r="AI313" s="71" t="s">
        <v>63</v>
      </c>
      <c r="AJ313" s="71" t="s">
        <v>63</v>
      </c>
      <c r="AK313" s="71" t="s">
        <v>63</v>
      </c>
      <c r="AL313" s="71" t="s">
        <v>62</v>
      </c>
      <c r="AM313" s="71" t="s">
        <v>63</v>
      </c>
      <c r="AN313" s="71"/>
      <c r="AO313" s="71"/>
      <c r="AP313" s="71" t="s">
        <v>4941</v>
      </c>
      <c r="AQ313" s="71" t="s">
        <v>1215</v>
      </c>
      <c r="AR313" s="71" t="s">
        <v>62</v>
      </c>
      <c r="AS313" s="71"/>
      <c r="AT313" s="71" t="s">
        <v>63</v>
      </c>
      <c r="AU313" s="71"/>
      <c r="AV313" s="79" t="str" cm="1">
        <f t="array" ref="AV31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13" s="79" t="str" cm="1">
        <f t="array" ref="AW31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13" s="71" t="str" cm="1">
        <f t="array" ref="AX31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13" s="71"/>
      <c r="AZ313" s="71"/>
      <c r="BA313" s="71" t="s">
        <v>4942</v>
      </c>
      <c r="BB313" s="73" t="s">
        <v>4943</v>
      </c>
      <c r="BC313" s="36"/>
      <c r="BD313" s="35"/>
    </row>
    <row r="314" spans="1:56" ht="85" customHeight="1">
      <c r="A314" s="70">
        <v>313</v>
      </c>
      <c r="B314" s="71" t="s">
        <v>4944</v>
      </c>
      <c r="C314" s="71" t="s">
        <v>381</v>
      </c>
      <c r="D314" s="71" t="s">
        <v>4945</v>
      </c>
      <c r="E314" s="71" t="s">
        <v>1430</v>
      </c>
      <c r="F314" s="71" t="s">
        <v>54</v>
      </c>
      <c r="G314" s="71" t="s">
        <v>125</v>
      </c>
      <c r="H314" s="71" t="s">
        <v>233</v>
      </c>
      <c r="I314" s="71" t="s">
        <v>1215</v>
      </c>
      <c r="J314" s="71" t="s">
        <v>1432</v>
      </c>
      <c r="K314" s="71" t="s">
        <v>243</v>
      </c>
      <c r="L314" s="71" t="s">
        <v>4946</v>
      </c>
      <c r="M314" s="71" t="s">
        <v>4947</v>
      </c>
      <c r="N314" s="71" t="s">
        <v>1710</v>
      </c>
      <c r="O314" s="71" t="s">
        <v>4948</v>
      </c>
      <c r="P314" s="71" t="s">
        <v>60</v>
      </c>
      <c r="Q314" s="71" t="s">
        <v>188</v>
      </c>
      <c r="R314" s="71" t="s">
        <v>189</v>
      </c>
      <c r="S314" s="71" t="s">
        <v>63</v>
      </c>
      <c r="T314" s="71" t="s">
        <v>63</v>
      </c>
      <c r="U314" s="71" t="s">
        <v>63</v>
      </c>
      <c r="V314" s="71" t="s">
        <v>62</v>
      </c>
      <c r="W314" s="71" t="s">
        <v>63</v>
      </c>
      <c r="X314" s="71" t="s">
        <v>63</v>
      </c>
      <c r="Y314" s="71" t="s">
        <v>62</v>
      </c>
      <c r="Z314" s="71" t="s">
        <v>63</v>
      </c>
      <c r="AA314" s="71" t="s">
        <v>62</v>
      </c>
      <c r="AB314" s="71" t="s">
        <v>189</v>
      </c>
      <c r="AC314" s="71" t="s">
        <v>65</v>
      </c>
      <c r="AD314" s="71" t="s">
        <v>62</v>
      </c>
      <c r="AE314" s="71" t="s">
        <v>62</v>
      </c>
      <c r="AF314" s="71" t="s">
        <v>62</v>
      </c>
      <c r="AG314" s="71" t="s">
        <v>63</v>
      </c>
      <c r="AH314" s="71" t="s">
        <v>915</v>
      </c>
      <c r="AI314" s="71" t="s">
        <v>63</v>
      </c>
      <c r="AJ314" s="71" t="s">
        <v>132</v>
      </c>
      <c r="AK314" s="71" t="s">
        <v>63</v>
      </c>
      <c r="AL314" s="71" t="s">
        <v>63</v>
      </c>
      <c r="AM314" s="71" t="s">
        <v>63</v>
      </c>
      <c r="AN314" s="71" t="s">
        <v>4949</v>
      </c>
      <c r="AO314" s="71"/>
      <c r="AP314" s="71" t="s">
        <v>4950</v>
      </c>
      <c r="AQ314" s="71" t="s">
        <v>1282</v>
      </c>
      <c r="AR314" s="71" t="s">
        <v>62</v>
      </c>
      <c r="AS314" s="71"/>
      <c r="AT314" s="71" t="s">
        <v>63</v>
      </c>
      <c r="AU314" s="71" t="s">
        <v>72</v>
      </c>
      <c r="AV314" s="79" t="str" cm="1">
        <f t="array" ref="AV31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14" s="79" t="str" cm="1">
        <f t="array" ref="AW31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14" s="71" t="str" cm="1">
        <f t="array" ref="AX31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314" s="71" t="s">
        <v>63</v>
      </c>
      <c r="AZ314" s="71"/>
      <c r="BA314" s="71" t="s">
        <v>4951</v>
      </c>
      <c r="BB314" s="73" t="s">
        <v>4952</v>
      </c>
      <c r="BC314" s="36"/>
      <c r="BD314" s="35"/>
    </row>
    <row r="315" spans="1:56" ht="85" customHeight="1">
      <c r="A315" s="70">
        <v>314</v>
      </c>
      <c r="B315" s="71" t="s">
        <v>4953</v>
      </c>
      <c r="C315" s="71" t="s">
        <v>4585</v>
      </c>
      <c r="D315" s="71" t="s">
        <v>4954</v>
      </c>
      <c r="E315" s="71" t="s">
        <v>1478</v>
      </c>
      <c r="F315" s="71" t="s">
        <v>231</v>
      </c>
      <c r="G315" s="71" t="s">
        <v>736</v>
      </c>
      <c r="H315" s="71" t="s">
        <v>217</v>
      </c>
      <c r="I315" s="71" t="s">
        <v>1657</v>
      </c>
      <c r="J315" s="71" t="s">
        <v>1432</v>
      </c>
      <c r="K315" s="71" t="s">
        <v>243</v>
      </c>
      <c r="L315" s="71" t="s">
        <v>4955</v>
      </c>
      <c r="M315" s="71" t="s">
        <v>4956</v>
      </c>
      <c r="N315" s="71"/>
      <c r="O315" s="71"/>
      <c r="P315" s="71"/>
      <c r="Q315" s="71"/>
      <c r="R315" s="71"/>
      <c r="S315" s="71"/>
      <c r="T315" s="71"/>
      <c r="U315" s="71"/>
      <c r="V315" s="71"/>
      <c r="W315" s="71"/>
      <c r="X315" s="71"/>
      <c r="Y315" s="71"/>
      <c r="Z315" s="71"/>
      <c r="AA315" s="71"/>
      <c r="AB315" s="71" t="s">
        <v>64</v>
      </c>
      <c r="AC315" s="71" t="s">
        <v>65</v>
      </c>
      <c r="AD315" s="71" t="s">
        <v>62</v>
      </c>
      <c r="AE315" s="71" t="s">
        <v>63</v>
      </c>
      <c r="AF315" s="71" t="s">
        <v>63</v>
      </c>
      <c r="AG315" s="71"/>
      <c r="AH315" s="71" t="s">
        <v>1515</v>
      </c>
      <c r="AI315" s="71" t="s">
        <v>62</v>
      </c>
      <c r="AJ315" s="71" t="s">
        <v>63</v>
      </c>
      <c r="AK315" s="71" t="s">
        <v>63</v>
      </c>
      <c r="AL315" s="71" t="s">
        <v>63</v>
      </c>
      <c r="AM315" s="71" t="s">
        <v>62</v>
      </c>
      <c r="AN315" s="71"/>
      <c r="AO315" s="71"/>
      <c r="AP315" s="71" t="s">
        <v>4957</v>
      </c>
      <c r="AQ315" s="71" t="s">
        <v>4958</v>
      </c>
      <c r="AR315" s="71" t="s">
        <v>132</v>
      </c>
      <c r="AS315" s="71"/>
      <c r="AT315" s="71" t="s">
        <v>62</v>
      </c>
      <c r="AU315" s="71"/>
      <c r="AV315" s="79" t="str" cm="1">
        <f t="array" ref="AV31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15" s="79" t="str" cm="1">
        <f t="array" ref="AW31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15" s="71" t="str" cm="1">
        <f t="array" ref="AX31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15" s="71"/>
      <c r="AZ315" s="71"/>
      <c r="BA315" s="22" t="s">
        <v>4959</v>
      </c>
      <c r="BB315" s="73" t="s">
        <v>4960</v>
      </c>
      <c r="BC315" s="36"/>
      <c r="BD315" s="35"/>
    </row>
    <row r="316" spans="1:56" ht="85" customHeight="1">
      <c r="A316" s="70">
        <v>315</v>
      </c>
      <c r="B316" s="71" t="s">
        <v>4961</v>
      </c>
      <c r="C316" s="71" t="s">
        <v>735</v>
      </c>
      <c r="D316" s="71" t="s">
        <v>4962</v>
      </c>
      <c r="E316" s="71" t="s">
        <v>1486</v>
      </c>
      <c r="F316" s="71" t="s">
        <v>231</v>
      </c>
      <c r="G316" s="71" t="s">
        <v>736</v>
      </c>
      <c r="H316" s="71" t="s">
        <v>217</v>
      </c>
      <c r="I316" s="71" t="s">
        <v>194</v>
      </c>
      <c r="J316" s="71" t="s">
        <v>1432</v>
      </c>
      <c r="K316" s="71" t="s">
        <v>315</v>
      </c>
      <c r="L316" s="71" t="s">
        <v>4963</v>
      </c>
      <c r="M316" s="71" t="s">
        <v>4964</v>
      </c>
      <c r="N316" s="71"/>
      <c r="O316" s="71"/>
      <c r="P316" s="71"/>
      <c r="Q316" s="71"/>
      <c r="R316" s="71"/>
      <c r="S316" s="71"/>
      <c r="T316" s="71"/>
      <c r="U316" s="71"/>
      <c r="V316" s="71"/>
      <c r="W316" s="71"/>
      <c r="X316" s="71"/>
      <c r="Y316" s="71"/>
      <c r="Z316" s="71"/>
      <c r="AA316" s="71"/>
      <c r="AB316" s="71" t="s">
        <v>189</v>
      </c>
      <c r="AC316" s="71" t="s">
        <v>65</v>
      </c>
      <c r="AD316" s="71" t="s">
        <v>62</v>
      </c>
      <c r="AE316" s="71" t="s">
        <v>62</v>
      </c>
      <c r="AF316" s="71" t="s">
        <v>63</v>
      </c>
      <c r="AG316" s="71"/>
      <c r="AH316" s="71" t="s">
        <v>66</v>
      </c>
      <c r="AI316" s="71" t="s">
        <v>63</v>
      </c>
      <c r="AJ316" s="71" t="s">
        <v>63</v>
      </c>
      <c r="AK316" s="71" t="s">
        <v>63</v>
      </c>
      <c r="AL316" s="71" t="s">
        <v>132</v>
      </c>
      <c r="AM316" s="71" t="s">
        <v>63</v>
      </c>
      <c r="AN316" s="71"/>
      <c r="AO316" s="71"/>
      <c r="AP316" s="71" t="s">
        <v>4965</v>
      </c>
      <c r="AQ316" s="71" t="s">
        <v>194</v>
      </c>
      <c r="AR316" s="71" t="s">
        <v>62</v>
      </c>
      <c r="AS316" s="71"/>
      <c r="AT316" s="71" t="s">
        <v>63</v>
      </c>
      <c r="AU316" s="71"/>
      <c r="AV316" s="79" t="str" cm="1">
        <f t="array" ref="AV31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16" s="79" t="str" cm="1">
        <f t="array" ref="AW31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16" s="71" t="str" cm="1">
        <f t="array" ref="AX31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16" s="71"/>
      <c r="AZ316" s="71"/>
      <c r="BA316" s="71" t="s">
        <v>4966</v>
      </c>
      <c r="BB316" s="73"/>
      <c r="BC316" s="36"/>
      <c r="BD316" s="35"/>
    </row>
    <row r="317" spans="1:56" ht="85" customHeight="1">
      <c r="A317" s="70">
        <v>316</v>
      </c>
      <c r="B317" s="71" t="s">
        <v>4967</v>
      </c>
      <c r="C317" s="71" t="s">
        <v>735</v>
      </c>
      <c r="D317" s="71" t="s">
        <v>4968</v>
      </c>
      <c r="E317" s="71" t="s">
        <v>1494</v>
      </c>
      <c r="F317" s="71" t="s">
        <v>231</v>
      </c>
      <c r="G317" s="71" t="s">
        <v>736</v>
      </c>
      <c r="H317" s="71" t="s">
        <v>217</v>
      </c>
      <c r="I317" s="71" t="s">
        <v>1215</v>
      </c>
      <c r="J317" s="71" t="s">
        <v>1432</v>
      </c>
      <c r="K317" s="71" t="s">
        <v>243</v>
      </c>
      <c r="L317" s="71" t="s">
        <v>4969</v>
      </c>
      <c r="M317" s="71" t="s">
        <v>4970</v>
      </c>
      <c r="N317" s="71"/>
      <c r="O317" s="71"/>
      <c r="P317" s="71"/>
      <c r="Q317" s="71"/>
      <c r="R317" s="71"/>
      <c r="S317" s="71"/>
      <c r="T317" s="71"/>
      <c r="U317" s="71"/>
      <c r="V317" s="71"/>
      <c r="W317" s="71"/>
      <c r="X317" s="71"/>
      <c r="Y317" s="71"/>
      <c r="Z317" s="71"/>
      <c r="AA317" s="71"/>
      <c r="AB317" s="71" t="s">
        <v>64</v>
      </c>
      <c r="AC317" s="71" t="s">
        <v>65</v>
      </c>
      <c r="AD317" s="71" t="s">
        <v>62</v>
      </c>
      <c r="AE317" s="71" t="s">
        <v>62</v>
      </c>
      <c r="AF317" s="71" t="s">
        <v>63</v>
      </c>
      <c r="AG317" s="71"/>
      <c r="AH317" s="71" t="s">
        <v>66</v>
      </c>
      <c r="AI317" s="71" t="s">
        <v>63</v>
      </c>
      <c r="AJ317" s="71" t="s">
        <v>63</v>
      </c>
      <c r="AK317" s="71" t="s">
        <v>63</v>
      </c>
      <c r="AL317" s="71" t="s">
        <v>132</v>
      </c>
      <c r="AM317" s="71" t="s">
        <v>63</v>
      </c>
      <c r="AN317" s="71"/>
      <c r="AO317" s="71"/>
      <c r="AP317" s="71" t="s">
        <v>4971</v>
      </c>
      <c r="AQ317" s="71" t="s">
        <v>1215</v>
      </c>
      <c r="AR317" s="71" t="s">
        <v>62</v>
      </c>
      <c r="AS317" s="71"/>
      <c r="AT317" s="71" t="s">
        <v>63</v>
      </c>
      <c r="AU317" s="71"/>
      <c r="AV317" s="79" t="str" cm="1">
        <f t="array" ref="AV31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17" s="79" t="str" cm="1">
        <f t="array" ref="AW31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17" s="71" t="str" cm="1">
        <f t="array" ref="AX31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17" s="71"/>
      <c r="AZ317" s="71"/>
      <c r="BA317" s="71" t="s">
        <v>4972</v>
      </c>
      <c r="BB317" s="73"/>
      <c r="BC317" s="36"/>
      <c r="BD317" s="35"/>
    </row>
    <row r="318" spans="1:56" ht="85" customHeight="1">
      <c r="A318" s="70">
        <v>317</v>
      </c>
      <c r="B318" s="71" t="s">
        <v>4973</v>
      </c>
      <c r="C318" s="71" t="s">
        <v>735</v>
      </c>
      <c r="D318" s="71" t="s">
        <v>4974</v>
      </c>
      <c r="E318" s="71" t="s">
        <v>1478</v>
      </c>
      <c r="F318" s="71" t="s">
        <v>231</v>
      </c>
      <c r="G318" s="71" t="s">
        <v>736</v>
      </c>
      <c r="H318" s="71" t="s">
        <v>217</v>
      </c>
      <c r="I318" s="71" t="s">
        <v>608</v>
      </c>
      <c r="J318" s="71" t="s">
        <v>1432</v>
      </c>
      <c r="K318" s="71" t="s">
        <v>266</v>
      </c>
      <c r="L318" s="71" t="s">
        <v>4975</v>
      </c>
      <c r="M318" s="71" t="s">
        <v>4976</v>
      </c>
      <c r="N318" s="71"/>
      <c r="O318" s="71"/>
      <c r="P318" s="71"/>
      <c r="Q318" s="71"/>
      <c r="R318" s="71"/>
      <c r="S318" s="71"/>
      <c r="T318" s="71"/>
      <c r="U318" s="71"/>
      <c r="V318" s="71"/>
      <c r="W318" s="71"/>
      <c r="X318" s="71"/>
      <c r="Y318" s="71"/>
      <c r="Z318" s="71"/>
      <c r="AA318" s="71"/>
      <c r="AB318" s="71" t="s">
        <v>64</v>
      </c>
      <c r="AC318" s="71" t="s">
        <v>65</v>
      </c>
      <c r="AD318" s="71" t="s">
        <v>62</v>
      </c>
      <c r="AE318" s="71" t="s">
        <v>63</v>
      </c>
      <c r="AF318" s="71" t="s">
        <v>63</v>
      </c>
      <c r="AG318" s="71"/>
      <c r="AH318" s="71" t="s">
        <v>66</v>
      </c>
      <c r="AI318" s="71" t="s">
        <v>63</v>
      </c>
      <c r="AJ318" s="71" t="s">
        <v>63</v>
      </c>
      <c r="AK318" s="71" t="s">
        <v>63</v>
      </c>
      <c r="AL318" s="71" t="s">
        <v>62</v>
      </c>
      <c r="AM318" s="71" t="s">
        <v>63</v>
      </c>
      <c r="AN318" s="71"/>
      <c r="AO318" s="71"/>
      <c r="AP318" s="71" t="s">
        <v>4977</v>
      </c>
      <c r="AQ318" s="71" t="s">
        <v>608</v>
      </c>
      <c r="AR318" s="71" t="s">
        <v>62</v>
      </c>
      <c r="AS318" s="71"/>
      <c r="AT318" s="71" t="s">
        <v>63</v>
      </c>
      <c r="AU318" s="71"/>
      <c r="AV318" s="79" t="str" cm="1">
        <f t="array" ref="AV31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18" s="79" t="str" cm="1">
        <f t="array" ref="AW31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18" s="71" t="str" cm="1">
        <f t="array" ref="AX31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18" s="71"/>
      <c r="AZ318" s="71"/>
      <c r="BA318" s="71" t="s">
        <v>4978</v>
      </c>
      <c r="BB318" s="73" t="s">
        <v>4979</v>
      </c>
      <c r="BC318" s="36"/>
      <c r="BD318" s="35"/>
    </row>
    <row r="319" spans="1:56" ht="85" customHeight="1">
      <c r="A319" s="70">
        <v>318</v>
      </c>
      <c r="B319" s="71" t="s">
        <v>4980</v>
      </c>
      <c r="C319" s="71" t="s">
        <v>735</v>
      </c>
      <c r="D319" s="71" t="s">
        <v>4981</v>
      </c>
      <c r="E319" s="71" t="s">
        <v>1565</v>
      </c>
      <c r="F319" s="71" t="s">
        <v>231</v>
      </c>
      <c r="G319" s="71" t="s">
        <v>736</v>
      </c>
      <c r="H319" s="71" t="s">
        <v>217</v>
      </c>
      <c r="I319" s="71" t="s">
        <v>4982</v>
      </c>
      <c r="J319" s="71" t="s">
        <v>1927</v>
      </c>
      <c r="K319" s="71" t="s">
        <v>266</v>
      </c>
      <c r="L319" s="71" t="s">
        <v>4983</v>
      </c>
      <c r="M319" s="71" t="s">
        <v>4984</v>
      </c>
      <c r="N319" s="71"/>
      <c r="O319" s="71"/>
      <c r="P319" s="71"/>
      <c r="Q319" s="71"/>
      <c r="R319" s="71"/>
      <c r="S319" s="71"/>
      <c r="T319" s="71"/>
      <c r="U319" s="71"/>
      <c r="V319" s="71"/>
      <c r="W319" s="71"/>
      <c r="X319" s="71"/>
      <c r="Y319" s="71"/>
      <c r="Z319" s="71"/>
      <c r="AA319" s="71"/>
      <c r="AB319" s="71" t="s">
        <v>64</v>
      </c>
      <c r="AC319" s="71" t="s">
        <v>65</v>
      </c>
      <c r="AD319" s="71" t="s">
        <v>62</v>
      </c>
      <c r="AE319" s="71" t="s">
        <v>63</v>
      </c>
      <c r="AF319" s="71" t="s">
        <v>63</v>
      </c>
      <c r="AG319" s="71"/>
      <c r="AH319" s="71" t="s">
        <v>66</v>
      </c>
      <c r="AI319" s="71" t="s">
        <v>63</v>
      </c>
      <c r="AJ319" s="71" t="s">
        <v>132</v>
      </c>
      <c r="AK319" s="71" t="s">
        <v>63</v>
      </c>
      <c r="AL319" s="71" t="s">
        <v>62</v>
      </c>
      <c r="AM319" s="71" t="s">
        <v>63</v>
      </c>
      <c r="AN319" s="71"/>
      <c r="AO319" s="71"/>
      <c r="AP319" s="71" t="s">
        <v>4985</v>
      </c>
      <c r="AQ319" s="71" t="s">
        <v>4986</v>
      </c>
      <c r="AR319" s="71" t="s">
        <v>62</v>
      </c>
      <c r="AS319" s="71"/>
      <c r="AT319" s="71" t="s">
        <v>63</v>
      </c>
      <c r="AU319" s="71"/>
      <c r="AV319" s="79" t="str" cm="1">
        <f t="array" ref="AV31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19" s="79" t="str" cm="1">
        <f t="array" ref="AW31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19" s="71" t="str" cm="1">
        <f t="array" ref="AX31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19" s="71"/>
      <c r="AZ319" s="71"/>
      <c r="BA319" s="71" t="s">
        <v>4987</v>
      </c>
      <c r="BB319" s="73" t="s">
        <v>4988</v>
      </c>
      <c r="BC319" s="36"/>
      <c r="BD319" s="35"/>
    </row>
    <row r="320" spans="1:56" ht="85" customHeight="1">
      <c r="A320" s="70">
        <v>319</v>
      </c>
      <c r="B320" s="71" t="s">
        <v>4989</v>
      </c>
      <c r="C320" s="71" t="s">
        <v>800</v>
      </c>
      <c r="D320" s="71" t="s">
        <v>4990</v>
      </c>
      <c r="E320" s="71" t="s">
        <v>1505</v>
      </c>
      <c r="F320" s="71" t="s">
        <v>231</v>
      </c>
      <c r="G320" s="71" t="s">
        <v>736</v>
      </c>
      <c r="H320" s="71" t="s">
        <v>217</v>
      </c>
      <c r="I320" s="71" t="s">
        <v>285</v>
      </c>
      <c r="J320" s="71" t="s">
        <v>1432</v>
      </c>
      <c r="K320" s="71" t="s">
        <v>279</v>
      </c>
      <c r="L320" s="71" t="s">
        <v>4991</v>
      </c>
      <c r="M320" s="71" t="s">
        <v>4992</v>
      </c>
      <c r="N320" s="71"/>
      <c r="O320" s="71"/>
      <c r="P320" s="71"/>
      <c r="Q320" s="71"/>
      <c r="R320" s="71"/>
      <c r="S320" s="71"/>
      <c r="T320" s="71"/>
      <c r="U320" s="71"/>
      <c r="V320" s="71"/>
      <c r="W320" s="71"/>
      <c r="X320" s="71"/>
      <c r="Y320" s="71"/>
      <c r="Z320" s="71"/>
      <c r="AA320" s="71"/>
      <c r="AB320" s="71" t="s">
        <v>64</v>
      </c>
      <c r="AC320" s="71" t="s">
        <v>65</v>
      </c>
      <c r="AD320" s="71" t="s">
        <v>62</v>
      </c>
      <c r="AE320" s="71" t="s">
        <v>63</v>
      </c>
      <c r="AF320" s="71" t="s">
        <v>62</v>
      </c>
      <c r="AG320" s="71"/>
      <c r="AH320" s="71" t="s">
        <v>66</v>
      </c>
      <c r="AI320" s="71" t="s">
        <v>63</v>
      </c>
      <c r="AJ320" s="71" t="s">
        <v>63</v>
      </c>
      <c r="AK320" s="71" t="s">
        <v>63</v>
      </c>
      <c r="AL320" s="71" t="s">
        <v>62</v>
      </c>
      <c r="AM320" s="71" t="s">
        <v>63</v>
      </c>
      <c r="AN320" s="71"/>
      <c r="AO320" s="71"/>
      <c r="AP320" s="71" t="s">
        <v>4993</v>
      </c>
      <c r="AQ320" s="71" t="s">
        <v>285</v>
      </c>
      <c r="AR320" s="71" t="s">
        <v>62</v>
      </c>
      <c r="AS320" s="71"/>
      <c r="AT320" s="71" t="s">
        <v>62</v>
      </c>
      <c r="AU320" s="71"/>
      <c r="AV320" s="79" t="str" cm="1">
        <f t="array" ref="AV32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20" s="79" t="str" cm="1">
        <f t="array" ref="AW32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20" s="71" t="str" cm="1">
        <f t="array" ref="AX32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20" s="71"/>
      <c r="AZ320" s="71"/>
      <c r="BA320" s="71" t="s">
        <v>4994</v>
      </c>
      <c r="BB320" s="73"/>
      <c r="BC320" s="36"/>
      <c r="BD320" s="35"/>
    </row>
    <row r="321" spans="1:56" ht="85" customHeight="1">
      <c r="A321" s="70">
        <v>320</v>
      </c>
      <c r="B321" s="71" t="s">
        <v>4995</v>
      </c>
      <c r="C321" s="71" t="s">
        <v>1142</v>
      </c>
      <c r="D321" s="71" t="s">
        <v>4996</v>
      </c>
      <c r="E321" s="71" t="s">
        <v>1452</v>
      </c>
      <c r="F321" s="71" t="s">
        <v>231</v>
      </c>
      <c r="G321" s="71" t="s">
        <v>786</v>
      </c>
      <c r="H321" s="71" t="s">
        <v>217</v>
      </c>
      <c r="I321" s="71" t="s">
        <v>1215</v>
      </c>
      <c r="J321" s="71" t="s">
        <v>1432</v>
      </c>
      <c r="K321" s="71" t="s">
        <v>243</v>
      </c>
      <c r="L321" s="71" t="s">
        <v>4997</v>
      </c>
      <c r="M321" s="71" t="s">
        <v>4998</v>
      </c>
      <c r="N321" s="71"/>
      <c r="O321" s="71"/>
      <c r="P321" s="71"/>
      <c r="Q321" s="71"/>
      <c r="R321" s="71"/>
      <c r="S321" s="71"/>
      <c r="T321" s="71"/>
      <c r="U321" s="71"/>
      <c r="V321" s="71"/>
      <c r="W321" s="71"/>
      <c r="X321" s="71"/>
      <c r="Y321" s="71"/>
      <c r="Z321" s="71"/>
      <c r="AA321" s="71"/>
      <c r="AB321" s="71" t="s">
        <v>64</v>
      </c>
      <c r="AC321" s="71" t="s">
        <v>65</v>
      </c>
      <c r="AD321" s="71" t="s">
        <v>62</v>
      </c>
      <c r="AE321" s="71" t="s">
        <v>62</v>
      </c>
      <c r="AF321" s="71" t="s">
        <v>63</v>
      </c>
      <c r="AG321" s="71"/>
      <c r="AH321" s="71" t="s">
        <v>85</v>
      </c>
      <c r="AI321" s="71" t="s">
        <v>63</v>
      </c>
      <c r="AJ321" s="71" t="s">
        <v>63</v>
      </c>
      <c r="AK321" s="71" t="s">
        <v>63</v>
      </c>
      <c r="AL321" s="71" t="s">
        <v>132</v>
      </c>
      <c r="AM321" s="71" t="s">
        <v>63</v>
      </c>
      <c r="AN321" s="71"/>
      <c r="AO321" s="71"/>
      <c r="AP321" s="71" t="s">
        <v>4999</v>
      </c>
      <c r="AQ321" s="71" t="s">
        <v>1215</v>
      </c>
      <c r="AR321" s="71" t="s">
        <v>62</v>
      </c>
      <c r="AS321" s="71"/>
      <c r="AT321" s="71" t="s">
        <v>63</v>
      </c>
      <c r="AU321" s="71"/>
      <c r="AV321" s="79" t="str" cm="1">
        <f t="array" ref="AV32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21" s="79" t="str" cm="1">
        <f t="array" ref="AW32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21" s="71" t="str" cm="1">
        <f t="array" ref="AX32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21" s="71"/>
      <c r="AZ321" s="71"/>
      <c r="BA321" s="71" t="s">
        <v>5000</v>
      </c>
      <c r="BB321" s="73" t="s">
        <v>5001</v>
      </c>
      <c r="BC321" s="36"/>
      <c r="BD321" s="35"/>
    </row>
    <row r="322" spans="1:56" ht="85" customHeight="1">
      <c r="A322" s="70">
        <v>321</v>
      </c>
      <c r="B322" s="71" t="s">
        <v>5002</v>
      </c>
      <c r="C322" s="71" t="s">
        <v>735</v>
      </c>
      <c r="D322" s="71" t="s">
        <v>5003</v>
      </c>
      <c r="E322" s="71" t="s">
        <v>1461</v>
      </c>
      <c r="F322" s="71" t="s">
        <v>231</v>
      </c>
      <c r="G322" s="71" t="s">
        <v>736</v>
      </c>
      <c r="H322" s="71" t="s">
        <v>217</v>
      </c>
      <c r="I322" s="71" t="s">
        <v>194</v>
      </c>
      <c r="J322" s="71" t="s">
        <v>1432</v>
      </c>
      <c r="K322" s="71" t="s">
        <v>315</v>
      </c>
      <c r="L322" s="71" t="s">
        <v>5004</v>
      </c>
      <c r="M322" s="71" t="s">
        <v>5005</v>
      </c>
      <c r="N322" s="71"/>
      <c r="O322" s="71"/>
      <c r="P322" s="71"/>
      <c r="Q322" s="71"/>
      <c r="R322" s="71"/>
      <c r="S322" s="71"/>
      <c r="T322" s="71"/>
      <c r="U322" s="71"/>
      <c r="V322" s="71"/>
      <c r="W322" s="71"/>
      <c r="X322" s="71"/>
      <c r="Y322" s="71"/>
      <c r="Z322" s="71"/>
      <c r="AA322" s="71"/>
      <c r="AB322" s="71" t="s">
        <v>64</v>
      </c>
      <c r="AC322" s="71" t="s">
        <v>65</v>
      </c>
      <c r="AD322" s="71" t="s">
        <v>62</v>
      </c>
      <c r="AE322" s="71" t="s">
        <v>63</v>
      </c>
      <c r="AF322" s="71" t="s">
        <v>63</v>
      </c>
      <c r="AG322" s="71"/>
      <c r="AH322" s="71" t="s">
        <v>66</v>
      </c>
      <c r="AI322" s="71" t="s">
        <v>63</v>
      </c>
      <c r="AJ322" s="71" t="s">
        <v>63</v>
      </c>
      <c r="AK322" s="71" t="s">
        <v>63</v>
      </c>
      <c r="AL322" s="71" t="s">
        <v>62</v>
      </c>
      <c r="AM322" s="71" t="s">
        <v>63</v>
      </c>
      <c r="AN322" s="71"/>
      <c r="AO322" s="71"/>
      <c r="AP322" s="71" t="s">
        <v>5006</v>
      </c>
      <c r="AQ322" s="71" t="s">
        <v>194</v>
      </c>
      <c r="AR322" s="71" t="s">
        <v>62</v>
      </c>
      <c r="AS322" s="71"/>
      <c r="AT322" s="71" t="s">
        <v>63</v>
      </c>
      <c r="AU322" s="71"/>
      <c r="AV322" s="79" t="str" cm="1">
        <f t="array" ref="AV32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22" s="79" t="str" cm="1">
        <f t="array" ref="AW32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22" s="71" t="str" cm="1">
        <f t="array" ref="AX32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22" s="71"/>
      <c r="AZ322" s="71"/>
      <c r="BA322" s="71" t="s">
        <v>5007</v>
      </c>
      <c r="BB322" s="73" t="s">
        <v>5008</v>
      </c>
      <c r="BC322" s="36"/>
      <c r="BD322" s="35"/>
    </row>
    <row r="323" spans="1:56" ht="85" customHeight="1">
      <c r="A323" s="70">
        <v>322</v>
      </c>
      <c r="B323" s="71" t="s">
        <v>5009</v>
      </c>
      <c r="C323" s="71" t="s">
        <v>800</v>
      </c>
      <c r="D323" s="71" t="s">
        <v>5010</v>
      </c>
      <c r="E323" s="71" t="s">
        <v>1494</v>
      </c>
      <c r="F323" s="71" t="s">
        <v>231</v>
      </c>
      <c r="G323" s="71" t="s">
        <v>736</v>
      </c>
      <c r="H323" s="71" t="s">
        <v>217</v>
      </c>
      <c r="I323" s="71" t="s">
        <v>2162</v>
      </c>
      <c r="J323" s="71" t="s">
        <v>1432</v>
      </c>
      <c r="K323" s="71" t="s">
        <v>315</v>
      </c>
      <c r="L323" s="71" t="s">
        <v>5011</v>
      </c>
      <c r="M323" s="71" t="s">
        <v>5012</v>
      </c>
      <c r="N323" s="71"/>
      <c r="O323" s="71"/>
      <c r="P323" s="71"/>
      <c r="Q323" s="71"/>
      <c r="R323" s="71"/>
      <c r="S323" s="71"/>
      <c r="T323" s="71"/>
      <c r="U323" s="71"/>
      <c r="V323" s="71"/>
      <c r="W323" s="71"/>
      <c r="X323" s="71"/>
      <c r="Y323" s="71"/>
      <c r="Z323" s="71"/>
      <c r="AA323" s="71"/>
      <c r="AB323" s="71" t="s">
        <v>64</v>
      </c>
      <c r="AC323" s="71" t="s">
        <v>65</v>
      </c>
      <c r="AD323" s="71" t="s">
        <v>62</v>
      </c>
      <c r="AE323" s="71" t="s">
        <v>62</v>
      </c>
      <c r="AF323" s="71" t="s">
        <v>63</v>
      </c>
      <c r="AG323" s="71"/>
      <c r="AH323" s="71" t="s">
        <v>66</v>
      </c>
      <c r="AI323" s="71" t="s">
        <v>63</v>
      </c>
      <c r="AJ323" s="71" t="s">
        <v>132</v>
      </c>
      <c r="AK323" s="71" t="s">
        <v>63</v>
      </c>
      <c r="AL323" s="71" t="s">
        <v>62</v>
      </c>
      <c r="AM323" s="71" t="s">
        <v>63</v>
      </c>
      <c r="AN323" s="71"/>
      <c r="AO323" s="71"/>
      <c r="AP323" s="71" t="s">
        <v>5013</v>
      </c>
      <c r="AQ323" s="71" t="s">
        <v>465</v>
      </c>
      <c r="AR323" s="71" t="s">
        <v>63</v>
      </c>
      <c r="AS323" s="71"/>
      <c r="AT323" s="71" t="s">
        <v>62</v>
      </c>
      <c r="AU323" s="71"/>
      <c r="AV323" s="79" t="str" cm="1">
        <f t="array" ref="AV32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23" s="79" t="str" cm="1">
        <f t="array" ref="AW32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23" s="71" t="str" cm="1">
        <f t="array" ref="AX32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23" s="71"/>
      <c r="AZ323" s="71"/>
      <c r="BA323" s="71" t="s">
        <v>5014</v>
      </c>
      <c r="BB323" s="73"/>
      <c r="BC323" s="36"/>
      <c r="BD323" s="35"/>
    </row>
    <row r="324" spans="1:56" ht="85" customHeight="1">
      <c r="A324" s="70">
        <v>323</v>
      </c>
      <c r="B324" s="71" t="s">
        <v>5015</v>
      </c>
      <c r="C324" s="71" t="s">
        <v>735</v>
      </c>
      <c r="D324" s="71" t="s">
        <v>5016</v>
      </c>
      <c r="E324" s="71" t="s">
        <v>1430</v>
      </c>
      <c r="F324" s="71" t="s">
        <v>231</v>
      </c>
      <c r="G324" s="71" t="s">
        <v>736</v>
      </c>
      <c r="H324" s="71" t="s">
        <v>217</v>
      </c>
      <c r="I324" s="71" t="s">
        <v>1215</v>
      </c>
      <c r="J324" s="71" t="s">
        <v>1432</v>
      </c>
      <c r="K324" s="71" t="s">
        <v>243</v>
      </c>
      <c r="L324" s="71" t="s">
        <v>5017</v>
      </c>
      <c r="M324" s="71" t="s">
        <v>5018</v>
      </c>
      <c r="N324" s="71"/>
      <c r="O324" s="71"/>
      <c r="P324" s="71"/>
      <c r="Q324" s="71"/>
      <c r="R324" s="71"/>
      <c r="S324" s="71"/>
      <c r="T324" s="71"/>
      <c r="U324" s="71"/>
      <c r="V324" s="71"/>
      <c r="W324" s="71"/>
      <c r="X324" s="71"/>
      <c r="Y324" s="71"/>
      <c r="Z324" s="71"/>
      <c r="AA324" s="71"/>
      <c r="AB324" s="71" t="s">
        <v>64</v>
      </c>
      <c r="AC324" s="71" t="s">
        <v>65</v>
      </c>
      <c r="AD324" s="71" t="s">
        <v>62</v>
      </c>
      <c r="AE324" s="71" t="s">
        <v>62</v>
      </c>
      <c r="AF324" s="71" t="s">
        <v>63</v>
      </c>
      <c r="AG324" s="71"/>
      <c r="AH324" s="71" t="s">
        <v>66</v>
      </c>
      <c r="AI324" s="71" t="s">
        <v>132</v>
      </c>
      <c r="AJ324" s="71" t="s">
        <v>63</v>
      </c>
      <c r="AK324" s="71" t="s">
        <v>63</v>
      </c>
      <c r="AL324" s="71" t="s">
        <v>62</v>
      </c>
      <c r="AM324" s="71" t="s">
        <v>63</v>
      </c>
      <c r="AN324" s="71"/>
      <c r="AO324" s="71"/>
      <c r="AP324" s="71" t="s">
        <v>5019</v>
      </c>
      <c r="AQ324" s="71" t="s">
        <v>1215</v>
      </c>
      <c r="AR324" s="71" t="s">
        <v>62</v>
      </c>
      <c r="AS324" s="71"/>
      <c r="AT324" s="71" t="s">
        <v>63</v>
      </c>
      <c r="AU324" s="71"/>
      <c r="AV324" s="79" t="str" cm="1">
        <f t="array" ref="AV32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24" s="79" t="str" cm="1">
        <f t="array" ref="AW32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24" s="71" t="str" cm="1">
        <f t="array" ref="AX32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24" s="71"/>
      <c r="AZ324" s="71"/>
      <c r="BA324" s="71" t="s">
        <v>5020</v>
      </c>
      <c r="BB324" s="73"/>
      <c r="BC324" s="36"/>
      <c r="BD324" s="35"/>
    </row>
    <row r="325" spans="1:56" ht="85" customHeight="1">
      <c r="A325" s="70">
        <v>324</v>
      </c>
      <c r="B325" s="71" t="s">
        <v>5021</v>
      </c>
      <c r="C325" s="71" t="s">
        <v>735</v>
      </c>
      <c r="D325" s="71" t="s">
        <v>5022</v>
      </c>
      <c r="E325" s="71" t="s">
        <v>1575</v>
      </c>
      <c r="F325" s="71" t="s">
        <v>231</v>
      </c>
      <c r="G325" s="71" t="s">
        <v>736</v>
      </c>
      <c r="H325" s="71" t="s">
        <v>217</v>
      </c>
      <c r="I325" s="71" t="s">
        <v>194</v>
      </c>
      <c r="J325" s="71" t="s">
        <v>1432</v>
      </c>
      <c r="K325" s="71" t="s">
        <v>315</v>
      </c>
      <c r="L325" s="71" t="s">
        <v>5023</v>
      </c>
      <c r="M325" s="71" t="s">
        <v>5024</v>
      </c>
      <c r="N325" s="71"/>
      <c r="O325" s="71"/>
      <c r="P325" s="71"/>
      <c r="Q325" s="71"/>
      <c r="R325" s="71"/>
      <c r="S325" s="71"/>
      <c r="T325" s="71"/>
      <c r="U325" s="71"/>
      <c r="V325" s="71"/>
      <c r="W325" s="71"/>
      <c r="X325" s="71"/>
      <c r="Y325" s="71"/>
      <c r="Z325" s="71"/>
      <c r="AA325" s="71"/>
      <c r="AB325" s="71" t="s">
        <v>1692</v>
      </c>
      <c r="AC325" s="71" t="s">
        <v>65</v>
      </c>
      <c r="AD325" s="71" t="s">
        <v>62</v>
      </c>
      <c r="AE325" s="71" t="s">
        <v>62</v>
      </c>
      <c r="AF325" s="71" t="s">
        <v>63</v>
      </c>
      <c r="AG325" s="71"/>
      <c r="AH325" s="71" t="s">
        <v>66</v>
      </c>
      <c r="AI325" s="71" t="s">
        <v>63</v>
      </c>
      <c r="AJ325" s="71" t="s">
        <v>63</v>
      </c>
      <c r="AK325" s="71" t="s">
        <v>63</v>
      </c>
      <c r="AL325" s="71" t="s">
        <v>62</v>
      </c>
      <c r="AM325" s="71" t="s">
        <v>63</v>
      </c>
      <c r="AN325" s="71"/>
      <c r="AO325" s="71"/>
      <c r="AP325" s="71" t="s">
        <v>5025</v>
      </c>
      <c r="AQ325" s="71" t="s">
        <v>194</v>
      </c>
      <c r="AR325" s="71" t="s">
        <v>62</v>
      </c>
      <c r="AS325" s="71"/>
      <c r="AT325" s="71" t="s">
        <v>62</v>
      </c>
      <c r="AU325" s="71"/>
      <c r="AV325" s="79" t="str" cm="1">
        <f t="array" ref="AV32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25" s="79" t="str" cm="1">
        <f t="array" ref="AW32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25" s="71" t="str" cm="1">
        <f t="array" ref="AX32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25" s="71"/>
      <c r="AZ325" s="71"/>
      <c r="BA325" s="71" t="s">
        <v>5026</v>
      </c>
      <c r="BB325" s="73"/>
      <c r="BC325" s="36"/>
      <c r="BD325" s="35"/>
    </row>
    <row r="326" spans="1:56" ht="85" customHeight="1">
      <c r="A326" s="70">
        <v>325</v>
      </c>
      <c r="B326" s="71" t="s">
        <v>5027</v>
      </c>
      <c r="C326" s="71" t="s">
        <v>735</v>
      </c>
      <c r="D326" s="71" t="s">
        <v>5028</v>
      </c>
      <c r="E326" s="71" t="s">
        <v>5029</v>
      </c>
      <c r="F326" s="71" t="s">
        <v>231</v>
      </c>
      <c r="G326" s="71" t="s">
        <v>736</v>
      </c>
      <c r="H326" s="71" t="s">
        <v>217</v>
      </c>
      <c r="I326" s="71" t="s">
        <v>250</v>
      </c>
      <c r="J326" s="71" t="s">
        <v>1432</v>
      </c>
      <c r="K326" s="71" t="s">
        <v>243</v>
      </c>
      <c r="L326" s="71" t="s">
        <v>5030</v>
      </c>
      <c r="M326" s="71" t="s">
        <v>5031</v>
      </c>
      <c r="N326" s="71"/>
      <c r="O326" s="71"/>
      <c r="P326" s="71"/>
      <c r="Q326" s="71"/>
      <c r="R326" s="71"/>
      <c r="S326" s="71"/>
      <c r="T326" s="71"/>
      <c r="U326" s="71"/>
      <c r="V326" s="71"/>
      <c r="W326" s="71"/>
      <c r="X326" s="71"/>
      <c r="Y326" s="71"/>
      <c r="Z326" s="71"/>
      <c r="AA326" s="71"/>
      <c r="AB326" s="71" t="s">
        <v>64</v>
      </c>
      <c r="AC326" s="71" t="s">
        <v>65</v>
      </c>
      <c r="AD326" s="71" t="s">
        <v>62</v>
      </c>
      <c r="AE326" s="71" t="s">
        <v>63</v>
      </c>
      <c r="AF326" s="71" t="s">
        <v>63</v>
      </c>
      <c r="AG326" s="71"/>
      <c r="AH326" s="71" t="s">
        <v>66</v>
      </c>
      <c r="AI326" s="71" t="s">
        <v>132</v>
      </c>
      <c r="AJ326" s="71" t="s">
        <v>62</v>
      </c>
      <c r="AK326" s="71" t="s">
        <v>132</v>
      </c>
      <c r="AL326" s="71" t="s">
        <v>132</v>
      </c>
      <c r="AM326" s="71" t="s">
        <v>132</v>
      </c>
      <c r="AN326" s="71"/>
      <c r="AO326" s="71"/>
      <c r="AP326" s="71" t="s">
        <v>5032</v>
      </c>
      <c r="AQ326" s="71" t="s">
        <v>366</v>
      </c>
      <c r="AR326" s="71" t="s">
        <v>63</v>
      </c>
      <c r="AS326" s="71"/>
      <c r="AT326" s="71" t="s">
        <v>62</v>
      </c>
      <c r="AU326" s="71"/>
      <c r="AV326" s="79" t="str" cm="1">
        <f t="array" ref="AV32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26" s="79" t="str" cm="1">
        <f t="array" ref="AW32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26" s="71" t="str" cm="1">
        <f t="array" ref="AX32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26" s="71"/>
      <c r="AZ326" s="71"/>
      <c r="BA326" s="71" t="s">
        <v>5033</v>
      </c>
      <c r="BB326" s="73"/>
      <c r="BC326" s="36"/>
      <c r="BD326" s="35"/>
    </row>
    <row r="327" spans="1:56" ht="85" customHeight="1">
      <c r="A327" s="70">
        <v>326</v>
      </c>
      <c r="B327" s="71" t="s">
        <v>5034</v>
      </c>
      <c r="C327" s="71" t="s">
        <v>735</v>
      </c>
      <c r="D327" s="71" t="s">
        <v>5035</v>
      </c>
      <c r="E327" s="71" t="s">
        <v>1486</v>
      </c>
      <c r="F327" s="71" t="s">
        <v>231</v>
      </c>
      <c r="G327" s="71" t="s">
        <v>736</v>
      </c>
      <c r="H327" s="71" t="s">
        <v>217</v>
      </c>
      <c r="I327" s="71" t="s">
        <v>1215</v>
      </c>
      <c r="J327" s="71" t="s">
        <v>1432</v>
      </c>
      <c r="K327" s="71" t="s">
        <v>243</v>
      </c>
      <c r="L327" s="71" t="s">
        <v>5036</v>
      </c>
      <c r="M327" s="71" t="s">
        <v>5037</v>
      </c>
      <c r="N327" s="71"/>
      <c r="O327" s="71"/>
      <c r="P327" s="71"/>
      <c r="Q327" s="71"/>
      <c r="R327" s="71"/>
      <c r="S327" s="71"/>
      <c r="T327" s="71"/>
      <c r="U327" s="71"/>
      <c r="V327" s="71"/>
      <c r="W327" s="71"/>
      <c r="X327" s="71"/>
      <c r="Y327" s="71"/>
      <c r="Z327" s="71"/>
      <c r="AA327" s="71"/>
      <c r="AB327" s="71" t="s">
        <v>64</v>
      </c>
      <c r="AC327" s="71" t="s">
        <v>65</v>
      </c>
      <c r="AD327" s="71" t="s">
        <v>62</v>
      </c>
      <c r="AE327" s="71" t="s">
        <v>62</v>
      </c>
      <c r="AF327" s="71" t="s">
        <v>63</v>
      </c>
      <c r="AG327" s="71"/>
      <c r="AH327" s="71" t="s">
        <v>66</v>
      </c>
      <c r="AI327" s="71" t="s">
        <v>63</v>
      </c>
      <c r="AJ327" s="71" t="s">
        <v>63</v>
      </c>
      <c r="AK327" s="71" t="s">
        <v>63</v>
      </c>
      <c r="AL327" s="71" t="s">
        <v>62</v>
      </c>
      <c r="AM327" s="71" t="s">
        <v>63</v>
      </c>
      <c r="AN327" s="71"/>
      <c r="AO327" s="71"/>
      <c r="AP327" s="71" t="s">
        <v>5038</v>
      </c>
      <c r="AQ327" s="71" t="s">
        <v>4775</v>
      </c>
      <c r="AR327" s="71" t="s">
        <v>62</v>
      </c>
      <c r="AS327" s="71"/>
      <c r="AT327" s="71" t="s">
        <v>62</v>
      </c>
      <c r="AU327" s="71"/>
      <c r="AV327" s="79" t="str" cm="1">
        <f t="array" ref="AV32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27" s="79" t="str" cm="1">
        <f t="array" ref="AW32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27" s="71" t="str" cm="1">
        <f t="array" ref="AX32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27" s="71"/>
      <c r="AZ327" s="71"/>
      <c r="BA327" s="22" t="s">
        <v>5039</v>
      </c>
      <c r="BB327" s="73" t="s">
        <v>5040</v>
      </c>
      <c r="BC327" s="36"/>
      <c r="BD327" s="35"/>
    </row>
    <row r="328" spans="1:56" ht="85" customHeight="1">
      <c r="A328" s="70">
        <v>327</v>
      </c>
      <c r="B328" s="71" t="s">
        <v>5041</v>
      </c>
      <c r="C328" s="71" t="s">
        <v>800</v>
      </c>
      <c r="D328" s="71" t="s">
        <v>5042</v>
      </c>
      <c r="E328" s="71" t="s">
        <v>1461</v>
      </c>
      <c r="F328" s="71" t="s">
        <v>231</v>
      </c>
      <c r="G328" s="71" t="s">
        <v>736</v>
      </c>
      <c r="H328" s="71" t="s">
        <v>217</v>
      </c>
      <c r="I328" s="71" t="s">
        <v>2162</v>
      </c>
      <c r="J328" s="71" t="s">
        <v>1432</v>
      </c>
      <c r="K328" s="71" t="s">
        <v>315</v>
      </c>
      <c r="L328" s="71" t="s">
        <v>5043</v>
      </c>
      <c r="M328" s="71" t="s">
        <v>5044</v>
      </c>
      <c r="N328" s="71"/>
      <c r="O328" s="71"/>
      <c r="P328" s="71"/>
      <c r="Q328" s="71"/>
      <c r="R328" s="71"/>
      <c r="S328" s="71"/>
      <c r="T328" s="71"/>
      <c r="U328" s="71"/>
      <c r="V328" s="71"/>
      <c r="W328" s="71"/>
      <c r="X328" s="71"/>
      <c r="Y328" s="71"/>
      <c r="Z328" s="71"/>
      <c r="AA328" s="71"/>
      <c r="AB328" s="71" t="s">
        <v>64</v>
      </c>
      <c r="AC328" s="71" t="s">
        <v>65</v>
      </c>
      <c r="AD328" s="71" t="s">
        <v>62</v>
      </c>
      <c r="AE328" s="71" t="s">
        <v>63</v>
      </c>
      <c r="AF328" s="71" t="s">
        <v>63</v>
      </c>
      <c r="AG328" s="71"/>
      <c r="AH328" s="71" t="s">
        <v>66</v>
      </c>
      <c r="AI328" s="71" t="s">
        <v>132</v>
      </c>
      <c r="AJ328" s="71" t="s">
        <v>63</v>
      </c>
      <c r="AK328" s="71" t="s">
        <v>63</v>
      </c>
      <c r="AL328" s="71" t="s">
        <v>62</v>
      </c>
      <c r="AM328" s="71" t="s">
        <v>63</v>
      </c>
      <c r="AN328" s="71"/>
      <c r="AO328" s="71"/>
      <c r="AP328" s="71" t="s">
        <v>5045</v>
      </c>
      <c r="AQ328" s="71" t="s">
        <v>5046</v>
      </c>
      <c r="AR328" s="71" t="s">
        <v>62</v>
      </c>
      <c r="AS328" s="71"/>
      <c r="AT328" s="71" t="s">
        <v>63</v>
      </c>
      <c r="AU328" s="71"/>
      <c r="AV328" s="79" t="str" cm="1">
        <f t="array" ref="AV32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28" s="79" t="str" cm="1">
        <f t="array" ref="AW32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28" s="71" t="str" cm="1">
        <f t="array" ref="AX32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28" s="71"/>
      <c r="AZ328" s="71"/>
      <c r="BA328" s="71" t="s">
        <v>5047</v>
      </c>
      <c r="BB328" s="73" t="s">
        <v>5048</v>
      </c>
      <c r="BC328" s="36"/>
      <c r="BD328" s="35"/>
    </row>
    <row r="329" spans="1:56" ht="85" customHeight="1">
      <c r="A329" s="70">
        <v>328</v>
      </c>
      <c r="B329" s="71" t="s">
        <v>5049</v>
      </c>
      <c r="C329" s="71" t="s">
        <v>1655</v>
      </c>
      <c r="D329" s="71" t="s">
        <v>5050</v>
      </c>
      <c r="E329" s="71" t="s">
        <v>1502</v>
      </c>
      <c r="F329" s="71" t="s">
        <v>231</v>
      </c>
      <c r="G329" s="71" t="s">
        <v>736</v>
      </c>
      <c r="H329" s="71" t="s">
        <v>217</v>
      </c>
      <c r="I329" s="71" t="s">
        <v>1944</v>
      </c>
      <c r="J329" s="71" t="s">
        <v>1432</v>
      </c>
      <c r="K329" s="71" t="s">
        <v>218</v>
      </c>
      <c r="L329" s="71" t="s">
        <v>5051</v>
      </c>
      <c r="M329" s="71" t="s">
        <v>5052</v>
      </c>
      <c r="N329" s="71"/>
      <c r="O329" s="71"/>
      <c r="P329" s="71"/>
      <c r="Q329" s="71"/>
      <c r="R329" s="71"/>
      <c r="S329" s="71"/>
      <c r="T329" s="71"/>
      <c r="U329" s="71"/>
      <c r="V329" s="71"/>
      <c r="W329" s="71"/>
      <c r="X329" s="71"/>
      <c r="Y329" s="71"/>
      <c r="Z329" s="71"/>
      <c r="AA329" s="71"/>
      <c r="AB329" s="71" t="s">
        <v>64</v>
      </c>
      <c r="AC329" s="71" t="s">
        <v>65</v>
      </c>
      <c r="AD329" s="71" t="s">
        <v>62</v>
      </c>
      <c r="AE329" s="71" t="s">
        <v>63</v>
      </c>
      <c r="AF329" s="71" t="s">
        <v>63</v>
      </c>
      <c r="AG329" s="71"/>
      <c r="AH329" s="71" t="s">
        <v>66</v>
      </c>
      <c r="AI329" s="71" t="s">
        <v>63</v>
      </c>
      <c r="AJ329" s="71" t="s">
        <v>63</v>
      </c>
      <c r="AK329" s="71" t="s">
        <v>63</v>
      </c>
      <c r="AL329" s="71" t="s">
        <v>62</v>
      </c>
      <c r="AM329" s="71" t="s">
        <v>63</v>
      </c>
      <c r="AN329" s="71"/>
      <c r="AO329" s="71"/>
      <c r="AP329" s="71" t="s">
        <v>5053</v>
      </c>
      <c r="AQ329" s="71" t="s">
        <v>935</v>
      </c>
      <c r="AR329" s="71" t="s">
        <v>63</v>
      </c>
      <c r="AS329" s="71"/>
      <c r="AT329" s="71" t="s">
        <v>63</v>
      </c>
      <c r="AU329" s="71"/>
      <c r="AV329" s="79" t="str" cm="1">
        <f t="array" ref="AV32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29" s="79" t="str" cm="1">
        <f t="array" ref="AW32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29" s="71" t="str" cm="1">
        <f t="array" ref="AX32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29" s="71"/>
      <c r="AZ329" s="71"/>
      <c r="BA329" s="71" t="s">
        <v>5054</v>
      </c>
      <c r="BB329" s="73" t="s">
        <v>5055</v>
      </c>
      <c r="BC329" s="36"/>
      <c r="BD329" s="35"/>
    </row>
    <row r="330" spans="1:56" ht="85" customHeight="1">
      <c r="A330" s="70">
        <v>329</v>
      </c>
      <c r="B330" s="71" t="s">
        <v>5056</v>
      </c>
      <c r="C330" s="71"/>
      <c r="D330" s="71" t="s">
        <v>5057</v>
      </c>
      <c r="E330" s="71" t="s">
        <v>1479</v>
      </c>
      <c r="F330" s="71" t="s">
        <v>231</v>
      </c>
      <c r="G330" s="71" t="s">
        <v>232</v>
      </c>
      <c r="H330" s="71" t="s">
        <v>217</v>
      </c>
      <c r="I330" s="71" t="s">
        <v>1215</v>
      </c>
      <c r="J330" s="71" t="s">
        <v>1432</v>
      </c>
      <c r="K330" s="71" t="s">
        <v>243</v>
      </c>
      <c r="L330" s="71" t="s">
        <v>5058</v>
      </c>
      <c r="M330" s="71" t="s">
        <v>5059</v>
      </c>
      <c r="N330" s="71"/>
      <c r="O330" s="71"/>
      <c r="P330" s="71"/>
      <c r="Q330" s="71"/>
      <c r="R330" s="71"/>
      <c r="S330" s="71"/>
      <c r="T330" s="71"/>
      <c r="U330" s="71"/>
      <c r="V330" s="71"/>
      <c r="W330" s="71"/>
      <c r="X330" s="71"/>
      <c r="Y330" s="71"/>
      <c r="Z330" s="71"/>
      <c r="AA330" s="71"/>
      <c r="AB330" s="71" t="s">
        <v>64</v>
      </c>
      <c r="AC330" s="71" t="s">
        <v>100</v>
      </c>
      <c r="AD330" s="71" t="s">
        <v>62</v>
      </c>
      <c r="AE330" s="71" t="s">
        <v>62</v>
      </c>
      <c r="AF330" s="71" t="s">
        <v>63</v>
      </c>
      <c r="AG330" s="71"/>
      <c r="AH330" s="71" t="s">
        <v>66</v>
      </c>
      <c r="AI330" s="71" t="s">
        <v>63</v>
      </c>
      <c r="AJ330" s="71" t="s">
        <v>132</v>
      </c>
      <c r="AK330" s="71" t="s">
        <v>63</v>
      </c>
      <c r="AL330" s="71" t="s">
        <v>62</v>
      </c>
      <c r="AM330" s="71" t="s">
        <v>63</v>
      </c>
      <c r="AN330" s="71"/>
      <c r="AO330" s="71"/>
      <c r="AP330" s="71" t="s">
        <v>5060</v>
      </c>
      <c r="AQ330" s="71" t="s">
        <v>5061</v>
      </c>
      <c r="AR330" s="71" t="s">
        <v>62</v>
      </c>
      <c r="AS330" s="71"/>
      <c r="AT330" s="71" t="s">
        <v>63</v>
      </c>
      <c r="AU330" s="71"/>
      <c r="AV330" s="79" t="str" cm="1">
        <f t="array" ref="AV33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30" s="79" t="str" cm="1">
        <f t="array" ref="AW33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30" s="71" t="str" cm="1">
        <f t="array" ref="AX33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30" s="71"/>
      <c r="AZ330" s="71"/>
      <c r="BA330" s="71" t="s">
        <v>5062</v>
      </c>
      <c r="BB330" s="73" t="s">
        <v>5063</v>
      </c>
      <c r="BC330" s="36"/>
      <c r="BD330" s="35"/>
    </row>
    <row r="331" spans="1:56" ht="85" customHeight="1">
      <c r="A331" s="70">
        <v>330</v>
      </c>
      <c r="B331" s="71" t="s">
        <v>5064</v>
      </c>
      <c r="C331" s="71" t="s">
        <v>800</v>
      </c>
      <c r="D331" s="71" t="s">
        <v>5065</v>
      </c>
      <c r="E331" s="71" t="s">
        <v>1502</v>
      </c>
      <c r="F331" s="71" t="s">
        <v>231</v>
      </c>
      <c r="G331" s="71" t="s">
        <v>736</v>
      </c>
      <c r="H331" s="71" t="s">
        <v>217</v>
      </c>
      <c r="I331" s="71" t="s">
        <v>1215</v>
      </c>
      <c r="J331" s="71" t="s">
        <v>1432</v>
      </c>
      <c r="K331" s="71" t="s">
        <v>243</v>
      </c>
      <c r="L331" s="71" t="s">
        <v>5066</v>
      </c>
      <c r="M331" s="71" t="s">
        <v>5067</v>
      </c>
      <c r="N331" s="71"/>
      <c r="O331" s="71"/>
      <c r="P331" s="71"/>
      <c r="Q331" s="71"/>
      <c r="R331" s="71"/>
      <c r="S331" s="71"/>
      <c r="T331" s="71"/>
      <c r="U331" s="71"/>
      <c r="V331" s="71"/>
      <c r="W331" s="71"/>
      <c r="X331" s="71"/>
      <c r="Y331" s="71"/>
      <c r="Z331" s="71"/>
      <c r="AA331" s="71"/>
      <c r="AB331" s="71" t="s">
        <v>64</v>
      </c>
      <c r="AC331" s="71" t="s">
        <v>65</v>
      </c>
      <c r="AD331" s="71" t="s">
        <v>62</v>
      </c>
      <c r="AE331" s="71" t="s">
        <v>62</v>
      </c>
      <c r="AF331" s="71" t="s">
        <v>63</v>
      </c>
      <c r="AG331" s="71"/>
      <c r="AH331" s="71" t="s">
        <v>66</v>
      </c>
      <c r="AI331" s="71" t="s">
        <v>63</v>
      </c>
      <c r="AJ331" s="71" t="s">
        <v>63</v>
      </c>
      <c r="AK331" s="71" t="s">
        <v>63</v>
      </c>
      <c r="AL331" s="71" t="s">
        <v>62</v>
      </c>
      <c r="AM331" s="71" t="s">
        <v>63</v>
      </c>
      <c r="AN331" s="71"/>
      <c r="AO331" s="71"/>
      <c r="AP331" s="71" t="s">
        <v>5068</v>
      </c>
      <c r="AQ331" s="71" t="s">
        <v>1212</v>
      </c>
      <c r="AR331" s="71" t="s">
        <v>62</v>
      </c>
      <c r="AS331" s="71"/>
      <c r="AT331" s="71" t="s">
        <v>63</v>
      </c>
      <c r="AU331" s="71"/>
      <c r="AV331" s="79" t="str" cm="1">
        <f t="array" ref="AV33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31" s="79" t="str" cm="1">
        <f t="array" ref="AW33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31" s="71" t="str" cm="1">
        <f t="array" ref="AX33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31" s="71"/>
      <c r="AZ331" s="71"/>
      <c r="BA331" s="22" t="s">
        <v>5069</v>
      </c>
      <c r="BB331" s="73" t="s">
        <v>5070</v>
      </c>
      <c r="BC331" s="36"/>
      <c r="BD331" s="35"/>
    </row>
    <row r="332" spans="1:56" ht="85" customHeight="1">
      <c r="A332" s="70">
        <v>331</v>
      </c>
      <c r="B332" s="71" t="s">
        <v>5071</v>
      </c>
      <c r="C332" s="71" t="s">
        <v>800</v>
      </c>
      <c r="D332" s="71" t="s">
        <v>5072</v>
      </c>
      <c r="E332" s="71" t="s">
        <v>1502</v>
      </c>
      <c r="F332" s="71" t="s">
        <v>231</v>
      </c>
      <c r="G332" s="71" t="s">
        <v>736</v>
      </c>
      <c r="H332" s="71" t="s">
        <v>217</v>
      </c>
      <c r="I332" s="71" t="s">
        <v>840</v>
      </c>
      <c r="J332" s="71" t="s">
        <v>1432</v>
      </c>
      <c r="K332" s="71" t="s">
        <v>315</v>
      </c>
      <c r="L332" s="71" t="s">
        <v>5073</v>
      </c>
      <c r="M332" s="71" t="s">
        <v>5074</v>
      </c>
      <c r="N332" s="71"/>
      <c r="O332" s="71"/>
      <c r="P332" s="71"/>
      <c r="Q332" s="71"/>
      <c r="R332" s="71"/>
      <c r="S332" s="71"/>
      <c r="T332" s="71"/>
      <c r="U332" s="71"/>
      <c r="V332" s="71"/>
      <c r="W332" s="71"/>
      <c r="X332" s="71"/>
      <c r="Y332" s="71"/>
      <c r="Z332" s="71"/>
      <c r="AA332" s="71"/>
      <c r="AB332" s="71" t="s">
        <v>64</v>
      </c>
      <c r="AC332" s="71" t="s">
        <v>65</v>
      </c>
      <c r="AD332" s="71" t="s">
        <v>62</v>
      </c>
      <c r="AE332" s="71" t="s">
        <v>62</v>
      </c>
      <c r="AF332" s="71" t="s">
        <v>63</v>
      </c>
      <c r="AG332" s="71"/>
      <c r="AH332" s="71" t="s">
        <v>66</v>
      </c>
      <c r="AI332" s="71" t="s">
        <v>63</v>
      </c>
      <c r="AJ332" s="71" t="s">
        <v>63</v>
      </c>
      <c r="AK332" s="71" t="s">
        <v>63</v>
      </c>
      <c r="AL332" s="71" t="s">
        <v>62</v>
      </c>
      <c r="AM332" s="71" t="s">
        <v>63</v>
      </c>
      <c r="AN332" s="71"/>
      <c r="AO332" s="71"/>
      <c r="AP332" s="71" t="s">
        <v>5075</v>
      </c>
      <c r="AQ332" s="71" t="s">
        <v>840</v>
      </c>
      <c r="AR332" s="71" t="s">
        <v>62</v>
      </c>
      <c r="AS332" s="71"/>
      <c r="AT332" s="71" t="s">
        <v>63</v>
      </c>
      <c r="AU332" s="71"/>
      <c r="AV332" s="79" t="str" cm="1">
        <f t="array" ref="AV33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32" s="79" t="str" cm="1">
        <f t="array" ref="AW33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32" s="71" t="str" cm="1">
        <f t="array" ref="AX33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32" s="71"/>
      <c r="AZ332" s="71"/>
      <c r="BA332" s="71" t="s">
        <v>5076</v>
      </c>
      <c r="BB332" s="73" t="s">
        <v>5077</v>
      </c>
      <c r="BC332" s="36"/>
      <c r="BD332" s="35"/>
    </row>
    <row r="333" spans="1:56" ht="85" customHeight="1">
      <c r="A333" s="70">
        <v>332</v>
      </c>
      <c r="B333" s="71" t="s">
        <v>5078</v>
      </c>
      <c r="C333" s="71" t="s">
        <v>735</v>
      </c>
      <c r="D333" s="71" t="s">
        <v>5079</v>
      </c>
      <c r="E333" s="71" t="s">
        <v>1502</v>
      </c>
      <c r="F333" s="71" t="s">
        <v>231</v>
      </c>
      <c r="G333" s="71" t="s">
        <v>736</v>
      </c>
      <c r="H333" s="71" t="s">
        <v>217</v>
      </c>
      <c r="I333" s="71" t="s">
        <v>935</v>
      </c>
      <c r="J333" s="71" t="s">
        <v>1432</v>
      </c>
      <c r="K333" s="71" t="s">
        <v>218</v>
      </c>
      <c r="L333" s="71" t="s">
        <v>5080</v>
      </c>
      <c r="M333" s="71" t="s">
        <v>5081</v>
      </c>
      <c r="N333" s="71"/>
      <c r="O333" s="71"/>
      <c r="P333" s="71"/>
      <c r="Q333" s="71"/>
      <c r="R333" s="71"/>
      <c r="S333" s="71"/>
      <c r="T333" s="71"/>
      <c r="U333" s="71"/>
      <c r="V333" s="71"/>
      <c r="W333" s="71"/>
      <c r="X333" s="71"/>
      <c r="Y333" s="71"/>
      <c r="Z333" s="71"/>
      <c r="AA333" s="71"/>
      <c r="AB333" s="71" t="s">
        <v>64</v>
      </c>
      <c r="AC333" s="71" t="s">
        <v>65</v>
      </c>
      <c r="AD333" s="71" t="s">
        <v>62</v>
      </c>
      <c r="AE333" s="71" t="s">
        <v>62</v>
      </c>
      <c r="AF333" s="71" t="s">
        <v>63</v>
      </c>
      <c r="AG333" s="71"/>
      <c r="AH333" s="71" t="s">
        <v>85</v>
      </c>
      <c r="AI333" s="71" t="s">
        <v>63</v>
      </c>
      <c r="AJ333" s="71" t="s">
        <v>63</v>
      </c>
      <c r="AK333" s="71" t="s">
        <v>63</v>
      </c>
      <c r="AL333" s="71" t="s">
        <v>62</v>
      </c>
      <c r="AM333" s="71" t="s">
        <v>63</v>
      </c>
      <c r="AN333" s="71"/>
      <c r="AO333" s="71"/>
      <c r="AP333" s="71" t="s">
        <v>5082</v>
      </c>
      <c r="AQ333" s="71" t="s">
        <v>5083</v>
      </c>
      <c r="AR333" s="71" t="s">
        <v>62</v>
      </c>
      <c r="AS333" s="71"/>
      <c r="AT333" s="71" t="s">
        <v>63</v>
      </c>
      <c r="AU333" s="71"/>
      <c r="AV333" s="79" t="str" cm="1">
        <f t="array" ref="AV33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33" s="79" t="str" cm="1">
        <f t="array" ref="AW33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33" s="71" t="str" cm="1">
        <f t="array" ref="AX33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33" s="71"/>
      <c r="AZ333" s="71"/>
      <c r="BA333" s="22" t="s">
        <v>5084</v>
      </c>
      <c r="BB333" s="73" t="s">
        <v>5085</v>
      </c>
      <c r="BC333" s="36"/>
      <c r="BD333" s="35"/>
    </row>
    <row r="334" spans="1:56" ht="85" customHeight="1">
      <c r="A334" s="70">
        <v>333</v>
      </c>
      <c r="B334" s="71" t="s">
        <v>5086</v>
      </c>
      <c r="C334" s="71" t="s">
        <v>1655</v>
      </c>
      <c r="D334" s="71" t="s">
        <v>5087</v>
      </c>
      <c r="E334" s="71" t="s">
        <v>1452</v>
      </c>
      <c r="F334" s="71" t="s">
        <v>231</v>
      </c>
      <c r="G334" s="71" t="s">
        <v>736</v>
      </c>
      <c r="H334" s="71" t="s">
        <v>217</v>
      </c>
      <c r="I334" s="71" t="s">
        <v>1215</v>
      </c>
      <c r="J334" s="71" t="s">
        <v>1432</v>
      </c>
      <c r="K334" s="71" t="s">
        <v>243</v>
      </c>
      <c r="L334" s="71" t="s">
        <v>5088</v>
      </c>
      <c r="M334" s="71" t="s">
        <v>5089</v>
      </c>
      <c r="N334" s="71"/>
      <c r="O334" s="71"/>
      <c r="P334" s="71"/>
      <c r="Q334" s="71"/>
      <c r="R334" s="71"/>
      <c r="S334" s="71"/>
      <c r="T334" s="71"/>
      <c r="U334" s="71"/>
      <c r="V334" s="71"/>
      <c r="W334" s="71"/>
      <c r="X334" s="71"/>
      <c r="Y334" s="71"/>
      <c r="Z334" s="71"/>
      <c r="AA334" s="71"/>
      <c r="AB334" s="71" t="s">
        <v>64</v>
      </c>
      <c r="AC334" s="71" t="s">
        <v>65</v>
      </c>
      <c r="AD334" s="71" t="s">
        <v>62</v>
      </c>
      <c r="AE334" s="71" t="s">
        <v>63</v>
      </c>
      <c r="AF334" s="71" t="s">
        <v>63</v>
      </c>
      <c r="AG334" s="71"/>
      <c r="AH334" s="71" t="s">
        <v>1515</v>
      </c>
      <c r="AI334" s="71" t="s">
        <v>63</v>
      </c>
      <c r="AJ334" s="71" t="s">
        <v>63</v>
      </c>
      <c r="AK334" s="71" t="s">
        <v>63</v>
      </c>
      <c r="AL334" s="71" t="s">
        <v>62</v>
      </c>
      <c r="AM334" s="71" t="s">
        <v>132</v>
      </c>
      <c r="AN334" s="71"/>
      <c r="AO334" s="71"/>
      <c r="AP334" s="71" t="s">
        <v>5090</v>
      </c>
      <c r="AQ334" s="71" t="s">
        <v>1215</v>
      </c>
      <c r="AR334" s="71" t="s">
        <v>62</v>
      </c>
      <c r="AS334" s="71"/>
      <c r="AT334" s="71" t="s">
        <v>63</v>
      </c>
      <c r="AU334" s="71"/>
      <c r="AV334" s="79" t="str" cm="1">
        <f t="array" ref="AV33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34" s="79" t="str" cm="1">
        <f t="array" ref="AW33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34" s="71" t="str" cm="1">
        <f t="array" ref="AX33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34" s="71"/>
      <c r="AZ334" s="71"/>
      <c r="BA334" s="71" t="s">
        <v>5091</v>
      </c>
      <c r="BB334" s="73" t="s">
        <v>5092</v>
      </c>
      <c r="BC334" s="36"/>
      <c r="BD334" s="35"/>
    </row>
    <row r="335" spans="1:56" ht="85" customHeight="1">
      <c r="A335" s="70">
        <v>334</v>
      </c>
      <c r="B335" s="71" t="s">
        <v>5093</v>
      </c>
      <c r="C335" s="71" t="s">
        <v>381</v>
      </c>
      <c r="D335" s="71" t="s">
        <v>5094</v>
      </c>
      <c r="E335" s="71" t="s">
        <v>1430</v>
      </c>
      <c r="F335" s="71" t="s">
        <v>54</v>
      </c>
      <c r="G335" s="71" t="s">
        <v>125</v>
      </c>
      <c r="H335" s="71" t="s">
        <v>233</v>
      </c>
      <c r="I335" s="71" t="s">
        <v>840</v>
      </c>
      <c r="J335" s="71" t="s">
        <v>1432</v>
      </c>
      <c r="K335" s="71" t="s">
        <v>315</v>
      </c>
      <c r="L335" s="71" t="s">
        <v>5095</v>
      </c>
      <c r="M335" s="71" t="s">
        <v>5096</v>
      </c>
      <c r="N335" s="71" t="s">
        <v>1710</v>
      </c>
      <c r="O335" s="71" t="s">
        <v>1668</v>
      </c>
      <c r="P335" s="71" t="s">
        <v>155</v>
      </c>
      <c r="Q335" s="71" t="s">
        <v>155</v>
      </c>
      <c r="R335" s="71" t="s">
        <v>189</v>
      </c>
      <c r="S335" s="71" t="s">
        <v>62</v>
      </c>
      <c r="T335" s="71" t="s">
        <v>62</v>
      </c>
      <c r="U335" s="71" t="s">
        <v>62</v>
      </c>
      <c r="V335" s="71" t="s">
        <v>63</v>
      </c>
      <c r="W335" s="71" t="s">
        <v>62</v>
      </c>
      <c r="X335" s="71" t="s">
        <v>63</v>
      </c>
      <c r="Y335" s="71" t="s">
        <v>62</v>
      </c>
      <c r="Z335" s="71" t="s">
        <v>63</v>
      </c>
      <c r="AA335" s="71" t="s">
        <v>63</v>
      </c>
      <c r="AB335" s="71" t="s">
        <v>64</v>
      </c>
      <c r="AC335" s="71" t="s">
        <v>65</v>
      </c>
      <c r="AD335" s="71" t="s">
        <v>62</v>
      </c>
      <c r="AE335" s="71" t="s">
        <v>62</v>
      </c>
      <c r="AF335" s="71" t="s">
        <v>62</v>
      </c>
      <c r="AG335" s="71" t="s">
        <v>63</v>
      </c>
      <c r="AH335" s="71" t="s">
        <v>85</v>
      </c>
      <c r="AI335" s="71" t="s">
        <v>63</v>
      </c>
      <c r="AJ335" s="71" t="s">
        <v>63</v>
      </c>
      <c r="AK335" s="71" t="s">
        <v>63</v>
      </c>
      <c r="AL335" s="71" t="s">
        <v>132</v>
      </c>
      <c r="AM335" s="71" t="s">
        <v>63</v>
      </c>
      <c r="AN335" s="71" t="s">
        <v>5097</v>
      </c>
      <c r="AO335" s="71" t="s">
        <v>5098</v>
      </c>
      <c r="AP335" s="71" t="s">
        <v>5099</v>
      </c>
      <c r="AQ335" s="71" t="s">
        <v>840</v>
      </c>
      <c r="AR335" s="71" t="s">
        <v>62</v>
      </c>
      <c r="AS335" s="71"/>
      <c r="AT335" s="71" t="s">
        <v>63</v>
      </c>
      <c r="AU335" s="71" t="s">
        <v>72</v>
      </c>
      <c r="AV335" s="79" t="str" cm="1">
        <f t="array" ref="AV33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35" s="79" t="str" cm="1">
        <f t="array" ref="AW33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35" s="71" t="str" cm="1">
        <f t="array" ref="AX33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335" s="71" t="s">
        <v>63</v>
      </c>
      <c r="AZ335" s="71"/>
      <c r="BA335" s="71" t="s">
        <v>5100</v>
      </c>
      <c r="BB335" s="73" t="s">
        <v>5101</v>
      </c>
      <c r="BC335" s="36"/>
      <c r="BD335" s="35"/>
    </row>
    <row r="336" spans="1:56" ht="85" customHeight="1">
      <c r="A336" s="70">
        <v>335</v>
      </c>
      <c r="B336" s="71" t="s">
        <v>5102</v>
      </c>
      <c r="C336" s="71" t="s">
        <v>1655</v>
      </c>
      <c r="D336" s="71" t="s">
        <v>5103</v>
      </c>
      <c r="E336" s="71" t="s">
        <v>1430</v>
      </c>
      <c r="F336" s="71" t="s">
        <v>231</v>
      </c>
      <c r="G336" s="71" t="s">
        <v>736</v>
      </c>
      <c r="H336" s="71" t="s">
        <v>217</v>
      </c>
      <c r="I336" s="71" t="s">
        <v>1215</v>
      </c>
      <c r="J336" s="71" t="s">
        <v>1432</v>
      </c>
      <c r="K336" s="71" t="s">
        <v>243</v>
      </c>
      <c r="L336" s="71" t="s">
        <v>5104</v>
      </c>
      <c r="M336" s="71" t="s">
        <v>5105</v>
      </c>
      <c r="N336" s="71"/>
      <c r="O336" s="71"/>
      <c r="P336" s="71"/>
      <c r="Q336" s="71"/>
      <c r="R336" s="71"/>
      <c r="S336" s="71"/>
      <c r="T336" s="71"/>
      <c r="U336" s="71"/>
      <c r="V336" s="71"/>
      <c r="W336" s="71"/>
      <c r="X336" s="71"/>
      <c r="Y336" s="71"/>
      <c r="Z336" s="71"/>
      <c r="AA336" s="71"/>
      <c r="AB336" s="71" t="s">
        <v>64</v>
      </c>
      <c r="AC336" s="71" t="s">
        <v>65</v>
      </c>
      <c r="AD336" s="71" t="s">
        <v>62</v>
      </c>
      <c r="AE336" s="71" t="s">
        <v>62</v>
      </c>
      <c r="AF336" s="71" t="s">
        <v>63</v>
      </c>
      <c r="AG336" s="71"/>
      <c r="AH336" s="71" t="s">
        <v>66</v>
      </c>
      <c r="AI336" s="71" t="s">
        <v>63</v>
      </c>
      <c r="AJ336" s="71" t="s">
        <v>63</v>
      </c>
      <c r="AK336" s="71" t="s">
        <v>63</v>
      </c>
      <c r="AL336" s="71" t="s">
        <v>62</v>
      </c>
      <c r="AM336" s="71" t="s">
        <v>63</v>
      </c>
      <c r="AN336" s="71"/>
      <c r="AO336" s="71"/>
      <c r="AP336" s="71" t="s">
        <v>5106</v>
      </c>
      <c r="AQ336" s="71" t="s">
        <v>1215</v>
      </c>
      <c r="AR336" s="71" t="s">
        <v>62</v>
      </c>
      <c r="AS336" s="71"/>
      <c r="AT336" s="71" t="s">
        <v>63</v>
      </c>
      <c r="AU336" s="71"/>
      <c r="AV336" s="79" t="str" cm="1">
        <f t="array" ref="AV33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36" s="79" t="str" cm="1">
        <f t="array" ref="AW33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36" s="71" t="str" cm="1">
        <f t="array" ref="AX33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36" s="71"/>
      <c r="AZ336" s="71"/>
      <c r="BA336" s="71" t="s">
        <v>5107</v>
      </c>
      <c r="BB336" s="73" t="s">
        <v>5108</v>
      </c>
      <c r="BC336" s="36"/>
      <c r="BD336" s="35"/>
    </row>
    <row r="337" spans="1:56" ht="85" customHeight="1">
      <c r="A337" s="70">
        <v>336</v>
      </c>
      <c r="B337" s="71" t="s">
        <v>5109</v>
      </c>
      <c r="C337" s="71" t="s">
        <v>800</v>
      </c>
      <c r="D337" s="71" t="s">
        <v>5110</v>
      </c>
      <c r="E337" s="71" t="s">
        <v>1494</v>
      </c>
      <c r="F337" s="71" t="s">
        <v>231</v>
      </c>
      <c r="G337" s="71" t="s">
        <v>736</v>
      </c>
      <c r="H337" s="71" t="s">
        <v>217</v>
      </c>
      <c r="I337" s="71" t="s">
        <v>1215</v>
      </c>
      <c r="J337" s="71" t="s">
        <v>1432</v>
      </c>
      <c r="K337" s="71" t="s">
        <v>243</v>
      </c>
      <c r="L337" s="71" t="s">
        <v>5111</v>
      </c>
      <c r="M337" s="71" t="s">
        <v>5112</v>
      </c>
      <c r="N337" s="71"/>
      <c r="O337" s="71"/>
      <c r="P337" s="71"/>
      <c r="Q337" s="71"/>
      <c r="R337" s="71"/>
      <c r="S337" s="71"/>
      <c r="T337" s="71"/>
      <c r="U337" s="71"/>
      <c r="V337" s="71"/>
      <c r="W337" s="71"/>
      <c r="X337" s="71"/>
      <c r="Y337" s="71"/>
      <c r="Z337" s="71"/>
      <c r="AA337" s="71"/>
      <c r="AB337" s="71" t="s">
        <v>64</v>
      </c>
      <c r="AC337" s="71" t="s">
        <v>65</v>
      </c>
      <c r="AD337" s="71" t="s">
        <v>62</v>
      </c>
      <c r="AE337" s="71" t="s">
        <v>62</v>
      </c>
      <c r="AF337" s="71" t="s">
        <v>63</v>
      </c>
      <c r="AG337" s="71"/>
      <c r="AH337" s="71" t="s">
        <v>66</v>
      </c>
      <c r="AI337" s="71" t="s">
        <v>63</v>
      </c>
      <c r="AJ337" s="71" t="s">
        <v>63</v>
      </c>
      <c r="AK337" s="71" t="s">
        <v>63</v>
      </c>
      <c r="AL337" s="71" t="s">
        <v>62</v>
      </c>
      <c r="AM337" s="71" t="s">
        <v>63</v>
      </c>
      <c r="AN337" s="71"/>
      <c r="AO337" s="71"/>
      <c r="AP337" s="71" t="s">
        <v>5113</v>
      </c>
      <c r="AQ337" s="71" t="s">
        <v>1235</v>
      </c>
      <c r="AR337" s="71" t="s">
        <v>62</v>
      </c>
      <c r="AS337" s="71"/>
      <c r="AT337" s="71" t="s">
        <v>62</v>
      </c>
      <c r="AU337" s="71"/>
      <c r="AV337" s="79" t="str" cm="1">
        <f t="array" ref="AV33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37" s="79" t="str" cm="1">
        <f t="array" ref="AW33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37" s="71" t="str" cm="1">
        <f t="array" ref="AX33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37" s="71"/>
      <c r="AZ337" s="71"/>
      <c r="BA337" s="22" t="s">
        <v>5114</v>
      </c>
      <c r="BB337" s="73" t="s">
        <v>1237</v>
      </c>
      <c r="BC337" s="36"/>
      <c r="BD337" s="35"/>
    </row>
    <row r="338" spans="1:56" ht="85" customHeight="1">
      <c r="A338" s="70">
        <v>337</v>
      </c>
      <c r="B338" s="71" t="s">
        <v>5115</v>
      </c>
      <c r="C338" s="71" t="s">
        <v>800</v>
      </c>
      <c r="D338" s="71" t="s">
        <v>5116</v>
      </c>
      <c r="E338" s="71" t="s">
        <v>1505</v>
      </c>
      <c r="F338" s="71" t="s">
        <v>231</v>
      </c>
      <c r="G338" s="71" t="s">
        <v>736</v>
      </c>
      <c r="H338" s="71" t="s">
        <v>217</v>
      </c>
      <c r="I338" s="71" t="s">
        <v>1215</v>
      </c>
      <c r="J338" s="71" t="s">
        <v>1432</v>
      </c>
      <c r="K338" s="71" t="s">
        <v>243</v>
      </c>
      <c r="L338" s="71" t="s">
        <v>5117</v>
      </c>
      <c r="M338" s="71" t="s">
        <v>5118</v>
      </c>
      <c r="N338" s="71"/>
      <c r="O338" s="71"/>
      <c r="P338" s="71"/>
      <c r="Q338" s="71"/>
      <c r="R338" s="71"/>
      <c r="S338" s="71"/>
      <c r="T338" s="71"/>
      <c r="U338" s="71"/>
      <c r="V338" s="71"/>
      <c r="W338" s="71"/>
      <c r="X338" s="71"/>
      <c r="Y338" s="71"/>
      <c r="Z338" s="71"/>
      <c r="AA338" s="71"/>
      <c r="AB338" s="71" t="s">
        <v>64</v>
      </c>
      <c r="AC338" s="71" t="s">
        <v>65</v>
      </c>
      <c r="AD338" s="71" t="s">
        <v>62</v>
      </c>
      <c r="AE338" s="71" t="s">
        <v>63</v>
      </c>
      <c r="AF338" s="71" t="s">
        <v>63</v>
      </c>
      <c r="AG338" s="71"/>
      <c r="AH338" s="71" t="s">
        <v>66</v>
      </c>
      <c r="AI338" s="71" t="s">
        <v>132</v>
      </c>
      <c r="AJ338" s="71" t="s">
        <v>132</v>
      </c>
      <c r="AK338" s="71" t="s">
        <v>63</v>
      </c>
      <c r="AL338" s="71" t="s">
        <v>62</v>
      </c>
      <c r="AM338" s="71" t="s">
        <v>132</v>
      </c>
      <c r="AN338" s="71"/>
      <c r="AO338" s="71"/>
      <c r="AP338" s="71" t="s">
        <v>5119</v>
      </c>
      <c r="AQ338" s="71" t="s">
        <v>5120</v>
      </c>
      <c r="AR338" s="71" t="s">
        <v>63</v>
      </c>
      <c r="AS338" s="71"/>
      <c r="AT338" s="71" t="s">
        <v>63</v>
      </c>
      <c r="AU338" s="71"/>
      <c r="AV338" s="79" t="str" cm="1">
        <f t="array" ref="AV33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38" s="79" t="str" cm="1">
        <f t="array" ref="AW33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38" s="71" t="str" cm="1">
        <f t="array" ref="AX33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38" s="71"/>
      <c r="AZ338" s="71"/>
      <c r="BA338" s="71" t="s">
        <v>5121</v>
      </c>
      <c r="BB338" s="73" t="s">
        <v>580</v>
      </c>
      <c r="BC338" s="36"/>
      <c r="BD338" s="35"/>
    </row>
    <row r="339" spans="1:56" ht="85" customHeight="1">
      <c r="A339" s="70">
        <v>338</v>
      </c>
      <c r="B339" s="71" t="s">
        <v>5122</v>
      </c>
      <c r="C339" s="71" t="s">
        <v>735</v>
      </c>
      <c r="D339" s="71" t="s">
        <v>5123</v>
      </c>
      <c r="E339" s="71" t="s">
        <v>1461</v>
      </c>
      <c r="F339" s="71" t="s">
        <v>231</v>
      </c>
      <c r="G339" s="71" t="s">
        <v>736</v>
      </c>
      <c r="H339" s="71" t="s">
        <v>217</v>
      </c>
      <c r="I339" s="71" t="s">
        <v>2162</v>
      </c>
      <c r="J339" s="71" t="s">
        <v>1432</v>
      </c>
      <c r="K339" s="71" t="s">
        <v>315</v>
      </c>
      <c r="L339" s="71" t="s">
        <v>5124</v>
      </c>
      <c r="M339" s="71" t="s">
        <v>5125</v>
      </c>
      <c r="N339" s="71"/>
      <c r="O339" s="71"/>
      <c r="P339" s="71"/>
      <c r="Q339" s="71"/>
      <c r="R339" s="71"/>
      <c r="S339" s="71"/>
      <c r="T339" s="71"/>
      <c r="U339" s="71"/>
      <c r="V339" s="71"/>
      <c r="W339" s="71"/>
      <c r="X339" s="71"/>
      <c r="Y339" s="71"/>
      <c r="Z339" s="71"/>
      <c r="AA339" s="71"/>
      <c r="AB339" s="71" t="s">
        <v>64</v>
      </c>
      <c r="AC339" s="71" t="s">
        <v>65</v>
      </c>
      <c r="AD339" s="71" t="s">
        <v>62</v>
      </c>
      <c r="AE339" s="71" t="s">
        <v>63</v>
      </c>
      <c r="AF339" s="71" t="s">
        <v>63</v>
      </c>
      <c r="AG339" s="71"/>
      <c r="AH339" s="71" t="s">
        <v>66</v>
      </c>
      <c r="AI339" s="71" t="s">
        <v>63</v>
      </c>
      <c r="AJ339" s="71" t="s">
        <v>63</v>
      </c>
      <c r="AK339" s="71" t="s">
        <v>63</v>
      </c>
      <c r="AL339" s="71" t="s">
        <v>132</v>
      </c>
      <c r="AM339" s="71" t="s">
        <v>63</v>
      </c>
      <c r="AN339" s="71"/>
      <c r="AO339" s="71"/>
      <c r="AP339" s="71" t="s">
        <v>5126</v>
      </c>
      <c r="AQ339" s="71" t="s">
        <v>5127</v>
      </c>
      <c r="AR339" s="71" t="s">
        <v>62</v>
      </c>
      <c r="AS339" s="71"/>
      <c r="AT339" s="71" t="s">
        <v>63</v>
      </c>
      <c r="AU339" s="71"/>
      <c r="AV339" s="79" t="str" cm="1">
        <f t="array" ref="AV33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39" s="79" t="str" cm="1">
        <f t="array" ref="AW33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39" s="71" t="str" cm="1">
        <f t="array" ref="AX33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39" s="71"/>
      <c r="AZ339" s="71"/>
      <c r="BA339" s="71" t="s">
        <v>5128</v>
      </c>
      <c r="BB339" s="73" t="s">
        <v>5129</v>
      </c>
      <c r="BC339" s="36"/>
      <c r="BD339" s="35"/>
    </row>
    <row r="340" spans="1:56" ht="85" customHeight="1">
      <c r="A340" s="70">
        <v>339</v>
      </c>
      <c r="B340" s="71" t="s">
        <v>5130</v>
      </c>
      <c r="C340" s="71" t="s">
        <v>735</v>
      </c>
      <c r="D340" s="71" t="s">
        <v>5131</v>
      </c>
      <c r="E340" s="71" t="s">
        <v>4760</v>
      </c>
      <c r="F340" s="71" t="s">
        <v>231</v>
      </c>
      <c r="G340" s="71" t="s">
        <v>736</v>
      </c>
      <c r="H340" s="71" t="s">
        <v>217</v>
      </c>
      <c r="I340" s="71" t="s">
        <v>2167</v>
      </c>
      <c r="J340" s="71" t="s">
        <v>1432</v>
      </c>
      <c r="K340" s="71" t="s">
        <v>315</v>
      </c>
      <c r="L340" s="71" t="s">
        <v>5132</v>
      </c>
      <c r="M340" s="71" t="s">
        <v>5133</v>
      </c>
      <c r="N340" s="71"/>
      <c r="O340" s="71"/>
      <c r="P340" s="71"/>
      <c r="Q340" s="71"/>
      <c r="R340" s="71"/>
      <c r="S340" s="71"/>
      <c r="T340" s="71"/>
      <c r="U340" s="71"/>
      <c r="V340" s="71"/>
      <c r="W340" s="71"/>
      <c r="X340" s="71"/>
      <c r="Y340" s="71"/>
      <c r="Z340" s="71"/>
      <c r="AA340" s="71"/>
      <c r="AB340" s="71" t="s">
        <v>64</v>
      </c>
      <c r="AC340" s="71" t="s">
        <v>65</v>
      </c>
      <c r="AD340" s="71" t="s">
        <v>62</v>
      </c>
      <c r="AE340" s="71" t="s">
        <v>62</v>
      </c>
      <c r="AF340" s="71" t="s">
        <v>63</v>
      </c>
      <c r="AG340" s="71"/>
      <c r="AH340" s="71" t="s">
        <v>66</v>
      </c>
      <c r="AI340" s="71" t="s">
        <v>63</v>
      </c>
      <c r="AJ340" s="71" t="s">
        <v>63</v>
      </c>
      <c r="AK340" s="71" t="s">
        <v>63</v>
      </c>
      <c r="AL340" s="71" t="s">
        <v>62</v>
      </c>
      <c r="AM340" s="71" t="s">
        <v>63</v>
      </c>
      <c r="AN340" s="71"/>
      <c r="AO340" s="71"/>
      <c r="AP340" s="71" t="s">
        <v>5134</v>
      </c>
      <c r="AQ340" s="71" t="s">
        <v>2677</v>
      </c>
      <c r="AR340" s="71" t="s">
        <v>63</v>
      </c>
      <c r="AS340" s="71"/>
      <c r="AT340" s="71" t="s">
        <v>63</v>
      </c>
      <c r="AU340" s="71"/>
      <c r="AV340" s="79" t="str" cm="1">
        <f t="array" ref="AV34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40" s="79" t="str" cm="1">
        <f t="array" ref="AW34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40" s="71" t="str" cm="1">
        <f t="array" ref="AX34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40" s="71"/>
      <c r="AZ340" s="71"/>
      <c r="BA340" s="71" t="s">
        <v>5135</v>
      </c>
      <c r="BB340" s="73"/>
      <c r="BC340" s="36"/>
      <c r="BD340" s="35"/>
    </row>
    <row r="341" spans="1:56" ht="75" customHeight="1">
      <c r="A341" s="70">
        <v>340</v>
      </c>
      <c r="B341" s="71" t="s">
        <v>5256</v>
      </c>
      <c r="C341" s="71" t="s">
        <v>735</v>
      </c>
      <c r="D341" s="71" t="s">
        <v>5257</v>
      </c>
      <c r="E341" s="71" t="s">
        <v>4413</v>
      </c>
      <c r="F341" s="71" t="s">
        <v>231</v>
      </c>
      <c r="G341" s="71" t="s">
        <v>736</v>
      </c>
      <c r="H341" s="71" t="s">
        <v>217</v>
      </c>
      <c r="I341" s="71" t="s">
        <v>608</v>
      </c>
      <c r="J341" s="71" t="s">
        <v>1432</v>
      </c>
      <c r="K341" s="71" t="s">
        <v>266</v>
      </c>
      <c r="L341" s="71" t="s">
        <v>5258</v>
      </c>
      <c r="M341" s="71" t="s">
        <v>5259</v>
      </c>
      <c r="N341" s="71"/>
      <c r="O341" s="71"/>
      <c r="P341" s="71"/>
      <c r="Q341" s="71"/>
      <c r="R341" s="71"/>
      <c r="S341" s="71"/>
      <c r="T341" s="71"/>
      <c r="U341" s="71"/>
      <c r="V341" s="71"/>
      <c r="W341" s="71"/>
      <c r="X341" s="71"/>
      <c r="Y341" s="71"/>
      <c r="Z341" s="71"/>
      <c r="AA341" s="71"/>
      <c r="AB341" s="71" t="s">
        <v>64</v>
      </c>
      <c r="AC341" s="71" t="s">
        <v>65</v>
      </c>
      <c r="AD341" s="71" t="s">
        <v>62</v>
      </c>
      <c r="AE341" s="71" t="s">
        <v>62</v>
      </c>
      <c r="AF341" s="71" t="s">
        <v>63</v>
      </c>
      <c r="AG341" s="71"/>
      <c r="AH341" s="71" t="s">
        <v>66</v>
      </c>
      <c r="AI341" s="71" t="s">
        <v>63</v>
      </c>
      <c r="AJ341" s="71" t="s">
        <v>63</v>
      </c>
      <c r="AK341" s="71" t="s">
        <v>63</v>
      </c>
      <c r="AL341" s="71" t="s">
        <v>62</v>
      </c>
      <c r="AM341" s="71" t="s">
        <v>63</v>
      </c>
      <c r="AN341" s="71"/>
      <c r="AO341" s="71"/>
      <c r="AP341" s="71" t="s">
        <v>5260</v>
      </c>
      <c r="AQ341" s="71" t="s">
        <v>608</v>
      </c>
      <c r="AR341" s="71" t="s">
        <v>62</v>
      </c>
      <c r="AS341" s="71"/>
      <c r="AT341" s="71" t="s">
        <v>63</v>
      </c>
      <c r="AU341" s="71"/>
      <c r="AV341" s="79" t="str" cm="1">
        <f t="array" ref="AV34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41" s="79" t="str" cm="1">
        <f t="array" ref="AW34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41" s="71" t="str" cm="1">
        <f t="array" ref="AX34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41" s="71"/>
      <c r="AZ341" s="71"/>
      <c r="BA341" s="71" t="s">
        <v>5261</v>
      </c>
      <c r="BB341" s="73" t="s">
        <v>4305</v>
      </c>
      <c r="BC341" s="36"/>
      <c r="BD341" s="35"/>
    </row>
    <row r="342" spans="1:56" ht="75" customHeight="1">
      <c r="A342" s="70">
        <v>341</v>
      </c>
      <c r="B342" s="71" t="s">
        <v>5262</v>
      </c>
      <c r="C342" s="71" t="s">
        <v>800</v>
      </c>
      <c r="D342" s="71" t="s">
        <v>5263</v>
      </c>
      <c r="E342" s="71" t="s">
        <v>1478</v>
      </c>
      <c r="F342" s="71" t="s">
        <v>231</v>
      </c>
      <c r="G342" s="71" t="s">
        <v>736</v>
      </c>
      <c r="H342" s="71" t="s">
        <v>217</v>
      </c>
      <c r="I342" s="71" t="s">
        <v>790</v>
      </c>
      <c r="J342" s="71" t="s">
        <v>1432</v>
      </c>
      <c r="K342" s="71" t="s">
        <v>218</v>
      </c>
      <c r="L342" s="71" t="s">
        <v>5264</v>
      </c>
      <c r="M342" s="71" t="s">
        <v>5265</v>
      </c>
      <c r="N342" s="71"/>
      <c r="O342" s="71"/>
      <c r="P342" s="71"/>
      <c r="Q342" s="71"/>
      <c r="R342" s="71"/>
      <c r="S342" s="71"/>
      <c r="T342" s="71"/>
      <c r="U342" s="71"/>
      <c r="V342" s="71"/>
      <c r="W342" s="71"/>
      <c r="X342" s="71"/>
      <c r="Y342" s="71"/>
      <c r="Z342" s="71"/>
      <c r="AA342" s="71"/>
      <c r="AB342" s="71" t="s">
        <v>64</v>
      </c>
      <c r="AC342" s="71" t="s">
        <v>65</v>
      </c>
      <c r="AD342" s="71" t="s">
        <v>62</v>
      </c>
      <c r="AE342" s="71" t="s">
        <v>62</v>
      </c>
      <c r="AF342" s="71" t="s">
        <v>63</v>
      </c>
      <c r="AG342" s="71"/>
      <c r="AH342" s="71" t="s">
        <v>66</v>
      </c>
      <c r="AI342" s="71" t="s">
        <v>63</v>
      </c>
      <c r="AJ342" s="71" t="s">
        <v>63</v>
      </c>
      <c r="AK342" s="71" t="s">
        <v>63</v>
      </c>
      <c r="AL342" s="71" t="s">
        <v>62</v>
      </c>
      <c r="AM342" s="71" t="s">
        <v>63</v>
      </c>
      <c r="AN342" s="71"/>
      <c r="AO342" s="71"/>
      <c r="AP342" s="71" t="s">
        <v>5266</v>
      </c>
      <c r="AQ342" s="71" t="s">
        <v>790</v>
      </c>
      <c r="AR342" s="71" t="s">
        <v>62</v>
      </c>
      <c r="AS342" s="71"/>
      <c r="AT342" s="71" t="s">
        <v>63</v>
      </c>
      <c r="AU342" s="71"/>
      <c r="AV342" s="79" t="str" cm="1">
        <f t="array" ref="AV34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42" s="79" t="str" cm="1">
        <f t="array" ref="AW34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42" s="71" t="str" cm="1">
        <f t="array" ref="AX34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42" s="71"/>
      <c r="AZ342" s="71"/>
      <c r="BA342" s="71" t="s">
        <v>5267</v>
      </c>
      <c r="BB342" s="73" t="s">
        <v>5268</v>
      </c>
      <c r="BC342" s="36"/>
      <c r="BD342" s="35"/>
    </row>
    <row r="343" spans="1:56" ht="97" customHeight="1">
      <c r="A343" s="70">
        <v>342</v>
      </c>
      <c r="B343" s="71" t="s">
        <v>5269</v>
      </c>
      <c r="C343" s="71" t="s">
        <v>800</v>
      </c>
      <c r="D343" s="71" t="s">
        <v>5270</v>
      </c>
      <c r="E343" s="71" t="s">
        <v>1479</v>
      </c>
      <c r="F343" s="71" t="s">
        <v>231</v>
      </c>
      <c r="G343" s="71" t="s">
        <v>736</v>
      </c>
      <c r="H343" s="71" t="s">
        <v>217</v>
      </c>
      <c r="I343" s="71" t="s">
        <v>285</v>
      </c>
      <c r="J343" s="71" t="s">
        <v>1432</v>
      </c>
      <c r="K343" s="71" t="s">
        <v>279</v>
      </c>
      <c r="L343" s="71" t="s">
        <v>5271</v>
      </c>
      <c r="M343" s="71" t="s">
        <v>5272</v>
      </c>
      <c r="N343" s="71"/>
      <c r="O343" s="71"/>
      <c r="P343" s="71"/>
      <c r="Q343" s="71"/>
      <c r="R343" s="71"/>
      <c r="S343" s="71"/>
      <c r="T343" s="71"/>
      <c r="U343" s="71"/>
      <c r="V343" s="71"/>
      <c r="W343" s="71"/>
      <c r="X343" s="71"/>
      <c r="Y343" s="71"/>
      <c r="Z343" s="71"/>
      <c r="AA343" s="71"/>
      <c r="AB343" s="71" t="s">
        <v>64</v>
      </c>
      <c r="AC343" s="71" t="s">
        <v>65</v>
      </c>
      <c r="AD343" s="71" t="s">
        <v>62</v>
      </c>
      <c r="AE343" s="71" t="s">
        <v>62</v>
      </c>
      <c r="AF343" s="71" t="s">
        <v>63</v>
      </c>
      <c r="AG343" s="71"/>
      <c r="AH343" s="71" t="s">
        <v>66</v>
      </c>
      <c r="AI343" s="71" t="s">
        <v>63</v>
      </c>
      <c r="AJ343" s="71" t="s">
        <v>132</v>
      </c>
      <c r="AK343" s="71" t="s">
        <v>63</v>
      </c>
      <c r="AL343" s="71" t="s">
        <v>62</v>
      </c>
      <c r="AM343" s="71" t="s">
        <v>132</v>
      </c>
      <c r="AN343" s="71"/>
      <c r="AO343" s="71"/>
      <c r="AP343" s="71" t="s">
        <v>5273</v>
      </c>
      <c r="AQ343" s="71" t="s">
        <v>5274</v>
      </c>
      <c r="AR343" s="71" t="s">
        <v>62</v>
      </c>
      <c r="AS343" s="71"/>
      <c r="AT343" s="71" t="s">
        <v>63</v>
      </c>
      <c r="AU343" s="71"/>
      <c r="AV343" s="79" t="str" cm="1">
        <f t="array" ref="AV34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43" s="79" t="str" cm="1">
        <f t="array" ref="AW34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43" s="71" t="str" cm="1">
        <f t="array" ref="AX34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43" s="71"/>
      <c r="AZ343" s="71"/>
      <c r="BA343" s="22" t="s">
        <v>5275</v>
      </c>
      <c r="BB343" s="73" t="s">
        <v>5276</v>
      </c>
      <c r="BC343" s="36"/>
      <c r="BD343" s="35"/>
    </row>
    <row r="344" spans="1:56" ht="75" customHeight="1">
      <c r="A344" s="70">
        <v>343</v>
      </c>
      <c r="B344" s="71" t="s">
        <v>5277</v>
      </c>
      <c r="C344" s="71" t="s">
        <v>800</v>
      </c>
      <c r="D344" s="71" t="s">
        <v>5278</v>
      </c>
      <c r="E344" s="71" t="s">
        <v>1502</v>
      </c>
      <c r="F344" s="71" t="s">
        <v>231</v>
      </c>
      <c r="G344" s="71" t="s">
        <v>736</v>
      </c>
      <c r="H344" s="71" t="s">
        <v>217</v>
      </c>
      <c r="I344" s="71" t="s">
        <v>1215</v>
      </c>
      <c r="J344" s="71" t="s">
        <v>1432</v>
      </c>
      <c r="K344" s="71" t="s">
        <v>243</v>
      </c>
      <c r="L344" s="71" t="s">
        <v>5279</v>
      </c>
      <c r="M344" s="71" t="s">
        <v>5280</v>
      </c>
      <c r="N344" s="71"/>
      <c r="O344" s="71"/>
      <c r="P344" s="71"/>
      <c r="Q344" s="71"/>
      <c r="R344" s="71"/>
      <c r="S344" s="71"/>
      <c r="T344" s="71"/>
      <c r="U344" s="71"/>
      <c r="V344" s="71"/>
      <c r="W344" s="71"/>
      <c r="X344" s="71"/>
      <c r="Y344" s="71"/>
      <c r="Z344" s="71"/>
      <c r="AA344" s="71"/>
      <c r="AB344" s="71" t="s">
        <v>64</v>
      </c>
      <c r="AC344" s="71" t="s">
        <v>65</v>
      </c>
      <c r="AD344" s="71" t="s">
        <v>62</v>
      </c>
      <c r="AE344" s="71" t="s">
        <v>63</v>
      </c>
      <c r="AF344" s="71" t="s">
        <v>63</v>
      </c>
      <c r="AG344" s="71"/>
      <c r="AH344" s="71" t="s">
        <v>66</v>
      </c>
      <c r="AI344" s="71" t="s">
        <v>63</v>
      </c>
      <c r="AJ344" s="71" t="s">
        <v>63</v>
      </c>
      <c r="AK344" s="71" t="s">
        <v>63</v>
      </c>
      <c r="AL344" s="71" t="s">
        <v>63</v>
      </c>
      <c r="AM344" s="71" t="s">
        <v>132</v>
      </c>
      <c r="AN344" s="71"/>
      <c r="AO344" s="71"/>
      <c r="AP344" s="71" t="s">
        <v>5281</v>
      </c>
      <c r="AQ344" s="71" t="s">
        <v>2677</v>
      </c>
      <c r="AR344" s="71" t="s">
        <v>63</v>
      </c>
      <c r="AS344" s="71"/>
      <c r="AT344" s="71" t="s">
        <v>63</v>
      </c>
      <c r="AU344" s="71"/>
      <c r="AV344" s="79" t="str" cm="1">
        <f t="array" ref="AV34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44" s="79" t="str" cm="1">
        <f t="array" ref="AW34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44" s="71" t="str" cm="1">
        <f t="array" ref="AX34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44" s="71"/>
      <c r="AZ344" s="71"/>
      <c r="BA344" s="71" t="s">
        <v>5282</v>
      </c>
      <c r="BB344" s="73" t="s">
        <v>5283</v>
      </c>
      <c r="BC344" s="36"/>
      <c r="BD344" s="35"/>
    </row>
    <row r="345" spans="1:56" ht="75" customHeight="1">
      <c r="A345" s="70">
        <v>344</v>
      </c>
      <c r="B345" s="71" t="s">
        <v>5284</v>
      </c>
      <c r="C345" s="71" t="s">
        <v>800</v>
      </c>
      <c r="D345" s="71" t="s">
        <v>5285</v>
      </c>
      <c r="E345" s="71" t="s">
        <v>1478</v>
      </c>
      <c r="F345" s="71" t="s">
        <v>231</v>
      </c>
      <c r="G345" s="71" t="s">
        <v>736</v>
      </c>
      <c r="H345" s="71" t="s">
        <v>217</v>
      </c>
      <c r="I345" s="71" t="s">
        <v>1215</v>
      </c>
      <c r="J345" s="71" t="s">
        <v>1432</v>
      </c>
      <c r="K345" s="71" t="s">
        <v>243</v>
      </c>
      <c r="L345" s="71" t="s">
        <v>5286</v>
      </c>
      <c r="M345" s="71" t="s">
        <v>5287</v>
      </c>
      <c r="N345" s="71"/>
      <c r="O345" s="71"/>
      <c r="P345" s="71"/>
      <c r="Q345" s="71"/>
      <c r="R345" s="71"/>
      <c r="S345" s="71"/>
      <c r="T345" s="71"/>
      <c r="U345" s="71"/>
      <c r="V345" s="71"/>
      <c r="W345" s="71"/>
      <c r="X345" s="71"/>
      <c r="Y345" s="71"/>
      <c r="Z345" s="71"/>
      <c r="AA345" s="71"/>
      <c r="AB345" s="71" t="s">
        <v>64</v>
      </c>
      <c r="AC345" s="71" t="s">
        <v>65</v>
      </c>
      <c r="AD345" s="71" t="s">
        <v>62</v>
      </c>
      <c r="AE345" s="71" t="s">
        <v>62</v>
      </c>
      <c r="AF345" s="71" t="s">
        <v>62</v>
      </c>
      <c r="AG345" s="71"/>
      <c r="AH345" s="71" t="s">
        <v>66</v>
      </c>
      <c r="AI345" s="71" t="s">
        <v>63</v>
      </c>
      <c r="AJ345" s="71" t="s">
        <v>63</v>
      </c>
      <c r="AK345" s="71" t="s">
        <v>63</v>
      </c>
      <c r="AL345" s="71" t="s">
        <v>62</v>
      </c>
      <c r="AM345" s="71" t="s">
        <v>63</v>
      </c>
      <c r="AN345" s="71"/>
      <c r="AO345" s="71"/>
      <c r="AP345" s="71" t="s">
        <v>5288</v>
      </c>
      <c r="AQ345" s="71" t="s">
        <v>1215</v>
      </c>
      <c r="AR345" s="71" t="s">
        <v>62</v>
      </c>
      <c r="AS345" s="71"/>
      <c r="AT345" s="71" t="s">
        <v>63</v>
      </c>
      <c r="AU345" s="71"/>
      <c r="AV345" s="79" t="str" cm="1">
        <f t="array" ref="AV34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45" s="79" t="str" cm="1">
        <f t="array" ref="AW34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45" s="71" t="str" cm="1">
        <f t="array" ref="AX34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45" s="71"/>
      <c r="AZ345" s="71"/>
      <c r="BA345" s="71" t="s">
        <v>5289</v>
      </c>
      <c r="BB345" s="73" t="s">
        <v>4360</v>
      </c>
      <c r="BC345" s="36"/>
      <c r="BD345" s="35"/>
    </row>
    <row r="346" spans="1:56" ht="75" customHeight="1">
      <c r="A346" s="70">
        <v>345</v>
      </c>
      <c r="B346" s="71" t="s">
        <v>5290</v>
      </c>
      <c r="C346" s="71" t="s">
        <v>735</v>
      </c>
      <c r="D346" s="71" t="s">
        <v>5291</v>
      </c>
      <c r="E346" s="71" t="s">
        <v>1478</v>
      </c>
      <c r="F346" s="71" t="s">
        <v>231</v>
      </c>
      <c r="G346" s="71" t="s">
        <v>736</v>
      </c>
      <c r="H346" s="71" t="s">
        <v>217</v>
      </c>
      <c r="I346" s="71" t="s">
        <v>1215</v>
      </c>
      <c r="J346" s="71" t="s">
        <v>1432</v>
      </c>
      <c r="K346" s="71" t="s">
        <v>243</v>
      </c>
      <c r="L346" s="71" t="s">
        <v>5292</v>
      </c>
      <c r="M346" s="71" t="s">
        <v>5293</v>
      </c>
      <c r="N346" s="71"/>
      <c r="O346" s="71"/>
      <c r="P346" s="71"/>
      <c r="Q346" s="71"/>
      <c r="R346" s="71"/>
      <c r="S346" s="71"/>
      <c r="T346" s="71"/>
      <c r="U346" s="71"/>
      <c r="V346" s="71"/>
      <c r="W346" s="71"/>
      <c r="X346" s="71"/>
      <c r="Y346" s="71"/>
      <c r="Z346" s="71"/>
      <c r="AA346" s="71"/>
      <c r="AB346" s="71" t="s">
        <v>64</v>
      </c>
      <c r="AC346" s="71" t="s">
        <v>65</v>
      </c>
      <c r="AD346" s="71" t="s">
        <v>62</v>
      </c>
      <c r="AE346" s="71" t="s">
        <v>63</v>
      </c>
      <c r="AF346" s="71" t="s">
        <v>63</v>
      </c>
      <c r="AG346" s="71"/>
      <c r="AH346" s="71" t="s">
        <v>66</v>
      </c>
      <c r="AI346" s="71" t="s">
        <v>63</v>
      </c>
      <c r="AJ346" s="71" t="s">
        <v>63</v>
      </c>
      <c r="AK346" s="71" t="s">
        <v>63</v>
      </c>
      <c r="AL346" s="71" t="s">
        <v>62</v>
      </c>
      <c r="AM346" s="71" t="s">
        <v>63</v>
      </c>
      <c r="AN346" s="71"/>
      <c r="AO346" s="71"/>
      <c r="AP346" s="71" t="s">
        <v>1931</v>
      </c>
      <c r="AQ346" s="71" t="s">
        <v>1932</v>
      </c>
      <c r="AR346" s="71" t="s">
        <v>62</v>
      </c>
      <c r="AS346" s="71"/>
      <c r="AT346" s="71" t="s">
        <v>63</v>
      </c>
      <c r="AU346" s="71"/>
      <c r="AV346" s="79" t="str" cm="1">
        <f t="array" ref="AV34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46" s="79" t="str" cm="1">
        <f t="array" ref="AW34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46" s="71" t="str" cm="1">
        <f t="array" ref="AX34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46" s="71"/>
      <c r="AZ346" s="71"/>
      <c r="BA346" s="22" t="s">
        <v>5294</v>
      </c>
      <c r="BB346" s="73" t="s">
        <v>1628</v>
      </c>
      <c r="BC346" s="36"/>
      <c r="BD346" s="35"/>
    </row>
    <row r="347" spans="1:56" ht="75" customHeight="1">
      <c r="A347" s="70">
        <v>346</v>
      </c>
      <c r="B347" s="71" t="s">
        <v>5295</v>
      </c>
      <c r="C347" s="71" t="s">
        <v>735</v>
      </c>
      <c r="D347" s="71" t="s">
        <v>5296</v>
      </c>
      <c r="E347" s="71" t="s">
        <v>1486</v>
      </c>
      <c r="F347" s="71" t="s">
        <v>231</v>
      </c>
      <c r="G347" s="71" t="s">
        <v>736</v>
      </c>
      <c r="H347" s="71" t="s">
        <v>217</v>
      </c>
      <c r="I347" s="71" t="s">
        <v>2161</v>
      </c>
      <c r="J347" s="71" t="s">
        <v>1432</v>
      </c>
      <c r="K347" s="71" t="s">
        <v>243</v>
      </c>
      <c r="L347" s="71" t="s">
        <v>5297</v>
      </c>
      <c r="M347" s="71" t="s">
        <v>5298</v>
      </c>
      <c r="N347" s="71"/>
      <c r="O347" s="71"/>
      <c r="P347" s="71"/>
      <c r="Q347" s="71"/>
      <c r="R347" s="71"/>
      <c r="S347" s="71"/>
      <c r="T347" s="71"/>
      <c r="U347" s="71"/>
      <c r="V347" s="71"/>
      <c r="W347" s="71"/>
      <c r="X347" s="71"/>
      <c r="Y347" s="71"/>
      <c r="Z347" s="71"/>
      <c r="AA347" s="71"/>
      <c r="AB347" s="71" t="s">
        <v>64</v>
      </c>
      <c r="AC347" s="71" t="s">
        <v>65</v>
      </c>
      <c r="AD347" s="71" t="s">
        <v>62</v>
      </c>
      <c r="AE347" s="71" t="s">
        <v>62</v>
      </c>
      <c r="AF347" s="71" t="s">
        <v>63</v>
      </c>
      <c r="AG347" s="71"/>
      <c r="AH347" s="71" t="s">
        <v>85</v>
      </c>
      <c r="AI347" s="71" t="s">
        <v>63</v>
      </c>
      <c r="AJ347" s="71" t="s">
        <v>63</v>
      </c>
      <c r="AK347" s="71" t="s">
        <v>63</v>
      </c>
      <c r="AL347" s="71" t="s">
        <v>62</v>
      </c>
      <c r="AM347" s="71" t="s">
        <v>132</v>
      </c>
      <c r="AN347" s="71"/>
      <c r="AO347" s="71"/>
      <c r="AP347" s="71" t="s">
        <v>5299</v>
      </c>
      <c r="AQ347" s="71" t="s">
        <v>5300</v>
      </c>
      <c r="AR347" s="71" t="s">
        <v>132</v>
      </c>
      <c r="AS347" s="71"/>
      <c r="AT347" s="71" t="s">
        <v>63</v>
      </c>
      <c r="AU347" s="71"/>
      <c r="AV347" s="79" t="str" cm="1">
        <f t="array" ref="AV34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47" s="79" t="str" cm="1">
        <f t="array" ref="AW34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47" s="71" t="str" cm="1">
        <f t="array" ref="AX34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47" s="71"/>
      <c r="AZ347" s="71"/>
      <c r="BA347" s="71" t="s">
        <v>5301</v>
      </c>
      <c r="BB347" s="73" t="s">
        <v>5302</v>
      </c>
      <c r="BC347" s="36"/>
      <c r="BD347" s="35"/>
    </row>
    <row r="348" spans="1:56" ht="75" customHeight="1">
      <c r="A348" s="70">
        <v>347</v>
      </c>
      <c r="B348" s="71" t="s">
        <v>5303</v>
      </c>
      <c r="C348" s="71" t="s">
        <v>735</v>
      </c>
      <c r="D348" s="71" t="s">
        <v>5304</v>
      </c>
      <c r="E348" s="71" t="s">
        <v>1486</v>
      </c>
      <c r="F348" s="71" t="s">
        <v>231</v>
      </c>
      <c r="G348" s="71" t="s">
        <v>736</v>
      </c>
      <c r="H348" s="71" t="s">
        <v>217</v>
      </c>
      <c r="I348" s="71" t="s">
        <v>1968</v>
      </c>
      <c r="J348" s="71" t="s">
        <v>1432</v>
      </c>
      <c r="K348" s="71" t="s">
        <v>243</v>
      </c>
      <c r="L348" s="71" t="s">
        <v>5305</v>
      </c>
      <c r="M348" s="71" t="s">
        <v>5306</v>
      </c>
      <c r="N348" s="71"/>
      <c r="O348" s="71"/>
      <c r="P348" s="71"/>
      <c r="Q348" s="71"/>
      <c r="R348" s="71"/>
      <c r="S348" s="71"/>
      <c r="T348" s="71"/>
      <c r="U348" s="71"/>
      <c r="V348" s="71"/>
      <c r="W348" s="71"/>
      <c r="X348" s="71"/>
      <c r="Y348" s="71"/>
      <c r="Z348" s="71"/>
      <c r="AA348" s="71"/>
      <c r="AB348" s="71" t="s">
        <v>64</v>
      </c>
      <c r="AC348" s="71" t="s">
        <v>65</v>
      </c>
      <c r="AD348" s="71" t="s">
        <v>62</v>
      </c>
      <c r="AE348" s="71" t="s">
        <v>62</v>
      </c>
      <c r="AF348" s="71" t="s">
        <v>63</v>
      </c>
      <c r="AG348" s="71"/>
      <c r="AH348" s="71" t="s">
        <v>66</v>
      </c>
      <c r="AI348" s="71" t="s">
        <v>63</v>
      </c>
      <c r="AJ348" s="71" t="s">
        <v>132</v>
      </c>
      <c r="AK348" s="71" t="s">
        <v>132</v>
      </c>
      <c r="AL348" s="71" t="s">
        <v>62</v>
      </c>
      <c r="AM348" s="71" t="s">
        <v>63</v>
      </c>
      <c r="AN348" s="71"/>
      <c r="AO348" s="71"/>
      <c r="AP348" s="71" t="s">
        <v>5307</v>
      </c>
      <c r="AQ348" s="71" t="s">
        <v>2599</v>
      </c>
      <c r="AR348" s="71" t="s">
        <v>63</v>
      </c>
      <c r="AS348" s="71"/>
      <c r="AT348" s="71" t="s">
        <v>63</v>
      </c>
      <c r="AU348" s="71"/>
      <c r="AV348" s="79" t="str" cm="1">
        <f t="array" ref="AV34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48" s="79" t="str" cm="1">
        <f t="array" ref="AW34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48" s="71" t="str" cm="1">
        <f t="array" ref="AX34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48" s="71"/>
      <c r="AZ348" s="71"/>
      <c r="BA348" s="71" t="s">
        <v>5308</v>
      </c>
      <c r="BB348" s="73"/>
      <c r="BC348" s="36"/>
      <c r="BD348" s="35"/>
    </row>
    <row r="349" spans="1:56" ht="75" customHeight="1">
      <c r="A349" s="70">
        <v>348</v>
      </c>
      <c r="B349" s="71" t="s">
        <v>5310</v>
      </c>
      <c r="C349" s="71" t="s">
        <v>800</v>
      </c>
      <c r="D349" s="71" t="s">
        <v>5311</v>
      </c>
      <c r="E349" s="71" t="s">
        <v>1478</v>
      </c>
      <c r="F349" s="71" t="s">
        <v>231</v>
      </c>
      <c r="G349" s="71" t="s">
        <v>736</v>
      </c>
      <c r="H349" s="71" t="s">
        <v>217</v>
      </c>
      <c r="I349" s="71" t="s">
        <v>608</v>
      </c>
      <c r="J349" s="71" t="s">
        <v>1432</v>
      </c>
      <c r="K349" s="71" t="s">
        <v>266</v>
      </c>
      <c r="L349" s="71" t="s">
        <v>5312</v>
      </c>
      <c r="M349" s="71" t="s">
        <v>5313</v>
      </c>
      <c r="N349" s="71"/>
      <c r="O349" s="71"/>
      <c r="P349" s="71"/>
      <c r="Q349" s="71"/>
      <c r="R349" s="71"/>
      <c r="S349" s="71"/>
      <c r="T349" s="71"/>
      <c r="U349" s="71"/>
      <c r="V349" s="71"/>
      <c r="W349" s="71"/>
      <c r="X349" s="71"/>
      <c r="Y349" s="71"/>
      <c r="Z349" s="71"/>
      <c r="AA349" s="71"/>
      <c r="AB349" s="71" t="s">
        <v>64</v>
      </c>
      <c r="AC349" s="71" t="s">
        <v>65</v>
      </c>
      <c r="AD349" s="71" t="s">
        <v>62</v>
      </c>
      <c r="AE349" s="71" t="s">
        <v>63</v>
      </c>
      <c r="AF349" s="71" t="s">
        <v>63</v>
      </c>
      <c r="AG349" s="71"/>
      <c r="AH349" s="71" t="s">
        <v>66</v>
      </c>
      <c r="AI349" s="71" t="s">
        <v>63</v>
      </c>
      <c r="AJ349" s="71" t="s">
        <v>132</v>
      </c>
      <c r="AK349" s="71" t="s">
        <v>63</v>
      </c>
      <c r="AL349" s="71" t="s">
        <v>62</v>
      </c>
      <c r="AM349" s="71" t="s">
        <v>63</v>
      </c>
      <c r="AN349" s="71"/>
      <c r="AO349" s="71"/>
      <c r="AP349" s="71" t="s">
        <v>5314</v>
      </c>
      <c r="AQ349" s="71" t="s">
        <v>608</v>
      </c>
      <c r="AR349" s="71" t="s">
        <v>62</v>
      </c>
      <c r="AS349" s="71"/>
      <c r="AT349" s="71" t="s">
        <v>63</v>
      </c>
      <c r="AU349" s="71"/>
      <c r="AV349" s="79" t="str" cm="1">
        <f t="array" ref="AV34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49" s="79" t="str" cm="1">
        <f t="array" ref="AW34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49" s="71" t="str" cm="1">
        <f t="array" ref="AX34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49" s="71"/>
      <c r="AZ349" s="71"/>
      <c r="BA349" s="71" t="s">
        <v>5315</v>
      </c>
      <c r="BB349" s="73" t="s">
        <v>5316</v>
      </c>
      <c r="BC349" s="36"/>
      <c r="BD349" s="35"/>
    </row>
    <row r="350" spans="1:56" ht="75" customHeight="1">
      <c r="A350" s="70">
        <v>349</v>
      </c>
      <c r="B350" s="71" t="s">
        <v>5317</v>
      </c>
      <c r="C350" s="71" t="s">
        <v>735</v>
      </c>
      <c r="D350" s="71" t="s">
        <v>5318</v>
      </c>
      <c r="E350" s="71" t="s">
        <v>4413</v>
      </c>
      <c r="F350" s="71" t="s">
        <v>231</v>
      </c>
      <c r="G350" s="71" t="s">
        <v>736</v>
      </c>
      <c r="H350" s="71" t="s">
        <v>217</v>
      </c>
      <c r="I350" s="71" t="s">
        <v>194</v>
      </c>
      <c r="J350" s="71" t="s">
        <v>1432</v>
      </c>
      <c r="K350" s="71" t="s">
        <v>315</v>
      </c>
      <c r="L350" s="71" t="s">
        <v>5319</v>
      </c>
      <c r="M350" s="71" t="s">
        <v>5320</v>
      </c>
      <c r="N350" s="71"/>
      <c r="O350" s="71"/>
      <c r="P350" s="71"/>
      <c r="Q350" s="71"/>
      <c r="R350" s="71"/>
      <c r="S350" s="71"/>
      <c r="T350" s="71"/>
      <c r="U350" s="71"/>
      <c r="V350" s="71"/>
      <c r="W350" s="71"/>
      <c r="X350" s="71"/>
      <c r="Y350" s="71"/>
      <c r="Z350" s="71"/>
      <c r="AA350" s="71"/>
      <c r="AB350" s="71" t="s">
        <v>64</v>
      </c>
      <c r="AC350" s="71" t="s">
        <v>65</v>
      </c>
      <c r="AD350" s="71" t="s">
        <v>62</v>
      </c>
      <c r="AE350" s="71" t="s">
        <v>63</v>
      </c>
      <c r="AF350" s="71" t="s">
        <v>63</v>
      </c>
      <c r="AG350" s="71"/>
      <c r="AH350" s="71" t="s">
        <v>66</v>
      </c>
      <c r="AI350" s="71" t="s">
        <v>63</v>
      </c>
      <c r="AJ350" s="71" t="s">
        <v>132</v>
      </c>
      <c r="AK350" s="71" t="s">
        <v>132</v>
      </c>
      <c r="AL350" s="71" t="s">
        <v>63</v>
      </c>
      <c r="AM350" s="71" t="s">
        <v>63</v>
      </c>
      <c r="AN350" s="71"/>
      <c r="AO350" s="71"/>
      <c r="AP350" s="71" t="s">
        <v>5321</v>
      </c>
      <c r="AQ350" s="71" t="s">
        <v>5322</v>
      </c>
      <c r="AR350" s="71" t="s">
        <v>132</v>
      </c>
      <c r="AS350" s="71"/>
      <c r="AT350" s="71" t="s">
        <v>63</v>
      </c>
      <c r="AU350" s="71"/>
      <c r="AV350" s="79" t="str" cm="1">
        <f t="array" ref="AV35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50" s="79" t="str" cm="1">
        <f t="array" ref="AW35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50" s="71" t="str" cm="1">
        <f t="array" ref="AX35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50" s="71"/>
      <c r="AZ350" s="71"/>
      <c r="BA350" s="71" t="s">
        <v>5323</v>
      </c>
      <c r="BB350" s="73" t="s">
        <v>5324</v>
      </c>
      <c r="BC350" s="36"/>
      <c r="BD350" s="35"/>
    </row>
    <row r="351" spans="1:56" ht="75" customHeight="1">
      <c r="A351" s="70">
        <v>350</v>
      </c>
      <c r="B351" s="71" t="s">
        <v>5325</v>
      </c>
      <c r="C351" s="71" t="s">
        <v>735</v>
      </c>
      <c r="D351" s="71" t="s">
        <v>5326</v>
      </c>
      <c r="E351" s="71" t="s">
        <v>1502</v>
      </c>
      <c r="F351" s="71" t="s">
        <v>231</v>
      </c>
      <c r="G351" s="71" t="s">
        <v>736</v>
      </c>
      <c r="H351" s="71" t="s">
        <v>217</v>
      </c>
      <c r="I351" s="71" t="s">
        <v>250</v>
      </c>
      <c r="J351" s="71" t="s">
        <v>1432</v>
      </c>
      <c r="K351" s="71" t="s">
        <v>243</v>
      </c>
      <c r="L351" s="71" t="s">
        <v>5327</v>
      </c>
      <c r="M351" s="71" t="s">
        <v>5328</v>
      </c>
      <c r="N351" s="71"/>
      <c r="O351" s="71"/>
      <c r="P351" s="71"/>
      <c r="Q351" s="71"/>
      <c r="R351" s="71"/>
      <c r="S351" s="71"/>
      <c r="T351" s="71"/>
      <c r="U351" s="71"/>
      <c r="V351" s="71"/>
      <c r="W351" s="71"/>
      <c r="X351" s="71"/>
      <c r="Y351" s="71"/>
      <c r="Z351" s="71"/>
      <c r="AA351" s="71"/>
      <c r="AB351" s="71" t="s">
        <v>1692</v>
      </c>
      <c r="AC351" s="71" t="s">
        <v>65</v>
      </c>
      <c r="AD351" s="71" t="s">
        <v>62</v>
      </c>
      <c r="AE351" s="71" t="s">
        <v>62</v>
      </c>
      <c r="AF351" s="71" t="s">
        <v>63</v>
      </c>
      <c r="AG351" s="71"/>
      <c r="AH351" s="71" t="s">
        <v>66</v>
      </c>
      <c r="AI351" s="71" t="s">
        <v>63</v>
      </c>
      <c r="AJ351" s="71" t="s">
        <v>63</v>
      </c>
      <c r="AK351" s="71" t="s">
        <v>63</v>
      </c>
      <c r="AL351" s="71" t="s">
        <v>132</v>
      </c>
      <c r="AM351" s="71" t="s">
        <v>63</v>
      </c>
      <c r="AN351" s="71"/>
      <c r="AO351" s="71"/>
      <c r="AP351" s="71" t="s">
        <v>5329</v>
      </c>
      <c r="AQ351" s="71" t="s">
        <v>5330</v>
      </c>
      <c r="AR351" s="71" t="s">
        <v>62</v>
      </c>
      <c r="AS351" s="71"/>
      <c r="AT351" s="71" t="s">
        <v>63</v>
      </c>
      <c r="AU351" s="71"/>
      <c r="AV351" s="79" t="str" cm="1">
        <f t="array" ref="AV35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51" s="79" t="str" cm="1">
        <f t="array" ref="AW35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51" s="71" t="str" cm="1">
        <f t="array" ref="AX35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51" s="71"/>
      <c r="AZ351" s="71"/>
      <c r="BA351" s="22" t="s">
        <v>5331</v>
      </c>
      <c r="BB351" s="73" t="s">
        <v>4450</v>
      </c>
      <c r="BC351" s="36"/>
      <c r="BD351" s="35"/>
    </row>
    <row r="352" spans="1:56" ht="75" customHeight="1">
      <c r="A352" s="70">
        <v>351</v>
      </c>
      <c r="B352" s="71" t="s">
        <v>5332</v>
      </c>
      <c r="C352" s="71" t="s">
        <v>735</v>
      </c>
      <c r="D352" s="71" t="s">
        <v>5333</v>
      </c>
      <c r="E352" s="71" t="s">
        <v>1486</v>
      </c>
      <c r="F352" s="71" t="s">
        <v>231</v>
      </c>
      <c r="G352" s="71" t="s">
        <v>736</v>
      </c>
      <c r="H352" s="71" t="s">
        <v>217</v>
      </c>
      <c r="I352" s="71" t="s">
        <v>5334</v>
      </c>
      <c r="J352" s="71" t="s">
        <v>1927</v>
      </c>
      <c r="K352" s="71" t="s">
        <v>266</v>
      </c>
      <c r="L352" s="71" t="s">
        <v>5335</v>
      </c>
      <c r="M352" s="71" t="s">
        <v>5336</v>
      </c>
      <c r="N352" s="71"/>
      <c r="O352" s="71"/>
      <c r="P352" s="71"/>
      <c r="Q352" s="71"/>
      <c r="R352" s="71"/>
      <c r="S352" s="71"/>
      <c r="T352" s="71"/>
      <c r="U352" s="71"/>
      <c r="V352" s="71"/>
      <c r="W352" s="71"/>
      <c r="X352" s="71"/>
      <c r="Y352" s="71"/>
      <c r="Z352" s="71"/>
      <c r="AA352" s="71"/>
      <c r="AB352" s="71" t="s">
        <v>64</v>
      </c>
      <c r="AC352" s="71" t="s">
        <v>65</v>
      </c>
      <c r="AD352" s="71" t="s">
        <v>62</v>
      </c>
      <c r="AE352" s="71" t="s">
        <v>63</v>
      </c>
      <c r="AF352" s="71" t="s">
        <v>63</v>
      </c>
      <c r="AG352" s="71"/>
      <c r="AH352" s="71" t="s">
        <v>66</v>
      </c>
      <c r="AI352" s="71" t="s">
        <v>63</v>
      </c>
      <c r="AJ352" s="71" t="s">
        <v>132</v>
      </c>
      <c r="AK352" s="71" t="s">
        <v>63</v>
      </c>
      <c r="AL352" s="71" t="s">
        <v>62</v>
      </c>
      <c r="AM352" s="71" t="s">
        <v>63</v>
      </c>
      <c r="AN352" s="71"/>
      <c r="AO352" s="71"/>
      <c r="AP352" s="71" t="s">
        <v>5337</v>
      </c>
      <c r="AQ352" s="71" t="s">
        <v>608</v>
      </c>
      <c r="AR352" s="71" t="s">
        <v>62</v>
      </c>
      <c r="AS352" s="71"/>
      <c r="AT352" s="71" t="s">
        <v>63</v>
      </c>
      <c r="AU352" s="71"/>
      <c r="AV352" s="79" t="str" cm="1">
        <f t="array" ref="AV35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52" s="79" t="str" cm="1">
        <f t="array" ref="AW35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52" s="71" t="str" cm="1">
        <f t="array" ref="AX35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52" s="71"/>
      <c r="AZ352" s="71"/>
      <c r="BA352" s="71" t="s">
        <v>5338</v>
      </c>
      <c r="BB352" s="73" t="s">
        <v>5339</v>
      </c>
      <c r="BC352" s="36"/>
      <c r="BD352" s="35"/>
    </row>
    <row r="353" spans="1:56" ht="75" customHeight="1">
      <c r="A353" s="70">
        <v>352</v>
      </c>
      <c r="B353" s="71" t="s">
        <v>5340</v>
      </c>
      <c r="C353" s="71" t="s">
        <v>4581</v>
      </c>
      <c r="D353" s="71" t="s">
        <v>5341</v>
      </c>
      <c r="E353" s="71" t="s">
        <v>1461</v>
      </c>
      <c r="F353" s="71" t="s">
        <v>231</v>
      </c>
      <c r="G353" s="71" t="s">
        <v>736</v>
      </c>
      <c r="H353" s="71" t="s">
        <v>217</v>
      </c>
      <c r="I353" s="71" t="s">
        <v>935</v>
      </c>
      <c r="J353" s="71" t="s">
        <v>1432</v>
      </c>
      <c r="K353" s="71" t="s">
        <v>218</v>
      </c>
      <c r="L353" s="71" t="s">
        <v>5342</v>
      </c>
      <c r="M353" s="71" t="s">
        <v>5343</v>
      </c>
      <c r="N353" s="71"/>
      <c r="O353" s="71"/>
      <c r="P353" s="71"/>
      <c r="Q353" s="71"/>
      <c r="R353" s="71"/>
      <c r="S353" s="71"/>
      <c r="T353" s="71"/>
      <c r="U353" s="71"/>
      <c r="V353" s="71"/>
      <c r="W353" s="71"/>
      <c r="X353" s="71"/>
      <c r="Y353" s="71"/>
      <c r="Z353" s="71"/>
      <c r="AA353" s="71"/>
      <c r="AB353" s="71" t="s">
        <v>64</v>
      </c>
      <c r="AC353" s="71" t="s">
        <v>65</v>
      </c>
      <c r="AD353" s="71" t="s">
        <v>62</v>
      </c>
      <c r="AE353" s="71" t="s">
        <v>62</v>
      </c>
      <c r="AF353" s="71" t="s">
        <v>63</v>
      </c>
      <c r="AG353" s="71"/>
      <c r="AH353" s="71" t="s">
        <v>66</v>
      </c>
      <c r="AI353" s="71" t="s">
        <v>63</v>
      </c>
      <c r="AJ353" s="71" t="s">
        <v>63</v>
      </c>
      <c r="AK353" s="71" t="s">
        <v>63</v>
      </c>
      <c r="AL353" s="71" t="s">
        <v>62</v>
      </c>
      <c r="AM353" s="71" t="s">
        <v>63</v>
      </c>
      <c r="AN353" s="71"/>
      <c r="AO353" s="71"/>
      <c r="AP353" s="71" t="s">
        <v>5344</v>
      </c>
      <c r="AQ353" s="71" t="s">
        <v>5345</v>
      </c>
      <c r="AR353" s="71" t="s">
        <v>132</v>
      </c>
      <c r="AS353" s="71"/>
      <c r="AT353" s="71" t="s">
        <v>63</v>
      </c>
      <c r="AU353" s="71"/>
      <c r="AV353" s="79" t="str" cm="1">
        <f t="array" ref="AV35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53" s="79" t="str" cm="1">
        <f t="array" ref="AW35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53" s="71" t="str" cm="1">
        <f t="array" ref="AX35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53" s="71"/>
      <c r="AZ353" s="71"/>
      <c r="BA353" s="71" t="s">
        <v>5346</v>
      </c>
      <c r="BB353" s="73" t="s">
        <v>5347</v>
      </c>
      <c r="BC353" s="36"/>
      <c r="BD353" s="35"/>
    </row>
    <row r="354" spans="1:56" ht="75" customHeight="1">
      <c r="A354" s="70">
        <v>353</v>
      </c>
      <c r="B354" s="71" t="s">
        <v>5348</v>
      </c>
      <c r="C354" s="71" t="s">
        <v>800</v>
      </c>
      <c r="D354" s="71" t="s">
        <v>5349</v>
      </c>
      <c r="E354" s="71" t="s">
        <v>1486</v>
      </c>
      <c r="F354" s="71" t="s">
        <v>231</v>
      </c>
      <c r="G354" s="71" t="s">
        <v>736</v>
      </c>
      <c r="H354" s="71" t="s">
        <v>217</v>
      </c>
      <c r="I354" s="71" t="s">
        <v>509</v>
      </c>
      <c r="J354" s="71" t="s">
        <v>1432</v>
      </c>
      <c r="K354" s="71" t="s">
        <v>218</v>
      </c>
      <c r="L354" s="71" t="s">
        <v>5350</v>
      </c>
      <c r="M354" s="71" t="s">
        <v>5351</v>
      </c>
      <c r="N354" s="71"/>
      <c r="O354" s="71"/>
      <c r="P354" s="71"/>
      <c r="Q354" s="71"/>
      <c r="R354" s="71"/>
      <c r="S354" s="71"/>
      <c r="T354" s="71"/>
      <c r="U354" s="71"/>
      <c r="V354" s="71"/>
      <c r="W354" s="71"/>
      <c r="X354" s="71"/>
      <c r="Y354" s="71"/>
      <c r="Z354" s="71"/>
      <c r="AA354" s="71"/>
      <c r="AB354" s="71" t="s">
        <v>64</v>
      </c>
      <c r="AC354" s="71" t="s">
        <v>65</v>
      </c>
      <c r="AD354" s="71" t="s">
        <v>62</v>
      </c>
      <c r="AE354" s="71" t="s">
        <v>62</v>
      </c>
      <c r="AF354" s="71" t="s">
        <v>63</v>
      </c>
      <c r="AG354" s="71"/>
      <c r="AH354" s="71" t="s">
        <v>66</v>
      </c>
      <c r="AI354" s="71" t="s">
        <v>63</v>
      </c>
      <c r="AJ354" s="71" t="s">
        <v>63</v>
      </c>
      <c r="AK354" s="71" t="s">
        <v>63</v>
      </c>
      <c r="AL354" s="71" t="s">
        <v>63</v>
      </c>
      <c r="AM354" s="71" t="s">
        <v>63</v>
      </c>
      <c r="AN354" s="71"/>
      <c r="AO354" s="71"/>
      <c r="AP354" s="71" t="s">
        <v>5352</v>
      </c>
      <c r="AQ354" s="71" t="s">
        <v>509</v>
      </c>
      <c r="AR354" s="71" t="s">
        <v>62</v>
      </c>
      <c r="AS354" s="71"/>
      <c r="AT354" s="71" t="s">
        <v>63</v>
      </c>
      <c r="AU354" s="71"/>
      <c r="AV354" s="79" t="str" cm="1">
        <f t="array" ref="AV35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54" s="79" t="str" cm="1">
        <f t="array" ref="AW35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54" s="71" t="str" cm="1">
        <f t="array" ref="AX35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54" s="71"/>
      <c r="AZ354" s="71"/>
      <c r="BA354" s="71" t="s">
        <v>5353</v>
      </c>
      <c r="BB354" s="73" t="s">
        <v>5354</v>
      </c>
      <c r="BC354" s="36"/>
      <c r="BD354" s="35"/>
    </row>
    <row r="355" spans="1:56" ht="75" customHeight="1">
      <c r="A355" s="70">
        <v>354</v>
      </c>
      <c r="B355" s="71" t="s">
        <v>5034</v>
      </c>
      <c r="C355" s="71" t="s">
        <v>735</v>
      </c>
      <c r="D355" s="71" t="s">
        <v>5355</v>
      </c>
      <c r="E355" s="71" t="s">
        <v>1748</v>
      </c>
      <c r="F355" s="71" t="s">
        <v>231</v>
      </c>
      <c r="G355" s="71" t="s">
        <v>736</v>
      </c>
      <c r="H355" s="71" t="s">
        <v>217</v>
      </c>
      <c r="I355" s="71" t="s">
        <v>1215</v>
      </c>
      <c r="J355" s="71" t="s">
        <v>1432</v>
      </c>
      <c r="K355" s="71" t="s">
        <v>243</v>
      </c>
      <c r="L355" s="71" t="s">
        <v>5356</v>
      </c>
      <c r="M355" s="71" t="s">
        <v>5357</v>
      </c>
      <c r="N355" s="71"/>
      <c r="O355" s="71"/>
      <c r="P355" s="71"/>
      <c r="Q355" s="71"/>
      <c r="R355" s="71"/>
      <c r="S355" s="71"/>
      <c r="T355" s="71"/>
      <c r="U355" s="71"/>
      <c r="V355" s="71"/>
      <c r="W355" s="71"/>
      <c r="X355" s="71"/>
      <c r="Y355" s="71"/>
      <c r="Z355" s="71"/>
      <c r="AA355" s="71"/>
      <c r="AB355" s="71" t="s">
        <v>64</v>
      </c>
      <c r="AC355" s="71" t="s">
        <v>65</v>
      </c>
      <c r="AD355" s="71" t="s">
        <v>62</v>
      </c>
      <c r="AE355" s="71" t="s">
        <v>62</v>
      </c>
      <c r="AF355" s="71" t="s">
        <v>63</v>
      </c>
      <c r="AG355" s="71"/>
      <c r="AH355" s="71" t="s">
        <v>66</v>
      </c>
      <c r="AI355" s="71" t="s">
        <v>63</v>
      </c>
      <c r="AJ355" s="71" t="s">
        <v>63</v>
      </c>
      <c r="AK355" s="71" t="s">
        <v>63</v>
      </c>
      <c r="AL355" s="71" t="s">
        <v>62</v>
      </c>
      <c r="AM355" s="71" t="s">
        <v>63</v>
      </c>
      <c r="AN355" s="71"/>
      <c r="AO355" s="71"/>
      <c r="AP355" s="71" t="s">
        <v>5358</v>
      </c>
      <c r="AQ355" s="71" t="s">
        <v>1138</v>
      </c>
      <c r="AR355" s="71" t="s">
        <v>132</v>
      </c>
      <c r="AS355" s="71"/>
      <c r="AT355" s="71" t="s">
        <v>63</v>
      </c>
      <c r="AU355" s="71"/>
      <c r="AV355" s="79" t="str" cm="1">
        <f t="array" ref="AV35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55" s="79" t="str" cm="1">
        <f t="array" ref="AW35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55" s="71" t="str" cm="1">
        <f t="array" ref="AX35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55" s="71"/>
      <c r="AZ355" s="71"/>
      <c r="BA355" s="71" t="s">
        <v>5359</v>
      </c>
      <c r="BB355" s="73" t="s">
        <v>5040</v>
      </c>
      <c r="BC355" s="36"/>
      <c r="BD355" s="35"/>
    </row>
    <row r="356" spans="1:56" ht="75" customHeight="1">
      <c r="A356" s="70">
        <v>355</v>
      </c>
      <c r="B356" s="71" t="s">
        <v>5360</v>
      </c>
      <c r="C356" s="71" t="s">
        <v>800</v>
      </c>
      <c r="D356" s="71" t="s">
        <v>5361</v>
      </c>
      <c r="E356" s="71" t="s">
        <v>1430</v>
      </c>
      <c r="F356" s="71" t="s">
        <v>231</v>
      </c>
      <c r="G356" s="71" t="s">
        <v>736</v>
      </c>
      <c r="H356" s="71" t="s">
        <v>217</v>
      </c>
      <c r="I356" s="71" t="s">
        <v>840</v>
      </c>
      <c r="J356" s="71" t="s">
        <v>1432</v>
      </c>
      <c r="K356" s="71" t="s">
        <v>315</v>
      </c>
      <c r="L356" s="71" t="s">
        <v>5362</v>
      </c>
      <c r="M356" s="71" t="s">
        <v>5363</v>
      </c>
      <c r="N356" s="71"/>
      <c r="O356" s="71"/>
      <c r="P356" s="71"/>
      <c r="Q356" s="71"/>
      <c r="R356" s="71"/>
      <c r="S356" s="71"/>
      <c r="T356" s="71"/>
      <c r="U356" s="71"/>
      <c r="V356" s="71"/>
      <c r="W356" s="71"/>
      <c r="X356" s="71"/>
      <c r="Y356" s="71"/>
      <c r="Z356" s="71"/>
      <c r="AA356" s="71"/>
      <c r="AB356" s="71" t="s">
        <v>64</v>
      </c>
      <c r="AC356" s="71" t="s">
        <v>65</v>
      </c>
      <c r="AD356" s="71" t="s">
        <v>62</v>
      </c>
      <c r="AE356" s="71" t="s">
        <v>62</v>
      </c>
      <c r="AF356" s="71" t="s">
        <v>63</v>
      </c>
      <c r="AG356" s="71"/>
      <c r="AH356" s="71" t="s">
        <v>1515</v>
      </c>
      <c r="AI356" s="71" t="s">
        <v>63</v>
      </c>
      <c r="AJ356" s="71" t="s">
        <v>63</v>
      </c>
      <c r="AK356" s="71" t="s">
        <v>63</v>
      </c>
      <c r="AL356" s="71" t="s">
        <v>62</v>
      </c>
      <c r="AM356" s="71" t="s">
        <v>132</v>
      </c>
      <c r="AN356" s="71"/>
      <c r="AO356" s="71"/>
      <c r="AP356" s="71" t="s">
        <v>5364</v>
      </c>
      <c r="AQ356" s="71" t="s">
        <v>5365</v>
      </c>
      <c r="AR356" s="71" t="s">
        <v>62</v>
      </c>
      <c r="AS356" s="71"/>
      <c r="AT356" s="71" t="s">
        <v>63</v>
      </c>
      <c r="AU356" s="71"/>
      <c r="AV356" s="79" t="str" cm="1">
        <f t="array" ref="AV35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56" s="79" t="str" cm="1">
        <f t="array" ref="AW35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56" s="71" t="str" cm="1">
        <f t="array" ref="AX35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56" s="71"/>
      <c r="AZ356" s="71"/>
      <c r="BA356" s="22" t="s">
        <v>5366</v>
      </c>
      <c r="BB356" s="73" t="s">
        <v>5367</v>
      </c>
      <c r="BC356" s="36"/>
      <c r="BD356" s="35"/>
    </row>
    <row r="357" spans="1:56" ht="75" customHeight="1">
      <c r="A357" s="70">
        <v>356</v>
      </c>
      <c r="B357" s="71" t="s">
        <v>5368</v>
      </c>
      <c r="C357" s="71" t="s">
        <v>735</v>
      </c>
      <c r="D357" s="71" t="s">
        <v>5369</v>
      </c>
      <c r="E357" s="71" t="s">
        <v>1461</v>
      </c>
      <c r="F357" s="71" t="s">
        <v>231</v>
      </c>
      <c r="G357" s="71" t="s">
        <v>736</v>
      </c>
      <c r="H357" s="71" t="s">
        <v>217</v>
      </c>
      <c r="I357" s="71" t="s">
        <v>737</v>
      </c>
      <c r="J357" s="71" t="s">
        <v>1432</v>
      </c>
      <c r="K357" s="71" t="s">
        <v>266</v>
      </c>
      <c r="L357" s="71" t="s">
        <v>5370</v>
      </c>
      <c r="M357" s="71" t="s">
        <v>5371</v>
      </c>
      <c r="N357" s="71"/>
      <c r="O357" s="71"/>
      <c r="P357" s="71"/>
      <c r="Q357" s="71"/>
      <c r="R357" s="71"/>
      <c r="S357" s="71"/>
      <c r="T357" s="71"/>
      <c r="U357" s="71"/>
      <c r="V357" s="71"/>
      <c r="W357" s="71"/>
      <c r="X357" s="71"/>
      <c r="Y357" s="71"/>
      <c r="Z357" s="71"/>
      <c r="AA357" s="71"/>
      <c r="AB357" s="71" t="s">
        <v>64</v>
      </c>
      <c r="AC357" s="71" t="s">
        <v>65</v>
      </c>
      <c r="AD357" s="71" t="s">
        <v>62</v>
      </c>
      <c r="AE357" s="71" t="s">
        <v>63</v>
      </c>
      <c r="AF357" s="71" t="s">
        <v>63</v>
      </c>
      <c r="AG357" s="71"/>
      <c r="AH357" s="71" t="s">
        <v>66</v>
      </c>
      <c r="AI357" s="71" t="s">
        <v>63</v>
      </c>
      <c r="AJ357" s="71" t="s">
        <v>62</v>
      </c>
      <c r="AK357" s="71" t="s">
        <v>132</v>
      </c>
      <c r="AL357" s="71" t="s">
        <v>63</v>
      </c>
      <c r="AM357" s="71" t="s">
        <v>63</v>
      </c>
      <c r="AN357" s="71"/>
      <c r="AO357" s="71"/>
      <c r="AP357" s="71" t="s">
        <v>1620</v>
      </c>
      <c r="AQ357" s="71" t="s">
        <v>608</v>
      </c>
      <c r="AR357" s="71" t="s">
        <v>62</v>
      </c>
      <c r="AS357" s="71"/>
      <c r="AT357" s="71" t="s">
        <v>62</v>
      </c>
      <c r="AU357" s="71"/>
      <c r="AV357" s="79" t="str" cm="1">
        <f t="array" ref="AV35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57" s="79" t="str" cm="1">
        <f t="array" ref="AW35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57" s="71" t="str" cm="1">
        <f t="array" ref="AX35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57" s="71"/>
      <c r="AZ357" s="71"/>
      <c r="BA357" s="71" t="s">
        <v>5372</v>
      </c>
      <c r="BB357" s="73" t="s">
        <v>5373</v>
      </c>
      <c r="BC357" s="36"/>
      <c r="BD357" s="35"/>
    </row>
    <row r="358" spans="1:56" ht="75" customHeight="1">
      <c r="A358" s="70">
        <v>357</v>
      </c>
      <c r="B358" s="71" t="s">
        <v>5374</v>
      </c>
      <c r="C358" s="71" t="s">
        <v>735</v>
      </c>
      <c r="D358" s="71" t="s">
        <v>5375</v>
      </c>
      <c r="E358" s="71" t="s">
        <v>1502</v>
      </c>
      <c r="F358" s="71" t="s">
        <v>231</v>
      </c>
      <c r="G358" s="71" t="s">
        <v>736</v>
      </c>
      <c r="H358" s="71" t="s">
        <v>217</v>
      </c>
      <c r="I358" s="71" t="s">
        <v>1215</v>
      </c>
      <c r="J358" s="71" t="s">
        <v>1432</v>
      </c>
      <c r="K358" s="71" t="s">
        <v>243</v>
      </c>
      <c r="L358" s="71" t="s">
        <v>5376</v>
      </c>
      <c r="M358" s="71" t="s">
        <v>5377</v>
      </c>
      <c r="N358" s="71"/>
      <c r="O358" s="71"/>
      <c r="P358" s="71"/>
      <c r="Q358" s="71"/>
      <c r="R358" s="71"/>
      <c r="S358" s="71"/>
      <c r="T358" s="71"/>
      <c r="U358" s="71"/>
      <c r="V358" s="71"/>
      <c r="W358" s="71"/>
      <c r="X358" s="71"/>
      <c r="Y358" s="71"/>
      <c r="Z358" s="71"/>
      <c r="AA358" s="71"/>
      <c r="AB358" s="71" t="s">
        <v>64</v>
      </c>
      <c r="AC358" s="71" t="s">
        <v>65</v>
      </c>
      <c r="AD358" s="71" t="s">
        <v>62</v>
      </c>
      <c r="AE358" s="71" t="s">
        <v>63</v>
      </c>
      <c r="AF358" s="71" t="s">
        <v>63</v>
      </c>
      <c r="AG358" s="71"/>
      <c r="AH358" s="71" t="s">
        <v>66</v>
      </c>
      <c r="AI358" s="71" t="s">
        <v>63</v>
      </c>
      <c r="AJ358" s="71" t="s">
        <v>63</v>
      </c>
      <c r="AK358" s="71" t="s">
        <v>63</v>
      </c>
      <c r="AL358" s="71" t="s">
        <v>132</v>
      </c>
      <c r="AM358" s="71" t="s">
        <v>63</v>
      </c>
      <c r="AN358" s="71"/>
      <c r="AO358" s="71"/>
      <c r="AP358" s="71" t="s">
        <v>5378</v>
      </c>
      <c r="AQ358" s="71" t="s">
        <v>1215</v>
      </c>
      <c r="AR358" s="71" t="s">
        <v>62</v>
      </c>
      <c r="AS358" s="71"/>
      <c r="AT358" s="71" t="s">
        <v>63</v>
      </c>
      <c r="AU358" s="71"/>
      <c r="AV358" s="79" t="str" cm="1">
        <f t="array" ref="AV35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58" s="79" t="str" cm="1">
        <f t="array" ref="AW35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58" s="71" t="str" cm="1">
        <f t="array" ref="AX35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58" s="71"/>
      <c r="AZ358" s="71"/>
      <c r="BA358" s="71" t="s">
        <v>5379</v>
      </c>
      <c r="BB358" s="73" t="s">
        <v>5380</v>
      </c>
      <c r="BC358" s="36"/>
      <c r="BD358" s="35"/>
    </row>
    <row r="359" spans="1:56" ht="75" customHeight="1">
      <c r="A359" s="70">
        <v>358</v>
      </c>
      <c r="B359" s="71" t="s">
        <v>5381</v>
      </c>
      <c r="C359" s="71" t="s">
        <v>735</v>
      </c>
      <c r="D359" s="71" t="s">
        <v>5382</v>
      </c>
      <c r="E359" s="71" t="s">
        <v>1452</v>
      </c>
      <c r="F359" s="71" t="s">
        <v>231</v>
      </c>
      <c r="G359" s="71" t="s">
        <v>736</v>
      </c>
      <c r="H359" s="71" t="s">
        <v>217</v>
      </c>
      <c r="I359" s="71" t="s">
        <v>1944</v>
      </c>
      <c r="J359" s="71" t="s">
        <v>1432</v>
      </c>
      <c r="K359" s="71" t="s">
        <v>218</v>
      </c>
      <c r="L359" s="71" t="s">
        <v>5383</v>
      </c>
      <c r="M359" s="71" t="s">
        <v>5384</v>
      </c>
      <c r="N359" s="71"/>
      <c r="O359" s="71"/>
      <c r="P359" s="71"/>
      <c r="Q359" s="71"/>
      <c r="R359" s="71"/>
      <c r="S359" s="71"/>
      <c r="T359" s="71"/>
      <c r="U359" s="71"/>
      <c r="V359" s="71"/>
      <c r="W359" s="71"/>
      <c r="X359" s="71"/>
      <c r="Y359" s="71"/>
      <c r="Z359" s="71"/>
      <c r="AA359" s="71"/>
      <c r="AB359" s="71" t="s">
        <v>64</v>
      </c>
      <c r="AC359" s="71" t="s">
        <v>65</v>
      </c>
      <c r="AD359" s="71" t="s">
        <v>62</v>
      </c>
      <c r="AE359" s="71" t="s">
        <v>62</v>
      </c>
      <c r="AF359" s="71" t="s">
        <v>63</v>
      </c>
      <c r="AG359" s="71"/>
      <c r="AH359" s="71" t="s">
        <v>915</v>
      </c>
      <c r="AI359" s="71" t="s">
        <v>63</v>
      </c>
      <c r="AJ359" s="71" t="s">
        <v>63</v>
      </c>
      <c r="AK359" s="71" t="s">
        <v>63</v>
      </c>
      <c r="AL359" s="71" t="s">
        <v>62</v>
      </c>
      <c r="AM359" s="71" t="s">
        <v>63</v>
      </c>
      <c r="AN359" s="71"/>
      <c r="AO359" s="71"/>
      <c r="AP359" s="71" t="s">
        <v>5385</v>
      </c>
      <c r="AQ359" s="71" t="s">
        <v>935</v>
      </c>
      <c r="AR359" s="71" t="s">
        <v>62</v>
      </c>
      <c r="AS359" s="71"/>
      <c r="AT359" s="71" t="s">
        <v>63</v>
      </c>
      <c r="AU359" s="71"/>
      <c r="AV359" s="79" t="str" cm="1">
        <f t="array" ref="AV35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59" s="79" t="str" cm="1">
        <f t="array" ref="AW35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59" s="71" t="str" cm="1">
        <f t="array" ref="AX35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59" s="71"/>
      <c r="AZ359" s="71"/>
      <c r="BA359" s="71" t="s">
        <v>5386</v>
      </c>
      <c r="BB359" s="73"/>
      <c r="BC359" s="36"/>
      <c r="BD359" s="35"/>
    </row>
    <row r="360" spans="1:56" ht="75" customHeight="1">
      <c r="A360" s="70">
        <v>359</v>
      </c>
      <c r="B360" s="71" t="s">
        <v>5387</v>
      </c>
      <c r="C360" s="71" t="s">
        <v>735</v>
      </c>
      <c r="D360" s="71" t="s">
        <v>5388</v>
      </c>
      <c r="E360" s="71" t="s">
        <v>1505</v>
      </c>
      <c r="F360" s="71" t="s">
        <v>231</v>
      </c>
      <c r="G360" s="71" t="s">
        <v>736</v>
      </c>
      <c r="H360" s="71" t="s">
        <v>217</v>
      </c>
      <c r="I360" s="71" t="s">
        <v>428</v>
      </c>
      <c r="J360" s="71" t="s">
        <v>1432</v>
      </c>
      <c r="K360" s="71" t="s">
        <v>315</v>
      </c>
      <c r="L360" s="71" t="s">
        <v>5389</v>
      </c>
      <c r="M360" s="71" t="s">
        <v>5390</v>
      </c>
      <c r="N360" s="71"/>
      <c r="O360" s="71"/>
      <c r="P360" s="71"/>
      <c r="Q360" s="71"/>
      <c r="R360" s="71"/>
      <c r="S360" s="71"/>
      <c r="T360" s="71"/>
      <c r="U360" s="71"/>
      <c r="V360" s="71"/>
      <c r="W360" s="71"/>
      <c r="X360" s="71"/>
      <c r="Y360" s="71"/>
      <c r="Z360" s="71"/>
      <c r="AA360" s="71"/>
      <c r="AB360" s="71" t="s">
        <v>64</v>
      </c>
      <c r="AC360" s="71" t="s">
        <v>65</v>
      </c>
      <c r="AD360" s="71" t="s">
        <v>62</v>
      </c>
      <c r="AE360" s="71" t="s">
        <v>63</v>
      </c>
      <c r="AF360" s="71" t="s">
        <v>63</v>
      </c>
      <c r="AG360" s="71"/>
      <c r="AH360" s="71" t="s">
        <v>66</v>
      </c>
      <c r="AI360" s="71" t="s">
        <v>63</v>
      </c>
      <c r="AJ360" s="71" t="s">
        <v>63</v>
      </c>
      <c r="AK360" s="71" t="s">
        <v>63</v>
      </c>
      <c r="AL360" s="71" t="s">
        <v>132</v>
      </c>
      <c r="AM360" s="71" t="s">
        <v>63</v>
      </c>
      <c r="AN360" s="71"/>
      <c r="AO360" s="71"/>
      <c r="AP360" s="71" t="s">
        <v>5391</v>
      </c>
      <c r="AQ360" s="71" t="s">
        <v>5392</v>
      </c>
      <c r="AR360" s="71" t="s">
        <v>132</v>
      </c>
      <c r="AS360" s="71"/>
      <c r="AT360" s="71" t="s">
        <v>63</v>
      </c>
      <c r="AU360" s="71"/>
      <c r="AV360" s="79" t="str" cm="1">
        <f t="array" ref="AV36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60" s="79" t="str" cm="1">
        <f t="array" ref="AW36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60" s="71" t="str" cm="1">
        <f t="array" ref="AX36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60" s="71"/>
      <c r="AZ360" s="71"/>
      <c r="BA360" s="71" t="s">
        <v>5393</v>
      </c>
      <c r="BB360" s="73" t="s">
        <v>5394</v>
      </c>
      <c r="BC360" s="36"/>
      <c r="BD360" s="35"/>
    </row>
    <row r="361" spans="1:56" ht="75" customHeight="1">
      <c r="A361" s="70">
        <v>360</v>
      </c>
      <c r="B361" s="71" t="s">
        <v>5395</v>
      </c>
      <c r="C361" s="71" t="s">
        <v>735</v>
      </c>
      <c r="D361" s="71" t="s">
        <v>5396</v>
      </c>
      <c r="E361" s="71" t="s">
        <v>1505</v>
      </c>
      <c r="F361" s="71" t="s">
        <v>231</v>
      </c>
      <c r="G361" s="71" t="s">
        <v>736</v>
      </c>
      <c r="H361" s="71" t="s">
        <v>217</v>
      </c>
      <c r="I361" s="71" t="s">
        <v>2144</v>
      </c>
      <c r="J361" s="71" t="s">
        <v>1432</v>
      </c>
      <c r="K361" s="71" t="s">
        <v>243</v>
      </c>
      <c r="L361" s="71" t="s">
        <v>5397</v>
      </c>
      <c r="M361" s="71" t="s">
        <v>5398</v>
      </c>
      <c r="N361" s="71"/>
      <c r="O361" s="71"/>
      <c r="P361" s="71"/>
      <c r="Q361" s="71"/>
      <c r="R361" s="71"/>
      <c r="S361" s="71"/>
      <c r="T361" s="71"/>
      <c r="U361" s="71"/>
      <c r="V361" s="71"/>
      <c r="W361" s="71"/>
      <c r="X361" s="71"/>
      <c r="Y361" s="71"/>
      <c r="Z361" s="71"/>
      <c r="AA361" s="71"/>
      <c r="AB361" s="71" t="s">
        <v>64</v>
      </c>
      <c r="AC361" s="71" t="s">
        <v>65</v>
      </c>
      <c r="AD361" s="71" t="s">
        <v>62</v>
      </c>
      <c r="AE361" s="71" t="s">
        <v>63</v>
      </c>
      <c r="AF361" s="71" t="s">
        <v>63</v>
      </c>
      <c r="AG361" s="71"/>
      <c r="AH361" s="71" t="s">
        <v>66</v>
      </c>
      <c r="AI361" s="71" t="s">
        <v>132</v>
      </c>
      <c r="AJ361" s="71" t="s">
        <v>63</v>
      </c>
      <c r="AK361" s="71" t="s">
        <v>63</v>
      </c>
      <c r="AL361" s="71" t="s">
        <v>62</v>
      </c>
      <c r="AM361" s="71" t="s">
        <v>63</v>
      </c>
      <c r="AN361" s="71"/>
      <c r="AO361" s="71"/>
      <c r="AP361" s="71" t="s">
        <v>5399</v>
      </c>
      <c r="AQ361" s="71" t="s">
        <v>5400</v>
      </c>
      <c r="AR361" s="71" t="s">
        <v>62</v>
      </c>
      <c r="AS361" s="71"/>
      <c r="AT361" s="71" t="s">
        <v>63</v>
      </c>
      <c r="AU361" s="71"/>
      <c r="AV361" s="79" t="str" cm="1">
        <f t="array" ref="AV36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61" s="79" t="str" cm="1">
        <f t="array" ref="AW36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61" s="71" t="str" cm="1">
        <f t="array" ref="AX36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61" s="71"/>
      <c r="AZ361" s="71"/>
      <c r="BA361" s="22" t="s">
        <v>5401</v>
      </c>
      <c r="BB361" s="73" t="s">
        <v>5402</v>
      </c>
      <c r="BC361" s="36"/>
      <c r="BD361" s="35"/>
    </row>
    <row r="362" spans="1:56" ht="75" customHeight="1">
      <c r="A362" s="70">
        <v>361</v>
      </c>
      <c r="B362" s="71" t="s">
        <v>5403</v>
      </c>
      <c r="C362" s="71" t="s">
        <v>735</v>
      </c>
      <c r="D362" s="71" t="s">
        <v>5404</v>
      </c>
      <c r="E362" s="71" t="s">
        <v>1505</v>
      </c>
      <c r="F362" s="71" t="s">
        <v>231</v>
      </c>
      <c r="G362" s="71" t="s">
        <v>736</v>
      </c>
      <c r="H362" s="71" t="s">
        <v>217</v>
      </c>
      <c r="I362" s="71" t="s">
        <v>1215</v>
      </c>
      <c r="J362" s="71" t="s">
        <v>1432</v>
      </c>
      <c r="K362" s="71" t="s">
        <v>243</v>
      </c>
      <c r="L362" s="71" t="s">
        <v>5405</v>
      </c>
      <c r="M362" s="71" t="s">
        <v>5406</v>
      </c>
      <c r="N362" s="71"/>
      <c r="O362" s="71"/>
      <c r="P362" s="71"/>
      <c r="Q362" s="71"/>
      <c r="R362" s="71"/>
      <c r="S362" s="71"/>
      <c r="T362" s="71"/>
      <c r="U362" s="71"/>
      <c r="V362" s="71"/>
      <c r="W362" s="71"/>
      <c r="X362" s="71"/>
      <c r="Y362" s="71"/>
      <c r="Z362" s="71"/>
      <c r="AA362" s="71"/>
      <c r="AB362" s="71" t="s">
        <v>64</v>
      </c>
      <c r="AC362" s="71" t="s">
        <v>65</v>
      </c>
      <c r="AD362" s="71" t="s">
        <v>62</v>
      </c>
      <c r="AE362" s="71" t="s">
        <v>63</v>
      </c>
      <c r="AF362" s="71" t="s">
        <v>63</v>
      </c>
      <c r="AG362" s="71"/>
      <c r="AH362" s="71" t="s">
        <v>101</v>
      </c>
      <c r="AI362" s="71" t="s">
        <v>63</v>
      </c>
      <c r="AJ362" s="71" t="s">
        <v>63</v>
      </c>
      <c r="AK362" s="71" t="s">
        <v>63</v>
      </c>
      <c r="AL362" s="71" t="s">
        <v>62</v>
      </c>
      <c r="AM362" s="71" t="s">
        <v>63</v>
      </c>
      <c r="AN362" s="71"/>
      <c r="AO362" s="71"/>
      <c r="AP362" s="71" t="s">
        <v>5407</v>
      </c>
      <c r="AQ362" s="71" t="s">
        <v>1215</v>
      </c>
      <c r="AR362" s="71" t="s">
        <v>62</v>
      </c>
      <c r="AS362" s="71"/>
      <c r="AT362" s="71" t="s">
        <v>63</v>
      </c>
      <c r="AU362" s="71"/>
      <c r="AV362" s="79" t="str" cm="1">
        <f t="array" ref="AV36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62" s="79" t="str" cm="1">
        <f t="array" ref="AW36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62" s="71" t="str" cm="1">
        <f t="array" ref="AX36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62" s="71"/>
      <c r="AZ362" s="71"/>
      <c r="BA362" s="71" t="s">
        <v>5408</v>
      </c>
      <c r="BB362" s="73" t="s">
        <v>5409</v>
      </c>
      <c r="BC362" s="36"/>
      <c r="BD362" s="35"/>
    </row>
    <row r="363" spans="1:56" ht="75" customHeight="1">
      <c r="A363" s="70">
        <v>362</v>
      </c>
      <c r="B363" s="71" t="s">
        <v>5410</v>
      </c>
      <c r="C363" s="71" t="s">
        <v>5411</v>
      </c>
      <c r="D363" s="71" t="s">
        <v>5412</v>
      </c>
      <c r="E363" s="71" t="s">
        <v>1461</v>
      </c>
      <c r="F363" s="71" t="s">
        <v>231</v>
      </c>
      <c r="G363" s="71" t="s">
        <v>736</v>
      </c>
      <c r="H363" s="71" t="s">
        <v>217</v>
      </c>
      <c r="I363" s="71" t="s">
        <v>1215</v>
      </c>
      <c r="J363" s="71" t="s">
        <v>1432</v>
      </c>
      <c r="K363" s="71" t="s">
        <v>243</v>
      </c>
      <c r="L363" s="71" t="s">
        <v>5413</v>
      </c>
      <c r="M363" s="71" t="s">
        <v>5414</v>
      </c>
      <c r="N363" s="71"/>
      <c r="O363" s="71"/>
      <c r="P363" s="71"/>
      <c r="Q363" s="71"/>
      <c r="R363" s="71"/>
      <c r="S363" s="71"/>
      <c r="T363" s="71"/>
      <c r="U363" s="71"/>
      <c r="V363" s="71"/>
      <c r="W363" s="71"/>
      <c r="X363" s="71"/>
      <c r="Y363" s="71"/>
      <c r="Z363" s="71"/>
      <c r="AA363" s="71"/>
      <c r="AB363" s="71" t="s">
        <v>64</v>
      </c>
      <c r="AC363" s="71" t="s">
        <v>65</v>
      </c>
      <c r="AD363" s="71" t="s">
        <v>62</v>
      </c>
      <c r="AE363" s="71" t="s">
        <v>62</v>
      </c>
      <c r="AF363" s="71" t="s">
        <v>63</v>
      </c>
      <c r="AG363" s="71"/>
      <c r="AH363" s="71" t="s">
        <v>85</v>
      </c>
      <c r="AI363" s="71" t="s">
        <v>63</v>
      </c>
      <c r="AJ363" s="71" t="s">
        <v>63</v>
      </c>
      <c r="AK363" s="71" t="s">
        <v>63</v>
      </c>
      <c r="AL363" s="71" t="s">
        <v>62</v>
      </c>
      <c r="AM363" s="71" t="s">
        <v>63</v>
      </c>
      <c r="AN363" s="71"/>
      <c r="AO363" s="71"/>
      <c r="AP363" s="71" t="s">
        <v>5415</v>
      </c>
      <c r="AQ363" s="71" t="s">
        <v>1215</v>
      </c>
      <c r="AR363" s="71" t="s">
        <v>62</v>
      </c>
      <c r="AS363" s="71"/>
      <c r="AT363" s="71" t="s">
        <v>63</v>
      </c>
      <c r="AU363" s="71"/>
      <c r="AV363" s="79" t="str" cm="1">
        <f t="array" ref="AV36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63" s="79" t="str" cm="1">
        <f t="array" ref="AW36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63" s="71" t="str" cm="1">
        <f t="array" ref="AX36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63" s="71"/>
      <c r="AZ363" s="71"/>
      <c r="BA363" s="71" t="s">
        <v>5416</v>
      </c>
      <c r="BB363" s="73" t="s">
        <v>5417</v>
      </c>
      <c r="BC363" s="36"/>
      <c r="BD363" s="35"/>
    </row>
    <row r="364" spans="1:56" ht="75" customHeight="1">
      <c r="A364" s="70">
        <v>363</v>
      </c>
      <c r="B364" s="71" t="s">
        <v>5418</v>
      </c>
      <c r="C364" s="71" t="s">
        <v>735</v>
      </c>
      <c r="D364" s="71" t="s">
        <v>5419</v>
      </c>
      <c r="E364" s="71" t="s">
        <v>1430</v>
      </c>
      <c r="F364" s="71" t="s">
        <v>231</v>
      </c>
      <c r="G364" s="71" t="s">
        <v>736</v>
      </c>
      <c r="H364" s="71" t="s">
        <v>217</v>
      </c>
      <c r="I364" s="71" t="s">
        <v>194</v>
      </c>
      <c r="J364" s="71" t="s">
        <v>1432</v>
      </c>
      <c r="K364" s="71" t="s">
        <v>315</v>
      </c>
      <c r="L364" s="71" t="s">
        <v>5420</v>
      </c>
      <c r="M364" s="71" t="s">
        <v>5421</v>
      </c>
      <c r="N364" s="71"/>
      <c r="O364" s="71"/>
      <c r="P364" s="71"/>
      <c r="Q364" s="71"/>
      <c r="R364" s="71"/>
      <c r="S364" s="71"/>
      <c r="T364" s="71"/>
      <c r="U364" s="71"/>
      <c r="V364" s="71"/>
      <c r="W364" s="71"/>
      <c r="X364" s="71"/>
      <c r="Y364" s="71"/>
      <c r="Z364" s="71"/>
      <c r="AA364" s="71"/>
      <c r="AB364" s="71" t="s">
        <v>64</v>
      </c>
      <c r="AC364" s="71" t="s">
        <v>65</v>
      </c>
      <c r="AD364" s="71" t="s">
        <v>62</v>
      </c>
      <c r="AE364" s="71" t="s">
        <v>62</v>
      </c>
      <c r="AF364" s="71" t="s">
        <v>63</v>
      </c>
      <c r="AG364" s="71"/>
      <c r="AH364" s="71" t="s">
        <v>66</v>
      </c>
      <c r="AI364" s="71" t="s">
        <v>132</v>
      </c>
      <c r="AJ364" s="71" t="s">
        <v>62</v>
      </c>
      <c r="AK364" s="71" t="s">
        <v>63</v>
      </c>
      <c r="AL364" s="71" t="s">
        <v>62</v>
      </c>
      <c r="AM364" s="71" t="s">
        <v>63</v>
      </c>
      <c r="AN364" s="71"/>
      <c r="AO364" s="71"/>
      <c r="AP364" s="71" t="s">
        <v>5422</v>
      </c>
      <c r="AQ364" s="71" t="s">
        <v>5423</v>
      </c>
      <c r="AR364" s="71" t="s">
        <v>132</v>
      </c>
      <c r="AS364" s="71"/>
      <c r="AT364" s="71" t="s">
        <v>63</v>
      </c>
      <c r="AU364" s="71"/>
      <c r="AV364" s="79" t="str" cm="1">
        <f t="array" ref="AV36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64" s="79" t="str" cm="1">
        <f t="array" ref="AW36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64" s="71" t="str" cm="1">
        <f t="array" ref="AX36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64" s="71"/>
      <c r="AZ364" s="71"/>
      <c r="BA364" s="22" t="s">
        <v>5424</v>
      </c>
      <c r="BB364" s="73" t="s">
        <v>5425</v>
      </c>
      <c r="BC364" s="36"/>
      <c r="BD364" s="35"/>
    </row>
    <row r="365" spans="1:56" ht="75" customHeight="1">
      <c r="A365" s="70">
        <v>364</v>
      </c>
      <c r="B365" s="71" t="s">
        <v>5426</v>
      </c>
      <c r="C365" s="71" t="s">
        <v>381</v>
      </c>
      <c r="D365" s="71" t="s">
        <v>5427</v>
      </c>
      <c r="E365" s="71" t="s">
        <v>1479</v>
      </c>
      <c r="F365" s="71" t="s">
        <v>54</v>
      </c>
      <c r="G365" s="71" t="s">
        <v>125</v>
      </c>
      <c r="H365" s="71" t="s">
        <v>233</v>
      </c>
      <c r="I365" s="71" t="s">
        <v>935</v>
      </c>
      <c r="J365" s="71" t="s">
        <v>1432</v>
      </c>
      <c r="K365" s="71" t="s">
        <v>218</v>
      </c>
      <c r="L365" s="71" t="s">
        <v>5428</v>
      </c>
      <c r="M365" s="71" t="s">
        <v>5429</v>
      </c>
      <c r="N365" s="71" t="s">
        <v>1575</v>
      </c>
      <c r="O365" s="71" t="s">
        <v>1668</v>
      </c>
      <c r="P365" s="71" t="s">
        <v>60</v>
      </c>
      <c r="Q365" s="71" t="s">
        <v>188</v>
      </c>
      <c r="R365" s="71" t="s">
        <v>189</v>
      </c>
      <c r="S365" s="71" t="s">
        <v>63</v>
      </c>
      <c r="T365" s="71" t="s">
        <v>63</v>
      </c>
      <c r="U365" s="71" t="s">
        <v>63</v>
      </c>
      <c r="V365" s="71" t="s">
        <v>63</v>
      </c>
      <c r="W365" s="71" t="s">
        <v>63</v>
      </c>
      <c r="X365" s="71" t="s">
        <v>63</v>
      </c>
      <c r="Y365" s="71" t="s">
        <v>62</v>
      </c>
      <c r="Z365" s="71" t="s">
        <v>63</v>
      </c>
      <c r="AA365" s="71" t="s">
        <v>63</v>
      </c>
      <c r="AB365" s="71" t="s">
        <v>189</v>
      </c>
      <c r="AC365" s="71" t="s">
        <v>65</v>
      </c>
      <c r="AD365" s="71" t="s">
        <v>63</v>
      </c>
      <c r="AE365" s="71" t="s">
        <v>62</v>
      </c>
      <c r="AF365" s="71" t="s">
        <v>62</v>
      </c>
      <c r="AG365" s="71" t="s">
        <v>63</v>
      </c>
      <c r="AH365" s="71" t="s">
        <v>85</v>
      </c>
      <c r="AI365" s="71" t="s">
        <v>63</v>
      </c>
      <c r="AJ365" s="71" t="s">
        <v>63</v>
      </c>
      <c r="AK365" s="71" t="s">
        <v>63</v>
      </c>
      <c r="AL365" s="71" t="s">
        <v>63</v>
      </c>
      <c r="AM365" s="71" t="s">
        <v>132</v>
      </c>
      <c r="AN365" s="71" t="s">
        <v>5430</v>
      </c>
      <c r="AO365" s="71" t="s">
        <v>5431</v>
      </c>
      <c r="AP365" s="71" t="s">
        <v>5432</v>
      </c>
      <c r="AQ365" s="71" t="s">
        <v>935</v>
      </c>
      <c r="AR365" s="71" t="s">
        <v>62</v>
      </c>
      <c r="AS365" s="71"/>
      <c r="AT365" s="71" t="s">
        <v>63</v>
      </c>
      <c r="AU365" s="71" t="s">
        <v>72</v>
      </c>
      <c r="AV365" s="79" t="str" cm="1">
        <f t="array" ref="AV36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65" s="79" t="str" cm="1">
        <f t="array" ref="AW36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65" s="71" t="str" cm="1">
        <f t="array" ref="AX36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365" s="71" t="s">
        <v>63</v>
      </c>
      <c r="AZ365" s="71"/>
      <c r="BA365" s="71" t="s">
        <v>5433</v>
      </c>
      <c r="BB365" s="73" t="s">
        <v>5434</v>
      </c>
      <c r="BC365" s="36"/>
      <c r="BD365" s="35"/>
    </row>
    <row r="366" spans="1:56" ht="75" customHeight="1">
      <c r="A366" s="70">
        <v>365</v>
      </c>
      <c r="B366" s="71" t="s">
        <v>5435</v>
      </c>
      <c r="C366" s="71" t="s">
        <v>5436</v>
      </c>
      <c r="D366" s="71" t="s">
        <v>5437</v>
      </c>
      <c r="E366" s="71" t="s">
        <v>1502</v>
      </c>
      <c r="F366" s="71" t="s">
        <v>231</v>
      </c>
      <c r="G366" s="71" t="s">
        <v>201</v>
      </c>
      <c r="H366" s="71" t="s">
        <v>233</v>
      </c>
      <c r="I366" s="71" t="s">
        <v>428</v>
      </c>
      <c r="J366" s="71" t="s">
        <v>1432</v>
      </c>
      <c r="K366" s="71" t="s">
        <v>315</v>
      </c>
      <c r="L366" s="71" t="s">
        <v>5438</v>
      </c>
      <c r="M366" s="71" t="s">
        <v>5439</v>
      </c>
      <c r="N366" s="71" t="s">
        <v>1575</v>
      </c>
      <c r="O366" s="71" t="s">
        <v>1668</v>
      </c>
      <c r="P366" s="71"/>
      <c r="Q366" s="71"/>
      <c r="R366" s="71"/>
      <c r="S366" s="71"/>
      <c r="T366" s="71"/>
      <c r="U366" s="71"/>
      <c r="V366" s="71"/>
      <c r="W366" s="71"/>
      <c r="X366" s="71"/>
      <c r="Y366" s="71"/>
      <c r="Z366" s="71"/>
      <c r="AA366" s="71"/>
      <c r="AB366" s="71" t="s">
        <v>189</v>
      </c>
      <c r="AC366" s="71" t="s">
        <v>100</v>
      </c>
      <c r="AD366" s="71" t="s">
        <v>62</v>
      </c>
      <c r="AE366" s="71" t="s">
        <v>62</v>
      </c>
      <c r="AF366" s="71" t="s">
        <v>62</v>
      </c>
      <c r="AG366" s="71"/>
      <c r="AH366" s="71" t="s">
        <v>85</v>
      </c>
      <c r="AI366" s="71" t="s">
        <v>132</v>
      </c>
      <c r="AJ366" s="71" t="s">
        <v>63</v>
      </c>
      <c r="AK366" s="71" t="s">
        <v>63</v>
      </c>
      <c r="AL366" s="71" t="s">
        <v>63</v>
      </c>
      <c r="AM366" s="71" t="s">
        <v>62</v>
      </c>
      <c r="AN366" s="71"/>
      <c r="AO366" s="71"/>
      <c r="AP366" s="71" t="s">
        <v>5440</v>
      </c>
      <c r="AQ366" s="71" t="s">
        <v>5441</v>
      </c>
      <c r="AR366" s="71" t="s">
        <v>62</v>
      </c>
      <c r="AS366" s="71"/>
      <c r="AT366" s="71" t="s">
        <v>63</v>
      </c>
      <c r="AU366" s="71"/>
      <c r="AV366" s="79" t="str" cm="1">
        <f t="array" ref="AV36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66" s="79" t="str" cm="1">
        <f t="array" ref="AW36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66" s="71" t="str" cm="1">
        <f t="array" ref="AX36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66" s="71"/>
      <c r="AZ366" s="71"/>
      <c r="BA366" s="71" t="s">
        <v>5442</v>
      </c>
      <c r="BB366" s="73" t="s">
        <v>5443</v>
      </c>
      <c r="BC366" s="36"/>
      <c r="BD366" s="35"/>
    </row>
    <row r="367" spans="1:56" ht="75" customHeight="1">
      <c r="A367" s="70">
        <v>366</v>
      </c>
      <c r="B367" s="71" t="s">
        <v>5444</v>
      </c>
      <c r="C367" s="71" t="s">
        <v>735</v>
      </c>
      <c r="D367" s="71" t="s">
        <v>5445</v>
      </c>
      <c r="E367" s="71" t="s">
        <v>1430</v>
      </c>
      <c r="F367" s="71" t="s">
        <v>231</v>
      </c>
      <c r="G367" s="71" t="s">
        <v>736</v>
      </c>
      <c r="H367" s="71" t="s">
        <v>217</v>
      </c>
      <c r="I367" s="71" t="s">
        <v>790</v>
      </c>
      <c r="J367" s="71" t="s">
        <v>1432</v>
      </c>
      <c r="K367" s="71" t="s">
        <v>218</v>
      </c>
      <c r="L367" s="71" t="s">
        <v>5446</v>
      </c>
      <c r="M367" s="71" t="s">
        <v>5447</v>
      </c>
      <c r="N367" s="71"/>
      <c r="O367" s="71"/>
      <c r="P367" s="71"/>
      <c r="Q367" s="71"/>
      <c r="R367" s="71"/>
      <c r="S367" s="71"/>
      <c r="T367" s="71"/>
      <c r="U367" s="71"/>
      <c r="V367" s="71"/>
      <c r="W367" s="71"/>
      <c r="X367" s="71"/>
      <c r="Y367" s="71"/>
      <c r="Z367" s="71"/>
      <c r="AA367" s="71"/>
      <c r="AB367" s="71" t="s">
        <v>64</v>
      </c>
      <c r="AC367" s="71" t="s">
        <v>65</v>
      </c>
      <c r="AD367" s="71" t="s">
        <v>62</v>
      </c>
      <c r="AE367" s="71" t="s">
        <v>63</v>
      </c>
      <c r="AF367" s="71" t="s">
        <v>63</v>
      </c>
      <c r="AG367" s="71"/>
      <c r="AH367" s="71" t="s">
        <v>66</v>
      </c>
      <c r="AI367" s="71" t="s">
        <v>63</v>
      </c>
      <c r="AJ367" s="71" t="s">
        <v>63</v>
      </c>
      <c r="AK367" s="71" t="s">
        <v>63</v>
      </c>
      <c r="AL367" s="71" t="s">
        <v>62</v>
      </c>
      <c r="AM367" s="71" t="s">
        <v>63</v>
      </c>
      <c r="AN367" s="71"/>
      <c r="AO367" s="71"/>
      <c r="AP367" s="71" t="s">
        <v>5448</v>
      </c>
      <c r="AQ367" s="71" t="s">
        <v>790</v>
      </c>
      <c r="AR367" s="71" t="s">
        <v>62</v>
      </c>
      <c r="AS367" s="71"/>
      <c r="AT367" s="71" t="s">
        <v>63</v>
      </c>
      <c r="AU367" s="71"/>
      <c r="AV367" s="79" t="str" cm="1">
        <f t="array" ref="AV36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67" s="79" t="str" cm="1">
        <f t="array" ref="AW36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67" s="71" t="str" cm="1">
        <f t="array" ref="AX36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67" s="71"/>
      <c r="AZ367" s="71"/>
      <c r="BA367" s="71" t="s">
        <v>5449</v>
      </c>
      <c r="BB367" s="73" t="s">
        <v>5450</v>
      </c>
      <c r="BC367" s="36"/>
      <c r="BD367" s="35"/>
    </row>
    <row r="368" spans="1:56" ht="75" customHeight="1">
      <c r="A368" s="70">
        <v>367</v>
      </c>
      <c r="B368" s="71" t="s">
        <v>5451</v>
      </c>
      <c r="C368" s="71" t="s">
        <v>735</v>
      </c>
      <c r="D368" s="71" t="s">
        <v>5452</v>
      </c>
      <c r="E368" s="71" t="s">
        <v>1565</v>
      </c>
      <c r="F368" s="71" t="s">
        <v>231</v>
      </c>
      <c r="G368" s="71" t="s">
        <v>736</v>
      </c>
      <c r="H368" s="71" t="s">
        <v>217</v>
      </c>
      <c r="I368" s="71" t="s">
        <v>194</v>
      </c>
      <c r="J368" s="71" t="s">
        <v>1432</v>
      </c>
      <c r="K368" s="71" t="s">
        <v>315</v>
      </c>
      <c r="L368" s="71" t="s">
        <v>5453</v>
      </c>
      <c r="M368" s="71" t="s">
        <v>5454</v>
      </c>
      <c r="N368" s="71"/>
      <c r="O368" s="71"/>
      <c r="P368" s="71"/>
      <c r="Q368" s="71"/>
      <c r="R368" s="71"/>
      <c r="S368" s="71"/>
      <c r="T368" s="71"/>
      <c r="U368" s="71"/>
      <c r="V368" s="71"/>
      <c r="W368" s="71"/>
      <c r="X368" s="71"/>
      <c r="Y368" s="71"/>
      <c r="Z368" s="71"/>
      <c r="AA368" s="71"/>
      <c r="AB368" s="71" t="s">
        <v>64</v>
      </c>
      <c r="AC368" s="71" t="s">
        <v>65</v>
      </c>
      <c r="AD368" s="71" t="s">
        <v>62</v>
      </c>
      <c r="AE368" s="71" t="s">
        <v>62</v>
      </c>
      <c r="AF368" s="71" t="s">
        <v>63</v>
      </c>
      <c r="AG368" s="71"/>
      <c r="AH368" s="71" t="s">
        <v>1515</v>
      </c>
      <c r="AI368" s="71" t="s">
        <v>63</v>
      </c>
      <c r="AJ368" s="71" t="s">
        <v>132</v>
      </c>
      <c r="AK368" s="71" t="s">
        <v>63</v>
      </c>
      <c r="AL368" s="71" t="s">
        <v>62</v>
      </c>
      <c r="AM368" s="71" t="s">
        <v>62</v>
      </c>
      <c r="AN368" s="71"/>
      <c r="AO368" s="71"/>
      <c r="AP368" s="71" t="s">
        <v>5455</v>
      </c>
      <c r="AQ368" s="71" t="s">
        <v>5456</v>
      </c>
      <c r="AR368" s="71" t="s">
        <v>63</v>
      </c>
      <c r="AS368" s="71"/>
      <c r="AT368" s="71" t="s">
        <v>63</v>
      </c>
      <c r="AU368" s="71"/>
      <c r="AV368" s="79" t="str" cm="1">
        <f t="array" ref="AV36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68" s="79" t="str" cm="1">
        <f t="array" ref="AW36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68" s="71" t="str" cm="1">
        <f t="array" ref="AX36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68" s="71"/>
      <c r="AZ368" s="71"/>
      <c r="BA368" s="71" t="s">
        <v>5457</v>
      </c>
      <c r="BB368" s="73" t="s">
        <v>5458</v>
      </c>
      <c r="BC368" s="36"/>
      <c r="BD368" s="35"/>
    </row>
    <row r="369" spans="1:56" ht="75" customHeight="1">
      <c r="A369" s="70">
        <v>368</v>
      </c>
      <c r="B369" s="71" t="s">
        <v>5459</v>
      </c>
      <c r="C369" s="71" t="s">
        <v>735</v>
      </c>
      <c r="D369" s="71" t="s">
        <v>5460</v>
      </c>
      <c r="E369" s="71" t="s">
        <v>1522</v>
      </c>
      <c r="F369" s="71" t="s">
        <v>231</v>
      </c>
      <c r="G369" s="71" t="s">
        <v>736</v>
      </c>
      <c r="H369" s="71" t="s">
        <v>217</v>
      </c>
      <c r="I369" s="71" t="s">
        <v>790</v>
      </c>
      <c r="J369" s="71" t="s">
        <v>1432</v>
      </c>
      <c r="K369" s="71" t="s">
        <v>218</v>
      </c>
      <c r="L369" s="71" t="s">
        <v>5461</v>
      </c>
      <c r="M369" s="71" t="s">
        <v>5462</v>
      </c>
      <c r="N369" s="71"/>
      <c r="O369" s="71"/>
      <c r="P369" s="71"/>
      <c r="Q369" s="71"/>
      <c r="R369" s="71"/>
      <c r="S369" s="71"/>
      <c r="T369" s="71"/>
      <c r="U369" s="71"/>
      <c r="V369" s="71"/>
      <c r="W369" s="71"/>
      <c r="X369" s="71"/>
      <c r="Y369" s="71"/>
      <c r="Z369" s="71"/>
      <c r="AA369" s="71"/>
      <c r="AB369" s="71" t="s">
        <v>64</v>
      </c>
      <c r="AC369" s="71" t="s">
        <v>65</v>
      </c>
      <c r="AD369" s="71" t="s">
        <v>62</v>
      </c>
      <c r="AE369" s="71" t="s">
        <v>62</v>
      </c>
      <c r="AF369" s="71" t="s">
        <v>63</v>
      </c>
      <c r="AG369" s="71"/>
      <c r="AH369" s="71" t="s">
        <v>85</v>
      </c>
      <c r="AI369" s="71" t="s">
        <v>63</v>
      </c>
      <c r="AJ369" s="71" t="s">
        <v>63</v>
      </c>
      <c r="AK369" s="71" t="s">
        <v>63</v>
      </c>
      <c r="AL369" s="71" t="s">
        <v>132</v>
      </c>
      <c r="AM369" s="71" t="s">
        <v>63</v>
      </c>
      <c r="AN369" s="71"/>
      <c r="AO369" s="71"/>
      <c r="AP369" s="71" t="s">
        <v>5463</v>
      </c>
      <c r="AQ369" s="71" t="s">
        <v>790</v>
      </c>
      <c r="AR369" s="71" t="s">
        <v>62</v>
      </c>
      <c r="AS369" s="71"/>
      <c r="AT369" s="71" t="s">
        <v>63</v>
      </c>
      <c r="AU369" s="71"/>
      <c r="AV369" s="79" t="str" cm="1">
        <f t="array" ref="AV36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69" s="79" t="str" cm="1">
        <f t="array" ref="AW36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69" s="71" t="str" cm="1">
        <f t="array" ref="AX36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69" s="71"/>
      <c r="AZ369" s="71"/>
      <c r="BA369" s="71" t="s">
        <v>5464</v>
      </c>
      <c r="BB369" s="73" t="s">
        <v>5465</v>
      </c>
      <c r="BC369" s="36"/>
      <c r="BD369" s="35"/>
    </row>
    <row r="370" spans="1:56" ht="75" customHeight="1">
      <c r="A370" s="70">
        <v>369</v>
      </c>
      <c r="B370" s="71" t="s">
        <v>5466</v>
      </c>
      <c r="C370" s="71" t="s">
        <v>5228</v>
      </c>
      <c r="D370" s="71" t="s">
        <v>5467</v>
      </c>
      <c r="E370" s="71" t="s">
        <v>1452</v>
      </c>
      <c r="F370" s="71" t="s">
        <v>231</v>
      </c>
      <c r="G370" s="71" t="s">
        <v>584</v>
      </c>
      <c r="H370" s="71" t="s">
        <v>217</v>
      </c>
      <c r="I370" s="71" t="s">
        <v>2158</v>
      </c>
      <c r="J370" s="71" t="s">
        <v>1432</v>
      </c>
      <c r="K370" s="71" t="s">
        <v>266</v>
      </c>
      <c r="L370" s="71" t="s">
        <v>5468</v>
      </c>
      <c r="M370" s="71" t="s">
        <v>5469</v>
      </c>
      <c r="N370" s="71"/>
      <c r="O370" s="71"/>
      <c r="P370" s="71"/>
      <c r="Q370" s="71"/>
      <c r="R370" s="71"/>
      <c r="S370" s="71"/>
      <c r="T370" s="71"/>
      <c r="U370" s="71"/>
      <c r="V370" s="71"/>
      <c r="W370" s="71"/>
      <c r="X370" s="71"/>
      <c r="Y370" s="71"/>
      <c r="Z370" s="71"/>
      <c r="AA370" s="71"/>
      <c r="AB370" s="71" t="s">
        <v>64</v>
      </c>
      <c r="AC370" s="71" t="s">
        <v>100</v>
      </c>
      <c r="AD370" s="71" t="s">
        <v>62</v>
      </c>
      <c r="AE370" s="71" t="s">
        <v>63</v>
      </c>
      <c r="AF370" s="71" t="s">
        <v>63</v>
      </c>
      <c r="AG370" s="71"/>
      <c r="AH370" s="71" t="s">
        <v>66</v>
      </c>
      <c r="AI370" s="71" t="s">
        <v>132</v>
      </c>
      <c r="AJ370" s="71" t="s">
        <v>63</v>
      </c>
      <c r="AK370" s="71" t="s">
        <v>63</v>
      </c>
      <c r="AL370" s="71" t="s">
        <v>132</v>
      </c>
      <c r="AM370" s="71" t="s">
        <v>63</v>
      </c>
      <c r="AN370" s="71"/>
      <c r="AO370" s="71"/>
      <c r="AP370" s="71" t="s">
        <v>5470</v>
      </c>
      <c r="AQ370" s="71" t="s">
        <v>105</v>
      </c>
      <c r="AR370" s="71" t="s">
        <v>63</v>
      </c>
      <c r="AS370" s="71"/>
      <c r="AT370" s="71" t="s">
        <v>63</v>
      </c>
      <c r="AU370" s="71"/>
      <c r="AV370" s="79" t="str" cm="1">
        <f t="array" ref="AV37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70" s="79" t="str" cm="1">
        <f t="array" ref="AW37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70" s="71" t="str" cm="1">
        <f t="array" ref="AX37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70" s="71"/>
      <c r="AZ370" s="71"/>
      <c r="BA370" s="71" t="s">
        <v>5471</v>
      </c>
      <c r="BB370" s="73" t="s">
        <v>5472</v>
      </c>
      <c r="BC370" s="36"/>
      <c r="BD370" s="35"/>
    </row>
    <row r="371" spans="1:56" ht="75" customHeight="1">
      <c r="A371" s="70">
        <v>370</v>
      </c>
      <c r="B371" s="71" t="s">
        <v>5473</v>
      </c>
      <c r="C371" s="71" t="s">
        <v>735</v>
      </c>
      <c r="D371" s="71" t="s">
        <v>5474</v>
      </c>
      <c r="E371" s="71" t="s">
        <v>1486</v>
      </c>
      <c r="F371" s="71" t="s">
        <v>231</v>
      </c>
      <c r="G371" s="71" t="s">
        <v>736</v>
      </c>
      <c r="H371" s="71" t="s">
        <v>217</v>
      </c>
      <c r="I371" s="71" t="s">
        <v>194</v>
      </c>
      <c r="J371" s="71" t="s">
        <v>1432</v>
      </c>
      <c r="K371" s="71" t="s">
        <v>315</v>
      </c>
      <c r="L371" s="71" t="s">
        <v>5475</v>
      </c>
      <c r="M371" s="71" t="s">
        <v>5476</v>
      </c>
      <c r="N371" s="71"/>
      <c r="O371" s="71"/>
      <c r="P371" s="71"/>
      <c r="Q371" s="71"/>
      <c r="R371" s="71"/>
      <c r="S371" s="71"/>
      <c r="T371" s="71"/>
      <c r="U371" s="71"/>
      <c r="V371" s="71"/>
      <c r="W371" s="71"/>
      <c r="X371" s="71"/>
      <c r="Y371" s="71"/>
      <c r="Z371" s="71"/>
      <c r="AA371" s="71"/>
      <c r="AB371" s="71" t="s">
        <v>64</v>
      </c>
      <c r="AC371" s="71" t="s">
        <v>65</v>
      </c>
      <c r="AD371" s="71" t="s">
        <v>62</v>
      </c>
      <c r="AE371" s="71" t="s">
        <v>63</v>
      </c>
      <c r="AF371" s="71" t="s">
        <v>63</v>
      </c>
      <c r="AG371" s="71"/>
      <c r="AH371" s="71" t="s">
        <v>66</v>
      </c>
      <c r="AI371" s="71" t="s">
        <v>63</v>
      </c>
      <c r="AJ371" s="71" t="s">
        <v>63</v>
      </c>
      <c r="AK371" s="71" t="s">
        <v>63</v>
      </c>
      <c r="AL371" s="71" t="s">
        <v>132</v>
      </c>
      <c r="AM371" s="71" t="s">
        <v>63</v>
      </c>
      <c r="AN371" s="71"/>
      <c r="AO371" s="71"/>
      <c r="AP371" s="71" t="s">
        <v>5477</v>
      </c>
      <c r="AQ371" s="71" t="s">
        <v>5478</v>
      </c>
      <c r="AR371" s="71" t="s">
        <v>132</v>
      </c>
      <c r="AS371" s="71"/>
      <c r="AT371" s="71" t="s">
        <v>63</v>
      </c>
      <c r="AU371" s="71"/>
      <c r="AV371" s="79" t="str" cm="1">
        <f t="array" ref="AV37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71" s="79" t="str" cm="1">
        <f t="array" ref="AW37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71" s="71" t="str" cm="1">
        <f t="array" ref="AX37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71" s="71"/>
      <c r="AZ371" s="71"/>
      <c r="BA371" s="71" t="s">
        <v>5479</v>
      </c>
      <c r="BB371" s="73" t="s">
        <v>5480</v>
      </c>
      <c r="BC371" s="36"/>
      <c r="BD371" s="35"/>
    </row>
    <row r="372" spans="1:56" ht="75" customHeight="1">
      <c r="A372" s="70">
        <v>371</v>
      </c>
      <c r="B372" s="71" t="s">
        <v>5481</v>
      </c>
      <c r="C372" s="71" t="s">
        <v>5482</v>
      </c>
      <c r="D372" s="71" t="s">
        <v>5483</v>
      </c>
      <c r="E372" s="71" t="s">
        <v>1486</v>
      </c>
      <c r="F372" s="71" t="s">
        <v>231</v>
      </c>
      <c r="G372" s="71" t="s">
        <v>232</v>
      </c>
      <c r="H372" s="71" t="s">
        <v>233</v>
      </c>
      <c r="I372" s="71" t="s">
        <v>953</v>
      </c>
      <c r="J372" s="71" t="s">
        <v>1432</v>
      </c>
      <c r="K372" s="71" t="s">
        <v>315</v>
      </c>
      <c r="L372" s="71" t="s">
        <v>5484</v>
      </c>
      <c r="M372" s="71" t="s">
        <v>5485</v>
      </c>
      <c r="N372" s="71"/>
      <c r="O372" s="71"/>
      <c r="P372" s="71"/>
      <c r="Q372" s="71"/>
      <c r="R372" s="71"/>
      <c r="S372" s="71"/>
      <c r="T372" s="71"/>
      <c r="U372" s="71"/>
      <c r="V372" s="71"/>
      <c r="W372" s="71"/>
      <c r="X372" s="71"/>
      <c r="Y372" s="71"/>
      <c r="Z372" s="71"/>
      <c r="AA372" s="71"/>
      <c r="AB372" s="71" t="s">
        <v>64</v>
      </c>
      <c r="AC372" s="71" t="s">
        <v>65</v>
      </c>
      <c r="AD372" s="71" t="s">
        <v>62</v>
      </c>
      <c r="AE372" s="71" t="s">
        <v>63</v>
      </c>
      <c r="AF372" s="71" t="s">
        <v>63</v>
      </c>
      <c r="AG372" s="71"/>
      <c r="AH372" s="71" t="s">
        <v>85</v>
      </c>
      <c r="AI372" s="71" t="s">
        <v>63</v>
      </c>
      <c r="AJ372" s="71" t="s">
        <v>63</v>
      </c>
      <c r="AK372" s="71" t="s">
        <v>63</v>
      </c>
      <c r="AL372" s="71" t="s">
        <v>132</v>
      </c>
      <c r="AM372" s="71" t="s">
        <v>132</v>
      </c>
      <c r="AN372" s="71"/>
      <c r="AO372" s="71"/>
      <c r="AP372" s="71" t="s">
        <v>5486</v>
      </c>
      <c r="AQ372" s="71" t="s">
        <v>953</v>
      </c>
      <c r="AR372" s="71" t="s">
        <v>62</v>
      </c>
      <c r="AS372" s="71"/>
      <c r="AT372" s="71" t="s">
        <v>63</v>
      </c>
      <c r="AU372" s="71"/>
      <c r="AV372" s="79" t="str" cm="1">
        <f t="array" ref="AV37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72" s="79" t="str" cm="1">
        <f t="array" ref="AW37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72" s="71" t="str" cm="1">
        <f t="array" ref="AX37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72" s="71"/>
      <c r="AZ372" s="71"/>
      <c r="BA372" s="71" t="s">
        <v>5487</v>
      </c>
      <c r="BB372" s="73" t="s">
        <v>5488</v>
      </c>
      <c r="BC372" s="36"/>
      <c r="BD372" s="35"/>
    </row>
    <row r="373" spans="1:56" ht="75" customHeight="1">
      <c r="A373" s="70">
        <v>372</v>
      </c>
      <c r="B373" s="71" t="s">
        <v>5489</v>
      </c>
      <c r="C373" s="71" t="s">
        <v>735</v>
      </c>
      <c r="D373" s="71" t="s">
        <v>5490</v>
      </c>
      <c r="E373" s="71" t="s">
        <v>1430</v>
      </c>
      <c r="F373" s="71" t="s">
        <v>231</v>
      </c>
      <c r="G373" s="71" t="s">
        <v>736</v>
      </c>
      <c r="H373" s="71" t="s">
        <v>217</v>
      </c>
      <c r="I373" s="71" t="s">
        <v>2167</v>
      </c>
      <c r="J373" s="71" t="s">
        <v>1432</v>
      </c>
      <c r="K373" s="71" t="s">
        <v>315</v>
      </c>
      <c r="L373" s="71" t="s">
        <v>5491</v>
      </c>
      <c r="M373" s="71" t="s">
        <v>5492</v>
      </c>
      <c r="N373" s="71"/>
      <c r="O373" s="71"/>
      <c r="P373" s="71"/>
      <c r="Q373" s="71"/>
      <c r="R373" s="71"/>
      <c r="S373" s="71"/>
      <c r="T373" s="71"/>
      <c r="U373" s="71"/>
      <c r="V373" s="71"/>
      <c r="W373" s="71"/>
      <c r="X373" s="71"/>
      <c r="Y373" s="71"/>
      <c r="Z373" s="71"/>
      <c r="AA373" s="71"/>
      <c r="AB373" s="71" t="s">
        <v>64</v>
      </c>
      <c r="AC373" s="71" t="s">
        <v>65</v>
      </c>
      <c r="AD373" s="71" t="s">
        <v>62</v>
      </c>
      <c r="AE373" s="71" t="s">
        <v>62</v>
      </c>
      <c r="AF373" s="71" t="s">
        <v>63</v>
      </c>
      <c r="AG373" s="71"/>
      <c r="AH373" s="71" t="s">
        <v>66</v>
      </c>
      <c r="AI373" s="71" t="s">
        <v>63</v>
      </c>
      <c r="AJ373" s="71" t="s">
        <v>63</v>
      </c>
      <c r="AK373" s="71" t="s">
        <v>63</v>
      </c>
      <c r="AL373" s="71" t="s">
        <v>62</v>
      </c>
      <c r="AM373" s="71" t="s">
        <v>63</v>
      </c>
      <c r="AN373" s="71"/>
      <c r="AO373" s="71"/>
      <c r="AP373" s="71" t="s">
        <v>5493</v>
      </c>
      <c r="AQ373" s="71" t="s">
        <v>2803</v>
      </c>
      <c r="AR373" s="71" t="s">
        <v>63</v>
      </c>
      <c r="AS373" s="71"/>
      <c r="AT373" s="71" t="s">
        <v>63</v>
      </c>
      <c r="AU373" s="71"/>
      <c r="AV373" s="79" t="str" cm="1">
        <f t="array" ref="AV37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73" s="79" t="str" cm="1">
        <f t="array" ref="AW37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73" s="71" t="str" cm="1">
        <f t="array" ref="AX37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73" s="71"/>
      <c r="AZ373" s="71"/>
      <c r="BA373" s="71" t="s">
        <v>5494</v>
      </c>
      <c r="BB373" s="73" t="s">
        <v>5495</v>
      </c>
      <c r="BC373" s="36"/>
      <c r="BD373" s="35"/>
    </row>
    <row r="374" spans="1:56" ht="75" customHeight="1">
      <c r="A374" s="70">
        <v>373</v>
      </c>
      <c r="B374" s="71" t="s">
        <v>5496</v>
      </c>
      <c r="C374" s="71" t="s">
        <v>735</v>
      </c>
      <c r="D374" s="71" t="s">
        <v>5497</v>
      </c>
      <c r="E374" s="71" t="s">
        <v>1452</v>
      </c>
      <c r="F374" s="71" t="s">
        <v>231</v>
      </c>
      <c r="G374" s="71" t="s">
        <v>736</v>
      </c>
      <c r="H374" s="71" t="s">
        <v>217</v>
      </c>
      <c r="I374" s="71" t="s">
        <v>1215</v>
      </c>
      <c r="J374" s="71" t="s">
        <v>1432</v>
      </c>
      <c r="K374" s="71" t="s">
        <v>243</v>
      </c>
      <c r="L374" s="71" t="s">
        <v>5498</v>
      </c>
      <c r="M374" s="71" t="s">
        <v>5499</v>
      </c>
      <c r="N374" s="71"/>
      <c r="O374" s="71"/>
      <c r="P374" s="71"/>
      <c r="Q374" s="71"/>
      <c r="R374" s="71"/>
      <c r="S374" s="71"/>
      <c r="T374" s="71"/>
      <c r="U374" s="71"/>
      <c r="V374" s="71"/>
      <c r="W374" s="71"/>
      <c r="X374" s="71"/>
      <c r="Y374" s="71"/>
      <c r="Z374" s="71"/>
      <c r="AA374" s="71"/>
      <c r="AB374" s="71" t="s">
        <v>64</v>
      </c>
      <c r="AC374" s="71" t="s">
        <v>65</v>
      </c>
      <c r="AD374" s="71" t="s">
        <v>62</v>
      </c>
      <c r="AE374" s="71" t="s">
        <v>63</v>
      </c>
      <c r="AF374" s="71" t="s">
        <v>63</v>
      </c>
      <c r="AG374" s="71"/>
      <c r="AH374" s="71" t="s">
        <v>66</v>
      </c>
      <c r="AI374" s="71" t="s">
        <v>63</v>
      </c>
      <c r="AJ374" s="71" t="s">
        <v>63</v>
      </c>
      <c r="AK374" s="71" t="s">
        <v>132</v>
      </c>
      <c r="AL374" s="71" t="s">
        <v>62</v>
      </c>
      <c r="AM374" s="71" t="s">
        <v>63</v>
      </c>
      <c r="AN374" s="71"/>
      <c r="AO374" s="71"/>
      <c r="AP374" s="71" t="s">
        <v>5500</v>
      </c>
      <c r="AQ374" s="71" t="s">
        <v>5501</v>
      </c>
      <c r="AR374" s="71" t="s">
        <v>62</v>
      </c>
      <c r="AS374" s="71"/>
      <c r="AT374" s="71" t="s">
        <v>63</v>
      </c>
      <c r="AU374" s="71"/>
      <c r="AV374" s="79" t="str" cm="1">
        <f t="array" ref="AV37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74" s="79" t="str" cm="1">
        <f t="array" ref="AW37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74" s="71" t="str" cm="1">
        <f t="array" ref="AX37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74" s="71"/>
      <c r="AZ374" s="71"/>
      <c r="BA374" s="22" t="s">
        <v>5502</v>
      </c>
      <c r="BB374" s="73" t="s">
        <v>5503</v>
      </c>
      <c r="BC374" s="36"/>
      <c r="BD374" s="35"/>
    </row>
    <row r="375" spans="1:56" ht="75" customHeight="1">
      <c r="A375" s="70">
        <v>374</v>
      </c>
      <c r="B375" s="71" t="s">
        <v>5504</v>
      </c>
      <c r="C375" s="71" t="s">
        <v>5229</v>
      </c>
      <c r="D375" s="71" t="s">
        <v>5505</v>
      </c>
      <c r="E375" s="71" t="s">
        <v>1452</v>
      </c>
      <c r="F375" s="71" t="s">
        <v>231</v>
      </c>
      <c r="G375" s="71" t="s">
        <v>736</v>
      </c>
      <c r="H375" s="71" t="s">
        <v>217</v>
      </c>
      <c r="I375" s="71" t="s">
        <v>608</v>
      </c>
      <c r="J375" s="71" t="s">
        <v>1432</v>
      </c>
      <c r="K375" s="71" t="s">
        <v>266</v>
      </c>
      <c r="L375" s="71" t="s">
        <v>5506</v>
      </c>
      <c r="M375" s="71" t="s">
        <v>5507</v>
      </c>
      <c r="N375" s="71"/>
      <c r="O375" s="71"/>
      <c r="P375" s="71"/>
      <c r="Q375" s="71"/>
      <c r="R375" s="71"/>
      <c r="S375" s="71"/>
      <c r="T375" s="71"/>
      <c r="U375" s="71"/>
      <c r="V375" s="71"/>
      <c r="W375" s="71"/>
      <c r="X375" s="71"/>
      <c r="Y375" s="71"/>
      <c r="Z375" s="71"/>
      <c r="AA375" s="71"/>
      <c r="AB375" s="71" t="s">
        <v>64</v>
      </c>
      <c r="AC375" s="71" t="s">
        <v>100</v>
      </c>
      <c r="AD375" s="71" t="s">
        <v>62</v>
      </c>
      <c r="AE375" s="71" t="s">
        <v>62</v>
      </c>
      <c r="AF375" s="71" t="s">
        <v>63</v>
      </c>
      <c r="AG375" s="71"/>
      <c r="AH375" s="71" t="s">
        <v>1515</v>
      </c>
      <c r="AI375" s="71" t="s">
        <v>62</v>
      </c>
      <c r="AJ375" s="71" t="s">
        <v>63</v>
      </c>
      <c r="AK375" s="71" t="s">
        <v>63</v>
      </c>
      <c r="AL375" s="71" t="s">
        <v>62</v>
      </c>
      <c r="AM375" s="71" t="s">
        <v>132</v>
      </c>
      <c r="AN375" s="71"/>
      <c r="AO375" s="71"/>
      <c r="AP375" s="71" t="s">
        <v>5508</v>
      </c>
      <c r="AQ375" s="71" t="s">
        <v>608</v>
      </c>
      <c r="AR375" s="71" t="s">
        <v>62</v>
      </c>
      <c r="AS375" s="71"/>
      <c r="AT375" s="71" t="s">
        <v>63</v>
      </c>
      <c r="AU375" s="71"/>
      <c r="AV375" s="79" t="str" cm="1">
        <f t="array" ref="AV37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75" s="79" t="str" cm="1">
        <f t="array" ref="AW37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75" s="71" t="str" cm="1">
        <f t="array" ref="AX37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75" s="71"/>
      <c r="AZ375" s="71"/>
      <c r="BA375" s="71" t="s">
        <v>5509</v>
      </c>
      <c r="BB375" s="73" t="s">
        <v>5510</v>
      </c>
      <c r="BC375" s="36"/>
      <c r="BD375" s="35"/>
    </row>
    <row r="376" spans="1:56" ht="75" customHeight="1">
      <c r="A376" s="70">
        <v>375</v>
      </c>
      <c r="B376" s="71" t="s">
        <v>5511</v>
      </c>
      <c r="C376" s="71" t="s">
        <v>800</v>
      </c>
      <c r="D376" s="71" t="s">
        <v>5512</v>
      </c>
      <c r="E376" s="71" t="s">
        <v>1479</v>
      </c>
      <c r="F376" s="71" t="s">
        <v>231</v>
      </c>
      <c r="G376" s="71" t="s">
        <v>736</v>
      </c>
      <c r="H376" s="71" t="s">
        <v>217</v>
      </c>
      <c r="I376" s="71" t="s">
        <v>1215</v>
      </c>
      <c r="J376" s="71" t="s">
        <v>1432</v>
      </c>
      <c r="K376" s="71" t="s">
        <v>243</v>
      </c>
      <c r="L376" s="71" t="s">
        <v>5513</v>
      </c>
      <c r="M376" s="71" t="s">
        <v>5514</v>
      </c>
      <c r="N376" s="71"/>
      <c r="O376" s="71"/>
      <c r="P376" s="71"/>
      <c r="Q376" s="71"/>
      <c r="R376" s="71"/>
      <c r="S376" s="71"/>
      <c r="T376" s="71"/>
      <c r="U376" s="71"/>
      <c r="V376" s="71"/>
      <c r="W376" s="71"/>
      <c r="X376" s="71"/>
      <c r="Y376" s="71"/>
      <c r="Z376" s="71"/>
      <c r="AA376" s="71"/>
      <c r="AB376" s="71" t="s">
        <v>64</v>
      </c>
      <c r="AC376" s="71" t="s">
        <v>65</v>
      </c>
      <c r="AD376" s="71" t="s">
        <v>62</v>
      </c>
      <c r="AE376" s="71" t="s">
        <v>63</v>
      </c>
      <c r="AF376" s="71" t="s">
        <v>63</v>
      </c>
      <c r="AG376" s="71"/>
      <c r="AH376" s="71" t="s">
        <v>66</v>
      </c>
      <c r="AI376" s="71" t="s">
        <v>63</v>
      </c>
      <c r="AJ376" s="71" t="s">
        <v>63</v>
      </c>
      <c r="AK376" s="71" t="s">
        <v>63</v>
      </c>
      <c r="AL376" s="71" t="s">
        <v>62</v>
      </c>
      <c r="AM376" s="71" t="s">
        <v>63</v>
      </c>
      <c r="AN376" s="71"/>
      <c r="AO376" s="71"/>
      <c r="AP376" s="71" t="s">
        <v>5515</v>
      </c>
      <c r="AQ376" s="71" t="s">
        <v>1215</v>
      </c>
      <c r="AR376" s="71" t="s">
        <v>62</v>
      </c>
      <c r="AS376" s="71"/>
      <c r="AT376" s="71" t="s">
        <v>63</v>
      </c>
      <c r="AU376" s="71"/>
      <c r="AV376" s="79" t="str" cm="1">
        <f t="array" ref="AV37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76" s="79" t="str" cm="1">
        <f t="array" ref="AW37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76" s="71" t="str" cm="1">
        <f t="array" ref="AX37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76" s="71"/>
      <c r="AZ376" s="71"/>
      <c r="BA376" s="71" t="s">
        <v>5516</v>
      </c>
      <c r="BB376" s="73" t="s">
        <v>5517</v>
      </c>
      <c r="BC376" s="36"/>
      <c r="BD376" s="35"/>
    </row>
    <row r="377" spans="1:56" ht="75" customHeight="1">
      <c r="A377" s="70">
        <v>376</v>
      </c>
      <c r="B377" s="71" t="s">
        <v>5519</v>
      </c>
      <c r="C377" s="71" t="s">
        <v>735</v>
      </c>
      <c r="D377" s="71" t="s">
        <v>5520</v>
      </c>
      <c r="E377" s="71" t="s">
        <v>1452</v>
      </c>
      <c r="F377" s="71" t="s">
        <v>231</v>
      </c>
      <c r="G377" s="71" t="s">
        <v>736</v>
      </c>
      <c r="H377" s="71" t="s">
        <v>217</v>
      </c>
      <c r="I377" s="71" t="s">
        <v>2150</v>
      </c>
      <c r="J377" s="71" t="s">
        <v>1432</v>
      </c>
      <c r="K377" s="71" t="s">
        <v>315</v>
      </c>
      <c r="L377" s="71" t="s">
        <v>5521</v>
      </c>
      <c r="M377" s="71" t="s">
        <v>5522</v>
      </c>
      <c r="N377" s="71"/>
      <c r="O377" s="71"/>
      <c r="P377" s="71"/>
      <c r="Q377" s="71"/>
      <c r="R377" s="71"/>
      <c r="S377" s="71"/>
      <c r="T377" s="71"/>
      <c r="U377" s="71"/>
      <c r="V377" s="71"/>
      <c r="W377" s="71"/>
      <c r="X377" s="71"/>
      <c r="Y377" s="71"/>
      <c r="Z377" s="71"/>
      <c r="AA377" s="71"/>
      <c r="AB377" s="71" t="s">
        <v>64</v>
      </c>
      <c r="AC377" s="71" t="s">
        <v>65</v>
      </c>
      <c r="AD377" s="71" t="s">
        <v>62</v>
      </c>
      <c r="AE377" s="71" t="s">
        <v>63</v>
      </c>
      <c r="AF377" s="71" t="s">
        <v>63</v>
      </c>
      <c r="AG377" s="71"/>
      <c r="AH377" s="71" t="s">
        <v>66</v>
      </c>
      <c r="AI377" s="71" t="s">
        <v>63</v>
      </c>
      <c r="AJ377" s="71" t="s">
        <v>63</v>
      </c>
      <c r="AK377" s="71" t="s">
        <v>63</v>
      </c>
      <c r="AL377" s="71" t="s">
        <v>62</v>
      </c>
      <c r="AM377" s="71" t="s">
        <v>62</v>
      </c>
      <c r="AN377" s="71"/>
      <c r="AO377" s="71"/>
      <c r="AP377" s="71" t="s">
        <v>5523</v>
      </c>
      <c r="AQ377" s="71" t="s">
        <v>272</v>
      </c>
      <c r="AR377" s="71" t="s">
        <v>63</v>
      </c>
      <c r="AS377" s="71"/>
      <c r="AT377" s="71" t="s">
        <v>63</v>
      </c>
      <c r="AU377" s="71"/>
      <c r="AV377" s="79" t="str" cm="1">
        <f t="array" ref="AV37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77" s="79" t="str" cm="1">
        <f t="array" ref="AW37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77" s="71" t="str" cm="1">
        <f t="array" ref="AX37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77" s="71"/>
      <c r="AZ377" s="71"/>
      <c r="BA377" s="71" t="s">
        <v>5524</v>
      </c>
      <c r="BB377" s="73" t="s">
        <v>5525</v>
      </c>
      <c r="BC377" s="36"/>
      <c r="BD377" s="35"/>
    </row>
    <row r="378" spans="1:56" ht="75" customHeight="1">
      <c r="A378" s="70">
        <v>377</v>
      </c>
      <c r="B378" s="71" t="s">
        <v>5526</v>
      </c>
      <c r="C378" s="71" t="s">
        <v>4583</v>
      </c>
      <c r="D378" s="71" t="s">
        <v>5527</v>
      </c>
      <c r="E378" s="71" t="s">
        <v>1430</v>
      </c>
      <c r="F378" s="71" t="s">
        <v>231</v>
      </c>
      <c r="G378" s="71" t="s">
        <v>786</v>
      </c>
      <c r="H378" s="71" t="s">
        <v>217</v>
      </c>
      <c r="I378" s="71" t="s">
        <v>1215</v>
      </c>
      <c r="J378" s="71" t="s">
        <v>1432</v>
      </c>
      <c r="K378" s="71" t="s">
        <v>243</v>
      </c>
      <c r="L378" s="71" t="s">
        <v>5528</v>
      </c>
      <c r="M378" s="71" t="s">
        <v>5529</v>
      </c>
      <c r="N378" s="71"/>
      <c r="O378" s="71"/>
      <c r="P378" s="71"/>
      <c r="Q378" s="71"/>
      <c r="R378" s="71"/>
      <c r="S378" s="71"/>
      <c r="T378" s="71"/>
      <c r="U378" s="71"/>
      <c r="V378" s="71"/>
      <c r="W378" s="71"/>
      <c r="X378" s="71"/>
      <c r="Y378" s="71"/>
      <c r="Z378" s="71"/>
      <c r="AA378" s="71"/>
      <c r="AB378" s="71" t="s">
        <v>64</v>
      </c>
      <c r="AC378" s="71" t="s">
        <v>100</v>
      </c>
      <c r="AD378" s="71" t="s">
        <v>62</v>
      </c>
      <c r="AE378" s="71" t="s">
        <v>62</v>
      </c>
      <c r="AF378" s="71" t="s">
        <v>63</v>
      </c>
      <c r="AG378" s="71"/>
      <c r="AH378" s="71" t="s">
        <v>1515</v>
      </c>
      <c r="AI378" s="71" t="s">
        <v>63</v>
      </c>
      <c r="AJ378" s="71" t="s">
        <v>63</v>
      </c>
      <c r="AK378" s="71" t="s">
        <v>132</v>
      </c>
      <c r="AL378" s="71" t="s">
        <v>62</v>
      </c>
      <c r="AM378" s="71" t="s">
        <v>62</v>
      </c>
      <c r="AN378" s="71"/>
      <c r="AO378" s="71"/>
      <c r="AP378" s="71" t="s">
        <v>5530</v>
      </c>
      <c r="AQ378" s="71" t="s">
        <v>1215</v>
      </c>
      <c r="AR378" s="71" t="s">
        <v>62</v>
      </c>
      <c r="AS378" s="71"/>
      <c r="AT378" s="71" t="s">
        <v>63</v>
      </c>
      <c r="AU378" s="71"/>
      <c r="AV378" s="79" t="str" cm="1">
        <f t="array" ref="AV37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78" s="79" t="str" cm="1">
        <f t="array" ref="AW37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78" s="71" t="str" cm="1">
        <f t="array" ref="AX37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78" s="71"/>
      <c r="AZ378" s="71"/>
      <c r="BA378" s="71" t="s">
        <v>5531</v>
      </c>
      <c r="BB378" s="73" t="s">
        <v>4936</v>
      </c>
      <c r="BC378" s="36"/>
      <c r="BD378" s="35"/>
    </row>
    <row r="379" spans="1:56" ht="75" customHeight="1">
      <c r="A379" s="70">
        <v>378</v>
      </c>
      <c r="B379" s="71" t="s">
        <v>5532</v>
      </c>
      <c r="C379" s="71" t="s">
        <v>381</v>
      </c>
      <c r="D379" s="71" t="s">
        <v>5533</v>
      </c>
      <c r="E379" s="71" t="s">
        <v>1452</v>
      </c>
      <c r="F379" s="71" t="s">
        <v>54</v>
      </c>
      <c r="G379" s="71" t="s">
        <v>125</v>
      </c>
      <c r="H379" s="71" t="s">
        <v>233</v>
      </c>
      <c r="I379" s="71" t="s">
        <v>250</v>
      </c>
      <c r="J379" s="71" t="s">
        <v>1432</v>
      </c>
      <c r="K379" s="71" t="s">
        <v>243</v>
      </c>
      <c r="L379" s="71" t="s">
        <v>5534</v>
      </c>
      <c r="M379" s="71" t="s">
        <v>5535</v>
      </c>
      <c r="N379" s="71" t="s">
        <v>1748</v>
      </c>
      <c r="O379" s="71" t="s">
        <v>1506</v>
      </c>
      <c r="P379" s="71" t="s">
        <v>60</v>
      </c>
      <c r="Q379" s="71" t="s">
        <v>188</v>
      </c>
      <c r="R379" s="71" t="s">
        <v>189</v>
      </c>
      <c r="S379" s="71" t="s">
        <v>62</v>
      </c>
      <c r="T379" s="71" t="s">
        <v>62</v>
      </c>
      <c r="U379" s="71" t="s">
        <v>62</v>
      </c>
      <c r="V379" s="71" t="s">
        <v>62</v>
      </c>
      <c r="W379" s="71" t="s">
        <v>63</v>
      </c>
      <c r="X379" s="71" t="s">
        <v>63</v>
      </c>
      <c r="Y379" s="71" t="s">
        <v>62</v>
      </c>
      <c r="Z379" s="71" t="s">
        <v>63</v>
      </c>
      <c r="AA379" s="71" t="s">
        <v>63</v>
      </c>
      <c r="AB379" s="71" t="s">
        <v>64</v>
      </c>
      <c r="AC379" s="71" t="s">
        <v>65</v>
      </c>
      <c r="AD379" s="71" t="s">
        <v>62</v>
      </c>
      <c r="AE379" s="71" t="s">
        <v>62</v>
      </c>
      <c r="AF379" s="71" t="s">
        <v>62</v>
      </c>
      <c r="AG379" s="71" t="s">
        <v>62</v>
      </c>
      <c r="AH379" s="71" t="s">
        <v>85</v>
      </c>
      <c r="AI379" s="71" t="s">
        <v>63</v>
      </c>
      <c r="AJ379" s="71" t="s">
        <v>63</v>
      </c>
      <c r="AK379" s="71" t="s">
        <v>63</v>
      </c>
      <c r="AL379" s="71" t="s">
        <v>132</v>
      </c>
      <c r="AM379" s="71" t="s">
        <v>132</v>
      </c>
      <c r="AN379" s="71" t="s">
        <v>5536</v>
      </c>
      <c r="AO379" s="71" t="s">
        <v>5537</v>
      </c>
      <c r="AP379" s="71" t="s">
        <v>5538</v>
      </c>
      <c r="AQ379" s="71" t="s">
        <v>250</v>
      </c>
      <c r="AR379" s="71" t="s">
        <v>62</v>
      </c>
      <c r="AS379" s="71"/>
      <c r="AT379" s="71" t="s">
        <v>63</v>
      </c>
      <c r="AU379" s="71" t="s">
        <v>72</v>
      </c>
      <c r="AV379" s="79" t="str" cm="1">
        <f t="array" ref="AV37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79" s="79" t="str" cm="1">
        <f t="array" ref="AW37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79" s="71" t="str" cm="1">
        <f t="array" ref="AX37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379" s="71" t="s">
        <v>63</v>
      </c>
      <c r="AZ379" s="71"/>
      <c r="BA379" s="71" t="s">
        <v>5539</v>
      </c>
      <c r="BB379" s="73" t="s">
        <v>5540</v>
      </c>
      <c r="BC379" s="36"/>
      <c r="BD379" s="35"/>
    </row>
    <row r="380" spans="1:56" ht="75" customHeight="1">
      <c r="A380" s="70">
        <v>379</v>
      </c>
      <c r="B380" s="71" t="s">
        <v>5541</v>
      </c>
      <c r="C380" s="71" t="s">
        <v>5230</v>
      </c>
      <c r="D380" s="71" t="s">
        <v>5542</v>
      </c>
      <c r="E380" s="71" t="s">
        <v>1452</v>
      </c>
      <c r="F380" s="71" t="s">
        <v>231</v>
      </c>
      <c r="G380" s="71" t="s">
        <v>232</v>
      </c>
      <c r="H380" s="71" t="s">
        <v>233</v>
      </c>
      <c r="I380" s="71" t="s">
        <v>428</v>
      </c>
      <c r="J380" s="71" t="s">
        <v>1432</v>
      </c>
      <c r="K380" s="71" t="s">
        <v>315</v>
      </c>
      <c r="L380" s="71" t="s">
        <v>5543</v>
      </c>
      <c r="M380" s="71" t="s">
        <v>5544</v>
      </c>
      <c r="N380" s="71"/>
      <c r="O380" s="71" t="s">
        <v>1506</v>
      </c>
      <c r="P380" s="71"/>
      <c r="Q380" s="71"/>
      <c r="R380" s="71"/>
      <c r="S380" s="71"/>
      <c r="T380" s="71"/>
      <c r="U380" s="71"/>
      <c r="V380" s="71"/>
      <c r="W380" s="71"/>
      <c r="X380" s="71"/>
      <c r="Y380" s="71"/>
      <c r="Z380" s="71"/>
      <c r="AA380" s="71"/>
      <c r="AB380" s="71" t="s">
        <v>189</v>
      </c>
      <c r="AC380" s="71" t="s">
        <v>100</v>
      </c>
      <c r="AD380" s="71" t="s">
        <v>62</v>
      </c>
      <c r="AE380" s="71" t="s">
        <v>62</v>
      </c>
      <c r="AF380" s="71" t="s">
        <v>63</v>
      </c>
      <c r="AG380" s="71"/>
      <c r="AH380" s="71" t="s">
        <v>915</v>
      </c>
      <c r="AI380" s="71" t="s">
        <v>63</v>
      </c>
      <c r="AJ380" s="71" t="s">
        <v>63</v>
      </c>
      <c r="AK380" s="71" t="s">
        <v>63</v>
      </c>
      <c r="AL380" s="71" t="s">
        <v>63</v>
      </c>
      <c r="AM380" s="71" t="s">
        <v>63</v>
      </c>
      <c r="AN380" s="71"/>
      <c r="AO380" s="71"/>
      <c r="AP380" s="71" t="s">
        <v>5545</v>
      </c>
      <c r="AQ380" s="71" t="s">
        <v>5546</v>
      </c>
      <c r="AR380" s="71" t="s">
        <v>63</v>
      </c>
      <c r="AS380" s="71"/>
      <c r="AT380" s="71" t="s">
        <v>63</v>
      </c>
      <c r="AU380" s="71"/>
      <c r="AV380" s="79" t="str" cm="1">
        <f t="array" ref="AV38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80" s="79" t="str" cm="1">
        <f t="array" ref="AW38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80" s="71" t="str" cm="1">
        <f t="array" ref="AX38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80" s="71"/>
      <c r="AZ380" s="71"/>
      <c r="BA380" s="71" t="s">
        <v>5547</v>
      </c>
      <c r="BB380" s="73" t="s">
        <v>5548</v>
      </c>
      <c r="BC380" s="36"/>
      <c r="BD380" s="35"/>
    </row>
    <row r="381" spans="1:56" ht="75" customHeight="1">
      <c r="A381" s="70">
        <v>380</v>
      </c>
      <c r="B381" s="71" t="s">
        <v>5549</v>
      </c>
      <c r="C381" s="71" t="s">
        <v>5550</v>
      </c>
      <c r="D381" s="71" t="s">
        <v>5551</v>
      </c>
      <c r="E381" s="71" t="s">
        <v>1522</v>
      </c>
      <c r="F381" s="71" t="s">
        <v>231</v>
      </c>
      <c r="G381" s="71" t="s">
        <v>125</v>
      </c>
      <c r="H381" s="71" t="s">
        <v>233</v>
      </c>
      <c r="I381" s="71" t="s">
        <v>608</v>
      </c>
      <c r="J381" s="71" t="s">
        <v>1432</v>
      </c>
      <c r="K381" s="71" t="s">
        <v>266</v>
      </c>
      <c r="L381" s="71" t="s">
        <v>5552</v>
      </c>
      <c r="M381" s="71" t="s">
        <v>5553</v>
      </c>
      <c r="N381" s="71" t="s">
        <v>5554</v>
      </c>
      <c r="O381" s="71" t="s">
        <v>1506</v>
      </c>
      <c r="P381" s="71"/>
      <c r="Q381" s="71"/>
      <c r="R381" s="71"/>
      <c r="S381" s="71"/>
      <c r="T381" s="71"/>
      <c r="U381" s="71"/>
      <c r="V381" s="71"/>
      <c r="W381" s="71"/>
      <c r="X381" s="71"/>
      <c r="Y381" s="71"/>
      <c r="Z381" s="71"/>
      <c r="AA381" s="71"/>
      <c r="AB381" s="71" t="s">
        <v>64</v>
      </c>
      <c r="AC381" s="71" t="s">
        <v>65</v>
      </c>
      <c r="AD381" s="71" t="s">
        <v>62</v>
      </c>
      <c r="AE381" s="71" t="s">
        <v>62</v>
      </c>
      <c r="AF381" s="71" t="s">
        <v>63</v>
      </c>
      <c r="AG381" s="71"/>
      <c r="AH381" s="71" t="s">
        <v>85</v>
      </c>
      <c r="AI381" s="71" t="s">
        <v>63</v>
      </c>
      <c r="AJ381" s="71" t="s">
        <v>63</v>
      </c>
      <c r="AK381" s="71" t="s">
        <v>63</v>
      </c>
      <c r="AL381" s="71" t="s">
        <v>63</v>
      </c>
      <c r="AM381" s="71" t="s">
        <v>63</v>
      </c>
      <c r="AN381" s="71"/>
      <c r="AO381" s="71"/>
      <c r="AP381" s="71" t="s">
        <v>5555</v>
      </c>
      <c r="AQ381" s="71" t="s">
        <v>608</v>
      </c>
      <c r="AR381" s="71" t="s">
        <v>62</v>
      </c>
      <c r="AS381" s="71"/>
      <c r="AT381" s="71" t="s">
        <v>63</v>
      </c>
      <c r="AU381" s="71"/>
      <c r="AV381" s="79" t="str" cm="1">
        <f t="array" ref="AV38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81" s="79" t="str" cm="1">
        <f t="array" ref="AW38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81" s="71" t="str" cm="1">
        <f t="array" ref="AX38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81" s="71"/>
      <c r="AZ381" s="71"/>
      <c r="BA381" s="71" t="s">
        <v>5556</v>
      </c>
      <c r="BB381" s="73" t="s">
        <v>5557</v>
      </c>
      <c r="BC381" s="36"/>
      <c r="BD381" s="35"/>
    </row>
    <row r="382" spans="1:56" ht="75" customHeight="1">
      <c r="A382" s="70">
        <v>381</v>
      </c>
      <c r="B382" s="71" t="s">
        <v>5466</v>
      </c>
      <c r="C382" s="71" t="s">
        <v>5231</v>
      </c>
      <c r="D382" s="71" t="s">
        <v>5558</v>
      </c>
      <c r="E382" s="71" t="s">
        <v>1502</v>
      </c>
      <c r="F382" s="71" t="s">
        <v>231</v>
      </c>
      <c r="G382" s="71" t="s">
        <v>232</v>
      </c>
      <c r="H382" s="71" t="s">
        <v>217</v>
      </c>
      <c r="I382" s="71" t="s">
        <v>194</v>
      </c>
      <c r="J382" s="71" t="s">
        <v>1432</v>
      </c>
      <c r="K382" s="71" t="s">
        <v>315</v>
      </c>
      <c r="L382" s="71" t="s">
        <v>5559</v>
      </c>
      <c r="M382" s="71" t="s">
        <v>5560</v>
      </c>
      <c r="N382" s="71"/>
      <c r="O382" s="71"/>
      <c r="P382" s="71"/>
      <c r="Q382" s="71"/>
      <c r="R382" s="71"/>
      <c r="S382" s="71"/>
      <c r="T382" s="71"/>
      <c r="U382" s="71"/>
      <c r="V382" s="71"/>
      <c r="W382" s="71"/>
      <c r="X382" s="71"/>
      <c r="Y382" s="71"/>
      <c r="Z382" s="71"/>
      <c r="AA382" s="71"/>
      <c r="AB382" s="71" t="s">
        <v>64</v>
      </c>
      <c r="AC382" s="71" t="s">
        <v>100</v>
      </c>
      <c r="AD382" s="71" t="s">
        <v>62</v>
      </c>
      <c r="AE382" s="71" t="s">
        <v>63</v>
      </c>
      <c r="AF382" s="71" t="s">
        <v>63</v>
      </c>
      <c r="AG382" s="71"/>
      <c r="AH382" s="71" t="s">
        <v>66</v>
      </c>
      <c r="AI382" s="71" t="s">
        <v>63</v>
      </c>
      <c r="AJ382" s="71" t="s">
        <v>63</v>
      </c>
      <c r="AK382" s="71" t="s">
        <v>63</v>
      </c>
      <c r="AL382" s="71" t="s">
        <v>63</v>
      </c>
      <c r="AM382" s="71" t="s">
        <v>132</v>
      </c>
      <c r="AN382" s="71"/>
      <c r="AO382" s="71"/>
      <c r="AP382" s="71" t="s">
        <v>5561</v>
      </c>
      <c r="AQ382" s="71" t="s">
        <v>105</v>
      </c>
      <c r="AR382" s="71" t="s">
        <v>63</v>
      </c>
      <c r="AS382" s="71"/>
      <c r="AT382" s="71" t="s">
        <v>63</v>
      </c>
      <c r="AU382" s="71"/>
      <c r="AV382" s="79" t="str" cm="1">
        <f t="array" ref="AV38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82" s="79" t="str" cm="1">
        <f t="array" ref="AW38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82" s="71" t="str" cm="1">
        <f t="array" ref="AX38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82" s="71"/>
      <c r="AZ382" s="71"/>
      <c r="BA382" s="71" t="s">
        <v>5562</v>
      </c>
      <c r="BB382" s="73" t="s">
        <v>5472</v>
      </c>
      <c r="BC382" s="36"/>
      <c r="BD382" s="35"/>
    </row>
    <row r="383" spans="1:56" ht="75" customHeight="1">
      <c r="A383" s="70">
        <v>382</v>
      </c>
      <c r="B383" s="71" t="s">
        <v>5563</v>
      </c>
      <c r="C383" s="71" t="s">
        <v>5564</v>
      </c>
      <c r="D383" s="71" t="s">
        <v>5565</v>
      </c>
      <c r="E383" s="71" t="s">
        <v>1479</v>
      </c>
      <c r="F383" s="71" t="s">
        <v>231</v>
      </c>
      <c r="G383" s="71" t="s">
        <v>232</v>
      </c>
      <c r="H383" s="71" t="s">
        <v>233</v>
      </c>
      <c r="I383" s="71" t="s">
        <v>1215</v>
      </c>
      <c r="J383" s="71" t="s">
        <v>1432</v>
      </c>
      <c r="K383" s="71" t="s">
        <v>243</v>
      </c>
      <c r="L383" s="71" t="s">
        <v>5566</v>
      </c>
      <c r="M383" s="71" t="s">
        <v>5567</v>
      </c>
      <c r="N383" s="71"/>
      <c r="O383" s="71"/>
      <c r="P383" s="71"/>
      <c r="Q383" s="71"/>
      <c r="R383" s="71"/>
      <c r="S383" s="71"/>
      <c r="T383" s="71"/>
      <c r="U383" s="71"/>
      <c r="V383" s="71"/>
      <c r="W383" s="71"/>
      <c r="X383" s="71"/>
      <c r="Y383" s="71"/>
      <c r="Z383" s="71"/>
      <c r="AA383" s="71"/>
      <c r="AB383" s="71" t="s">
        <v>64</v>
      </c>
      <c r="AC383" s="71" t="s">
        <v>100</v>
      </c>
      <c r="AD383" s="71" t="s">
        <v>62</v>
      </c>
      <c r="AE383" s="71" t="s">
        <v>62</v>
      </c>
      <c r="AF383" s="71" t="s">
        <v>63</v>
      </c>
      <c r="AG383" s="71"/>
      <c r="AH383" s="71" t="s">
        <v>85</v>
      </c>
      <c r="AI383" s="71" t="s">
        <v>63</v>
      </c>
      <c r="AJ383" s="71" t="s">
        <v>63</v>
      </c>
      <c r="AK383" s="71" t="s">
        <v>63</v>
      </c>
      <c r="AL383" s="71" t="s">
        <v>132</v>
      </c>
      <c r="AM383" s="71" t="s">
        <v>132</v>
      </c>
      <c r="AN383" s="71"/>
      <c r="AO383" s="71"/>
      <c r="AP383" s="71" t="s">
        <v>5568</v>
      </c>
      <c r="AQ383" s="71" t="s">
        <v>5569</v>
      </c>
      <c r="AR383" s="71" t="s">
        <v>132</v>
      </c>
      <c r="AS383" s="71"/>
      <c r="AT383" s="71" t="s">
        <v>63</v>
      </c>
      <c r="AU383" s="71"/>
      <c r="AV383" s="79" t="str" cm="1">
        <f t="array" ref="AV38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83" s="79" t="str" cm="1">
        <f t="array" ref="AW38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83" s="71" t="str" cm="1">
        <f t="array" ref="AX38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83" s="71"/>
      <c r="AZ383" s="71"/>
      <c r="BA383" s="71" t="s">
        <v>5570</v>
      </c>
      <c r="BB383" s="73"/>
      <c r="BC383" s="36"/>
      <c r="BD383" s="35"/>
    </row>
    <row r="384" spans="1:56" ht="75" customHeight="1">
      <c r="A384" s="70">
        <v>383</v>
      </c>
      <c r="B384" s="71" t="s">
        <v>5571</v>
      </c>
      <c r="C384" s="71" t="s">
        <v>5572</v>
      </c>
      <c r="D384" s="71" t="s">
        <v>5573</v>
      </c>
      <c r="E384" s="71" t="s">
        <v>1486</v>
      </c>
      <c r="F384" s="71" t="s">
        <v>231</v>
      </c>
      <c r="G384" s="71" t="s">
        <v>232</v>
      </c>
      <c r="H384" s="71" t="s">
        <v>233</v>
      </c>
      <c r="I384" s="71" t="s">
        <v>790</v>
      </c>
      <c r="J384" s="71" t="s">
        <v>1432</v>
      </c>
      <c r="K384" s="71" t="s">
        <v>218</v>
      </c>
      <c r="L384" s="71" t="s">
        <v>5574</v>
      </c>
      <c r="M384" s="71" t="s">
        <v>5575</v>
      </c>
      <c r="N384" s="71"/>
      <c r="O384" s="71"/>
      <c r="P384" s="71"/>
      <c r="Q384" s="71"/>
      <c r="R384" s="71"/>
      <c r="S384" s="71"/>
      <c r="T384" s="71"/>
      <c r="U384" s="71"/>
      <c r="V384" s="71"/>
      <c r="W384" s="71"/>
      <c r="X384" s="71"/>
      <c r="Y384" s="71"/>
      <c r="Z384" s="71"/>
      <c r="AA384" s="71"/>
      <c r="AB384" s="71" t="s">
        <v>189</v>
      </c>
      <c r="AC384" s="71" t="s">
        <v>65</v>
      </c>
      <c r="AD384" s="71" t="s">
        <v>62</v>
      </c>
      <c r="AE384" s="71" t="s">
        <v>62</v>
      </c>
      <c r="AF384" s="71" t="s">
        <v>63</v>
      </c>
      <c r="AG384" s="71"/>
      <c r="AH384" s="71" t="s">
        <v>101</v>
      </c>
      <c r="AI384" s="71" t="s">
        <v>63</v>
      </c>
      <c r="AJ384" s="71" t="s">
        <v>63</v>
      </c>
      <c r="AK384" s="71" t="s">
        <v>63</v>
      </c>
      <c r="AL384" s="71" t="s">
        <v>63</v>
      </c>
      <c r="AM384" s="71" t="s">
        <v>63</v>
      </c>
      <c r="AN384" s="71"/>
      <c r="AO384" s="71"/>
      <c r="AP384" s="71" t="s">
        <v>5576</v>
      </c>
      <c r="AQ384" s="71" t="s">
        <v>790</v>
      </c>
      <c r="AR384" s="71" t="s">
        <v>62</v>
      </c>
      <c r="AS384" s="71"/>
      <c r="AT384" s="71" t="s">
        <v>63</v>
      </c>
      <c r="AU384" s="71"/>
      <c r="AV384" s="79" t="str" cm="1">
        <f t="array" ref="AV38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84" s="79" t="str" cm="1">
        <f t="array" ref="AW38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84" s="71" t="str" cm="1">
        <f t="array" ref="AX38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84" s="71"/>
      <c r="AZ384" s="71"/>
      <c r="BA384" s="71" t="s">
        <v>5577</v>
      </c>
      <c r="BB384" s="73" t="s">
        <v>1023</v>
      </c>
      <c r="BC384" s="36"/>
      <c r="BD384" s="35"/>
    </row>
    <row r="385" spans="1:56" ht="75" customHeight="1">
      <c r="A385" s="70">
        <v>384</v>
      </c>
      <c r="B385" s="71" t="s">
        <v>5578</v>
      </c>
      <c r="C385" s="71" t="s">
        <v>5579</v>
      </c>
      <c r="D385" s="71" t="s">
        <v>5580</v>
      </c>
      <c r="E385" s="71" t="s">
        <v>1430</v>
      </c>
      <c r="F385" s="71" t="s">
        <v>231</v>
      </c>
      <c r="G385" s="71" t="s">
        <v>232</v>
      </c>
      <c r="H385" s="71" t="s">
        <v>217</v>
      </c>
      <c r="I385" s="71" t="s">
        <v>1215</v>
      </c>
      <c r="J385" s="71" t="s">
        <v>1432</v>
      </c>
      <c r="K385" s="71" t="s">
        <v>243</v>
      </c>
      <c r="L385" s="71" t="s">
        <v>5581</v>
      </c>
      <c r="M385" s="71" t="s">
        <v>5582</v>
      </c>
      <c r="N385" s="71"/>
      <c r="O385" s="71"/>
      <c r="P385" s="71"/>
      <c r="Q385" s="71"/>
      <c r="R385" s="71"/>
      <c r="S385" s="71"/>
      <c r="T385" s="71"/>
      <c r="U385" s="71"/>
      <c r="V385" s="71"/>
      <c r="W385" s="71"/>
      <c r="X385" s="71"/>
      <c r="Y385" s="71"/>
      <c r="Z385" s="71"/>
      <c r="AA385" s="71"/>
      <c r="AB385" s="71" t="s">
        <v>64</v>
      </c>
      <c r="AC385" s="71" t="s">
        <v>65</v>
      </c>
      <c r="AD385" s="71" t="s">
        <v>62</v>
      </c>
      <c r="AE385" s="71" t="s">
        <v>62</v>
      </c>
      <c r="AF385" s="71" t="s">
        <v>63</v>
      </c>
      <c r="AG385" s="71"/>
      <c r="AH385" s="71" t="s">
        <v>1515</v>
      </c>
      <c r="AI385" s="71" t="s">
        <v>63</v>
      </c>
      <c r="AJ385" s="71" t="s">
        <v>63</v>
      </c>
      <c r="AK385" s="71" t="s">
        <v>63</v>
      </c>
      <c r="AL385" s="71" t="s">
        <v>132</v>
      </c>
      <c r="AM385" s="71" t="s">
        <v>62</v>
      </c>
      <c r="AN385" s="71"/>
      <c r="AO385" s="71"/>
      <c r="AP385" s="71" t="s">
        <v>5583</v>
      </c>
      <c r="AQ385" s="71" t="s">
        <v>1215</v>
      </c>
      <c r="AR385" s="71" t="s">
        <v>62</v>
      </c>
      <c r="AS385" s="71"/>
      <c r="AT385" s="71" t="s">
        <v>63</v>
      </c>
      <c r="AU385" s="71"/>
      <c r="AV385" s="79" t="str" cm="1">
        <f t="array" ref="AV38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85" s="79" t="str" cm="1">
        <f t="array" ref="AW38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85" s="71" t="str" cm="1">
        <f t="array" ref="AX38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85" s="71"/>
      <c r="AZ385" s="71"/>
      <c r="BA385" s="71" t="s">
        <v>5584</v>
      </c>
      <c r="BB385" s="73" t="s">
        <v>5585</v>
      </c>
      <c r="BC385" s="36"/>
      <c r="BD385" s="35"/>
    </row>
    <row r="386" spans="1:56" ht="75" customHeight="1">
      <c r="A386" s="70">
        <v>385</v>
      </c>
      <c r="B386" s="71" t="s">
        <v>5586</v>
      </c>
      <c r="C386" s="71" t="s">
        <v>2108</v>
      </c>
      <c r="D386" s="71" t="s">
        <v>5587</v>
      </c>
      <c r="E386" s="71" t="s">
        <v>1461</v>
      </c>
      <c r="F386" s="71" t="s">
        <v>231</v>
      </c>
      <c r="G386" s="71" t="s">
        <v>232</v>
      </c>
      <c r="H386" s="71" t="s">
        <v>233</v>
      </c>
      <c r="I386" s="71" t="s">
        <v>737</v>
      </c>
      <c r="J386" s="71" t="s">
        <v>1432</v>
      </c>
      <c r="K386" s="71" t="s">
        <v>266</v>
      </c>
      <c r="L386" s="71" t="s">
        <v>5588</v>
      </c>
      <c r="M386" s="71" t="s">
        <v>5589</v>
      </c>
      <c r="N386" s="71"/>
      <c r="O386" s="71"/>
      <c r="P386" s="71"/>
      <c r="Q386" s="71"/>
      <c r="R386" s="71"/>
      <c r="S386" s="71"/>
      <c r="T386" s="71"/>
      <c r="U386" s="71"/>
      <c r="V386" s="71"/>
      <c r="W386" s="71"/>
      <c r="X386" s="71"/>
      <c r="Y386" s="71"/>
      <c r="Z386" s="71"/>
      <c r="AA386" s="71"/>
      <c r="AB386" s="71" t="s">
        <v>64</v>
      </c>
      <c r="AC386" s="71" t="s">
        <v>65</v>
      </c>
      <c r="AD386" s="71" t="s">
        <v>62</v>
      </c>
      <c r="AE386" s="71" t="s">
        <v>62</v>
      </c>
      <c r="AF386" s="71" t="s">
        <v>63</v>
      </c>
      <c r="AG386" s="71"/>
      <c r="AH386" s="71" t="s">
        <v>85</v>
      </c>
      <c r="AI386" s="71" t="s">
        <v>63</v>
      </c>
      <c r="AJ386" s="71" t="s">
        <v>63</v>
      </c>
      <c r="AK386" s="71" t="s">
        <v>63</v>
      </c>
      <c r="AL386" s="71" t="s">
        <v>132</v>
      </c>
      <c r="AM386" s="71" t="s">
        <v>132</v>
      </c>
      <c r="AN386" s="71"/>
      <c r="AO386" s="71"/>
      <c r="AP386" s="71" t="s">
        <v>5590</v>
      </c>
      <c r="AQ386" s="71" t="s">
        <v>5591</v>
      </c>
      <c r="AR386" s="71" t="s">
        <v>62</v>
      </c>
      <c r="AS386" s="71"/>
      <c r="AT386" s="71" t="s">
        <v>62</v>
      </c>
      <c r="AU386" s="71"/>
      <c r="AV386" s="79" t="str" cm="1">
        <f t="array" ref="AV38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86" s="79" t="str" cm="1">
        <f t="array" ref="AW38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86" s="71" t="str" cm="1">
        <f t="array" ref="AX38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86" s="71"/>
      <c r="AZ386" s="71"/>
      <c r="BA386" s="22" t="s">
        <v>5592</v>
      </c>
      <c r="BB386" s="73" t="s">
        <v>5593</v>
      </c>
      <c r="BC386" s="36"/>
      <c r="BD386" s="35"/>
    </row>
    <row r="387" spans="1:56" ht="75" customHeight="1">
      <c r="A387" s="70">
        <v>386</v>
      </c>
      <c r="B387" s="71" t="s">
        <v>5594</v>
      </c>
      <c r="C387" s="71" t="s">
        <v>289</v>
      </c>
      <c r="D387" s="71" t="s">
        <v>5595</v>
      </c>
      <c r="E387" s="71" t="s">
        <v>1430</v>
      </c>
      <c r="F387" s="71" t="s">
        <v>231</v>
      </c>
      <c r="G387" s="71" t="s">
        <v>232</v>
      </c>
      <c r="H387" s="71" t="s">
        <v>233</v>
      </c>
      <c r="I387" s="71" t="s">
        <v>194</v>
      </c>
      <c r="J387" s="71" t="s">
        <v>1432</v>
      </c>
      <c r="K387" s="71" t="s">
        <v>315</v>
      </c>
      <c r="L387" s="71" t="s">
        <v>5596</v>
      </c>
      <c r="M387" s="71" t="s">
        <v>5597</v>
      </c>
      <c r="N387" s="71"/>
      <c r="O387" s="71"/>
      <c r="P387" s="71"/>
      <c r="Q387" s="71"/>
      <c r="R387" s="71"/>
      <c r="S387" s="71"/>
      <c r="T387" s="71"/>
      <c r="U387" s="71"/>
      <c r="V387" s="71"/>
      <c r="W387" s="71"/>
      <c r="X387" s="71"/>
      <c r="Y387" s="71"/>
      <c r="Z387" s="71"/>
      <c r="AA387" s="71"/>
      <c r="AB387" s="71" t="s">
        <v>64</v>
      </c>
      <c r="AC387" s="71" t="s">
        <v>100</v>
      </c>
      <c r="AD387" s="71" t="s">
        <v>62</v>
      </c>
      <c r="AE387" s="71" t="s">
        <v>63</v>
      </c>
      <c r="AF387" s="71" t="s">
        <v>63</v>
      </c>
      <c r="AG387" s="71"/>
      <c r="AH387" s="71" t="s">
        <v>66</v>
      </c>
      <c r="AI387" s="71" t="s">
        <v>63</v>
      </c>
      <c r="AJ387" s="71" t="s">
        <v>132</v>
      </c>
      <c r="AK387" s="71" t="s">
        <v>63</v>
      </c>
      <c r="AL387" s="71" t="s">
        <v>63</v>
      </c>
      <c r="AM387" s="71" t="s">
        <v>132</v>
      </c>
      <c r="AN387" s="71"/>
      <c r="AO387" s="71"/>
      <c r="AP387" s="71" t="s">
        <v>5598</v>
      </c>
      <c r="AQ387" s="71" t="s">
        <v>5599</v>
      </c>
      <c r="AR387" s="71" t="s">
        <v>132</v>
      </c>
      <c r="AS387" s="71"/>
      <c r="AT387" s="71" t="s">
        <v>63</v>
      </c>
      <c r="AU387" s="71"/>
      <c r="AV387" s="79" t="str" cm="1">
        <f t="array" ref="AV38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87" s="79" t="str" cm="1">
        <f t="array" ref="AW38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87" s="71" t="str" cm="1">
        <f t="array" ref="AX38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87" s="71"/>
      <c r="AZ387" s="71"/>
      <c r="BA387" s="22" t="s">
        <v>5600</v>
      </c>
      <c r="BB387" s="73" t="s">
        <v>5601</v>
      </c>
      <c r="BC387" s="36"/>
      <c r="BD387" s="35"/>
    </row>
    <row r="388" spans="1:56" ht="75" customHeight="1">
      <c r="A388" s="70">
        <v>387</v>
      </c>
      <c r="B388" s="71" t="s">
        <v>5602</v>
      </c>
      <c r="C388" s="71" t="s">
        <v>5603</v>
      </c>
      <c r="D388" s="71" t="s">
        <v>5604</v>
      </c>
      <c r="E388" s="71" t="s">
        <v>1461</v>
      </c>
      <c r="F388" s="71" t="s">
        <v>231</v>
      </c>
      <c r="G388" s="71" t="s">
        <v>232</v>
      </c>
      <c r="H388" s="71" t="s">
        <v>217</v>
      </c>
      <c r="I388" s="71" t="s">
        <v>1215</v>
      </c>
      <c r="J388" s="71" t="s">
        <v>1432</v>
      </c>
      <c r="K388" s="71" t="s">
        <v>243</v>
      </c>
      <c r="L388" s="71" t="s">
        <v>5605</v>
      </c>
      <c r="M388" s="71" t="s">
        <v>5606</v>
      </c>
      <c r="N388" s="71"/>
      <c r="O388" s="71"/>
      <c r="P388" s="71"/>
      <c r="Q388" s="71"/>
      <c r="R388" s="71"/>
      <c r="S388" s="71"/>
      <c r="T388" s="71"/>
      <c r="U388" s="71"/>
      <c r="V388" s="71"/>
      <c r="W388" s="71"/>
      <c r="X388" s="71"/>
      <c r="Y388" s="71"/>
      <c r="Z388" s="71"/>
      <c r="AA388" s="71"/>
      <c r="AB388" s="71" t="s">
        <v>64</v>
      </c>
      <c r="AC388" s="71" t="s">
        <v>65</v>
      </c>
      <c r="AD388" s="71" t="s">
        <v>62</v>
      </c>
      <c r="AE388" s="71" t="s">
        <v>63</v>
      </c>
      <c r="AF388" s="71" t="s">
        <v>63</v>
      </c>
      <c r="AG388" s="71"/>
      <c r="AH388" s="71" t="s">
        <v>915</v>
      </c>
      <c r="AI388" s="71" t="s">
        <v>63</v>
      </c>
      <c r="AJ388" s="71" t="s">
        <v>63</v>
      </c>
      <c r="AK388" s="71" t="s">
        <v>63</v>
      </c>
      <c r="AL388" s="71" t="s">
        <v>63</v>
      </c>
      <c r="AM388" s="71" t="s">
        <v>132</v>
      </c>
      <c r="AN388" s="71"/>
      <c r="AO388" s="71"/>
      <c r="AP388" s="71" t="s">
        <v>5607</v>
      </c>
      <c r="AQ388" s="71" t="s">
        <v>1215</v>
      </c>
      <c r="AR388" s="71" t="s">
        <v>62</v>
      </c>
      <c r="AS388" s="71"/>
      <c r="AT388" s="71" t="s">
        <v>63</v>
      </c>
      <c r="AU388" s="71"/>
      <c r="AV388" s="79" t="str" cm="1">
        <f t="array" ref="AV38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88" s="79" t="str" cm="1">
        <f t="array" ref="AW38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88" s="71" t="str" cm="1">
        <f t="array" ref="AX38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88" s="71"/>
      <c r="AZ388" s="71"/>
      <c r="BA388" s="71" t="s">
        <v>5608</v>
      </c>
      <c r="BB388" s="73" t="s">
        <v>5609</v>
      </c>
      <c r="BC388" s="36"/>
      <c r="BD388" s="35"/>
    </row>
    <row r="389" spans="1:56" ht="75" customHeight="1">
      <c r="A389" s="70">
        <v>388</v>
      </c>
      <c r="B389" s="71" t="s">
        <v>5610</v>
      </c>
      <c r="C389" s="71" t="s">
        <v>5611</v>
      </c>
      <c r="D389" s="71" t="s">
        <v>5612</v>
      </c>
      <c r="E389" s="71" t="s">
        <v>1486</v>
      </c>
      <c r="F389" s="71" t="s">
        <v>231</v>
      </c>
      <c r="G389" s="71" t="s">
        <v>232</v>
      </c>
      <c r="H389" s="71" t="s">
        <v>233</v>
      </c>
      <c r="I389" s="71" t="s">
        <v>790</v>
      </c>
      <c r="J389" s="71" t="s">
        <v>1432</v>
      </c>
      <c r="K389" s="71" t="s">
        <v>218</v>
      </c>
      <c r="L389" s="71" t="s">
        <v>5613</v>
      </c>
      <c r="M389" s="71" t="s">
        <v>5614</v>
      </c>
      <c r="N389" s="71"/>
      <c r="O389" s="71"/>
      <c r="P389" s="71"/>
      <c r="Q389" s="71"/>
      <c r="R389" s="71"/>
      <c r="S389" s="71"/>
      <c r="T389" s="71"/>
      <c r="U389" s="71"/>
      <c r="V389" s="71"/>
      <c r="W389" s="71"/>
      <c r="X389" s="71"/>
      <c r="Y389" s="71"/>
      <c r="Z389" s="71"/>
      <c r="AA389" s="71"/>
      <c r="AB389" s="71" t="s">
        <v>189</v>
      </c>
      <c r="AC389" s="71" t="s">
        <v>65</v>
      </c>
      <c r="AD389" s="71" t="s">
        <v>62</v>
      </c>
      <c r="AE389" s="71" t="s">
        <v>62</v>
      </c>
      <c r="AF389" s="71" t="s">
        <v>63</v>
      </c>
      <c r="AG389" s="71"/>
      <c r="AH389" s="71" t="s">
        <v>915</v>
      </c>
      <c r="AI389" s="71" t="s">
        <v>63</v>
      </c>
      <c r="AJ389" s="71" t="s">
        <v>63</v>
      </c>
      <c r="AK389" s="71" t="s">
        <v>63</v>
      </c>
      <c r="AL389" s="71" t="s">
        <v>63</v>
      </c>
      <c r="AM389" s="71" t="s">
        <v>63</v>
      </c>
      <c r="AN389" s="71"/>
      <c r="AO389" s="71"/>
      <c r="AP389" s="71" t="s">
        <v>5615</v>
      </c>
      <c r="AQ389" s="71" t="s">
        <v>790</v>
      </c>
      <c r="AR389" s="71" t="s">
        <v>62</v>
      </c>
      <c r="AS389" s="71"/>
      <c r="AT389" s="71" t="s">
        <v>63</v>
      </c>
      <c r="AU389" s="71"/>
      <c r="AV389" s="79" t="str" cm="1">
        <f t="array" ref="AV38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89" s="79" t="str" cm="1">
        <f t="array" ref="AW38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89" s="71" t="str" cm="1">
        <f t="array" ref="AX38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89" s="71"/>
      <c r="AZ389" s="71"/>
      <c r="BA389" s="71" t="s">
        <v>5616</v>
      </c>
      <c r="BB389" s="73" t="s">
        <v>5617</v>
      </c>
      <c r="BC389" s="36"/>
      <c r="BD389" s="35"/>
    </row>
    <row r="390" spans="1:56" ht="75" customHeight="1">
      <c r="A390" s="70">
        <v>389</v>
      </c>
      <c r="B390" s="71" t="s">
        <v>5618</v>
      </c>
      <c r="C390" s="71" t="s">
        <v>735</v>
      </c>
      <c r="D390" s="71" t="s">
        <v>5619</v>
      </c>
      <c r="E390" s="71" t="s">
        <v>1748</v>
      </c>
      <c r="F390" s="71" t="s">
        <v>231</v>
      </c>
      <c r="G390" s="71" t="s">
        <v>736</v>
      </c>
      <c r="H390" s="71" t="s">
        <v>217</v>
      </c>
      <c r="I390" s="71" t="s">
        <v>790</v>
      </c>
      <c r="J390" s="71" t="s">
        <v>1432</v>
      </c>
      <c r="K390" s="71" t="s">
        <v>218</v>
      </c>
      <c r="L390" s="71" t="s">
        <v>5620</v>
      </c>
      <c r="M390" s="71" t="s">
        <v>5621</v>
      </c>
      <c r="N390" s="71"/>
      <c r="O390" s="71"/>
      <c r="P390" s="71"/>
      <c r="Q390" s="71"/>
      <c r="R390" s="71"/>
      <c r="S390" s="71"/>
      <c r="T390" s="71"/>
      <c r="U390" s="71"/>
      <c r="V390" s="71"/>
      <c r="W390" s="71"/>
      <c r="X390" s="71"/>
      <c r="Y390" s="71"/>
      <c r="Z390" s="71"/>
      <c r="AA390" s="71"/>
      <c r="AB390" s="71" t="s">
        <v>64</v>
      </c>
      <c r="AC390" s="71" t="s">
        <v>65</v>
      </c>
      <c r="AD390" s="71" t="s">
        <v>62</v>
      </c>
      <c r="AE390" s="71" t="s">
        <v>62</v>
      </c>
      <c r="AF390" s="71" t="s">
        <v>63</v>
      </c>
      <c r="AG390" s="71"/>
      <c r="AH390" s="71" t="s">
        <v>85</v>
      </c>
      <c r="AI390" s="71" t="s">
        <v>63</v>
      </c>
      <c r="AJ390" s="71" t="s">
        <v>63</v>
      </c>
      <c r="AK390" s="71" t="s">
        <v>63</v>
      </c>
      <c r="AL390" s="71" t="s">
        <v>63</v>
      </c>
      <c r="AM390" s="71" t="s">
        <v>63</v>
      </c>
      <c r="AN390" s="71"/>
      <c r="AO390" s="71"/>
      <c r="AP390" s="71" t="s">
        <v>5622</v>
      </c>
      <c r="AQ390" s="71" t="s">
        <v>790</v>
      </c>
      <c r="AR390" s="71" t="s">
        <v>62</v>
      </c>
      <c r="AS390" s="71"/>
      <c r="AT390" s="71" t="s">
        <v>63</v>
      </c>
      <c r="AU390" s="71"/>
      <c r="AV390" s="79" t="str" cm="1">
        <f t="array" ref="AV39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90" s="79" t="str" cm="1">
        <f t="array" ref="AW39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90" s="71" t="str" cm="1">
        <f t="array" ref="AX39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90" s="71"/>
      <c r="AZ390" s="71"/>
      <c r="BA390" s="71" t="s">
        <v>5623</v>
      </c>
      <c r="BB390" s="73" t="s">
        <v>5465</v>
      </c>
      <c r="BC390" s="36"/>
      <c r="BD390" s="35"/>
    </row>
    <row r="391" spans="1:56" ht="75" customHeight="1">
      <c r="A391" s="70">
        <v>390</v>
      </c>
      <c r="B391" s="71" t="s">
        <v>5624</v>
      </c>
      <c r="C391" s="71" t="s">
        <v>5625</v>
      </c>
      <c r="D391" s="71" t="s">
        <v>5626</v>
      </c>
      <c r="E391" s="71" t="s">
        <v>1478</v>
      </c>
      <c r="F391" s="71" t="s">
        <v>231</v>
      </c>
      <c r="G391" s="71" t="s">
        <v>232</v>
      </c>
      <c r="H391" s="71" t="s">
        <v>233</v>
      </c>
      <c r="I391" s="71" t="s">
        <v>840</v>
      </c>
      <c r="J391" s="71" t="s">
        <v>1432</v>
      </c>
      <c r="K391" s="71" t="s">
        <v>315</v>
      </c>
      <c r="L391" s="71" t="s">
        <v>5627</v>
      </c>
      <c r="M391" s="71" t="s">
        <v>5628</v>
      </c>
      <c r="N391" s="71"/>
      <c r="O391" s="71"/>
      <c r="P391" s="71"/>
      <c r="Q391" s="71"/>
      <c r="R391" s="71"/>
      <c r="S391" s="71"/>
      <c r="T391" s="71"/>
      <c r="U391" s="71"/>
      <c r="V391" s="71"/>
      <c r="W391" s="71"/>
      <c r="X391" s="71"/>
      <c r="Y391" s="71"/>
      <c r="Z391" s="71"/>
      <c r="AA391" s="71"/>
      <c r="AB391" s="71" t="s">
        <v>64</v>
      </c>
      <c r="AC391" s="71" t="s">
        <v>65</v>
      </c>
      <c r="AD391" s="71" t="s">
        <v>62</v>
      </c>
      <c r="AE391" s="71" t="s">
        <v>62</v>
      </c>
      <c r="AF391" s="71" t="s">
        <v>63</v>
      </c>
      <c r="AG391" s="71"/>
      <c r="AH391" s="71" t="s">
        <v>85</v>
      </c>
      <c r="AI391" s="71" t="s">
        <v>63</v>
      </c>
      <c r="AJ391" s="71" t="s">
        <v>63</v>
      </c>
      <c r="AK391" s="71" t="s">
        <v>63</v>
      </c>
      <c r="AL391" s="71" t="s">
        <v>63</v>
      </c>
      <c r="AM391" s="71" t="s">
        <v>132</v>
      </c>
      <c r="AN391" s="71"/>
      <c r="AO391" s="71"/>
      <c r="AP391" s="71" t="s">
        <v>5629</v>
      </c>
      <c r="AQ391" s="71" t="s">
        <v>5630</v>
      </c>
      <c r="AR391" s="71" t="s">
        <v>62</v>
      </c>
      <c r="AS391" s="71"/>
      <c r="AT391" s="71" t="s">
        <v>63</v>
      </c>
      <c r="AU391" s="71"/>
      <c r="AV391" s="79" t="str" cm="1">
        <f t="array" ref="AV39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91" s="79" t="str" cm="1">
        <f t="array" ref="AW39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91" s="71" t="str" cm="1">
        <f t="array" ref="AX39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91" s="71"/>
      <c r="AZ391" s="71"/>
      <c r="BA391" s="22" t="s">
        <v>5631</v>
      </c>
      <c r="BB391" s="73" t="s">
        <v>5632</v>
      </c>
      <c r="BC391" s="36"/>
      <c r="BD391" s="35"/>
    </row>
    <row r="392" spans="1:56" ht="75" customHeight="1">
      <c r="A392" s="70">
        <v>391</v>
      </c>
      <c r="B392" s="71" t="s">
        <v>5633</v>
      </c>
      <c r="C392" s="71" t="s">
        <v>5634</v>
      </c>
      <c r="D392" s="71" t="s">
        <v>5635</v>
      </c>
      <c r="E392" s="71" t="s">
        <v>1430</v>
      </c>
      <c r="F392" s="71" t="s">
        <v>231</v>
      </c>
      <c r="G392" s="71" t="s">
        <v>232</v>
      </c>
      <c r="H392" s="71" t="s">
        <v>233</v>
      </c>
      <c r="I392" s="71" t="s">
        <v>428</v>
      </c>
      <c r="J392" s="71" t="s">
        <v>1432</v>
      </c>
      <c r="K392" s="71" t="s">
        <v>315</v>
      </c>
      <c r="L392" s="71" t="s">
        <v>5636</v>
      </c>
      <c r="M392" s="71" t="s">
        <v>5637</v>
      </c>
      <c r="N392" s="71" t="s">
        <v>1461</v>
      </c>
      <c r="O392" s="71" t="s">
        <v>5638</v>
      </c>
      <c r="P392" s="71"/>
      <c r="Q392" s="71"/>
      <c r="R392" s="71"/>
      <c r="S392" s="71"/>
      <c r="T392" s="71"/>
      <c r="U392" s="71"/>
      <c r="V392" s="71"/>
      <c r="W392" s="71"/>
      <c r="X392" s="71"/>
      <c r="Y392" s="71"/>
      <c r="Z392" s="71"/>
      <c r="AA392" s="71"/>
      <c r="AB392" s="71" t="s">
        <v>142</v>
      </c>
      <c r="AC392" s="71" t="s">
        <v>100</v>
      </c>
      <c r="AD392" s="71" t="s">
        <v>62</v>
      </c>
      <c r="AE392" s="71" t="s">
        <v>63</v>
      </c>
      <c r="AF392" s="71" t="s">
        <v>63</v>
      </c>
      <c r="AG392" s="71"/>
      <c r="AH392" s="71" t="s">
        <v>66</v>
      </c>
      <c r="AI392" s="71" t="s">
        <v>63</v>
      </c>
      <c r="AJ392" s="71" t="s">
        <v>132</v>
      </c>
      <c r="AK392" s="71" t="s">
        <v>62</v>
      </c>
      <c r="AL392" s="71" t="s">
        <v>63</v>
      </c>
      <c r="AM392" s="71" t="s">
        <v>63</v>
      </c>
      <c r="AN392" s="71"/>
      <c r="AO392" s="71"/>
      <c r="AP392" s="71" t="s">
        <v>464</v>
      </c>
      <c r="AQ392" s="71" t="s">
        <v>465</v>
      </c>
      <c r="AR392" s="71" t="s">
        <v>63</v>
      </c>
      <c r="AS392" s="71"/>
      <c r="AT392" s="71" t="s">
        <v>62</v>
      </c>
      <c r="AU392" s="71"/>
      <c r="AV392" s="79" t="str" cm="1">
        <f t="array" ref="AV39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92" s="79" t="str" cm="1">
        <f t="array" ref="AW39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92" s="71" t="str" cm="1">
        <f t="array" ref="AX39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92" s="71"/>
      <c r="AZ392" s="71"/>
      <c r="BA392" s="71"/>
      <c r="BB392" s="73" t="s">
        <v>5639</v>
      </c>
      <c r="BC392" s="36"/>
      <c r="BD392" s="35"/>
    </row>
    <row r="393" spans="1:56" ht="75" customHeight="1">
      <c r="A393" s="70">
        <v>392</v>
      </c>
      <c r="B393" s="71" t="s">
        <v>5640</v>
      </c>
      <c r="C393" s="71" t="s">
        <v>939</v>
      </c>
      <c r="D393" s="71" t="s">
        <v>5641</v>
      </c>
      <c r="E393" s="71" t="s">
        <v>1430</v>
      </c>
      <c r="F393" s="71" t="s">
        <v>231</v>
      </c>
      <c r="G393" s="71" t="s">
        <v>232</v>
      </c>
      <c r="H393" s="71" t="s">
        <v>217</v>
      </c>
      <c r="I393" s="71" t="s">
        <v>285</v>
      </c>
      <c r="J393" s="71" t="s">
        <v>1432</v>
      </c>
      <c r="K393" s="71" t="s">
        <v>279</v>
      </c>
      <c r="L393" s="71" t="s">
        <v>5642</v>
      </c>
      <c r="M393" s="71" t="s">
        <v>5643</v>
      </c>
      <c r="N393" s="71"/>
      <c r="O393" s="71"/>
      <c r="P393" s="71"/>
      <c r="Q393" s="71"/>
      <c r="R393" s="71"/>
      <c r="S393" s="71"/>
      <c r="T393" s="71"/>
      <c r="U393" s="71"/>
      <c r="V393" s="71"/>
      <c r="W393" s="71"/>
      <c r="X393" s="71"/>
      <c r="Y393" s="71"/>
      <c r="Z393" s="71"/>
      <c r="AA393" s="71"/>
      <c r="AB393" s="71" t="s">
        <v>64</v>
      </c>
      <c r="AC393" s="71" t="s">
        <v>65</v>
      </c>
      <c r="AD393" s="71" t="s">
        <v>62</v>
      </c>
      <c r="AE393" s="71" t="s">
        <v>63</v>
      </c>
      <c r="AF393" s="71" t="s">
        <v>63</v>
      </c>
      <c r="AG393" s="71"/>
      <c r="AH393" s="71" t="s">
        <v>85</v>
      </c>
      <c r="AI393" s="71" t="s">
        <v>63</v>
      </c>
      <c r="AJ393" s="71" t="s">
        <v>63</v>
      </c>
      <c r="AK393" s="71" t="s">
        <v>63</v>
      </c>
      <c r="AL393" s="71" t="s">
        <v>63</v>
      </c>
      <c r="AM393" s="71" t="s">
        <v>132</v>
      </c>
      <c r="AN393" s="71"/>
      <c r="AO393" s="71"/>
      <c r="AP393" s="71" t="s">
        <v>5644</v>
      </c>
      <c r="AQ393" s="71" t="s">
        <v>285</v>
      </c>
      <c r="AR393" s="71" t="s">
        <v>62</v>
      </c>
      <c r="AS393" s="71"/>
      <c r="AT393" s="71" t="s">
        <v>63</v>
      </c>
      <c r="AU393" s="71"/>
      <c r="AV393" s="79" t="str" cm="1">
        <f t="array" ref="AV39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93" s="79" t="str" cm="1">
        <f t="array" ref="AW39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93" s="71" t="str" cm="1">
        <f t="array" ref="AX39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93" s="71"/>
      <c r="AZ393" s="71"/>
      <c r="BA393" s="71" t="s">
        <v>5645</v>
      </c>
      <c r="BB393" s="73" t="s">
        <v>5646</v>
      </c>
      <c r="BC393" s="36"/>
      <c r="BD393" s="35"/>
    </row>
    <row r="394" spans="1:56" ht="75" customHeight="1">
      <c r="A394" s="70">
        <v>393</v>
      </c>
      <c r="B394" s="71" t="s">
        <v>5647</v>
      </c>
      <c r="C394" s="71" t="s">
        <v>5648</v>
      </c>
      <c r="D394" s="71" t="s">
        <v>5649</v>
      </c>
      <c r="E394" s="71" t="s">
        <v>1479</v>
      </c>
      <c r="F394" s="71" t="s">
        <v>231</v>
      </c>
      <c r="G394" s="71" t="s">
        <v>232</v>
      </c>
      <c r="H394" s="71" t="s">
        <v>97</v>
      </c>
      <c r="I394" s="71" t="s">
        <v>5650</v>
      </c>
      <c r="J394" s="71" t="s">
        <v>5651</v>
      </c>
      <c r="K394" s="71" t="s">
        <v>243</v>
      </c>
      <c r="L394" s="71" t="s">
        <v>5652</v>
      </c>
      <c r="M394" s="71" t="s">
        <v>5653</v>
      </c>
      <c r="N394" s="71"/>
      <c r="O394" s="71"/>
      <c r="P394" s="71"/>
      <c r="Q394" s="71"/>
      <c r="R394" s="71"/>
      <c r="S394" s="71"/>
      <c r="T394" s="71"/>
      <c r="U394" s="71"/>
      <c r="V394" s="71"/>
      <c r="W394" s="71"/>
      <c r="X394" s="71"/>
      <c r="Y394" s="71"/>
      <c r="Z394" s="71"/>
      <c r="AA394" s="71"/>
      <c r="AB394" s="71" t="s">
        <v>64</v>
      </c>
      <c r="AC394" s="71" t="s">
        <v>65</v>
      </c>
      <c r="AD394" s="71" t="s">
        <v>62</v>
      </c>
      <c r="AE394" s="71" t="s">
        <v>62</v>
      </c>
      <c r="AF394" s="71" t="s">
        <v>63</v>
      </c>
      <c r="AG394" s="71"/>
      <c r="AH394" s="71" t="s">
        <v>85</v>
      </c>
      <c r="AI394" s="71" t="s">
        <v>63</v>
      </c>
      <c r="AJ394" s="71" t="s">
        <v>63</v>
      </c>
      <c r="AK394" s="71" t="s">
        <v>63</v>
      </c>
      <c r="AL394" s="71" t="s">
        <v>63</v>
      </c>
      <c r="AM394" s="71" t="s">
        <v>63</v>
      </c>
      <c r="AN394" s="71"/>
      <c r="AO394" s="71"/>
      <c r="AP394" s="71" t="s">
        <v>5654</v>
      </c>
      <c r="AQ394" s="71" t="s">
        <v>5655</v>
      </c>
      <c r="AR394" s="71" t="s">
        <v>132</v>
      </c>
      <c r="AS394" s="71"/>
      <c r="AT394" s="71" t="s">
        <v>63</v>
      </c>
      <c r="AU394" s="71"/>
      <c r="AV394" s="79" t="str" cm="1">
        <f t="array" ref="AV39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94" s="79" t="str" cm="1">
        <f t="array" ref="AW39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94" s="71" t="str" cm="1">
        <f t="array" ref="AX39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94" s="71"/>
      <c r="AZ394" s="71"/>
      <c r="BA394" s="22" t="s">
        <v>5656</v>
      </c>
      <c r="BB394" s="73" t="s">
        <v>5657</v>
      </c>
      <c r="BC394" s="36"/>
      <c r="BD394" s="35"/>
    </row>
    <row r="395" spans="1:56" ht="75" customHeight="1">
      <c r="A395" s="70">
        <v>394</v>
      </c>
      <c r="B395" s="71" t="s">
        <v>5658</v>
      </c>
      <c r="C395" s="71" t="s">
        <v>999</v>
      </c>
      <c r="D395" s="71" t="s">
        <v>5659</v>
      </c>
      <c r="E395" s="71" t="s">
        <v>1478</v>
      </c>
      <c r="F395" s="71" t="s">
        <v>231</v>
      </c>
      <c r="G395" s="71" t="s">
        <v>232</v>
      </c>
      <c r="H395" s="71" t="s">
        <v>56</v>
      </c>
      <c r="I395" s="71" t="s">
        <v>5660</v>
      </c>
      <c r="J395" s="71" t="s">
        <v>1831</v>
      </c>
      <c r="K395" s="71" t="s">
        <v>5661</v>
      </c>
      <c r="L395" s="71" t="s">
        <v>5662</v>
      </c>
      <c r="M395" s="71" t="s">
        <v>5663</v>
      </c>
      <c r="N395" s="71"/>
      <c r="O395" s="71"/>
      <c r="P395" s="71"/>
      <c r="Q395" s="71"/>
      <c r="R395" s="71"/>
      <c r="S395" s="71"/>
      <c r="T395" s="71"/>
      <c r="U395" s="71"/>
      <c r="V395" s="71"/>
      <c r="W395" s="71"/>
      <c r="X395" s="71"/>
      <c r="Y395" s="71"/>
      <c r="Z395" s="71"/>
      <c r="AA395" s="71"/>
      <c r="AB395" s="71" t="s">
        <v>64</v>
      </c>
      <c r="AC395" s="71" t="s">
        <v>65</v>
      </c>
      <c r="AD395" s="71" t="s">
        <v>62</v>
      </c>
      <c r="AE395" s="71" t="s">
        <v>62</v>
      </c>
      <c r="AF395" s="71" t="s">
        <v>63</v>
      </c>
      <c r="AG395" s="71"/>
      <c r="AH395" s="71" t="s">
        <v>85</v>
      </c>
      <c r="AI395" s="71" t="s">
        <v>63</v>
      </c>
      <c r="AJ395" s="71" t="s">
        <v>63</v>
      </c>
      <c r="AK395" s="71" t="s">
        <v>63</v>
      </c>
      <c r="AL395" s="71" t="s">
        <v>62</v>
      </c>
      <c r="AM395" s="71" t="s">
        <v>132</v>
      </c>
      <c r="AN395" s="71"/>
      <c r="AO395" s="71"/>
      <c r="AP395" s="71" t="s">
        <v>5664</v>
      </c>
      <c r="AQ395" s="71" t="s">
        <v>272</v>
      </c>
      <c r="AR395" s="71" t="s">
        <v>63</v>
      </c>
      <c r="AS395" s="71"/>
      <c r="AT395" s="71" t="s">
        <v>63</v>
      </c>
      <c r="AU395" s="71"/>
      <c r="AV395" s="79" t="str" cm="1">
        <f t="array" ref="AV39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95" s="79" t="str" cm="1">
        <f t="array" ref="AW39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95" s="71" t="str" cm="1">
        <f t="array" ref="AX39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95" s="71"/>
      <c r="AZ395" s="71"/>
      <c r="BA395" s="71" t="s">
        <v>5665</v>
      </c>
      <c r="BB395" s="73" t="s">
        <v>5488</v>
      </c>
      <c r="BC395" s="36"/>
      <c r="BD395" s="35"/>
    </row>
    <row r="396" spans="1:56" ht="75" customHeight="1">
      <c r="A396" s="70">
        <v>395</v>
      </c>
      <c r="B396" s="71" t="s">
        <v>5666</v>
      </c>
      <c r="C396" s="71" t="s">
        <v>289</v>
      </c>
      <c r="D396" s="71" t="s">
        <v>5667</v>
      </c>
      <c r="E396" s="71" t="s">
        <v>1479</v>
      </c>
      <c r="F396" s="71" t="s">
        <v>231</v>
      </c>
      <c r="G396" s="71" t="s">
        <v>232</v>
      </c>
      <c r="H396" s="71" t="s">
        <v>233</v>
      </c>
      <c r="I396" s="71" t="s">
        <v>1976</v>
      </c>
      <c r="J396" s="71" t="s">
        <v>1432</v>
      </c>
      <c r="K396" s="71" t="s">
        <v>266</v>
      </c>
      <c r="L396" s="71" t="s">
        <v>5668</v>
      </c>
      <c r="M396" s="71" t="s">
        <v>5669</v>
      </c>
      <c r="N396" s="71" t="s">
        <v>1502</v>
      </c>
      <c r="O396" s="71" t="s">
        <v>1506</v>
      </c>
      <c r="P396" s="71"/>
      <c r="Q396" s="71"/>
      <c r="R396" s="71"/>
      <c r="S396" s="71"/>
      <c r="T396" s="71"/>
      <c r="U396" s="71"/>
      <c r="V396" s="71"/>
      <c r="W396" s="71"/>
      <c r="X396" s="71"/>
      <c r="Y396" s="71"/>
      <c r="Z396" s="71"/>
      <c r="AA396" s="71"/>
      <c r="AB396" s="71" t="s">
        <v>64</v>
      </c>
      <c r="AC396" s="71" t="s">
        <v>100</v>
      </c>
      <c r="AD396" s="71" t="s">
        <v>62</v>
      </c>
      <c r="AE396" s="71" t="s">
        <v>62</v>
      </c>
      <c r="AF396" s="71" t="s">
        <v>63</v>
      </c>
      <c r="AG396" s="71"/>
      <c r="AH396" s="71" t="s">
        <v>66</v>
      </c>
      <c r="AI396" s="71" t="s">
        <v>63</v>
      </c>
      <c r="AJ396" s="71" t="s">
        <v>63</v>
      </c>
      <c r="AK396" s="71" t="s">
        <v>63</v>
      </c>
      <c r="AL396" s="71" t="s">
        <v>132</v>
      </c>
      <c r="AM396" s="71" t="s">
        <v>132</v>
      </c>
      <c r="AN396" s="71"/>
      <c r="AO396" s="71"/>
      <c r="AP396" s="71" t="s">
        <v>5670</v>
      </c>
      <c r="AQ396" s="71" t="s">
        <v>1976</v>
      </c>
      <c r="AR396" s="71" t="s">
        <v>62</v>
      </c>
      <c r="AS396" s="71"/>
      <c r="AT396" s="71" t="s">
        <v>62</v>
      </c>
      <c r="AU396" s="71"/>
      <c r="AV396" s="79" t="str" cm="1">
        <f t="array" ref="AV39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96" s="79" t="str" cm="1">
        <f t="array" ref="AW39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96" s="71" t="str" cm="1">
        <f t="array" ref="AX39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96" s="71"/>
      <c r="AZ396" s="71"/>
      <c r="BA396" s="71" t="s">
        <v>5671</v>
      </c>
      <c r="BB396" s="73" t="s">
        <v>5672</v>
      </c>
      <c r="BC396" s="36"/>
      <c r="BD396" s="35"/>
    </row>
    <row r="397" spans="1:56" ht="75" customHeight="1">
      <c r="A397" s="70">
        <v>396</v>
      </c>
      <c r="B397" s="71" t="s">
        <v>5673</v>
      </c>
      <c r="C397" s="71" t="s">
        <v>5235</v>
      </c>
      <c r="D397" s="71" t="s">
        <v>5674</v>
      </c>
      <c r="E397" s="71" t="s">
        <v>1430</v>
      </c>
      <c r="F397" s="71" t="s">
        <v>231</v>
      </c>
      <c r="G397" s="71" t="s">
        <v>232</v>
      </c>
      <c r="H397" s="71" t="s">
        <v>233</v>
      </c>
      <c r="I397" s="71" t="s">
        <v>2145</v>
      </c>
      <c r="J397" s="71" t="s">
        <v>1432</v>
      </c>
      <c r="K397" s="71" t="s">
        <v>243</v>
      </c>
      <c r="L397" s="71" t="s">
        <v>5675</v>
      </c>
      <c r="M397" s="71" t="s">
        <v>5676</v>
      </c>
      <c r="N397" s="71" t="s">
        <v>1505</v>
      </c>
      <c r="O397" s="71" t="s">
        <v>4948</v>
      </c>
      <c r="P397" s="71"/>
      <c r="Q397" s="71"/>
      <c r="R397" s="71"/>
      <c r="S397" s="71"/>
      <c r="T397" s="71"/>
      <c r="U397" s="71"/>
      <c r="V397" s="71"/>
      <c r="W397" s="71"/>
      <c r="X397" s="71"/>
      <c r="Y397" s="71"/>
      <c r="Z397" s="71"/>
      <c r="AA397" s="71"/>
      <c r="AB397" s="71" t="s">
        <v>64</v>
      </c>
      <c r="AC397" s="71" t="s">
        <v>100</v>
      </c>
      <c r="AD397" s="71" t="s">
        <v>62</v>
      </c>
      <c r="AE397" s="71" t="s">
        <v>63</v>
      </c>
      <c r="AF397" s="71" t="s">
        <v>63</v>
      </c>
      <c r="AG397" s="71"/>
      <c r="AH397" s="71" t="s">
        <v>66</v>
      </c>
      <c r="AI397" s="71" t="s">
        <v>132</v>
      </c>
      <c r="AJ397" s="71" t="s">
        <v>63</v>
      </c>
      <c r="AK397" s="71" t="s">
        <v>63</v>
      </c>
      <c r="AL397" s="71" t="s">
        <v>63</v>
      </c>
      <c r="AM397" s="71" t="s">
        <v>62</v>
      </c>
      <c r="AN397" s="71"/>
      <c r="AO397" s="71"/>
      <c r="AP397" s="71" t="s">
        <v>5677</v>
      </c>
      <c r="AQ397" s="71" t="s">
        <v>5678</v>
      </c>
      <c r="AR397" s="71" t="s">
        <v>62</v>
      </c>
      <c r="AS397" s="71"/>
      <c r="AT397" s="71" t="s">
        <v>63</v>
      </c>
      <c r="AU397" s="71"/>
      <c r="AV397" s="79" t="str" cm="1">
        <f t="array" ref="AV39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97" s="79" t="str" cm="1">
        <f t="array" ref="AW39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97" s="71" t="str" cm="1">
        <f t="array" ref="AX39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97" s="71"/>
      <c r="AZ397" s="71"/>
      <c r="BA397" s="22" t="s">
        <v>5679</v>
      </c>
      <c r="BB397" s="73" t="s">
        <v>5680</v>
      </c>
      <c r="BC397" s="36"/>
      <c r="BD397" s="35"/>
    </row>
    <row r="398" spans="1:56" ht="75" customHeight="1">
      <c r="A398" s="70">
        <v>397</v>
      </c>
      <c r="B398" s="71" t="s">
        <v>5681</v>
      </c>
      <c r="C398" s="71" t="s">
        <v>289</v>
      </c>
      <c r="D398" s="71" t="s">
        <v>5682</v>
      </c>
      <c r="E398" s="71" t="s">
        <v>1479</v>
      </c>
      <c r="F398" s="71" t="s">
        <v>231</v>
      </c>
      <c r="G398" s="71" t="s">
        <v>232</v>
      </c>
      <c r="H398" s="71" t="s">
        <v>233</v>
      </c>
      <c r="I398" s="71" t="s">
        <v>737</v>
      </c>
      <c r="J398" s="71" t="s">
        <v>1432</v>
      </c>
      <c r="K398" s="71" t="s">
        <v>266</v>
      </c>
      <c r="L398" s="71" t="s">
        <v>5683</v>
      </c>
      <c r="M398" s="71" t="s">
        <v>5684</v>
      </c>
      <c r="N398" s="71"/>
      <c r="O398" s="71"/>
      <c r="P398" s="71"/>
      <c r="Q398" s="71"/>
      <c r="R398" s="71"/>
      <c r="S398" s="71"/>
      <c r="T398" s="71"/>
      <c r="U398" s="71"/>
      <c r="V398" s="71"/>
      <c r="W398" s="71"/>
      <c r="X398" s="71"/>
      <c r="Y398" s="71"/>
      <c r="Z398" s="71"/>
      <c r="AA398" s="71"/>
      <c r="AB398" s="71" t="s">
        <v>64</v>
      </c>
      <c r="AC398" s="71" t="s">
        <v>100</v>
      </c>
      <c r="AD398" s="71" t="s">
        <v>62</v>
      </c>
      <c r="AE398" s="71" t="s">
        <v>62</v>
      </c>
      <c r="AF398" s="71" t="s">
        <v>63</v>
      </c>
      <c r="AG398" s="71"/>
      <c r="AH398" s="71" t="s">
        <v>66</v>
      </c>
      <c r="AI398" s="71" t="s">
        <v>63</v>
      </c>
      <c r="AJ398" s="71" t="s">
        <v>63</v>
      </c>
      <c r="AK398" s="71" t="s">
        <v>63</v>
      </c>
      <c r="AL398" s="71" t="s">
        <v>62</v>
      </c>
      <c r="AM398" s="71" t="s">
        <v>62</v>
      </c>
      <c r="AN398" s="71"/>
      <c r="AO398" s="71"/>
      <c r="AP398" s="71" t="s">
        <v>5685</v>
      </c>
      <c r="AQ398" s="71" t="s">
        <v>5686</v>
      </c>
      <c r="AR398" s="71" t="s">
        <v>132</v>
      </c>
      <c r="AS398" s="71"/>
      <c r="AT398" s="71" t="s">
        <v>62</v>
      </c>
      <c r="AU398" s="71"/>
      <c r="AV398" s="79" t="str" cm="1">
        <f t="array" ref="AV39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98" s="79" t="str" cm="1">
        <f t="array" ref="AW39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98" s="71" t="str" cm="1">
        <f t="array" ref="AX39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98" s="71"/>
      <c r="AZ398" s="71"/>
      <c r="BA398" s="71" t="s">
        <v>5687</v>
      </c>
      <c r="BB398" s="73" t="s">
        <v>5688</v>
      </c>
      <c r="BC398" s="36"/>
      <c r="BD398" s="35"/>
    </row>
    <row r="399" spans="1:56" ht="75" customHeight="1">
      <c r="A399" s="70">
        <v>398</v>
      </c>
      <c r="B399" s="71" t="s">
        <v>5689</v>
      </c>
      <c r="C399" s="71" t="s">
        <v>1110</v>
      </c>
      <c r="D399" s="71" t="s">
        <v>5690</v>
      </c>
      <c r="E399" s="71" t="s">
        <v>1502</v>
      </c>
      <c r="F399" s="71" t="s">
        <v>231</v>
      </c>
      <c r="G399" s="71" t="s">
        <v>232</v>
      </c>
      <c r="H399" s="71" t="s">
        <v>233</v>
      </c>
      <c r="I399" s="71" t="s">
        <v>1215</v>
      </c>
      <c r="J399" s="71" t="s">
        <v>1432</v>
      </c>
      <c r="K399" s="71" t="s">
        <v>243</v>
      </c>
      <c r="L399" s="71" t="s">
        <v>5691</v>
      </c>
      <c r="M399" s="71" t="s">
        <v>5692</v>
      </c>
      <c r="N399" s="71"/>
      <c r="O399" s="71"/>
      <c r="P399" s="71"/>
      <c r="Q399" s="71"/>
      <c r="R399" s="71"/>
      <c r="S399" s="71"/>
      <c r="T399" s="71"/>
      <c r="U399" s="71"/>
      <c r="V399" s="71"/>
      <c r="W399" s="71"/>
      <c r="X399" s="71"/>
      <c r="Y399" s="71"/>
      <c r="Z399" s="71"/>
      <c r="AA399" s="71"/>
      <c r="AB399" s="71" t="s">
        <v>64</v>
      </c>
      <c r="AC399" s="71" t="s">
        <v>65</v>
      </c>
      <c r="AD399" s="71" t="s">
        <v>62</v>
      </c>
      <c r="AE399" s="71" t="s">
        <v>62</v>
      </c>
      <c r="AF399" s="71" t="s">
        <v>63</v>
      </c>
      <c r="AG399" s="71"/>
      <c r="AH399" s="71" t="s">
        <v>85</v>
      </c>
      <c r="AI399" s="71" t="s">
        <v>63</v>
      </c>
      <c r="AJ399" s="71" t="s">
        <v>132</v>
      </c>
      <c r="AK399" s="71" t="s">
        <v>132</v>
      </c>
      <c r="AL399" s="71" t="s">
        <v>63</v>
      </c>
      <c r="AM399" s="71" t="s">
        <v>63</v>
      </c>
      <c r="AN399" s="71"/>
      <c r="AO399" s="71"/>
      <c r="AP399" s="71" t="s">
        <v>5693</v>
      </c>
      <c r="AQ399" s="71" t="s">
        <v>5694</v>
      </c>
      <c r="AR399" s="71" t="s">
        <v>132</v>
      </c>
      <c r="AS399" s="71"/>
      <c r="AT399" s="71" t="s">
        <v>63</v>
      </c>
      <c r="AU399" s="71"/>
      <c r="AV399" s="79" t="str" cm="1">
        <f t="array" ref="AV39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399" s="79" t="str" cm="1">
        <f t="array" ref="AW39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399" s="71" t="str" cm="1">
        <f t="array" ref="AX39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399" s="71"/>
      <c r="AZ399" s="71"/>
      <c r="BA399" s="22" t="s">
        <v>5695</v>
      </c>
      <c r="BB399" s="73" t="s">
        <v>5696</v>
      </c>
      <c r="BC399" s="36"/>
      <c r="BD399" s="35"/>
    </row>
    <row r="400" spans="1:56" ht="75" customHeight="1">
      <c r="A400" s="70">
        <v>399</v>
      </c>
      <c r="B400" s="71" t="s">
        <v>5697</v>
      </c>
      <c r="C400" s="71" t="s">
        <v>5698</v>
      </c>
      <c r="D400" s="71" t="s">
        <v>5699</v>
      </c>
      <c r="E400" s="71" t="s">
        <v>1478</v>
      </c>
      <c r="F400" s="71" t="s">
        <v>231</v>
      </c>
      <c r="G400" s="71" t="s">
        <v>232</v>
      </c>
      <c r="H400" s="71" t="s">
        <v>233</v>
      </c>
      <c r="I400" s="71" t="s">
        <v>509</v>
      </c>
      <c r="J400" s="71" t="s">
        <v>1432</v>
      </c>
      <c r="K400" s="71" t="s">
        <v>218</v>
      </c>
      <c r="L400" s="71" t="s">
        <v>5700</v>
      </c>
      <c r="M400" s="71" t="s">
        <v>5701</v>
      </c>
      <c r="N400" s="71"/>
      <c r="O400" s="71"/>
      <c r="P400" s="71"/>
      <c r="Q400" s="71"/>
      <c r="R400" s="71"/>
      <c r="S400" s="71"/>
      <c r="T400" s="71"/>
      <c r="U400" s="71"/>
      <c r="V400" s="71"/>
      <c r="W400" s="71"/>
      <c r="X400" s="71"/>
      <c r="Y400" s="71"/>
      <c r="Z400" s="71"/>
      <c r="AA400" s="71"/>
      <c r="AB400" s="71" t="s">
        <v>64</v>
      </c>
      <c r="AC400" s="71" t="s">
        <v>65</v>
      </c>
      <c r="AD400" s="71" t="s">
        <v>62</v>
      </c>
      <c r="AE400" s="71" t="s">
        <v>62</v>
      </c>
      <c r="AF400" s="71" t="s">
        <v>63</v>
      </c>
      <c r="AG400" s="71"/>
      <c r="AH400" s="71" t="s">
        <v>85</v>
      </c>
      <c r="AI400" s="71" t="s">
        <v>63</v>
      </c>
      <c r="AJ400" s="71" t="s">
        <v>63</v>
      </c>
      <c r="AK400" s="71" t="s">
        <v>63</v>
      </c>
      <c r="AL400" s="71" t="s">
        <v>62</v>
      </c>
      <c r="AM400" s="71" t="s">
        <v>63</v>
      </c>
      <c r="AN400" s="71"/>
      <c r="AO400" s="71"/>
      <c r="AP400" s="71" t="s">
        <v>5702</v>
      </c>
      <c r="AQ400" s="71" t="s">
        <v>509</v>
      </c>
      <c r="AR400" s="71" t="s">
        <v>62</v>
      </c>
      <c r="AS400" s="71"/>
      <c r="AT400" s="71" t="s">
        <v>63</v>
      </c>
      <c r="AU400" s="71"/>
      <c r="AV400" s="79" t="str" cm="1">
        <f t="array" ref="AV40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00" s="79" t="str" cm="1">
        <f t="array" ref="AW40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00" s="71" t="str" cm="1">
        <f t="array" ref="AX40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00" s="71"/>
      <c r="AZ400" s="71"/>
      <c r="BA400" s="71" t="s">
        <v>5703</v>
      </c>
      <c r="BB400" s="73" t="s">
        <v>520</v>
      </c>
      <c r="BC400" s="36"/>
      <c r="BD400" s="35"/>
    </row>
    <row r="401" spans="1:56" ht="75" customHeight="1">
      <c r="A401" s="70">
        <v>400</v>
      </c>
      <c r="B401" s="71" t="s">
        <v>5704</v>
      </c>
      <c r="C401" s="71" t="s">
        <v>1110</v>
      </c>
      <c r="D401" s="71" t="s">
        <v>5705</v>
      </c>
      <c r="E401" s="71" t="s">
        <v>1452</v>
      </c>
      <c r="F401" s="71" t="s">
        <v>231</v>
      </c>
      <c r="G401" s="71" t="s">
        <v>232</v>
      </c>
      <c r="H401" s="71" t="s">
        <v>217</v>
      </c>
      <c r="I401" s="71" t="s">
        <v>1215</v>
      </c>
      <c r="J401" s="71" t="s">
        <v>1432</v>
      </c>
      <c r="K401" s="71" t="s">
        <v>243</v>
      </c>
      <c r="L401" s="71" t="s">
        <v>5706</v>
      </c>
      <c r="M401" s="71" t="s">
        <v>5707</v>
      </c>
      <c r="N401" s="71"/>
      <c r="O401" s="71"/>
      <c r="P401" s="71"/>
      <c r="Q401" s="71"/>
      <c r="R401" s="71"/>
      <c r="S401" s="71"/>
      <c r="T401" s="71"/>
      <c r="U401" s="71"/>
      <c r="V401" s="71"/>
      <c r="W401" s="71"/>
      <c r="X401" s="71"/>
      <c r="Y401" s="71"/>
      <c r="Z401" s="71"/>
      <c r="AA401" s="71"/>
      <c r="AB401" s="71" t="s">
        <v>64</v>
      </c>
      <c r="AC401" s="71" t="s">
        <v>65</v>
      </c>
      <c r="AD401" s="71" t="s">
        <v>62</v>
      </c>
      <c r="AE401" s="71" t="s">
        <v>63</v>
      </c>
      <c r="AF401" s="71" t="s">
        <v>63</v>
      </c>
      <c r="AG401" s="71"/>
      <c r="AH401" s="71" t="s">
        <v>66</v>
      </c>
      <c r="AI401" s="71" t="s">
        <v>132</v>
      </c>
      <c r="AJ401" s="71" t="s">
        <v>63</v>
      </c>
      <c r="AK401" s="71" t="s">
        <v>63</v>
      </c>
      <c r="AL401" s="71" t="s">
        <v>62</v>
      </c>
      <c r="AM401" s="71" t="s">
        <v>132</v>
      </c>
      <c r="AN401" s="71"/>
      <c r="AO401" s="71"/>
      <c r="AP401" s="71" t="s">
        <v>5708</v>
      </c>
      <c r="AQ401" s="71" t="s">
        <v>5709</v>
      </c>
      <c r="AR401" s="71" t="s">
        <v>62</v>
      </c>
      <c r="AS401" s="71"/>
      <c r="AT401" s="71" t="s">
        <v>63</v>
      </c>
      <c r="AU401" s="71"/>
      <c r="AV401" s="79" t="str" cm="1">
        <f t="array" ref="AV40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01" s="79" t="str" cm="1">
        <f t="array" ref="AW40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01" s="71" t="str" cm="1">
        <f t="array" ref="AX40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01" s="71"/>
      <c r="AZ401" s="71"/>
      <c r="BA401" s="22" t="s">
        <v>5710</v>
      </c>
      <c r="BB401" s="73" t="s">
        <v>5696</v>
      </c>
      <c r="BC401" s="36"/>
      <c r="BD401" s="35"/>
    </row>
    <row r="402" spans="1:56" ht="75" customHeight="1">
      <c r="A402" s="70">
        <v>401</v>
      </c>
      <c r="B402" s="71" t="s">
        <v>5711</v>
      </c>
      <c r="C402" s="71" t="s">
        <v>5237</v>
      </c>
      <c r="D402" s="71" t="s">
        <v>5712</v>
      </c>
      <c r="E402" s="71" t="s">
        <v>1502</v>
      </c>
      <c r="F402" s="71" t="s">
        <v>54</v>
      </c>
      <c r="G402" s="71" t="s">
        <v>125</v>
      </c>
      <c r="H402" s="71" t="s">
        <v>97</v>
      </c>
      <c r="I402" s="71" t="s">
        <v>5713</v>
      </c>
      <c r="J402" s="71" t="s">
        <v>4309</v>
      </c>
      <c r="K402" s="71" t="s">
        <v>243</v>
      </c>
      <c r="L402" s="71" t="s">
        <v>5714</v>
      </c>
      <c r="M402" s="71" t="s">
        <v>5715</v>
      </c>
      <c r="N402" s="71" t="s">
        <v>1452</v>
      </c>
      <c r="O402" s="71" t="s">
        <v>1609</v>
      </c>
      <c r="P402" s="71" t="s">
        <v>60</v>
      </c>
      <c r="Q402" s="71" t="s">
        <v>81</v>
      </c>
      <c r="R402" s="71" t="s">
        <v>629</v>
      </c>
      <c r="S402" s="71" t="s">
        <v>62</v>
      </c>
      <c r="T402" s="71" t="s">
        <v>62</v>
      </c>
      <c r="U402" s="71" t="s">
        <v>62</v>
      </c>
      <c r="V402" s="71" t="s">
        <v>62</v>
      </c>
      <c r="W402" s="71" t="s">
        <v>63</v>
      </c>
      <c r="X402" s="71" t="s">
        <v>63</v>
      </c>
      <c r="Y402" s="71" t="s">
        <v>62</v>
      </c>
      <c r="Z402" s="71" t="s">
        <v>63</v>
      </c>
      <c r="AA402" s="71" t="s">
        <v>63</v>
      </c>
      <c r="AB402" s="71" t="s">
        <v>64</v>
      </c>
      <c r="AC402" s="71" t="s">
        <v>84</v>
      </c>
      <c r="AD402" s="71" t="s">
        <v>62</v>
      </c>
      <c r="AE402" s="71" t="s">
        <v>62</v>
      </c>
      <c r="AF402" s="71" t="s">
        <v>62</v>
      </c>
      <c r="AG402" s="71" t="s">
        <v>63</v>
      </c>
      <c r="AH402" s="71" t="s">
        <v>85</v>
      </c>
      <c r="AI402" s="71" t="s">
        <v>63</v>
      </c>
      <c r="AJ402" s="71" t="s">
        <v>63</v>
      </c>
      <c r="AK402" s="71" t="s">
        <v>63</v>
      </c>
      <c r="AL402" s="71" t="s">
        <v>62</v>
      </c>
      <c r="AM402" s="71" t="s">
        <v>132</v>
      </c>
      <c r="AN402" s="71" t="s">
        <v>5716</v>
      </c>
      <c r="AO402" s="71" t="s">
        <v>5717</v>
      </c>
      <c r="AP402" s="71" t="s">
        <v>5718</v>
      </c>
      <c r="AQ402" s="71" t="s">
        <v>5719</v>
      </c>
      <c r="AR402" s="71" t="s">
        <v>63</v>
      </c>
      <c r="AS402" s="71"/>
      <c r="AT402" s="71" t="s">
        <v>63</v>
      </c>
      <c r="AU402" s="71" t="s">
        <v>72</v>
      </c>
      <c r="AV402" s="79" t="str" cm="1">
        <f t="array" ref="AV40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02" s="79" t="str" cm="1">
        <f t="array" ref="AW40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02" s="71" t="str" cm="1">
        <f t="array" ref="AX40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402" s="71" t="s">
        <v>63</v>
      </c>
      <c r="AZ402" s="71"/>
      <c r="BA402" s="71" t="s">
        <v>5720</v>
      </c>
      <c r="BB402" s="73" t="s">
        <v>5721</v>
      </c>
      <c r="BC402" s="36"/>
      <c r="BD402" s="35"/>
    </row>
    <row r="403" spans="1:56" ht="75" customHeight="1">
      <c r="A403" s="70">
        <v>402</v>
      </c>
      <c r="B403" s="71" t="s">
        <v>5722</v>
      </c>
      <c r="C403" s="71" t="s">
        <v>706</v>
      </c>
      <c r="D403" s="71" t="s">
        <v>5723</v>
      </c>
      <c r="E403" s="71" t="s">
        <v>1502</v>
      </c>
      <c r="F403" s="71" t="s">
        <v>54</v>
      </c>
      <c r="G403" s="71" t="s">
        <v>125</v>
      </c>
      <c r="H403" s="71" t="s">
        <v>233</v>
      </c>
      <c r="I403" s="71" t="s">
        <v>2164</v>
      </c>
      <c r="J403" s="71" t="s">
        <v>1432</v>
      </c>
      <c r="K403" s="71" t="s">
        <v>315</v>
      </c>
      <c r="L403" s="71" t="s">
        <v>5724</v>
      </c>
      <c r="M403" s="71" t="s">
        <v>5725</v>
      </c>
      <c r="N403" s="71"/>
      <c r="O403" s="71"/>
      <c r="P403" s="71" t="s">
        <v>60</v>
      </c>
      <c r="Q403" s="71" t="s">
        <v>155</v>
      </c>
      <c r="R403" s="71" t="s">
        <v>1669</v>
      </c>
      <c r="S403" s="71" t="s">
        <v>63</v>
      </c>
      <c r="T403" s="71" t="s">
        <v>62</v>
      </c>
      <c r="U403" s="71" t="s">
        <v>62</v>
      </c>
      <c r="V403" s="71" t="s">
        <v>63</v>
      </c>
      <c r="W403" s="71" t="s">
        <v>63</v>
      </c>
      <c r="X403" s="71" t="s">
        <v>63</v>
      </c>
      <c r="Y403" s="71" t="s">
        <v>62</v>
      </c>
      <c r="Z403" s="71" t="s">
        <v>62</v>
      </c>
      <c r="AA403" s="71" t="s">
        <v>63</v>
      </c>
      <c r="AB403" s="71" t="s">
        <v>142</v>
      </c>
      <c r="AC403" s="71" t="s">
        <v>65</v>
      </c>
      <c r="AD403" s="71" t="s">
        <v>62</v>
      </c>
      <c r="AE403" s="71" t="s">
        <v>62</v>
      </c>
      <c r="AF403" s="71" t="s">
        <v>62</v>
      </c>
      <c r="AG403" s="71" t="s">
        <v>63</v>
      </c>
      <c r="AH403" s="71" t="s">
        <v>85</v>
      </c>
      <c r="AI403" s="71" t="s">
        <v>63</v>
      </c>
      <c r="AJ403" s="71" t="s">
        <v>132</v>
      </c>
      <c r="AK403" s="71" t="s">
        <v>132</v>
      </c>
      <c r="AL403" s="71" t="s">
        <v>63</v>
      </c>
      <c r="AM403" s="71" t="s">
        <v>63</v>
      </c>
      <c r="AN403" s="71" t="s">
        <v>5726</v>
      </c>
      <c r="AO403" s="71" t="s">
        <v>5727</v>
      </c>
      <c r="AP403" s="71" t="s">
        <v>5728</v>
      </c>
      <c r="AQ403" s="71" t="s">
        <v>5729</v>
      </c>
      <c r="AR403" s="71" t="s">
        <v>132</v>
      </c>
      <c r="AS403" s="71"/>
      <c r="AT403" s="71" t="s">
        <v>63</v>
      </c>
      <c r="AU403" s="71" t="s">
        <v>1673</v>
      </c>
      <c r="AV403" s="79" cm="1">
        <f t="array" ref="AV40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7.0000000000000007E-2</v>
      </c>
      <c r="AW403" s="79" cm="1">
        <f t="array" ref="AW40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7.0000000000000007E-2</v>
      </c>
      <c r="AX403" s="71" t="str" cm="1">
        <f t="array" ref="AX40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403" s="71" t="s">
        <v>63</v>
      </c>
      <c r="AZ403" s="71"/>
      <c r="BA403" s="71" t="s">
        <v>5730</v>
      </c>
      <c r="BB403" s="73" t="s">
        <v>5731</v>
      </c>
      <c r="BC403" s="36"/>
      <c r="BD403" s="35"/>
    </row>
    <row r="404" spans="1:56" ht="75" customHeight="1">
      <c r="A404" s="70">
        <v>403</v>
      </c>
      <c r="B404" s="71" t="s">
        <v>5732</v>
      </c>
      <c r="C404" s="71" t="s">
        <v>735</v>
      </c>
      <c r="D404" s="71" t="s">
        <v>5733</v>
      </c>
      <c r="E404" s="71" t="s">
        <v>1575</v>
      </c>
      <c r="F404" s="71" t="s">
        <v>231</v>
      </c>
      <c r="G404" s="71" t="s">
        <v>584</v>
      </c>
      <c r="H404" s="71" t="s">
        <v>217</v>
      </c>
      <c r="I404" s="71" t="s">
        <v>1431</v>
      </c>
      <c r="J404" s="71" t="s">
        <v>1432</v>
      </c>
      <c r="K404" s="71" t="s">
        <v>266</v>
      </c>
      <c r="L404" s="71" t="s">
        <v>5734</v>
      </c>
      <c r="M404" s="71" t="s">
        <v>5735</v>
      </c>
      <c r="N404" s="71"/>
      <c r="O404" s="71"/>
      <c r="P404" s="71"/>
      <c r="Q404" s="71"/>
      <c r="R404" s="71"/>
      <c r="S404" s="71"/>
      <c r="T404" s="71"/>
      <c r="U404" s="71"/>
      <c r="V404" s="71"/>
      <c r="W404" s="71"/>
      <c r="X404" s="71"/>
      <c r="Y404" s="71"/>
      <c r="Z404" s="71"/>
      <c r="AA404" s="71"/>
      <c r="AB404" s="71" t="s">
        <v>64</v>
      </c>
      <c r="AC404" s="71" t="s">
        <v>65</v>
      </c>
      <c r="AD404" s="71" t="s">
        <v>62</v>
      </c>
      <c r="AE404" s="71" t="s">
        <v>63</v>
      </c>
      <c r="AF404" s="71" t="s">
        <v>63</v>
      </c>
      <c r="AG404" s="71"/>
      <c r="AH404" s="71" t="s">
        <v>66</v>
      </c>
      <c r="AI404" s="71" t="s">
        <v>63</v>
      </c>
      <c r="AJ404" s="71" t="s">
        <v>63</v>
      </c>
      <c r="AK404" s="71" t="s">
        <v>63</v>
      </c>
      <c r="AL404" s="71" t="s">
        <v>62</v>
      </c>
      <c r="AM404" s="71" t="s">
        <v>63</v>
      </c>
      <c r="AN404" s="71"/>
      <c r="AO404" s="71"/>
      <c r="AP404" s="71" t="s">
        <v>5736</v>
      </c>
      <c r="AQ404" s="71" t="s">
        <v>1431</v>
      </c>
      <c r="AR404" s="71" t="s">
        <v>132</v>
      </c>
      <c r="AS404" s="71"/>
      <c r="AT404" s="71" t="s">
        <v>62</v>
      </c>
      <c r="AU404" s="71"/>
      <c r="AV404" s="79" t="str" cm="1">
        <f t="array" ref="AV40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04" s="79" t="str" cm="1">
        <f t="array" ref="AW40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04" s="71" t="str" cm="1">
        <f t="array" ref="AX40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04" s="71"/>
      <c r="AZ404" s="71"/>
      <c r="BA404" s="71" t="s">
        <v>5737</v>
      </c>
      <c r="BB404" s="73" t="s">
        <v>5738</v>
      </c>
      <c r="BC404" s="36"/>
      <c r="BD404" s="35"/>
    </row>
    <row r="405" spans="1:56" ht="75" customHeight="1">
      <c r="A405" s="70">
        <v>404</v>
      </c>
      <c r="B405" s="71" t="s">
        <v>5739</v>
      </c>
      <c r="C405" s="71" t="s">
        <v>735</v>
      </c>
      <c r="D405" s="71" t="s">
        <v>5740</v>
      </c>
      <c r="E405" s="71" t="s">
        <v>1486</v>
      </c>
      <c r="F405" s="71" t="s">
        <v>231</v>
      </c>
      <c r="G405" s="71" t="s">
        <v>736</v>
      </c>
      <c r="H405" s="71" t="s">
        <v>217</v>
      </c>
      <c r="I405" s="71" t="s">
        <v>509</v>
      </c>
      <c r="J405" s="71" t="s">
        <v>1432</v>
      </c>
      <c r="K405" s="71" t="s">
        <v>218</v>
      </c>
      <c r="L405" s="71" t="s">
        <v>5741</v>
      </c>
      <c r="M405" s="71" t="s">
        <v>5742</v>
      </c>
      <c r="N405" s="71"/>
      <c r="O405" s="71"/>
      <c r="P405" s="71"/>
      <c r="Q405" s="71"/>
      <c r="R405" s="71"/>
      <c r="S405" s="71"/>
      <c r="T405" s="71"/>
      <c r="U405" s="71"/>
      <c r="V405" s="71"/>
      <c r="W405" s="71"/>
      <c r="X405" s="71"/>
      <c r="Y405" s="71"/>
      <c r="Z405" s="71"/>
      <c r="AA405" s="71"/>
      <c r="AB405" s="71" t="s">
        <v>64</v>
      </c>
      <c r="AC405" s="71" t="s">
        <v>65</v>
      </c>
      <c r="AD405" s="71" t="s">
        <v>62</v>
      </c>
      <c r="AE405" s="71" t="s">
        <v>63</v>
      </c>
      <c r="AF405" s="71" t="s">
        <v>63</v>
      </c>
      <c r="AG405" s="71"/>
      <c r="AH405" s="71" t="s">
        <v>66</v>
      </c>
      <c r="AI405" s="71" t="s">
        <v>63</v>
      </c>
      <c r="AJ405" s="71" t="s">
        <v>63</v>
      </c>
      <c r="AK405" s="71" t="s">
        <v>63</v>
      </c>
      <c r="AL405" s="71" t="s">
        <v>62</v>
      </c>
      <c r="AM405" s="71" t="s">
        <v>63</v>
      </c>
      <c r="AN405" s="71"/>
      <c r="AO405" s="71"/>
      <c r="AP405" s="71" t="s">
        <v>5743</v>
      </c>
      <c r="AQ405" s="71" t="s">
        <v>509</v>
      </c>
      <c r="AR405" s="71" t="s">
        <v>62</v>
      </c>
      <c r="AS405" s="71"/>
      <c r="AT405" s="71" t="s">
        <v>63</v>
      </c>
      <c r="AU405" s="71"/>
      <c r="AV405" s="79" t="str" cm="1">
        <f t="array" ref="AV40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05" s="79" t="str" cm="1">
        <f t="array" ref="AW40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05" s="71" t="str" cm="1">
        <f t="array" ref="AX40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05" s="71"/>
      <c r="AZ405" s="71"/>
      <c r="BA405" s="71" t="s">
        <v>5744</v>
      </c>
      <c r="BB405" s="73" t="s">
        <v>5354</v>
      </c>
      <c r="BC405" s="36"/>
      <c r="BD405" s="35"/>
    </row>
    <row r="406" spans="1:56" ht="75" customHeight="1">
      <c r="A406" s="70">
        <v>405</v>
      </c>
      <c r="B406" s="71" t="s">
        <v>5745</v>
      </c>
      <c r="C406" s="71" t="s">
        <v>1269</v>
      </c>
      <c r="D406" s="71" t="s">
        <v>5746</v>
      </c>
      <c r="E406" s="71" t="s">
        <v>1505</v>
      </c>
      <c r="F406" s="71" t="s">
        <v>231</v>
      </c>
      <c r="G406" s="71" t="s">
        <v>786</v>
      </c>
      <c r="H406" s="71" t="s">
        <v>233</v>
      </c>
      <c r="I406" s="71" t="s">
        <v>1147</v>
      </c>
      <c r="J406" s="71" t="s">
        <v>1432</v>
      </c>
      <c r="K406" s="71" t="s">
        <v>266</v>
      </c>
      <c r="L406" s="71" t="s">
        <v>5747</v>
      </c>
      <c r="M406" s="71" t="s">
        <v>5748</v>
      </c>
      <c r="N406" s="71"/>
      <c r="O406" s="71"/>
      <c r="P406" s="71"/>
      <c r="Q406" s="71"/>
      <c r="R406" s="71"/>
      <c r="S406" s="71"/>
      <c r="T406" s="71"/>
      <c r="U406" s="71"/>
      <c r="V406" s="71"/>
      <c r="W406" s="71"/>
      <c r="X406" s="71"/>
      <c r="Y406" s="71"/>
      <c r="Z406" s="71"/>
      <c r="AA406" s="71"/>
      <c r="AB406" s="71" t="s">
        <v>64</v>
      </c>
      <c r="AC406" s="71" t="s">
        <v>65</v>
      </c>
      <c r="AD406" s="71" t="s">
        <v>62</v>
      </c>
      <c r="AE406" s="71" t="s">
        <v>63</v>
      </c>
      <c r="AF406" s="71" t="s">
        <v>63</v>
      </c>
      <c r="AG406" s="71"/>
      <c r="AH406" s="71" t="s">
        <v>85</v>
      </c>
      <c r="AI406" s="71" t="s">
        <v>63</v>
      </c>
      <c r="AJ406" s="71" t="s">
        <v>63</v>
      </c>
      <c r="AK406" s="71" t="s">
        <v>63</v>
      </c>
      <c r="AL406" s="71" t="s">
        <v>63</v>
      </c>
      <c r="AM406" s="71" t="s">
        <v>132</v>
      </c>
      <c r="AN406" s="71"/>
      <c r="AO406" s="71"/>
      <c r="AP406" s="71" t="s">
        <v>5749</v>
      </c>
      <c r="AQ406" s="71" t="s">
        <v>5750</v>
      </c>
      <c r="AR406" s="71" t="s">
        <v>62</v>
      </c>
      <c r="AS406" s="71"/>
      <c r="AT406" s="71" t="s">
        <v>63</v>
      </c>
      <c r="AU406" s="71"/>
      <c r="AV406" s="79" t="str" cm="1">
        <f t="array" ref="AV40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06" s="79" t="str" cm="1">
        <f t="array" ref="AW40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06" s="71" t="str" cm="1">
        <f t="array" ref="AX40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06" s="71"/>
      <c r="AZ406" s="71"/>
      <c r="BA406" s="71" t="s">
        <v>5751</v>
      </c>
      <c r="BB406" s="73" t="s">
        <v>5752</v>
      </c>
      <c r="BC406" s="36"/>
      <c r="BD406" s="35"/>
    </row>
    <row r="407" spans="1:56" ht="75" customHeight="1">
      <c r="A407" s="70">
        <v>406</v>
      </c>
      <c r="B407" s="71" t="s">
        <v>5753</v>
      </c>
      <c r="C407" s="71" t="s">
        <v>735</v>
      </c>
      <c r="D407" s="71" t="s">
        <v>5754</v>
      </c>
      <c r="E407" s="71" t="s">
        <v>1494</v>
      </c>
      <c r="F407" s="71" t="s">
        <v>231</v>
      </c>
      <c r="G407" s="71" t="s">
        <v>736</v>
      </c>
      <c r="H407" s="71" t="s">
        <v>217</v>
      </c>
      <c r="I407" s="71" t="s">
        <v>1944</v>
      </c>
      <c r="J407" s="71" t="s">
        <v>1432</v>
      </c>
      <c r="K407" s="71" t="s">
        <v>218</v>
      </c>
      <c r="L407" s="71" t="s">
        <v>5755</v>
      </c>
      <c r="M407" s="71" t="s">
        <v>5756</v>
      </c>
      <c r="N407" s="71"/>
      <c r="O407" s="71"/>
      <c r="P407" s="71"/>
      <c r="Q407" s="71"/>
      <c r="R407" s="71"/>
      <c r="S407" s="71"/>
      <c r="T407" s="71"/>
      <c r="U407" s="71"/>
      <c r="V407" s="71"/>
      <c r="W407" s="71"/>
      <c r="X407" s="71"/>
      <c r="Y407" s="71"/>
      <c r="Z407" s="71"/>
      <c r="AA407" s="71"/>
      <c r="AB407" s="71" t="s">
        <v>64</v>
      </c>
      <c r="AC407" s="71" t="s">
        <v>65</v>
      </c>
      <c r="AD407" s="71" t="s">
        <v>62</v>
      </c>
      <c r="AE407" s="71" t="s">
        <v>63</v>
      </c>
      <c r="AF407" s="71" t="s">
        <v>63</v>
      </c>
      <c r="AG407" s="71"/>
      <c r="AH407" s="71" t="s">
        <v>66</v>
      </c>
      <c r="AI407" s="71" t="s">
        <v>63</v>
      </c>
      <c r="AJ407" s="71" t="s">
        <v>63</v>
      </c>
      <c r="AK407" s="71" t="s">
        <v>63</v>
      </c>
      <c r="AL407" s="71" t="s">
        <v>62</v>
      </c>
      <c r="AM407" s="71" t="s">
        <v>63</v>
      </c>
      <c r="AN407" s="71"/>
      <c r="AO407" s="71"/>
      <c r="AP407" s="71" t="s">
        <v>5757</v>
      </c>
      <c r="AQ407" s="71" t="s">
        <v>1944</v>
      </c>
      <c r="AR407" s="71" t="s">
        <v>62</v>
      </c>
      <c r="AS407" s="71"/>
      <c r="AT407" s="71" t="s">
        <v>63</v>
      </c>
      <c r="AU407" s="71"/>
      <c r="AV407" s="79" t="str" cm="1">
        <f t="array" ref="AV40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07" s="79" t="str" cm="1">
        <f t="array" ref="AW40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07" s="71" t="str" cm="1">
        <f t="array" ref="AX40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07" s="71"/>
      <c r="AZ407" s="71"/>
      <c r="BA407" s="71" t="s">
        <v>5758</v>
      </c>
      <c r="BB407" s="73" t="s">
        <v>5759</v>
      </c>
      <c r="BC407" s="36"/>
      <c r="BD407" s="35"/>
    </row>
    <row r="408" spans="1:56" ht="75" customHeight="1">
      <c r="A408" s="70">
        <v>407</v>
      </c>
      <c r="B408" s="71" t="s">
        <v>5760</v>
      </c>
      <c r="C408" s="71" t="s">
        <v>735</v>
      </c>
      <c r="D408" s="71" t="s">
        <v>5761</v>
      </c>
      <c r="E408" s="71" t="s">
        <v>1575</v>
      </c>
      <c r="F408" s="71" t="s">
        <v>231</v>
      </c>
      <c r="G408" s="71" t="s">
        <v>736</v>
      </c>
      <c r="H408" s="71" t="s">
        <v>217</v>
      </c>
      <c r="I408" s="71" t="s">
        <v>428</v>
      </c>
      <c r="J408" s="71" t="s">
        <v>1432</v>
      </c>
      <c r="K408" s="71" t="s">
        <v>315</v>
      </c>
      <c r="L408" s="71" t="s">
        <v>5762</v>
      </c>
      <c r="M408" s="71" t="s">
        <v>5763</v>
      </c>
      <c r="N408" s="71"/>
      <c r="O408" s="71"/>
      <c r="P408" s="71"/>
      <c r="Q408" s="71"/>
      <c r="R408" s="71"/>
      <c r="S408" s="71"/>
      <c r="T408" s="71"/>
      <c r="U408" s="71"/>
      <c r="V408" s="71"/>
      <c r="W408" s="71"/>
      <c r="X408" s="71"/>
      <c r="Y408" s="71"/>
      <c r="Z408" s="71"/>
      <c r="AA408" s="71"/>
      <c r="AB408" s="71" t="s">
        <v>64</v>
      </c>
      <c r="AC408" s="71" t="s">
        <v>65</v>
      </c>
      <c r="AD408" s="71" t="s">
        <v>62</v>
      </c>
      <c r="AE408" s="71" t="s">
        <v>62</v>
      </c>
      <c r="AF408" s="71" t="s">
        <v>63</v>
      </c>
      <c r="AG408" s="71"/>
      <c r="AH408" s="71" t="s">
        <v>66</v>
      </c>
      <c r="AI408" s="71" t="s">
        <v>63</v>
      </c>
      <c r="AJ408" s="71" t="s">
        <v>132</v>
      </c>
      <c r="AK408" s="71" t="s">
        <v>63</v>
      </c>
      <c r="AL408" s="71" t="s">
        <v>62</v>
      </c>
      <c r="AM408" s="71" t="s">
        <v>63</v>
      </c>
      <c r="AN408" s="71"/>
      <c r="AO408" s="71"/>
      <c r="AP408" s="71" t="s">
        <v>5764</v>
      </c>
      <c r="AQ408" s="71" t="s">
        <v>5765</v>
      </c>
      <c r="AR408" s="71" t="s">
        <v>63</v>
      </c>
      <c r="AS408" s="71"/>
      <c r="AT408" s="71" t="s">
        <v>63</v>
      </c>
      <c r="AU408" s="71"/>
      <c r="AV408" s="79" t="str" cm="1">
        <f t="array" ref="AV40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08" s="79" t="str" cm="1">
        <f t="array" ref="AW40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08" s="71" t="str" cm="1">
        <f t="array" ref="AX40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08" s="71"/>
      <c r="AZ408" s="71"/>
      <c r="BA408" s="71" t="s">
        <v>5766</v>
      </c>
      <c r="BB408" s="73"/>
      <c r="BC408" s="36"/>
      <c r="BD408" s="35"/>
    </row>
    <row r="409" spans="1:56" ht="75" customHeight="1">
      <c r="A409" s="70">
        <v>408</v>
      </c>
      <c r="B409" s="71" t="s">
        <v>5767</v>
      </c>
      <c r="C409" s="71" t="s">
        <v>735</v>
      </c>
      <c r="D409" s="71" t="s">
        <v>5768</v>
      </c>
      <c r="E409" s="71" t="s">
        <v>1442</v>
      </c>
      <c r="F409" s="71" t="s">
        <v>231</v>
      </c>
      <c r="G409" s="71" t="s">
        <v>736</v>
      </c>
      <c r="H409" s="71" t="s">
        <v>217</v>
      </c>
      <c r="I409" s="71" t="s">
        <v>194</v>
      </c>
      <c r="J409" s="71" t="s">
        <v>1432</v>
      </c>
      <c r="K409" s="71" t="s">
        <v>315</v>
      </c>
      <c r="L409" s="71" t="s">
        <v>5769</v>
      </c>
      <c r="M409" s="71" t="s">
        <v>5770</v>
      </c>
      <c r="N409" s="71"/>
      <c r="O409" s="71"/>
      <c r="P409" s="71"/>
      <c r="Q409" s="71"/>
      <c r="R409" s="71"/>
      <c r="S409" s="71"/>
      <c r="T409" s="71"/>
      <c r="U409" s="71"/>
      <c r="V409" s="71"/>
      <c r="W409" s="71"/>
      <c r="X409" s="71"/>
      <c r="Y409" s="71"/>
      <c r="Z409" s="71"/>
      <c r="AA409" s="71"/>
      <c r="AB409" s="71" t="s">
        <v>64</v>
      </c>
      <c r="AC409" s="71" t="s">
        <v>65</v>
      </c>
      <c r="AD409" s="71" t="s">
        <v>62</v>
      </c>
      <c r="AE409" s="71" t="s">
        <v>63</v>
      </c>
      <c r="AF409" s="71" t="s">
        <v>63</v>
      </c>
      <c r="AG409" s="71"/>
      <c r="AH409" s="71" t="s">
        <v>66</v>
      </c>
      <c r="AI409" s="71" t="s">
        <v>63</v>
      </c>
      <c r="AJ409" s="71" t="s">
        <v>132</v>
      </c>
      <c r="AK409" s="71" t="s">
        <v>132</v>
      </c>
      <c r="AL409" s="71" t="s">
        <v>62</v>
      </c>
      <c r="AM409" s="71" t="s">
        <v>63</v>
      </c>
      <c r="AN409" s="71"/>
      <c r="AO409" s="71"/>
      <c r="AP409" s="71" t="s">
        <v>4853</v>
      </c>
      <c r="AQ409" s="71" t="s">
        <v>194</v>
      </c>
      <c r="AR409" s="71" t="s">
        <v>62</v>
      </c>
      <c r="AS409" s="71"/>
      <c r="AT409" s="71" t="s">
        <v>63</v>
      </c>
      <c r="AU409" s="71"/>
      <c r="AV409" s="79" t="str" cm="1">
        <f t="array" ref="AV40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09" s="79" t="str" cm="1">
        <f t="array" ref="AW40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09" s="71" t="str" cm="1">
        <f t="array" ref="AX40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09" s="71"/>
      <c r="AZ409" s="71"/>
      <c r="BA409" s="71" t="s">
        <v>5771</v>
      </c>
      <c r="BB409" s="73" t="s">
        <v>4855</v>
      </c>
      <c r="BC409" s="36"/>
      <c r="BD409" s="35"/>
    </row>
    <row r="410" spans="1:56" ht="75" customHeight="1">
      <c r="A410" s="70">
        <v>409</v>
      </c>
      <c r="B410" s="71" t="s">
        <v>5772</v>
      </c>
      <c r="C410" s="71" t="s">
        <v>735</v>
      </c>
      <c r="D410" s="71" t="s">
        <v>5773</v>
      </c>
      <c r="E410" s="71" t="s">
        <v>1494</v>
      </c>
      <c r="F410" s="71" t="s">
        <v>231</v>
      </c>
      <c r="G410" s="71" t="s">
        <v>736</v>
      </c>
      <c r="H410" s="71" t="s">
        <v>217</v>
      </c>
      <c r="I410" s="71" t="s">
        <v>194</v>
      </c>
      <c r="J410" s="71" t="s">
        <v>1432</v>
      </c>
      <c r="K410" s="71" t="s">
        <v>315</v>
      </c>
      <c r="L410" s="71" t="s">
        <v>5774</v>
      </c>
      <c r="M410" s="71" t="s">
        <v>5775</v>
      </c>
      <c r="N410" s="71"/>
      <c r="O410" s="71"/>
      <c r="P410" s="71"/>
      <c r="Q410" s="71"/>
      <c r="R410" s="71"/>
      <c r="S410" s="71"/>
      <c r="T410" s="71"/>
      <c r="U410" s="71"/>
      <c r="V410" s="71"/>
      <c r="W410" s="71"/>
      <c r="X410" s="71"/>
      <c r="Y410" s="71"/>
      <c r="Z410" s="71"/>
      <c r="AA410" s="71"/>
      <c r="AB410" s="71" t="s">
        <v>64</v>
      </c>
      <c r="AC410" s="71" t="s">
        <v>65</v>
      </c>
      <c r="AD410" s="71" t="s">
        <v>62</v>
      </c>
      <c r="AE410" s="71" t="s">
        <v>63</v>
      </c>
      <c r="AF410" s="71" t="s">
        <v>63</v>
      </c>
      <c r="AG410" s="71"/>
      <c r="AH410" s="71" t="s">
        <v>66</v>
      </c>
      <c r="AI410" s="71" t="s">
        <v>63</v>
      </c>
      <c r="AJ410" s="71" t="s">
        <v>132</v>
      </c>
      <c r="AK410" s="71" t="s">
        <v>132</v>
      </c>
      <c r="AL410" s="71" t="s">
        <v>62</v>
      </c>
      <c r="AM410" s="71" t="s">
        <v>63</v>
      </c>
      <c r="AN410" s="71"/>
      <c r="AO410" s="71"/>
      <c r="AP410" s="71" t="s">
        <v>5776</v>
      </c>
      <c r="AQ410" s="71" t="s">
        <v>194</v>
      </c>
      <c r="AR410" s="71" t="s">
        <v>62</v>
      </c>
      <c r="AS410" s="71"/>
      <c r="AT410" s="71" t="s">
        <v>63</v>
      </c>
      <c r="AU410" s="71"/>
      <c r="AV410" s="79" t="str" cm="1">
        <f t="array" ref="AV41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10" s="79" t="str" cm="1">
        <f t="array" ref="AW41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10" s="71" t="str" cm="1">
        <f t="array" ref="AX41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10" s="71"/>
      <c r="AZ410" s="71"/>
      <c r="BA410" s="71" t="s">
        <v>5777</v>
      </c>
      <c r="BB410" s="73" t="s">
        <v>5778</v>
      </c>
      <c r="BC410" s="36"/>
      <c r="BD410" s="35"/>
    </row>
    <row r="411" spans="1:56" ht="75" customHeight="1">
      <c r="A411" s="70">
        <v>410</v>
      </c>
      <c r="B411" s="71" t="s">
        <v>5779</v>
      </c>
      <c r="C411" s="71" t="s">
        <v>735</v>
      </c>
      <c r="D411" s="71" t="s">
        <v>5780</v>
      </c>
      <c r="E411" s="71" t="s">
        <v>1452</v>
      </c>
      <c r="F411" s="71" t="s">
        <v>231</v>
      </c>
      <c r="G411" s="71" t="s">
        <v>736</v>
      </c>
      <c r="H411" s="71" t="s">
        <v>217</v>
      </c>
      <c r="I411" s="71" t="s">
        <v>1215</v>
      </c>
      <c r="J411" s="71" t="s">
        <v>1432</v>
      </c>
      <c r="K411" s="71" t="s">
        <v>243</v>
      </c>
      <c r="L411" s="71" t="s">
        <v>5781</v>
      </c>
      <c r="M411" s="71" t="s">
        <v>5782</v>
      </c>
      <c r="N411" s="71"/>
      <c r="O411" s="71"/>
      <c r="P411" s="71"/>
      <c r="Q411" s="71"/>
      <c r="R411" s="71"/>
      <c r="S411" s="71"/>
      <c r="T411" s="71"/>
      <c r="U411" s="71"/>
      <c r="V411" s="71"/>
      <c r="W411" s="71"/>
      <c r="X411" s="71"/>
      <c r="Y411" s="71"/>
      <c r="Z411" s="71"/>
      <c r="AA411" s="71"/>
      <c r="AB411" s="71" t="s">
        <v>64</v>
      </c>
      <c r="AC411" s="71" t="s">
        <v>84</v>
      </c>
      <c r="AD411" s="71" t="s">
        <v>62</v>
      </c>
      <c r="AE411" s="71" t="s">
        <v>62</v>
      </c>
      <c r="AF411" s="71" t="s">
        <v>63</v>
      </c>
      <c r="AG411" s="71"/>
      <c r="AH411" s="71" t="s">
        <v>66</v>
      </c>
      <c r="AI411" s="71" t="s">
        <v>132</v>
      </c>
      <c r="AJ411" s="71" t="s">
        <v>63</v>
      </c>
      <c r="AK411" s="71" t="s">
        <v>63</v>
      </c>
      <c r="AL411" s="71" t="s">
        <v>62</v>
      </c>
      <c r="AM411" s="71" t="s">
        <v>132</v>
      </c>
      <c r="AN411" s="71"/>
      <c r="AO411" s="71"/>
      <c r="AP411" s="71" t="s">
        <v>5783</v>
      </c>
      <c r="AQ411" s="71" t="s">
        <v>5784</v>
      </c>
      <c r="AR411" s="71" t="s">
        <v>62</v>
      </c>
      <c r="AS411" s="71"/>
      <c r="AT411" s="71" t="s">
        <v>63</v>
      </c>
      <c r="AU411" s="71"/>
      <c r="AV411" s="79" t="str" cm="1">
        <f t="array" ref="AV41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11" s="79" t="str" cm="1">
        <f t="array" ref="AW41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11" s="71" t="str" cm="1">
        <f t="array" ref="AX41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11" s="71"/>
      <c r="AZ411" s="71"/>
      <c r="BA411" s="22" t="s">
        <v>5785</v>
      </c>
      <c r="BB411" s="73" t="s">
        <v>5786</v>
      </c>
      <c r="BC411" s="36"/>
      <c r="BD411" s="35"/>
    </row>
    <row r="412" spans="1:56" ht="75" customHeight="1">
      <c r="A412" s="70">
        <v>411</v>
      </c>
      <c r="B412" s="71" t="s">
        <v>5787</v>
      </c>
      <c r="C412" s="71" t="s">
        <v>735</v>
      </c>
      <c r="D412" s="71" t="s">
        <v>5788</v>
      </c>
      <c r="E412" s="71" t="s">
        <v>1502</v>
      </c>
      <c r="F412" s="71" t="s">
        <v>231</v>
      </c>
      <c r="G412" s="71" t="s">
        <v>736</v>
      </c>
      <c r="H412" s="71" t="s">
        <v>217</v>
      </c>
      <c r="I412" s="71" t="s">
        <v>790</v>
      </c>
      <c r="J412" s="71" t="s">
        <v>1432</v>
      </c>
      <c r="K412" s="71" t="s">
        <v>218</v>
      </c>
      <c r="L412" s="71" t="s">
        <v>5789</v>
      </c>
      <c r="M412" s="71" t="s">
        <v>5790</v>
      </c>
      <c r="N412" s="71"/>
      <c r="O412" s="71"/>
      <c r="P412" s="71"/>
      <c r="Q412" s="71"/>
      <c r="R412" s="71"/>
      <c r="S412" s="71"/>
      <c r="T412" s="71"/>
      <c r="U412" s="71"/>
      <c r="V412" s="71"/>
      <c r="W412" s="71"/>
      <c r="X412" s="71"/>
      <c r="Y412" s="71"/>
      <c r="Z412" s="71"/>
      <c r="AA412" s="71"/>
      <c r="AB412" s="71" t="s">
        <v>64</v>
      </c>
      <c r="AC412" s="71" t="s">
        <v>65</v>
      </c>
      <c r="AD412" s="71" t="s">
        <v>62</v>
      </c>
      <c r="AE412" s="71" t="s">
        <v>63</v>
      </c>
      <c r="AF412" s="71" t="s">
        <v>63</v>
      </c>
      <c r="AG412" s="71"/>
      <c r="AH412" s="71" t="s">
        <v>66</v>
      </c>
      <c r="AI412" s="71" t="s">
        <v>63</v>
      </c>
      <c r="AJ412" s="71" t="s">
        <v>63</v>
      </c>
      <c r="AK412" s="71" t="s">
        <v>63</v>
      </c>
      <c r="AL412" s="71" t="s">
        <v>132</v>
      </c>
      <c r="AM412" s="71" t="s">
        <v>63</v>
      </c>
      <c r="AN412" s="71"/>
      <c r="AO412" s="71"/>
      <c r="AP412" s="71" t="s">
        <v>5791</v>
      </c>
      <c r="AQ412" s="71" t="s">
        <v>790</v>
      </c>
      <c r="AR412" s="71" t="s">
        <v>62</v>
      </c>
      <c r="AS412" s="71"/>
      <c r="AT412" s="71" t="s">
        <v>63</v>
      </c>
      <c r="AU412" s="71"/>
      <c r="AV412" s="79" t="str" cm="1">
        <f t="array" ref="AV41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12" s="79" t="str" cm="1">
        <f t="array" ref="AW41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12" s="71" t="str" cm="1">
        <f t="array" ref="AX41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12" s="71"/>
      <c r="AZ412" s="71"/>
      <c r="BA412" s="71" t="s">
        <v>5792</v>
      </c>
      <c r="BB412" s="73" t="s">
        <v>5793</v>
      </c>
      <c r="BC412" s="36"/>
      <c r="BD412" s="35"/>
    </row>
    <row r="413" spans="1:56" ht="75" customHeight="1">
      <c r="A413" s="70">
        <v>412</v>
      </c>
      <c r="B413" s="71" t="s">
        <v>5794</v>
      </c>
      <c r="C413" s="71" t="s">
        <v>1142</v>
      </c>
      <c r="D413" s="71" t="s">
        <v>5795</v>
      </c>
      <c r="E413" s="71" t="s">
        <v>1522</v>
      </c>
      <c r="F413" s="71" t="s">
        <v>231</v>
      </c>
      <c r="G413" s="71" t="s">
        <v>736</v>
      </c>
      <c r="H413" s="71" t="s">
        <v>217</v>
      </c>
      <c r="I413" s="71" t="s">
        <v>2162</v>
      </c>
      <c r="J413" s="71" t="s">
        <v>1432</v>
      </c>
      <c r="K413" s="71" t="s">
        <v>315</v>
      </c>
      <c r="L413" s="71" t="s">
        <v>5796</v>
      </c>
      <c r="M413" s="71" t="s">
        <v>5797</v>
      </c>
      <c r="N413" s="71"/>
      <c r="O413" s="71"/>
      <c r="P413" s="71"/>
      <c r="Q413" s="71"/>
      <c r="R413" s="71"/>
      <c r="S413" s="71"/>
      <c r="T413" s="71"/>
      <c r="U413" s="71"/>
      <c r="V413" s="71"/>
      <c r="W413" s="71"/>
      <c r="X413" s="71"/>
      <c r="Y413" s="71"/>
      <c r="Z413" s="71"/>
      <c r="AA413" s="71"/>
      <c r="AB413" s="71" t="s">
        <v>64</v>
      </c>
      <c r="AC413" s="71" t="s">
        <v>65</v>
      </c>
      <c r="AD413" s="71" t="s">
        <v>62</v>
      </c>
      <c r="AE413" s="71" t="s">
        <v>62</v>
      </c>
      <c r="AF413" s="71" t="s">
        <v>63</v>
      </c>
      <c r="AG413" s="71"/>
      <c r="AH413" s="71" t="s">
        <v>66</v>
      </c>
      <c r="AI413" s="71" t="s">
        <v>63</v>
      </c>
      <c r="AJ413" s="71" t="s">
        <v>132</v>
      </c>
      <c r="AK413" s="71" t="s">
        <v>63</v>
      </c>
      <c r="AL413" s="71" t="s">
        <v>62</v>
      </c>
      <c r="AM413" s="71" t="s">
        <v>63</v>
      </c>
      <c r="AN413" s="71"/>
      <c r="AO413" s="71"/>
      <c r="AP413" s="71" t="s">
        <v>5798</v>
      </c>
      <c r="AQ413" s="71" t="s">
        <v>465</v>
      </c>
      <c r="AR413" s="71" t="s">
        <v>132</v>
      </c>
      <c r="AS413" s="71"/>
      <c r="AT413" s="71" t="s">
        <v>62</v>
      </c>
      <c r="AU413" s="71"/>
      <c r="AV413" s="79" t="str" cm="1">
        <f t="array" ref="AV41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13" s="79" t="str" cm="1">
        <f t="array" ref="AW41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13" s="71" t="str" cm="1">
        <f t="array" ref="AX41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13" s="71"/>
      <c r="AZ413" s="71"/>
      <c r="BA413" s="71" t="s">
        <v>5799</v>
      </c>
      <c r="BB413" s="73"/>
      <c r="BC413" s="36"/>
      <c r="BD413" s="35"/>
    </row>
    <row r="414" spans="1:56" ht="75" customHeight="1">
      <c r="A414" s="70">
        <v>413</v>
      </c>
      <c r="B414" s="71" t="s">
        <v>5800</v>
      </c>
      <c r="C414" s="71" t="s">
        <v>735</v>
      </c>
      <c r="D414" s="71" t="s">
        <v>5801</v>
      </c>
      <c r="E414" s="71" t="s">
        <v>1442</v>
      </c>
      <c r="F414" s="71" t="s">
        <v>231</v>
      </c>
      <c r="G414" s="71" t="s">
        <v>736</v>
      </c>
      <c r="H414" s="71" t="s">
        <v>217</v>
      </c>
      <c r="I414" s="71" t="s">
        <v>608</v>
      </c>
      <c r="J414" s="71" t="s">
        <v>1432</v>
      </c>
      <c r="K414" s="71" t="s">
        <v>266</v>
      </c>
      <c r="L414" s="71" t="s">
        <v>5802</v>
      </c>
      <c r="M414" s="71" t="s">
        <v>5803</v>
      </c>
      <c r="N414" s="71"/>
      <c r="O414" s="71"/>
      <c r="P414" s="71"/>
      <c r="Q414" s="71"/>
      <c r="R414" s="71"/>
      <c r="S414" s="71"/>
      <c r="T414" s="71"/>
      <c r="U414" s="71"/>
      <c r="V414" s="71"/>
      <c r="W414" s="71"/>
      <c r="X414" s="71"/>
      <c r="Y414" s="71"/>
      <c r="Z414" s="71"/>
      <c r="AA414" s="71"/>
      <c r="AB414" s="71" t="s">
        <v>64</v>
      </c>
      <c r="AC414" s="71" t="s">
        <v>65</v>
      </c>
      <c r="AD414" s="71" t="s">
        <v>62</v>
      </c>
      <c r="AE414" s="71" t="s">
        <v>63</v>
      </c>
      <c r="AF414" s="71" t="s">
        <v>63</v>
      </c>
      <c r="AG414" s="71"/>
      <c r="AH414" s="71" t="s">
        <v>66</v>
      </c>
      <c r="AI414" s="71" t="s">
        <v>63</v>
      </c>
      <c r="AJ414" s="71" t="s">
        <v>63</v>
      </c>
      <c r="AK414" s="71" t="s">
        <v>63</v>
      </c>
      <c r="AL414" s="71" t="s">
        <v>62</v>
      </c>
      <c r="AM414" s="71" t="s">
        <v>63</v>
      </c>
      <c r="AN414" s="71"/>
      <c r="AO414" s="71"/>
      <c r="AP414" s="71" t="s">
        <v>5309</v>
      </c>
      <c r="AQ414" s="71" t="s">
        <v>608</v>
      </c>
      <c r="AR414" s="71" t="s">
        <v>62</v>
      </c>
      <c r="AS414" s="71"/>
      <c r="AT414" s="71" t="s">
        <v>63</v>
      </c>
      <c r="AU414" s="71"/>
      <c r="AV414" s="79" t="str" cm="1">
        <f t="array" ref="AV41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14" s="79" t="str" cm="1">
        <f t="array" ref="AW41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14" s="71" t="str" cm="1">
        <f t="array" ref="AX41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14" s="71"/>
      <c r="AZ414" s="71"/>
      <c r="BA414" s="71" t="s">
        <v>5804</v>
      </c>
      <c r="BB414" s="73" t="s">
        <v>4305</v>
      </c>
      <c r="BC414" s="36"/>
      <c r="BD414" s="35"/>
    </row>
    <row r="415" spans="1:56" ht="75" customHeight="1">
      <c r="A415" s="70">
        <v>414</v>
      </c>
      <c r="B415" s="71" t="s">
        <v>5805</v>
      </c>
      <c r="C415" s="71" t="s">
        <v>735</v>
      </c>
      <c r="D415" s="71" t="s">
        <v>5806</v>
      </c>
      <c r="E415" s="71" t="s">
        <v>1748</v>
      </c>
      <c r="F415" s="71" t="s">
        <v>231</v>
      </c>
      <c r="G415" s="71" t="s">
        <v>736</v>
      </c>
      <c r="H415" s="71" t="s">
        <v>217</v>
      </c>
      <c r="I415" s="71" t="s">
        <v>840</v>
      </c>
      <c r="J415" s="71" t="s">
        <v>1432</v>
      </c>
      <c r="K415" s="71" t="s">
        <v>315</v>
      </c>
      <c r="L415" s="71" t="s">
        <v>5807</v>
      </c>
      <c r="M415" s="71" t="s">
        <v>5808</v>
      </c>
      <c r="N415" s="71"/>
      <c r="O415" s="71"/>
      <c r="P415" s="71"/>
      <c r="Q415" s="71"/>
      <c r="R415" s="71"/>
      <c r="S415" s="71"/>
      <c r="T415" s="71"/>
      <c r="U415" s="71"/>
      <c r="V415" s="71"/>
      <c r="W415" s="71"/>
      <c r="X415" s="71"/>
      <c r="Y415" s="71"/>
      <c r="Z415" s="71"/>
      <c r="AA415" s="71"/>
      <c r="AB415" s="71" t="s">
        <v>64</v>
      </c>
      <c r="AC415" s="71" t="s">
        <v>65</v>
      </c>
      <c r="AD415" s="71" t="s">
        <v>62</v>
      </c>
      <c r="AE415" s="71" t="s">
        <v>62</v>
      </c>
      <c r="AF415" s="71" t="s">
        <v>63</v>
      </c>
      <c r="AG415" s="71"/>
      <c r="AH415" s="71" t="s">
        <v>66</v>
      </c>
      <c r="AI415" s="71" t="s">
        <v>63</v>
      </c>
      <c r="AJ415" s="71" t="s">
        <v>132</v>
      </c>
      <c r="AK415" s="71" t="s">
        <v>63</v>
      </c>
      <c r="AL415" s="71" t="s">
        <v>62</v>
      </c>
      <c r="AM415" s="71" t="s">
        <v>63</v>
      </c>
      <c r="AN415" s="71"/>
      <c r="AO415" s="71"/>
      <c r="AP415" s="71" t="s">
        <v>5809</v>
      </c>
      <c r="AQ415" s="71" t="s">
        <v>5810</v>
      </c>
      <c r="AR415" s="71" t="s">
        <v>62</v>
      </c>
      <c r="AS415" s="71"/>
      <c r="AT415" s="71" t="s">
        <v>63</v>
      </c>
      <c r="AU415" s="71"/>
      <c r="AV415" s="79" t="str" cm="1">
        <f t="array" ref="AV41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15" s="79" t="str" cm="1">
        <f t="array" ref="AW41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15" s="71" t="str" cm="1">
        <f t="array" ref="AX41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15" s="71"/>
      <c r="AZ415" s="71"/>
      <c r="BA415" s="71" t="s">
        <v>5811</v>
      </c>
      <c r="BB415" s="73" t="s">
        <v>5812</v>
      </c>
      <c r="BC415" s="36"/>
      <c r="BD415" s="35"/>
    </row>
    <row r="416" spans="1:56" ht="75" customHeight="1">
      <c r="A416" s="70">
        <v>415</v>
      </c>
      <c r="B416" s="71" t="s">
        <v>5813</v>
      </c>
      <c r="C416" s="71" t="s">
        <v>735</v>
      </c>
      <c r="D416" s="71" t="s">
        <v>5814</v>
      </c>
      <c r="E416" s="71" t="s">
        <v>1486</v>
      </c>
      <c r="F416" s="71" t="s">
        <v>231</v>
      </c>
      <c r="G416" s="71" t="s">
        <v>736</v>
      </c>
      <c r="H416" s="71" t="s">
        <v>217</v>
      </c>
      <c r="I416" s="71" t="s">
        <v>509</v>
      </c>
      <c r="J416" s="71" t="s">
        <v>1432</v>
      </c>
      <c r="K416" s="71" t="s">
        <v>218</v>
      </c>
      <c r="L416" s="71" t="s">
        <v>5815</v>
      </c>
      <c r="M416" s="71" t="s">
        <v>5816</v>
      </c>
      <c r="N416" s="71"/>
      <c r="O416" s="71"/>
      <c r="P416" s="71"/>
      <c r="Q416" s="71"/>
      <c r="R416" s="71"/>
      <c r="S416" s="71"/>
      <c r="T416" s="71"/>
      <c r="U416" s="71"/>
      <c r="V416" s="71"/>
      <c r="W416" s="71"/>
      <c r="X416" s="71"/>
      <c r="Y416" s="71"/>
      <c r="Z416" s="71"/>
      <c r="AA416" s="71"/>
      <c r="AB416" s="71" t="s">
        <v>64</v>
      </c>
      <c r="AC416" s="71" t="s">
        <v>65</v>
      </c>
      <c r="AD416" s="71" t="s">
        <v>62</v>
      </c>
      <c r="AE416" s="71" t="s">
        <v>62</v>
      </c>
      <c r="AF416" s="71" t="s">
        <v>63</v>
      </c>
      <c r="AG416" s="71"/>
      <c r="AH416" s="71" t="s">
        <v>85</v>
      </c>
      <c r="AI416" s="71" t="s">
        <v>63</v>
      </c>
      <c r="AJ416" s="71" t="s">
        <v>63</v>
      </c>
      <c r="AK416" s="71" t="s">
        <v>63</v>
      </c>
      <c r="AL416" s="71" t="s">
        <v>132</v>
      </c>
      <c r="AM416" s="71" t="s">
        <v>63</v>
      </c>
      <c r="AN416" s="71"/>
      <c r="AO416" s="71"/>
      <c r="AP416" s="71" t="s">
        <v>5817</v>
      </c>
      <c r="AQ416" s="71" t="s">
        <v>509</v>
      </c>
      <c r="AR416" s="71" t="s">
        <v>62</v>
      </c>
      <c r="AS416" s="71"/>
      <c r="AT416" s="71" t="s">
        <v>63</v>
      </c>
      <c r="AU416" s="71"/>
      <c r="AV416" s="79" t="str" cm="1">
        <f t="array" ref="AV41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16" s="79" t="str" cm="1">
        <f t="array" ref="AW41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16" s="71" t="str" cm="1">
        <f t="array" ref="AX41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16" s="71"/>
      <c r="AZ416" s="71"/>
      <c r="BA416" s="71" t="s">
        <v>5818</v>
      </c>
      <c r="BB416" s="73" t="s">
        <v>5819</v>
      </c>
      <c r="BC416" s="36"/>
      <c r="BD416" s="35"/>
    </row>
    <row r="417" spans="1:56" ht="75" customHeight="1">
      <c r="A417" s="70">
        <v>416</v>
      </c>
      <c r="B417" s="71" t="s">
        <v>5820</v>
      </c>
      <c r="C417" s="71" t="s">
        <v>735</v>
      </c>
      <c r="D417" s="71" t="s">
        <v>5821</v>
      </c>
      <c r="E417" s="71" t="s">
        <v>1748</v>
      </c>
      <c r="F417" s="71" t="s">
        <v>231</v>
      </c>
      <c r="G417" s="71" t="s">
        <v>736</v>
      </c>
      <c r="H417" s="71" t="s">
        <v>217</v>
      </c>
      <c r="I417" s="71" t="s">
        <v>790</v>
      </c>
      <c r="J417" s="71" t="s">
        <v>1432</v>
      </c>
      <c r="K417" s="71" t="s">
        <v>218</v>
      </c>
      <c r="L417" s="71" t="s">
        <v>5822</v>
      </c>
      <c r="M417" s="71" t="s">
        <v>5823</v>
      </c>
      <c r="N417" s="71"/>
      <c r="O417" s="71"/>
      <c r="P417" s="71"/>
      <c r="Q417" s="71"/>
      <c r="R417" s="71"/>
      <c r="S417" s="71"/>
      <c r="T417" s="71"/>
      <c r="U417" s="71"/>
      <c r="V417" s="71"/>
      <c r="W417" s="71"/>
      <c r="X417" s="71"/>
      <c r="Y417" s="71"/>
      <c r="Z417" s="71"/>
      <c r="AA417" s="71"/>
      <c r="AB417" s="71" t="s">
        <v>64</v>
      </c>
      <c r="AC417" s="71" t="s">
        <v>65</v>
      </c>
      <c r="AD417" s="71" t="s">
        <v>62</v>
      </c>
      <c r="AE417" s="71" t="s">
        <v>62</v>
      </c>
      <c r="AF417" s="71" t="s">
        <v>63</v>
      </c>
      <c r="AG417" s="71"/>
      <c r="AH417" s="71" t="s">
        <v>66</v>
      </c>
      <c r="AI417" s="71" t="s">
        <v>63</v>
      </c>
      <c r="AJ417" s="71" t="s">
        <v>63</v>
      </c>
      <c r="AK417" s="71" t="s">
        <v>63</v>
      </c>
      <c r="AL417" s="71" t="s">
        <v>62</v>
      </c>
      <c r="AM417" s="71" t="s">
        <v>63</v>
      </c>
      <c r="AN417" s="71"/>
      <c r="AO417" s="71"/>
      <c r="AP417" s="71" t="s">
        <v>5824</v>
      </c>
      <c r="AQ417" s="71" t="s">
        <v>5825</v>
      </c>
      <c r="AR417" s="71" t="s">
        <v>62</v>
      </c>
      <c r="AS417" s="71"/>
      <c r="AT417" s="71" t="s">
        <v>63</v>
      </c>
      <c r="AU417" s="71"/>
      <c r="AV417" s="79" t="str" cm="1">
        <f t="array" ref="AV41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17" s="79" t="str" cm="1">
        <f t="array" ref="AW41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17" s="71" t="str" cm="1">
        <f t="array" ref="AX41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17" s="71"/>
      <c r="AZ417" s="71"/>
      <c r="BA417" s="22" t="s">
        <v>5826</v>
      </c>
      <c r="BB417" s="73" t="s">
        <v>5827</v>
      </c>
      <c r="BC417" s="36"/>
      <c r="BD417" s="35"/>
    </row>
    <row r="418" spans="1:56" ht="75" customHeight="1">
      <c r="A418" s="70">
        <v>417</v>
      </c>
      <c r="B418" s="71" t="s">
        <v>5828</v>
      </c>
      <c r="C418" s="71" t="s">
        <v>800</v>
      </c>
      <c r="D418" s="71" t="s">
        <v>5829</v>
      </c>
      <c r="E418" s="71" t="s">
        <v>1478</v>
      </c>
      <c r="F418" s="71" t="s">
        <v>231</v>
      </c>
      <c r="G418" s="71" t="s">
        <v>736</v>
      </c>
      <c r="H418" s="71" t="s">
        <v>217</v>
      </c>
      <c r="I418" s="71" t="s">
        <v>2166</v>
      </c>
      <c r="J418" s="71" t="s">
        <v>1432</v>
      </c>
      <c r="K418" s="71" t="s">
        <v>315</v>
      </c>
      <c r="L418" s="71" t="s">
        <v>5830</v>
      </c>
      <c r="M418" s="71" t="s">
        <v>5831</v>
      </c>
      <c r="N418" s="71"/>
      <c r="O418" s="71"/>
      <c r="P418" s="71"/>
      <c r="Q418" s="71"/>
      <c r="R418" s="71"/>
      <c r="S418" s="71"/>
      <c r="T418" s="71"/>
      <c r="U418" s="71"/>
      <c r="V418" s="71"/>
      <c r="W418" s="71"/>
      <c r="X418" s="71"/>
      <c r="Y418" s="71"/>
      <c r="Z418" s="71"/>
      <c r="AA418" s="71"/>
      <c r="AB418" s="71" t="s">
        <v>64</v>
      </c>
      <c r="AC418" s="71" t="s">
        <v>65</v>
      </c>
      <c r="AD418" s="71" t="s">
        <v>62</v>
      </c>
      <c r="AE418" s="71" t="s">
        <v>62</v>
      </c>
      <c r="AF418" s="71" t="s">
        <v>63</v>
      </c>
      <c r="AG418" s="71"/>
      <c r="AH418" s="71" t="s">
        <v>66</v>
      </c>
      <c r="AI418" s="71" t="s">
        <v>63</v>
      </c>
      <c r="AJ418" s="71" t="s">
        <v>132</v>
      </c>
      <c r="AK418" s="71" t="s">
        <v>63</v>
      </c>
      <c r="AL418" s="71" t="s">
        <v>62</v>
      </c>
      <c r="AM418" s="71" t="s">
        <v>63</v>
      </c>
      <c r="AN418" s="71"/>
      <c r="AO418" s="71"/>
      <c r="AP418" s="71" t="s">
        <v>5832</v>
      </c>
      <c r="AQ418" s="71" t="s">
        <v>5833</v>
      </c>
      <c r="AR418" s="71" t="s">
        <v>62</v>
      </c>
      <c r="AS418" s="71"/>
      <c r="AT418" s="71" t="s">
        <v>63</v>
      </c>
      <c r="AU418" s="71"/>
      <c r="AV418" s="79" t="str" cm="1">
        <f t="array" ref="AV41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18" s="79" t="str" cm="1">
        <f t="array" ref="AW41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18" s="71" t="str" cm="1">
        <f t="array" ref="AX41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18" s="71"/>
      <c r="AZ418" s="71"/>
      <c r="BA418" s="22" t="s">
        <v>5834</v>
      </c>
      <c r="BB418" s="73" t="s">
        <v>5835</v>
      </c>
      <c r="BC418" s="36"/>
      <c r="BD418" s="35"/>
    </row>
    <row r="419" spans="1:56" ht="75" customHeight="1">
      <c r="A419" s="70">
        <v>418</v>
      </c>
      <c r="B419" s="71" t="s">
        <v>5836</v>
      </c>
      <c r="C419" s="71" t="s">
        <v>1142</v>
      </c>
      <c r="D419" s="71" t="s">
        <v>5837</v>
      </c>
      <c r="E419" s="71" t="s">
        <v>1461</v>
      </c>
      <c r="F419" s="71" t="s">
        <v>231</v>
      </c>
      <c r="G419" s="71" t="s">
        <v>786</v>
      </c>
      <c r="H419" s="71" t="s">
        <v>217</v>
      </c>
      <c r="I419" s="71" t="s">
        <v>840</v>
      </c>
      <c r="J419" s="71" t="s">
        <v>1432</v>
      </c>
      <c r="K419" s="71" t="s">
        <v>315</v>
      </c>
      <c r="L419" s="71" t="s">
        <v>5838</v>
      </c>
      <c r="M419" s="71" t="s">
        <v>5839</v>
      </c>
      <c r="N419" s="71"/>
      <c r="O419" s="71"/>
      <c r="P419" s="71"/>
      <c r="Q419" s="71"/>
      <c r="R419" s="71"/>
      <c r="S419" s="71"/>
      <c r="T419" s="71"/>
      <c r="U419" s="71"/>
      <c r="V419" s="71"/>
      <c r="W419" s="71"/>
      <c r="X419" s="71"/>
      <c r="Y419" s="71"/>
      <c r="Z419" s="71"/>
      <c r="AA419" s="71"/>
      <c r="AB419" s="71" t="s">
        <v>64</v>
      </c>
      <c r="AC419" s="71" t="s">
        <v>65</v>
      </c>
      <c r="AD419" s="71" t="s">
        <v>62</v>
      </c>
      <c r="AE419" s="71" t="s">
        <v>62</v>
      </c>
      <c r="AF419" s="71" t="s">
        <v>63</v>
      </c>
      <c r="AG419" s="71"/>
      <c r="AH419" s="71" t="s">
        <v>85</v>
      </c>
      <c r="AI419" s="71" t="s">
        <v>63</v>
      </c>
      <c r="AJ419" s="71" t="s">
        <v>63</v>
      </c>
      <c r="AK419" s="71" t="s">
        <v>63</v>
      </c>
      <c r="AL419" s="71" t="s">
        <v>63</v>
      </c>
      <c r="AM419" s="71" t="s">
        <v>63</v>
      </c>
      <c r="AN419" s="71"/>
      <c r="AO419" s="71"/>
      <c r="AP419" s="71" t="s">
        <v>5840</v>
      </c>
      <c r="AQ419" s="71" t="s">
        <v>840</v>
      </c>
      <c r="AR419" s="71" t="s">
        <v>62</v>
      </c>
      <c r="AS419" s="71"/>
      <c r="AT419" s="71" t="s">
        <v>63</v>
      </c>
      <c r="AU419" s="71"/>
      <c r="AV419" s="79" t="str" cm="1">
        <f t="array" ref="AV41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19" s="79" t="str" cm="1">
        <f t="array" ref="AW41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19" s="71" t="str" cm="1">
        <f t="array" ref="AX41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19" s="71"/>
      <c r="AZ419" s="71"/>
      <c r="BA419" s="71" t="s">
        <v>5841</v>
      </c>
      <c r="BB419" s="73"/>
      <c r="BC419" s="36"/>
      <c r="BD419" s="35"/>
    </row>
    <row r="420" spans="1:56" ht="75" customHeight="1">
      <c r="A420" s="70">
        <v>419</v>
      </c>
      <c r="B420" s="71" t="s">
        <v>5842</v>
      </c>
      <c r="C420" s="71" t="s">
        <v>735</v>
      </c>
      <c r="D420" s="71" t="s">
        <v>5843</v>
      </c>
      <c r="E420" s="71" t="s">
        <v>4413</v>
      </c>
      <c r="F420" s="71" t="s">
        <v>231</v>
      </c>
      <c r="G420" s="71" t="s">
        <v>736</v>
      </c>
      <c r="H420" s="71" t="s">
        <v>217</v>
      </c>
      <c r="I420" s="71" t="s">
        <v>840</v>
      </c>
      <c r="J420" s="71" t="s">
        <v>1432</v>
      </c>
      <c r="K420" s="71" t="s">
        <v>315</v>
      </c>
      <c r="L420" s="71" t="s">
        <v>5844</v>
      </c>
      <c r="M420" s="71" t="s">
        <v>5845</v>
      </c>
      <c r="N420" s="71"/>
      <c r="O420" s="71"/>
      <c r="P420" s="71"/>
      <c r="Q420" s="71"/>
      <c r="R420" s="71"/>
      <c r="S420" s="71"/>
      <c r="T420" s="71"/>
      <c r="U420" s="71"/>
      <c r="V420" s="71"/>
      <c r="W420" s="71"/>
      <c r="X420" s="71"/>
      <c r="Y420" s="71"/>
      <c r="Z420" s="71"/>
      <c r="AA420" s="71"/>
      <c r="AB420" s="71" t="s">
        <v>64</v>
      </c>
      <c r="AC420" s="71" t="s">
        <v>65</v>
      </c>
      <c r="AD420" s="71" t="s">
        <v>62</v>
      </c>
      <c r="AE420" s="71" t="s">
        <v>63</v>
      </c>
      <c r="AF420" s="71" t="s">
        <v>63</v>
      </c>
      <c r="AG420" s="71"/>
      <c r="AH420" s="71" t="s">
        <v>66</v>
      </c>
      <c r="AI420" s="71" t="s">
        <v>63</v>
      </c>
      <c r="AJ420" s="71" t="s">
        <v>63</v>
      </c>
      <c r="AK420" s="71" t="s">
        <v>63</v>
      </c>
      <c r="AL420" s="71" t="s">
        <v>62</v>
      </c>
      <c r="AM420" s="71" t="s">
        <v>63</v>
      </c>
      <c r="AN420" s="71"/>
      <c r="AO420" s="71"/>
      <c r="AP420" s="71" t="s">
        <v>5846</v>
      </c>
      <c r="AQ420" s="71" t="s">
        <v>840</v>
      </c>
      <c r="AR420" s="71" t="s">
        <v>62</v>
      </c>
      <c r="AS420" s="71"/>
      <c r="AT420" s="71" t="s">
        <v>63</v>
      </c>
      <c r="AU420" s="71"/>
      <c r="AV420" s="79" t="str" cm="1">
        <f t="array" ref="AV42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20" s="79" t="str" cm="1">
        <f t="array" ref="AW42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20" s="71" t="str" cm="1">
        <f t="array" ref="AX42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20" s="71"/>
      <c r="AZ420" s="71"/>
      <c r="BA420" s="71" t="s">
        <v>5847</v>
      </c>
      <c r="BB420" s="73" t="s">
        <v>5848</v>
      </c>
      <c r="BC420" s="36"/>
      <c r="BD420" s="35"/>
    </row>
    <row r="421" spans="1:56" ht="75" customHeight="1">
      <c r="A421" s="70">
        <v>420</v>
      </c>
      <c r="B421" s="71" t="s">
        <v>5849</v>
      </c>
      <c r="C421" s="71" t="s">
        <v>735</v>
      </c>
      <c r="D421" s="71" t="s">
        <v>5850</v>
      </c>
      <c r="E421" s="71" t="s">
        <v>1565</v>
      </c>
      <c r="F421" s="71" t="s">
        <v>231</v>
      </c>
      <c r="G421" s="71" t="s">
        <v>736</v>
      </c>
      <c r="H421" s="71" t="s">
        <v>217</v>
      </c>
      <c r="I421" s="71" t="s">
        <v>194</v>
      </c>
      <c r="J421" s="71" t="s">
        <v>1432</v>
      </c>
      <c r="K421" s="71" t="s">
        <v>315</v>
      </c>
      <c r="L421" s="71" t="s">
        <v>5851</v>
      </c>
      <c r="M421" s="71" t="s">
        <v>5852</v>
      </c>
      <c r="N421" s="71"/>
      <c r="O421" s="71"/>
      <c r="P421" s="71"/>
      <c r="Q421" s="71"/>
      <c r="R421" s="71"/>
      <c r="S421" s="71"/>
      <c r="T421" s="71"/>
      <c r="U421" s="71"/>
      <c r="V421" s="71"/>
      <c r="W421" s="71"/>
      <c r="X421" s="71"/>
      <c r="Y421" s="71"/>
      <c r="Z421" s="71"/>
      <c r="AA421" s="71"/>
      <c r="AB421" s="71" t="s">
        <v>64</v>
      </c>
      <c r="AC421" s="71" t="s">
        <v>65</v>
      </c>
      <c r="AD421" s="71" t="s">
        <v>62</v>
      </c>
      <c r="AE421" s="71" t="s">
        <v>63</v>
      </c>
      <c r="AF421" s="71" t="s">
        <v>63</v>
      </c>
      <c r="AG421" s="71"/>
      <c r="AH421" s="71" t="s">
        <v>66</v>
      </c>
      <c r="AI421" s="71" t="s">
        <v>63</v>
      </c>
      <c r="AJ421" s="71" t="s">
        <v>132</v>
      </c>
      <c r="AK421" s="71" t="s">
        <v>63</v>
      </c>
      <c r="AL421" s="71" t="s">
        <v>62</v>
      </c>
      <c r="AM421" s="71" t="s">
        <v>63</v>
      </c>
      <c r="AN421" s="71"/>
      <c r="AO421" s="71"/>
      <c r="AP421" s="71" t="s">
        <v>5853</v>
      </c>
      <c r="AQ421" s="71" t="s">
        <v>194</v>
      </c>
      <c r="AR421" s="71" t="s">
        <v>62</v>
      </c>
      <c r="AS421" s="71"/>
      <c r="AT421" s="71" t="s">
        <v>63</v>
      </c>
      <c r="AU421" s="71"/>
      <c r="AV421" s="79" t="str" cm="1">
        <f t="array" ref="AV42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21" s="79" t="str" cm="1">
        <f t="array" ref="AW42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21" s="71" t="str" cm="1">
        <f t="array" ref="AX42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21" s="71"/>
      <c r="AZ421" s="71"/>
      <c r="BA421" s="71" t="s">
        <v>5854</v>
      </c>
      <c r="BB421" s="73" t="s">
        <v>5855</v>
      </c>
      <c r="BC421" s="36"/>
      <c r="BD421" s="35"/>
    </row>
    <row r="422" spans="1:56" ht="75" customHeight="1">
      <c r="A422" s="70">
        <v>421</v>
      </c>
      <c r="B422" s="71" t="s">
        <v>5856</v>
      </c>
      <c r="C422" s="71" t="s">
        <v>735</v>
      </c>
      <c r="D422" s="71" t="s">
        <v>5857</v>
      </c>
      <c r="E422" s="71" t="s">
        <v>1710</v>
      </c>
      <c r="F422" s="71" t="s">
        <v>231</v>
      </c>
      <c r="G422" s="71" t="s">
        <v>736</v>
      </c>
      <c r="H422" s="71" t="s">
        <v>217</v>
      </c>
      <c r="I422" s="71" t="s">
        <v>194</v>
      </c>
      <c r="J422" s="71" t="s">
        <v>1432</v>
      </c>
      <c r="K422" s="71" t="s">
        <v>315</v>
      </c>
      <c r="L422" s="71" t="s">
        <v>5858</v>
      </c>
      <c r="M422" s="71" t="s">
        <v>5859</v>
      </c>
      <c r="N422" s="71"/>
      <c r="O422" s="71"/>
      <c r="P422" s="71"/>
      <c r="Q422" s="71"/>
      <c r="R422" s="71"/>
      <c r="S422" s="71"/>
      <c r="T422" s="71"/>
      <c r="U422" s="71"/>
      <c r="V422" s="71"/>
      <c r="W422" s="71"/>
      <c r="X422" s="71"/>
      <c r="Y422" s="71"/>
      <c r="Z422" s="71"/>
      <c r="AA422" s="71"/>
      <c r="AB422" s="71" t="s">
        <v>64</v>
      </c>
      <c r="AC422" s="71" t="s">
        <v>65</v>
      </c>
      <c r="AD422" s="71" t="s">
        <v>62</v>
      </c>
      <c r="AE422" s="71" t="s">
        <v>63</v>
      </c>
      <c r="AF422" s="71" t="s">
        <v>63</v>
      </c>
      <c r="AG422" s="71"/>
      <c r="AH422" s="71" t="s">
        <v>66</v>
      </c>
      <c r="AI422" s="71" t="s">
        <v>63</v>
      </c>
      <c r="AJ422" s="71" t="s">
        <v>132</v>
      </c>
      <c r="AK422" s="71" t="s">
        <v>63</v>
      </c>
      <c r="AL422" s="71" t="s">
        <v>62</v>
      </c>
      <c r="AM422" s="71" t="s">
        <v>63</v>
      </c>
      <c r="AN422" s="71"/>
      <c r="AO422" s="71"/>
      <c r="AP422" s="71" t="s">
        <v>5860</v>
      </c>
      <c r="AQ422" s="71" t="s">
        <v>465</v>
      </c>
      <c r="AR422" s="71" t="s">
        <v>63</v>
      </c>
      <c r="AS422" s="71"/>
      <c r="AT422" s="71" t="s">
        <v>63</v>
      </c>
      <c r="AU422" s="71"/>
      <c r="AV422" s="79" t="str" cm="1">
        <f t="array" ref="AV42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22" s="79" t="str" cm="1">
        <f t="array" ref="AW42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22" s="71" t="str" cm="1">
        <f t="array" ref="AX42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22" s="71"/>
      <c r="AZ422" s="71"/>
      <c r="BA422" s="71" t="s">
        <v>5861</v>
      </c>
      <c r="BB422" s="73" t="s">
        <v>5862</v>
      </c>
      <c r="BC422" s="36"/>
      <c r="BD422" s="35"/>
    </row>
    <row r="423" spans="1:56" ht="75" customHeight="1">
      <c r="A423" s="70">
        <v>422</v>
      </c>
      <c r="B423" s="71" t="s">
        <v>5863</v>
      </c>
      <c r="C423" s="71" t="s">
        <v>735</v>
      </c>
      <c r="D423" s="71" t="s">
        <v>5864</v>
      </c>
      <c r="E423" s="71" t="s">
        <v>1478</v>
      </c>
      <c r="F423" s="71" t="s">
        <v>231</v>
      </c>
      <c r="G423" s="71" t="s">
        <v>736</v>
      </c>
      <c r="H423" s="71" t="s">
        <v>217</v>
      </c>
      <c r="I423" s="71" t="s">
        <v>1215</v>
      </c>
      <c r="J423" s="71" t="s">
        <v>1432</v>
      </c>
      <c r="K423" s="71" t="s">
        <v>243</v>
      </c>
      <c r="L423" s="71" t="s">
        <v>5865</v>
      </c>
      <c r="M423" s="71" t="s">
        <v>5866</v>
      </c>
      <c r="N423" s="71"/>
      <c r="O423" s="71"/>
      <c r="P423" s="71"/>
      <c r="Q423" s="71"/>
      <c r="R423" s="71"/>
      <c r="S423" s="71"/>
      <c r="T423" s="71"/>
      <c r="U423" s="71"/>
      <c r="V423" s="71"/>
      <c r="W423" s="71"/>
      <c r="X423" s="71"/>
      <c r="Y423" s="71"/>
      <c r="Z423" s="71"/>
      <c r="AA423" s="71"/>
      <c r="AB423" s="71" t="s">
        <v>64</v>
      </c>
      <c r="AC423" s="71" t="s">
        <v>65</v>
      </c>
      <c r="AD423" s="71" t="s">
        <v>62</v>
      </c>
      <c r="AE423" s="71" t="s">
        <v>63</v>
      </c>
      <c r="AF423" s="71" t="s">
        <v>63</v>
      </c>
      <c r="AG423" s="71"/>
      <c r="AH423" s="71" t="s">
        <v>66</v>
      </c>
      <c r="AI423" s="71" t="s">
        <v>132</v>
      </c>
      <c r="AJ423" s="71" t="s">
        <v>132</v>
      </c>
      <c r="AK423" s="71" t="s">
        <v>63</v>
      </c>
      <c r="AL423" s="71" t="s">
        <v>62</v>
      </c>
      <c r="AM423" s="71" t="s">
        <v>63</v>
      </c>
      <c r="AN423" s="71"/>
      <c r="AO423" s="71"/>
      <c r="AP423" s="71" t="s">
        <v>4491</v>
      </c>
      <c r="AQ423" s="71" t="s">
        <v>1215</v>
      </c>
      <c r="AR423" s="71" t="s">
        <v>62</v>
      </c>
      <c r="AS423" s="71"/>
      <c r="AT423" s="71" t="s">
        <v>63</v>
      </c>
      <c r="AU423" s="71"/>
      <c r="AV423" s="79" t="str" cm="1">
        <f t="array" ref="AV42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23" s="79" t="str" cm="1">
        <f t="array" ref="AW42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23" s="71" t="str" cm="1">
        <f t="array" ref="AX42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23" s="71"/>
      <c r="AZ423" s="71"/>
      <c r="BA423" s="71" t="s">
        <v>5867</v>
      </c>
      <c r="BB423" s="73" t="s">
        <v>5868</v>
      </c>
      <c r="BC423" s="36"/>
      <c r="BD423" s="35"/>
    </row>
    <row r="424" spans="1:56" ht="75" customHeight="1">
      <c r="A424" s="70">
        <v>423</v>
      </c>
      <c r="B424" s="71" t="s">
        <v>5869</v>
      </c>
      <c r="C424" s="71" t="s">
        <v>735</v>
      </c>
      <c r="D424" s="71" t="s">
        <v>5870</v>
      </c>
      <c r="E424" s="71" t="s">
        <v>1522</v>
      </c>
      <c r="F424" s="71" t="s">
        <v>231</v>
      </c>
      <c r="G424" s="71" t="s">
        <v>736</v>
      </c>
      <c r="H424" s="71" t="s">
        <v>217</v>
      </c>
      <c r="I424" s="71" t="s">
        <v>1215</v>
      </c>
      <c r="J424" s="71" t="s">
        <v>1432</v>
      </c>
      <c r="K424" s="71" t="s">
        <v>243</v>
      </c>
      <c r="L424" s="71" t="s">
        <v>5871</v>
      </c>
      <c r="M424" s="71" t="s">
        <v>5872</v>
      </c>
      <c r="N424" s="71"/>
      <c r="O424" s="71"/>
      <c r="P424" s="71"/>
      <c r="Q424" s="71"/>
      <c r="R424" s="71"/>
      <c r="S424" s="71"/>
      <c r="T424" s="71"/>
      <c r="U424" s="71"/>
      <c r="V424" s="71"/>
      <c r="W424" s="71"/>
      <c r="X424" s="71"/>
      <c r="Y424" s="71"/>
      <c r="Z424" s="71"/>
      <c r="AA424" s="71"/>
      <c r="AB424" s="71" t="s">
        <v>64</v>
      </c>
      <c r="AC424" s="71" t="s">
        <v>65</v>
      </c>
      <c r="AD424" s="71" t="s">
        <v>62</v>
      </c>
      <c r="AE424" s="71" t="s">
        <v>63</v>
      </c>
      <c r="AF424" s="71" t="s">
        <v>63</v>
      </c>
      <c r="AG424" s="71"/>
      <c r="AH424" s="71" t="s">
        <v>66</v>
      </c>
      <c r="AI424" s="71" t="s">
        <v>63</v>
      </c>
      <c r="AJ424" s="71" t="s">
        <v>63</v>
      </c>
      <c r="AK424" s="71" t="s">
        <v>63</v>
      </c>
      <c r="AL424" s="71" t="s">
        <v>62</v>
      </c>
      <c r="AM424" s="71" t="s">
        <v>63</v>
      </c>
      <c r="AN424" s="71"/>
      <c r="AO424" s="71"/>
      <c r="AP424" s="71" t="s">
        <v>5873</v>
      </c>
      <c r="AQ424" s="71" t="s">
        <v>1215</v>
      </c>
      <c r="AR424" s="71" t="s">
        <v>62</v>
      </c>
      <c r="AS424" s="71"/>
      <c r="AT424" s="71" t="s">
        <v>63</v>
      </c>
      <c r="AU424" s="71"/>
      <c r="AV424" s="79" t="str" cm="1">
        <f t="array" ref="AV42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24" s="79" t="str" cm="1">
        <f t="array" ref="AW42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24" s="71" t="str" cm="1">
        <f t="array" ref="AX42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24" s="71"/>
      <c r="AZ424" s="71"/>
      <c r="BA424" s="71" t="s">
        <v>5874</v>
      </c>
      <c r="BB424" s="73" t="s">
        <v>5875</v>
      </c>
      <c r="BC424" s="36"/>
      <c r="BD424" s="35"/>
    </row>
    <row r="425" spans="1:56" ht="75" customHeight="1">
      <c r="A425" s="70">
        <v>424</v>
      </c>
      <c r="B425" s="71" t="s">
        <v>5876</v>
      </c>
      <c r="C425" s="71" t="s">
        <v>800</v>
      </c>
      <c r="D425" s="71" t="s">
        <v>5877</v>
      </c>
      <c r="E425" s="71" t="s">
        <v>1478</v>
      </c>
      <c r="F425" s="71" t="s">
        <v>231</v>
      </c>
      <c r="G425" s="71" t="s">
        <v>736</v>
      </c>
      <c r="H425" s="71" t="s">
        <v>217</v>
      </c>
      <c r="I425" s="71" t="s">
        <v>840</v>
      </c>
      <c r="J425" s="71" t="s">
        <v>1432</v>
      </c>
      <c r="K425" s="71" t="s">
        <v>315</v>
      </c>
      <c r="L425" s="71" t="s">
        <v>5878</v>
      </c>
      <c r="M425" s="71" t="s">
        <v>5879</v>
      </c>
      <c r="N425" s="71"/>
      <c r="O425" s="71"/>
      <c r="P425" s="71"/>
      <c r="Q425" s="71"/>
      <c r="R425" s="71"/>
      <c r="S425" s="71"/>
      <c r="T425" s="71"/>
      <c r="U425" s="71"/>
      <c r="V425" s="71"/>
      <c r="W425" s="71"/>
      <c r="X425" s="71"/>
      <c r="Y425" s="71"/>
      <c r="Z425" s="71"/>
      <c r="AA425" s="71"/>
      <c r="AB425" s="71" t="s">
        <v>64</v>
      </c>
      <c r="AC425" s="71" t="s">
        <v>65</v>
      </c>
      <c r="AD425" s="71" t="s">
        <v>62</v>
      </c>
      <c r="AE425" s="71" t="s">
        <v>62</v>
      </c>
      <c r="AF425" s="71" t="s">
        <v>63</v>
      </c>
      <c r="AG425" s="71"/>
      <c r="AH425" s="71" t="s">
        <v>66</v>
      </c>
      <c r="AI425" s="71" t="s">
        <v>63</v>
      </c>
      <c r="AJ425" s="71" t="s">
        <v>63</v>
      </c>
      <c r="AK425" s="71" t="s">
        <v>63</v>
      </c>
      <c r="AL425" s="71" t="s">
        <v>62</v>
      </c>
      <c r="AM425" s="71" t="s">
        <v>63</v>
      </c>
      <c r="AN425" s="71"/>
      <c r="AO425" s="71"/>
      <c r="AP425" s="71" t="s">
        <v>5880</v>
      </c>
      <c r="AQ425" s="71" t="s">
        <v>5365</v>
      </c>
      <c r="AR425" s="71" t="s">
        <v>132</v>
      </c>
      <c r="AS425" s="71"/>
      <c r="AT425" s="71" t="s">
        <v>63</v>
      </c>
      <c r="AU425" s="71"/>
      <c r="AV425" s="79" t="str" cm="1">
        <f t="array" ref="AV42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25" s="79" t="str" cm="1">
        <f t="array" ref="AW42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25" s="71" t="str" cm="1">
        <f t="array" ref="AX42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25" s="71"/>
      <c r="AZ425" s="71"/>
      <c r="BA425" s="22" t="s">
        <v>5881</v>
      </c>
      <c r="BB425" s="73" t="s">
        <v>5882</v>
      </c>
      <c r="BC425" s="36"/>
      <c r="BD425" s="35"/>
    </row>
    <row r="426" spans="1:56" ht="75" customHeight="1">
      <c r="A426" s="70">
        <v>425</v>
      </c>
      <c r="B426" s="71" t="s">
        <v>5883</v>
      </c>
      <c r="C426" s="71" t="s">
        <v>735</v>
      </c>
      <c r="D426" s="71" t="s">
        <v>5884</v>
      </c>
      <c r="E426" s="71" t="s">
        <v>1710</v>
      </c>
      <c r="F426" s="71" t="s">
        <v>231</v>
      </c>
      <c r="G426" s="71" t="s">
        <v>736</v>
      </c>
      <c r="H426" s="71" t="s">
        <v>217</v>
      </c>
      <c r="I426" s="71" t="s">
        <v>790</v>
      </c>
      <c r="J426" s="71" t="s">
        <v>1432</v>
      </c>
      <c r="K426" s="71" t="s">
        <v>218</v>
      </c>
      <c r="L426" s="71" t="s">
        <v>5885</v>
      </c>
      <c r="M426" s="71" t="s">
        <v>5886</v>
      </c>
      <c r="N426" s="71"/>
      <c r="O426" s="71"/>
      <c r="P426" s="71"/>
      <c r="Q426" s="71"/>
      <c r="R426" s="71"/>
      <c r="S426" s="71"/>
      <c r="T426" s="71"/>
      <c r="U426" s="71"/>
      <c r="V426" s="71"/>
      <c r="W426" s="71"/>
      <c r="X426" s="71"/>
      <c r="Y426" s="71"/>
      <c r="Z426" s="71"/>
      <c r="AA426" s="71"/>
      <c r="AB426" s="71" t="s">
        <v>64</v>
      </c>
      <c r="AC426" s="71" t="s">
        <v>65</v>
      </c>
      <c r="AD426" s="71" t="s">
        <v>62</v>
      </c>
      <c r="AE426" s="71" t="s">
        <v>62</v>
      </c>
      <c r="AF426" s="71" t="s">
        <v>63</v>
      </c>
      <c r="AG426" s="71"/>
      <c r="AH426" s="71" t="s">
        <v>66</v>
      </c>
      <c r="AI426" s="71" t="s">
        <v>63</v>
      </c>
      <c r="AJ426" s="71" t="s">
        <v>63</v>
      </c>
      <c r="AK426" s="71" t="s">
        <v>63</v>
      </c>
      <c r="AL426" s="71" t="s">
        <v>62</v>
      </c>
      <c r="AM426" s="71" t="s">
        <v>63</v>
      </c>
      <c r="AN426" s="71"/>
      <c r="AO426" s="71"/>
      <c r="AP426" s="71" t="s">
        <v>5887</v>
      </c>
      <c r="AQ426" s="71" t="s">
        <v>790</v>
      </c>
      <c r="AR426" s="71" t="s">
        <v>62</v>
      </c>
      <c r="AS426" s="71"/>
      <c r="AT426" s="71" t="s">
        <v>63</v>
      </c>
      <c r="AU426" s="71"/>
      <c r="AV426" s="79" t="str" cm="1">
        <f t="array" ref="AV42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26" s="79" t="str" cm="1">
        <f t="array" ref="AW42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26" s="71" t="str" cm="1">
        <f t="array" ref="AX42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26" s="71"/>
      <c r="AZ426" s="71"/>
      <c r="BA426" s="71" t="s">
        <v>5888</v>
      </c>
      <c r="BB426" s="73" t="s">
        <v>814</v>
      </c>
      <c r="BC426" s="36"/>
      <c r="BD426" s="35"/>
    </row>
    <row r="427" spans="1:56" ht="75" customHeight="1">
      <c r="A427" s="70">
        <v>426</v>
      </c>
      <c r="B427" s="71" t="s">
        <v>5889</v>
      </c>
      <c r="C427" s="71" t="s">
        <v>735</v>
      </c>
      <c r="D427" s="71" t="s">
        <v>5890</v>
      </c>
      <c r="E427" s="71" t="s">
        <v>1494</v>
      </c>
      <c r="F427" s="71" t="s">
        <v>231</v>
      </c>
      <c r="G427" s="71" t="s">
        <v>736</v>
      </c>
      <c r="H427" s="71" t="s">
        <v>217</v>
      </c>
      <c r="I427" s="71" t="s">
        <v>509</v>
      </c>
      <c r="J427" s="71" t="s">
        <v>1432</v>
      </c>
      <c r="K427" s="71" t="s">
        <v>218</v>
      </c>
      <c r="L427" s="71" t="s">
        <v>5891</v>
      </c>
      <c r="M427" s="71" t="s">
        <v>5892</v>
      </c>
      <c r="N427" s="71"/>
      <c r="O427" s="71"/>
      <c r="P427" s="71"/>
      <c r="Q427" s="71"/>
      <c r="R427" s="71"/>
      <c r="S427" s="71"/>
      <c r="T427" s="71"/>
      <c r="U427" s="71"/>
      <c r="V427" s="71"/>
      <c r="W427" s="71"/>
      <c r="X427" s="71"/>
      <c r="Y427" s="71"/>
      <c r="Z427" s="71"/>
      <c r="AA427" s="71"/>
      <c r="AB427" s="71" t="s">
        <v>64</v>
      </c>
      <c r="AC427" s="71" t="s">
        <v>65</v>
      </c>
      <c r="AD427" s="71" t="s">
        <v>62</v>
      </c>
      <c r="AE427" s="71" t="s">
        <v>63</v>
      </c>
      <c r="AF427" s="71" t="s">
        <v>63</v>
      </c>
      <c r="AG427" s="71"/>
      <c r="AH427" s="71" t="s">
        <v>66</v>
      </c>
      <c r="AI427" s="71" t="s">
        <v>63</v>
      </c>
      <c r="AJ427" s="71" t="s">
        <v>63</v>
      </c>
      <c r="AK427" s="71" t="s">
        <v>63</v>
      </c>
      <c r="AL427" s="71" t="s">
        <v>132</v>
      </c>
      <c r="AM427" s="71" t="s">
        <v>63</v>
      </c>
      <c r="AN427" s="71"/>
      <c r="AO427" s="71"/>
      <c r="AP427" s="71" t="s">
        <v>5893</v>
      </c>
      <c r="AQ427" s="71" t="s">
        <v>509</v>
      </c>
      <c r="AR427" s="71" t="s">
        <v>62</v>
      </c>
      <c r="AS427" s="71"/>
      <c r="AT427" s="71" t="s">
        <v>63</v>
      </c>
      <c r="AU427" s="71"/>
      <c r="AV427" s="79" t="str" cm="1">
        <f t="array" ref="AV42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27" s="79" t="str" cm="1">
        <f t="array" ref="AW42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27" s="71" t="str" cm="1">
        <f t="array" ref="AX42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27" s="71"/>
      <c r="AZ427" s="71"/>
      <c r="BA427" s="71" t="s">
        <v>5894</v>
      </c>
      <c r="BB427" s="73" t="s">
        <v>5895</v>
      </c>
      <c r="BC427" s="36"/>
      <c r="BD427" s="35"/>
    </row>
    <row r="428" spans="1:56" ht="75" customHeight="1">
      <c r="A428" s="70">
        <v>427</v>
      </c>
      <c r="B428" s="71" t="s">
        <v>5896</v>
      </c>
      <c r="C428" s="71" t="s">
        <v>735</v>
      </c>
      <c r="D428" s="71" t="s">
        <v>5897</v>
      </c>
      <c r="E428" s="71" t="s">
        <v>1575</v>
      </c>
      <c r="F428" s="71" t="s">
        <v>231</v>
      </c>
      <c r="G428" s="71" t="s">
        <v>736</v>
      </c>
      <c r="H428" s="71" t="s">
        <v>217</v>
      </c>
      <c r="I428" s="71" t="s">
        <v>790</v>
      </c>
      <c r="J428" s="71" t="s">
        <v>1432</v>
      </c>
      <c r="K428" s="71" t="s">
        <v>218</v>
      </c>
      <c r="L428" s="71" t="s">
        <v>5898</v>
      </c>
      <c r="M428" s="71" t="s">
        <v>5899</v>
      </c>
      <c r="N428" s="71"/>
      <c r="O428" s="71"/>
      <c r="P428" s="71"/>
      <c r="Q428" s="71"/>
      <c r="R428" s="71"/>
      <c r="S428" s="71"/>
      <c r="T428" s="71"/>
      <c r="U428" s="71"/>
      <c r="V428" s="71"/>
      <c r="W428" s="71"/>
      <c r="X428" s="71"/>
      <c r="Y428" s="71"/>
      <c r="Z428" s="71"/>
      <c r="AA428" s="71"/>
      <c r="AB428" s="71" t="s">
        <v>64</v>
      </c>
      <c r="AC428" s="71" t="s">
        <v>65</v>
      </c>
      <c r="AD428" s="71" t="s">
        <v>62</v>
      </c>
      <c r="AE428" s="71" t="s">
        <v>62</v>
      </c>
      <c r="AF428" s="71" t="s">
        <v>63</v>
      </c>
      <c r="AG428" s="71"/>
      <c r="AH428" s="71" t="s">
        <v>66</v>
      </c>
      <c r="AI428" s="71" t="s">
        <v>63</v>
      </c>
      <c r="AJ428" s="71" t="s">
        <v>63</v>
      </c>
      <c r="AK428" s="71" t="s">
        <v>63</v>
      </c>
      <c r="AL428" s="71" t="s">
        <v>62</v>
      </c>
      <c r="AM428" s="71" t="s">
        <v>63</v>
      </c>
      <c r="AN428" s="71"/>
      <c r="AO428" s="71"/>
      <c r="AP428" s="71" t="s">
        <v>5900</v>
      </c>
      <c r="AQ428" s="71" t="s">
        <v>790</v>
      </c>
      <c r="AR428" s="71" t="s">
        <v>62</v>
      </c>
      <c r="AS428" s="71"/>
      <c r="AT428" s="71" t="s">
        <v>63</v>
      </c>
      <c r="AU428" s="71"/>
      <c r="AV428" s="79" t="str" cm="1">
        <f t="array" ref="AV42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28" s="79" t="str" cm="1">
        <f t="array" ref="AW42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28" s="71" t="str" cm="1">
        <f t="array" ref="AX42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28" s="71"/>
      <c r="AZ428" s="71"/>
      <c r="BA428" s="71" t="s">
        <v>5901</v>
      </c>
      <c r="BB428" s="73" t="s">
        <v>5902</v>
      </c>
      <c r="BC428" s="36"/>
      <c r="BD428" s="35"/>
    </row>
    <row r="429" spans="1:56" ht="75" customHeight="1">
      <c r="A429" s="70">
        <v>428</v>
      </c>
      <c r="B429" s="71" t="s">
        <v>5903</v>
      </c>
      <c r="C429" s="71" t="s">
        <v>735</v>
      </c>
      <c r="D429" s="71" t="s">
        <v>5904</v>
      </c>
      <c r="E429" s="71" t="s">
        <v>1505</v>
      </c>
      <c r="F429" s="71" t="s">
        <v>231</v>
      </c>
      <c r="G429" s="71" t="s">
        <v>736</v>
      </c>
      <c r="H429" s="71" t="s">
        <v>217</v>
      </c>
      <c r="I429" s="71" t="s">
        <v>1215</v>
      </c>
      <c r="J429" s="71" t="s">
        <v>1432</v>
      </c>
      <c r="K429" s="71" t="s">
        <v>243</v>
      </c>
      <c r="L429" s="71" t="s">
        <v>5905</v>
      </c>
      <c r="M429" s="71" t="s">
        <v>5906</v>
      </c>
      <c r="N429" s="71"/>
      <c r="O429" s="71"/>
      <c r="P429" s="71"/>
      <c r="Q429" s="71"/>
      <c r="R429" s="71"/>
      <c r="S429" s="71"/>
      <c r="T429" s="71"/>
      <c r="U429" s="71"/>
      <c r="V429" s="71"/>
      <c r="W429" s="71"/>
      <c r="X429" s="71"/>
      <c r="Y429" s="71"/>
      <c r="Z429" s="71"/>
      <c r="AA429" s="71"/>
      <c r="AB429" s="71" t="s">
        <v>64</v>
      </c>
      <c r="AC429" s="71" t="s">
        <v>65</v>
      </c>
      <c r="AD429" s="71" t="s">
        <v>62</v>
      </c>
      <c r="AE429" s="71" t="s">
        <v>63</v>
      </c>
      <c r="AF429" s="71" t="s">
        <v>63</v>
      </c>
      <c r="AG429" s="71"/>
      <c r="AH429" s="71" t="s">
        <v>66</v>
      </c>
      <c r="AI429" s="71" t="s">
        <v>63</v>
      </c>
      <c r="AJ429" s="71" t="s">
        <v>63</v>
      </c>
      <c r="AK429" s="71" t="s">
        <v>63</v>
      </c>
      <c r="AL429" s="71" t="s">
        <v>62</v>
      </c>
      <c r="AM429" s="71" t="s">
        <v>63</v>
      </c>
      <c r="AN429" s="71"/>
      <c r="AO429" s="71"/>
      <c r="AP429" s="71" t="s">
        <v>5907</v>
      </c>
      <c r="AQ429" s="71" t="s">
        <v>979</v>
      </c>
      <c r="AR429" s="71" t="s">
        <v>63</v>
      </c>
      <c r="AS429" s="71"/>
      <c r="AT429" s="71" t="s">
        <v>63</v>
      </c>
      <c r="AU429" s="71"/>
      <c r="AV429" s="79" t="str" cm="1">
        <f t="array" ref="AV42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29" s="79" t="str" cm="1">
        <f t="array" ref="AW42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29" s="71" t="str" cm="1">
        <f t="array" ref="AX42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29" s="71"/>
      <c r="AZ429" s="71"/>
      <c r="BA429" s="71" t="s">
        <v>5908</v>
      </c>
      <c r="BB429" s="73" t="s">
        <v>4283</v>
      </c>
      <c r="BC429" s="36"/>
      <c r="BD429" s="35"/>
    </row>
    <row r="430" spans="1:56" ht="75" customHeight="1">
      <c r="A430" s="70">
        <v>429</v>
      </c>
      <c r="B430" s="71" t="s">
        <v>5909</v>
      </c>
      <c r="C430" s="71" t="s">
        <v>735</v>
      </c>
      <c r="D430" s="71" t="s">
        <v>5910</v>
      </c>
      <c r="E430" s="71" t="s">
        <v>1430</v>
      </c>
      <c r="F430" s="71" t="s">
        <v>231</v>
      </c>
      <c r="G430" s="71" t="s">
        <v>736</v>
      </c>
      <c r="H430" s="71" t="s">
        <v>217</v>
      </c>
      <c r="I430" s="71" t="s">
        <v>1215</v>
      </c>
      <c r="J430" s="71" t="s">
        <v>1432</v>
      </c>
      <c r="K430" s="71" t="s">
        <v>243</v>
      </c>
      <c r="L430" s="71" t="s">
        <v>5911</v>
      </c>
      <c r="M430" s="71" t="s">
        <v>5912</v>
      </c>
      <c r="N430" s="71"/>
      <c r="O430" s="71"/>
      <c r="P430" s="71"/>
      <c r="Q430" s="71"/>
      <c r="R430" s="71"/>
      <c r="S430" s="71"/>
      <c r="T430" s="71"/>
      <c r="U430" s="71"/>
      <c r="V430" s="71"/>
      <c r="W430" s="71"/>
      <c r="X430" s="71"/>
      <c r="Y430" s="71"/>
      <c r="Z430" s="71"/>
      <c r="AA430" s="71"/>
      <c r="AB430" s="71" t="s">
        <v>64</v>
      </c>
      <c r="AC430" s="71" t="s">
        <v>65</v>
      </c>
      <c r="AD430" s="71" t="s">
        <v>62</v>
      </c>
      <c r="AE430" s="71" t="s">
        <v>63</v>
      </c>
      <c r="AF430" s="71" t="s">
        <v>63</v>
      </c>
      <c r="AG430" s="71"/>
      <c r="AH430" s="71" t="s">
        <v>66</v>
      </c>
      <c r="AI430" s="71" t="s">
        <v>63</v>
      </c>
      <c r="AJ430" s="71" t="s">
        <v>63</v>
      </c>
      <c r="AK430" s="71" t="s">
        <v>63</v>
      </c>
      <c r="AL430" s="71" t="s">
        <v>132</v>
      </c>
      <c r="AM430" s="71" t="s">
        <v>63</v>
      </c>
      <c r="AN430" s="71"/>
      <c r="AO430" s="71"/>
      <c r="AP430" s="71" t="s">
        <v>5913</v>
      </c>
      <c r="AQ430" s="71" t="s">
        <v>1215</v>
      </c>
      <c r="AR430" s="71" t="s">
        <v>62</v>
      </c>
      <c r="AS430" s="71"/>
      <c r="AT430" s="71" t="s">
        <v>63</v>
      </c>
      <c r="AU430" s="71"/>
      <c r="AV430" s="79" t="str" cm="1">
        <f t="array" ref="AV43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30" s="79" t="str" cm="1">
        <f t="array" ref="AW43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30" s="71" t="str" cm="1">
        <f t="array" ref="AX43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30" s="71"/>
      <c r="AZ430" s="71"/>
      <c r="BA430" s="71" t="s">
        <v>5914</v>
      </c>
      <c r="BB430" s="73"/>
      <c r="BC430" s="36"/>
      <c r="BD430" s="35"/>
    </row>
    <row r="431" spans="1:56" ht="75" customHeight="1">
      <c r="A431" s="70">
        <v>430</v>
      </c>
      <c r="B431" s="71" t="s">
        <v>5915</v>
      </c>
      <c r="C431" s="71" t="s">
        <v>735</v>
      </c>
      <c r="D431" s="71" t="s">
        <v>5916</v>
      </c>
      <c r="E431" s="71" t="s">
        <v>1461</v>
      </c>
      <c r="F431" s="71" t="s">
        <v>231</v>
      </c>
      <c r="G431" s="71" t="s">
        <v>736</v>
      </c>
      <c r="H431" s="71" t="s">
        <v>217</v>
      </c>
      <c r="I431" s="71" t="s">
        <v>250</v>
      </c>
      <c r="J431" s="71" t="s">
        <v>1432</v>
      </c>
      <c r="K431" s="71" t="s">
        <v>243</v>
      </c>
      <c r="L431" s="71" t="s">
        <v>5917</v>
      </c>
      <c r="M431" s="71" t="s">
        <v>5918</v>
      </c>
      <c r="N431" s="71"/>
      <c r="O431" s="71"/>
      <c r="P431" s="71"/>
      <c r="Q431" s="71"/>
      <c r="R431" s="71"/>
      <c r="S431" s="71"/>
      <c r="T431" s="71"/>
      <c r="U431" s="71"/>
      <c r="V431" s="71"/>
      <c r="W431" s="71"/>
      <c r="X431" s="71"/>
      <c r="Y431" s="71"/>
      <c r="Z431" s="71"/>
      <c r="AA431" s="71"/>
      <c r="AB431" s="71" t="s">
        <v>64</v>
      </c>
      <c r="AC431" s="71" t="s">
        <v>65</v>
      </c>
      <c r="AD431" s="71" t="s">
        <v>62</v>
      </c>
      <c r="AE431" s="71" t="s">
        <v>62</v>
      </c>
      <c r="AF431" s="71" t="s">
        <v>63</v>
      </c>
      <c r="AG431" s="71"/>
      <c r="AH431" s="71" t="s">
        <v>915</v>
      </c>
      <c r="AI431" s="71" t="s">
        <v>63</v>
      </c>
      <c r="AJ431" s="71" t="s">
        <v>132</v>
      </c>
      <c r="AK431" s="71" t="s">
        <v>63</v>
      </c>
      <c r="AL431" s="71" t="s">
        <v>62</v>
      </c>
      <c r="AM431" s="71" t="s">
        <v>63</v>
      </c>
      <c r="AN431" s="71"/>
      <c r="AO431" s="71"/>
      <c r="AP431" s="71" t="s">
        <v>5919</v>
      </c>
      <c r="AQ431" s="71" t="s">
        <v>250</v>
      </c>
      <c r="AR431" s="71" t="s">
        <v>62</v>
      </c>
      <c r="AS431" s="71"/>
      <c r="AT431" s="71" t="s">
        <v>62</v>
      </c>
      <c r="AU431" s="71"/>
      <c r="AV431" s="79" t="str" cm="1">
        <f t="array" ref="AV43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31" s="79" t="str" cm="1">
        <f t="array" ref="AW43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31" s="71" t="str" cm="1">
        <f t="array" ref="AX43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31" s="71"/>
      <c r="AZ431" s="71"/>
      <c r="BA431" s="71" t="s">
        <v>5920</v>
      </c>
      <c r="BB431" s="73" t="s">
        <v>5921</v>
      </c>
      <c r="BC431" s="36"/>
      <c r="BD431" s="35"/>
    </row>
    <row r="432" spans="1:56" ht="75" customHeight="1">
      <c r="A432" s="70">
        <v>431</v>
      </c>
      <c r="B432" s="71" t="s">
        <v>5922</v>
      </c>
      <c r="C432" s="71" t="s">
        <v>735</v>
      </c>
      <c r="D432" s="71" t="s">
        <v>5923</v>
      </c>
      <c r="E432" s="71" t="s">
        <v>1461</v>
      </c>
      <c r="F432" s="71" t="s">
        <v>231</v>
      </c>
      <c r="G432" s="71" t="s">
        <v>736</v>
      </c>
      <c r="H432" s="71" t="s">
        <v>217</v>
      </c>
      <c r="I432" s="71" t="s">
        <v>2145</v>
      </c>
      <c r="J432" s="71" t="s">
        <v>1432</v>
      </c>
      <c r="K432" s="71" t="s">
        <v>243</v>
      </c>
      <c r="L432" s="71" t="s">
        <v>5924</v>
      </c>
      <c r="M432" s="71" t="s">
        <v>5925</v>
      </c>
      <c r="N432" s="71"/>
      <c r="O432" s="71"/>
      <c r="P432" s="71"/>
      <c r="Q432" s="71"/>
      <c r="R432" s="71"/>
      <c r="S432" s="71"/>
      <c r="T432" s="71"/>
      <c r="U432" s="71"/>
      <c r="V432" s="71"/>
      <c r="W432" s="71"/>
      <c r="X432" s="71"/>
      <c r="Y432" s="71"/>
      <c r="Z432" s="71"/>
      <c r="AA432" s="71"/>
      <c r="AB432" s="71" t="s">
        <v>64</v>
      </c>
      <c r="AC432" s="71" t="s">
        <v>65</v>
      </c>
      <c r="AD432" s="71" t="s">
        <v>62</v>
      </c>
      <c r="AE432" s="71" t="s">
        <v>63</v>
      </c>
      <c r="AF432" s="71" t="s">
        <v>63</v>
      </c>
      <c r="AG432" s="71"/>
      <c r="AH432" s="71" t="s">
        <v>66</v>
      </c>
      <c r="AI432" s="71" t="s">
        <v>63</v>
      </c>
      <c r="AJ432" s="71" t="s">
        <v>63</v>
      </c>
      <c r="AK432" s="71" t="s">
        <v>63</v>
      </c>
      <c r="AL432" s="71" t="s">
        <v>62</v>
      </c>
      <c r="AM432" s="71" t="s">
        <v>63</v>
      </c>
      <c r="AN432" s="71"/>
      <c r="AO432" s="71"/>
      <c r="AP432" s="71" t="s">
        <v>5926</v>
      </c>
      <c r="AQ432" s="71" t="s">
        <v>711</v>
      </c>
      <c r="AR432" s="71" t="s">
        <v>63</v>
      </c>
      <c r="AS432" s="71"/>
      <c r="AT432" s="71" t="s">
        <v>63</v>
      </c>
      <c r="AU432" s="71"/>
      <c r="AV432" s="79" t="str" cm="1">
        <f t="array" ref="AV43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32" s="79" t="str" cm="1">
        <f t="array" ref="AW43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32" s="71" t="str" cm="1">
        <f t="array" ref="AX43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32" s="71"/>
      <c r="AZ432" s="71"/>
      <c r="BA432" s="71" t="s">
        <v>5927</v>
      </c>
      <c r="BB432" s="73" t="s">
        <v>5928</v>
      </c>
      <c r="BC432" s="36"/>
      <c r="BD432" s="35"/>
    </row>
    <row r="433" spans="1:56" ht="75" customHeight="1">
      <c r="A433" s="70">
        <v>432</v>
      </c>
      <c r="B433" s="71" t="s">
        <v>5929</v>
      </c>
      <c r="C433" s="71" t="s">
        <v>999</v>
      </c>
      <c r="D433" s="71" t="s">
        <v>5930</v>
      </c>
      <c r="E433" s="71" t="s">
        <v>1479</v>
      </c>
      <c r="F433" s="71" t="s">
        <v>231</v>
      </c>
      <c r="G433" s="71" t="s">
        <v>232</v>
      </c>
      <c r="H433" s="71" t="s">
        <v>233</v>
      </c>
      <c r="I433" s="71" t="s">
        <v>1944</v>
      </c>
      <c r="J433" s="71" t="s">
        <v>1432</v>
      </c>
      <c r="K433" s="71" t="s">
        <v>218</v>
      </c>
      <c r="L433" s="71" t="s">
        <v>5931</v>
      </c>
      <c r="M433" s="71" t="s">
        <v>5932</v>
      </c>
      <c r="N433" s="71"/>
      <c r="O433" s="71"/>
      <c r="P433" s="71"/>
      <c r="Q433" s="71"/>
      <c r="R433" s="71"/>
      <c r="S433" s="71"/>
      <c r="T433" s="71"/>
      <c r="U433" s="71"/>
      <c r="V433" s="71"/>
      <c r="W433" s="71"/>
      <c r="X433" s="71"/>
      <c r="Y433" s="71"/>
      <c r="Z433" s="71"/>
      <c r="AA433" s="71"/>
      <c r="AB433" s="71" t="s">
        <v>64</v>
      </c>
      <c r="AC433" s="71" t="s">
        <v>65</v>
      </c>
      <c r="AD433" s="71" t="s">
        <v>62</v>
      </c>
      <c r="AE433" s="71" t="s">
        <v>62</v>
      </c>
      <c r="AF433" s="71" t="s">
        <v>63</v>
      </c>
      <c r="AG433" s="71"/>
      <c r="AH433" s="71" t="s">
        <v>85</v>
      </c>
      <c r="AI433" s="71" t="s">
        <v>63</v>
      </c>
      <c r="AJ433" s="71" t="s">
        <v>63</v>
      </c>
      <c r="AK433" s="71" t="s">
        <v>63</v>
      </c>
      <c r="AL433" s="71" t="s">
        <v>62</v>
      </c>
      <c r="AM433" s="71" t="s">
        <v>63</v>
      </c>
      <c r="AN433" s="71"/>
      <c r="AO433" s="71"/>
      <c r="AP433" s="71" t="s">
        <v>5933</v>
      </c>
      <c r="AQ433" s="71" t="s">
        <v>1944</v>
      </c>
      <c r="AR433" s="71" t="s">
        <v>62</v>
      </c>
      <c r="AS433" s="71"/>
      <c r="AT433" s="71" t="s">
        <v>63</v>
      </c>
      <c r="AU433" s="71"/>
      <c r="AV433" s="79" t="str" cm="1">
        <f t="array" ref="AV43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33" s="79" t="str" cm="1">
        <f t="array" ref="AW43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33" s="71" t="str" cm="1">
        <f t="array" ref="AX43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33" s="71"/>
      <c r="AZ433" s="71"/>
      <c r="BA433" s="71" t="s">
        <v>5934</v>
      </c>
      <c r="BB433" s="73" t="s">
        <v>5935</v>
      </c>
      <c r="BC433" s="36"/>
      <c r="BD433" s="35"/>
    </row>
    <row r="434" spans="1:56" ht="75" customHeight="1">
      <c r="A434" s="70">
        <v>433</v>
      </c>
      <c r="B434" s="71" t="s">
        <v>5936</v>
      </c>
      <c r="C434" s="71" t="s">
        <v>735</v>
      </c>
      <c r="D434" s="71" t="s">
        <v>5937</v>
      </c>
      <c r="E434" s="71" t="s">
        <v>1751</v>
      </c>
      <c r="F434" s="71" t="s">
        <v>231</v>
      </c>
      <c r="G434" s="71" t="s">
        <v>736</v>
      </c>
      <c r="H434" s="71" t="s">
        <v>217</v>
      </c>
      <c r="I434" s="71" t="s">
        <v>285</v>
      </c>
      <c r="J434" s="71" t="s">
        <v>1432</v>
      </c>
      <c r="K434" s="71" t="s">
        <v>279</v>
      </c>
      <c r="L434" s="71" t="s">
        <v>5938</v>
      </c>
      <c r="M434" s="71" t="s">
        <v>5939</v>
      </c>
      <c r="N434" s="71"/>
      <c r="O434" s="71"/>
      <c r="P434" s="71"/>
      <c r="Q434" s="71"/>
      <c r="R434" s="71"/>
      <c r="S434" s="71"/>
      <c r="T434" s="71"/>
      <c r="U434" s="71"/>
      <c r="V434" s="71"/>
      <c r="W434" s="71"/>
      <c r="X434" s="71"/>
      <c r="Y434" s="71"/>
      <c r="Z434" s="71"/>
      <c r="AA434" s="71"/>
      <c r="AB434" s="71" t="s">
        <v>64</v>
      </c>
      <c r="AC434" s="71" t="s">
        <v>65</v>
      </c>
      <c r="AD434" s="71" t="s">
        <v>62</v>
      </c>
      <c r="AE434" s="71" t="s">
        <v>63</v>
      </c>
      <c r="AF434" s="71" t="s">
        <v>63</v>
      </c>
      <c r="AG434" s="71"/>
      <c r="AH434" s="71" t="s">
        <v>66</v>
      </c>
      <c r="AI434" s="71" t="s">
        <v>63</v>
      </c>
      <c r="AJ434" s="71" t="s">
        <v>132</v>
      </c>
      <c r="AK434" s="71" t="s">
        <v>132</v>
      </c>
      <c r="AL434" s="71" t="s">
        <v>62</v>
      </c>
      <c r="AM434" s="71" t="s">
        <v>63</v>
      </c>
      <c r="AN434" s="71"/>
      <c r="AO434" s="71"/>
      <c r="AP434" s="71" t="s">
        <v>5940</v>
      </c>
      <c r="AQ434" s="71" t="s">
        <v>285</v>
      </c>
      <c r="AR434" s="71" t="s">
        <v>62</v>
      </c>
      <c r="AS434" s="71"/>
      <c r="AT434" s="71" t="s">
        <v>63</v>
      </c>
      <c r="AU434" s="71"/>
      <c r="AV434" s="79" t="str" cm="1">
        <f t="array" ref="AV43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34" s="79" t="str" cm="1">
        <f t="array" ref="AW43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34" s="71" t="str" cm="1">
        <f t="array" ref="AX43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34" s="71"/>
      <c r="AZ434" s="71"/>
      <c r="BA434" s="71" t="s">
        <v>5941</v>
      </c>
      <c r="BB434" s="73" t="s">
        <v>5942</v>
      </c>
      <c r="BC434" s="36"/>
      <c r="BD434" s="35"/>
    </row>
    <row r="435" spans="1:56" ht="75" customHeight="1">
      <c r="A435" s="70">
        <v>434</v>
      </c>
      <c r="B435" s="71" t="s">
        <v>5943</v>
      </c>
      <c r="C435" s="71" t="s">
        <v>735</v>
      </c>
      <c r="D435" s="71" t="s">
        <v>5944</v>
      </c>
      <c r="E435" s="71" t="s">
        <v>1478</v>
      </c>
      <c r="F435" s="71" t="s">
        <v>231</v>
      </c>
      <c r="G435" s="71" t="s">
        <v>736</v>
      </c>
      <c r="H435" s="71" t="s">
        <v>217</v>
      </c>
      <c r="I435" s="71" t="s">
        <v>2167</v>
      </c>
      <c r="J435" s="71" t="s">
        <v>1432</v>
      </c>
      <c r="K435" s="71" t="s">
        <v>315</v>
      </c>
      <c r="L435" s="71" t="s">
        <v>5945</v>
      </c>
      <c r="M435" s="71" t="s">
        <v>5946</v>
      </c>
      <c r="N435" s="71"/>
      <c r="O435" s="71"/>
      <c r="P435" s="71"/>
      <c r="Q435" s="71"/>
      <c r="R435" s="71"/>
      <c r="S435" s="71"/>
      <c r="T435" s="71"/>
      <c r="U435" s="71"/>
      <c r="V435" s="71"/>
      <c r="W435" s="71"/>
      <c r="X435" s="71"/>
      <c r="Y435" s="71"/>
      <c r="Z435" s="71"/>
      <c r="AA435" s="71"/>
      <c r="AB435" s="71" t="s">
        <v>64</v>
      </c>
      <c r="AC435" s="71" t="s">
        <v>65</v>
      </c>
      <c r="AD435" s="71" t="s">
        <v>62</v>
      </c>
      <c r="AE435" s="71" t="s">
        <v>62</v>
      </c>
      <c r="AF435" s="71" t="s">
        <v>63</v>
      </c>
      <c r="AG435" s="71"/>
      <c r="AH435" s="71" t="s">
        <v>66</v>
      </c>
      <c r="AI435" s="71" t="s">
        <v>63</v>
      </c>
      <c r="AJ435" s="71" t="s">
        <v>63</v>
      </c>
      <c r="AK435" s="71" t="s">
        <v>63</v>
      </c>
      <c r="AL435" s="71" t="s">
        <v>132</v>
      </c>
      <c r="AM435" s="71" t="s">
        <v>63</v>
      </c>
      <c r="AN435" s="71"/>
      <c r="AO435" s="71"/>
      <c r="AP435" s="71" t="s">
        <v>5947</v>
      </c>
      <c r="AQ435" s="71" t="s">
        <v>5948</v>
      </c>
      <c r="AR435" s="71" t="s">
        <v>132</v>
      </c>
      <c r="AS435" s="71"/>
      <c r="AT435" s="71" t="s">
        <v>63</v>
      </c>
      <c r="AU435" s="71"/>
      <c r="AV435" s="79" t="str" cm="1">
        <f t="array" ref="AV43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35" s="79" t="str" cm="1">
        <f t="array" ref="AW43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35" s="71" t="str" cm="1">
        <f t="array" ref="AX43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35" s="71"/>
      <c r="AZ435" s="71"/>
      <c r="BA435" s="71" t="s">
        <v>5949</v>
      </c>
      <c r="BB435" s="73" t="s">
        <v>5950</v>
      </c>
      <c r="BC435" s="36"/>
      <c r="BD435" s="35"/>
    </row>
    <row r="436" spans="1:56" ht="75" customHeight="1">
      <c r="A436" s="70">
        <v>435</v>
      </c>
      <c r="B436" s="71" t="s">
        <v>5951</v>
      </c>
      <c r="C436" s="71" t="s">
        <v>735</v>
      </c>
      <c r="D436" s="71" t="s">
        <v>5952</v>
      </c>
      <c r="E436" s="71" t="s">
        <v>1748</v>
      </c>
      <c r="F436" s="71" t="s">
        <v>231</v>
      </c>
      <c r="G436" s="71" t="s">
        <v>736</v>
      </c>
      <c r="H436" s="71" t="s">
        <v>217</v>
      </c>
      <c r="I436" s="71" t="s">
        <v>840</v>
      </c>
      <c r="J436" s="71" t="s">
        <v>1432</v>
      </c>
      <c r="K436" s="71" t="s">
        <v>315</v>
      </c>
      <c r="L436" s="71" t="s">
        <v>5953</v>
      </c>
      <c r="M436" s="71" t="s">
        <v>5954</v>
      </c>
      <c r="N436" s="71"/>
      <c r="O436" s="71"/>
      <c r="P436" s="71"/>
      <c r="Q436" s="71"/>
      <c r="R436" s="71"/>
      <c r="S436" s="71"/>
      <c r="T436" s="71"/>
      <c r="U436" s="71"/>
      <c r="V436" s="71"/>
      <c r="W436" s="71"/>
      <c r="X436" s="71"/>
      <c r="Y436" s="71"/>
      <c r="Z436" s="71"/>
      <c r="AA436" s="71"/>
      <c r="AB436" s="71" t="s">
        <v>64</v>
      </c>
      <c r="AC436" s="71" t="s">
        <v>65</v>
      </c>
      <c r="AD436" s="71" t="s">
        <v>62</v>
      </c>
      <c r="AE436" s="71" t="s">
        <v>63</v>
      </c>
      <c r="AF436" s="71" t="s">
        <v>63</v>
      </c>
      <c r="AG436" s="71"/>
      <c r="AH436" s="71" t="s">
        <v>66</v>
      </c>
      <c r="AI436" s="71" t="s">
        <v>63</v>
      </c>
      <c r="AJ436" s="71" t="s">
        <v>63</v>
      </c>
      <c r="AK436" s="71" t="s">
        <v>63</v>
      </c>
      <c r="AL436" s="71" t="s">
        <v>62</v>
      </c>
      <c r="AM436" s="71" t="s">
        <v>63</v>
      </c>
      <c r="AN436" s="71"/>
      <c r="AO436" s="71"/>
      <c r="AP436" s="71" t="s">
        <v>5955</v>
      </c>
      <c r="AQ436" s="71" t="s">
        <v>840</v>
      </c>
      <c r="AR436" s="71" t="s">
        <v>62</v>
      </c>
      <c r="AS436" s="71"/>
      <c r="AT436" s="71" t="s">
        <v>63</v>
      </c>
      <c r="AU436" s="71"/>
      <c r="AV436" s="79" t="str" cm="1">
        <f t="array" ref="AV43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36" s="79" t="str" cm="1">
        <f t="array" ref="AW43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36" s="71" t="str" cm="1">
        <f t="array" ref="AX43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36" s="71"/>
      <c r="AZ436" s="71"/>
      <c r="BA436" s="71" t="s">
        <v>5956</v>
      </c>
      <c r="BB436" s="73"/>
      <c r="BC436" s="36"/>
      <c r="BD436" s="35"/>
    </row>
    <row r="437" spans="1:56" ht="75" customHeight="1">
      <c r="A437" s="70">
        <v>436</v>
      </c>
      <c r="B437" s="71" t="s">
        <v>5957</v>
      </c>
      <c r="C437" s="71" t="s">
        <v>735</v>
      </c>
      <c r="D437" s="71" t="s">
        <v>5958</v>
      </c>
      <c r="E437" s="71" t="s">
        <v>1505</v>
      </c>
      <c r="F437" s="71" t="s">
        <v>231</v>
      </c>
      <c r="G437" s="71" t="s">
        <v>736</v>
      </c>
      <c r="H437" s="71" t="s">
        <v>217</v>
      </c>
      <c r="I437" s="71" t="s">
        <v>509</v>
      </c>
      <c r="J437" s="71" t="s">
        <v>1432</v>
      </c>
      <c r="K437" s="71" t="s">
        <v>218</v>
      </c>
      <c r="L437" s="71" t="s">
        <v>5959</v>
      </c>
      <c r="M437" s="71" t="s">
        <v>5960</v>
      </c>
      <c r="N437" s="71"/>
      <c r="O437" s="71"/>
      <c r="P437" s="71"/>
      <c r="Q437" s="71"/>
      <c r="R437" s="71"/>
      <c r="S437" s="71"/>
      <c r="T437" s="71"/>
      <c r="U437" s="71"/>
      <c r="V437" s="71"/>
      <c r="W437" s="71"/>
      <c r="X437" s="71"/>
      <c r="Y437" s="71"/>
      <c r="Z437" s="71"/>
      <c r="AA437" s="71"/>
      <c r="AB437" s="71" t="s">
        <v>64</v>
      </c>
      <c r="AC437" s="71" t="s">
        <v>65</v>
      </c>
      <c r="AD437" s="71" t="s">
        <v>62</v>
      </c>
      <c r="AE437" s="71" t="s">
        <v>62</v>
      </c>
      <c r="AF437" s="71" t="s">
        <v>62</v>
      </c>
      <c r="AG437" s="71"/>
      <c r="AH437" s="71" t="s">
        <v>66</v>
      </c>
      <c r="AI437" s="71" t="s">
        <v>63</v>
      </c>
      <c r="AJ437" s="71" t="s">
        <v>63</v>
      </c>
      <c r="AK437" s="71" t="s">
        <v>63</v>
      </c>
      <c r="AL437" s="71" t="s">
        <v>132</v>
      </c>
      <c r="AM437" s="71" t="s">
        <v>63</v>
      </c>
      <c r="AN437" s="71"/>
      <c r="AO437" s="71"/>
      <c r="AP437" s="71" t="s">
        <v>5961</v>
      </c>
      <c r="AQ437" s="71" t="s">
        <v>5962</v>
      </c>
      <c r="AR437" s="71" t="s">
        <v>132</v>
      </c>
      <c r="AS437" s="71"/>
      <c r="AT437" s="71" t="s">
        <v>63</v>
      </c>
      <c r="AU437" s="71"/>
      <c r="AV437" s="79" t="str" cm="1">
        <f t="array" ref="AV43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37" s="79" t="str" cm="1">
        <f t="array" ref="AW43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37" s="71" t="str" cm="1">
        <f t="array" ref="AX43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37" s="71"/>
      <c r="AZ437" s="71"/>
      <c r="BA437" s="22" t="s">
        <v>5963</v>
      </c>
      <c r="BB437" s="73" t="s">
        <v>5964</v>
      </c>
      <c r="BC437" s="36"/>
      <c r="BD437" s="35"/>
    </row>
    <row r="438" spans="1:56" ht="75" customHeight="1">
      <c r="A438" s="70">
        <v>437</v>
      </c>
      <c r="B438" s="71" t="s">
        <v>5418</v>
      </c>
      <c r="C438" s="71" t="s">
        <v>735</v>
      </c>
      <c r="D438" s="71" t="s">
        <v>5965</v>
      </c>
      <c r="E438" s="71" t="s">
        <v>1430</v>
      </c>
      <c r="F438" s="71" t="s">
        <v>231</v>
      </c>
      <c r="G438" s="71" t="s">
        <v>736</v>
      </c>
      <c r="H438" s="71" t="s">
        <v>217</v>
      </c>
      <c r="I438" s="71" t="s">
        <v>250</v>
      </c>
      <c r="J438" s="71" t="s">
        <v>1432</v>
      </c>
      <c r="K438" s="71" t="s">
        <v>243</v>
      </c>
      <c r="L438" s="71" t="s">
        <v>5966</v>
      </c>
      <c r="M438" s="71" t="s">
        <v>5967</v>
      </c>
      <c r="N438" s="71"/>
      <c r="O438" s="71"/>
      <c r="P438" s="71"/>
      <c r="Q438" s="71"/>
      <c r="R438" s="71"/>
      <c r="S438" s="71"/>
      <c r="T438" s="71"/>
      <c r="U438" s="71"/>
      <c r="V438" s="71"/>
      <c r="W438" s="71"/>
      <c r="X438" s="71"/>
      <c r="Y438" s="71"/>
      <c r="Z438" s="71"/>
      <c r="AA438" s="71"/>
      <c r="AB438" s="71" t="s">
        <v>64</v>
      </c>
      <c r="AC438" s="71" t="s">
        <v>65</v>
      </c>
      <c r="AD438" s="71" t="s">
        <v>62</v>
      </c>
      <c r="AE438" s="71" t="s">
        <v>63</v>
      </c>
      <c r="AF438" s="71" t="s">
        <v>62</v>
      </c>
      <c r="AG438" s="71"/>
      <c r="AH438" s="71" t="s">
        <v>66</v>
      </c>
      <c r="AI438" s="71" t="s">
        <v>132</v>
      </c>
      <c r="AJ438" s="71" t="s">
        <v>132</v>
      </c>
      <c r="AK438" s="71" t="s">
        <v>63</v>
      </c>
      <c r="AL438" s="71" t="s">
        <v>62</v>
      </c>
      <c r="AM438" s="71" t="s">
        <v>132</v>
      </c>
      <c r="AN438" s="71"/>
      <c r="AO438" s="71"/>
      <c r="AP438" s="71" t="s">
        <v>5968</v>
      </c>
      <c r="AQ438" s="71" t="s">
        <v>5969</v>
      </c>
      <c r="AR438" s="71" t="s">
        <v>62</v>
      </c>
      <c r="AS438" s="71"/>
      <c r="AT438" s="71" t="s">
        <v>63</v>
      </c>
      <c r="AU438" s="71"/>
      <c r="AV438" s="79" t="str" cm="1">
        <f t="array" ref="AV43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38" s="79" t="str" cm="1">
        <f t="array" ref="AW43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38" s="71" t="str" cm="1">
        <f t="array" ref="AX43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38" s="71"/>
      <c r="AZ438" s="71"/>
      <c r="BA438" s="22" t="s">
        <v>5970</v>
      </c>
      <c r="BB438" s="73" t="s">
        <v>5425</v>
      </c>
      <c r="BC438" s="36"/>
      <c r="BD438" s="35"/>
    </row>
    <row r="439" spans="1:56" ht="75" customHeight="1">
      <c r="A439" s="70">
        <v>438</v>
      </c>
      <c r="B439" s="71" t="s">
        <v>5971</v>
      </c>
      <c r="C439" s="71" t="s">
        <v>800</v>
      </c>
      <c r="D439" s="71" t="s">
        <v>5972</v>
      </c>
      <c r="E439" s="71" t="s">
        <v>1430</v>
      </c>
      <c r="F439" s="71" t="s">
        <v>231</v>
      </c>
      <c r="G439" s="71" t="s">
        <v>736</v>
      </c>
      <c r="H439" s="71" t="s">
        <v>217</v>
      </c>
      <c r="I439" s="71" t="s">
        <v>790</v>
      </c>
      <c r="J439" s="71" t="s">
        <v>1432</v>
      </c>
      <c r="K439" s="71" t="s">
        <v>218</v>
      </c>
      <c r="L439" s="71" t="s">
        <v>5973</v>
      </c>
      <c r="M439" s="71" t="s">
        <v>5974</v>
      </c>
      <c r="N439" s="71"/>
      <c r="O439" s="71"/>
      <c r="P439" s="71"/>
      <c r="Q439" s="71"/>
      <c r="R439" s="71"/>
      <c r="S439" s="71"/>
      <c r="T439" s="71"/>
      <c r="U439" s="71"/>
      <c r="V439" s="71"/>
      <c r="W439" s="71"/>
      <c r="X439" s="71"/>
      <c r="Y439" s="71"/>
      <c r="Z439" s="71"/>
      <c r="AA439" s="71"/>
      <c r="AB439" s="71" t="s">
        <v>64</v>
      </c>
      <c r="AC439" s="71" t="s">
        <v>65</v>
      </c>
      <c r="AD439" s="71" t="s">
        <v>62</v>
      </c>
      <c r="AE439" s="71" t="s">
        <v>63</v>
      </c>
      <c r="AF439" s="71" t="s">
        <v>63</v>
      </c>
      <c r="AG439" s="71"/>
      <c r="AH439" s="71" t="s">
        <v>66</v>
      </c>
      <c r="AI439" s="71" t="s">
        <v>63</v>
      </c>
      <c r="AJ439" s="71" t="s">
        <v>63</v>
      </c>
      <c r="AK439" s="71" t="s">
        <v>63</v>
      </c>
      <c r="AL439" s="71" t="s">
        <v>132</v>
      </c>
      <c r="AM439" s="71" t="s">
        <v>63</v>
      </c>
      <c r="AN439" s="71"/>
      <c r="AO439" s="71"/>
      <c r="AP439" s="71" t="s">
        <v>5975</v>
      </c>
      <c r="AQ439" s="71" t="s">
        <v>5976</v>
      </c>
      <c r="AR439" s="71" t="s">
        <v>62</v>
      </c>
      <c r="AS439" s="71"/>
      <c r="AT439" s="71" t="s">
        <v>63</v>
      </c>
      <c r="AU439" s="71"/>
      <c r="AV439" s="79" t="str" cm="1">
        <f t="array" ref="AV43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39" s="79" t="str" cm="1">
        <f t="array" ref="AW43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39" s="71" t="str" cm="1">
        <f t="array" ref="AX43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39" s="71"/>
      <c r="AZ439" s="71"/>
      <c r="BA439" s="22" t="s">
        <v>5977</v>
      </c>
      <c r="BB439" s="73" t="s">
        <v>5978</v>
      </c>
      <c r="BC439" s="36"/>
      <c r="BD439" s="35"/>
    </row>
    <row r="440" spans="1:56" ht="75" customHeight="1">
      <c r="A440" s="70">
        <v>439</v>
      </c>
      <c r="B440" s="71" t="s">
        <v>5979</v>
      </c>
      <c r="C440" s="71" t="s">
        <v>5980</v>
      </c>
      <c r="D440" s="71" t="s">
        <v>5981</v>
      </c>
      <c r="E440" s="71" t="s">
        <v>1430</v>
      </c>
      <c r="F440" s="71" t="s">
        <v>231</v>
      </c>
      <c r="G440" s="71" t="s">
        <v>736</v>
      </c>
      <c r="H440" s="71" t="s">
        <v>217</v>
      </c>
      <c r="I440" s="71" t="s">
        <v>1215</v>
      </c>
      <c r="J440" s="71" t="s">
        <v>1432</v>
      </c>
      <c r="K440" s="71" t="s">
        <v>243</v>
      </c>
      <c r="L440" s="71" t="s">
        <v>5982</v>
      </c>
      <c r="M440" s="71" t="s">
        <v>5983</v>
      </c>
      <c r="N440" s="71"/>
      <c r="O440" s="71"/>
      <c r="P440" s="71"/>
      <c r="Q440" s="71"/>
      <c r="R440" s="71"/>
      <c r="S440" s="71"/>
      <c r="T440" s="71"/>
      <c r="U440" s="71"/>
      <c r="V440" s="71"/>
      <c r="W440" s="71"/>
      <c r="X440" s="71"/>
      <c r="Y440" s="71"/>
      <c r="Z440" s="71"/>
      <c r="AA440" s="71"/>
      <c r="AB440" s="71" t="s">
        <v>64</v>
      </c>
      <c r="AC440" s="71" t="s">
        <v>65</v>
      </c>
      <c r="AD440" s="71" t="s">
        <v>62</v>
      </c>
      <c r="AE440" s="71" t="s">
        <v>63</v>
      </c>
      <c r="AF440" s="71" t="s">
        <v>63</v>
      </c>
      <c r="AG440" s="71"/>
      <c r="AH440" s="71" t="s">
        <v>66</v>
      </c>
      <c r="AI440" s="71" t="s">
        <v>63</v>
      </c>
      <c r="AJ440" s="71" t="s">
        <v>63</v>
      </c>
      <c r="AK440" s="71" t="s">
        <v>63</v>
      </c>
      <c r="AL440" s="71" t="s">
        <v>62</v>
      </c>
      <c r="AM440" s="71" t="s">
        <v>63</v>
      </c>
      <c r="AN440" s="71"/>
      <c r="AO440" s="71"/>
      <c r="AP440" s="71" t="s">
        <v>5984</v>
      </c>
      <c r="AQ440" s="71" t="s">
        <v>1215</v>
      </c>
      <c r="AR440" s="71" t="s">
        <v>62</v>
      </c>
      <c r="AS440" s="71"/>
      <c r="AT440" s="71" t="s">
        <v>63</v>
      </c>
      <c r="AU440" s="71"/>
      <c r="AV440" s="79" t="str" cm="1">
        <f t="array" ref="AV44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40" s="79" t="str" cm="1">
        <f t="array" ref="AW44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40" s="71" t="str" cm="1">
        <f t="array" ref="AX44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40" s="71"/>
      <c r="AZ440" s="71"/>
      <c r="BA440" s="71" t="s">
        <v>5985</v>
      </c>
      <c r="BB440" s="73" t="s">
        <v>5986</v>
      </c>
      <c r="BC440" s="36"/>
      <c r="BD440" s="35"/>
    </row>
    <row r="441" spans="1:56" ht="75" customHeight="1">
      <c r="A441" s="70">
        <v>440</v>
      </c>
      <c r="B441" s="71" t="s">
        <v>5987</v>
      </c>
      <c r="C441" s="71" t="s">
        <v>735</v>
      </c>
      <c r="D441" s="71" t="s">
        <v>5988</v>
      </c>
      <c r="E441" s="71" t="s">
        <v>1502</v>
      </c>
      <c r="F441" s="71" t="s">
        <v>231</v>
      </c>
      <c r="G441" s="71" t="s">
        <v>736</v>
      </c>
      <c r="H441" s="71" t="s">
        <v>217</v>
      </c>
      <c r="I441" s="71" t="s">
        <v>840</v>
      </c>
      <c r="J441" s="71" t="s">
        <v>1432</v>
      </c>
      <c r="K441" s="71" t="s">
        <v>315</v>
      </c>
      <c r="L441" s="71" t="s">
        <v>5989</v>
      </c>
      <c r="M441" s="71" t="s">
        <v>5990</v>
      </c>
      <c r="N441" s="71"/>
      <c r="O441" s="71"/>
      <c r="P441" s="71"/>
      <c r="Q441" s="71"/>
      <c r="R441" s="71"/>
      <c r="S441" s="71"/>
      <c r="T441" s="71"/>
      <c r="U441" s="71"/>
      <c r="V441" s="71"/>
      <c r="W441" s="71"/>
      <c r="X441" s="71"/>
      <c r="Y441" s="71"/>
      <c r="Z441" s="71"/>
      <c r="AA441" s="71"/>
      <c r="AB441" s="71" t="s">
        <v>64</v>
      </c>
      <c r="AC441" s="71" t="s">
        <v>65</v>
      </c>
      <c r="AD441" s="71" t="s">
        <v>62</v>
      </c>
      <c r="AE441" s="71" t="s">
        <v>62</v>
      </c>
      <c r="AF441" s="71" t="s">
        <v>63</v>
      </c>
      <c r="AG441" s="71"/>
      <c r="AH441" s="71" t="s">
        <v>66</v>
      </c>
      <c r="AI441" s="71" t="s">
        <v>63</v>
      </c>
      <c r="AJ441" s="71" t="s">
        <v>63</v>
      </c>
      <c r="AK441" s="71" t="s">
        <v>63</v>
      </c>
      <c r="AL441" s="71" t="s">
        <v>62</v>
      </c>
      <c r="AM441" s="71" t="s">
        <v>63</v>
      </c>
      <c r="AN441" s="71"/>
      <c r="AO441" s="71"/>
      <c r="AP441" s="71" t="s">
        <v>5991</v>
      </c>
      <c r="AQ441" s="71" t="s">
        <v>840</v>
      </c>
      <c r="AR441" s="71" t="s">
        <v>62</v>
      </c>
      <c r="AS441" s="71"/>
      <c r="AT441" s="71" t="s">
        <v>63</v>
      </c>
      <c r="AU441" s="71"/>
      <c r="AV441" s="79" t="str" cm="1">
        <f t="array" ref="AV44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41" s="79" t="str" cm="1">
        <f t="array" ref="AW44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41" s="71" t="str" cm="1">
        <f t="array" ref="AX44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41" s="71"/>
      <c r="AZ441" s="71"/>
      <c r="BA441" s="71" t="s">
        <v>5992</v>
      </c>
      <c r="BB441" s="73" t="s">
        <v>5993</v>
      </c>
      <c r="BC441" s="36"/>
      <c r="BD441" s="35"/>
    </row>
    <row r="442" spans="1:56" ht="75" customHeight="1">
      <c r="A442" s="70">
        <v>441</v>
      </c>
      <c r="B442" s="71" t="s">
        <v>5994</v>
      </c>
      <c r="C442" s="71" t="s">
        <v>800</v>
      </c>
      <c r="D442" s="71" t="s">
        <v>5995</v>
      </c>
      <c r="E442" s="71" t="s">
        <v>1461</v>
      </c>
      <c r="F442" s="71" t="s">
        <v>231</v>
      </c>
      <c r="G442" s="71" t="s">
        <v>736</v>
      </c>
      <c r="H442" s="71" t="s">
        <v>217</v>
      </c>
      <c r="I442" s="71" t="s">
        <v>790</v>
      </c>
      <c r="J442" s="71" t="s">
        <v>1432</v>
      </c>
      <c r="K442" s="71" t="s">
        <v>218</v>
      </c>
      <c r="L442" s="71" t="s">
        <v>5996</v>
      </c>
      <c r="M442" s="71" t="s">
        <v>5997</v>
      </c>
      <c r="N442" s="71"/>
      <c r="O442" s="71"/>
      <c r="P442" s="71"/>
      <c r="Q442" s="71"/>
      <c r="R442" s="71"/>
      <c r="S442" s="71"/>
      <c r="T442" s="71"/>
      <c r="U442" s="71"/>
      <c r="V442" s="71"/>
      <c r="W442" s="71"/>
      <c r="X442" s="71"/>
      <c r="Y442" s="71"/>
      <c r="Z442" s="71"/>
      <c r="AA442" s="71"/>
      <c r="AB442" s="71" t="s">
        <v>64</v>
      </c>
      <c r="AC442" s="71" t="s">
        <v>65</v>
      </c>
      <c r="AD442" s="71" t="s">
        <v>62</v>
      </c>
      <c r="AE442" s="71" t="s">
        <v>63</v>
      </c>
      <c r="AF442" s="71" t="s">
        <v>63</v>
      </c>
      <c r="AG442" s="71"/>
      <c r="AH442" s="71" t="s">
        <v>66</v>
      </c>
      <c r="AI442" s="71" t="s">
        <v>63</v>
      </c>
      <c r="AJ442" s="71" t="s">
        <v>63</v>
      </c>
      <c r="AK442" s="71" t="s">
        <v>63</v>
      </c>
      <c r="AL442" s="71" t="s">
        <v>62</v>
      </c>
      <c r="AM442" s="71" t="s">
        <v>63</v>
      </c>
      <c r="AN442" s="71"/>
      <c r="AO442" s="71"/>
      <c r="AP442" s="71" t="s">
        <v>5998</v>
      </c>
      <c r="AQ442" s="71" t="s">
        <v>5999</v>
      </c>
      <c r="AR442" s="71" t="s">
        <v>62</v>
      </c>
      <c r="AS442" s="71"/>
      <c r="AT442" s="71" t="s">
        <v>63</v>
      </c>
      <c r="AU442" s="71"/>
      <c r="AV442" s="79" t="str" cm="1">
        <f t="array" ref="AV44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42" s="79" t="str" cm="1">
        <f t="array" ref="AW44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42" s="71" t="str" cm="1">
        <f t="array" ref="AX44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42" s="71"/>
      <c r="AZ442" s="71"/>
      <c r="BA442" s="22" t="s">
        <v>6000</v>
      </c>
      <c r="BB442" s="73" t="s">
        <v>6001</v>
      </c>
      <c r="BC442" s="36"/>
      <c r="BD442" s="35"/>
    </row>
    <row r="443" spans="1:56" ht="75" customHeight="1">
      <c r="A443" s="70">
        <v>442</v>
      </c>
      <c r="B443" s="71" t="s">
        <v>6002</v>
      </c>
      <c r="C443" s="71" t="s">
        <v>735</v>
      </c>
      <c r="D443" s="71" t="s">
        <v>6003</v>
      </c>
      <c r="E443" s="71" t="s">
        <v>1442</v>
      </c>
      <c r="F443" s="71" t="s">
        <v>231</v>
      </c>
      <c r="G443" s="71" t="s">
        <v>736</v>
      </c>
      <c r="H443" s="71" t="s">
        <v>217</v>
      </c>
      <c r="I443" s="71" t="s">
        <v>608</v>
      </c>
      <c r="J443" s="71" t="s">
        <v>1432</v>
      </c>
      <c r="K443" s="71" t="s">
        <v>266</v>
      </c>
      <c r="L443" s="71" t="s">
        <v>6004</v>
      </c>
      <c r="M443" s="71" t="s">
        <v>6005</v>
      </c>
      <c r="N443" s="71"/>
      <c r="O443" s="71"/>
      <c r="P443" s="71"/>
      <c r="Q443" s="71"/>
      <c r="R443" s="71"/>
      <c r="S443" s="71"/>
      <c r="T443" s="71"/>
      <c r="U443" s="71"/>
      <c r="V443" s="71"/>
      <c r="W443" s="71"/>
      <c r="X443" s="71"/>
      <c r="Y443" s="71"/>
      <c r="Z443" s="71"/>
      <c r="AA443" s="71"/>
      <c r="AB443" s="71" t="s">
        <v>64</v>
      </c>
      <c r="AC443" s="71" t="s">
        <v>65</v>
      </c>
      <c r="AD443" s="71" t="s">
        <v>62</v>
      </c>
      <c r="AE443" s="71" t="s">
        <v>62</v>
      </c>
      <c r="AF443" s="71" t="s">
        <v>63</v>
      </c>
      <c r="AG443" s="71"/>
      <c r="AH443" s="71" t="s">
        <v>85</v>
      </c>
      <c r="AI443" s="71" t="s">
        <v>63</v>
      </c>
      <c r="AJ443" s="71" t="s">
        <v>63</v>
      </c>
      <c r="AK443" s="71" t="s">
        <v>63</v>
      </c>
      <c r="AL443" s="71" t="s">
        <v>132</v>
      </c>
      <c r="AM443" s="71" t="s">
        <v>62</v>
      </c>
      <c r="AN443" s="71"/>
      <c r="AO443" s="71"/>
      <c r="AP443" s="71" t="s">
        <v>6006</v>
      </c>
      <c r="AQ443" s="71" t="s">
        <v>608</v>
      </c>
      <c r="AR443" s="71" t="s">
        <v>62</v>
      </c>
      <c r="AS443" s="71"/>
      <c r="AT443" s="71" t="s">
        <v>62</v>
      </c>
      <c r="AU443" s="71"/>
      <c r="AV443" s="79" t="str" cm="1">
        <f t="array" ref="AV44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43" s="79" t="str" cm="1">
        <f t="array" ref="AW44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43" s="71" t="str" cm="1">
        <f t="array" ref="AX44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43" s="71"/>
      <c r="AZ443" s="71"/>
      <c r="BA443" s="71" t="s">
        <v>6007</v>
      </c>
      <c r="BB443" s="73" t="s">
        <v>6008</v>
      </c>
      <c r="BC443" s="36"/>
      <c r="BD443" s="35"/>
    </row>
    <row r="444" spans="1:56" ht="75" customHeight="1">
      <c r="A444" s="70">
        <v>443</v>
      </c>
      <c r="B444" s="71" t="s">
        <v>6009</v>
      </c>
      <c r="C444" s="71" t="s">
        <v>735</v>
      </c>
      <c r="D444" s="71" t="s">
        <v>6010</v>
      </c>
      <c r="E444" s="71" t="s">
        <v>1452</v>
      </c>
      <c r="F444" s="71" t="s">
        <v>231</v>
      </c>
      <c r="G444" s="71" t="s">
        <v>736</v>
      </c>
      <c r="H444" s="71" t="s">
        <v>217</v>
      </c>
      <c r="I444" s="71" t="s">
        <v>1215</v>
      </c>
      <c r="J444" s="71" t="s">
        <v>1432</v>
      </c>
      <c r="K444" s="71" t="s">
        <v>243</v>
      </c>
      <c r="L444" s="71" t="s">
        <v>6011</v>
      </c>
      <c r="M444" s="71" t="s">
        <v>6012</v>
      </c>
      <c r="N444" s="71"/>
      <c r="O444" s="71"/>
      <c r="P444" s="71"/>
      <c r="Q444" s="71"/>
      <c r="R444" s="71"/>
      <c r="S444" s="71"/>
      <c r="T444" s="71"/>
      <c r="U444" s="71"/>
      <c r="V444" s="71"/>
      <c r="W444" s="71"/>
      <c r="X444" s="71"/>
      <c r="Y444" s="71"/>
      <c r="Z444" s="71"/>
      <c r="AA444" s="71"/>
      <c r="AB444" s="71" t="s">
        <v>64</v>
      </c>
      <c r="AC444" s="71" t="s">
        <v>65</v>
      </c>
      <c r="AD444" s="71" t="s">
        <v>62</v>
      </c>
      <c r="AE444" s="71" t="s">
        <v>63</v>
      </c>
      <c r="AF444" s="71" t="s">
        <v>63</v>
      </c>
      <c r="AG444" s="71"/>
      <c r="AH444" s="71" t="s">
        <v>66</v>
      </c>
      <c r="AI444" s="71" t="s">
        <v>63</v>
      </c>
      <c r="AJ444" s="71" t="s">
        <v>63</v>
      </c>
      <c r="AK444" s="71" t="s">
        <v>63</v>
      </c>
      <c r="AL444" s="71" t="s">
        <v>62</v>
      </c>
      <c r="AM444" s="71" t="s">
        <v>63</v>
      </c>
      <c r="AN444" s="71"/>
      <c r="AO444" s="71"/>
      <c r="AP444" s="71" t="s">
        <v>6013</v>
      </c>
      <c r="AQ444" s="71" t="s">
        <v>1215</v>
      </c>
      <c r="AR444" s="71" t="s">
        <v>62</v>
      </c>
      <c r="AS444" s="71"/>
      <c r="AT444" s="71" t="s">
        <v>63</v>
      </c>
      <c r="AU444" s="71"/>
      <c r="AV444" s="79" t="str" cm="1">
        <f t="array" ref="AV44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44" s="79" t="str" cm="1">
        <f t="array" ref="AW44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44" s="71" t="str" cm="1">
        <f t="array" ref="AX44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44" s="71"/>
      <c r="AZ444" s="71"/>
      <c r="BA444" s="71" t="s">
        <v>6014</v>
      </c>
      <c r="BB444" s="73" t="s">
        <v>6015</v>
      </c>
      <c r="BC444" s="36"/>
      <c r="BD444" s="35"/>
    </row>
    <row r="445" spans="1:56" ht="75" customHeight="1">
      <c r="A445" s="70">
        <v>444</v>
      </c>
      <c r="B445" s="71" t="s">
        <v>6016</v>
      </c>
      <c r="C445" s="71" t="s">
        <v>1269</v>
      </c>
      <c r="D445" s="71" t="s">
        <v>6017</v>
      </c>
      <c r="E445" s="71" t="s">
        <v>1452</v>
      </c>
      <c r="F445" s="71" t="s">
        <v>231</v>
      </c>
      <c r="G445" s="71" t="s">
        <v>786</v>
      </c>
      <c r="H445" s="71" t="s">
        <v>233</v>
      </c>
      <c r="I445" s="71" t="s">
        <v>1944</v>
      </c>
      <c r="J445" s="71" t="s">
        <v>1432</v>
      </c>
      <c r="K445" s="71" t="s">
        <v>218</v>
      </c>
      <c r="L445" s="71" t="s">
        <v>6018</v>
      </c>
      <c r="M445" s="71" t="s">
        <v>6019</v>
      </c>
      <c r="N445" s="71"/>
      <c r="O445" s="71"/>
      <c r="P445" s="71"/>
      <c r="Q445" s="71"/>
      <c r="R445" s="71"/>
      <c r="S445" s="71"/>
      <c r="T445" s="71"/>
      <c r="U445" s="71"/>
      <c r="V445" s="71"/>
      <c r="W445" s="71"/>
      <c r="X445" s="71"/>
      <c r="Y445" s="71"/>
      <c r="Z445" s="71"/>
      <c r="AA445" s="71"/>
      <c r="AB445" s="71" t="s">
        <v>64</v>
      </c>
      <c r="AC445" s="71" t="s">
        <v>65</v>
      </c>
      <c r="AD445" s="71" t="s">
        <v>62</v>
      </c>
      <c r="AE445" s="71" t="s">
        <v>62</v>
      </c>
      <c r="AF445" s="71" t="s">
        <v>63</v>
      </c>
      <c r="AG445" s="71"/>
      <c r="AH445" s="71" t="s">
        <v>85</v>
      </c>
      <c r="AI445" s="71" t="s">
        <v>63</v>
      </c>
      <c r="AJ445" s="71" t="s">
        <v>63</v>
      </c>
      <c r="AK445" s="71" t="s">
        <v>63</v>
      </c>
      <c r="AL445" s="71" t="s">
        <v>62</v>
      </c>
      <c r="AM445" s="71" t="s">
        <v>63</v>
      </c>
      <c r="AN445" s="71"/>
      <c r="AO445" s="71"/>
      <c r="AP445" s="71" t="s">
        <v>6020</v>
      </c>
      <c r="AQ445" s="71" t="s">
        <v>6021</v>
      </c>
      <c r="AR445" s="71" t="s">
        <v>132</v>
      </c>
      <c r="AS445" s="71"/>
      <c r="AT445" s="71" t="s">
        <v>63</v>
      </c>
      <c r="AU445" s="71"/>
      <c r="AV445" s="79" t="str" cm="1">
        <f t="array" ref="AV44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45" s="79" t="str" cm="1">
        <f t="array" ref="AW44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45" s="71" t="str" cm="1">
        <f t="array" ref="AX44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45" s="71"/>
      <c r="AZ445" s="71"/>
      <c r="BA445" s="71" t="s">
        <v>6022</v>
      </c>
      <c r="BB445" s="73" t="s">
        <v>6023</v>
      </c>
      <c r="BC445" s="36"/>
      <c r="BD445" s="35"/>
    </row>
    <row r="446" spans="1:56" ht="75" customHeight="1">
      <c r="A446" s="70">
        <v>445</v>
      </c>
      <c r="B446" s="71" t="s">
        <v>6024</v>
      </c>
      <c r="C446" s="71" t="s">
        <v>735</v>
      </c>
      <c r="D446" s="71" t="s">
        <v>6025</v>
      </c>
      <c r="E446" s="71" t="s">
        <v>1478</v>
      </c>
      <c r="F446" s="71" t="s">
        <v>231</v>
      </c>
      <c r="G446" s="71" t="s">
        <v>736</v>
      </c>
      <c r="H446" s="71" t="s">
        <v>217</v>
      </c>
      <c r="I446" s="71" t="s">
        <v>250</v>
      </c>
      <c r="J446" s="71" t="s">
        <v>1432</v>
      </c>
      <c r="K446" s="71" t="s">
        <v>243</v>
      </c>
      <c r="L446" s="71" t="s">
        <v>6026</v>
      </c>
      <c r="M446" s="71" t="s">
        <v>6027</v>
      </c>
      <c r="N446" s="71"/>
      <c r="O446" s="71"/>
      <c r="P446" s="71"/>
      <c r="Q446" s="71"/>
      <c r="R446" s="71"/>
      <c r="S446" s="71"/>
      <c r="T446" s="71"/>
      <c r="U446" s="71"/>
      <c r="V446" s="71"/>
      <c r="W446" s="71"/>
      <c r="X446" s="71"/>
      <c r="Y446" s="71"/>
      <c r="Z446" s="71"/>
      <c r="AA446" s="71"/>
      <c r="AB446" s="71" t="s">
        <v>64</v>
      </c>
      <c r="AC446" s="71" t="s">
        <v>65</v>
      </c>
      <c r="AD446" s="71" t="s">
        <v>62</v>
      </c>
      <c r="AE446" s="71" t="s">
        <v>62</v>
      </c>
      <c r="AF446" s="71" t="s">
        <v>63</v>
      </c>
      <c r="AG446" s="71"/>
      <c r="AH446" s="71" t="s">
        <v>66</v>
      </c>
      <c r="AI446" s="71" t="s">
        <v>63</v>
      </c>
      <c r="AJ446" s="71" t="s">
        <v>62</v>
      </c>
      <c r="AK446" s="71" t="s">
        <v>63</v>
      </c>
      <c r="AL446" s="71" t="s">
        <v>62</v>
      </c>
      <c r="AM446" s="71" t="s">
        <v>63</v>
      </c>
      <c r="AN446" s="71"/>
      <c r="AO446" s="71"/>
      <c r="AP446" s="71" t="s">
        <v>6028</v>
      </c>
      <c r="AQ446" s="71" t="s">
        <v>250</v>
      </c>
      <c r="AR446" s="71" t="s">
        <v>62</v>
      </c>
      <c r="AS446" s="71"/>
      <c r="AT446" s="71" t="s">
        <v>63</v>
      </c>
      <c r="AU446" s="71"/>
      <c r="AV446" s="79" t="str" cm="1">
        <f t="array" ref="AV44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46" s="79" t="str" cm="1">
        <f t="array" ref="AW44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46" s="71" t="str" cm="1">
        <f t="array" ref="AX44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46" s="71"/>
      <c r="AZ446" s="71"/>
      <c r="BA446" s="71" t="s">
        <v>6029</v>
      </c>
      <c r="BB446" s="73" t="s">
        <v>6030</v>
      </c>
      <c r="BC446" s="36"/>
      <c r="BD446" s="35"/>
    </row>
    <row r="447" spans="1:56" ht="75" customHeight="1">
      <c r="A447" s="70">
        <v>446</v>
      </c>
      <c r="B447" s="71" t="s">
        <v>6031</v>
      </c>
      <c r="C447" s="71" t="s">
        <v>735</v>
      </c>
      <c r="D447" s="71" t="s">
        <v>6032</v>
      </c>
      <c r="E447" s="71" t="s">
        <v>1461</v>
      </c>
      <c r="F447" s="71" t="s">
        <v>231</v>
      </c>
      <c r="G447" s="71" t="s">
        <v>736</v>
      </c>
      <c r="H447" s="71" t="s">
        <v>217</v>
      </c>
      <c r="I447" s="71" t="s">
        <v>250</v>
      </c>
      <c r="J447" s="71" t="s">
        <v>1432</v>
      </c>
      <c r="K447" s="71" t="s">
        <v>243</v>
      </c>
      <c r="L447" s="71" t="s">
        <v>6033</v>
      </c>
      <c r="M447" s="71" t="s">
        <v>6034</v>
      </c>
      <c r="N447" s="71"/>
      <c r="O447" s="71"/>
      <c r="P447" s="71"/>
      <c r="Q447" s="71"/>
      <c r="R447" s="71"/>
      <c r="S447" s="71"/>
      <c r="T447" s="71"/>
      <c r="U447" s="71"/>
      <c r="V447" s="71"/>
      <c r="W447" s="71"/>
      <c r="X447" s="71"/>
      <c r="Y447" s="71"/>
      <c r="Z447" s="71"/>
      <c r="AA447" s="71"/>
      <c r="AB447" s="71" t="s">
        <v>64</v>
      </c>
      <c r="AC447" s="71" t="s">
        <v>65</v>
      </c>
      <c r="AD447" s="71" t="s">
        <v>62</v>
      </c>
      <c r="AE447" s="71" t="s">
        <v>63</v>
      </c>
      <c r="AF447" s="71" t="s">
        <v>62</v>
      </c>
      <c r="AG447" s="71"/>
      <c r="AH447" s="71" t="s">
        <v>66</v>
      </c>
      <c r="AI447" s="71" t="s">
        <v>63</v>
      </c>
      <c r="AJ447" s="71" t="s">
        <v>63</v>
      </c>
      <c r="AK447" s="71" t="s">
        <v>63</v>
      </c>
      <c r="AL447" s="71" t="s">
        <v>132</v>
      </c>
      <c r="AM447" s="71" t="s">
        <v>63</v>
      </c>
      <c r="AN447" s="71"/>
      <c r="AO447" s="71"/>
      <c r="AP447" s="71" t="s">
        <v>6035</v>
      </c>
      <c r="AQ447" s="71" t="s">
        <v>250</v>
      </c>
      <c r="AR447" s="71" t="s">
        <v>62</v>
      </c>
      <c r="AS447" s="71"/>
      <c r="AT447" s="71" t="s">
        <v>63</v>
      </c>
      <c r="AU447" s="71"/>
      <c r="AV447" s="79" t="str" cm="1">
        <f t="array" ref="AV44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47" s="79" t="str" cm="1">
        <f t="array" ref="AW44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47" s="71" t="str" cm="1">
        <f t="array" ref="AX44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47" s="71"/>
      <c r="AZ447" s="71"/>
      <c r="BA447" s="71" t="s">
        <v>6036</v>
      </c>
      <c r="BB447" s="73" t="s">
        <v>6037</v>
      </c>
      <c r="BC447" s="36"/>
      <c r="BD447" s="35"/>
    </row>
    <row r="448" spans="1:56" ht="75" customHeight="1">
      <c r="A448" s="70">
        <v>447</v>
      </c>
      <c r="B448" s="71" t="s">
        <v>6038</v>
      </c>
      <c r="C448" s="71" t="s">
        <v>5564</v>
      </c>
      <c r="D448" s="71" t="s">
        <v>6039</v>
      </c>
      <c r="E448" s="71" t="s">
        <v>1478</v>
      </c>
      <c r="F448" s="71" t="s">
        <v>231</v>
      </c>
      <c r="G448" s="71" t="s">
        <v>232</v>
      </c>
      <c r="H448" s="71" t="s">
        <v>217</v>
      </c>
      <c r="I448" s="71" t="s">
        <v>1632</v>
      </c>
      <c r="J448" s="71" t="s">
        <v>1432</v>
      </c>
      <c r="K448" s="71" t="s">
        <v>279</v>
      </c>
      <c r="L448" s="71" t="s">
        <v>6040</v>
      </c>
      <c r="M448" s="71" t="s">
        <v>6041</v>
      </c>
      <c r="N448" s="71" t="s">
        <v>1575</v>
      </c>
      <c r="O448" s="71" t="s">
        <v>1506</v>
      </c>
      <c r="P448" s="71"/>
      <c r="Q448" s="71"/>
      <c r="R448" s="71"/>
      <c r="S448" s="71"/>
      <c r="T448" s="71"/>
      <c r="U448" s="71"/>
      <c r="V448" s="71"/>
      <c r="W448" s="71"/>
      <c r="X448" s="71"/>
      <c r="Y448" s="71"/>
      <c r="Z448" s="71"/>
      <c r="AA448" s="71"/>
      <c r="AB448" s="71" t="s">
        <v>64</v>
      </c>
      <c r="AC448" s="71" t="s">
        <v>84</v>
      </c>
      <c r="AD448" s="71" t="s">
        <v>62</v>
      </c>
      <c r="AE448" s="71" t="s">
        <v>62</v>
      </c>
      <c r="AF448" s="71" t="s">
        <v>63</v>
      </c>
      <c r="AG448" s="71"/>
      <c r="AH448" s="71" t="s">
        <v>1515</v>
      </c>
      <c r="AI448" s="71" t="s">
        <v>63</v>
      </c>
      <c r="AJ448" s="71" t="s">
        <v>63</v>
      </c>
      <c r="AK448" s="71" t="s">
        <v>63</v>
      </c>
      <c r="AL448" s="71" t="s">
        <v>132</v>
      </c>
      <c r="AM448" s="71" t="s">
        <v>62</v>
      </c>
      <c r="AN448" s="71"/>
      <c r="AO448" s="71"/>
      <c r="AP448" s="71" t="s">
        <v>6042</v>
      </c>
      <c r="AQ448" s="71" t="s">
        <v>1052</v>
      </c>
      <c r="AR448" s="71" t="s">
        <v>63</v>
      </c>
      <c r="AS448" s="71"/>
      <c r="AT448" s="71" t="s">
        <v>63</v>
      </c>
      <c r="AU448" s="71"/>
      <c r="AV448" s="79" t="str" cm="1">
        <f t="array" ref="AV44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48" s="79" t="str" cm="1">
        <f t="array" ref="AW44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48" s="71" t="str" cm="1">
        <f t="array" ref="AX44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48" s="71"/>
      <c r="AZ448" s="71"/>
      <c r="BA448" s="71" t="s">
        <v>6043</v>
      </c>
      <c r="BB448" s="73" t="s">
        <v>6044</v>
      </c>
      <c r="BC448" s="36"/>
      <c r="BD448" s="35"/>
    </row>
    <row r="449" spans="1:56" ht="75" customHeight="1">
      <c r="A449" s="70">
        <v>448</v>
      </c>
      <c r="B449" s="71" t="s">
        <v>6045</v>
      </c>
      <c r="C449" s="71" t="s">
        <v>735</v>
      </c>
      <c r="D449" s="71" t="s">
        <v>6046</v>
      </c>
      <c r="E449" s="71" t="s">
        <v>1505</v>
      </c>
      <c r="F449" s="71" t="s">
        <v>231</v>
      </c>
      <c r="G449" s="71" t="s">
        <v>736</v>
      </c>
      <c r="H449" s="71" t="s">
        <v>217</v>
      </c>
      <c r="I449" s="71" t="s">
        <v>1215</v>
      </c>
      <c r="J449" s="71" t="s">
        <v>1432</v>
      </c>
      <c r="K449" s="71" t="s">
        <v>243</v>
      </c>
      <c r="L449" s="71" t="s">
        <v>6047</v>
      </c>
      <c r="M449" s="71" t="s">
        <v>6048</v>
      </c>
      <c r="N449" s="71"/>
      <c r="O449" s="71"/>
      <c r="P449" s="71"/>
      <c r="Q449" s="71"/>
      <c r="R449" s="71"/>
      <c r="S449" s="71"/>
      <c r="T449" s="71"/>
      <c r="U449" s="71"/>
      <c r="V449" s="71"/>
      <c r="W449" s="71"/>
      <c r="X449" s="71"/>
      <c r="Y449" s="71"/>
      <c r="Z449" s="71"/>
      <c r="AA449" s="71"/>
      <c r="AB449" s="71" t="s">
        <v>64</v>
      </c>
      <c r="AC449" s="71" t="s">
        <v>65</v>
      </c>
      <c r="AD449" s="71" t="s">
        <v>62</v>
      </c>
      <c r="AE449" s="71" t="s">
        <v>63</v>
      </c>
      <c r="AF449" s="71" t="s">
        <v>63</v>
      </c>
      <c r="AG449" s="71"/>
      <c r="AH449" s="71" t="s">
        <v>915</v>
      </c>
      <c r="AI449" s="71" t="s">
        <v>63</v>
      </c>
      <c r="AJ449" s="71" t="s">
        <v>63</v>
      </c>
      <c r="AK449" s="71" t="s">
        <v>63</v>
      </c>
      <c r="AL449" s="71" t="s">
        <v>132</v>
      </c>
      <c r="AM449" s="71" t="s">
        <v>63</v>
      </c>
      <c r="AN449" s="71"/>
      <c r="AO449" s="71"/>
      <c r="AP449" s="71" t="s">
        <v>6049</v>
      </c>
      <c r="AQ449" s="71" t="s">
        <v>1215</v>
      </c>
      <c r="AR449" s="71" t="s">
        <v>62</v>
      </c>
      <c r="AS449" s="71"/>
      <c r="AT449" s="71" t="s">
        <v>63</v>
      </c>
      <c r="AU449" s="71"/>
      <c r="AV449" s="79" t="str" cm="1">
        <f t="array" ref="AV44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49" s="79" t="str" cm="1">
        <f t="array" ref="AW44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49" s="71" t="str" cm="1">
        <f t="array" ref="AX44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49" s="71"/>
      <c r="AZ449" s="71"/>
      <c r="BA449" s="71" t="s">
        <v>6050</v>
      </c>
      <c r="BB449" s="73" t="s">
        <v>6051</v>
      </c>
      <c r="BC449" s="36"/>
      <c r="BD449" s="35"/>
    </row>
    <row r="450" spans="1:56" ht="75" customHeight="1">
      <c r="A450" s="70">
        <v>449</v>
      </c>
      <c r="B450" s="71" t="s">
        <v>6052</v>
      </c>
      <c r="C450" s="71" t="s">
        <v>800</v>
      </c>
      <c r="D450" s="71" t="s">
        <v>6053</v>
      </c>
      <c r="E450" s="71" t="s">
        <v>1502</v>
      </c>
      <c r="F450" s="71" t="s">
        <v>231</v>
      </c>
      <c r="G450" s="71" t="s">
        <v>736</v>
      </c>
      <c r="H450" s="71" t="s">
        <v>217</v>
      </c>
      <c r="I450" s="71" t="s">
        <v>840</v>
      </c>
      <c r="J450" s="71" t="s">
        <v>1432</v>
      </c>
      <c r="K450" s="71" t="s">
        <v>315</v>
      </c>
      <c r="L450" s="71" t="s">
        <v>6054</v>
      </c>
      <c r="M450" s="71" t="s">
        <v>6055</v>
      </c>
      <c r="N450" s="71"/>
      <c r="O450" s="71"/>
      <c r="P450" s="71"/>
      <c r="Q450" s="71"/>
      <c r="R450" s="71"/>
      <c r="S450" s="71"/>
      <c r="T450" s="71"/>
      <c r="U450" s="71"/>
      <c r="V450" s="71"/>
      <c r="W450" s="71"/>
      <c r="X450" s="71"/>
      <c r="Y450" s="71"/>
      <c r="Z450" s="71"/>
      <c r="AA450" s="71"/>
      <c r="AB450" s="71" t="s">
        <v>64</v>
      </c>
      <c r="AC450" s="71" t="s">
        <v>65</v>
      </c>
      <c r="AD450" s="71" t="s">
        <v>62</v>
      </c>
      <c r="AE450" s="71" t="s">
        <v>62</v>
      </c>
      <c r="AF450" s="71" t="s">
        <v>63</v>
      </c>
      <c r="AG450" s="71"/>
      <c r="AH450" s="71" t="s">
        <v>101</v>
      </c>
      <c r="AI450" s="71" t="s">
        <v>63</v>
      </c>
      <c r="AJ450" s="71" t="s">
        <v>63</v>
      </c>
      <c r="AK450" s="71" t="s">
        <v>63</v>
      </c>
      <c r="AL450" s="71" t="s">
        <v>62</v>
      </c>
      <c r="AM450" s="71" t="s">
        <v>63</v>
      </c>
      <c r="AN450" s="71"/>
      <c r="AO450" s="71"/>
      <c r="AP450" s="71" t="s">
        <v>6056</v>
      </c>
      <c r="AQ450" s="71" t="s">
        <v>840</v>
      </c>
      <c r="AR450" s="71" t="s">
        <v>62</v>
      </c>
      <c r="AS450" s="71"/>
      <c r="AT450" s="71" t="s">
        <v>63</v>
      </c>
      <c r="AU450" s="71"/>
      <c r="AV450" s="79" t="str" cm="1">
        <f t="array" ref="AV45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50" s="79" t="str" cm="1">
        <f t="array" ref="AW45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50" s="71" t="str" cm="1">
        <f t="array" ref="AX45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50" s="71"/>
      <c r="AZ450" s="71"/>
      <c r="BA450" s="71" t="s">
        <v>6057</v>
      </c>
      <c r="BB450" s="73" t="s">
        <v>6058</v>
      </c>
      <c r="BC450" s="36"/>
      <c r="BD450" s="35"/>
    </row>
    <row r="451" spans="1:56" ht="75" customHeight="1">
      <c r="A451" s="70">
        <v>450</v>
      </c>
      <c r="B451" s="71" t="s">
        <v>6059</v>
      </c>
      <c r="C451" s="71" t="s">
        <v>264</v>
      </c>
      <c r="D451" s="71" t="s">
        <v>6060</v>
      </c>
      <c r="E451" s="71" t="s">
        <v>1565</v>
      </c>
      <c r="F451" s="71" t="s">
        <v>54</v>
      </c>
      <c r="G451" s="71" t="s">
        <v>201</v>
      </c>
      <c r="H451" s="71" t="s">
        <v>233</v>
      </c>
      <c r="I451" s="71" t="s">
        <v>194</v>
      </c>
      <c r="J451" s="71" t="s">
        <v>1432</v>
      </c>
      <c r="K451" s="71" t="s">
        <v>315</v>
      </c>
      <c r="L451" s="71" t="s">
        <v>6061</v>
      </c>
      <c r="M451" s="71" t="s">
        <v>6062</v>
      </c>
      <c r="N451" s="71" t="s">
        <v>1710</v>
      </c>
      <c r="O451" s="71" t="s">
        <v>1668</v>
      </c>
      <c r="P451" s="71" t="s">
        <v>60</v>
      </c>
      <c r="Q451" s="71" t="s">
        <v>81</v>
      </c>
      <c r="R451" s="71" t="s">
        <v>1669</v>
      </c>
      <c r="S451" s="71" t="s">
        <v>62</v>
      </c>
      <c r="T451" s="71" t="s">
        <v>62</v>
      </c>
      <c r="U451" s="71" t="s">
        <v>63</v>
      </c>
      <c r="V451" s="71" t="s">
        <v>62</v>
      </c>
      <c r="W451" s="71" t="s">
        <v>63</v>
      </c>
      <c r="X451" s="71" t="s">
        <v>62</v>
      </c>
      <c r="Y451" s="71" t="s">
        <v>62</v>
      </c>
      <c r="Z451" s="71" t="s">
        <v>63</v>
      </c>
      <c r="AA451" s="71" t="s">
        <v>62</v>
      </c>
      <c r="AB451" s="71" t="s">
        <v>64</v>
      </c>
      <c r="AC451" s="71" t="s">
        <v>100</v>
      </c>
      <c r="AD451" s="71" t="s">
        <v>62</v>
      </c>
      <c r="AE451" s="71" t="s">
        <v>63</v>
      </c>
      <c r="AF451" s="71" t="s">
        <v>63</v>
      </c>
      <c r="AG451" s="71" t="s">
        <v>63</v>
      </c>
      <c r="AH451" s="71" t="s">
        <v>85</v>
      </c>
      <c r="AI451" s="71" t="s">
        <v>63</v>
      </c>
      <c r="AJ451" s="71" t="s">
        <v>132</v>
      </c>
      <c r="AK451" s="71" t="s">
        <v>63</v>
      </c>
      <c r="AL451" s="71" t="s">
        <v>63</v>
      </c>
      <c r="AM451" s="71" t="s">
        <v>132</v>
      </c>
      <c r="AN451" s="71" t="s">
        <v>6063</v>
      </c>
      <c r="AO451" s="71" t="s">
        <v>6064</v>
      </c>
      <c r="AP451" s="71" t="s">
        <v>6065</v>
      </c>
      <c r="AQ451" s="71" t="s">
        <v>6066</v>
      </c>
      <c r="AR451" s="71" t="s">
        <v>63</v>
      </c>
      <c r="AS451" s="71"/>
      <c r="AT451" s="71" t="s">
        <v>62</v>
      </c>
      <c r="AU451" s="71" t="s">
        <v>72</v>
      </c>
      <c r="AV451" s="79" t="str" cm="1">
        <f t="array" ref="AV45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51" s="79" t="str" cm="1">
        <f t="array" ref="AW45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51" s="71" t="str" cm="1">
        <f t="array" ref="AX45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451" s="71" t="s">
        <v>63</v>
      </c>
      <c r="AZ451" s="71"/>
      <c r="BA451" s="71" t="s">
        <v>6067</v>
      </c>
      <c r="BB451" s="73"/>
      <c r="BC451" s="36"/>
      <c r="BD451" s="35"/>
    </row>
    <row r="452" spans="1:56" ht="75" customHeight="1">
      <c r="A452" s="70">
        <v>451</v>
      </c>
      <c r="B452" s="71" t="s">
        <v>1893</v>
      </c>
      <c r="C452" s="71" t="s">
        <v>800</v>
      </c>
      <c r="D452" s="71" t="s">
        <v>6068</v>
      </c>
      <c r="E452" s="71" t="s">
        <v>1486</v>
      </c>
      <c r="F452" s="71" t="s">
        <v>231</v>
      </c>
      <c r="G452" s="71" t="s">
        <v>736</v>
      </c>
      <c r="H452" s="71" t="s">
        <v>217</v>
      </c>
      <c r="I452" s="71" t="s">
        <v>2167</v>
      </c>
      <c r="J452" s="71" t="s">
        <v>1432</v>
      </c>
      <c r="K452" s="71" t="s">
        <v>315</v>
      </c>
      <c r="L452" s="71" t="s">
        <v>6069</v>
      </c>
      <c r="M452" s="71" t="s">
        <v>6070</v>
      </c>
      <c r="N452" s="71"/>
      <c r="O452" s="71"/>
      <c r="P452" s="71"/>
      <c r="Q452" s="71"/>
      <c r="R452" s="71"/>
      <c r="S452" s="71"/>
      <c r="T452" s="71"/>
      <c r="U452" s="71"/>
      <c r="V452" s="71"/>
      <c r="W452" s="71"/>
      <c r="X452" s="71"/>
      <c r="Y452" s="71"/>
      <c r="Z452" s="71"/>
      <c r="AA452" s="71"/>
      <c r="AB452" s="71" t="s">
        <v>64</v>
      </c>
      <c r="AC452" s="71" t="s">
        <v>65</v>
      </c>
      <c r="AD452" s="71" t="s">
        <v>62</v>
      </c>
      <c r="AE452" s="71" t="s">
        <v>62</v>
      </c>
      <c r="AF452" s="71" t="s">
        <v>63</v>
      </c>
      <c r="AG452" s="71"/>
      <c r="AH452" s="71" t="s">
        <v>66</v>
      </c>
      <c r="AI452" s="71" t="s">
        <v>63</v>
      </c>
      <c r="AJ452" s="71" t="s">
        <v>63</v>
      </c>
      <c r="AK452" s="71" t="s">
        <v>63</v>
      </c>
      <c r="AL452" s="71" t="s">
        <v>62</v>
      </c>
      <c r="AM452" s="71" t="s">
        <v>63</v>
      </c>
      <c r="AN452" s="71"/>
      <c r="AO452" s="71"/>
      <c r="AP452" s="71" t="s">
        <v>6071</v>
      </c>
      <c r="AQ452" s="71" t="s">
        <v>1747</v>
      </c>
      <c r="AR452" s="71" t="s">
        <v>132</v>
      </c>
      <c r="AS452" s="71"/>
      <c r="AT452" s="71" t="s">
        <v>63</v>
      </c>
      <c r="AU452" s="71"/>
      <c r="AV452" s="79" t="str" cm="1">
        <f t="array" ref="AV45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52" s="79" t="str" cm="1">
        <f t="array" ref="AW45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52" s="71" t="str" cm="1">
        <f t="array" ref="AX45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52" s="71"/>
      <c r="AZ452" s="71"/>
      <c r="BA452" s="71" t="s">
        <v>6072</v>
      </c>
      <c r="BB452" s="73" t="s">
        <v>1964</v>
      </c>
      <c r="BC452" s="36"/>
      <c r="BD452" s="35"/>
    </row>
    <row r="453" spans="1:56" ht="75" customHeight="1">
      <c r="A453" s="70">
        <v>452</v>
      </c>
      <c r="B453" s="71" t="s">
        <v>6073</v>
      </c>
      <c r="C453" s="71" t="s">
        <v>735</v>
      </c>
      <c r="D453" s="71" t="s">
        <v>6074</v>
      </c>
      <c r="E453" s="71" t="s">
        <v>1575</v>
      </c>
      <c r="F453" s="71" t="s">
        <v>231</v>
      </c>
      <c r="G453" s="71" t="s">
        <v>736</v>
      </c>
      <c r="H453" s="71" t="s">
        <v>217</v>
      </c>
      <c r="I453" s="71" t="s">
        <v>1215</v>
      </c>
      <c r="J453" s="71" t="s">
        <v>1432</v>
      </c>
      <c r="K453" s="71" t="s">
        <v>243</v>
      </c>
      <c r="L453" s="71" t="s">
        <v>6075</v>
      </c>
      <c r="M453" s="71" t="s">
        <v>6076</v>
      </c>
      <c r="N453" s="71"/>
      <c r="O453" s="71"/>
      <c r="P453" s="71"/>
      <c r="Q453" s="71"/>
      <c r="R453" s="71"/>
      <c r="S453" s="71"/>
      <c r="T453" s="71"/>
      <c r="U453" s="71"/>
      <c r="V453" s="71"/>
      <c r="W453" s="71"/>
      <c r="X453" s="71"/>
      <c r="Y453" s="71"/>
      <c r="Z453" s="71"/>
      <c r="AA453" s="71"/>
      <c r="AB453" s="71" t="s">
        <v>64</v>
      </c>
      <c r="AC453" s="71" t="s">
        <v>65</v>
      </c>
      <c r="AD453" s="71" t="s">
        <v>62</v>
      </c>
      <c r="AE453" s="71" t="s">
        <v>62</v>
      </c>
      <c r="AF453" s="71" t="s">
        <v>63</v>
      </c>
      <c r="AG453" s="71"/>
      <c r="AH453" s="71" t="s">
        <v>66</v>
      </c>
      <c r="AI453" s="71" t="s">
        <v>63</v>
      </c>
      <c r="AJ453" s="71" t="s">
        <v>63</v>
      </c>
      <c r="AK453" s="71" t="s">
        <v>63</v>
      </c>
      <c r="AL453" s="71" t="s">
        <v>62</v>
      </c>
      <c r="AM453" s="71" t="s">
        <v>63</v>
      </c>
      <c r="AN453" s="71"/>
      <c r="AO453" s="71"/>
      <c r="AP453" s="71" t="s">
        <v>6077</v>
      </c>
      <c r="AQ453" s="71" t="s">
        <v>1215</v>
      </c>
      <c r="AR453" s="71" t="s">
        <v>62</v>
      </c>
      <c r="AS453" s="71"/>
      <c r="AT453" s="71" t="s">
        <v>63</v>
      </c>
      <c r="AU453" s="71"/>
      <c r="AV453" s="79" t="str" cm="1">
        <f t="array" ref="AV45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53" s="79" t="str" cm="1">
        <f t="array" ref="AW45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53" s="71" t="str" cm="1">
        <f t="array" ref="AX45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53" s="71"/>
      <c r="AZ453" s="71"/>
      <c r="BA453" s="71" t="s">
        <v>6078</v>
      </c>
      <c r="BB453" s="73" t="s">
        <v>5875</v>
      </c>
      <c r="BC453" s="36"/>
      <c r="BD453" s="35"/>
    </row>
    <row r="454" spans="1:56" ht="75" customHeight="1">
      <c r="A454" s="70">
        <v>453</v>
      </c>
      <c r="B454" s="71" t="s">
        <v>6079</v>
      </c>
      <c r="C454" s="71" t="s">
        <v>735</v>
      </c>
      <c r="D454" s="71" t="s">
        <v>6080</v>
      </c>
      <c r="E454" s="71" t="s">
        <v>1478</v>
      </c>
      <c r="F454" s="71" t="s">
        <v>231</v>
      </c>
      <c r="G454" s="71" t="s">
        <v>736</v>
      </c>
      <c r="H454" s="71" t="s">
        <v>217</v>
      </c>
      <c r="I454" s="71" t="s">
        <v>194</v>
      </c>
      <c r="J454" s="71" t="s">
        <v>1432</v>
      </c>
      <c r="K454" s="71" t="s">
        <v>315</v>
      </c>
      <c r="L454" s="71" t="s">
        <v>6081</v>
      </c>
      <c r="M454" s="71" t="s">
        <v>6082</v>
      </c>
      <c r="N454" s="71"/>
      <c r="O454" s="71"/>
      <c r="P454" s="71"/>
      <c r="Q454" s="71"/>
      <c r="R454" s="71"/>
      <c r="S454" s="71"/>
      <c r="T454" s="71"/>
      <c r="U454" s="71"/>
      <c r="V454" s="71"/>
      <c r="W454" s="71"/>
      <c r="X454" s="71"/>
      <c r="Y454" s="71"/>
      <c r="Z454" s="71"/>
      <c r="AA454" s="71"/>
      <c r="AB454" s="71" t="s">
        <v>64</v>
      </c>
      <c r="AC454" s="71" t="s">
        <v>65</v>
      </c>
      <c r="AD454" s="71" t="s">
        <v>62</v>
      </c>
      <c r="AE454" s="71" t="s">
        <v>63</v>
      </c>
      <c r="AF454" s="71" t="s">
        <v>63</v>
      </c>
      <c r="AG454" s="71"/>
      <c r="AH454" s="71" t="s">
        <v>66</v>
      </c>
      <c r="AI454" s="71" t="s">
        <v>63</v>
      </c>
      <c r="AJ454" s="71" t="s">
        <v>132</v>
      </c>
      <c r="AK454" s="71" t="s">
        <v>63</v>
      </c>
      <c r="AL454" s="71" t="s">
        <v>132</v>
      </c>
      <c r="AM454" s="71" t="s">
        <v>63</v>
      </c>
      <c r="AN454" s="71"/>
      <c r="AO454" s="71"/>
      <c r="AP454" s="71" t="s">
        <v>6083</v>
      </c>
      <c r="AQ454" s="71" t="s">
        <v>6084</v>
      </c>
      <c r="AR454" s="71" t="s">
        <v>62</v>
      </c>
      <c r="AS454" s="71"/>
      <c r="AT454" s="71" t="s">
        <v>63</v>
      </c>
      <c r="AU454" s="71"/>
      <c r="AV454" s="79" t="str" cm="1">
        <f t="array" ref="AV45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54" s="79" t="str" cm="1">
        <f t="array" ref="AW45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54" s="71" t="str" cm="1">
        <f t="array" ref="AX45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54" s="71"/>
      <c r="AZ454" s="71"/>
      <c r="BA454" s="22" t="s">
        <v>6085</v>
      </c>
      <c r="BB454" s="73" t="s">
        <v>6086</v>
      </c>
      <c r="BC454" s="36"/>
      <c r="BD454" s="35"/>
    </row>
    <row r="455" spans="1:56" ht="75" customHeight="1">
      <c r="A455" s="70">
        <v>454</v>
      </c>
      <c r="B455" s="71" t="s">
        <v>6087</v>
      </c>
      <c r="C455" s="71" t="s">
        <v>800</v>
      </c>
      <c r="D455" s="71" t="s">
        <v>6088</v>
      </c>
      <c r="E455" s="71" t="s">
        <v>1479</v>
      </c>
      <c r="F455" s="71" t="s">
        <v>231</v>
      </c>
      <c r="G455" s="71" t="s">
        <v>736</v>
      </c>
      <c r="H455" s="71" t="s">
        <v>217</v>
      </c>
      <c r="I455" s="71" t="s">
        <v>1443</v>
      </c>
      <c r="J455" s="71" t="s">
        <v>1432</v>
      </c>
      <c r="K455" s="71" t="s">
        <v>315</v>
      </c>
      <c r="L455" s="71" t="s">
        <v>6089</v>
      </c>
      <c r="M455" s="71" t="s">
        <v>6090</v>
      </c>
      <c r="N455" s="71"/>
      <c r="O455" s="71"/>
      <c r="P455" s="71"/>
      <c r="Q455" s="71"/>
      <c r="R455" s="71"/>
      <c r="S455" s="71"/>
      <c r="T455" s="71"/>
      <c r="U455" s="71"/>
      <c r="V455" s="71"/>
      <c r="W455" s="71"/>
      <c r="X455" s="71"/>
      <c r="Y455" s="71"/>
      <c r="Z455" s="71"/>
      <c r="AA455" s="71"/>
      <c r="AB455" s="71" t="s">
        <v>64</v>
      </c>
      <c r="AC455" s="71" t="s">
        <v>65</v>
      </c>
      <c r="AD455" s="71" t="s">
        <v>62</v>
      </c>
      <c r="AE455" s="71" t="s">
        <v>63</v>
      </c>
      <c r="AF455" s="71" t="s">
        <v>63</v>
      </c>
      <c r="AG455" s="71"/>
      <c r="AH455" s="71" t="s">
        <v>66</v>
      </c>
      <c r="AI455" s="71" t="s">
        <v>132</v>
      </c>
      <c r="AJ455" s="71" t="s">
        <v>63</v>
      </c>
      <c r="AK455" s="71" t="s">
        <v>63</v>
      </c>
      <c r="AL455" s="71" t="s">
        <v>62</v>
      </c>
      <c r="AM455" s="71" t="s">
        <v>63</v>
      </c>
      <c r="AN455" s="71"/>
      <c r="AO455" s="71"/>
      <c r="AP455" s="71" t="s">
        <v>6091</v>
      </c>
      <c r="AQ455" s="71" t="s">
        <v>6092</v>
      </c>
      <c r="AR455" s="71" t="s">
        <v>62</v>
      </c>
      <c r="AS455" s="71"/>
      <c r="AT455" s="71" t="s">
        <v>63</v>
      </c>
      <c r="AU455" s="71"/>
      <c r="AV455" s="79" t="str" cm="1">
        <f t="array" ref="AV45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55" s="79" t="str" cm="1">
        <f t="array" ref="AW45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55" s="71" t="str" cm="1">
        <f t="array" ref="AX45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55" s="71"/>
      <c r="AZ455" s="71"/>
      <c r="BA455" s="22" t="s">
        <v>6093</v>
      </c>
      <c r="BB455" s="73" t="s">
        <v>6094</v>
      </c>
      <c r="BC455" s="36"/>
      <c r="BD455" s="35"/>
    </row>
    <row r="456" spans="1:56" ht="75" customHeight="1">
      <c r="A456" s="70">
        <v>455</v>
      </c>
      <c r="B456" s="71" t="s">
        <v>6095</v>
      </c>
      <c r="C456" s="71" t="s">
        <v>6096</v>
      </c>
      <c r="D456" s="71" t="s">
        <v>6097</v>
      </c>
      <c r="E456" s="71" t="s">
        <v>1505</v>
      </c>
      <c r="F456" s="71" t="s">
        <v>54</v>
      </c>
      <c r="G456" s="71" t="s">
        <v>125</v>
      </c>
      <c r="H456" s="71" t="s">
        <v>233</v>
      </c>
      <c r="I456" s="71" t="s">
        <v>1215</v>
      </c>
      <c r="J456" s="71" t="s">
        <v>1432</v>
      </c>
      <c r="K456" s="71" t="s">
        <v>243</v>
      </c>
      <c r="L456" s="71" t="s">
        <v>6098</v>
      </c>
      <c r="M456" s="71" t="s">
        <v>6099</v>
      </c>
      <c r="N456" s="71" t="s">
        <v>1710</v>
      </c>
      <c r="O456" s="71" t="s">
        <v>1668</v>
      </c>
      <c r="P456" s="71" t="s">
        <v>60</v>
      </c>
      <c r="Q456" s="71" t="s">
        <v>81</v>
      </c>
      <c r="R456" s="71" t="s">
        <v>1669</v>
      </c>
      <c r="S456" s="71" t="s">
        <v>62</v>
      </c>
      <c r="T456" s="71" t="s">
        <v>62</v>
      </c>
      <c r="U456" s="71" t="s">
        <v>62</v>
      </c>
      <c r="V456" s="71" t="s">
        <v>62</v>
      </c>
      <c r="W456" s="71" t="s">
        <v>62</v>
      </c>
      <c r="X456" s="71" t="s">
        <v>63</v>
      </c>
      <c r="Y456" s="71" t="s">
        <v>62</v>
      </c>
      <c r="Z456" s="71" t="s">
        <v>63</v>
      </c>
      <c r="AA456" s="71" t="s">
        <v>62</v>
      </c>
      <c r="AB456" s="71" t="s">
        <v>142</v>
      </c>
      <c r="AC456" s="71" t="s">
        <v>65</v>
      </c>
      <c r="AD456" s="71" t="s">
        <v>62</v>
      </c>
      <c r="AE456" s="71" t="s">
        <v>62</v>
      </c>
      <c r="AF456" s="71" t="s">
        <v>62</v>
      </c>
      <c r="AG456" s="71" t="s">
        <v>63</v>
      </c>
      <c r="AH456" s="71" t="s">
        <v>85</v>
      </c>
      <c r="AI456" s="71" t="s">
        <v>63</v>
      </c>
      <c r="AJ456" s="71" t="s">
        <v>62</v>
      </c>
      <c r="AK456" s="71" t="s">
        <v>62</v>
      </c>
      <c r="AL456" s="71" t="s">
        <v>63</v>
      </c>
      <c r="AM456" s="71" t="s">
        <v>132</v>
      </c>
      <c r="AN456" s="71" t="s">
        <v>6100</v>
      </c>
      <c r="AO456" s="71" t="s">
        <v>6101</v>
      </c>
      <c r="AP456" s="71" t="s">
        <v>6102</v>
      </c>
      <c r="AQ456" s="71" t="s">
        <v>2599</v>
      </c>
      <c r="AR456" s="71" t="s">
        <v>63</v>
      </c>
      <c r="AS456" s="71"/>
      <c r="AT456" s="71" t="s">
        <v>63</v>
      </c>
      <c r="AU456" s="71" t="s">
        <v>1713</v>
      </c>
      <c r="AV456" s="79" cm="1">
        <f t="array" ref="AV45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456" s="79" cm="1">
        <f t="array" ref="AW45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456" s="71" t="str" cm="1">
        <f t="array" ref="AX45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456" s="71" t="s">
        <v>63</v>
      </c>
      <c r="AZ456" s="71"/>
      <c r="BA456" s="71" t="s">
        <v>6103</v>
      </c>
      <c r="BB456" s="73" t="s">
        <v>6104</v>
      </c>
      <c r="BC456" s="36"/>
      <c r="BD456" s="35"/>
    </row>
    <row r="457" spans="1:56" ht="75" customHeight="1">
      <c r="A457" s="70">
        <v>456</v>
      </c>
      <c r="B457" s="71" t="s">
        <v>6105</v>
      </c>
      <c r="C457" s="71" t="s">
        <v>735</v>
      </c>
      <c r="D457" s="71" t="s">
        <v>6106</v>
      </c>
      <c r="E457" s="71" t="s">
        <v>1461</v>
      </c>
      <c r="F457" s="71" t="s">
        <v>231</v>
      </c>
      <c r="G457" s="71" t="s">
        <v>736</v>
      </c>
      <c r="H457" s="71" t="s">
        <v>217</v>
      </c>
      <c r="I457" s="71" t="s">
        <v>1215</v>
      </c>
      <c r="J457" s="71" t="s">
        <v>1432</v>
      </c>
      <c r="K457" s="71" t="s">
        <v>243</v>
      </c>
      <c r="L457" s="71" t="s">
        <v>6107</v>
      </c>
      <c r="M457" s="71" t="s">
        <v>6108</v>
      </c>
      <c r="N457" s="71"/>
      <c r="O457" s="71"/>
      <c r="P457" s="71"/>
      <c r="Q457" s="71"/>
      <c r="R457" s="71"/>
      <c r="S457" s="71"/>
      <c r="T457" s="71"/>
      <c r="U457" s="71"/>
      <c r="V457" s="71"/>
      <c r="W457" s="71"/>
      <c r="X457" s="71"/>
      <c r="Y457" s="71"/>
      <c r="Z457" s="71"/>
      <c r="AA457" s="71"/>
      <c r="AB457" s="71" t="s">
        <v>64</v>
      </c>
      <c r="AC457" s="71" t="s">
        <v>65</v>
      </c>
      <c r="AD457" s="71" t="s">
        <v>62</v>
      </c>
      <c r="AE457" s="71" t="s">
        <v>62</v>
      </c>
      <c r="AF457" s="71" t="s">
        <v>63</v>
      </c>
      <c r="AG457" s="71"/>
      <c r="AH457" s="71" t="s">
        <v>66</v>
      </c>
      <c r="AI457" s="71" t="s">
        <v>132</v>
      </c>
      <c r="AJ457" s="71" t="s">
        <v>63</v>
      </c>
      <c r="AK457" s="71" t="s">
        <v>63</v>
      </c>
      <c r="AL457" s="71" t="s">
        <v>62</v>
      </c>
      <c r="AM457" s="71" t="s">
        <v>63</v>
      </c>
      <c r="AN457" s="71"/>
      <c r="AO457" s="71"/>
      <c r="AP457" s="71" t="s">
        <v>6109</v>
      </c>
      <c r="AQ457" s="71" t="s">
        <v>1215</v>
      </c>
      <c r="AR457" s="71" t="s">
        <v>62</v>
      </c>
      <c r="AS457" s="71"/>
      <c r="AT457" s="71" t="s">
        <v>63</v>
      </c>
      <c r="AU457" s="71"/>
      <c r="AV457" s="79" t="str" cm="1">
        <f t="array" ref="AV45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57" s="79" t="str" cm="1">
        <f t="array" ref="AW45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57" s="71" t="str" cm="1">
        <f t="array" ref="AX45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57" s="71"/>
      <c r="AZ457" s="71"/>
      <c r="BA457" s="71" t="s">
        <v>6110</v>
      </c>
      <c r="BB457" s="73" t="s">
        <v>6111</v>
      </c>
      <c r="BC457" s="36"/>
      <c r="BD457" s="35"/>
    </row>
    <row r="458" spans="1:56" ht="75" customHeight="1">
      <c r="A458" s="70">
        <v>457</v>
      </c>
      <c r="B458" s="71" t="s">
        <v>6112</v>
      </c>
      <c r="C458" s="71" t="s">
        <v>773</v>
      </c>
      <c r="D458" s="71" t="s">
        <v>6113</v>
      </c>
      <c r="E458" s="71" t="s">
        <v>1505</v>
      </c>
      <c r="F458" s="71" t="s">
        <v>54</v>
      </c>
      <c r="G458" s="71" t="s">
        <v>125</v>
      </c>
      <c r="H458" s="71" t="s">
        <v>233</v>
      </c>
      <c r="I458" s="71" t="s">
        <v>1215</v>
      </c>
      <c r="J458" s="71" t="s">
        <v>1432</v>
      </c>
      <c r="K458" s="71" t="s">
        <v>243</v>
      </c>
      <c r="L458" s="71" t="s">
        <v>6114</v>
      </c>
      <c r="M458" s="71" t="s">
        <v>6115</v>
      </c>
      <c r="N458" s="71" t="s">
        <v>1710</v>
      </c>
      <c r="O458" s="71" t="s">
        <v>1668</v>
      </c>
      <c r="P458" s="71" t="s">
        <v>60</v>
      </c>
      <c r="Q458" s="71" t="s">
        <v>81</v>
      </c>
      <c r="R458" s="71" t="s">
        <v>1669</v>
      </c>
      <c r="S458" s="71" t="s">
        <v>62</v>
      </c>
      <c r="T458" s="71" t="s">
        <v>62</v>
      </c>
      <c r="U458" s="71" t="s">
        <v>62</v>
      </c>
      <c r="V458" s="71" t="s">
        <v>62</v>
      </c>
      <c r="W458" s="71" t="s">
        <v>63</v>
      </c>
      <c r="X458" s="71" t="s">
        <v>63</v>
      </c>
      <c r="Y458" s="71" t="s">
        <v>62</v>
      </c>
      <c r="Z458" s="71" t="s">
        <v>63</v>
      </c>
      <c r="AA458" s="71" t="s">
        <v>63</v>
      </c>
      <c r="AB458" s="71" t="s">
        <v>189</v>
      </c>
      <c r="AC458" s="71" t="s">
        <v>65</v>
      </c>
      <c r="AD458" s="71" t="s">
        <v>62</v>
      </c>
      <c r="AE458" s="71" t="s">
        <v>62</v>
      </c>
      <c r="AF458" s="71" t="s">
        <v>63</v>
      </c>
      <c r="AG458" s="71" t="s">
        <v>63</v>
      </c>
      <c r="AH458" s="71" t="s">
        <v>66</v>
      </c>
      <c r="AI458" s="71" t="s">
        <v>63</v>
      </c>
      <c r="AJ458" s="71" t="s">
        <v>62</v>
      </c>
      <c r="AK458" s="71" t="s">
        <v>62</v>
      </c>
      <c r="AL458" s="71" t="s">
        <v>63</v>
      </c>
      <c r="AM458" s="71" t="s">
        <v>62</v>
      </c>
      <c r="AN458" s="71" t="s">
        <v>6116</v>
      </c>
      <c r="AO458" s="71" t="s">
        <v>6117</v>
      </c>
      <c r="AP458" s="71" t="s">
        <v>6118</v>
      </c>
      <c r="AQ458" s="71" t="s">
        <v>2599</v>
      </c>
      <c r="AR458" s="71" t="s">
        <v>63</v>
      </c>
      <c r="AS458" s="71"/>
      <c r="AT458" s="71" t="s">
        <v>63</v>
      </c>
      <c r="AU458" s="71" t="s">
        <v>1713</v>
      </c>
      <c r="AV458" s="79" cm="1">
        <f t="array" ref="AV45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458" s="79" cm="1">
        <f t="array" ref="AW45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458" s="71" t="str" cm="1">
        <f t="array" ref="AX45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458" s="71" t="s">
        <v>63</v>
      </c>
      <c r="AZ458" s="71"/>
      <c r="BA458" s="71" t="s">
        <v>6119</v>
      </c>
      <c r="BB458" s="73" t="s">
        <v>6104</v>
      </c>
      <c r="BC458" s="36"/>
      <c r="BD458" s="35"/>
    </row>
    <row r="459" spans="1:56" ht="75" customHeight="1">
      <c r="A459" s="70">
        <v>458</v>
      </c>
      <c r="B459" s="71" t="s">
        <v>6016</v>
      </c>
      <c r="C459" s="71" t="s">
        <v>1269</v>
      </c>
      <c r="D459" s="71" t="s">
        <v>6120</v>
      </c>
      <c r="E459" s="71" t="s">
        <v>1505</v>
      </c>
      <c r="F459" s="71" t="s">
        <v>231</v>
      </c>
      <c r="G459" s="71" t="s">
        <v>786</v>
      </c>
      <c r="H459" s="71" t="s">
        <v>217</v>
      </c>
      <c r="I459" s="71" t="s">
        <v>1944</v>
      </c>
      <c r="J459" s="71" t="s">
        <v>1432</v>
      </c>
      <c r="K459" s="71" t="s">
        <v>218</v>
      </c>
      <c r="L459" s="71" t="s">
        <v>6121</v>
      </c>
      <c r="M459" s="71" t="s">
        <v>6122</v>
      </c>
      <c r="N459" s="71"/>
      <c r="O459" s="71"/>
      <c r="P459" s="71"/>
      <c r="Q459" s="71"/>
      <c r="R459" s="71"/>
      <c r="S459" s="71"/>
      <c r="T459" s="71"/>
      <c r="U459" s="71"/>
      <c r="V459" s="71"/>
      <c r="W459" s="71"/>
      <c r="X459" s="71"/>
      <c r="Y459" s="71"/>
      <c r="Z459" s="71"/>
      <c r="AA459" s="71"/>
      <c r="AB459" s="71" t="s">
        <v>64</v>
      </c>
      <c r="AC459" s="71" t="s">
        <v>65</v>
      </c>
      <c r="AD459" s="71" t="s">
        <v>62</v>
      </c>
      <c r="AE459" s="71" t="s">
        <v>62</v>
      </c>
      <c r="AF459" s="71" t="s">
        <v>63</v>
      </c>
      <c r="AG459" s="71"/>
      <c r="AH459" s="71" t="s">
        <v>85</v>
      </c>
      <c r="AI459" s="71" t="s">
        <v>63</v>
      </c>
      <c r="AJ459" s="71" t="s">
        <v>63</v>
      </c>
      <c r="AK459" s="71" t="s">
        <v>63</v>
      </c>
      <c r="AL459" s="71" t="s">
        <v>62</v>
      </c>
      <c r="AM459" s="71" t="s">
        <v>132</v>
      </c>
      <c r="AN459" s="71"/>
      <c r="AO459" s="71"/>
      <c r="AP459" s="71" t="s">
        <v>6123</v>
      </c>
      <c r="AQ459" s="71" t="s">
        <v>2489</v>
      </c>
      <c r="AR459" s="71" t="s">
        <v>63</v>
      </c>
      <c r="AS459" s="71"/>
      <c r="AT459" s="71" t="s">
        <v>63</v>
      </c>
      <c r="AU459" s="71"/>
      <c r="AV459" s="79" t="str" cm="1">
        <f t="array" ref="AV45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59" s="79" t="str" cm="1">
        <f t="array" ref="AW45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59" s="71" t="str" cm="1">
        <f t="array" ref="AX45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59" s="71"/>
      <c r="AZ459" s="71"/>
      <c r="BA459" s="71" t="s">
        <v>6124</v>
      </c>
      <c r="BB459" s="73" t="s">
        <v>6023</v>
      </c>
      <c r="BC459" s="36"/>
      <c r="BD459" s="35"/>
    </row>
    <row r="460" spans="1:56" ht="75" customHeight="1">
      <c r="A460" s="70">
        <v>459</v>
      </c>
      <c r="B460" s="71" t="s">
        <v>6125</v>
      </c>
      <c r="C460" s="71" t="s">
        <v>735</v>
      </c>
      <c r="D460" s="71" t="s">
        <v>6126</v>
      </c>
      <c r="E460" s="71" t="s">
        <v>1479</v>
      </c>
      <c r="F460" s="71" t="s">
        <v>231</v>
      </c>
      <c r="G460" s="71" t="s">
        <v>736</v>
      </c>
      <c r="H460" s="71" t="s">
        <v>217</v>
      </c>
      <c r="I460" s="71" t="s">
        <v>1215</v>
      </c>
      <c r="J460" s="71" t="s">
        <v>1432</v>
      </c>
      <c r="K460" s="71" t="s">
        <v>243</v>
      </c>
      <c r="L460" s="71" t="s">
        <v>6127</v>
      </c>
      <c r="M460" s="71" t="s">
        <v>6128</v>
      </c>
      <c r="N460" s="71"/>
      <c r="O460" s="71"/>
      <c r="P460" s="71"/>
      <c r="Q460" s="71"/>
      <c r="R460" s="71"/>
      <c r="S460" s="71"/>
      <c r="T460" s="71"/>
      <c r="U460" s="71"/>
      <c r="V460" s="71"/>
      <c r="W460" s="71"/>
      <c r="X460" s="71"/>
      <c r="Y460" s="71"/>
      <c r="Z460" s="71"/>
      <c r="AA460" s="71"/>
      <c r="AB460" s="71" t="s">
        <v>64</v>
      </c>
      <c r="AC460" s="71" t="s">
        <v>65</v>
      </c>
      <c r="AD460" s="71" t="s">
        <v>62</v>
      </c>
      <c r="AE460" s="71" t="s">
        <v>62</v>
      </c>
      <c r="AF460" s="71" t="s">
        <v>63</v>
      </c>
      <c r="AG460" s="71"/>
      <c r="AH460" s="71" t="s">
        <v>66</v>
      </c>
      <c r="AI460" s="71" t="s">
        <v>132</v>
      </c>
      <c r="AJ460" s="71" t="s">
        <v>63</v>
      </c>
      <c r="AK460" s="71" t="s">
        <v>63</v>
      </c>
      <c r="AL460" s="71" t="s">
        <v>62</v>
      </c>
      <c r="AM460" s="71" t="s">
        <v>63</v>
      </c>
      <c r="AN460" s="71"/>
      <c r="AO460" s="71"/>
      <c r="AP460" s="71" t="s">
        <v>6129</v>
      </c>
      <c r="AQ460" s="71" t="s">
        <v>1215</v>
      </c>
      <c r="AR460" s="71" t="s">
        <v>62</v>
      </c>
      <c r="AS460" s="71"/>
      <c r="AT460" s="71" t="s">
        <v>62</v>
      </c>
      <c r="AU460" s="71"/>
      <c r="AV460" s="79" t="str" cm="1">
        <f t="array" ref="AV46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60" s="79" t="str" cm="1">
        <f t="array" ref="AW46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60" s="71" t="str" cm="1">
        <f t="array" ref="AX46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60" s="71"/>
      <c r="AZ460" s="71"/>
      <c r="BA460" s="71" t="s">
        <v>6130</v>
      </c>
      <c r="BB460" s="73"/>
      <c r="BC460" s="36"/>
      <c r="BD460" s="35"/>
    </row>
    <row r="461" spans="1:56" ht="75" customHeight="1">
      <c r="A461" s="70">
        <v>460</v>
      </c>
      <c r="B461" s="71" t="s">
        <v>6131</v>
      </c>
      <c r="C461" s="71" t="s">
        <v>289</v>
      </c>
      <c r="D461" s="71" t="s">
        <v>6132</v>
      </c>
      <c r="E461" s="71" t="s">
        <v>1452</v>
      </c>
      <c r="F461" s="71" t="s">
        <v>54</v>
      </c>
      <c r="G461" s="71" t="s">
        <v>125</v>
      </c>
      <c r="H461" s="71" t="s">
        <v>233</v>
      </c>
      <c r="I461" s="71" t="s">
        <v>194</v>
      </c>
      <c r="J461" s="71" t="s">
        <v>1432</v>
      </c>
      <c r="K461" s="71" t="s">
        <v>315</v>
      </c>
      <c r="L461" s="71" t="s">
        <v>6133</v>
      </c>
      <c r="M461" s="71" t="s">
        <v>6134</v>
      </c>
      <c r="N461" s="71" t="s">
        <v>1494</v>
      </c>
      <c r="O461" s="71" t="s">
        <v>4237</v>
      </c>
      <c r="P461" s="71" t="s">
        <v>60</v>
      </c>
      <c r="Q461" s="71" t="s">
        <v>81</v>
      </c>
      <c r="R461" s="71" t="s">
        <v>189</v>
      </c>
      <c r="S461" s="71" t="s">
        <v>62</v>
      </c>
      <c r="T461" s="71" t="s">
        <v>62</v>
      </c>
      <c r="U461" s="71" t="s">
        <v>62</v>
      </c>
      <c r="V461" s="71" t="s">
        <v>63</v>
      </c>
      <c r="W461" s="71" t="s">
        <v>63</v>
      </c>
      <c r="X461" s="71" t="s">
        <v>63</v>
      </c>
      <c r="Y461" s="71" t="s">
        <v>62</v>
      </c>
      <c r="Z461" s="71" t="s">
        <v>63</v>
      </c>
      <c r="AA461" s="71" t="s">
        <v>63</v>
      </c>
      <c r="AB461" s="71" t="s">
        <v>64</v>
      </c>
      <c r="AC461" s="71" t="s">
        <v>100</v>
      </c>
      <c r="AD461" s="71" t="s">
        <v>62</v>
      </c>
      <c r="AE461" s="71" t="s">
        <v>63</v>
      </c>
      <c r="AF461" s="71" t="s">
        <v>63</v>
      </c>
      <c r="AG461" s="71" t="s">
        <v>63</v>
      </c>
      <c r="AH461" s="71" t="s">
        <v>66</v>
      </c>
      <c r="AI461" s="71" t="s">
        <v>63</v>
      </c>
      <c r="AJ461" s="71" t="s">
        <v>63</v>
      </c>
      <c r="AK461" s="71" t="s">
        <v>63</v>
      </c>
      <c r="AL461" s="71" t="s">
        <v>132</v>
      </c>
      <c r="AM461" s="71" t="s">
        <v>62</v>
      </c>
      <c r="AN461" s="71" t="s">
        <v>6135</v>
      </c>
      <c r="AO461" s="71" t="s">
        <v>6136</v>
      </c>
      <c r="AP461" s="71" t="s">
        <v>6137</v>
      </c>
      <c r="AQ461" s="71" t="s">
        <v>6138</v>
      </c>
      <c r="AR461" s="71" t="s">
        <v>132</v>
      </c>
      <c r="AS461" s="71"/>
      <c r="AT461" s="71" t="s">
        <v>63</v>
      </c>
      <c r="AU461" s="71" t="s">
        <v>6139</v>
      </c>
      <c r="AV461" s="79" cm="1">
        <f t="array" ref="AV46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8.5000000000000006E-2</v>
      </c>
      <c r="AW461" s="79" cm="1">
        <f t="array" ref="AW46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0.2</v>
      </c>
      <c r="AX461" s="71" t="str" cm="1">
        <f t="array" ref="AX46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range</v>
      </c>
      <c r="AY461" s="71" t="s">
        <v>63</v>
      </c>
      <c r="AZ461" s="71"/>
      <c r="BA461" s="71" t="s">
        <v>6140</v>
      </c>
      <c r="BB461" s="73" t="s">
        <v>4402</v>
      </c>
      <c r="BC461" s="36"/>
      <c r="BD461" s="35"/>
    </row>
    <row r="462" spans="1:56" ht="75" customHeight="1">
      <c r="A462" s="70">
        <v>461</v>
      </c>
      <c r="B462" s="71" t="s">
        <v>6141</v>
      </c>
      <c r="C462" s="71" t="s">
        <v>6142</v>
      </c>
      <c r="D462" s="71" t="s">
        <v>6143</v>
      </c>
      <c r="E462" s="71" t="s">
        <v>1430</v>
      </c>
      <c r="F462" s="71" t="s">
        <v>54</v>
      </c>
      <c r="G462" s="71" t="s">
        <v>125</v>
      </c>
      <c r="H462" s="71" t="s">
        <v>233</v>
      </c>
      <c r="I462" s="71" t="s">
        <v>250</v>
      </c>
      <c r="J462" s="71" t="s">
        <v>1432</v>
      </c>
      <c r="K462" s="71" t="s">
        <v>243</v>
      </c>
      <c r="L462" s="71" t="s">
        <v>6144</v>
      </c>
      <c r="M462" s="71" t="s">
        <v>6145</v>
      </c>
      <c r="N462" s="71" t="s">
        <v>1505</v>
      </c>
      <c r="O462" s="71" t="s">
        <v>4237</v>
      </c>
      <c r="P462" s="71" t="s">
        <v>60</v>
      </c>
      <c r="Q462" s="71" t="s">
        <v>81</v>
      </c>
      <c r="R462" s="71" t="s">
        <v>1669</v>
      </c>
      <c r="S462" s="71" t="s">
        <v>62</v>
      </c>
      <c r="T462" s="71" t="s">
        <v>62</v>
      </c>
      <c r="U462" s="71" t="s">
        <v>62</v>
      </c>
      <c r="V462" s="71" t="s">
        <v>62</v>
      </c>
      <c r="W462" s="71" t="s">
        <v>62</v>
      </c>
      <c r="X462" s="71" t="s">
        <v>63</v>
      </c>
      <c r="Y462" s="71" t="s">
        <v>62</v>
      </c>
      <c r="Z462" s="71" t="s">
        <v>63</v>
      </c>
      <c r="AA462" s="71" t="s">
        <v>62</v>
      </c>
      <c r="AB462" s="71" t="s">
        <v>142</v>
      </c>
      <c r="AC462" s="71" t="s">
        <v>100</v>
      </c>
      <c r="AD462" s="71" t="s">
        <v>62</v>
      </c>
      <c r="AE462" s="71" t="s">
        <v>62</v>
      </c>
      <c r="AF462" s="71" t="s">
        <v>62</v>
      </c>
      <c r="AG462" s="71" t="s">
        <v>63</v>
      </c>
      <c r="AH462" s="71" t="s">
        <v>85</v>
      </c>
      <c r="AI462" s="71" t="s">
        <v>63</v>
      </c>
      <c r="AJ462" s="71" t="s">
        <v>132</v>
      </c>
      <c r="AK462" s="71" t="s">
        <v>62</v>
      </c>
      <c r="AL462" s="71" t="s">
        <v>132</v>
      </c>
      <c r="AM462" s="71" t="s">
        <v>63</v>
      </c>
      <c r="AN462" s="71" t="s">
        <v>6146</v>
      </c>
      <c r="AO462" s="71" t="s">
        <v>6147</v>
      </c>
      <c r="AP462" s="71" t="s">
        <v>6148</v>
      </c>
      <c r="AQ462" s="71" t="s">
        <v>6149</v>
      </c>
      <c r="AR462" s="71" t="s">
        <v>132</v>
      </c>
      <c r="AS462" s="71"/>
      <c r="AT462" s="71" t="s">
        <v>63</v>
      </c>
      <c r="AU462" s="71" t="s">
        <v>1713</v>
      </c>
      <c r="AV462" s="79" cm="1">
        <f t="array" ref="AV46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462" s="79" cm="1">
        <f t="array" ref="AW46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462" s="71" t="str" cm="1">
        <f t="array" ref="AX46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462" s="71" t="s">
        <v>63</v>
      </c>
      <c r="AZ462" s="71"/>
      <c r="BA462" s="71" t="s">
        <v>6150</v>
      </c>
      <c r="BB462" s="73" t="s">
        <v>252</v>
      </c>
      <c r="BC462" s="36"/>
      <c r="BD462" s="35"/>
    </row>
    <row r="463" spans="1:56" ht="75" customHeight="1">
      <c r="A463" s="70">
        <v>462</v>
      </c>
      <c r="B463" s="71" t="s">
        <v>6151</v>
      </c>
      <c r="C463" s="71" t="s">
        <v>2136</v>
      </c>
      <c r="D463" s="71" t="s">
        <v>6152</v>
      </c>
      <c r="E463" s="71" t="s">
        <v>1575</v>
      </c>
      <c r="F463" s="71" t="s">
        <v>231</v>
      </c>
      <c r="G463" s="71" t="s">
        <v>232</v>
      </c>
      <c r="H463" s="71" t="s">
        <v>233</v>
      </c>
      <c r="I463" s="71" t="s">
        <v>608</v>
      </c>
      <c r="J463" s="71" t="s">
        <v>1432</v>
      </c>
      <c r="K463" s="71" t="s">
        <v>266</v>
      </c>
      <c r="L463" s="71" t="s">
        <v>6153</v>
      </c>
      <c r="M463" s="71" t="s">
        <v>6154</v>
      </c>
      <c r="N463" s="71"/>
      <c r="O463" s="71"/>
      <c r="P463" s="71"/>
      <c r="Q463" s="71"/>
      <c r="R463" s="71"/>
      <c r="S463" s="71"/>
      <c r="T463" s="71"/>
      <c r="U463" s="71"/>
      <c r="V463" s="71"/>
      <c r="W463" s="71"/>
      <c r="X463" s="71"/>
      <c r="Y463" s="71"/>
      <c r="Z463" s="71"/>
      <c r="AA463" s="71"/>
      <c r="AB463" s="71" t="s">
        <v>64</v>
      </c>
      <c r="AC463" s="71" t="s">
        <v>100</v>
      </c>
      <c r="AD463" s="71" t="s">
        <v>62</v>
      </c>
      <c r="AE463" s="71" t="s">
        <v>63</v>
      </c>
      <c r="AF463" s="71" t="s">
        <v>63</v>
      </c>
      <c r="AG463" s="71"/>
      <c r="AH463" s="71" t="s">
        <v>66</v>
      </c>
      <c r="AI463" s="71" t="s">
        <v>63</v>
      </c>
      <c r="AJ463" s="71" t="s">
        <v>63</v>
      </c>
      <c r="AK463" s="71" t="s">
        <v>63</v>
      </c>
      <c r="AL463" s="71" t="s">
        <v>62</v>
      </c>
      <c r="AM463" s="71" t="s">
        <v>63</v>
      </c>
      <c r="AN463" s="71"/>
      <c r="AO463" s="71"/>
      <c r="AP463" s="71" t="s">
        <v>6155</v>
      </c>
      <c r="AQ463" s="71" t="s">
        <v>105</v>
      </c>
      <c r="AR463" s="71" t="s">
        <v>63</v>
      </c>
      <c r="AS463" s="71"/>
      <c r="AT463" s="71" t="s">
        <v>63</v>
      </c>
      <c r="AU463" s="71"/>
      <c r="AV463" s="79" t="str" cm="1">
        <f t="array" ref="AV46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63" s="79" t="str" cm="1">
        <f t="array" ref="AW46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63" s="71" t="str" cm="1">
        <f t="array" ref="AX46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63" s="71"/>
      <c r="AZ463" s="71"/>
      <c r="BA463" s="71" t="s">
        <v>6156</v>
      </c>
      <c r="BB463" s="73" t="s">
        <v>6157</v>
      </c>
      <c r="BC463" s="36"/>
      <c r="BD463" s="35"/>
    </row>
    <row r="464" spans="1:56" ht="75" customHeight="1">
      <c r="A464" s="70">
        <v>463</v>
      </c>
      <c r="B464" s="71" t="s">
        <v>6158</v>
      </c>
      <c r="C464" s="71" t="s">
        <v>6159</v>
      </c>
      <c r="D464" s="71" t="s">
        <v>6160</v>
      </c>
      <c r="E464" s="71" t="s">
        <v>1486</v>
      </c>
      <c r="F464" s="71" t="s">
        <v>54</v>
      </c>
      <c r="G464" s="71" t="s">
        <v>125</v>
      </c>
      <c r="H464" s="71" t="s">
        <v>233</v>
      </c>
      <c r="I464" s="71" t="s">
        <v>1431</v>
      </c>
      <c r="J464" s="71" t="s">
        <v>1432</v>
      </c>
      <c r="K464" s="71" t="s">
        <v>266</v>
      </c>
      <c r="L464" s="71" t="s">
        <v>6161</v>
      </c>
      <c r="M464" s="71" t="s">
        <v>6162</v>
      </c>
      <c r="N464" s="71" t="s">
        <v>1575</v>
      </c>
      <c r="O464" s="71" t="s">
        <v>1506</v>
      </c>
      <c r="P464" s="71" t="s">
        <v>60</v>
      </c>
      <c r="Q464" s="71" t="s">
        <v>188</v>
      </c>
      <c r="R464" s="71" t="s">
        <v>189</v>
      </c>
      <c r="S464" s="71" t="s">
        <v>62</v>
      </c>
      <c r="T464" s="71" t="s">
        <v>62</v>
      </c>
      <c r="U464" s="71" t="s">
        <v>63</v>
      </c>
      <c r="V464" s="71" t="s">
        <v>62</v>
      </c>
      <c r="W464" s="71" t="s">
        <v>63</v>
      </c>
      <c r="X464" s="71" t="s">
        <v>63</v>
      </c>
      <c r="Y464" s="71" t="s">
        <v>62</v>
      </c>
      <c r="Z464" s="71" t="s">
        <v>63</v>
      </c>
      <c r="AA464" s="71" t="s">
        <v>62</v>
      </c>
      <c r="AB464" s="71" t="s">
        <v>142</v>
      </c>
      <c r="AC464" s="71" t="s">
        <v>65</v>
      </c>
      <c r="AD464" s="71" t="s">
        <v>62</v>
      </c>
      <c r="AE464" s="71" t="s">
        <v>62</v>
      </c>
      <c r="AF464" s="71" t="s">
        <v>62</v>
      </c>
      <c r="AG464" s="71" t="s">
        <v>63</v>
      </c>
      <c r="AH464" s="71" t="s">
        <v>85</v>
      </c>
      <c r="AI464" s="71" t="s">
        <v>63</v>
      </c>
      <c r="AJ464" s="71" t="s">
        <v>62</v>
      </c>
      <c r="AK464" s="71" t="s">
        <v>132</v>
      </c>
      <c r="AL464" s="71" t="s">
        <v>132</v>
      </c>
      <c r="AM464" s="71" t="s">
        <v>62</v>
      </c>
      <c r="AN464" s="71" t="s">
        <v>6163</v>
      </c>
      <c r="AO464" s="71" t="s">
        <v>6164</v>
      </c>
      <c r="AP464" s="71" t="s">
        <v>6165</v>
      </c>
      <c r="AQ464" s="71" t="s">
        <v>6166</v>
      </c>
      <c r="AR464" s="71" t="s">
        <v>132</v>
      </c>
      <c r="AS464" s="71"/>
      <c r="AT464" s="71" t="s">
        <v>63</v>
      </c>
      <c r="AU464" s="71" t="s">
        <v>72</v>
      </c>
      <c r="AV464" s="79" t="str" cm="1">
        <f t="array" ref="AV46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64" s="79" t="str" cm="1">
        <f t="array" ref="AW46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64" s="71" t="str" cm="1">
        <f t="array" ref="AX46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464" s="71" t="s">
        <v>63</v>
      </c>
      <c r="AZ464" s="71"/>
      <c r="BA464" s="22" t="s">
        <v>6167</v>
      </c>
      <c r="BB464" s="73" t="s">
        <v>6168</v>
      </c>
      <c r="BC464" s="36"/>
      <c r="BD464" s="35"/>
    </row>
    <row r="465" spans="1:56" ht="75" customHeight="1">
      <c r="A465" s="70">
        <v>464</v>
      </c>
      <c r="B465" s="71" t="s">
        <v>6169</v>
      </c>
      <c r="C465" s="71" t="s">
        <v>5239</v>
      </c>
      <c r="D465" s="71" t="s">
        <v>6170</v>
      </c>
      <c r="E465" s="71" t="s">
        <v>1575</v>
      </c>
      <c r="F465" s="71" t="s">
        <v>231</v>
      </c>
      <c r="G465" s="71" t="s">
        <v>232</v>
      </c>
      <c r="H465" s="71" t="s">
        <v>233</v>
      </c>
      <c r="I465" s="71" t="s">
        <v>1215</v>
      </c>
      <c r="J465" s="71" t="s">
        <v>1432</v>
      </c>
      <c r="K465" s="71" t="s">
        <v>243</v>
      </c>
      <c r="L465" s="71" t="s">
        <v>6171</v>
      </c>
      <c r="M465" s="71" t="s">
        <v>6172</v>
      </c>
      <c r="N465" s="71"/>
      <c r="O465" s="71"/>
      <c r="P465" s="71"/>
      <c r="Q465" s="71"/>
      <c r="R465" s="71"/>
      <c r="S465" s="71"/>
      <c r="T465" s="71"/>
      <c r="U465" s="71"/>
      <c r="V465" s="71"/>
      <c r="W465" s="71"/>
      <c r="X465" s="71"/>
      <c r="Y465" s="71"/>
      <c r="Z465" s="71"/>
      <c r="AA465" s="71"/>
      <c r="AB465" s="71" t="s">
        <v>64</v>
      </c>
      <c r="AC465" s="71" t="s">
        <v>100</v>
      </c>
      <c r="AD465" s="71" t="s">
        <v>62</v>
      </c>
      <c r="AE465" s="71" t="s">
        <v>63</v>
      </c>
      <c r="AF465" s="71" t="s">
        <v>63</v>
      </c>
      <c r="AG465" s="71"/>
      <c r="AH465" s="71" t="s">
        <v>66</v>
      </c>
      <c r="AI465" s="71" t="s">
        <v>63</v>
      </c>
      <c r="AJ465" s="71" t="s">
        <v>63</v>
      </c>
      <c r="AK465" s="71" t="s">
        <v>63</v>
      </c>
      <c r="AL465" s="71" t="s">
        <v>63</v>
      </c>
      <c r="AM465" s="71" t="s">
        <v>132</v>
      </c>
      <c r="AN465" s="71"/>
      <c r="AO465" s="71"/>
      <c r="AP465" s="71" t="s">
        <v>6173</v>
      </c>
      <c r="AQ465" s="71" t="s">
        <v>1215</v>
      </c>
      <c r="AR465" s="71" t="s">
        <v>62</v>
      </c>
      <c r="AS465" s="71"/>
      <c r="AT465" s="71" t="s">
        <v>63</v>
      </c>
      <c r="AU465" s="71"/>
      <c r="AV465" s="79" t="str" cm="1">
        <f t="array" ref="AV46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65" s="79" t="str" cm="1">
        <f t="array" ref="AW46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65" s="71" t="str" cm="1">
        <f t="array" ref="AX46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65" s="71"/>
      <c r="AZ465" s="71"/>
      <c r="BA465" s="71" t="s">
        <v>6174</v>
      </c>
      <c r="BB465" s="73" t="s">
        <v>6175</v>
      </c>
      <c r="BC465" s="36"/>
      <c r="BD465" s="35"/>
    </row>
    <row r="466" spans="1:56" ht="75" customHeight="1">
      <c r="A466" s="70">
        <v>465</v>
      </c>
      <c r="B466" s="71" t="s">
        <v>6176</v>
      </c>
      <c r="C466" s="71" t="s">
        <v>735</v>
      </c>
      <c r="D466" s="71" t="s">
        <v>6177</v>
      </c>
      <c r="E466" s="71" t="s">
        <v>1478</v>
      </c>
      <c r="F466" s="71" t="s">
        <v>231</v>
      </c>
      <c r="G466" s="71" t="s">
        <v>736</v>
      </c>
      <c r="H466" s="71" t="s">
        <v>217</v>
      </c>
      <c r="I466" s="71" t="s">
        <v>250</v>
      </c>
      <c r="J466" s="71" t="s">
        <v>1432</v>
      </c>
      <c r="K466" s="71" t="s">
        <v>243</v>
      </c>
      <c r="L466" s="71" t="s">
        <v>6178</v>
      </c>
      <c r="M466" s="71" t="s">
        <v>6179</v>
      </c>
      <c r="N466" s="71"/>
      <c r="O466" s="71"/>
      <c r="P466" s="71"/>
      <c r="Q466" s="71"/>
      <c r="R466" s="71"/>
      <c r="S466" s="71"/>
      <c r="T466" s="71"/>
      <c r="U466" s="71"/>
      <c r="V466" s="71"/>
      <c r="W466" s="71"/>
      <c r="X466" s="71"/>
      <c r="Y466" s="71"/>
      <c r="Z466" s="71"/>
      <c r="AA466" s="71"/>
      <c r="AB466" s="71" t="s">
        <v>64</v>
      </c>
      <c r="AC466" s="71" t="s">
        <v>65</v>
      </c>
      <c r="AD466" s="71" t="s">
        <v>62</v>
      </c>
      <c r="AE466" s="71" t="s">
        <v>63</v>
      </c>
      <c r="AF466" s="71" t="s">
        <v>63</v>
      </c>
      <c r="AG466" s="71"/>
      <c r="AH466" s="71" t="s">
        <v>66</v>
      </c>
      <c r="AI466" s="71" t="s">
        <v>132</v>
      </c>
      <c r="AJ466" s="71" t="s">
        <v>63</v>
      </c>
      <c r="AK466" s="71" t="s">
        <v>63</v>
      </c>
      <c r="AL466" s="71" t="s">
        <v>62</v>
      </c>
      <c r="AM466" s="71" t="s">
        <v>132</v>
      </c>
      <c r="AN466" s="71"/>
      <c r="AO466" s="71"/>
      <c r="AP466" s="71" t="s">
        <v>6180</v>
      </c>
      <c r="AQ466" s="71" t="s">
        <v>6181</v>
      </c>
      <c r="AR466" s="71" t="s">
        <v>62</v>
      </c>
      <c r="AS466" s="71"/>
      <c r="AT466" s="71" t="s">
        <v>63</v>
      </c>
      <c r="AU466" s="71"/>
      <c r="AV466" s="79" t="str" cm="1">
        <f t="array" ref="AV46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66" s="79" t="str" cm="1">
        <f t="array" ref="AW46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66" s="71" t="str" cm="1">
        <f t="array" ref="AX46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66" s="71"/>
      <c r="AZ466" s="71"/>
      <c r="BA466" s="22" t="s">
        <v>6182</v>
      </c>
      <c r="BB466" s="73" t="s">
        <v>1206</v>
      </c>
      <c r="BC466" s="36"/>
      <c r="BD466" s="35"/>
    </row>
    <row r="467" spans="1:56" ht="75" customHeight="1">
      <c r="A467" s="70">
        <v>466</v>
      </c>
      <c r="B467" s="71" t="s">
        <v>6183</v>
      </c>
      <c r="C467" s="71" t="s">
        <v>289</v>
      </c>
      <c r="D467" s="71" t="s">
        <v>6184</v>
      </c>
      <c r="E467" s="71" t="s">
        <v>1478</v>
      </c>
      <c r="F467" s="71" t="s">
        <v>231</v>
      </c>
      <c r="G467" s="71" t="s">
        <v>584</v>
      </c>
      <c r="H467" s="71" t="s">
        <v>217</v>
      </c>
      <c r="I467" s="71" t="s">
        <v>1215</v>
      </c>
      <c r="J467" s="71" t="s">
        <v>1432</v>
      </c>
      <c r="K467" s="71" t="s">
        <v>243</v>
      </c>
      <c r="L467" s="71" t="s">
        <v>6185</v>
      </c>
      <c r="M467" s="71" t="s">
        <v>6186</v>
      </c>
      <c r="N467" s="71" t="s">
        <v>1494</v>
      </c>
      <c r="O467" s="71" t="s">
        <v>1506</v>
      </c>
      <c r="P467" s="71"/>
      <c r="Q467" s="71"/>
      <c r="R467" s="71"/>
      <c r="S467" s="71"/>
      <c r="T467" s="71"/>
      <c r="U467" s="71"/>
      <c r="V467" s="71"/>
      <c r="W467" s="71"/>
      <c r="X467" s="71"/>
      <c r="Y467" s="71"/>
      <c r="Z467" s="71"/>
      <c r="AA467" s="71"/>
      <c r="AB467" s="71" t="s">
        <v>64</v>
      </c>
      <c r="AC467" s="71" t="s">
        <v>100</v>
      </c>
      <c r="AD467" s="71" t="s">
        <v>62</v>
      </c>
      <c r="AE467" s="71" t="s">
        <v>63</v>
      </c>
      <c r="AF467" s="71" t="s">
        <v>63</v>
      </c>
      <c r="AG467" s="71"/>
      <c r="AH467" s="71" t="s">
        <v>66</v>
      </c>
      <c r="AI467" s="71" t="s">
        <v>63</v>
      </c>
      <c r="AJ467" s="71" t="s">
        <v>63</v>
      </c>
      <c r="AK467" s="71" t="s">
        <v>63</v>
      </c>
      <c r="AL467" s="71" t="s">
        <v>132</v>
      </c>
      <c r="AM467" s="71" t="s">
        <v>132</v>
      </c>
      <c r="AN467" s="71"/>
      <c r="AO467" s="71"/>
      <c r="AP467" s="71" t="s">
        <v>6187</v>
      </c>
      <c r="AQ467" s="71" t="s">
        <v>6188</v>
      </c>
      <c r="AR467" s="71" t="s">
        <v>132</v>
      </c>
      <c r="AS467" s="71"/>
      <c r="AT467" s="71" t="s">
        <v>63</v>
      </c>
      <c r="AU467" s="71"/>
      <c r="AV467" s="79" t="str" cm="1">
        <f t="array" ref="AV46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67" s="79" t="str" cm="1">
        <f t="array" ref="AW46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67" s="71" t="str" cm="1">
        <f t="array" ref="AX46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67" s="71"/>
      <c r="AZ467" s="71"/>
      <c r="BA467" s="71" t="s">
        <v>6189</v>
      </c>
      <c r="BB467" s="73" t="s">
        <v>590</v>
      </c>
      <c r="BC467" s="36"/>
      <c r="BD467" s="35"/>
    </row>
    <row r="468" spans="1:56" ht="75" customHeight="1">
      <c r="A468" s="70">
        <v>467</v>
      </c>
      <c r="B468" s="71" t="s">
        <v>6190</v>
      </c>
      <c r="C468" s="71" t="s">
        <v>264</v>
      </c>
      <c r="D468" s="71" t="s">
        <v>6191</v>
      </c>
      <c r="E468" s="71" t="s">
        <v>1452</v>
      </c>
      <c r="F468" s="71" t="s">
        <v>54</v>
      </c>
      <c r="G468" s="71" t="s">
        <v>125</v>
      </c>
      <c r="H468" s="71" t="s">
        <v>233</v>
      </c>
      <c r="I468" s="71" t="s">
        <v>428</v>
      </c>
      <c r="J468" s="71" t="s">
        <v>1432</v>
      </c>
      <c r="K468" s="71" t="s">
        <v>315</v>
      </c>
      <c r="L468" s="71" t="s">
        <v>6192</v>
      </c>
      <c r="M468" s="71" t="s">
        <v>6193</v>
      </c>
      <c r="N468" s="71" t="s">
        <v>1575</v>
      </c>
      <c r="O468" s="71" t="s">
        <v>1668</v>
      </c>
      <c r="P468" s="71" t="s">
        <v>60</v>
      </c>
      <c r="Q468" s="71" t="s">
        <v>81</v>
      </c>
      <c r="R468" s="71" t="s">
        <v>1669</v>
      </c>
      <c r="S468" s="71" t="s">
        <v>62</v>
      </c>
      <c r="T468" s="71" t="s">
        <v>62</v>
      </c>
      <c r="U468" s="71" t="s">
        <v>62</v>
      </c>
      <c r="V468" s="71" t="s">
        <v>62</v>
      </c>
      <c r="W468" s="71" t="s">
        <v>63</v>
      </c>
      <c r="X468" s="71" t="s">
        <v>62</v>
      </c>
      <c r="Y468" s="71" t="s">
        <v>62</v>
      </c>
      <c r="Z468" s="71" t="s">
        <v>63</v>
      </c>
      <c r="AA468" s="71" t="s">
        <v>62</v>
      </c>
      <c r="AB468" s="71" t="s">
        <v>64</v>
      </c>
      <c r="AC468" s="71" t="s">
        <v>100</v>
      </c>
      <c r="AD468" s="71" t="s">
        <v>62</v>
      </c>
      <c r="AE468" s="71" t="s">
        <v>63</v>
      </c>
      <c r="AF468" s="71" t="s">
        <v>62</v>
      </c>
      <c r="AG468" s="71" t="s">
        <v>62</v>
      </c>
      <c r="AH468" s="71" t="s">
        <v>85</v>
      </c>
      <c r="AI468" s="71" t="s">
        <v>63</v>
      </c>
      <c r="AJ468" s="71" t="s">
        <v>63</v>
      </c>
      <c r="AK468" s="71" t="s">
        <v>63</v>
      </c>
      <c r="AL468" s="71" t="s">
        <v>62</v>
      </c>
      <c r="AM468" s="71" t="s">
        <v>63</v>
      </c>
      <c r="AN468" s="71" t="s">
        <v>6194</v>
      </c>
      <c r="AO468" s="71" t="s">
        <v>6195</v>
      </c>
      <c r="AP468" s="71" t="s">
        <v>6196</v>
      </c>
      <c r="AQ468" s="71" t="s">
        <v>272</v>
      </c>
      <c r="AR468" s="71" t="s">
        <v>63</v>
      </c>
      <c r="AS468" s="71"/>
      <c r="AT468" s="71" t="s">
        <v>63</v>
      </c>
      <c r="AU468" s="71" t="s">
        <v>72</v>
      </c>
      <c r="AV468" s="79" t="str" cm="1">
        <f t="array" ref="AV46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68" s="79" t="str" cm="1">
        <f t="array" ref="AW46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68" s="71" t="str" cm="1">
        <f t="array" ref="AX46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468" s="71" t="s">
        <v>63</v>
      </c>
      <c r="AZ468" s="71"/>
      <c r="BA468" s="71" t="s">
        <v>6197</v>
      </c>
      <c r="BB468" s="73" t="s">
        <v>6198</v>
      </c>
      <c r="BC468" s="36"/>
      <c r="BD468" s="35"/>
    </row>
    <row r="469" spans="1:56" ht="75" customHeight="1">
      <c r="A469" s="70">
        <v>468</v>
      </c>
      <c r="B469" s="71" t="s">
        <v>6199</v>
      </c>
      <c r="C469" s="71" t="s">
        <v>735</v>
      </c>
      <c r="D469" s="71" t="s">
        <v>6200</v>
      </c>
      <c r="E469" s="71" t="s">
        <v>1486</v>
      </c>
      <c r="F469" s="71" t="s">
        <v>231</v>
      </c>
      <c r="G469" s="71" t="s">
        <v>786</v>
      </c>
      <c r="H469" s="71" t="s">
        <v>233</v>
      </c>
      <c r="I469" s="71" t="s">
        <v>608</v>
      </c>
      <c r="J469" s="71" t="s">
        <v>1432</v>
      </c>
      <c r="K469" s="71" t="s">
        <v>266</v>
      </c>
      <c r="L469" s="71" t="s">
        <v>6201</v>
      </c>
      <c r="M469" s="71" t="s">
        <v>6202</v>
      </c>
      <c r="N469" s="71"/>
      <c r="O469" s="71"/>
      <c r="P469" s="71"/>
      <c r="Q469" s="71"/>
      <c r="R469" s="71"/>
      <c r="S469" s="71"/>
      <c r="T469" s="71"/>
      <c r="U469" s="71"/>
      <c r="V469" s="71"/>
      <c r="W469" s="71"/>
      <c r="X469" s="71"/>
      <c r="Y469" s="71"/>
      <c r="Z469" s="71"/>
      <c r="AA469" s="71"/>
      <c r="AB469" s="71" t="s">
        <v>64</v>
      </c>
      <c r="AC469" s="71" t="s">
        <v>65</v>
      </c>
      <c r="AD469" s="71" t="s">
        <v>62</v>
      </c>
      <c r="AE469" s="71" t="s">
        <v>63</v>
      </c>
      <c r="AF469" s="71" t="s">
        <v>63</v>
      </c>
      <c r="AG469" s="71"/>
      <c r="AH469" s="71" t="s">
        <v>85</v>
      </c>
      <c r="AI469" s="71" t="s">
        <v>63</v>
      </c>
      <c r="AJ469" s="71" t="s">
        <v>63</v>
      </c>
      <c r="AK469" s="71" t="s">
        <v>63</v>
      </c>
      <c r="AL469" s="71" t="s">
        <v>63</v>
      </c>
      <c r="AM469" s="71" t="s">
        <v>63</v>
      </c>
      <c r="AN469" s="71"/>
      <c r="AO469" s="71"/>
      <c r="AP469" s="71" t="s">
        <v>6203</v>
      </c>
      <c r="AQ469" s="71" t="s">
        <v>6204</v>
      </c>
      <c r="AR469" s="71" t="s">
        <v>62</v>
      </c>
      <c r="AS469" s="71"/>
      <c r="AT469" s="71" t="s">
        <v>63</v>
      </c>
      <c r="AU469" s="71"/>
      <c r="AV469" s="79" t="str" cm="1">
        <f t="array" ref="AV46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69" s="79" t="str" cm="1">
        <f t="array" ref="AW46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69" s="71" t="str" cm="1">
        <f t="array" ref="AX46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69" s="71"/>
      <c r="AZ469" s="71"/>
      <c r="BA469" s="22" t="s">
        <v>6205</v>
      </c>
      <c r="BB469" s="73" t="s">
        <v>6206</v>
      </c>
      <c r="BC469" s="36"/>
      <c r="BD469" s="35"/>
    </row>
    <row r="470" spans="1:56" ht="75" customHeight="1">
      <c r="A470" s="70">
        <v>469</v>
      </c>
      <c r="B470" s="71" t="s">
        <v>6207</v>
      </c>
      <c r="C470" s="71" t="s">
        <v>1630</v>
      </c>
      <c r="D470" s="71" t="s">
        <v>6208</v>
      </c>
      <c r="E470" s="71" t="s">
        <v>1430</v>
      </c>
      <c r="F470" s="71" t="s">
        <v>231</v>
      </c>
      <c r="G470" s="71" t="s">
        <v>232</v>
      </c>
      <c r="H470" s="71" t="s">
        <v>217</v>
      </c>
      <c r="I470" s="71" t="s">
        <v>737</v>
      </c>
      <c r="J470" s="71" t="s">
        <v>1432</v>
      </c>
      <c r="K470" s="71" t="s">
        <v>266</v>
      </c>
      <c r="L470" s="71" t="s">
        <v>6209</v>
      </c>
      <c r="M470" s="71" t="s">
        <v>6210</v>
      </c>
      <c r="N470" s="71"/>
      <c r="O470" s="71"/>
      <c r="P470" s="71"/>
      <c r="Q470" s="71"/>
      <c r="R470" s="71"/>
      <c r="S470" s="71"/>
      <c r="T470" s="71"/>
      <c r="U470" s="71"/>
      <c r="V470" s="71"/>
      <c r="W470" s="71"/>
      <c r="X470" s="71"/>
      <c r="Y470" s="71"/>
      <c r="Z470" s="71"/>
      <c r="AA470" s="71"/>
      <c r="AB470" s="71" t="s">
        <v>64</v>
      </c>
      <c r="AC470" s="71" t="s">
        <v>65</v>
      </c>
      <c r="AD470" s="71" t="s">
        <v>62</v>
      </c>
      <c r="AE470" s="71" t="s">
        <v>63</v>
      </c>
      <c r="AF470" s="71" t="s">
        <v>63</v>
      </c>
      <c r="AG470" s="71"/>
      <c r="AH470" s="71" t="s">
        <v>66</v>
      </c>
      <c r="AI470" s="71" t="s">
        <v>63</v>
      </c>
      <c r="AJ470" s="71" t="s">
        <v>132</v>
      </c>
      <c r="AK470" s="71" t="s">
        <v>63</v>
      </c>
      <c r="AL470" s="71" t="s">
        <v>63</v>
      </c>
      <c r="AM470" s="71" t="s">
        <v>63</v>
      </c>
      <c r="AN470" s="71"/>
      <c r="AO470" s="71"/>
      <c r="AP470" s="71" t="s">
        <v>6211</v>
      </c>
      <c r="AQ470" s="71" t="s">
        <v>6212</v>
      </c>
      <c r="AR470" s="71" t="s">
        <v>132</v>
      </c>
      <c r="AS470" s="71"/>
      <c r="AT470" s="71" t="s">
        <v>63</v>
      </c>
      <c r="AU470" s="71"/>
      <c r="AV470" s="79" t="str" cm="1">
        <f t="array" ref="AV47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70" s="79" t="str" cm="1">
        <f t="array" ref="AW47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70" s="71" t="str" cm="1">
        <f t="array" ref="AX47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70" s="71"/>
      <c r="AZ470" s="71"/>
      <c r="BA470" s="71" t="s">
        <v>6213</v>
      </c>
      <c r="BB470" s="73" t="s">
        <v>6214</v>
      </c>
      <c r="BC470" s="36"/>
      <c r="BD470" s="35"/>
    </row>
    <row r="471" spans="1:56" ht="75" customHeight="1">
      <c r="A471" s="70">
        <v>470</v>
      </c>
      <c r="B471" s="71" t="s">
        <v>6215</v>
      </c>
      <c r="C471" s="71" t="s">
        <v>6216</v>
      </c>
      <c r="D471" s="71" t="s">
        <v>6217</v>
      </c>
      <c r="E471" s="71" t="s">
        <v>1505</v>
      </c>
      <c r="F471" s="71" t="s">
        <v>231</v>
      </c>
      <c r="G471" s="71" t="s">
        <v>736</v>
      </c>
      <c r="H471" s="71" t="s">
        <v>217</v>
      </c>
      <c r="I471" s="71" t="s">
        <v>790</v>
      </c>
      <c r="J471" s="71" t="s">
        <v>1432</v>
      </c>
      <c r="K471" s="71" t="s">
        <v>218</v>
      </c>
      <c r="L471" s="71" t="s">
        <v>6218</v>
      </c>
      <c r="M471" s="71" t="s">
        <v>6219</v>
      </c>
      <c r="N471" s="71"/>
      <c r="O471" s="71"/>
      <c r="P471" s="71"/>
      <c r="Q471" s="71"/>
      <c r="R471" s="71"/>
      <c r="S471" s="71"/>
      <c r="T471" s="71"/>
      <c r="U471" s="71"/>
      <c r="V471" s="71"/>
      <c r="W471" s="71"/>
      <c r="X471" s="71"/>
      <c r="Y471" s="71"/>
      <c r="Z471" s="71"/>
      <c r="AA471" s="71"/>
      <c r="AB471" s="71" t="s">
        <v>64</v>
      </c>
      <c r="AC471" s="71" t="s">
        <v>65</v>
      </c>
      <c r="AD471" s="71" t="s">
        <v>62</v>
      </c>
      <c r="AE471" s="71" t="s">
        <v>62</v>
      </c>
      <c r="AF471" s="71" t="s">
        <v>63</v>
      </c>
      <c r="AG471" s="71"/>
      <c r="AH471" s="71" t="s">
        <v>85</v>
      </c>
      <c r="AI471" s="71" t="s">
        <v>63</v>
      </c>
      <c r="AJ471" s="71" t="s">
        <v>63</v>
      </c>
      <c r="AK471" s="71" t="s">
        <v>63</v>
      </c>
      <c r="AL471" s="71" t="s">
        <v>132</v>
      </c>
      <c r="AM471" s="71" t="s">
        <v>63</v>
      </c>
      <c r="AN471" s="71"/>
      <c r="AO471" s="71"/>
      <c r="AP471" s="71" t="s">
        <v>6220</v>
      </c>
      <c r="AQ471" s="71" t="s">
        <v>790</v>
      </c>
      <c r="AR471" s="71" t="s">
        <v>62</v>
      </c>
      <c r="AS471" s="71"/>
      <c r="AT471" s="71" t="s">
        <v>63</v>
      </c>
      <c r="AU471" s="71"/>
      <c r="AV471" s="79" t="str" cm="1">
        <f t="array" ref="AV47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71" s="79" t="str" cm="1">
        <f t="array" ref="AW47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71" s="71" t="str" cm="1">
        <f t="array" ref="AX47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71" s="71"/>
      <c r="AZ471" s="71"/>
      <c r="BA471" s="71" t="s">
        <v>6221</v>
      </c>
      <c r="BB471" s="73" t="s">
        <v>6222</v>
      </c>
      <c r="BC471" s="36"/>
      <c r="BD471" s="35"/>
    </row>
    <row r="472" spans="1:56" ht="75" customHeight="1">
      <c r="A472" s="70">
        <v>471</v>
      </c>
      <c r="B472" s="71" t="s">
        <v>6223</v>
      </c>
      <c r="C472" s="71" t="s">
        <v>999</v>
      </c>
      <c r="D472" s="71" t="s">
        <v>6224</v>
      </c>
      <c r="E472" s="71" t="s">
        <v>1430</v>
      </c>
      <c r="F472" s="71" t="s">
        <v>231</v>
      </c>
      <c r="G472" s="71" t="s">
        <v>232</v>
      </c>
      <c r="H472" s="71" t="s">
        <v>233</v>
      </c>
      <c r="I472" s="71" t="s">
        <v>2161</v>
      </c>
      <c r="J472" s="71" t="s">
        <v>1432</v>
      </c>
      <c r="K472" s="71" t="s">
        <v>243</v>
      </c>
      <c r="L472" s="71" t="s">
        <v>6225</v>
      </c>
      <c r="M472" s="71" t="s">
        <v>6226</v>
      </c>
      <c r="N472" s="71"/>
      <c r="O472" s="71"/>
      <c r="P472" s="71"/>
      <c r="Q472" s="71"/>
      <c r="R472" s="71"/>
      <c r="S472" s="71"/>
      <c r="T472" s="71"/>
      <c r="U472" s="71"/>
      <c r="V472" s="71"/>
      <c r="W472" s="71"/>
      <c r="X472" s="71"/>
      <c r="Y472" s="71"/>
      <c r="Z472" s="71"/>
      <c r="AA472" s="71"/>
      <c r="AB472" s="71" t="s">
        <v>64</v>
      </c>
      <c r="AC472" s="71" t="s">
        <v>84</v>
      </c>
      <c r="AD472" s="71" t="s">
        <v>62</v>
      </c>
      <c r="AE472" s="71" t="s">
        <v>63</v>
      </c>
      <c r="AF472" s="71" t="s">
        <v>63</v>
      </c>
      <c r="AG472" s="71"/>
      <c r="AH472" s="71" t="s">
        <v>66</v>
      </c>
      <c r="AI472" s="71" t="s">
        <v>63</v>
      </c>
      <c r="AJ472" s="71" t="s">
        <v>63</v>
      </c>
      <c r="AK472" s="71" t="s">
        <v>63</v>
      </c>
      <c r="AL472" s="71" t="s">
        <v>132</v>
      </c>
      <c r="AM472" s="71" t="s">
        <v>63</v>
      </c>
      <c r="AN472" s="71"/>
      <c r="AO472" s="71"/>
      <c r="AP472" s="71" t="s">
        <v>6227</v>
      </c>
      <c r="AQ472" s="71" t="s">
        <v>2161</v>
      </c>
      <c r="AR472" s="71" t="s">
        <v>62</v>
      </c>
      <c r="AS472" s="71"/>
      <c r="AT472" s="71" t="s">
        <v>63</v>
      </c>
      <c r="AU472" s="71"/>
      <c r="AV472" s="79" t="str" cm="1">
        <f t="array" ref="AV47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72" s="79" t="str" cm="1">
        <f t="array" ref="AW47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72" s="71" t="str" cm="1">
        <f t="array" ref="AX47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72" s="71"/>
      <c r="AZ472" s="71"/>
      <c r="BA472" s="71" t="s">
        <v>6228</v>
      </c>
      <c r="BB472" s="73" t="s">
        <v>6229</v>
      </c>
      <c r="BC472" s="36"/>
      <c r="BD472" s="35"/>
    </row>
    <row r="473" spans="1:56" ht="75" customHeight="1">
      <c r="A473" s="70">
        <v>472</v>
      </c>
      <c r="B473" s="71" t="s">
        <v>6230</v>
      </c>
      <c r="C473" s="71" t="s">
        <v>706</v>
      </c>
      <c r="D473" s="71" t="s">
        <v>6231</v>
      </c>
      <c r="E473" s="71" t="s">
        <v>1430</v>
      </c>
      <c r="F473" s="71" t="s">
        <v>54</v>
      </c>
      <c r="G473" s="71" t="s">
        <v>125</v>
      </c>
      <c r="H473" s="71" t="s">
        <v>233</v>
      </c>
      <c r="I473" s="71" t="s">
        <v>1606</v>
      </c>
      <c r="J473" s="71" t="s">
        <v>1432</v>
      </c>
      <c r="K473" s="71" t="s">
        <v>243</v>
      </c>
      <c r="L473" s="71" t="s">
        <v>6232</v>
      </c>
      <c r="M473" s="71" t="s">
        <v>6233</v>
      </c>
      <c r="N473" s="71"/>
      <c r="O473" s="71" t="s">
        <v>1668</v>
      </c>
      <c r="P473" s="71" t="s">
        <v>60</v>
      </c>
      <c r="Q473" s="71" t="s">
        <v>431</v>
      </c>
      <c r="R473" s="71" t="s">
        <v>189</v>
      </c>
      <c r="S473" s="71" t="s">
        <v>62</v>
      </c>
      <c r="T473" s="71" t="s">
        <v>62</v>
      </c>
      <c r="U473" s="71" t="s">
        <v>62</v>
      </c>
      <c r="V473" s="71" t="s">
        <v>63</v>
      </c>
      <c r="W473" s="71" t="s">
        <v>63</v>
      </c>
      <c r="X473" s="71" t="s">
        <v>63</v>
      </c>
      <c r="Y473" s="71" t="s">
        <v>62</v>
      </c>
      <c r="Z473" s="71" t="s">
        <v>62</v>
      </c>
      <c r="AA473" s="71" t="s">
        <v>63</v>
      </c>
      <c r="AB473" s="71" t="s">
        <v>142</v>
      </c>
      <c r="AC473" s="71" t="s">
        <v>65</v>
      </c>
      <c r="AD473" s="71" t="s">
        <v>62</v>
      </c>
      <c r="AE473" s="71" t="s">
        <v>62</v>
      </c>
      <c r="AF473" s="71" t="s">
        <v>63</v>
      </c>
      <c r="AG473" s="71" t="s">
        <v>63</v>
      </c>
      <c r="AH473" s="71" t="s">
        <v>85</v>
      </c>
      <c r="AI473" s="71" t="s">
        <v>63</v>
      </c>
      <c r="AJ473" s="71" t="s">
        <v>63</v>
      </c>
      <c r="AK473" s="71" t="s">
        <v>63</v>
      </c>
      <c r="AL473" s="71" t="s">
        <v>62</v>
      </c>
      <c r="AM473" s="71" t="s">
        <v>63</v>
      </c>
      <c r="AN473" s="71" t="s">
        <v>6234</v>
      </c>
      <c r="AO473" s="71" t="s">
        <v>6235</v>
      </c>
      <c r="AP473" s="71" t="s">
        <v>6236</v>
      </c>
      <c r="AQ473" s="71" t="s">
        <v>2204</v>
      </c>
      <c r="AR473" s="71" t="s">
        <v>63</v>
      </c>
      <c r="AS473" s="71"/>
      <c r="AT473" s="71" t="s">
        <v>62</v>
      </c>
      <c r="AU473" s="71" t="s">
        <v>72</v>
      </c>
      <c r="AV473" s="79" t="str" cm="1">
        <f t="array" ref="AV47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73" s="79" t="str" cm="1">
        <f t="array" ref="AW47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73" s="71" t="str" cm="1">
        <f t="array" ref="AX47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473" s="71" t="s">
        <v>63</v>
      </c>
      <c r="AZ473" s="71"/>
      <c r="BA473" s="71" t="s">
        <v>6237</v>
      </c>
      <c r="BB473" s="73" t="s">
        <v>6238</v>
      </c>
      <c r="BC473" s="36"/>
      <c r="BD473" s="35"/>
    </row>
    <row r="474" spans="1:56" ht="75" customHeight="1">
      <c r="A474" s="70">
        <v>473</v>
      </c>
      <c r="B474" s="71" t="s">
        <v>6239</v>
      </c>
      <c r="C474" s="71" t="s">
        <v>735</v>
      </c>
      <c r="D474" s="71" t="s">
        <v>6240</v>
      </c>
      <c r="E474" s="71" t="s">
        <v>1478</v>
      </c>
      <c r="F474" s="71" t="s">
        <v>231</v>
      </c>
      <c r="G474" s="71" t="s">
        <v>736</v>
      </c>
      <c r="H474" s="71" t="s">
        <v>217</v>
      </c>
      <c r="I474" s="71" t="s">
        <v>790</v>
      </c>
      <c r="J474" s="71" t="s">
        <v>1432</v>
      </c>
      <c r="K474" s="71" t="s">
        <v>218</v>
      </c>
      <c r="L474" s="71" t="s">
        <v>6241</v>
      </c>
      <c r="M474" s="71" t="s">
        <v>6242</v>
      </c>
      <c r="N474" s="71"/>
      <c r="O474" s="71"/>
      <c r="P474" s="71"/>
      <c r="Q474" s="71"/>
      <c r="R474" s="71"/>
      <c r="S474" s="71"/>
      <c r="T474" s="71"/>
      <c r="U474" s="71"/>
      <c r="V474" s="71"/>
      <c r="W474" s="71"/>
      <c r="X474" s="71"/>
      <c r="Y474" s="71"/>
      <c r="Z474" s="71"/>
      <c r="AA474" s="71"/>
      <c r="AB474" s="71" t="s">
        <v>64</v>
      </c>
      <c r="AC474" s="71" t="s">
        <v>65</v>
      </c>
      <c r="AD474" s="71" t="s">
        <v>62</v>
      </c>
      <c r="AE474" s="71" t="s">
        <v>63</v>
      </c>
      <c r="AF474" s="71" t="s">
        <v>63</v>
      </c>
      <c r="AG474" s="71"/>
      <c r="AH474" s="71" t="s">
        <v>66</v>
      </c>
      <c r="AI474" s="71" t="s">
        <v>63</v>
      </c>
      <c r="AJ474" s="71" t="s">
        <v>63</v>
      </c>
      <c r="AK474" s="71" t="s">
        <v>63</v>
      </c>
      <c r="AL474" s="71" t="s">
        <v>132</v>
      </c>
      <c r="AM474" s="71" t="s">
        <v>63</v>
      </c>
      <c r="AN474" s="71"/>
      <c r="AO474" s="71"/>
      <c r="AP474" s="71" t="s">
        <v>6243</v>
      </c>
      <c r="AQ474" s="71" t="s">
        <v>790</v>
      </c>
      <c r="AR474" s="71" t="s">
        <v>62</v>
      </c>
      <c r="AS474" s="71"/>
      <c r="AT474" s="71" t="s">
        <v>62</v>
      </c>
      <c r="AU474" s="71"/>
      <c r="AV474" s="79" t="str" cm="1">
        <f t="array" ref="AV47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74" s="79" t="str" cm="1">
        <f t="array" ref="AW47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74" s="71" t="str" cm="1">
        <f t="array" ref="AX47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74" s="71"/>
      <c r="AZ474" s="71"/>
      <c r="BA474" s="71" t="s">
        <v>6244</v>
      </c>
      <c r="BB474" s="73" t="s">
        <v>6245</v>
      </c>
      <c r="BC474" s="36"/>
      <c r="BD474" s="35"/>
    </row>
    <row r="475" spans="1:56" ht="75" customHeight="1">
      <c r="A475" s="70">
        <v>474</v>
      </c>
      <c r="B475" s="71" t="s">
        <v>6246</v>
      </c>
      <c r="C475" s="71"/>
      <c r="D475" s="71" t="s">
        <v>6247</v>
      </c>
      <c r="E475" s="71" t="s">
        <v>1478</v>
      </c>
      <c r="F475" s="71" t="s">
        <v>231</v>
      </c>
      <c r="G475" s="71" t="s">
        <v>786</v>
      </c>
      <c r="H475" s="71" t="s">
        <v>217</v>
      </c>
      <c r="I475" s="71" t="s">
        <v>608</v>
      </c>
      <c r="J475" s="71" t="s">
        <v>1432</v>
      </c>
      <c r="K475" s="71" t="s">
        <v>266</v>
      </c>
      <c r="L475" s="71" t="s">
        <v>6248</v>
      </c>
      <c r="M475" s="71" t="s">
        <v>6249</v>
      </c>
      <c r="N475" s="71"/>
      <c r="O475" s="71"/>
      <c r="P475" s="71"/>
      <c r="Q475" s="71"/>
      <c r="R475" s="71"/>
      <c r="S475" s="71"/>
      <c r="T475" s="71"/>
      <c r="U475" s="71"/>
      <c r="V475" s="71"/>
      <c r="W475" s="71"/>
      <c r="X475" s="71"/>
      <c r="Y475" s="71"/>
      <c r="Z475" s="71"/>
      <c r="AA475" s="71"/>
      <c r="AB475" s="71" t="s">
        <v>64</v>
      </c>
      <c r="AC475" s="71" t="s">
        <v>65</v>
      </c>
      <c r="AD475" s="71" t="s">
        <v>62</v>
      </c>
      <c r="AE475" s="71" t="s">
        <v>63</v>
      </c>
      <c r="AF475" s="71" t="s">
        <v>63</v>
      </c>
      <c r="AG475" s="71"/>
      <c r="AH475" s="71" t="s">
        <v>66</v>
      </c>
      <c r="AI475" s="71" t="s">
        <v>63</v>
      </c>
      <c r="AJ475" s="71" t="s">
        <v>63</v>
      </c>
      <c r="AK475" s="71" t="s">
        <v>63</v>
      </c>
      <c r="AL475" s="71" t="s">
        <v>132</v>
      </c>
      <c r="AM475" s="71" t="s">
        <v>62</v>
      </c>
      <c r="AN475" s="71"/>
      <c r="AO475" s="71"/>
      <c r="AP475" s="71" t="s">
        <v>6250</v>
      </c>
      <c r="AQ475" s="71" t="s">
        <v>608</v>
      </c>
      <c r="AR475" s="71" t="s">
        <v>62</v>
      </c>
      <c r="AS475" s="71"/>
      <c r="AT475" s="71" t="s">
        <v>63</v>
      </c>
      <c r="AU475" s="71"/>
      <c r="AV475" s="79" t="str" cm="1">
        <f t="array" ref="AV47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75" s="79" t="str" cm="1">
        <f t="array" ref="AW47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75" s="71" t="str" cm="1">
        <f t="array" ref="AX47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75" s="71"/>
      <c r="AZ475" s="71"/>
      <c r="BA475" s="71" t="s">
        <v>6251</v>
      </c>
      <c r="BB475" s="73" t="s">
        <v>6252</v>
      </c>
      <c r="BC475" s="36"/>
      <c r="BD475" s="35"/>
    </row>
    <row r="476" spans="1:56" ht="75" customHeight="1">
      <c r="A476" s="70">
        <v>475</v>
      </c>
      <c r="B476" s="71" t="s">
        <v>6253</v>
      </c>
      <c r="C476" s="71" t="s">
        <v>800</v>
      </c>
      <c r="D476" s="71" t="s">
        <v>6254</v>
      </c>
      <c r="E476" s="71" t="s">
        <v>1502</v>
      </c>
      <c r="F476" s="71" t="s">
        <v>231</v>
      </c>
      <c r="G476" s="71" t="s">
        <v>736</v>
      </c>
      <c r="H476" s="71" t="s">
        <v>217</v>
      </c>
      <c r="I476" s="71" t="s">
        <v>790</v>
      </c>
      <c r="J476" s="71" t="s">
        <v>1432</v>
      </c>
      <c r="K476" s="71" t="s">
        <v>218</v>
      </c>
      <c r="L476" s="71" t="s">
        <v>6255</v>
      </c>
      <c r="M476" s="71" t="s">
        <v>6256</v>
      </c>
      <c r="N476" s="71"/>
      <c r="O476" s="71"/>
      <c r="P476" s="71"/>
      <c r="Q476" s="71"/>
      <c r="R476" s="71"/>
      <c r="S476" s="71"/>
      <c r="T476" s="71"/>
      <c r="U476" s="71"/>
      <c r="V476" s="71"/>
      <c r="W476" s="71"/>
      <c r="X476" s="71"/>
      <c r="Y476" s="71"/>
      <c r="Z476" s="71"/>
      <c r="AA476" s="71"/>
      <c r="AB476" s="71" t="s">
        <v>64</v>
      </c>
      <c r="AC476" s="71" t="s">
        <v>65</v>
      </c>
      <c r="AD476" s="71" t="s">
        <v>62</v>
      </c>
      <c r="AE476" s="71" t="s">
        <v>62</v>
      </c>
      <c r="AF476" s="71" t="s">
        <v>63</v>
      </c>
      <c r="AG476" s="71"/>
      <c r="AH476" s="71" t="s">
        <v>66</v>
      </c>
      <c r="AI476" s="71" t="s">
        <v>63</v>
      </c>
      <c r="AJ476" s="71" t="s">
        <v>63</v>
      </c>
      <c r="AK476" s="71" t="s">
        <v>63</v>
      </c>
      <c r="AL476" s="71" t="s">
        <v>62</v>
      </c>
      <c r="AM476" s="71" t="s">
        <v>63</v>
      </c>
      <c r="AN476" s="71"/>
      <c r="AO476" s="71"/>
      <c r="AP476" s="71" t="s">
        <v>6257</v>
      </c>
      <c r="AQ476" s="71" t="s">
        <v>5976</v>
      </c>
      <c r="AR476" s="71" t="s">
        <v>62</v>
      </c>
      <c r="AS476" s="71"/>
      <c r="AT476" s="71" t="s">
        <v>63</v>
      </c>
      <c r="AU476" s="71"/>
      <c r="AV476" s="79" t="str" cm="1">
        <f t="array" ref="AV47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76" s="79" t="str" cm="1">
        <f t="array" ref="AW47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76" s="71" t="str" cm="1">
        <f t="array" ref="AX47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76" s="71"/>
      <c r="AZ476" s="71"/>
      <c r="BA476" s="22" t="s">
        <v>6258</v>
      </c>
      <c r="BB476" s="73" t="s">
        <v>6259</v>
      </c>
      <c r="BC476" s="36"/>
      <c r="BD476" s="35"/>
    </row>
    <row r="477" spans="1:56" ht="75" customHeight="1">
      <c r="A477" s="70">
        <v>476</v>
      </c>
      <c r="B477" s="71" t="s">
        <v>6141</v>
      </c>
      <c r="C477" s="71" t="s">
        <v>5243</v>
      </c>
      <c r="D477" s="71" t="s">
        <v>6260</v>
      </c>
      <c r="E477" s="71" t="s">
        <v>1502</v>
      </c>
      <c r="F477" s="71" t="s">
        <v>231</v>
      </c>
      <c r="G477" s="71" t="s">
        <v>584</v>
      </c>
      <c r="H477" s="71" t="s">
        <v>233</v>
      </c>
      <c r="I477" s="71" t="s">
        <v>2144</v>
      </c>
      <c r="J477" s="71" t="s">
        <v>1432</v>
      </c>
      <c r="K477" s="71" t="s">
        <v>243</v>
      </c>
      <c r="L477" s="71" t="s">
        <v>6261</v>
      </c>
      <c r="M477" s="71" t="s">
        <v>6262</v>
      </c>
      <c r="N477" s="71"/>
      <c r="O477" s="71"/>
      <c r="P477" s="71"/>
      <c r="Q477" s="71"/>
      <c r="R477" s="71"/>
      <c r="S477" s="71"/>
      <c r="T477" s="71"/>
      <c r="U477" s="71"/>
      <c r="V477" s="71"/>
      <c r="W477" s="71"/>
      <c r="X477" s="71"/>
      <c r="Y477" s="71"/>
      <c r="Z477" s="71"/>
      <c r="AA477" s="71"/>
      <c r="AB477" s="71" t="s">
        <v>64</v>
      </c>
      <c r="AC477" s="71" t="s">
        <v>65</v>
      </c>
      <c r="AD477" s="71" t="s">
        <v>62</v>
      </c>
      <c r="AE477" s="71" t="s">
        <v>62</v>
      </c>
      <c r="AF477" s="71" t="s">
        <v>63</v>
      </c>
      <c r="AG477" s="71"/>
      <c r="AH477" s="71" t="s">
        <v>66</v>
      </c>
      <c r="AI477" s="71" t="s">
        <v>63</v>
      </c>
      <c r="AJ477" s="71" t="s">
        <v>62</v>
      </c>
      <c r="AK477" s="71" t="s">
        <v>132</v>
      </c>
      <c r="AL477" s="71" t="s">
        <v>63</v>
      </c>
      <c r="AM477" s="71" t="s">
        <v>132</v>
      </c>
      <c r="AN477" s="71"/>
      <c r="AO477" s="71"/>
      <c r="AP477" s="71" t="s">
        <v>6263</v>
      </c>
      <c r="AQ477" s="71" t="s">
        <v>6181</v>
      </c>
      <c r="AR477" s="71" t="s">
        <v>62</v>
      </c>
      <c r="AS477" s="71"/>
      <c r="AT477" s="71" t="s">
        <v>63</v>
      </c>
      <c r="AU477" s="71"/>
      <c r="AV477" s="79" t="str" cm="1">
        <f t="array" ref="AV47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77" s="79" t="str" cm="1">
        <f t="array" ref="AW47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77" s="71" t="str" cm="1">
        <f t="array" ref="AX47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77" s="71"/>
      <c r="AZ477" s="71"/>
      <c r="BA477" s="22" t="s">
        <v>6264</v>
      </c>
      <c r="BB477" s="73" t="s">
        <v>1206</v>
      </c>
      <c r="BC477" s="36"/>
      <c r="BD477" s="35"/>
    </row>
    <row r="478" spans="1:56" ht="75" customHeight="1">
      <c r="A478" s="70">
        <v>477</v>
      </c>
      <c r="B478" s="71" t="s">
        <v>6265</v>
      </c>
      <c r="C478" s="71" t="s">
        <v>4581</v>
      </c>
      <c r="D478" s="71" t="s">
        <v>6266</v>
      </c>
      <c r="E478" s="71" t="s">
        <v>4416</v>
      </c>
      <c r="F478" s="71" t="s">
        <v>231</v>
      </c>
      <c r="G478" s="71" t="s">
        <v>232</v>
      </c>
      <c r="H478" s="71" t="s">
        <v>233</v>
      </c>
      <c r="I478" s="71" t="s">
        <v>1215</v>
      </c>
      <c r="J478" s="71" t="s">
        <v>1432</v>
      </c>
      <c r="K478" s="71" t="s">
        <v>243</v>
      </c>
      <c r="L478" s="71" t="s">
        <v>6267</v>
      </c>
      <c r="M478" s="71" t="s">
        <v>6268</v>
      </c>
      <c r="N478" s="71"/>
      <c r="O478" s="71"/>
      <c r="P478" s="71"/>
      <c r="Q478" s="71"/>
      <c r="R478" s="71"/>
      <c r="S478" s="71"/>
      <c r="T478" s="71"/>
      <c r="U478" s="71"/>
      <c r="V478" s="71"/>
      <c r="W478" s="71"/>
      <c r="X478" s="71"/>
      <c r="Y478" s="71"/>
      <c r="Z478" s="71"/>
      <c r="AA478" s="71"/>
      <c r="AB478" s="71" t="s">
        <v>64</v>
      </c>
      <c r="AC478" s="71" t="s">
        <v>65</v>
      </c>
      <c r="AD478" s="71" t="s">
        <v>62</v>
      </c>
      <c r="AE478" s="71" t="s">
        <v>62</v>
      </c>
      <c r="AF478" s="71" t="s">
        <v>63</v>
      </c>
      <c r="AG478" s="71"/>
      <c r="AH478" s="71" t="s">
        <v>66</v>
      </c>
      <c r="AI478" s="71" t="s">
        <v>63</v>
      </c>
      <c r="AJ478" s="71" t="s">
        <v>63</v>
      </c>
      <c r="AK478" s="71" t="s">
        <v>63</v>
      </c>
      <c r="AL478" s="71" t="s">
        <v>132</v>
      </c>
      <c r="AM478" s="71" t="s">
        <v>63</v>
      </c>
      <c r="AN478" s="71"/>
      <c r="AO478" s="71"/>
      <c r="AP478" s="71" t="s">
        <v>6269</v>
      </c>
      <c r="AQ478" s="71" t="s">
        <v>272</v>
      </c>
      <c r="AR478" s="71" t="s">
        <v>63</v>
      </c>
      <c r="AS478" s="71"/>
      <c r="AT478" s="71" t="s">
        <v>62</v>
      </c>
      <c r="AU478" s="71"/>
      <c r="AV478" s="79" t="str" cm="1">
        <f t="array" ref="AV47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78" s="79" t="str" cm="1">
        <f t="array" ref="AW47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78" s="71" t="str" cm="1">
        <f t="array" ref="AX47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78" s="71"/>
      <c r="AZ478" s="71"/>
      <c r="BA478" s="71" t="s">
        <v>6270</v>
      </c>
      <c r="BB478" s="73" t="s">
        <v>6271</v>
      </c>
      <c r="BC478" s="36"/>
      <c r="BD478" s="35"/>
    </row>
    <row r="479" spans="1:56" ht="75" customHeight="1">
      <c r="A479" s="70">
        <v>478</v>
      </c>
      <c r="B479" s="71" t="s">
        <v>6272</v>
      </c>
      <c r="C479" s="71" t="s">
        <v>735</v>
      </c>
      <c r="D479" s="71" t="s">
        <v>6273</v>
      </c>
      <c r="E479" s="71" t="s">
        <v>1502</v>
      </c>
      <c r="F479" s="71" t="s">
        <v>231</v>
      </c>
      <c r="G479" s="71" t="s">
        <v>736</v>
      </c>
      <c r="H479" s="71" t="s">
        <v>217</v>
      </c>
      <c r="I479" s="71" t="s">
        <v>250</v>
      </c>
      <c r="J479" s="71" t="s">
        <v>1432</v>
      </c>
      <c r="K479" s="71" t="s">
        <v>243</v>
      </c>
      <c r="L479" s="71" t="s">
        <v>6274</v>
      </c>
      <c r="M479" s="71" t="s">
        <v>6275</v>
      </c>
      <c r="N479" s="71"/>
      <c r="O479" s="71"/>
      <c r="P479" s="71"/>
      <c r="Q479" s="71"/>
      <c r="R479" s="71"/>
      <c r="S479" s="71"/>
      <c r="T479" s="71"/>
      <c r="U479" s="71"/>
      <c r="V479" s="71"/>
      <c r="W479" s="71"/>
      <c r="X479" s="71"/>
      <c r="Y479" s="71"/>
      <c r="Z479" s="71"/>
      <c r="AA479" s="71"/>
      <c r="AB479" s="71" t="s">
        <v>64</v>
      </c>
      <c r="AC479" s="71" t="s">
        <v>65</v>
      </c>
      <c r="AD479" s="71" t="s">
        <v>62</v>
      </c>
      <c r="AE479" s="71" t="s">
        <v>62</v>
      </c>
      <c r="AF479" s="71" t="s">
        <v>63</v>
      </c>
      <c r="AG479" s="71"/>
      <c r="AH479" s="71" t="s">
        <v>66</v>
      </c>
      <c r="AI479" s="71" t="s">
        <v>132</v>
      </c>
      <c r="AJ479" s="71" t="s">
        <v>63</v>
      </c>
      <c r="AK479" s="71" t="s">
        <v>63</v>
      </c>
      <c r="AL479" s="71" t="s">
        <v>62</v>
      </c>
      <c r="AM479" s="71" t="s">
        <v>63</v>
      </c>
      <c r="AN479" s="71"/>
      <c r="AO479" s="71"/>
      <c r="AP479" s="71" t="s">
        <v>6276</v>
      </c>
      <c r="AQ479" s="71" t="s">
        <v>250</v>
      </c>
      <c r="AR479" s="71" t="s">
        <v>62</v>
      </c>
      <c r="AS479" s="71"/>
      <c r="AT479" s="71" t="s">
        <v>63</v>
      </c>
      <c r="AU479" s="71"/>
      <c r="AV479" s="79" t="str" cm="1">
        <f t="array" ref="AV47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79" s="79" t="str" cm="1">
        <f t="array" ref="AW47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79" s="71" t="str" cm="1">
        <f t="array" ref="AX47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79" s="71"/>
      <c r="AZ479" s="71"/>
      <c r="BA479" s="71" t="s">
        <v>6277</v>
      </c>
      <c r="BB479" s="73" t="s">
        <v>6278</v>
      </c>
      <c r="BC479" s="36"/>
      <c r="BD479" s="35"/>
    </row>
    <row r="480" spans="1:56" ht="75" customHeight="1">
      <c r="A480" s="70">
        <v>479</v>
      </c>
      <c r="B480" s="71" t="s">
        <v>6279</v>
      </c>
      <c r="C480" s="71" t="s">
        <v>735</v>
      </c>
      <c r="D480" s="71" t="s">
        <v>6280</v>
      </c>
      <c r="E480" s="71" t="s">
        <v>1430</v>
      </c>
      <c r="F480" s="71" t="s">
        <v>231</v>
      </c>
      <c r="G480" s="71" t="s">
        <v>736</v>
      </c>
      <c r="H480" s="71" t="s">
        <v>217</v>
      </c>
      <c r="I480" s="71" t="s">
        <v>509</v>
      </c>
      <c r="J480" s="71" t="s">
        <v>1432</v>
      </c>
      <c r="K480" s="71" t="s">
        <v>218</v>
      </c>
      <c r="L480" s="71" t="s">
        <v>6281</v>
      </c>
      <c r="M480" s="71" t="s">
        <v>6282</v>
      </c>
      <c r="N480" s="71"/>
      <c r="O480" s="71"/>
      <c r="P480" s="71"/>
      <c r="Q480" s="71"/>
      <c r="R480" s="71"/>
      <c r="S480" s="71"/>
      <c r="T480" s="71"/>
      <c r="U480" s="71"/>
      <c r="V480" s="71"/>
      <c r="W480" s="71"/>
      <c r="X480" s="71"/>
      <c r="Y480" s="71"/>
      <c r="Z480" s="71"/>
      <c r="AA480" s="71"/>
      <c r="AB480" s="71" t="s">
        <v>64</v>
      </c>
      <c r="AC480" s="71" t="s">
        <v>65</v>
      </c>
      <c r="AD480" s="71" t="s">
        <v>62</v>
      </c>
      <c r="AE480" s="71" t="s">
        <v>63</v>
      </c>
      <c r="AF480" s="71" t="s">
        <v>63</v>
      </c>
      <c r="AG480" s="71"/>
      <c r="AH480" s="71" t="s">
        <v>66</v>
      </c>
      <c r="AI480" s="71" t="s">
        <v>63</v>
      </c>
      <c r="AJ480" s="71" t="s">
        <v>63</v>
      </c>
      <c r="AK480" s="71" t="s">
        <v>63</v>
      </c>
      <c r="AL480" s="71" t="s">
        <v>62</v>
      </c>
      <c r="AM480" s="71" t="s">
        <v>63</v>
      </c>
      <c r="AN480" s="71"/>
      <c r="AO480" s="71"/>
      <c r="AP480" s="71" t="s">
        <v>6283</v>
      </c>
      <c r="AQ480" s="71" t="s">
        <v>509</v>
      </c>
      <c r="AR480" s="71" t="s">
        <v>62</v>
      </c>
      <c r="AS480" s="71"/>
      <c r="AT480" s="71" t="s">
        <v>63</v>
      </c>
      <c r="AU480" s="71"/>
      <c r="AV480" s="79" t="str" cm="1">
        <f t="array" ref="AV48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80" s="79" t="str" cm="1">
        <f t="array" ref="AW48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80" s="71" t="str" cm="1">
        <f t="array" ref="AX48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80" s="71"/>
      <c r="AZ480" s="71"/>
      <c r="BA480" s="71" t="s">
        <v>6284</v>
      </c>
      <c r="BB480" s="73" t="s">
        <v>6285</v>
      </c>
      <c r="BC480" s="36"/>
      <c r="BD480" s="35"/>
    </row>
    <row r="481" spans="1:56" ht="75" customHeight="1">
      <c r="A481" s="70">
        <v>480</v>
      </c>
      <c r="B481" s="71" t="s">
        <v>6286</v>
      </c>
      <c r="C481" s="71" t="s">
        <v>381</v>
      </c>
      <c r="D481" s="71" t="s">
        <v>6287</v>
      </c>
      <c r="E481" s="71" t="s">
        <v>1494</v>
      </c>
      <c r="F481" s="71" t="s">
        <v>54</v>
      </c>
      <c r="G481" s="71" t="s">
        <v>125</v>
      </c>
      <c r="H481" s="71" t="s">
        <v>233</v>
      </c>
      <c r="I481" s="71" t="s">
        <v>194</v>
      </c>
      <c r="J481" s="71" t="s">
        <v>1432</v>
      </c>
      <c r="K481" s="71" t="s">
        <v>315</v>
      </c>
      <c r="L481" s="71" t="s">
        <v>6288</v>
      </c>
      <c r="M481" s="71" t="s">
        <v>6289</v>
      </c>
      <c r="N481" s="71" t="s">
        <v>1442</v>
      </c>
      <c r="O481" s="71" t="s">
        <v>1506</v>
      </c>
      <c r="P481" s="71" t="s">
        <v>155</v>
      </c>
      <c r="Q481" s="71" t="s">
        <v>188</v>
      </c>
      <c r="R481" s="71" t="s">
        <v>189</v>
      </c>
      <c r="S481" s="71" t="s">
        <v>62</v>
      </c>
      <c r="T481" s="71" t="s">
        <v>63</v>
      </c>
      <c r="U481" s="71" t="s">
        <v>63</v>
      </c>
      <c r="V481" s="71" t="s">
        <v>62</v>
      </c>
      <c r="W481" s="71" t="s">
        <v>63</v>
      </c>
      <c r="X481" s="71" t="s">
        <v>63</v>
      </c>
      <c r="Y481" s="71" t="s">
        <v>62</v>
      </c>
      <c r="Z481" s="71" t="s">
        <v>63</v>
      </c>
      <c r="AA481" s="71" t="s">
        <v>63</v>
      </c>
      <c r="AB481" s="71" t="s">
        <v>142</v>
      </c>
      <c r="AC481" s="71" t="s">
        <v>65</v>
      </c>
      <c r="AD481" s="71" t="s">
        <v>62</v>
      </c>
      <c r="AE481" s="71" t="s">
        <v>62</v>
      </c>
      <c r="AF481" s="71" t="s">
        <v>63</v>
      </c>
      <c r="AG481" s="71" t="s">
        <v>63</v>
      </c>
      <c r="AH481" s="71" t="s">
        <v>85</v>
      </c>
      <c r="AI481" s="71" t="s">
        <v>63</v>
      </c>
      <c r="AJ481" s="71" t="s">
        <v>62</v>
      </c>
      <c r="AK481" s="71" t="s">
        <v>62</v>
      </c>
      <c r="AL481" s="71" t="s">
        <v>63</v>
      </c>
      <c r="AM481" s="71" t="s">
        <v>62</v>
      </c>
      <c r="AN481" s="71" t="s">
        <v>6290</v>
      </c>
      <c r="AO481" s="71" t="s">
        <v>6291</v>
      </c>
      <c r="AP481" s="71" t="s">
        <v>6292</v>
      </c>
      <c r="AQ481" s="71" t="s">
        <v>366</v>
      </c>
      <c r="AR481" s="71" t="s">
        <v>63</v>
      </c>
      <c r="AS481" s="71"/>
      <c r="AT481" s="71" t="s">
        <v>63</v>
      </c>
      <c r="AU481" s="71" t="s">
        <v>72</v>
      </c>
      <c r="AV481" s="79" t="str" cm="1">
        <f t="array" ref="AV48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81" s="79" t="str" cm="1">
        <f t="array" ref="AW48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81" s="71" t="str" cm="1">
        <f t="array" ref="AX48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481" s="71" t="s">
        <v>63</v>
      </c>
      <c r="AZ481" s="71"/>
      <c r="BA481" s="71" t="s">
        <v>6293</v>
      </c>
      <c r="BB481" s="73" t="s">
        <v>346</v>
      </c>
      <c r="BC481" s="36"/>
      <c r="BD481" s="35"/>
    </row>
    <row r="482" spans="1:56" ht="75" customHeight="1">
      <c r="A482" s="70">
        <v>481</v>
      </c>
      <c r="B482" s="71" t="s">
        <v>6294</v>
      </c>
      <c r="C482" s="71" t="s">
        <v>264</v>
      </c>
      <c r="D482" s="71" t="s">
        <v>6295</v>
      </c>
      <c r="E482" s="71" t="s">
        <v>1522</v>
      </c>
      <c r="F482" s="71" t="s">
        <v>54</v>
      </c>
      <c r="G482" s="71" t="s">
        <v>125</v>
      </c>
      <c r="H482" s="71" t="s">
        <v>233</v>
      </c>
      <c r="I482" s="71" t="s">
        <v>6296</v>
      </c>
      <c r="J482" s="71" t="s">
        <v>4309</v>
      </c>
      <c r="K482" s="71" t="s">
        <v>175</v>
      </c>
      <c r="L482" s="71" t="s">
        <v>6297</v>
      </c>
      <c r="M482" s="71" t="s">
        <v>6298</v>
      </c>
      <c r="N482" s="71" t="s">
        <v>1710</v>
      </c>
      <c r="O482" s="71" t="s">
        <v>1506</v>
      </c>
      <c r="P482" s="71" t="s">
        <v>60</v>
      </c>
      <c r="Q482" s="71" t="s">
        <v>81</v>
      </c>
      <c r="R482" s="71" t="s">
        <v>1669</v>
      </c>
      <c r="S482" s="71" t="s">
        <v>62</v>
      </c>
      <c r="T482" s="71" t="s">
        <v>62</v>
      </c>
      <c r="U482" s="71" t="s">
        <v>62</v>
      </c>
      <c r="V482" s="71" t="s">
        <v>62</v>
      </c>
      <c r="W482" s="71" t="s">
        <v>62</v>
      </c>
      <c r="X482" s="71" t="s">
        <v>63</v>
      </c>
      <c r="Y482" s="71" t="s">
        <v>62</v>
      </c>
      <c r="Z482" s="71" t="s">
        <v>63</v>
      </c>
      <c r="AA482" s="71" t="s">
        <v>62</v>
      </c>
      <c r="AB482" s="71" t="s">
        <v>64</v>
      </c>
      <c r="AC482" s="71" t="s">
        <v>100</v>
      </c>
      <c r="AD482" s="71" t="s">
        <v>62</v>
      </c>
      <c r="AE482" s="71" t="s">
        <v>63</v>
      </c>
      <c r="AF482" s="71" t="s">
        <v>63</v>
      </c>
      <c r="AG482" s="71" t="s">
        <v>63</v>
      </c>
      <c r="AH482" s="71" t="s">
        <v>85</v>
      </c>
      <c r="AI482" s="71" t="s">
        <v>63</v>
      </c>
      <c r="AJ482" s="71" t="s">
        <v>132</v>
      </c>
      <c r="AK482" s="71" t="s">
        <v>63</v>
      </c>
      <c r="AL482" s="71" t="s">
        <v>63</v>
      </c>
      <c r="AM482" s="71" t="s">
        <v>132</v>
      </c>
      <c r="AN482" s="71" t="s">
        <v>6299</v>
      </c>
      <c r="AO482" s="71" t="s">
        <v>6300</v>
      </c>
      <c r="AP482" s="71" t="s">
        <v>6301</v>
      </c>
      <c r="AQ482" s="71" t="s">
        <v>465</v>
      </c>
      <c r="AR482" s="71" t="s">
        <v>63</v>
      </c>
      <c r="AS482" s="71" t="s">
        <v>6302</v>
      </c>
      <c r="AT482" s="71" t="s">
        <v>62</v>
      </c>
      <c r="AU482" s="71" t="s">
        <v>1713</v>
      </c>
      <c r="AV482" s="79" cm="1">
        <f t="array" ref="AV48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482" s="79" cm="1">
        <f t="array" ref="AW48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482" s="71" t="str" cm="1">
        <f t="array" ref="AX48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482" s="71" t="s">
        <v>63</v>
      </c>
      <c r="AZ482" s="71"/>
      <c r="BA482" s="71" t="s">
        <v>6303</v>
      </c>
      <c r="BB482" s="73"/>
      <c r="BC482" s="36"/>
      <c r="BD482" s="35"/>
    </row>
    <row r="483" spans="1:56" ht="75" customHeight="1">
      <c r="A483" s="70">
        <v>482</v>
      </c>
      <c r="B483" s="71" t="s">
        <v>6304</v>
      </c>
      <c r="C483" s="71" t="s">
        <v>369</v>
      </c>
      <c r="D483" s="71" t="s">
        <v>6305</v>
      </c>
      <c r="E483" s="71" t="s">
        <v>1478</v>
      </c>
      <c r="F483" s="71" t="s">
        <v>54</v>
      </c>
      <c r="G483" s="71" t="s">
        <v>125</v>
      </c>
      <c r="H483" s="71" t="s">
        <v>233</v>
      </c>
      <c r="I483" s="71" t="s">
        <v>250</v>
      </c>
      <c r="J483" s="71" t="s">
        <v>1432</v>
      </c>
      <c r="K483" s="71" t="s">
        <v>243</v>
      </c>
      <c r="L483" s="71" t="s">
        <v>6306</v>
      </c>
      <c r="M483" s="71" t="s">
        <v>6307</v>
      </c>
      <c r="N483" s="71" t="s">
        <v>1494</v>
      </c>
      <c r="O483" s="71" t="s">
        <v>6308</v>
      </c>
      <c r="P483" s="71" t="s">
        <v>60</v>
      </c>
      <c r="Q483" s="71" t="s">
        <v>81</v>
      </c>
      <c r="R483" s="71" t="s">
        <v>1669</v>
      </c>
      <c r="S483" s="71" t="s">
        <v>62</v>
      </c>
      <c r="T483" s="71" t="s">
        <v>62</v>
      </c>
      <c r="U483" s="71" t="s">
        <v>62</v>
      </c>
      <c r="V483" s="71" t="s">
        <v>62</v>
      </c>
      <c r="W483" s="71" t="s">
        <v>62</v>
      </c>
      <c r="X483" s="71" t="s">
        <v>63</v>
      </c>
      <c r="Y483" s="71" t="s">
        <v>62</v>
      </c>
      <c r="Z483" s="71" t="s">
        <v>63</v>
      </c>
      <c r="AA483" s="71" t="s">
        <v>62</v>
      </c>
      <c r="AB483" s="71" t="s">
        <v>64</v>
      </c>
      <c r="AC483" s="71" t="s">
        <v>65</v>
      </c>
      <c r="AD483" s="71" t="s">
        <v>62</v>
      </c>
      <c r="AE483" s="71" t="s">
        <v>62</v>
      </c>
      <c r="AF483" s="71" t="s">
        <v>62</v>
      </c>
      <c r="AG483" s="71" t="s">
        <v>63</v>
      </c>
      <c r="AH483" s="71" t="s">
        <v>85</v>
      </c>
      <c r="AI483" s="71" t="s">
        <v>63</v>
      </c>
      <c r="AJ483" s="71" t="s">
        <v>63</v>
      </c>
      <c r="AK483" s="71" t="s">
        <v>63</v>
      </c>
      <c r="AL483" s="71" t="s">
        <v>132</v>
      </c>
      <c r="AM483" s="71" t="s">
        <v>63</v>
      </c>
      <c r="AN483" s="71" t="s">
        <v>6309</v>
      </c>
      <c r="AO483" s="71" t="s">
        <v>6310</v>
      </c>
      <c r="AP483" s="71" t="s">
        <v>6311</v>
      </c>
      <c r="AQ483" s="71" t="s">
        <v>250</v>
      </c>
      <c r="AR483" s="71" t="s">
        <v>62</v>
      </c>
      <c r="AS483" s="71" t="s">
        <v>6312</v>
      </c>
      <c r="AT483" s="71" t="s">
        <v>63</v>
      </c>
      <c r="AU483" s="71" t="s">
        <v>6313</v>
      </c>
      <c r="AV483" s="79" cm="1">
        <f t="array" ref="AV48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0.12</v>
      </c>
      <c r="AW483" s="79" cm="1">
        <f t="array" ref="AW48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0.12</v>
      </c>
      <c r="AX483" s="71" t="str" cm="1">
        <f t="array" ref="AX48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483" s="71" t="s">
        <v>63</v>
      </c>
      <c r="AZ483" s="71"/>
      <c r="BA483" s="71" t="s">
        <v>6314</v>
      </c>
      <c r="BB483" s="73" t="s">
        <v>395</v>
      </c>
      <c r="BC483" s="36"/>
      <c r="BD483" s="35"/>
    </row>
    <row r="484" spans="1:56" ht="75" customHeight="1">
      <c r="A484" s="70">
        <v>483</v>
      </c>
      <c r="B484" s="71" t="s">
        <v>6302</v>
      </c>
      <c r="C484" s="71" t="s">
        <v>2112</v>
      </c>
      <c r="D484" s="71" t="s">
        <v>6315</v>
      </c>
      <c r="E484" s="71" t="s">
        <v>1502</v>
      </c>
      <c r="F484" s="71" t="s">
        <v>54</v>
      </c>
      <c r="G484" s="71" t="s">
        <v>125</v>
      </c>
      <c r="H484" s="71" t="s">
        <v>56</v>
      </c>
      <c r="I484" s="71" t="s">
        <v>1736</v>
      </c>
      <c r="J484" s="71" t="s">
        <v>1737</v>
      </c>
      <c r="K484" s="71" t="s">
        <v>1738</v>
      </c>
      <c r="L484" s="71" t="s">
        <v>6316</v>
      </c>
      <c r="M484" s="71" t="s">
        <v>6317</v>
      </c>
      <c r="N484" s="71" t="s">
        <v>1452</v>
      </c>
      <c r="O484" s="71" t="s">
        <v>1506</v>
      </c>
      <c r="P484" s="71" t="s">
        <v>60</v>
      </c>
      <c r="Q484" s="71" t="s">
        <v>81</v>
      </c>
      <c r="R484" s="71" t="s">
        <v>1669</v>
      </c>
      <c r="S484" s="71" t="s">
        <v>62</v>
      </c>
      <c r="T484" s="71" t="s">
        <v>62</v>
      </c>
      <c r="U484" s="71" t="s">
        <v>62</v>
      </c>
      <c r="V484" s="71" t="s">
        <v>62</v>
      </c>
      <c r="W484" s="71" t="s">
        <v>62</v>
      </c>
      <c r="X484" s="71" t="s">
        <v>62</v>
      </c>
      <c r="Y484" s="71" t="s">
        <v>62</v>
      </c>
      <c r="Z484" s="71" t="s">
        <v>63</v>
      </c>
      <c r="AA484" s="71" t="s">
        <v>62</v>
      </c>
      <c r="AB484" s="71" t="s">
        <v>64</v>
      </c>
      <c r="AC484" s="71" t="s">
        <v>100</v>
      </c>
      <c r="AD484" s="71" t="s">
        <v>62</v>
      </c>
      <c r="AE484" s="71" t="s">
        <v>63</v>
      </c>
      <c r="AF484" s="71" t="s">
        <v>63</v>
      </c>
      <c r="AG484" s="71" t="s">
        <v>63</v>
      </c>
      <c r="AH484" s="71" t="s">
        <v>85</v>
      </c>
      <c r="AI484" s="71" t="s">
        <v>63</v>
      </c>
      <c r="AJ484" s="71" t="s">
        <v>63</v>
      </c>
      <c r="AK484" s="71" t="s">
        <v>63</v>
      </c>
      <c r="AL484" s="71" t="s">
        <v>62</v>
      </c>
      <c r="AM484" s="71" t="s">
        <v>132</v>
      </c>
      <c r="AN484" s="71" t="s">
        <v>6318</v>
      </c>
      <c r="AO484" s="71" t="s">
        <v>6319</v>
      </c>
      <c r="AP484" s="71" t="s">
        <v>6320</v>
      </c>
      <c r="AQ484" s="71" t="s">
        <v>6321</v>
      </c>
      <c r="AR484" s="71" t="s">
        <v>62</v>
      </c>
      <c r="AS484" s="71" t="s">
        <v>6322</v>
      </c>
      <c r="AT484" s="71" t="s">
        <v>62</v>
      </c>
      <c r="AU484" s="71" t="s">
        <v>1713</v>
      </c>
      <c r="AV484" s="79" cm="1">
        <f t="array" ref="AV48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484" s="79" cm="1">
        <f t="array" ref="AW48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484" s="71" t="str" cm="1">
        <f t="array" ref="AX48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484" s="71" t="s">
        <v>63</v>
      </c>
      <c r="AZ484" s="71"/>
      <c r="BA484" s="71" t="s">
        <v>6323</v>
      </c>
      <c r="BB484" s="73"/>
      <c r="BC484" s="36"/>
      <c r="BD484" s="35"/>
    </row>
    <row r="485" spans="1:56" ht="75" customHeight="1">
      <c r="A485" s="70">
        <v>484</v>
      </c>
      <c r="B485" s="71" t="s">
        <v>6324</v>
      </c>
      <c r="C485" s="71" t="s">
        <v>381</v>
      </c>
      <c r="D485" s="71" t="s">
        <v>6325</v>
      </c>
      <c r="E485" s="71" t="s">
        <v>1505</v>
      </c>
      <c r="F485" s="71" t="s">
        <v>54</v>
      </c>
      <c r="G485" s="71" t="s">
        <v>201</v>
      </c>
      <c r="H485" s="71" t="s">
        <v>217</v>
      </c>
      <c r="I485" s="71" t="s">
        <v>428</v>
      </c>
      <c r="J485" s="71" t="s">
        <v>1432</v>
      </c>
      <c r="K485" s="71" t="s">
        <v>315</v>
      </c>
      <c r="L485" s="71" t="s">
        <v>6326</v>
      </c>
      <c r="M485" s="71" t="s">
        <v>6327</v>
      </c>
      <c r="N485" s="71" t="s">
        <v>1575</v>
      </c>
      <c r="O485" s="71" t="s">
        <v>1435</v>
      </c>
      <c r="P485" s="71" t="s">
        <v>60</v>
      </c>
      <c r="Q485" s="71" t="s">
        <v>188</v>
      </c>
      <c r="R485" s="71" t="s">
        <v>189</v>
      </c>
      <c r="S485" s="71" t="s">
        <v>63</v>
      </c>
      <c r="T485" s="71" t="s">
        <v>63</v>
      </c>
      <c r="U485" s="71" t="s">
        <v>63</v>
      </c>
      <c r="V485" s="71" t="s">
        <v>62</v>
      </c>
      <c r="W485" s="71" t="s">
        <v>63</v>
      </c>
      <c r="X485" s="71" t="s">
        <v>63</v>
      </c>
      <c r="Y485" s="71" t="s">
        <v>62</v>
      </c>
      <c r="Z485" s="71" t="s">
        <v>63</v>
      </c>
      <c r="AA485" s="71" t="s">
        <v>63</v>
      </c>
      <c r="AB485" s="71" t="s">
        <v>189</v>
      </c>
      <c r="AC485" s="71" t="s">
        <v>65</v>
      </c>
      <c r="AD485" s="71" t="s">
        <v>62</v>
      </c>
      <c r="AE485" s="71" t="s">
        <v>62</v>
      </c>
      <c r="AF485" s="71" t="s">
        <v>63</v>
      </c>
      <c r="AG485" s="71" t="s">
        <v>63</v>
      </c>
      <c r="AH485" s="71" t="s">
        <v>66</v>
      </c>
      <c r="AI485" s="71" t="s">
        <v>132</v>
      </c>
      <c r="AJ485" s="71" t="s">
        <v>62</v>
      </c>
      <c r="AK485" s="71" t="s">
        <v>62</v>
      </c>
      <c r="AL485" s="71" t="s">
        <v>63</v>
      </c>
      <c r="AM485" s="71" t="s">
        <v>62</v>
      </c>
      <c r="AN485" s="71" t="s">
        <v>6328</v>
      </c>
      <c r="AO485" s="71" t="s">
        <v>6329</v>
      </c>
      <c r="AP485" s="71" t="s">
        <v>6330</v>
      </c>
      <c r="AQ485" s="71" t="s">
        <v>6331</v>
      </c>
      <c r="AR485" s="71" t="s">
        <v>132</v>
      </c>
      <c r="AS485" s="71"/>
      <c r="AT485" s="71" t="s">
        <v>63</v>
      </c>
      <c r="AU485" s="71" t="s">
        <v>72</v>
      </c>
      <c r="AV485" s="79" t="str" cm="1">
        <f t="array" ref="AV48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85" s="79" t="str" cm="1">
        <f t="array" ref="AW48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85" s="71" t="str" cm="1">
        <f t="array" ref="AX48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485" s="71" t="s">
        <v>63</v>
      </c>
      <c r="AZ485" s="71"/>
      <c r="BA485" s="71" t="s">
        <v>6332</v>
      </c>
      <c r="BB485" s="73" t="s">
        <v>6333</v>
      </c>
      <c r="BC485" s="36"/>
      <c r="BD485" s="35"/>
    </row>
    <row r="486" spans="1:56" ht="75" customHeight="1">
      <c r="A486" s="70">
        <v>485</v>
      </c>
      <c r="B486" s="71" t="s">
        <v>6334</v>
      </c>
      <c r="C486" s="71" t="s">
        <v>1655</v>
      </c>
      <c r="D486" s="71" t="s">
        <v>6335</v>
      </c>
      <c r="E486" s="71" t="s">
        <v>1430</v>
      </c>
      <c r="F486" s="71" t="s">
        <v>231</v>
      </c>
      <c r="G486" s="71" t="s">
        <v>786</v>
      </c>
      <c r="H486" s="71" t="s">
        <v>217</v>
      </c>
      <c r="I486" s="71" t="s">
        <v>790</v>
      </c>
      <c r="J486" s="71" t="s">
        <v>1432</v>
      </c>
      <c r="K486" s="71" t="s">
        <v>218</v>
      </c>
      <c r="L486" s="71" t="s">
        <v>6336</v>
      </c>
      <c r="M486" s="71" t="s">
        <v>6337</v>
      </c>
      <c r="N486" s="71"/>
      <c r="O486" s="71"/>
      <c r="P486" s="71"/>
      <c r="Q486" s="71"/>
      <c r="R486" s="71"/>
      <c r="S486" s="71"/>
      <c r="T486" s="71"/>
      <c r="U486" s="71"/>
      <c r="V486" s="71"/>
      <c r="W486" s="71"/>
      <c r="X486" s="71"/>
      <c r="Y486" s="71"/>
      <c r="Z486" s="71"/>
      <c r="AA486" s="71"/>
      <c r="AB486" s="71" t="s">
        <v>64</v>
      </c>
      <c r="AC486" s="71" t="s">
        <v>65</v>
      </c>
      <c r="AD486" s="71" t="s">
        <v>62</v>
      </c>
      <c r="AE486" s="71" t="s">
        <v>62</v>
      </c>
      <c r="AF486" s="71" t="s">
        <v>63</v>
      </c>
      <c r="AG486" s="71"/>
      <c r="AH486" s="71" t="s">
        <v>1515</v>
      </c>
      <c r="AI486" s="71" t="s">
        <v>63</v>
      </c>
      <c r="AJ486" s="71" t="s">
        <v>63</v>
      </c>
      <c r="AK486" s="71" t="s">
        <v>63</v>
      </c>
      <c r="AL486" s="71" t="s">
        <v>132</v>
      </c>
      <c r="AM486" s="71" t="s">
        <v>62</v>
      </c>
      <c r="AN486" s="71"/>
      <c r="AO486" s="71"/>
      <c r="AP486" s="71" t="s">
        <v>6338</v>
      </c>
      <c r="AQ486" s="71" t="s">
        <v>6339</v>
      </c>
      <c r="AR486" s="71" t="s">
        <v>62</v>
      </c>
      <c r="AS486" s="71"/>
      <c r="AT486" s="71" t="s">
        <v>63</v>
      </c>
      <c r="AU486" s="71"/>
      <c r="AV486" s="79" t="str" cm="1">
        <f t="array" ref="AV48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86" s="79" t="str" cm="1">
        <f t="array" ref="AW48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86" s="71" t="str" cm="1">
        <f t="array" ref="AX48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86" s="71"/>
      <c r="AZ486" s="71"/>
      <c r="BA486" s="71" t="s">
        <v>6340</v>
      </c>
      <c r="BB486" s="73" t="s">
        <v>6341</v>
      </c>
      <c r="BC486" s="36"/>
      <c r="BD486" s="35"/>
    </row>
    <row r="487" spans="1:56" ht="75" customHeight="1">
      <c r="A487" s="70">
        <v>486</v>
      </c>
      <c r="B487" s="71" t="s">
        <v>6342</v>
      </c>
      <c r="C487" s="71" t="s">
        <v>6343</v>
      </c>
      <c r="D487" s="71" t="s">
        <v>6344</v>
      </c>
      <c r="E487" s="71" t="s">
        <v>1430</v>
      </c>
      <c r="F487" s="71" t="s">
        <v>231</v>
      </c>
      <c r="G487" s="71" t="s">
        <v>232</v>
      </c>
      <c r="H487" s="71" t="s">
        <v>217</v>
      </c>
      <c r="I487" s="71" t="s">
        <v>194</v>
      </c>
      <c r="J487" s="71" t="s">
        <v>1432</v>
      </c>
      <c r="K487" s="71" t="s">
        <v>315</v>
      </c>
      <c r="L487" s="71" t="s">
        <v>6345</v>
      </c>
      <c r="M487" s="71" t="s">
        <v>6346</v>
      </c>
      <c r="N487" s="71"/>
      <c r="O487" s="71"/>
      <c r="P487" s="71"/>
      <c r="Q487" s="71"/>
      <c r="R487" s="71"/>
      <c r="S487" s="71"/>
      <c r="T487" s="71"/>
      <c r="U487" s="71"/>
      <c r="V487" s="71"/>
      <c r="W487" s="71"/>
      <c r="X487" s="71"/>
      <c r="Y487" s="71"/>
      <c r="Z487" s="71"/>
      <c r="AA487" s="71"/>
      <c r="AB487" s="71" t="s">
        <v>64</v>
      </c>
      <c r="AC487" s="71" t="s">
        <v>65</v>
      </c>
      <c r="AD487" s="71" t="s">
        <v>62</v>
      </c>
      <c r="AE487" s="71" t="s">
        <v>63</v>
      </c>
      <c r="AF487" s="71" t="s">
        <v>63</v>
      </c>
      <c r="AG487" s="71"/>
      <c r="AH487" s="71" t="s">
        <v>66</v>
      </c>
      <c r="AI487" s="71" t="s">
        <v>63</v>
      </c>
      <c r="AJ487" s="71" t="s">
        <v>63</v>
      </c>
      <c r="AK487" s="71" t="s">
        <v>63</v>
      </c>
      <c r="AL487" s="71" t="s">
        <v>62</v>
      </c>
      <c r="AM487" s="71" t="s">
        <v>63</v>
      </c>
      <c r="AN487" s="71"/>
      <c r="AO487" s="71"/>
      <c r="AP487" s="71" t="s">
        <v>6347</v>
      </c>
      <c r="AQ487" s="71" t="s">
        <v>6348</v>
      </c>
      <c r="AR487" s="71" t="s">
        <v>62</v>
      </c>
      <c r="AS487" s="71"/>
      <c r="AT487" s="71" t="s">
        <v>63</v>
      </c>
      <c r="AU487" s="71"/>
      <c r="AV487" s="79" t="str" cm="1">
        <f t="array" ref="AV48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87" s="79" t="str" cm="1">
        <f t="array" ref="AW48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87" s="71" t="str" cm="1">
        <f t="array" ref="AX48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87" s="71"/>
      <c r="AZ487" s="71"/>
      <c r="BA487" s="22" t="s">
        <v>6349</v>
      </c>
      <c r="BB487" s="73" t="s">
        <v>6350</v>
      </c>
      <c r="BC487" s="36"/>
      <c r="BD487" s="35"/>
    </row>
    <row r="488" spans="1:56" ht="75" customHeight="1">
      <c r="A488" s="70">
        <v>487</v>
      </c>
      <c r="B488" s="71" t="s">
        <v>6351</v>
      </c>
      <c r="C488" s="71" t="s">
        <v>735</v>
      </c>
      <c r="D488" s="71" t="s">
        <v>6352</v>
      </c>
      <c r="E488" s="71" t="s">
        <v>1430</v>
      </c>
      <c r="F488" s="71" t="s">
        <v>231</v>
      </c>
      <c r="G488" s="71" t="s">
        <v>736</v>
      </c>
      <c r="H488" s="71" t="s">
        <v>217</v>
      </c>
      <c r="I488" s="71" t="s">
        <v>2062</v>
      </c>
      <c r="J488" s="71" t="s">
        <v>1432</v>
      </c>
      <c r="K488" s="71" t="s">
        <v>218</v>
      </c>
      <c r="L488" s="71" t="s">
        <v>6353</v>
      </c>
      <c r="M488" s="71" t="s">
        <v>6354</v>
      </c>
      <c r="N488" s="71"/>
      <c r="O488" s="71"/>
      <c r="P488" s="71"/>
      <c r="Q488" s="71"/>
      <c r="R488" s="71"/>
      <c r="S488" s="71"/>
      <c r="T488" s="71"/>
      <c r="U488" s="71"/>
      <c r="V488" s="71"/>
      <c r="W488" s="71"/>
      <c r="X488" s="71"/>
      <c r="Y488" s="71"/>
      <c r="Z488" s="71"/>
      <c r="AA488" s="71"/>
      <c r="AB488" s="71" t="s">
        <v>64</v>
      </c>
      <c r="AC488" s="71" t="s">
        <v>65</v>
      </c>
      <c r="AD488" s="71" t="s">
        <v>62</v>
      </c>
      <c r="AE488" s="71" t="s">
        <v>63</v>
      </c>
      <c r="AF488" s="71" t="s">
        <v>63</v>
      </c>
      <c r="AG488" s="71"/>
      <c r="AH488" s="71" t="s">
        <v>66</v>
      </c>
      <c r="AI488" s="71" t="s">
        <v>63</v>
      </c>
      <c r="AJ488" s="71" t="s">
        <v>63</v>
      </c>
      <c r="AK488" s="71" t="s">
        <v>63</v>
      </c>
      <c r="AL488" s="71" t="s">
        <v>132</v>
      </c>
      <c r="AM488" s="71" t="s">
        <v>63</v>
      </c>
      <c r="AN488" s="71"/>
      <c r="AO488" s="71"/>
      <c r="AP488" s="71" t="s">
        <v>6355</v>
      </c>
      <c r="AQ488" s="71" t="s">
        <v>6356</v>
      </c>
      <c r="AR488" s="71" t="s">
        <v>62</v>
      </c>
      <c r="AS488" s="71"/>
      <c r="AT488" s="71" t="s">
        <v>63</v>
      </c>
      <c r="AU488" s="71"/>
      <c r="AV488" s="79" t="str" cm="1">
        <f t="array" ref="AV48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88" s="79" t="str" cm="1">
        <f t="array" ref="AW48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88" s="71" t="str" cm="1">
        <f t="array" ref="AX48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88" s="71"/>
      <c r="AZ488" s="71"/>
      <c r="BA488" s="22" t="s">
        <v>6357</v>
      </c>
      <c r="BB488" s="73"/>
      <c r="BC488" s="36"/>
      <c r="BD488" s="35"/>
    </row>
    <row r="489" spans="1:56" ht="75" customHeight="1">
      <c r="A489" s="70">
        <v>488</v>
      </c>
      <c r="B489" s="71" t="s">
        <v>6358</v>
      </c>
      <c r="C489" s="71" t="s">
        <v>735</v>
      </c>
      <c r="D489" s="71" t="s">
        <v>6359</v>
      </c>
      <c r="E489" s="71" t="s">
        <v>1430</v>
      </c>
      <c r="F489" s="71" t="s">
        <v>231</v>
      </c>
      <c r="G489" s="71" t="s">
        <v>736</v>
      </c>
      <c r="H489" s="71" t="s">
        <v>217</v>
      </c>
      <c r="I489" s="71" t="s">
        <v>1215</v>
      </c>
      <c r="J489" s="71" t="s">
        <v>1432</v>
      </c>
      <c r="K489" s="71" t="s">
        <v>243</v>
      </c>
      <c r="L489" s="71" t="s">
        <v>6360</v>
      </c>
      <c r="M489" s="71" t="s">
        <v>6361</v>
      </c>
      <c r="N489" s="71"/>
      <c r="O489" s="71"/>
      <c r="P489" s="71"/>
      <c r="Q489" s="71"/>
      <c r="R489" s="71"/>
      <c r="S489" s="71"/>
      <c r="T489" s="71"/>
      <c r="U489" s="71"/>
      <c r="V489" s="71"/>
      <c r="W489" s="71"/>
      <c r="X489" s="71"/>
      <c r="Y489" s="71"/>
      <c r="Z489" s="71"/>
      <c r="AA489" s="71"/>
      <c r="AB489" s="71" t="s">
        <v>64</v>
      </c>
      <c r="AC489" s="71" t="s">
        <v>65</v>
      </c>
      <c r="AD489" s="71" t="s">
        <v>62</v>
      </c>
      <c r="AE489" s="71" t="s">
        <v>62</v>
      </c>
      <c r="AF489" s="71" t="s">
        <v>63</v>
      </c>
      <c r="AG489" s="71"/>
      <c r="AH489" s="71" t="s">
        <v>66</v>
      </c>
      <c r="AI489" s="71" t="s">
        <v>63</v>
      </c>
      <c r="AJ489" s="71" t="s">
        <v>63</v>
      </c>
      <c r="AK489" s="71" t="s">
        <v>63</v>
      </c>
      <c r="AL489" s="71" t="s">
        <v>62</v>
      </c>
      <c r="AM489" s="71" t="s">
        <v>63</v>
      </c>
      <c r="AN489" s="71"/>
      <c r="AO489" s="71"/>
      <c r="AP489" s="71" t="s">
        <v>6362</v>
      </c>
      <c r="AQ489" s="71" t="s">
        <v>1215</v>
      </c>
      <c r="AR489" s="71" t="s">
        <v>62</v>
      </c>
      <c r="AS489" s="71"/>
      <c r="AT489" s="71" t="s">
        <v>63</v>
      </c>
      <c r="AU489" s="71"/>
      <c r="AV489" s="79" t="str" cm="1">
        <f t="array" ref="AV48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89" s="79" t="str" cm="1">
        <f t="array" ref="AW48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89" s="71" t="str" cm="1">
        <f t="array" ref="AX48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89" s="71"/>
      <c r="AZ489" s="71"/>
      <c r="BA489" s="71" t="s">
        <v>6363</v>
      </c>
      <c r="BB489" s="73" t="s">
        <v>6364</v>
      </c>
      <c r="BC489" s="36"/>
      <c r="BD489" s="35"/>
    </row>
    <row r="490" spans="1:56" ht="75" customHeight="1">
      <c r="A490" s="70">
        <v>489</v>
      </c>
      <c r="B490" s="71" t="s">
        <v>6365</v>
      </c>
      <c r="C490" s="71" t="s">
        <v>5244</v>
      </c>
      <c r="D490" s="71" t="s">
        <v>6366</v>
      </c>
      <c r="E490" s="71" t="s">
        <v>1478</v>
      </c>
      <c r="F490" s="71" t="s">
        <v>231</v>
      </c>
      <c r="G490" s="71" t="s">
        <v>232</v>
      </c>
      <c r="H490" s="71" t="s">
        <v>233</v>
      </c>
      <c r="I490" s="71" t="s">
        <v>840</v>
      </c>
      <c r="J490" s="71" t="s">
        <v>1432</v>
      </c>
      <c r="K490" s="71" t="s">
        <v>315</v>
      </c>
      <c r="L490" s="71" t="s">
        <v>6367</v>
      </c>
      <c r="M490" s="71" t="s">
        <v>6368</v>
      </c>
      <c r="N490" s="71"/>
      <c r="O490" s="71"/>
      <c r="P490" s="71"/>
      <c r="Q490" s="71"/>
      <c r="R490" s="71"/>
      <c r="S490" s="71"/>
      <c r="T490" s="71"/>
      <c r="U490" s="71"/>
      <c r="V490" s="71"/>
      <c r="W490" s="71"/>
      <c r="X490" s="71"/>
      <c r="Y490" s="71"/>
      <c r="Z490" s="71"/>
      <c r="AA490" s="71"/>
      <c r="AB490" s="71" t="s">
        <v>64</v>
      </c>
      <c r="AC490" s="71" t="s">
        <v>65</v>
      </c>
      <c r="AD490" s="71" t="s">
        <v>62</v>
      </c>
      <c r="AE490" s="71" t="s">
        <v>62</v>
      </c>
      <c r="AF490" s="71" t="s">
        <v>63</v>
      </c>
      <c r="AG490" s="71"/>
      <c r="AH490" s="71" t="s">
        <v>101</v>
      </c>
      <c r="AI490" s="71" t="s">
        <v>63</v>
      </c>
      <c r="AJ490" s="71" t="s">
        <v>63</v>
      </c>
      <c r="AK490" s="71" t="s">
        <v>63</v>
      </c>
      <c r="AL490" s="71" t="s">
        <v>132</v>
      </c>
      <c r="AM490" s="71" t="s">
        <v>63</v>
      </c>
      <c r="AN490" s="71"/>
      <c r="AO490" s="71"/>
      <c r="AP490" s="71" t="s">
        <v>6369</v>
      </c>
      <c r="AQ490" s="71" t="s">
        <v>6370</v>
      </c>
      <c r="AR490" s="71" t="s">
        <v>132</v>
      </c>
      <c r="AS490" s="71"/>
      <c r="AT490" s="71" t="s">
        <v>63</v>
      </c>
      <c r="AU490" s="71"/>
      <c r="AV490" s="79" t="str" cm="1">
        <f t="array" ref="AV49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90" s="79" t="str" cm="1">
        <f t="array" ref="AW49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90" s="71" t="str" cm="1">
        <f t="array" ref="AX49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90" s="71"/>
      <c r="AZ490" s="71"/>
      <c r="BA490" s="22" t="s">
        <v>6371</v>
      </c>
      <c r="BB490" s="73" t="s">
        <v>6372</v>
      </c>
      <c r="BC490" s="36"/>
      <c r="BD490" s="35"/>
    </row>
    <row r="491" spans="1:56" ht="75" customHeight="1">
      <c r="A491" s="70">
        <v>490</v>
      </c>
      <c r="B491" s="71" t="s">
        <v>5957</v>
      </c>
      <c r="C491" s="71" t="s">
        <v>735</v>
      </c>
      <c r="D491" s="71" t="s">
        <v>6373</v>
      </c>
      <c r="E491" s="71" t="s">
        <v>1461</v>
      </c>
      <c r="F491" s="71" t="s">
        <v>231</v>
      </c>
      <c r="G491" s="71" t="s">
        <v>736</v>
      </c>
      <c r="H491" s="71" t="s">
        <v>233</v>
      </c>
      <c r="I491" s="71" t="s">
        <v>509</v>
      </c>
      <c r="J491" s="71" t="s">
        <v>1432</v>
      </c>
      <c r="K491" s="71" t="s">
        <v>218</v>
      </c>
      <c r="L491" s="71" t="s">
        <v>6374</v>
      </c>
      <c r="M491" s="71" t="s">
        <v>6375</v>
      </c>
      <c r="N491" s="71"/>
      <c r="O491" s="71"/>
      <c r="P491" s="71"/>
      <c r="Q491" s="71"/>
      <c r="R491" s="71"/>
      <c r="S491" s="71"/>
      <c r="T491" s="71"/>
      <c r="U491" s="71"/>
      <c r="V491" s="71"/>
      <c r="W491" s="71"/>
      <c r="X491" s="71"/>
      <c r="Y491" s="71"/>
      <c r="Z491" s="71"/>
      <c r="AA491" s="71"/>
      <c r="AB491" s="71" t="s">
        <v>64</v>
      </c>
      <c r="AC491" s="71" t="s">
        <v>65</v>
      </c>
      <c r="AD491" s="71" t="s">
        <v>62</v>
      </c>
      <c r="AE491" s="71" t="s">
        <v>62</v>
      </c>
      <c r="AF491" s="71" t="s">
        <v>63</v>
      </c>
      <c r="AG491" s="71"/>
      <c r="AH491" s="71" t="s">
        <v>66</v>
      </c>
      <c r="AI491" s="71" t="s">
        <v>63</v>
      </c>
      <c r="AJ491" s="71" t="s">
        <v>63</v>
      </c>
      <c r="AK491" s="71" t="s">
        <v>63</v>
      </c>
      <c r="AL491" s="71" t="s">
        <v>132</v>
      </c>
      <c r="AM491" s="71" t="s">
        <v>63</v>
      </c>
      <c r="AN491" s="71"/>
      <c r="AO491" s="71"/>
      <c r="AP491" s="71" t="s">
        <v>6376</v>
      </c>
      <c r="AQ491" s="71" t="s">
        <v>6377</v>
      </c>
      <c r="AR491" s="71" t="s">
        <v>62</v>
      </c>
      <c r="AS491" s="71"/>
      <c r="AT491" s="71" t="s">
        <v>63</v>
      </c>
      <c r="AU491" s="71"/>
      <c r="AV491" s="79" t="str" cm="1">
        <f t="array" ref="AV49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91" s="79" t="str" cm="1">
        <f t="array" ref="AW49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91" s="71" t="str" cm="1">
        <f t="array" ref="AX49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91" s="71"/>
      <c r="AZ491" s="71"/>
      <c r="BA491" s="22" t="s">
        <v>6378</v>
      </c>
      <c r="BB491" s="73" t="s">
        <v>5964</v>
      </c>
      <c r="BC491" s="36"/>
      <c r="BD491" s="35"/>
    </row>
    <row r="492" spans="1:56" ht="75" customHeight="1">
      <c r="A492" s="70">
        <v>491</v>
      </c>
      <c r="B492" s="71" t="s">
        <v>6379</v>
      </c>
      <c r="C492" s="71" t="s">
        <v>6380</v>
      </c>
      <c r="D492" s="71" t="s">
        <v>6381</v>
      </c>
      <c r="E492" s="71" t="s">
        <v>1565</v>
      </c>
      <c r="F492" s="71" t="s">
        <v>231</v>
      </c>
      <c r="G492" s="71" t="s">
        <v>125</v>
      </c>
      <c r="H492" s="71" t="s">
        <v>97</v>
      </c>
      <c r="I492" s="71" t="s">
        <v>6382</v>
      </c>
      <c r="J492" s="71" t="s">
        <v>6383</v>
      </c>
      <c r="K492" s="71" t="s">
        <v>243</v>
      </c>
      <c r="L492" s="71" t="s">
        <v>6384</v>
      </c>
      <c r="M492" s="71" t="s">
        <v>6385</v>
      </c>
      <c r="N492" s="71" t="s">
        <v>1575</v>
      </c>
      <c r="O492" s="71" t="s">
        <v>6386</v>
      </c>
      <c r="P492" s="71"/>
      <c r="Q492" s="71"/>
      <c r="R492" s="71"/>
      <c r="S492" s="71"/>
      <c r="T492" s="71"/>
      <c r="U492" s="71"/>
      <c r="V492" s="71"/>
      <c r="W492" s="71"/>
      <c r="X492" s="71"/>
      <c r="Y492" s="71"/>
      <c r="Z492" s="71"/>
      <c r="AA492" s="71"/>
      <c r="AB492" s="71" t="s">
        <v>64</v>
      </c>
      <c r="AC492" s="71" t="s">
        <v>65</v>
      </c>
      <c r="AD492" s="71" t="s">
        <v>62</v>
      </c>
      <c r="AE492" s="71" t="s">
        <v>62</v>
      </c>
      <c r="AF492" s="71" t="s">
        <v>62</v>
      </c>
      <c r="AG492" s="71"/>
      <c r="AH492" s="71" t="s">
        <v>85</v>
      </c>
      <c r="AI492" s="71" t="s">
        <v>63</v>
      </c>
      <c r="AJ492" s="71" t="s">
        <v>63</v>
      </c>
      <c r="AK492" s="71" t="s">
        <v>63</v>
      </c>
      <c r="AL492" s="71" t="s">
        <v>62</v>
      </c>
      <c r="AM492" s="71" t="s">
        <v>132</v>
      </c>
      <c r="AN492" s="71"/>
      <c r="AO492" s="71"/>
      <c r="AP492" s="71" t="s">
        <v>6387</v>
      </c>
      <c r="AQ492" s="71" t="s">
        <v>1215</v>
      </c>
      <c r="AR492" s="71" t="s">
        <v>62</v>
      </c>
      <c r="AS492" s="71"/>
      <c r="AT492" s="71" t="s">
        <v>63</v>
      </c>
      <c r="AU492" s="71"/>
      <c r="AV492" s="79" t="str" cm="1">
        <f t="array" ref="AV49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92" s="79" t="str" cm="1">
        <f t="array" ref="AW49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92" s="71" t="str" cm="1">
        <f t="array" ref="AX49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92" s="71"/>
      <c r="AZ492" s="71"/>
      <c r="BA492" s="71" t="s">
        <v>6388</v>
      </c>
      <c r="BB492" s="73" t="s">
        <v>6389</v>
      </c>
      <c r="BC492" s="36"/>
      <c r="BD492" s="35"/>
    </row>
    <row r="493" spans="1:56" ht="75" customHeight="1">
      <c r="A493" s="70">
        <v>492</v>
      </c>
      <c r="B493" s="71" t="s">
        <v>6390</v>
      </c>
      <c r="C493" s="71" t="s">
        <v>5245</v>
      </c>
      <c r="D493" s="71" t="s">
        <v>6391</v>
      </c>
      <c r="E493" s="71" t="s">
        <v>1452</v>
      </c>
      <c r="F493" s="71" t="s">
        <v>231</v>
      </c>
      <c r="G493" s="71" t="s">
        <v>232</v>
      </c>
      <c r="H493" s="71" t="s">
        <v>56</v>
      </c>
      <c r="I493" s="71" t="s">
        <v>6392</v>
      </c>
      <c r="J493" s="71" t="s">
        <v>6393</v>
      </c>
      <c r="K493" s="71" t="s">
        <v>1738</v>
      </c>
      <c r="L493" s="71" t="s">
        <v>6394</v>
      </c>
      <c r="M493" s="71" t="s">
        <v>6395</v>
      </c>
      <c r="N493" s="71"/>
      <c r="O493" s="71"/>
      <c r="P493" s="71"/>
      <c r="Q493" s="71"/>
      <c r="R493" s="71"/>
      <c r="S493" s="71"/>
      <c r="T493" s="71"/>
      <c r="U493" s="71"/>
      <c r="V493" s="71"/>
      <c r="W493" s="71"/>
      <c r="X493" s="71"/>
      <c r="Y493" s="71"/>
      <c r="Z493" s="71"/>
      <c r="AA493" s="71"/>
      <c r="AB493" s="71" t="s">
        <v>64</v>
      </c>
      <c r="AC493" s="71" t="s">
        <v>100</v>
      </c>
      <c r="AD493" s="71" t="s">
        <v>62</v>
      </c>
      <c r="AE493" s="71" t="s">
        <v>62</v>
      </c>
      <c r="AF493" s="71" t="s">
        <v>63</v>
      </c>
      <c r="AG493" s="71"/>
      <c r="AH493" s="71" t="s">
        <v>66</v>
      </c>
      <c r="AI493" s="71" t="s">
        <v>132</v>
      </c>
      <c r="AJ493" s="71" t="s">
        <v>63</v>
      </c>
      <c r="AK493" s="71" t="s">
        <v>63</v>
      </c>
      <c r="AL493" s="71" t="s">
        <v>62</v>
      </c>
      <c r="AM493" s="71" t="s">
        <v>63</v>
      </c>
      <c r="AN493" s="71"/>
      <c r="AO493" s="71"/>
      <c r="AP493" s="71" t="s">
        <v>6396</v>
      </c>
      <c r="AQ493" s="71" t="s">
        <v>272</v>
      </c>
      <c r="AR493" s="71" t="s">
        <v>63</v>
      </c>
      <c r="AS493" s="71"/>
      <c r="AT493" s="71" t="s">
        <v>62</v>
      </c>
      <c r="AU493" s="71"/>
      <c r="AV493" s="79" t="str" cm="1">
        <f t="array" ref="AV49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93" s="79" t="str" cm="1">
        <f t="array" ref="AW49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93" s="71" t="str" cm="1">
        <f t="array" ref="AX49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93" s="71"/>
      <c r="AZ493" s="71"/>
      <c r="BA493" s="71" t="s">
        <v>6397</v>
      </c>
      <c r="BB493" s="73"/>
      <c r="BC493" s="36"/>
      <c r="BD493" s="35"/>
    </row>
    <row r="494" spans="1:56" ht="75" customHeight="1">
      <c r="A494" s="70">
        <v>493</v>
      </c>
      <c r="B494" s="71" t="s">
        <v>6398</v>
      </c>
      <c r="C494" s="71" t="s">
        <v>6399</v>
      </c>
      <c r="D494" s="71" t="s">
        <v>6400</v>
      </c>
      <c r="E494" s="71" t="s">
        <v>1748</v>
      </c>
      <c r="F494" s="71" t="s">
        <v>54</v>
      </c>
      <c r="G494" s="71" t="s">
        <v>125</v>
      </c>
      <c r="H494" s="71" t="s">
        <v>217</v>
      </c>
      <c r="I494" s="71" t="s">
        <v>608</v>
      </c>
      <c r="J494" s="71" t="s">
        <v>1432</v>
      </c>
      <c r="K494" s="71" t="s">
        <v>266</v>
      </c>
      <c r="L494" s="71" t="s">
        <v>6401</v>
      </c>
      <c r="M494" s="71" t="s">
        <v>6402</v>
      </c>
      <c r="N494" s="71" t="s">
        <v>5029</v>
      </c>
      <c r="O494" s="71" t="s">
        <v>1609</v>
      </c>
      <c r="P494" s="71" t="s">
        <v>60</v>
      </c>
      <c r="Q494" s="71" t="s">
        <v>155</v>
      </c>
      <c r="R494" s="71" t="s">
        <v>1669</v>
      </c>
      <c r="S494" s="71" t="s">
        <v>63</v>
      </c>
      <c r="T494" s="71" t="s">
        <v>62</v>
      </c>
      <c r="U494" s="71" t="s">
        <v>63</v>
      </c>
      <c r="V494" s="71" t="s">
        <v>62</v>
      </c>
      <c r="W494" s="71" t="s">
        <v>62</v>
      </c>
      <c r="X494" s="71" t="s">
        <v>63</v>
      </c>
      <c r="Y494" s="71" t="s">
        <v>62</v>
      </c>
      <c r="Z494" s="71" t="s">
        <v>62</v>
      </c>
      <c r="AA494" s="71" t="s">
        <v>62</v>
      </c>
      <c r="AB494" s="71" t="s">
        <v>142</v>
      </c>
      <c r="AC494" s="71" t="s">
        <v>84</v>
      </c>
      <c r="AD494" s="71" t="s">
        <v>63</v>
      </c>
      <c r="AE494" s="71" t="s">
        <v>62</v>
      </c>
      <c r="AF494" s="71" t="s">
        <v>63</v>
      </c>
      <c r="AG494" s="71" t="s">
        <v>63</v>
      </c>
      <c r="AH494" s="71" t="s">
        <v>1515</v>
      </c>
      <c r="AI494" s="71" t="s">
        <v>132</v>
      </c>
      <c r="AJ494" s="71" t="s">
        <v>63</v>
      </c>
      <c r="AK494" s="71" t="s">
        <v>63</v>
      </c>
      <c r="AL494" s="71" t="s">
        <v>63</v>
      </c>
      <c r="AM494" s="71" t="s">
        <v>62</v>
      </c>
      <c r="AN494" s="71" t="s">
        <v>6403</v>
      </c>
      <c r="AO494" s="71" t="s">
        <v>6404</v>
      </c>
      <c r="AP494" s="71" t="s">
        <v>6405</v>
      </c>
      <c r="AQ494" s="71" t="s">
        <v>321</v>
      </c>
      <c r="AR494" s="71" t="s">
        <v>63</v>
      </c>
      <c r="AS494" s="71"/>
      <c r="AT494" s="71" t="s">
        <v>63</v>
      </c>
      <c r="AU494" s="71" t="s">
        <v>72</v>
      </c>
      <c r="AV494" s="79" t="str" cm="1">
        <f t="array" ref="AV49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94" s="79" t="str" cm="1">
        <f t="array" ref="AW49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94" s="71" t="str" cm="1">
        <f t="array" ref="AX49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494" s="71" t="s">
        <v>63</v>
      </c>
      <c r="AZ494" s="71"/>
      <c r="BA494" s="22" t="s">
        <v>6406</v>
      </c>
      <c r="BB494" s="73" t="s">
        <v>6407</v>
      </c>
      <c r="BC494" s="36"/>
      <c r="BD494" s="35"/>
    </row>
    <row r="495" spans="1:56" ht="75" customHeight="1">
      <c r="A495" s="70">
        <v>494</v>
      </c>
      <c r="B495" s="71" t="s">
        <v>6408</v>
      </c>
      <c r="C495" s="71" t="s">
        <v>6409</v>
      </c>
      <c r="D495" s="71" t="s">
        <v>6410</v>
      </c>
      <c r="E495" s="71" t="s">
        <v>1461</v>
      </c>
      <c r="F495" s="71" t="s">
        <v>54</v>
      </c>
      <c r="G495" s="71" t="s">
        <v>125</v>
      </c>
      <c r="H495" s="71" t="s">
        <v>233</v>
      </c>
      <c r="I495" s="71" t="s">
        <v>194</v>
      </c>
      <c r="J495" s="71" t="s">
        <v>1432</v>
      </c>
      <c r="K495" s="71" t="s">
        <v>315</v>
      </c>
      <c r="L495" s="71" t="s">
        <v>6411</v>
      </c>
      <c r="M495" s="71" t="s">
        <v>6412</v>
      </c>
      <c r="N495" s="71" t="s">
        <v>1575</v>
      </c>
      <c r="O495" s="71" t="s">
        <v>4237</v>
      </c>
      <c r="P495" s="71" t="s">
        <v>60</v>
      </c>
      <c r="Q495" s="71" t="s">
        <v>155</v>
      </c>
      <c r="R495" s="71" t="s">
        <v>1669</v>
      </c>
      <c r="S495" s="71" t="s">
        <v>62</v>
      </c>
      <c r="T495" s="71" t="s">
        <v>62</v>
      </c>
      <c r="U495" s="71" t="s">
        <v>62</v>
      </c>
      <c r="V495" s="71" t="s">
        <v>62</v>
      </c>
      <c r="W495" s="71" t="s">
        <v>62</v>
      </c>
      <c r="X495" s="71" t="s">
        <v>62</v>
      </c>
      <c r="Y495" s="71" t="s">
        <v>62</v>
      </c>
      <c r="Z495" s="71" t="s">
        <v>63</v>
      </c>
      <c r="AA495" s="71" t="s">
        <v>62</v>
      </c>
      <c r="AB495" s="71" t="s">
        <v>64</v>
      </c>
      <c r="AC495" s="71" t="s">
        <v>100</v>
      </c>
      <c r="AD495" s="71" t="s">
        <v>62</v>
      </c>
      <c r="AE495" s="71" t="s">
        <v>62</v>
      </c>
      <c r="AF495" s="71" t="s">
        <v>62</v>
      </c>
      <c r="AG495" s="71" t="s">
        <v>63</v>
      </c>
      <c r="AH495" s="71" t="s">
        <v>85</v>
      </c>
      <c r="AI495" s="71" t="s">
        <v>63</v>
      </c>
      <c r="AJ495" s="71" t="s">
        <v>132</v>
      </c>
      <c r="AK495" s="71" t="s">
        <v>63</v>
      </c>
      <c r="AL495" s="71" t="s">
        <v>62</v>
      </c>
      <c r="AM495" s="71" t="s">
        <v>132</v>
      </c>
      <c r="AN495" s="71" t="s">
        <v>6413</v>
      </c>
      <c r="AO495" s="71" t="s">
        <v>6414</v>
      </c>
      <c r="AP495" s="71" t="s">
        <v>4879</v>
      </c>
      <c r="AQ495" s="71" t="s">
        <v>6415</v>
      </c>
      <c r="AR495" s="71" t="s">
        <v>132</v>
      </c>
      <c r="AS495" s="71"/>
      <c r="AT495" s="71" t="s">
        <v>62</v>
      </c>
      <c r="AU495" s="71" t="s">
        <v>6416</v>
      </c>
      <c r="AV495" s="79" cm="1">
        <f t="array" ref="AV49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495" s="79" cm="1">
        <f t="array" ref="AW49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0.2</v>
      </c>
      <c r="AX495" s="71" t="str" cm="1">
        <f t="array" ref="AX49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range</v>
      </c>
      <c r="AY495" s="71" t="s">
        <v>63</v>
      </c>
      <c r="AZ495" s="71"/>
      <c r="BA495" s="71" t="s">
        <v>6417</v>
      </c>
      <c r="BB495" s="73"/>
      <c r="BC495" s="36"/>
      <c r="BD495" s="35"/>
    </row>
    <row r="496" spans="1:56" ht="75" customHeight="1">
      <c r="A496" s="70">
        <v>495</v>
      </c>
      <c r="B496" s="71" t="s">
        <v>6418</v>
      </c>
      <c r="C496" s="71" t="s">
        <v>5247</v>
      </c>
      <c r="D496" s="71" t="s">
        <v>6419</v>
      </c>
      <c r="E496" s="71" t="s">
        <v>6420</v>
      </c>
      <c r="F496" s="71" t="s">
        <v>54</v>
      </c>
      <c r="G496" s="71" t="s">
        <v>201</v>
      </c>
      <c r="H496" s="71" t="s">
        <v>97</v>
      </c>
      <c r="I496" s="71" t="s">
        <v>6421</v>
      </c>
      <c r="J496" s="71" t="s">
        <v>6422</v>
      </c>
      <c r="K496" s="71" t="s">
        <v>2101</v>
      </c>
      <c r="L496" s="71" t="s">
        <v>6423</v>
      </c>
      <c r="M496" s="71" t="s">
        <v>6424</v>
      </c>
      <c r="N496" s="71" t="s">
        <v>1721</v>
      </c>
      <c r="O496" s="71" t="s">
        <v>1505</v>
      </c>
      <c r="P496" s="71" t="s">
        <v>60</v>
      </c>
      <c r="Q496" s="71" t="s">
        <v>431</v>
      </c>
      <c r="R496" s="71" t="s">
        <v>189</v>
      </c>
      <c r="S496" s="71" t="s">
        <v>62</v>
      </c>
      <c r="T496" s="71" t="s">
        <v>62</v>
      </c>
      <c r="U496" s="71" t="s">
        <v>63</v>
      </c>
      <c r="V496" s="71" t="s">
        <v>62</v>
      </c>
      <c r="W496" s="71" t="s">
        <v>63</v>
      </c>
      <c r="X496" s="71" t="s">
        <v>63</v>
      </c>
      <c r="Y496" s="71" t="s">
        <v>62</v>
      </c>
      <c r="Z496" s="71" t="s">
        <v>63</v>
      </c>
      <c r="AA496" s="71" t="s">
        <v>62</v>
      </c>
      <c r="AB496" s="71" t="s">
        <v>142</v>
      </c>
      <c r="AC496" s="71" t="s">
        <v>65</v>
      </c>
      <c r="AD496" s="71" t="s">
        <v>62</v>
      </c>
      <c r="AE496" s="71" t="s">
        <v>63</v>
      </c>
      <c r="AF496" s="71" t="s">
        <v>63</v>
      </c>
      <c r="AG496" s="71" t="s">
        <v>63</v>
      </c>
      <c r="AH496" s="71" t="s">
        <v>66</v>
      </c>
      <c r="AI496" s="71" t="s">
        <v>132</v>
      </c>
      <c r="AJ496" s="71" t="s">
        <v>62</v>
      </c>
      <c r="AK496" s="71" t="s">
        <v>62</v>
      </c>
      <c r="AL496" s="71" t="s">
        <v>63</v>
      </c>
      <c r="AM496" s="71" t="s">
        <v>62</v>
      </c>
      <c r="AN496" s="71" t="s">
        <v>6425</v>
      </c>
      <c r="AO496" s="71" t="s">
        <v>6426</v>
      </c>
      <c r="AP496" s="71" t="s">
        <v>6427</v>
      </c>
      <c r="AQ496" s="71" t="s">
        <v>321</v>
      </c>
      <c r="AR496" s="71" t="s">
        <v>132</v>
      </c>
      <c r="AS496" s="71"/>
      <c r="AT496" s="71" t="s">
        <v>62</v>
      </c>
      <c r="AU496" s="71" t="s">
        <v>72</v>
      </c>
      <c r="AV496" s="79" t="str" cm="1">
        <f t="array" ref="AV49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96" s="79" t="str" cm="1">
        <f t="array" ref="AW49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96" s="71" t="str" cm="1">
        <f t="array" ref="AX49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496" s="71" t="s">
        <v>63</v>
      </c>
      <c r="AZ496" s="71"/>
      <c r="BA496" s="71" t="s">
        <v>6428</v>
      </c>
      <c r="BB496" s="73"/>
      <c r="BC496" s="36"/>
      <c r="BD496" s="35"/>
    </row>
    <row r="497" spans="1:56" ht="75" customHeight="1">
      <c r="A497" s="70">
        <v>496</v>
      </c>
      <c r="B497" s="71" t="s">
        <v>6429</v>
      </c>
      <c r="C497" s="71" t="s">
        <v>735</v>
      </c>
      <c r="D497" s="71" t="s">
        <v>6430</v>
      </c>
      <c r="E497" s="71" t="s">
        <v>1461</v>
      </c>
      <c r="F497" s="71" t="s">
        <v>231</v>
      </c>
      <c r="G497" s="71" t="s">
        <v>736</v>
      </c>
      <c r="H497" s="71" t="s">
        <v>217</v>
      </c>
      <c r="I497" s="71" t="s">
        <v>2145</v>
      </c>
      <c r="J497" s="71" t="s">
        <v>1432</v>
      </c>
      <c r="K497" s="71" t="s">
        <v>243</v>
      </c>
      <c r="L497" s="71" t="s">
        <v>6431</v>
      </c>
      <c r="M497" s="71" t="s">
        <v>6432</v>
      </c>
      <c r="N497" s="71"/>
      <c r="O497" s="71"/>
      <c r="P497" s="71"/>
      <c r="Q497" s="71"/>
      <c r="R497" s="71"/>
      <c r="S497" s="71"/>
      <c r="T497" s="71"/>
      <c r="U497" s="71"/>
      <c r="V497" s="71"/>
      <c r="W497" s="71"/>
      <c r="X497" s="71"/>
      <c r="Y497" s="71"/>
      <c r="Z497" s="71"/>
      <c r="AA497" s="71"/>
      <c r="AB497" s="71" t="s">
        <v>64</v>
      </c>
      <c r="AC497" s="71" t="s">
        <v>65</v>
      </c>
      <c r="AD497" s="71" t="s">
        <v>62</v>
      </c>
      <c r="AE497" s="71" t="s">
        <v>63</v>
      </c>
      <c r="AF497" s="71" t="s">
        <v>63</v>
      </c>
      <c r="AG497" s="71"/>
      <c r="AH497" s="71" t="s">
        <v>66</v>
      </c>
      <c r="AI497" s="71" t="s">
        <v>63</v>
      </c>
      <c r="AJ497" s="71" t="s">
        <v>63</v>
      </c>
      <c r="AK497" s="71" t="s">
        <v>63</v>
      </c>
      <c r="AL497" s="71" t="s">
        <v>132</v>
      </c>
      <c r="AM497" s="71" t="s">
        <v>132</v>
      </c>
      <c r="AN497" s="71"/>
      <c r="AO497" s="71"/>
      <c r="AP497" s="71" t="s">
        <v>6433</v>
      </c>
      <c r="AQ497" s="71" t="s">
        <v>465</v>
      </c>
      <c r="AR497" s="71" t="s">
        <v>63</v>
      </c>
      <c r="AS497" s="71"/>
      <c r="AT497" s="71" t="s">
        <v>63</v>
      </c>
      <c r="AU497" s="71"/>
      <c r="AV497" s="79" t="str" cm="1">
        <f t="array" ref="AV49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97" s="79" t="str" cm="1">
        <f t="array" ref="AW49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97" s="71" t="str" cm="1">
        <f t="array" ref="AX49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497" s="71"/>
      <c r="AZ497" s="71"/>
      <c r="BA497" s="71" t="s">
        <v>6434</v>
      </c>
      <c r="BB497" s="73" t="s">
        <v>6435</v>
      </c>
      <c r="BC497" s="36"/>
      <c r="BD497" s="35"/>
    </row>
    <row r="498" spans="1:56" ht="75" customHeight="1">
      <c r="A498" s="70">
        <v>497</v>
      </c>
      <c r="B498" s="71" t="s">
        <v>6436</v>
      </c>
      <c r="C498" s="71" t="s">
        <v>264</v>
      </c>
      <c r="D498" s="71" t="s">
        <v>6437</v>
      </c>
      <c r="E498" s="71" t="s">
        <v>1430</v>
      </c>
      <c r="F498" s="71" t="s">
        <v>54</v>
      </c>
      <c r="G498" s="71" t="s">
        <v>125</v>
      </c>
      <c r="H498" s="71" t="s">
        <v>233</v>
      </c>
      <c r="I498" s="71" t="s">
        <v>1976</v>
      </c>
      <c r="J498" s="71" t="s">
        <v>1432</v>
      </c>
      <c r="K498" s="71" t="s">
        <v>266</v>
      </c>
      <c r="L498" s="71" t="s">
        <v>6438</v>
      </c>
      <c r="M498" s="71" t="s">
        <v>6439</v>
      </c>
      <c r="N498" s="71" t="s">
        <v>1494</v>
      </c>
      <c r="O498" s="71" t="s">
        <v>1668</v>
      </c>
      <c r="P498" s="71" t="s">
        <v>60</v>
      </c>
      <c r="Q498" s="71" t="s">
        <v>81</v>
      </c>
      <c r="R498" s="71" t="s">
        <v>1669</v>
      </c>
      <c r="S498" s="71" t="s">
        <v>62</v>
      </c>
      <c r="T498" s="71" t="s">
        <v>62</v>
      </c>
      <c r="U498" s="71" t="s">
        <v>62</v>
      </c>
      <c r="V498" s="71" t="s">
        <v>62</v>
      </c>
      <c r="W498" s="71" t="s">
        <v>62</v>
      </c>
      <c r="X498" s="71" t="s">
        <v>62</v>
      </c>
      <c r="Y498" s="71" t="s">
        <v>62</v>
      </c>
      <c r="Z498" s="71" t="s">
        <v>63</v>
      </c>
      <c r="AA498" s="71" t="s">
        <v>62</v>
      </c>
      <c r="AB498" s="71" t="s">
        <v>64</v>
      </c>
      <c r="AC498" s="71" t="s">
        <v>100</v>
      </c>
      <c r="AD498" s="71" t="s">
        <v>62</v>
      </c>
      <c r="AE498" s="71" t="s">
        <v>62</v>
      </c>
      <c r="AF498" s="71" t="s">
        <v>62</v>
      </c>
      <c r="AG498" s="71" t="s">
        <v>62</v>
      </c>
      <c r="AH498" s="71" t="s">
        <v>85</v>
      </c>
      <c r="AI498" s="71" t="s">
        <v>63</v>
      </c>
      <c r="AJ498" s="71" t="s">
        <v>62</v>
      </c>
      <c r="AK498" s="71" t="s">
        <v>62</v>
      </c>
      <c r="AL498" s="71" t="s">
        <v>132</v>
      </c>
      <c r="AM498" s="71" t="s">
        <v>62</v>
      </c>
      <c r="AN498" s="71" t="s">
        <v>6440</v>
      </c>
      <c r="AO498" s="71" t="s">
        <v>6441</v>
      </c>
      <c r="AP498" s="71" t="s">
        <v>6442</v>
      </c>
      <c r="AQ498" s="71" t="s">
        <v>6443</v>
      </c>
      <c r="AR498" s="71" t="s">
        <v>62</v>
      </c>
      <c r="AS498" s="71"/>
      <c r="AT498" s="71" t="s">
        <v>63</v>
      </c>
      <c r="AU498" s="71" t="s">
        <v>72</v>
      </c>
      <c r="AV498" s="79" t="str" cm="1">
        <f t="array" ref="AV49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498" s="79" t="str" cm="1">
        <f t="array" ref="AW49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498" s="71" t="str" cm="1">
        <f t="array" ref="AX49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498" s="71" t="s">
        <v>63</v>
      </c>
      <c r="AZ498" s="71"/>
      <c r="BA498" s="22" t="s">
        <v>6444</v>
      </c>
      <c r="BB498" s="73" t="s">
        <v>6445</v>
      </c>
      <c r="BC498" s="36"/>
      <c r="BD498" s="35"/>
    </row>
    <row r="499" spans="1:56" ht="75" customHeight="1">
      <c r="A499" s="70">
        <v>498</v>
      </c>
      <c r="B499" s="71" t="s">
        <v>6446</v>
      </c>
      <c r="C499" s="71" t="s">
        <v>123</v>
      </c>
      <c r="D499" s="71" t="s">
        <v>6447</v>
      </c>
      <c r="E499" s="71" t="s">
        <v>1486</v>
      </c>
      <c r="F499" s="71" t="s">
        <v>54</v>
      </c>
      <c r="G499" s="71" t="s">
        <v>125</v>
      </c>
      <c r="H499" s="71" t="s">
        <v>56</v>
      </c>
      <c r="I499" s="71" t="s">
        <v>6448</v>
      </c>
      <c r="J499" s="71" t="s">
        <v>4527</v>
      </c>
      <c r="K499" s="71" t="s">
        <v>1738</v>
      </c>
      <c r="L499" s="71" t="s">
        <v>6449</v>
      </c>
      <c r="M499" s="71" t="s">
        <v>6450</v>
      </c>
      <c r="N499" s="71" t="s">
        <v>1575</v>
      </c>
      <c r="O499" s="71" t="s">
        <v>6451</v>
      </c>
      <c r="P499" s="71" t="s">
        <v>60</v>
      </c>
      <c r="Q499" s="71" t="s">
        <v>81</v>
      </c>
      <c r="R499" s="71" t="s">
        <v>1669</v>
      </c>
      <c r="S499" s="71" t="s">
        <v>62</v>
      </c>
      <c r="T499" s="71" t="s">
        <v>62</v>
      </c>
      <c r="U499" s="71" t="s">
        <v>62</v>
      </c>
      <c r="V499" s="71" t="s">
        <v>62</v>
      </c>
      <c r="W499" s="71" t="s">
        <v>62</v>
      </c>
      <c r="X499" s="71" t="s">
        <v>62</v>
      </c>
      <c r="Y499" s="71" t="s">
        <v>62</v>
      </c>
      <c r="Z499" s="71" t="s">
        <v>63</v>
      </c>
      <c r="AA499" s="71" t="s">
        <v>62</v>
      </c>
      <c r="AB499" s="71" t="s">
        <v>142</v>
      </c>
      <c r="AC499" s="71" t="s">
        <v>100</v>
      </c>
      <c r="AD499" s="71" t="s">
        <v>62</v>
      </c>
      <c r="AE499" s="71" t="s">
        <v>62</v>
      </c>
      <c r="AF499" s="71" t="s">
        <v>63</v>
      </c>
      <c r="AG499" s="71" t="s">
        <v>62</v>
      </c>
      <c r="AH499" s="71" t="s">
        <v>85</v>
      </c>
      <c r="AI499" s="71" t="s">
        <v>63</v>
      </c>
      <c r="AJ499" s="71" t="s">
        <v>132</v>
      </c>
      <c r="AK499" s="71" t="s">
        <v>132</v>
      </c>
      <c r="AL499" s="71" t="s">
        <v>63</v>
      </c>
      <c r="AM499" s="71" t="s">
        <v>63</v>
      </c>
      <c r="AN499" s="71" t="s">
        <v>6452</v>
      </c>
      <c r="AO499" s="71" t="s">
        <v>6453</v>
      </c>
      <c r="AP499" s="71" t="s">
        <v>6454</v>
      </c>
      <c r="AQ499" s="71" t="s">
        <v>465</v>
      </c>
      <c r="AR499" s="71" t="s">
        <v>63</v>
      </c>
      <c r="AS499" s="71" t="s">
        <v>195</v>
      </c>
      <c r="AT499" s="71" t="s">
        <v>62</v>
      </c>
      <c r="AU499" s="71" t="s">
        <v>1713</v>
      </c>
      <c r="AV499" s="79" cm="1">
        <f t="array" ref="AV49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499" s="79" cm="1">
        <f t="array" ref="AW49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499" s="71" t="str" cm="1">
        <f t="array" ref="AX49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499" s="71" t="s">
        <v>63</v>
      </c>
      <c r="AZ499" s="71"/>
      <c r="BA499" s="71" t="s">
        <v>6455</v>
      </c>
      <c r="BB499" s="73" t="s">
        <v>6456</v>
      </c>
      <c r="BC499" s="36"/>
      <c r="BD499" s="35"/>
    </row>
    <row r="500" spans="1:56" ht="75" customHeight="1">
      <c r="A500" s="70">
        <v>499</v>
      </c>
      <c r="B500" s="71" t="s">
        <v>6457</v>
      </c>
      <c r="C500" s="71" t="s">
        <v>735</v>
      </c>
      <c r="D500" s="71" t="s">
        <v>6458</v>
      </c>
      <c r="E500" s="71" t="s">
        <v>1565</v>
      </c>
      <c r="F500" s="71" t="s">
        <v>231</v>
      </c>
      <c r="G500" s="71" t="s">
        <v>736</v>
      </c>
      <c r="H500" s="71" t="s">
        <v>217</v>
      </c>
      <c r="I500" s="71" t="s">
        <v>428</v>
      </c>
      <c r="J500" s="71" t="s">
        <v>1432</v>
      </c>
      <c r="K500" s="71" t="s">
        <v>315</v>
      </c>
      <c r="L500" s="71" t="s">
        <v>6459</v>
      </c>
      <c r="M500" s="71" t="s">
        <v>6460</v>
      </c>
      <c r="N500" s="71"/>
      <c r="O500" s="71"/>
      <c r="P500" s="71"/>
      <c r="Q500" s="71"/>
      <c r="R500" s="71"/>
      <c r="S500" s="71"/>
      <c r="T500" s="71"/>
      <c r="U500" s="71"/>
      <c r="V500" s="71"/>
      <c r="W500" s="71"/>
      <c r="X500" s="71"/>
      <c r="Y500" s="71"/>
      <c r="Z500" s="71"/>
      <c r="AA500" s="71"/>
      <c r="AB500" s="71" t="s">
        <v>64</v>
      </c>
      <c r="AC500" s="71" t="s">
        <v>65</v>
      </c>
      <c r="AD500" s="71" t="s">
        <v>62</v>
      </c>
      <c r="AE500" s="71" t="s">
        <v>62</v>
      </c>
      <c r="AF500" s="71" t="s">
        <v>63</v>
      </c>
      <c r="AG500" s="71"/>
      <c r="AH500" s="71" t="s">
        <v>66</v>
      </c>
      <c r="AI500" s="71" t="s">
        <v>63</v>
      </c>
      <c r="AJ500" s="71" t="s">
        <v>63</v>
      </c>
      <c r="AK500" s="71" t="s">
        <v>63</v>
      </c>
      <c r="AL500" s="71" t="s">
        <v>62</v>
      </c>
      <c r="AM500" s="71" t="s">
        <v>63</v>
      </c>
      <c r="AN500" s="71"/>
      <c r="AO500" s="71"/>
      <c r="AP500" s="71" t="s">
        <v>6461</v>
      </c>
      <c r="AQ500" s="71" t="s">
        <v>6462</v>
      </c>
      <c r="AR500" s="71" t="s">
        <v>132</v>
      </c>
      <c r="AS500" s="71"/>
      <c r="AT500" s="71" t="s">
        <v>63</v>
      </c>
      <c r="AU500" s="71"/>
      <c r="AV500" s="79" t="str" cm="1">
        <f t="array" ref="AV50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00" s="79" t="str" cm="1">
        <f t="array" ref="AW50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00" s="71" t="str" cm="1">
        <f t="array" ref="AX50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00" s="71"/>
      <c r="AZ500" s="71"/>
      <c r="BA500" s="71" t="s">
        <v>6463</v>
      </c>
      <c r="BB500" s="73" t="s">
        <v>6464</v>
      </c>
      <c r="BC500" s="36"/>
      <c r="BD500" s="35"/>
    </row>
    <row r="501" spans="1:56" ht="75" customHeight="1">
      <c r="A501" s="70">
        <v>500</v>
      </c>
      <c r="B501" s="71" t="s">
        <v>6465</v>
      </c>
      <c r="C501" s="71" t="s">
        <v>1716</v>
      </c>
      <c r="D501" s="71" t="s">
        <v>6466</v>
      </c>
      <c r="E501" s="71" t="s">
        <v>5029</v>
      </c>
      <c r="F501" s="71" t="s">
        <v>54</v>
      </c>
      <c r="G501" s="71" t="s">
        <v>125</v>
      </c>
      <c r="H501" s="71" t="s">
        <v>233</v>
      </c>
      <c r="I501" s="71" t="s">
        <v>608</v>
      </c>
      <c r="J501" s="71" t="s">
        <v>1432</v>
      </c>
      <c r="K501" s="71" t="s">
        <v>266</v>
      </c>
      <c r="L501" s="71" t="s">
        <v>6467</v>
      </c>
      <c r="M501" s="71" t="s">
        <v>6468</v>
      </c>
      <c r="N501" s="71" t="s">
        <v>1721</v>
      </c>
      <c r="O501" s="71" t="s">
        <v>1430</v>
      </c>
      <c r="P501" s="71" t="s">
        <v>60</v>
      </c>
      <c r="Q501" s="71" t="s">
        <v>81</v>
      </c>
      <c r="R501" s="71" t="s">
        <v>1669</v>
      </c>
      <c r="S501" s="71" t="s">
        <v>62</v>
      </c>
      <c r="T501" s="71" t="s">
        <v>62</v>
      </c>
      <c r="U501" s="71" t="s">
        <v>62</v>
      </c>
      <c r="V501" s="71" t="s">
        <v>62</v>
      </c>
      <c r="W501" s="71" t="s">
        <v>62</v>
      </c>
      <c r="X501" s="71" t="s">
        <v>63</v>
      </c>
      <c r="Y501" s="71" t="s">
        <v>62</v>
      </c>
      <c r="Z501" s="71" t="s">
        <v>63</v>
      </c>
      <c r="AA501" s="71" t="s">
        <v>62</v>
      </c>
      <c r="AB501" s="71" t="s">
        <v>142</v>
      </c>
      <c r="AC501" s="71" t="s">
        <v>65</v>
      </c>
      <c r="AD501" s="71" t="s">
        <v>62</v>
      </c>
      <c r="AE501" s="71" t="s">
        <v>62</v>
      </c>
      <c r="AF501" s="71" t="s">
        <v>63</v>
      </c>
      <c r="AG501" s="71" t="s">
        <v>63</v>
      </c>
      <c r="AH501" s="71" t="s">
        <v>85</v>
      </c>
      <c r="AI501" s="71" t="s">
        <v>63</v>
      </c>
      <c r="AJ501" s="71" t="s">
        <v>63</v>
      </c>
      <c r="AK501" s="71" t="s">
        <v>132</v>
      </c>
      <c r="AL501" s="71" t="s">
        <v>63</v>
      </c>
      <c r="AM501" s="71" t="s">
        <v>132</v>
      </c>
      <c r="AN501" s="71" t="s">
        <v>6469</v>
      </c>
      <c r="AO501" s="71" t="s">
        <v>6470</v>
      </c>
      <c r="AP501" s="71" t="s">
        <v>1890</v>
      </c>
      <c r="AQ501" s="71" t="s">
        <v>608</v>
      </c>
      <c r="AR501" s="71" t="s">
        <v>62</v>
      </c>
      <c r="AS501" s="71"/>
      <c r="AT501" s="71" t="s">
        <v>63</v>
      </c>
      <c r="AU501" s="71" t="s">
        <v>72</v>
      </c>
      <c r="AV501" s="79" t="str" cm="1">
        <f t="array" ref="AV50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01" s="79" t="str" cm="1">
        <f t="array" ref="AW50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01" s="71" t="str" cm="1">
        <f t="array" ref="AX50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01" s="71" t="s">
        <v>63</v>
      </c>
      <c r="AZ501" s="71"/>
      <c r="BA501" s="71" t="s">
        <v>6471</v>
      </c>
      <c r="BB501" s="73" t="s">
        <v>6472</v>
      </c>
      <c r="BC501" s="36"/>
      <c r="BD501" s="35"/>
    </row>
    <row r="502" spans="1:56" ht="75" customHeight="1">
      <c r="A502" s="70">
        <v>501</v>
      </c>
      <c r="B502" s="71" t="s">
        <v>1827</v>
      </c>
      <c r="C502" s="71" t="s">
        <v>2111</v>
      </c>
      <c r="D502" s="71" t="s">
        <v>6473</v>
      </c>
      <c r="E502" s="71" t="s">
        <v>1430</v>
      </c>
      <c r="F502" s="71" t="s">
        <v>54</v>
      </c>
      <c r="G502" s="71" t="s">
        <v>125</v>
      </c>
      <c r="H502" s="71" t="s">
        <v>97</v>
      </c>
      <c r="I502" s="71" t="s">
        <v>6474</v>
      </c>
      <c r="J502" s="71" t="s">
        <v>6383</v>
      </c>
      <c r="K502" s="71" t="s">
        <v>243</v>
      </c>
      <c r="L502" s="71" t="s">
        <v>6475</v>
      </c>
      <c r="M502" s="71" t="s">
        <v>6476</v>
      </c>
      <c r="N502" s="71"/>
      <c r="O502" s="71" t="s">
        <v>1609</v>
      </c>
      <c r="P502" s="71" t="s">
        <v>60</v>
      </c>
      <c r="Q502" s="71" t="s">
        <v>81</v>
      </c>
      <c r="R502" s="71" t="s">
        <v>1669</v>
      </c>
      <c r="S502" s="71" t="s">
        <v>62</v>
      </c>
      <c r="T502" s="71" t="s">
        <v>62</v>
      </c>
      <c r="U502" s="71" t="s">
        <v>62</v>
      </c>
      <c r="V502" s="71" t="s">
        <v>63</v>
      </c>
      <c r="W502" s="71" t="s">
        <v>63</v>
      </c>
      <c r="X502" s="71" t="s">
        <v>63</v>
      </c>
      <c r="Y502" s="71" t="s">
        <v>62</v>
      </c>
      <c r="Z502" s="71" t="s">
        <v>63</v>
      </c>
      <c r="AA502" s="71" t="s">
        <v>63</v>
      </c>
      <c r="AB502" s="71" t="s">
        <v>64</v>
      </c>
      <c r="AC502" s="71" t="s">
        <v>100</v>
      </c>
      <c r="AD502" s="71" t="s">
        <v>62</v>
      </c>
      <c r="AE502" s="71" t="s">
        <v>62</v>
      </c>
      <c r="AF502" s="71" t="s">
        <v>63</v>
      </c>
      <c r="AG502" s="71" t="s">
        <v>63</v>
      </c>
      <c r="AH502" s="71" t="s">
        <v>85</v>
      </c>
      <c r="AI502" s="71" t="s">
        <v>63</v>
      </c>
      <c r="AJ502" s="71" t="s">
        <v>63</v>
      </c>
      <c r="AK502" s="71" t="s">
        <v>63</v>
      </c>
      <c r="AL502" s="71" t="s">
        <v>62</v>
      </c>
      <c r="AM502" s="71" t="s">
        <v>63</v>
      </c>
      <c r="AN502" s="71" t="s">
        <v>6477</v>
      </c>
      <c r="AO502" s="71" t="s">
        <v>6478</v>
      </c>
      <c r="AP502" s="71" t="s">
        <v>6479</v>
      </c>
      <c r="AQ502" s="71" t="s">
        <v>105</v>
      </c>
      <c r="AR502" s="71" t="s">
        <v>63</v>
      </c>
      <c r="AS502" s="71"/>
      <c r="AT502" s="71" t="s">
        <v>63</v>
      </c>
      <c r="AU502" s="71" t="s">
        <v>72</v>
      </c>
      <c r="AV502" s="79" t="str" cm="1">
        <f t="array" ref="AV50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02" s="79" t="str" cm="1">
        <f t="array" ref="AW50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02" s="71" t="str" cm="1">
        <f t="array" ref="AX50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02" s="71" t="s">
        <v>63</v>
      </c>
      <c r="AZ502" s="71"/>
      <c r="BA502" s="71" t="s">
        <v>6480</v>
      </c>
      <c r="BB502" s="73" t="s">
        <v>108</v>
      </c>
      <c r="BC502" s="36"/>
      <c r="BD502" s="35"/>
    </row>
    <row r="503" spans="1:56" ht="75" customHeight="1">
      <c r="A503" s="70">
        <v>502</v>
      </c>
      <c r="B503" s="71" t="s">
        <v>6481</v>
      </c>
      <c r="C503" s="71" t="s">
        <v>800</v>
      </c>
      <c r="D503" s="71" t="s">
        <v>6482</v>
      </c>
      <c r="E503" s="71" t="s">
        <v>1478</v>
      </c>
      <c r="F503" s="71" t="s">
        <v>231</v>
      </c>
      <c r="G503" s="71" t="s">
        <v>736</v>
      </c>
      <c r="H503" s="71" t="s">
        <v>217</v>
      </c>
      <c r="I503" s="71" t="s">
        <v>790</v>
      </c>
      <c r="J503" s="71" t="s">
        <v>1432</v>
      </c>
      <c r="K503" s="71" t="s">
        <v>218</v>
      </c>
      <c r="L503" s="71" t="s">
        <v>6483</v>
      </c>
      <c r="M503" s="71" t="s">
        <v>6484</v>
      </c>
      <c r="N503" s="71"/>
      <c r="O503" s="71"/>
      <c r="P503" s="71"/>
      <c r="Q503" s="71"/>
      <c r="R503" s="71"/>
      <c r="S503" s="71"/>
      <c r="T503" s="71"/>
      <c r="U503" s="71"/>
      <c r="V503" s="71"/>
      <c r="W503" s="71"/>
      <c r="X503" s="71"/>
      <c r="Y503" s="71"/>
      <c r="Z503" s="71"/>
      <c r="AA503" s="71"/>
      <c r="AB503" s="71" t="s">
        <v>64</v>
      </c>
      <c r="AC503" s="71" t="s">
        <v>65</v>
      </c>
      <c r="AD503" s="71" t="s">
        <v>62</v>
      </c>
      <c r="AE503" s="71" t="s">
        <v>62</v>
      </c>
      <c r="AF503" s="71" t="s">
        <v>63</v>
      </c>
      <c r="AG503" s="71"/>
      <c r="AH503" s="71" t="s">
        <v>66</v>
      </c>
      <c r="AI503" s="71" t="s">
        <v>63</v>
      </c>
      <c r="AJ503" s="71" t="s">
        <v>63</v>
      </c>
      <c r="AK503" s="71" t="s">
        <v>63</v>
      </c>
      <c r="AL503" s="71" t="s">
        <v>62</v>
      </c>
      <c r="AM503" s="71" t="s">
        <v>63</v>
      </c>
      <c r="AN503" s="71"/>
      <c r="AO503" s="71"/>
      <c r="AP503" s="71" t="s">
        <v>6485</v>
      </c>
      <c r="AQ503" s="71" t="s">
        <v>790</v>
      </c>
      <c r="AR503" s="71" t="s">
        <v>62</v>
      </c>
      <c r="AS503" s="71"/>
      <c r="AT503" s="71" t="s">
        <v>63</v>
      </c>
      <c r="AU503" s="71"/>
      <c r="AV503" s="79" t="str" cm="1">
        <f t="array" ref="AV50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03" s="79" t="str" cm="1">
        <f t="array" ref="AW50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03" s="71" t="str" cm="1">
        <f t="array" ref="AX50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03" s="71"/>
      <c r="AZ503" s="71"/>
      <c r="BA503" s="71" t="s">
        <v>6486</v>
      </c>
      <c r="BB503" s="73" t="s">
        <v>6487</v>
      </c>
      <c r="BC503" s="36"/>
      <c r="BD503" s="35"/>
    </row>
    <row r="504" spans="1:56" ht="75" customHeight="1">
      <c r="A504" s="70">
        <v>503</v>
      </c>
      <c r="B504" s="71" t="s">
        <v>6488</v>
      </c>
      <c r="C504" s="71" t="s">
        <v>735</v>
      </c>
      <c r="D504" s="71" t="s">
        <v>6489</v>
      </c>
      <c r="E504" s="71" t="s">
        <v>1522</v>
      </c>
      <c r="F504" s="71" t="s">
        <v>231</v>
      </c>
      <c r="G504" s="71" t="s">
        <v>736</v>
      </c>
      <c r="H504" s="71" t="s">
        <v>217</v>
      </c>
      <c r="I504" s="71" t="s">
        <v>1215</v>
      </c>
      <c r="J504" s="71" t="s">
        <v>1432</v>
      </c>
      <c r="K504" s="71" t="s">
        <v>243</v>
      </c>
      <c r="L504" s="71" t="s">
        <v>6490</v>
      </c>
      <c r="M504" s="71" t="s">
        <v>6491</v>
      </c>
      <c r="N504" s="71"/>
      <c r="O504" s="71"/>
      <c r="P504" s="71"/>
      <c r="Q504" s="71"/>
      <c r="R504" s="71"/>
      <c r="S504" s="71"/>
      <c r="T504" s="71"/>
      <c r="U504" s="71"/>
      <c r="V504" s="71"/>
      <c r="W504" s="71"/>
      <c r="X504" s="71"/>
      <c r="Y504" s="71"/>
      <c r="Z504" s="71"/>
      <c r="AA504" s="71"/>
      <c r="AB504" s="71" t="s">
        <v>64</v>
      </c>
      <c r="AC504" s="71" t="s">
        <v>65</v>
      </c>
      <c r="AD504" s="71" t="s">
        <v>62</v>
      </c>
      <c r="AE504" s="71" t="s">
        <v>62</v>
      </c>
      <c r="AF504" s="71" t="s">
        <v>63</v>
      </c>
      <c r="AG504" s="71"/>
      <c r="AH504" s="71" t="s">
        <v>66</v>
      </c>
      <c r="AI504" s="71" t="s">
        <v>63</v>
      </c>
      <c r="AJ504" s="71" t="s">
        <v>63</v>
      </c>
      <c r="AK504" s="71" t="s">
        <v>63</v>
      </c>
      <c r="AL504" s="71" t="s">
        <v>62</v>
      </c>
      <c r="AM504" s="71" t="s">
        <v>63</v>
      </c>
      <c r="AN504" s="71"/>
      <c r="AO504" s="71"/>
      <c r="AP504" s="71" t="s">
        <v>6492</v>
      </c>
      <c r="AQ504" s="71" t="s">
        <v>1215</v>
      </c>
      <c r="AR504" s="71" t="s">
        <v>62</v>
      </c>
      <c r="AS504" s="71"/>
      <c r="AT504" s="71" t="s">
        <v>63</v>
      </c>
      <c r="AU504" s="71"/>
      <c r="AV504" s="79" t="str" cm="1">
        <f t="array" ref="AV50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04" s="79" t="str" cm="1">
        <f t="array" ref="AW50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04" s="71" t="str" cm="1">
        <f t="array" ref="AX50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04" s="71"/>
      <c r="AZ504" s="71"/>
      <c r="BA504" s="71" t="s">
        <v>6493</v>
      </c>
      <c r="BB504" s="73" t="s">
        <v>5875</v>
      </c>
      <c r="BC504" s="36"/>
      <c r="BD504" s="35"/>
    </row>
    <row r="505" spans="1:56" ht="75" customHeight="1">
      <c r="A505" s="70">
        <v>504</v>
      </c>
      <c r="B505" s="71" t="s">
        <v>6494</v>
      </c>
      <c r="C505" s="71" t="s">
        <v>381</v>
      </c>
      <c r="D505" s="71" t="s">
        <v>6495</v>
      </c>
      <c r="E505" s="71" t="s">
        <v>1575</v>
      </c>
      <c r="F505" s="71" t="s">
        <v>54</v>
      </c>
      <c r="G505" s="71" t="s">
        <v>125</v>
      </c>
      <c r="H505" s="71" t="s">
        <v>217</v>
      </c>
      <c r="I505" s="71" t="s">
        <v>428</v>
      </c>
      <c r="J505" s="71" t="s">
        <v>1432</v>
      </c>
      <c r="K505" s="71" t="s">
        <v>315</v>
      </c>
      <c r="L505" s="71" t="s">
        <v>6496</v>
      </c>
      <c r="M505" s="71" t="s">
        <v>6497</v>
      </c>
      <c r="N505" s="71" t="s">
        <v>4413</v>
      </c>
      <c r="O505" s="71" t="s">
        <v>1506</v>
      </c>
      <c r="P505" s="71" t="s">
        <v>60</v>
      </c>
      <c r="Q505" s="71" t="s">
        <v>188</v>
      </c>
      <c r="R505" s="71" t="s">
        <v>189</v>
      </c>
      <c r="S505" s="71" t="s">
        <v>62</v>
      </c>
      <c r="T505" s="71" t="s">
        <v>62</v>
      </c>
      <c r="U505" s="71" t="s">
        <v>63</v>
      </c>
      <c r="V505" s="71" t="s">
        <v>62</v>
      </c>
      <c r="W505" s="71" t="s">
        <v>63</v>
      </c>
      <c r="X505" s="71" t="s">
        <v>63</v>
      </c>
      <c r="Y505" s="71" t="s">
        <v>62</v>
      </c>
      <c r="Z505" s="71" t="s">
        <v>63</v>
      </c>
      <c r="AA505" s="71" t="s">
        <v>63</v>
      </c>
      <c r="AB505" s="71" t="s">
        <v>142</v>
      </c>
      <c r="AC505" s="71" t="s">
        <v>65</v>
      </c>
      <c r="AD505" s="71" t="s">
        <v>62</v>
      </c>
      <c r="AE505" s="71" t="s">
        <v>62</v>
      </c>
      <c r="AF505" s="71" t="s">
        <v>63</v>
      </c>
      <c r="AG505" s="71" t="s">
        <v>63</v>
      </c>
      <c r="AH505" s="71" t="s">
        <v>85</v>
      </c>
      <c r="AI505" s="71" t="s">
        <v>62</v>
      </c>
      <c r="AJ505" s="71" t="s">
        <v>62</v>
      </c>
      <c r="AK505" s="71" t="s">
        <v>132</v>
      </c>
      <c r="AL505" s="71" t="s">
        <v>62</v>
      </c>
      <c r="AM505" s="71" t="s">
        <v>62</v>
      </c>
      <c r="AN505" s="71" t="s">
        <v>6498</v>
      </c>
      <c r="AO505" s="71" t="s">
        <v>6499</v>
      </c>
      <c r="AP505" s="71" t="s">
        <v>6500</v>
      </c>
      <c r="AQ505" s="71" t="s">
        <v>465</v>
      </c>
      <c r="AR505" s="71" t="s">
        <v>63</v>
      </c>
      <c r="AS505" s="71"/>
      <c r="AT505" s="71" t="s">
        <v>62</v>
      </c>
      <c r="AU505" s="71" t="s">
        <v>1702</v>
      </c>
      <c r="AV505" s="79" cm="1">
        <f t="array" ref="AV50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505" s="79" cm="1">
        <f t="array" ref="AW50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505" s="71" t="str" cm="1">
        <f t="array" ref="AX50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505" s="71" t="s">
        <v>63</v>
      </c>
      <c r="AZ505" s="71"/>
      <c r="BA505" s="71" t="s">
        <v>6501</v>
      </c>
      <c r="BB505" s="73"/>
      <c r="BC505" s="36"/>
      <c r="BD505" s="35"/>
    </row>
    <row r="506" spans="1:56" ht="75" customHeight="1">
      <c r="A506" s="70">
        <v>505</v>
      </c>
      <c r="B506" s="71" t="s">
        <v>6502</v>
      </c>
      <c r="C506" s="71" t="s">
        <v>381</v>
      </c>
      <c r="D506" s="71" t="s">
        <v>6503</v>
      </c>
      <c r="E506" s="71" t="s">
        <v>1748</v>
      </c>
      <c r="F506" s="71" t="s">
        <v>54</v>
      </c>
      <c r="G506" s="71" t="s">
        <v>125</v>
      </c>
      <c r="H506" s="71" t="s">
        <v>217</v>
      </c>
      <c r="I506" s="71" t="s">
        <v>194</v>
      </c>
      <c r="J506" s="71" t="s">
        <v>1432</v>
      </c>
      <c r="K506" s="71" t="s">
        <v>315</v>
      </c>
      <c r="L506" s="71" t="s">
        <v>6504</v>
      </c>
      <c r="M506" s="71" t="s">
        <v>6505</v>
      </c>
      <c r="N506" s="71" t="s">
        <v>1522</v>
      </c>
      <c r="O506" s="71" t="s">
        <v>1506</v>
      </c>
      <c r="P506" s="71" t="s">
        <v>60</v>
      </c>
      <c r="Q506" s="71" t="s">
        <v>431</v>
      </c>
      <c r="R506" s="71" t="s">
        <v>189</v>
      </c>
      <c r="S506" s="71" t="s">
        <v>63</v>
      </c>
      <c r="T506" s="71" t="s">
        <v>62</v>
      </c>
      <c r="U506" s="71" t="s">
        <v>63</v>
      </c>
      <c r="V506" s="71" t="s">
        <v>62</v>
      </c>
      <c r="W506" s="71" t="s">
        <v>63</v>
      </c>
      <c r="X506" s="71" t="s">
        <v>63</v>
      </c>
      <c r="Y506" s="71" t="s">
        <v>62</v>
      </c>
      <c r="Z506" s="71" t="s">
        <v>63</v>
      </c>
      <c r="AA506" s="71" t="s">
        <v>63</v>
      </c>
      <c r="AB506" s="71" t="s">
        <v>64</v>
      </c>
      <c r="AC506" s="71" t="s">
        <v>65</v>
      </c>
      <c r="AD506" s="71" t="s">
        <v>62</v>
      </c>
      <c r="AE506" s="71" t="s">
        <v>62</v>
      </c>
      <c r="AF506" s="71" t="s">
        <v>63</v>
      </c>
      <c r="AG506" s="71" t="s">
        <v>63</v>
      </c>
      <c r="AH506" s="71" t="s">
        <v>66</v>
      </c>
      <c r="AI506" s="71" t="s">
        <v>63</v>
      </c>
      <c r="AJ506" s="71" t="s">
        <v>62</v>
      </c>
      <c r="AK506" s="71" t="s">
        <v>62</v>
      </c>
      <c r="AL506" s="71" t="s">
        <v>132</v>
      </c>
      <c r="AM506" s="71" t="s">
        <v>62</v>
      </c>
      <c r="AN506" s="71" t="s">
        <v>6506</v>
      </c>
      <c r="AO506" s="71" t="s">
        <v>6507</v>
      </c>
      <c r="AP506" s="71" t="s">
        <v>6508</v>
      </c>
      <c r="AQ506" s="71" t="s">
        <v>465</v>
      </c>
      <c r="AR506" s="71" t="s">
        <v>132</v>
      </c>
      <c r="AS506" s="71"/>
      <c r="AT506" s="71" t="s">
        <v>62</v>
      </c>
      <c r="AU506" s="71" t="s">
        <v>72</v>
      </c>
      <c r="AV506" s="79" t="str" cm="1">
        <f t="array" ref="AV50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06" s="79" t="str" cm="1">
        <f t="array" ref="AW50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06" s="71" t="str" cm="1">
        <f t="array" ref="AX50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06" s="71" t="s">
        <v>63</v>
      </c>
      <c r="AZ506" s="71"/>
      <c r="BA506" s="71" t="s">
        <v>6509</v>
      </c>
      <c r="BB506" s="73"/>
      <c r="BC506" s="36"/>
      <c r="BD506" s="35"/>
    </row>
    <row r="507" spans="1:56" ht="75" customHeight="1">
      <c r="A507" s="70">
        <v>506</v>
      </c>
      <c r="B507" s="71" t="s">
        <v>6510</v>
      </c>
      <c r="C507" s="71" t="s">
        <v>2126</v>
      </c>
      <c r="D507" s="71" t="s">
        <v>6511</v>
      </c>
      <c r="E507" s="71" t="s">
        <v>1486</v>
      </c>
      <c r="F507" s="71" t="s">
        <v>54</v>
      </c>
      <c r="G507" s="71" t="s">
        <v>125</v>
      </c>
      <c r="H507" s="71" t="s">
        <v>233</v>
      </c>
      <c r="I507" s="71" t="s">
        <v>1215</v>
      </c>
      <c r="J507" s="71" t="s">
        <v>1432</v>
      </c>
      <c r="K507" s="71" t="s">
        <v>243</v>
      </c>
      <c r="L507" s="71" t="s">
        <v>6512</v>
      </c>
      <c r="M507" s="71" t="s">
        <v>6513</v>
      </c>
      <c r="N507" s="71" t="s">
        <v>1710</v>
      </c>
      <c r="O507" s="71" t="s">
        <v>1668</v>
      </c>
      <c r="P507" s="71" t="s">
        <v>60</v>
      </c>
      <c r="Q507" s="71" t="s">
        <v>155</v>
      </c>
      <c r="R507" s="71" t="s">
        <v>1669</v>
      </c>
      <c r="S507" s="71" t="s">
        <v>62</v>
      </c>
      <c r="T507" s="71" t="s">
        <v>62</v>
      </c>
      <c r="U507" s="71" t="s">
        <v>62</v>
      </c>
      <c r="V507" s="71" t="s">
        <v>62</v>
      </c>
      <c r="W507" s="71" t="s">
        <v>62</v>
      </c>
      <c r="X507" s="71" t="s">
        <v>63</v>
      </c>
      <c r="Y507" s="71" t="s">
        <v>62</v>
      </c>
      <c r="Z507" s="71" t="s">
        <v>63</v>
      </c>
      <c r="AA507" s="71" t="s">
        <v>62</v>
      </c>
      <c r="AB507" s="71" t="s">
        <v>142</v>
      </c>
      <c r="AC507" s="71" t="s">
        <v>65</v>
      </c>
      <c r="AD507" s="71" t="s">
        <v>62</v>
      </c>
      <c r="AE507" s="71" t="s">
        <v>62</v>
      </c>
      <c r="AF507" s="71" t="s">
        <v>63</v>
      </c>
      <c r="AG507" s="71" t="s">
        <v>62</v>
      </c>
      <c r="AH507" s="71" t="s">
        <v>85</v>
      </c>
      <c r="AI507" s="71" t="s">
        <v>63</v>
      </c>
      <c r="AJ507" s="71" t="s">
        <v>62</v>
      </c>
      <c r="AK507" s="71" t="s">
        <v>132</v>
      </c>
      <c r="AL507" s="71" t="s">
        <v>62</v>
      </c>
      <c r="AM507" s="71" t="s">
        <v>62</v>
      </c>
      <c r="AN507" s="71" t="s">
        <v>6514</v>
      </c>
      <c r="AO507" s="71" t="s">
        <v>6515</v>
      </c>
      <c r="AP507" s="71" t="s">
        <v>6516</v>
      </c>
      <c r="AQ507" s="71" t="s">
        <v>2599</v>
      </c>
      <c r="AR507" s="71" t="s">
        <v>63</v>
      </c>
      <c r="AS507" s="71" t="s">
        <v>6517</v>
      </c>
      <c r="AT507" s="71" t="s">
        <v>63</v>
      </c>
      <c r="AU507" s="71" t="s">
        <v>72</v>
      </c>
      <c r="AV507" s="79" t="str" cm="1">
        <f t="array" ref="AV50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07" s="79" t="str" cm="1">
        <f t="array" ref="AW50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07" s="71" t="str" cm="1">
        <f t="array" ref="AX50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07" s="71" t="s">
        <v>63</v>
      </c>
      <c r="AZ507" s="71"/>
      <c r="BA507" s="71" t="s">
        <v>6518</v>
      </c>
      <c r="BB507" s="73" t="s">
        <v>6519</v>
      </c>
      <c r="BC507" s="36"/>
      <c r="BD507" s="35"/>
    </row>
    <row r="508" spans="1:56" ht="75" customHeight="1">
      <c r="A508" s="70">
        <v>507</v>
      </c>
      <c r="B508" s="71" t="s">
        <v>6520</v>
      </c>
      <c r="C508" s="71" t="s">
        <v>381</v>
      </c>
      <c r="D508" s="71" t="s">
        <v>6521</v>
      </c>
      <c r="E508" s="71" t="s">
        <v>1479</v>
      </c>
      <c r="F508" s="71" t="s">
        <v>54</v>
      </c>
      <c r="G508" s="71" t="s">
        <v>125</v>
      </c>
      <c r="H508" s="71" t="s">
        <v>233</v>
      </c>
      <c r="I508" s="71" t="s">
        <v>2165</v>
      </c>
      <c r="J508" s="71" t="s">
        <v>1432</v>
      </c>
      <c r="K508" s="71" t="s">
        <v>315</v>
      </c>
      <c r="L508" s="71" t="s">
        <v>6522</v>
      </c>
      <c r="M508" s="71" t="s">
        <v>6523</v>
      </c>
      <c r="N508" s="71" t="s">
        <v>1505</v>
      </c>
      <c r="O508" s="71" t="s">
        <v>1668</v>
      </c>
      <c r="P508" s="71" t="s">
        <v>60</v>
      </c>
      <c r="Q508" s="71" t="s">
        <v>431</v>
      </c>
      <c r="R508" s="71" t="s">
        <v>189</v>
      </c>
      <c r="S508" s="71" t="s">
        <v>63</v>
      </c>
      <c r="T508" s="71" t="s">
        <v>62</v>
      </c>
      <c r="U508" s="71" t="s">
        <v>62</v>
      </c>
      <c r="V508" s="71" t="s">
        <v>63</v>
      </c>
      <c r="W508" s="71" t="s">
        <v>63</v>
      </c>
      <c r="X508" s="71" t="s">
        <v>63</v>
      </c>
      <c r="Y508" s="71" t="s">
        <v>62</v>
      </c>
      <c r="Z508" s="71" t="s">
        <v>63</v>
      </c>
      <c r="AA508" s="71" t="s">
        <v>63</v>
      </c>
      <c r="AB508" s="71" t="s">
        <v>64</v>
      </c>
      <c r="AC508" s="71" t="s">
        <v>65</v>
      </c>
      <c r="AD508" s="71" t="s">
        <v>62</v>
      </c>
      <c r="AE508" s="71" t="s">
        <v>62</v>
      </c>
      <c r="AF508" s="71" t="s">
        <v>62</v>
      </c>
      <c r="AG508" s="71" t="s">
        <v>63</v>
      </c>
      <c r="AH508" s="71" t="s">
        <v>85</v>
      </c>
      <c r="AI508" s="71" t="s">
        <v>63</v>
      </c>
      <c r="AJ508" s="71" t="s">
        <v>132</v>
      </c>
      <c r="AK508" s="71" t="s">
        <v>63</v>
      </c>
      <c r="AL508" s="71" t="s">
        <v>132</v>
      </c>
      <c r="AM508" s="71" t="s">
        <v>132</v>
      </c>
      <c r="AN508" s="71" t="s">
        <v>6524</v>
      </c>
      <c r="AO508" s="71" t="s">
        <v>6525</v>
      </c>
      <c r="AP508" s="71" t="s">
        <v>6526</v>
      </c>
      <c r="AQ508" s="71" t="s">
        <v>6527</v>
      </c>
      <c r="AR508" s="71" t="s">
        <v>63</v>
      </c>
      <c r="AS508" s="71"/>
      <c r="AT508" s="71" t="s">
        <v>63</v>
      </c>
      <c r="AU508" s="71" t="s">
        <v>1702</v>
      </c>
      <c r="AV508" s="79" cm="1">
        <f t="array" ref="AV50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508" s="79" cm="1">
        <f t="array" ref="AW50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508" s="71" t="str" cm="1">
        <f t="array" ref="AX50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508" s="71" t="s">
        <v>63</v>
      </c>
      <c r="AZ508" s="71"/>
      <c r="BA508" s="71" t="s">
        <v>6528</v>
      </c>
      <c r="BB508" s="73" t="s">
        <v>6529</v>
      </c>
      <c r="BC508" s="36"/>
      <c r="BD508" s="35"/>
    </row>
    <row r="509" spans="1:56" ht="75" customHeight="1">
      <c r="A509" s="70">
        <v>508</v>
      </c>
      <c r="B509" s="71" t="s">
        <v>6530</v>
      </c>
      <c r="C509" s="71" t="s">
        <v>264</v>
      </c>
      <c r="D509" s="71" t="s">
        <v>6531</v>
      </c>
      <c r="E509" s="71" t="s">
        <v>1502</v>
      </c>
      <c r="F509" s="71" t="s">
        <v>54</v>
      </c>
      <c r="G509" s="71" t="s">
        <v>125</v>
      </c>
      <c r="H509" s="71" t="s">
        <v>233</v>
      </c>
      <c r="I509" s="71" t="s">
        <v>953</v>
      </c>
      <c r="J509" s="71" t="s">
        <v>1432</v>
      </c>
      <c r="K509" s="71" t="s">
        <v>315</v>
      </c>
      <c r="L509" s="71" t="s">
        <v>6532</v>
      </c>
      <c r="M509" s="71" t="s">
        <v>6533</v>
      </c>
      <c r="N509" s="71" t="s">
        <v>1452</v>
      </c>
      <c r="O509" s="71" t="s">
        <v>1668</v>
      </c>
      <c r="P509" s="71" t="s">
        <v>60</v>
      </c>
      <c r="Q509" s="71" t="s">
        <v>81</v>
      </c>
      <c r="R509" s="71" t="s">
        <v>1669</v>
      </c>
      <c r="S509" s="71" t="s">
        <v>62</v>
      </c>
      <c r="T509" s="71" t="s">
        <v>62</v>
      </c>
      <c r="U509" s="71" t="s">
        <v>62</v>
      </c>
      <c r="V509" s="71" t="s">
        <v>62</v>
      </c>
      <c r="W509" s="71" t="s">
        <v>63</v>
      </c>
      <c r="X509" s="71" t="s">
        <v>63</v>
      </c>
      <c r="Y509" s="71" t="s">
        <v>62</v>
      </c>
      <c r="Z509" s="71" t="s">
        <v>63</v>
      </c>
      <c r="AA509" s="71" t="s">
        <v>62</v>
      </c>
      <c r="AB509" s="71" t="s">
        <v>64</v>
      </c>
      <c r="AC509" s="71" t="s">
        <v>100</v>
      </c>
      <c r="AD509" s="71" t="s">
        <v>62</v>
      </c>
      <c r="AE509" s="71" t="s">
        <v>62</v>
      </c>
      <c r="AF509" s="71" t="s">
        <v>63</v>
      </c>
      <c r="AG509" s="71" t="s">
        <v>63</v>
      </c>
      <c r="AH509" s="71" t="s">
        <v>85</v>
      </c>
      <c r="AI509" s="71" t="s">
        <v>63</v>
      </c>
      <c r="AJ509" s="71" t="s">
        <v>63</v>
      </c>
      <c r="AK509" s="71" t="s">
        <v>63</v>
      </c>
      <c r="AL509" s="71" t="s">
        <v>132</v>
      </c>
      <c r="AM509" s="71" t="s">
        <v>63</v>
      </c>
      <c r="AN509" s="71" t="s">
        <v>6534</v>
      </c>
      <c r="AO509" s="71" t="s">
        <v>6535</v>
      </c>
      <c r="AP509" s="71" t="s">
        <v>6536</v>
      </c>
      <c r="AQ509" s="71" t="s">
        <v>953</v>
      </c>
      <c r="AR509" s="71" t="s">
        <v>62</v>
      </c>
      <c r="AS509" s="71"/>
      <c r="AT509" s="71" t="s">
        <v>62</v>
      </c>
      <c r="AU509" s="71" t="s">
        <v>1702</v>
      </c>
      <c r="AV509" s="79" cm="1">
        <f t="array" ref="AV50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509" s="79" cm="1">
        <f t="array" ref="AW50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509" s="71" t="str" cm="1">
        <f t="array" ref="AX50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509" s="71" t="s">
        <v>63</v>
      </c>
      <c r="AZ509" s="71"/>
      <c r="BA509" s="71" t="s">
        <v>6537</v>
      </c>
      <c r="BB509" s="73"/>
      <c r="BC509" s="36"/>
      <c r="BD509" s="35"/>
    </row>
    <row r="510" spans="1:56" ht="75" customHeight="1">
      <c r="A510" s="70">
        <v>509</v>
      </c>
      <c r="B510" s="71" t="s">
        <v>6538</v>
      </c>
      <c r="C510" s="71" t="s">
        <v>381</v>
      </c>
      <c r="D510" s="71" t="s">
        <v>6539</v>
      </c>
      <c r="E510" s="71" t="s">
        <v>1505</v>
      </c>
      <c r="F510" s="71" t="s">
        <v>54</v>
      </c>
      <c r="G510" s="71" t="s">
        <v>125</v>
      </c>
      <c r="H510" s="71" t="s">
        <v>233</v>
      </c>
      <c r="I510" s="71" t="s">
        <v>250</v>
      </c>
      <c r="J510" s="71" t="s">
        <v>1432</v>
      </c>
      <c r="K510" s="71" t="s">
        <v>243</v>
      </c>
      <c r="L510" s="71" t="s">
        <v>6540</v>
      </c>
      <c r="M510" s="71" t="s">
        <v>6541</v>
      </c>
      <c r="N510" s="71" t="s">
        <v>1565</v>
      </c>
      <c r="O510" s="71" t="s">
        <v>1668</v>
      </c>
      <c r="P510" s="71" t="s">
        <v>60</v>
      </c>
      <c r="Q510" s="71" t="s">
        <v>431</v>
      </c>
      <c r="R510" s="71" t="s">
        <v>189</v>
      </c>
      <c r="S510" s="71" t="s">
        <v>62</v>
      </c>
      <c r="T510" s="71" t="s">
        <v>62</v>
      </c>
      <c r="U510" s="71" t="s">
        <v>62</v>
      </c>
      <c r="V510" s="71" t="s">
        <v>62</v>
      </c>
      <c r="W510" s="71" t="s">
        <v>63</v>
      </c>
      <c r="X510" s="71" t="s">
        <v>63</v>
      </c>
      <c r="Y510" s="71" t="s">
        <v>62</v>
      </c>
      <c r="Z510" s="71" t="s">
        <v>63</v>
      </c>
      <c r="AA510" s="71" t="s">
        <v>62</v>
      </c>
      <c r="AB510" s="71" t="s">
        <v>64</v>
      </c>
      <c r="AC510" s="71" t="s">
        <v>65</v>
      </c>
      <c r="AD510" s="71" t="s">
        <v>62</v>
      </c>
      <c r="AE510" s="71" t="s">
        <v>62</v>
      </c>
      <c r="AF510" s="71" t="s">
        <v>63</v>
      </c>
      <c r="AG510" s="71" t="s">
        <v>63</v>
      </c>
      <c r="AH510" s="71" t="s">
        <v>85</v>
      </c>
      <c r="AI510" s="71" t="s">
        <v>63</v>
      </c>
      <c r="AJ510" s="71" t="s">
        <v>62</v>
      </c>
      <c r="AK510" s="71" t="s">
        <v>63</v>
      </c>
      <c r="AL510" s="71" t="s">
        <v>62</v>
      </c>
      <c r="AM510" s="71" t="s">
        <v>62</v>
      </c>
      <c r="AN510" s="71" t="s">
        <v>6542</v>
      </c>
      <c r="AO510" s="71" t="s">
        <v>6543</v>
      </c>
      <c r="AP510" s="71" t="s">
        <v>6544</v>
      </c>
      <c r="AQ510" s="71" t="s">
        <v>6545</v>
      </c>
      <c r="AR510" s="71" t="s">
        <v>62</v>
      </c>
      <c r="AS510" s="71"/>
      <c r="AT510" s="71" t="s">
        <v>63</v>
      </c>
      <c r="AU510" s="71" t="s">
        <v>1713</v>
      </c>
      <c r="AV510" s="79" cm="1">
        <f t="array" ref="AV51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510" s="79" cm="1">
        <f t="array" ref="AW51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510" s="71" t="str" cm="1">
        <f t="array" ref="AX51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510" s="71" t="s">
        <v>63</v>
      </c>
      <c r="AZ510" s="71"/>
      <c r="BA510" s="22" t="s">
        <v>6546</v>
      </c>
      <c r="BB510" s="73" t="s">
        <v>6547</v>
      </c>
      <c r="BC510" s="36"/>
      <c r="BD510" s="35"/>
    </row>
    <row r="511" spans="1:56" ht="75" customHeight="1">
      <c r="A511" s="70">
        <v>510</v>
      </c>
      <c r="B511" s="71" t="s">
        <v>6548</v>
      </c>
      <c r="C511" s="71" t="s">
        <v>6549</v>
      </c>
      <c r="D511" s="71" t="s">
        <v>6550</v>
      </c>
      <c r="E511" s="71" t="s">
        <v>1461</v>
      </c>
      <c r="F511" s="71" t="s">
        <v>231</v>
      </c>
      <c r="G511" s="71" t="s">
        <v>232</v>
      </c>
      <c r="H511" s="71" t="s">
        <v>233</v>
      </c>
      <c r="I511" s="71" t="s">
        <v>790</v>
      </c>
      <c r="J511" s="71" t="s">
        <v>1432</v>
      </c>
      <c r="K511" s="71" t="s">
        <v>218</v>
      </c>
      <c r="L511" s="71" t="s">
        <v>6551</v>
      </c>
      <c r="M511" s="71" t="s">
        <v>6552</v>
      </c>
      <c r="N511" s="71"/>
      <c r="O511" s="71"/>
      <c r="P511" s="71"/>
      <c r="Q511" s="71"/>
      <c r="R511" s="71"/>
      <c r="S511" s="71"/>
      <c r="T511" s="71"/>
      <c r="U511" s="71"/>
      <c r="V511" s="71"/>
      <c r="W511" s="71"/>
      <c r="X511" s="71"/>
      <c r="Y511" s="71"/>
      <c r="Z511" s="71"/>
      <c r="AA511" s="71"/>
      <c r="AB511" s="71" t="s">
        <v>64</v>
      </c>
      <c r="AC511" s="71" t="s">
        <v>100</v>
      </c>
      <c r="AD511" s="71" t="s">
        <v>62</v>
      </c>
      <c r="AE511" s="71" t="s">
        <v>62</v>
      </c>
      <c r="AF511" s="71" t="s">
        <v>63</v>
      </c>
      <c r="AG511" s="71"/>
      <c r="AH511" s="71" t="s">
        <v>85</v>
      </c>
      <c r="AI511" s="71" t="s">
        <v>63</v>
      </c>
      <c r="AJ511" s="71" t="s">
        <v>63</v>
      </c>
      <c r="AK511" s="71" t="s">
        <v>63</v>
      </c>
      <c r="AL511" s="71" t="s">
        <v>132</v>
      </c>
      <c r="AM511" s="71" t="s">
        <v>132</v>
      </c>
      <c r="AN511" s="71"/>
      <c r="AO511" s="71"/>
      <c r="AP511" s="71" t="s">
        <v>6553</v>
      </c>
      <c r="AQ511" s="71" t="s">
        <v>6554</v>
      </c>
      <c r="AR511" s="71" t="s">
        <v>132</v>
      </c>
      <c r="AS511" s="71"/>
      <c r="AT511" s="71" t="s">
        <v>63</v>
      </c>
      <c r="AU511" s="71"/>
      <c r="AV511" s="79" t="str" cm="1">
        <f t="array" ref="AV51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11" s="79" t="str" cm="1">
        <f t="array" ref="AW51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11" s="71" t="str" cm="1">
        <f t="array" ref="AX51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11" s="71"/>
      <c r="AZ511" s="71"/>
      <c r="BA511" s="71" t="s">
        <v>6555</v>
      </c>
      <c r="BB511" s="73" t="s">
        <v>6556</v>
      </c>
      <c r="BC511" s="36"/>
      <c r="BD511" s="35"/>
    </row>
    <row r="512" spans="1:56" ht="75" customHeight="1">
      <c r="A512" s="70">
        <v>511</v>
      </c>
      <c r="B512" s="71" t="s">
        <v>6557</v>
      </c>
      <c r="C512" s="71" t="s">
        <v>1142</v>
      </c>
      <c r="D512" s="71" t="s">
        <v>6558</v>
      </c>
      <c r="E512" s="71" t="s">
        <v>1502</v>
      </c>
      <c r="F512" s="71" t="s">
        <v>231</v>
      </c>
      <c r="G512" s="71" t="s">
        <v>786</v>
      </c>
      <c r="H512" s="71" t="s">
        <v>217</v>
      </c>
      <c r="I512" s="71" t="s">
        <v>6559</v>
      </c>
      <c r="J512" s="71" t="s">
        <v>1927</v>
      </c>
      <c r="K512" s="71" t="s">
        <v>243</v>
      </c>
      <c r="L512" s="71" t="s">
        <v>6560</v>
      </c>
      <c r="M512" s="71" t="s">
        <v>6561</v>
      </c>
      <c r="N512" s="71"/>
      <c r="O512" s="71"/>
      <c r="P512" s="71"/>
      <c r="Q512" s="71"/>
      <c r="R512" s="71"/>
      <c r="S512" s="71"/>
      <c r="T512" s="71"/>
      <c r="U512" s="71"/>
      <c r="V512" s="71"/>
      <c r="W512" s="71"/>
      <c r="X512" s="71"/>
      <c r="Y512" s="71"/>
      <c r="Z512" s="71"/>
      <c r="AA512" s="71"/>
      <c r="AB512" s="71" t="s">
        <v>64</v>
      </c>
      <c r="AC512" s="71" t="s">
        <v>65</v>
      </c>
      <c r="AD512" s="71" t="s">
        <v>62</v>
      </c>
      <c r="AE512" s="71" t="s">
        <v>62</v>
      </c>
      <c r="AF512" s="71" t="s">
        <v>63</v>
      </c>
      <c r="AG512" s="71"/>
      <c r="AH512" s="71" t="s">
        <v>66</v>
      </c>
      <c r="AI512" s="71" t="s">
        <v>63</v>
      </c>
      <c r="AJ512" s="71" t="s">
        <v>63</v>
      </c>
      <c r="AK512" s="71" t="s">
        <v>63</v>
      </c>
      <c r="AL512" s="71" t="s">
        <v>63</v>
      </c>
      <c r="AM512" s="71" t="s">
        <v>63</v>
      </c>
      <c r="AN512" s="71"/>
      <c r="AO512" s="71"/>
      <c r="AP512" s="71" t="s">
        <v>6562</v>
      </c>
      <c r="AQ512" s="71" t="s">
        <v>250</v>
      </c>
      <c r="AR512" s="71" t="s">
        <v>62</v>
      </c>
      <c r="AS512" s="71"/>
      <c r="AT512" s="71" t="s">
        <v>62</v>
      </c>
      <c r="AU512" s="71"/>
      <c r="AV512" s="79" t="str" cm="1">
        <f t="array" ref="AV51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12" s="79" t="str" cm="1">
        <f t="array" ref="AW51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12" s="71" t="str" cm="1">
        <f t="array" ref="AX51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12" s="71"/>
      <c r="AZ512" s="71"/>
      <c r="BA512" s="71" t="s">
        <v>6563</v>
      </c>
      <c r="BB512" s="73" t="s">
        <v>6564</v>
      </c>
      <c r="BC512" s="36"/>
      <c r="BD512" s="35"/>
    </row>
    <row r="513" spans="1:56" ht="75" customHeight="1">
      <c r="A513" s="70">
        <v>512</v>
      </c>
      <c r="B513" s="71" t="s">
        <v>6565</v>
      </c>
      <c r="C513" s="71" t="s">
        <v>6566</v>
      </c>
      <c r="D513" s="71" t="s">
        <v>6567</v>
      </c>
      <c r="E513" s="71" t="s">
        <v>1478</v>
      </c>
      <c r="F513" s="71" t="s">
        <v>231</v>
      </c>
      <c r="G513" s="71" t="s">
        <v>125</v>
      </c>
      <c r="H513" s="71" t="s">
        <v>217</v>
      </c>
      <c r="I513" s="71" t="s">
        <v>1968</v>
      </c>
      <c r="J513" s="71" t="s">
        <v>1432</v>
      </c>
      <c r="K513" s="71" t="s">
        <v>243</v>
      </c>
      <c r="L513" s="71" t="s">
        <v>6568</v>
      </c>
      <c r="M513" s="71" t="s">
        <v>6569</v>
      </c>
      <c r="N513" s="71" t="s">
        <v>1721</v>
      </c>
      <c r="O513" s="71" t="s">
        <v>1668</v>
      </c>
      <c r="P513" s="71"/>
      <c r="Q513" s="71"/>
      <c r="R513" s="71"/>
      <c r="S513" s="71"/>
      <c r="T513" s="71"/>
      <c r="U513" s="71"/>
      <c r="V513" s="71"/>
      <c r="W513" s="71"/>
      <c r="X513" s="71"/>
      <c r="Y513" s="71"/>
      <c r="Z513" s="71"/>
      <c r="AA513" s="71"/>
      <c r="AB513" s="71" t="s">
        <v>64</v>
      </c>
      <c r="AC513" s="71" t="s">
        <v>65</v>
      </c>
      <c r="AD513" s="71" t="s">
        <v>62</v>
      </c>
      <c r="AE513" s="71" t="s">
        <v>62</v>
      </c>
      <c r="AF513" s="71" t="s">
        <v>63</v>
      </c>
      <c r="AG513" s="71"/>
      <c r="AH513" s="71" t="s">
        <v>1515</v>
      </c>
      <c r="AI513" s="71" t="s">
        <v>62</v>
      </c>
      <c r="AJ513" s="71" t="s">
        <v>63</v>
      </c>
      <c r="AK513" s="71" t="s">
        <v>63</v>
      </c>
      <c r="AL513" s="71" t="s">
        <v>63</v>
      </c>
      <c r="AM513" s="71" t="s">
        <v>62</v>
      </c>
      <c r="AN513" s="71"/>
      <c r="AO513" s="71"/>
      <c r="AP513" s="71" t="s">
        <v>6570</v>
      </c>
      <c r="AQ513" s="71" t="s">
        <v>6571</v>
      </c>
      <c r="AR513" s="71" t="s">
        <v>62</v>
      </c>
      <c r="AS513" s="71"/>
      <c r="AT513" s="71" t="s">
        <v>63</v>
      </c>
      <c r="AU513" s="71"/>
      <c r="AV513" s="79" t="str" cm="1">
        <f t="array" ref="AV51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13" s="79" t="str" cm="1">
        <f t="array" ref="AW51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13" s="71" t="str" cm="1">
        <f t="array" ref="AX51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13" s="71"/>
      <c r="AZ513" s="71"/>
      <c r="BA513" s="22" t="s">
        <v>6572</v>
      </c>
      <c r="BB513" s="73" t="s">
        <v>6573</v>
      </c>
      <c r="BC513" s="36"/>
      <c r="BD513" s="35"/>
    </row>
    <row r="514" spans="1:56" ht="75" customHeight="1">
      <c r="A514" s="70">
        <v>513</v>
      </c>
      <c r="B514" s="71" t="s">
        <v>6574</v>
      </c>
      <c r="C514" s="71" t="s">
        <v>381</v>
      </c>
      <c r="D514" s="71" t="s">
        <v>6575</v>
      </c>
      <c r="E514" s="71" t="s">
        <v>4760</v>
      </c>
      <c r="F514" s="71" t="s">
        <v>54</v>
      </c>
      <c r="G514" s="71" t="s">
        <v>125</v>
      </c>
      <c r="H514" s="71" t="s">
        <v>217</v>
      </c>
      <c r="I514" s="71" t="s">
        <v>608</v>
      </c>
      <c r="J514" s="71" t="s">
        <v>1432</v>
      </c>
      <c r="K514" s="71" t="s">
        <v>266</v>
      </c>
      <c r="L514" s="71" t="s">
        <v>6576</v>
      </c>
      <c r="M514" s="71" t="s">
        <v>6577</v>
      </c>
      <c r="N514" s="71" t="s">
        <v>5029</v>
      </c>
      <c r="O514" s="71" t="s">
        <v>1506</v>
      </c>
      <c r="P514" s="71" t="s">
        <v>60</v>
      </c>
      <c r="Q514" s="71" t="s">
        <v>188</v>
      </c>
      <c r="R514" s="71" t="s">
        <v>189</v>
      </c>
      <c r="S514" s="71" t="s">
        <v>63</v>
      </c>
      <c r="T514" s="71" t="s">
        <v>62</v>
      </c>
      <c r="U514" s="71" t="s">
        <v>63</v>
      </c>
      <c r="V514" s="71" t="s">
        <v>63</v>
      </c>
      <c r="W514" s="71" t="s">
        <v>63</v>
      </c>
      <c r="X514" s="71" t="s">
        <v>63</v>
      </c>
      <c r="Y514" s="71" t="s">
        <v>62</v>
      </c>
      <c r="Z514" s="71" t="s">
        <v>63</v>
      </c>
      <c r="AA514" s="71" t="s">
        <v>62</v>
      </c>
      <c r="AB514" s="71" t="s">
        <v>64</v>
      </c>
      <c r="AC514" s="71" t="s">
        <v>65</v>
      </c>
      <c r="AD514" s="71" t="s">
        <v>62</v>
      </c>
      <c r="AE514" s="71" t="s">
        <v>62</v>
      </c>
      <c r="AF514" s="71" t="s">
        <v>63</v>
      </c>
      <c r="AG514" s="71" t="s">
        <v>63</v>
      </c>
      <c r="AH514" s="71" t="s">
        <v>66</v>
      </c>
      <c r="AI514" s="71" t="s">
        <v>63</v>
      </c>
      <c r="AJ514" s="71" t="s">
        <v>63</v>
      </c>
      <c r="AK514" s="71" t="s">
        <v>132</v>
      </c>
      <c r="AL514" s="71" t="s">
        <v>63</v>
      </c>
      <c r="AM514" s="71" t="s">
        <v>62</v>
      </c>
      <c r="AN514" s="71" t="s">
        <v>6578</v>
      </c>
      <c r="AO514" s="71" t="s">
        <v>6579</v>
      </c>
      <c r="AP514" s="71" t="s">
        <v>6580</v>
      </c>
      <c r="AQ514" s="71" t="s">
        <v>608</v>
      </c>
      <c r="AR514" s="71" t="s">
        <v>62</v>
      </c>
      <c r="AS514" s="71"/>
      <c r="AT514" s="71" t="s">
        <v>62</v>
      </c>
      <c r="AU514" s="71" t="s">
        <v>72</v>
      </c>
      <c r="AV514" s="79" t="str" cm="1">
        <f t="array" ref="AV51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14" s="79" t="str" cm="1">
        <f t="array" ref="AW51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14" s="71" t="str" cm="1">
        <f t="array" ref="AX51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14" s="71" t="s">
        <v>63</v>
      </c>
      <c r="AZ514" s="71"/>
      <c r="BA514" s="71" t="s">
        <v>6581</v>
      </c>
      <c r="BB514" s="73"/>
      <c r="BC514" s="36"/>
      <c r="BD514" s="35"/>
    </row>
    <row r="515" spans="1:56" ht="75" customHeight="1">
      <c r="A515" s="70">
        <v>514</v>
      </c>
      <c r="B515" s="71" t="s">
        <v>6582</v>
      </c>
      <c r="C515" s="71" t="s">
        <v>2117</v>
      </c>
      <c r="D515" s="71" t="s">
        <v>6583</v>
      </c>
      <c r="E515" s="71" t="s">
        <v>1479</v>
      </c>
      <c r="F515" s="71" t="s">
        <v>54</v>
      </c>
      <c r="G515" s="71" t="s">
        <v>125</v>
      </c>
      <c r="H515" s="71" t="s">
        <v>233</v>
      </c>
      <c r="I515" s="71" t="s">
        <v>194</v>
      </c>
      <c r="J515" s="71" t="s">
        <v>1432</v>
      </c>
      <c r="K515" s="71" t="s">
        <v>315</v>
      </c>
      <c r="L515" s="71" t="s">
        <v>6584</v>
      </c>
      <c r="M515" s="71" t="s">
        <v>6585</v>
      </c>
      <c r="N515" s="71" t="s">
        <v>1478</v>
      </c>
      <c r="O515" s="71" t="s">
        <v>1668</v>
      </c>
      <c r="P515" s="71" t="s">
        <v>60</v>
      </c>
      <c r="Q515" s="71" t="s">
        <v>188</v>
      </c>
      <c r="R515" s="71" t="s">
        <v>189</v>
      </c>
      <c r="S515" s="71" t="s">
        <v>63</v>
      </c>
      <c r="T515" s="71" t="s">
        <v>63</v>
      </c>
      <c r="U515" s="71" t="s">
        <v>63</v>
      </c>
      <c r="V515" s="71" t="s">
        <v>62</v>
      </c>
      <c r="W515" s="71" t="s">
        <v>63</v>
      </c>
      <c r="X515" s="71" t="s">
        <v>63</v>
      </c>
      <c r="Y515" s="71" t="s">
        <v>63</v>
      </c>
      <c r="Z515" s="71" t="s">
        <v>63</v>
      </c>
      <c r="AA515" s="71" t="s">
        <v>63</v>
      </c>
      <c r="AB515" s="71" t="s">
        <v>189</v>
      </c>
      <c r="AC515" s="71" t="s">
        <v>65</v>
      </c>
      <c r="AD515" s="71" t="s">
        <v>62</v>
      </c>
      <c r="AE515" s="71" t="s">
        <v>62</v>
      </c>
      <c r="AF515" s="71" t="s">
        <v>63</v>
      </c>
      <c r="AG515" s="71" t="s">
        <v>63</v>
      </c>
      <c r="AH515" s="71" t="s">
        <v>66</v>
      </c>
      <c r="AI515" s="71" t="s">
        <v>63</v>
      </c>
      <c r="AJ515" s="71" t="s">
        <v>62</v>
      </c>
      <c r="AK515" s="71" t="s">
        <v>62</v>
      </c>
      <c r="AL515" s="71" t="s">
        <v>63</v>
      </c>
      <c r="AM515" s="71" t="s">
        <v>62</v>
      </c>
      <c r="AN515" s="71" t="s">
        <v>6586</v>
      </c>
      <c r="AO515" s="71" t="s">
        <v>6587</v>
      </c>
      <c r="AP515" s="71" t="s">
        <v>6588</v>
      </c>
      <c r="AQ515" s="71" t="s">
        <v>194</v>
      </c>
      <c r="AR515" s="71" t="s">
        <v>62</v>
      </c>
      <c r="AS515" s="71"/>
      <c r="AT515" s="71" t="s">
        <v>62</v>
      </c>
      <c r="AU515" s="71" t="s">
        <v>72</v>
      </c>
      <c r="AV515" s="79" t="str" cm="1">
        <f t="array" ref="AV51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15" s="79" t="str" cm="1">
        <f t="array" ref="AW51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15" s="71" t="str" cm="1">
        <f t="array" ref="AX51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15" s="71" t="s">
        <v>63</v>
      </c>
      <c r="AZ515" s="71"/>
      <c r="BA515" s="71" t="s">
        <v>6589</v>
      </c>
      <c r="BB515" s="73" t="s">
        <v>6590</v>
      </c>
      <c r="BC515" s="36"/>
      <c r="BD515" s="35"/>
    </row>
    <row r="516" spans="1:56" ht="75" customHeight="1">
      <c r="A516" s="70">
        <v>515</v>
      </c>
      <c r="B516" s="71" t="s">
        <v>6591</v>
      </c>
      <c r="C516" s="71" t="s">
        <v>264</v>
      </c>
      <c r="D516" s="71" t="s">
        <v>6592</v>
      </c>
      <c r="E516" s="71" t="s">
        <v>1565</v>
      </c>
      <c r="F516" s="71" t="s">
        <v>54</v>
      </c>
      <c r="G516" s="71" t="s">
        <v>125</v>
      </c>
      <c r="H516" s="71" t="s">
        <v>233</v>
      </c>
      <c r="I516" s="71" t="s">
        <v>194</v>
      </c>
      <c r="J516" s="71" t="s">
        <v>1432</v>
      </c>
      <c r="K516" s="71" t="s">
        <v>315</v>
      </c>
      <c r="L516" s="71" t="s">
        <v>6593</v>
      </c>
      <c r="M516" s="71" t="s">
        <v>6594</v>
      </c>
      <c r="N516" s="71" t="s">
        <v>1710</v>
      </c>
      <c r="O516" s="71" t="s">
        <v>1506</v>
      </c>
      <c r="P516" s="71" t="s">
        <v>60</v>
      </c>
      <c r="Q516" s="71" t="s">
        <v>81</v>
      </c>
      <c r="R516" s="71" t="s">
        <v>1669</v>
      </c>
      <c r="S516" s="71" t="s">
        <v>62</v>
      </c>
      <c r="T516" s="71" t="s">
        <v>62</v>
      </c>
      <c r="U516" s="71" t="s">
        <v>63</v>
      </c>
      <c r="V516" s="71" t="s">
        <v>63</v>
      </c>
      <c r="W516" s="71" t="s">
        <v>63</v>
      </c>
      <c r="X516" s="71" t="s">
        <v>63</v>
      </c>
      <c r="Y516" s="71" t="s">
        <v>62</v>
      </c>
      <c r="Z516" s="71" t="s">
        <v>63</v>
      </c>
      <c r="AA516" s="71" t="s">
        <v>63</v>
      </c>
      <c r="AB516" s="71" t="s">
        <v>64</v>
      </c>
      <c r="AC516" s="71" t="s">
        <v>100</v>
      </c>
      <c r="AD516" s="71" t="s">
        <v>62</v>
      </c>
      <c r="AE516" s="71" t="s">
        <v>62</v>
      </c>
      <c r="AF516" s="71" t="s">
        <v>63</v>
      </c>
      <c r="AG516" s="71" t="s">
        <v>63</v>
      </c>
      <c r="AH516" s="71" t="s">
        <v>85</v>
      </c>
      <c r="AI516" s="71" t="s">
        <v>63</v>
      </c>
      <c r="AJ516" s="71" t="s">
        <v>132</v>
      </c>
      <c r="AK516" s="71" t="s">
        <v>132</v>
      </c>
      <c r="AL516" s="71" t="s">
        <v>62</v>
      </c>
      <c r="AM516" s="71" t="s">
        <v>62</v>
      </c>
      <c r="AN516" s="71" t="s">
        <v>6595</v>
      </c>
      <c r="AO516" s="71" t="s">
        <v>6596</v>
      </c>
      <c r="AP516" s="71" t="s">
        <v>6597</v>
      </c>
      <c r="AQ516" s="71" t="s">
        <v>6598</v>
      </c>
      <c r="AR516" s="71" t="s">
        <v>63</v>
      </c>
      <c r="AS516" s="71" t="s">
        <v>6599</v>
      </c>
      <c r="AT516" s="71" t="s">
        <v>62</v>
      </c>
      <c r="AU516" s="71" t="s">
        <v>72</v>
      </c>
      <c r="AV516" s="79" t="str" cm="1">
        <f t="array" ref="AV51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16" s="79" t="str" cm="1">
        <f t="array" ref="AW51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16" s="71" t="str" cm="1">
        <f t="array" ref="AX51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16" s="71" t="s">
        <v>63</v>
      </c>
      <c r="AZ516" s="71"/>
      <c r="BA516" s="71" t="s">
        <v>6600</v>
      </c>
      <c r="BB516" s="73" t="s">
        <v>6601</v>
      </c>
      <c r="BC516" s="36"/>
      <c r="BD516" s="35"/>
    </row>
    <row r="517" spans="1:56" ht="75" customHeight="1">
      <c r="A517" s="70">
        <v>516</v>
      </c>
      <c r="B517" s="71" t="s">
        <v>6602</v>
      </c>
      <c r="C517" s="71" t="s">
        <v>625</v>
      </c>
      <c r="D517" s="71" t="s">
        <v>6603</v>
      </c>
      <c r="E517" s="71" t="s">
        <v>1452</v>
      </c>
      <c r="F517" s="71" t="s">
        <v>54</v>
      </c>
      <c r="G517" s="71" t="s">
        <v>125</v>
      </c>
      <c r="H517" s="71" t="s">
        <v>97</v>
      </c>
      <c r="I517" s="71" t="s">
        <v>6604</v>
      </c>
      <c r="J517" s="71" t="s">
        <v>1831</v>
      </c>
      <c r="K517" s="71" t="s">
        <v>175</v>
      </c>
      <c r="L517" s="71" t="s">
        <v>6605</v>
      </c>
      <c r="M517" s="71" t="s">
        <v>6606</v>
      </c>
      <c r="N517" s="71" t="s">
        <v>1505</v>
      </c>
      <c r="O517" s="71" t="s">
        <v>1668</v>
      </c>
      <c r="P517" s="71" t="s">
        <v>60</v>
      </c>
      <c r="Q517" s="71" t="s">
        <v>81</v>
      </c>
      <c r="R517" s="71" t="s">
        <v>1669</v>
      </c>
      <c r="S517" s="71" t="s">
        <v>62</v>
      </c>
      <c r="T517" s="71" t="s">
        <v>62</v>
      </c>
      <c r="U517" s="71" t="s">
        <v>62</v>
      </c>
      <c r="V517" s="71" t="s">
        <v>62</v>
      </c>
      <c r="W517" s="71" t="s">
        <v>62</v>
      </c>
      <c r="X517" s="71" t="s">
        <v>62</v>
      </c>
      <c r="Y517" s="71" t="s">
        <v>62</v>
      </c>
      <c r="Z517" s="71" t="s">
        <v>62</v>
      </c>
      <c r="AA517" s="71" t="s">
        <v>62</v>
      </c>
      <c r="AB517" s="71" t="s">
        <v>142</v>
      </c>
      <c r="AC517" s="71" t="s">
        <v>100</v>
      </c>
      <c r="AD517" s="71" t="s">
        <v>62</v>
      </c>
      <c r="AE517" s="71" t="s">
        <v>62</v>
      </c>
      <c r="AF517" s="71" t="s">
        <v>62</v>
      </c>
      <c r="AG517" s="71" t="s">
        <v>63</v>
      </c>
      <c r="AH517" s="71" t="s">
        <v>66</v>
      </c>
      <c r="AI517" s="71" t="s">
        <v>63</v>
      </c>
      <c r="AJ517" s="71" t="s">
        <v>62</v>
      </c>
      <c r="AK517" s="71" t="s">
        <v>62</v>
      </c>
      <c r="AL517" s="71" t="s">
        <v>62</v>
      </c>
      <c r="AM517" s="71" t="s">
        <v>62</v>
      </c>
      <c r="AN517" s="71" t="s">
        <v>6607</v>
      </c>
      <c r="AO517" s="71" t="s">
        <v>6608</v>
      </c>
      <c r="AP517" s="71" t="s">
        <v>6609</v>
      </c>
      <c r="AQ517" s="71" t="s">
        <v>366</v>
      </c>
      <c r="AR517" s="71" t="s">
        <v>63</v>
      </c>
      <c r="AS517" s="71"/>
      <c r="AT517" s="71" t="s">
        <v>62</v>
      </c>
      <c r="AU517" s="71" t="s">
        <v>1702</v>
      </c>
      <c r="AV517" s="79" cm="1">
        <f t="array" ref="AV51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517" s="79" cm="1">
        <f t="array" ref="AW51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517" s="71" t="str" cm="1">
        <f t="array" ref="AX51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517" s="71" t="s">
        <v>63</v>
      </c>
      <c r="AZ517" s="71"/>
      <c r="BA517" s="71" t="s">
        <v>6610</v>
      </c>
      <c r="BB517" s="73"/>
      <c r="BC517" s="36"/>
      <c r="BD517" s="35"/>
    </row>
    <row r="518" spans="1:56" ht="75" customHeight="1">
      <c r="A518" s="70">
        <v>517</v>
      </c>
      <c r="B518" s="71" t="s">
        <v>6611</v>
      </c>
      <c r="C518" s="71" t="s">
        <v>800</v>
      </c>
      <c r="D518" s="71" t="s">
        <v>6612</v>
      </c>
      <c r="E518" s="71" t="s">
        <v>1575</v>
      </c>
      <c r="F518" s="71" t="s">
        <v>231</v>
      </c>
      <c r="G518" s="71" t="s">
        <v>736</v>
      </c>
      <c r="H518" s="71" t="s">
        <v>217</v>
      </c>
      <c r="I518" s="71" t="s">
        <v>935</v>
      </c>
      <c r="J518" s="71" t="s">
        <v>1432</v>
      </c>
      <c r="K518" s="71" t="s">
        <v>218</v>
      </c>
      <c r="L518" s="71" t="s">
        <v>6613</v>
      </c>
      <c r="M518" s="71" t="s">
        <v>6614</v>
      </c>
      <c r="N518" s="71"/>
      <c r="O518" s="71"/>
      <c r="P518" s="71"/>
      <c r="Q518" s="71"/>
      <c r="R518" s="71"/>
      <c r="S518" s="71"/>
      <c r="T518" s="71"/>
      <c r="U518" s="71"/>
      <c r="V518" s="71"/>
      <c r="W518" s="71"/>
      <c r="X518" s="71"/>
      <c r="Y518" s="71"/>
      <c r="Z518" s="71"/>
      <c r="AA518" s="71"/>
      <c r="AB518" s="71" t="s">
        <v>64</v>
      </c>
      <c r="AC518" s="71" t="s">
        <v>65</v>
      </c>
      <c r="AD518" s="71" t="s">
        <v>62</v>
      </c>
      <c r="AE518" s="71" t="s">
        <v>62</v>
      </c>
      <c r="AF518" s="71" t="s">
        <v>63</v>
      </c>
      <c r="AG518" s="71"/>
      <c r="AH518" s="71" t="s">
        <v>66</v>
      </c>
      <c r="AI518" s="71" t="s">
        <v>63</v>
      </c>
      <c r="AJ518" s="71" t="s">
        <v>63</v>
      </c>
      <c r="AK518" s="71" t="s">
        <v>63</v>
      </c>
      <c r="AL518" s="71" t="s">
        <v>132</v>
      </c>
      <c r="AM518" s="71" t="s">
        <v>132</v>
      </c>
      <c r="AN518" s="71"/>
      <c r="AO518" s="71"/>
      <c r="AP518" s="71" t="s">
        <v>6615</v>
      </c>
      <c r="AQ518" s="71" t="s">
        <v>935</v>
      </c>
      <c r="AR518" s="71" t="s">
        <v>62</v>
      </c>
      <c r="AS518" s="71"/>
      <c r="AT518" s="71" t="s">
        <v>63</v>
      </c>
      <c r="AU518" s="71"/>
      <c r="AV518" s="79" t="str" cm="1">
        <f t="array" ref="AV51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18" s="79" t="str" cm="1">
        <f t="array" ref="AW51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18" s="71" t="str" cm="1">
        <f t="array" ref="AX51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18" s="71"/>
      <c r="AZ518" s="71"/>
      <c r="BA518" s="71" t="s">
        <v>6616</v>
      </c>
      <c r="BB518" s="73" t="s">
        <v>6617</v>
      </c>
      <c r="BC518" s="36"/>
      <c r="BD518" s="35"/>
    </row>
    <row r="519" spans="1:56" ht="75" customHeight="1">
      <c r="A519" s="70">
        <v>518</v>
      </c>
      <c r="B519" s="71" t="s">
        <v>6618</v>
      </c>
      <c r="C519" s="71" t="s">
        <v>735</v>
      </c>
      <c r="D519" s="71" t="s">
        <v>6619</v>
      </c>
      <c r="E519" s="71" t="s">
        <v>1486</v>
      </c>
      <c r="F519" s="71" t="s">
        <v>231</v>
      </c>
      <c r="G519" s="71" t="s">
        <v>736</v>
      </c>
      <c r="H519" s="71" t="s">
        <v>217</v>
      </c>
      <c r="I519" s="71" t="s">
        <v>842</v>
      </c>
      <c r="J519" s="71" t="s">
        <v>1432</v>
      </c>
      <c r="K519" s="71" t="s">
        <v>315</v>
      </c>
      <c r="L519" s="71" t="s">
        <v>6620</v>
      </c>
      <c r="M519" s="71" t="s">
        <v>6621</v>
      </c>
      <c r="N519" s="71"/>
      <c r="O519" s="71" t="s">
        <v>1506</v>
      </c>
      <c r="P519" s="71"/>
      <c r="Q519" s="71"/>
      <c r="R519" s="71"/>
      <c r="S519" s="71"/>
      <c r="T519" s="71"/>
      <c r="U519" s="71"/>
      <c r="V519" s="71"/>
      <c r="W519" s="71"/>
      <c r="X519" s="71"/>
      <c r="Y519" s="71"/>
      <c r="Z519" s="71"/>
      <c r="AA519" s="71"/>
      <c r="AB519" s="71" t="s">
        <v>142</v>
      </c>
      <c r="AC519" s="71" t="s">
        <v>65</v>
      </c>
      <c r="AD519" s="71" t="s">
        <v>62</v>
      </c>
      <c r="AE519" s="71" t="s">
        <v>63</v>
      </c>
      <c r="AF519" s="71" t="s">
        <v>63</v>
      </c>
      <c r="AG519" s="71"/>
      <c r="AH519" s="71" t="s">
        <v>66</v>
      </c>
      <c r="AI519" s="71" t="s">
        <v>63</v>
      </c>
      <c r="AJ519" s="71" t="s">
        <v>62</v>
      </c>
      <c r="AK519" s="71" t="s">
        <v>62</v>
      </c>
      <c r="AL519" s="71" t="s">
        <v>63</v>
      </c>
      <c r="AM519" s="71" t="s">
        <v>63</v>
      </c>
      <c r="AN519" s="71"/>
      <c r="AO519" s="71"/>
      <c r="AP519" s="71" t="s">
        <v>5470</v>
      </c>
      <c r="AQ519" s="71" t="s">
        <v>105</v>
      </c>
      <c r="AR519" s="71" t="s">
        <v>63</v>
      </c>
      <c r="AS519" s="71"/>
      <c r="AT519" s="71" t="s">
        <v>63</v>
      </c>
      <c r="AU519" s="71"/>
      <c r="AV519" s="79" t="str" cm="1">
        <f t="array" ref="AV51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19" s="79" t="str" cm="1">
        <f t="array" ref="AW51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19" s="71" t="str" cm="1">
        <f t="array" ref="AX51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19" s="71"/>
      <c r="AZ519" s="71"/>
      <c r="BA519" s="71" t="s">
        <v>6622</v>
      </c>
      <c r="BB519" s="73" t="s">
        <v>6623</v>
      </c>
      <c r="BC519" s="36"/>
      <c r="BD519" s="35"/>
    </row>
    <row r="520" spans="1:56" ht="75" customHeight="1">
      <c r="A520" s="70">
        <v>519</v>
      </c>
      <c r="B520" s="71" t="s">
        <v>6624</v>
      </c>
      <c r="C520" s="71" t="s">
        <v>289</v>
      </c>
      <c r="D520" s="71" t="s">
        <v>6625</v>
      </c>
      <c r="E520" s="71" t="s">
        <v>1748</v>
      </c>
      <c r="F520" s="71" t="s">
        <v>231</v>
      </c>
      <c r="G520" s="71" t="s">
        <v>232</v>
      </c>
      <c r="H520" s="71" t="s">
        <v>233</v>
      </c>
      <c r="I520" s="71" t="s">
        <v>2169</v>
      </c>
      <c r="J520" s="71" t="s">
        <v>1432</v>
      </c>
      <c r="K520" s="71" t="s">
        <v>266</v>
      </c>
      <c r="L520" s="71" t="s">
        <v>6626</v>
      </c>
      <c r="M520" s="71" t="s">
        <v>6627</v>
      </c>
      <c r="N520" s="71"/>
      <c r="O520" s="71" t="s">
        <v>1609</v>
      </c>
      <c r="P520" s="71"/>
      <c r="Q520" s="71"/>
      <c r="R520" s="71"/>
      <c r="S520" s="71"/>
      <c r="T520" s="71"/>
      <c r="U520" s="71"/>
      <c r="V520" s="71"/>
      <c r="W520" s="71"/>
      <c r="X520" s="71"/>
      <c r="Y520" s="71"/>
      <c r="Z520" s="71"/>
      <c r="AA520" s="71"/>
      <c r="AB520" s="71" t="s">
        <v>64</v>
      </c>
      <c r="AC520" s="71" t="s">
        <v>84</v>
      </c>
      <c r="AD520" s="71" t="s">
        <v>62</v>
      </c>
      <c r="AE520" s="71" t="s">
        <v>63</v>
      </c>
      <c r="AF520" s="71" t="s">
        <v>63</v>
      </c>
      <c r="AG520" s="71"/>
      <c r="AH520" s="71" t="s">
        <v>66</v>
      </c>
      <c r="AI520" s="71" t="s">
        <v>63</v>
      </c>
      <c r="AJ520" s="71" t="s">
        <v>63</v>
      </c>
      <c r="AK520" s="71" t="s">
        <v>63</v>
      </c>
      <c r="AL520" s="71" t="s">
        <v>132</v>
      </c>
      <c r="AM520" s="71" t="s">
        <v>132</v>
      </c>
      <c r="AN520" s="71"/>
      <c r="AO520" s="71"/>
      <c r="AP520" s="71" t="s">
        <v>6628</v>
      </c>
      <c r="AQ520" s="71" t="s">
        <v>465</v>
      </c>
      <c r="AR520" s="71" t="s">
        <v>63</v>
      </c>
      <c r="AS520" s="71"/>
      <c r="AT520" s="71" t="s">
        <v>62</v>
      </c>
      <c r="AU520" s="71"/>
      <c r="AV520" s="79" t="str" cm="1">
        <f t="array" ref="AV52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20" s="79" t="str" cm="1">
        <f t="array" ref="AW52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20" s="71" t="str" cm="1">
        <f t="array" ref="AX52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20" s="71"/>
      <c r="AZ520" s="71"/>
      <c r="BA520" s="71" t="s">
        <v>6629</v>
      </c>
      <c r="BB520" s="73"/>
      <c r="BC520" s="36"/>
      <c r="BD520" s="35"/>
    </row>
    <row r="521" spans="1:56" ht="75" customHeight="1">
      <c r="A521" s="70">
        <v>520</v>
      </c>
      <c r="B521" s="71" t="s">
        <v>6630</v>
      </c>
      <c r="C521" s="71" t="s">
        <v>6631</v>
      </c>
      <c r="D521" s="71" t="s">
        <v>6632</v>
      </c>
      <c r="E521" s="71" t="s">
        <v>1748</v>
      </c>
      <c r="F521" s="71" t="s">
        <v>54</v>
      </c>
      <c r="G521" s="71" t="s">
        <v>125</v>
      </c>
      <c r="H521" s="71" t="s">
        <v>56</v>
      </c>
      <c r="I521" s="71" t="s">
        <v>6633</v>
      </c>
      <c r="J521" s="71" t="s">
        <v>6634</v>
      </c>
      <c r="K521" s="71" t="s">
        <v>1738</v>
      </c>
      <c r="L521" s="71" t="s">
        <v>6635</v>
      </c>
      <c r="M521" s="71" t="s">
        <v>6636</v>
      </c>
      <c r="N521" s="71" t="s">
        <v>1710</v>
      </c>
      <c r="O521" s="71" t="s">
        <v>1668</v>
      </c>
      <c r="P521" s="71" t="s">
        <v>60</v>
      </c>
      <c r="Q521" s="71" t="s">
        <v>81</v>
      </c>
      <c r="R521" s="71" t="s">
        <v>1669</v>
      </c>
      <c r="S521" s="71" t="s">
        <v>62</v>
      </c>
      <c r="T521" s="71" t="s">
        <v>62</v>
      </c>
      <c r="U521" s="71" t="s">
        <v>62</v>
      </c>
      <c r="V521" s="71" t="s">
        <v>62</v>
      </c>
      <c r="W521" s="71" t="s">
        <v>62</v>
      </c>
      <c r="X521" s="71" t="s">
        <v>62</v>
      </c>
      <c r="Y521" s="71" t="s">
        <v>62</v>
      </c>
      <c r="Z521" s="71" t="s">
        <v>63</v>
      </c>
      <c r="AA521" s="71" t="s">
        <v>62</v>
      </c>
      <c r="AB521" s="71" t="s">
        <v>64</v>
      </c>
      <c r="AC521" s="71" t="s">
        <v>100</v>
      </c>
      <c r="AD521" s="71" t="s">
        <v>62</v>
      </c>
      <c r="AE521" s="71" t="s">
        <v>62</v>
      </c>
      <c r="AF521" s="71" t="s">
        <v>62</v>
      </c>
      <c r="AG521" s="71" t="s">
        <v>63</v>
      </c>
      <c r="AH521" s="71" t="s">
        <v>85</v>
      </c>
      <c r="AI521" s="71" t="s">
        <v>63</v>
      </c>
      <c r="AJ521" s="71" t="s">
        <v>63</v>
      </c>
      <c r="AK521" s="71" t="s">
        <v>63</v>
      </c>
      <c r="AL521" s="71" t="s">
        <v>132</v>
      </c>
      <c r="AM521" s="71" t="s">
        <v>132</v>
      </c>
      <c r="AN521" s="71" t="s">
        <v>6637</v>
      </c>
      <c r="AO521" s="71" t="s">
        <v>6638</v>
      </c>
      <c r="AP521" s="71" t="s">
        <v>6639</v>
      </c>
      <c r="AQ521" s="71" t="s">
        <v>465</v>
      </c>
      <c r="AR521" s="71" t="s">
        <v>63</v>
      </c>
      <c r="AS521" s="71"/>
      <c r="AT521" s="71" t="s">
        <v>62</v>
      </c>
      <c r="AU521" s="71" t="s">
        <v>1702</v>
      </c>
      <c r="AV521" s="79" cm="1">
        <f t="array" ref="AV52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521" s="79" cm="1">
        <f t="array" ref="AW52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521" s="71" t="str" cm="1">
        <f t="array" ref="AX52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521" s="71" t="s">
        <v>63</v>
      </c>
      <c r="AZ521" s="71"/>
      <c r="BA521" s="71" t="s">
        <v>6640</v>
      </c>
      <c r="BB521" s="73" t="s">
        <v>149</v>
      </c>
      <c r="BC521" s="36"/>
      <c r="BD521" s="35"/>
    </row>
    <row r="522" spans="1:56" ht="75" customHeight="1">
      <c r="A522" s="70">
        <v>521</v>
      </c>
      <c r="B522" s="71" t="s">
        <v>6641</v>
      </c>
      <c r="C522" s="71" t="s">
        <v>5239</v>
      </c>
      <c r="D522" s="71" t="s">
        <v>6642</v>
      </c>
      <c r="E522" s="71" t="s">
        <v>1522</v>
      </c>
      <c r="F522" s="71" t="s">
        <v>231</v>
      </c>
      <c r="G522" s="71" t="s">
        <v>584</v>
      </c>
      <c r="H522" s="71" t="s">
        <v>233</v>
      </c>
      <c r="I522" s="71" t="s">
        <v>250</v>
      </c>
      <c r="J522" s="71" t="s">
        <v>1432</v>
      </c>
      <c r="K522" s="71" t="s">
        <v>243</v>
      </c>
      <c r="L522" s="71" t="s">
        <v>6643</v>
      </c>
      <c r="M522" s="71" t="s">
        <v>6644</v>
      </c>
      <c r="N522" s="71"/>
      <c r="O522" s="71"/>
      <c r="P522" s="71"/>
      <c r="Q522" s="71"/>
      <c r="R522" s="71"/>
      <c r="S522" s="71"/>
      <c r="T522" s="71"/>
      <c r="U522" s="71"/>
      <c r="V522" s="71"/>
      <c r="W522" s="71"/>
      <c r="X522" s="71"/>
      <c r="Y522" s="71"/>
      <c r="Z522" s="71"/>
      <c r="AA522" s="71"/>
      <c r="AB522" s="71" t="s">
        <v>64</v>
      </c>
      <c r="AC522" s="71" t="s">
        <v>100</v>
      </c>
      <c r="AD522" s="71" t="s">
        <v>62</v>
      </c>
      <c r="AE522" s="71" t="s">
        <v>63</v>
      </c>
      <c r="AF522" s="71" t="s">
        <v>63</v>
      </c>
      <c r="AG522" s="71"/>
      <c r="AH522" s="71" t="s">
        <v>66</v>
      </c>
      <c r="AI522" s="71" t="s">
        <v>132</v>
      </c>
      <c r="AJ522" s="71" t="s">
        <v>63</v>
      </c>
      <c r="AK522" s="71" t="s">
        <v>63</v>
      </c>
      <c r="AL522" s="71" t="s">
        <v>63</v>
      </c>
      <c r="AM522" s="71" t="s">
        <v>132</v>
      </c>
      <c r="AN522" s="71"/>
      <c r="AO522" s="71"/>
      <c r="AP522" s="71" t="s">
        <v>6645</v>
      </c>
      <c r="AQ522" s="71" t="s">
        <v>6646</v>
      </c>
      <c r="AR522" s="71" t="s">
        <v>132</v>
      </c>
      <c r="AS522" s="71"/>
      <c r="AT522" s="71" t="s">
        <v>63</v>
      </c>
      <c r="AU522" s="71"/>
      <c r="AV522" s="79" t="str" cm="1">
        <f t="array" ref="AV52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22" s="79" t="str" cm="1">
        <f t="array" ref="AW52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22" s="71" t="str" cm="1">
        <f t="array" ref="AX52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22" s="71"/>
      <c r="AZ522" s="71"/>
      <c r="BA522" s="22" t="s">
        <v>6647</v>
      </c>
      <c r="BB522" s="73" t="s">
        <v>6648</v>
      </c>
      <c r="BC522" s="36"/>
      <c r="BD522" s="35"/>
    </row>
    <row r="523" spans="1:56" ht="75" customHeight="1">
      <c r="A523" s="70">
        <v>522</v>
      </c>
      <c r="B523" s="71" t="s">
        <v>6649</v>
      </c>
      <c r="C523" s="71" t="s">
        <v>800</v>
      </c>
      <c r="D523" s="71" t="s">
        <v>6650</v>
      </c>
      <c r="E523" s="71" t="s">
        <v>1502</v>
      </c>
      <c r="F523" s="71" t="s">
        <v>231</v>
      </c>
      <c r="G523" s="71" t="s">
        <v>736</v>
      </c>
      <c r="H523" s="71" t="s">
        <v>217</v>
      </c>
      <c r="I523" s="71" t="s">
        <v>2022</v>
      </c>
      <c r="J523" s="71" t="s">
        <v>1432</v>
      </c>
      <c r="K523" s="71" t="s">
        <v>266</v>
      </c>
      <c r="L523" s="71" t="s">
        <v>6651</v>
      </c>
      <c r="M523" s="71" t="s">
        <v>6652</v>
      </c>
      <c r="N523" s="71"/>
      <c r="O523" s="71"/>
      <c r="P523" s="71"/>
      <c r="Q523" s="71"/>
      <c r="R523" s="71"/>
      <c r="S523" s="71"/>
      <c r="T523" s="71"/>
      <c r="U523" s="71"/>
      <c r="V523" s="71"/>
      <c r="W523" s="71"/>
      <c r="X523" s="71"/>
      <c r="Y523" s="71"/>
      <c r="Z523" s="71"/>
      <c r="AA523" s="71"/>
      <c r="AB523" s="71" t="s">
        <v>64</v>
      </c>
      <c r="AC523" s="71" t="s">
        <v>65</v>
      </c>
      <c r="AD523" s="71" t="s">
        <v>62</v>
      </c>
      <c r="AE523" s="71" t="s">
        <v>63</v>
      </c>
      <c r="AF523" s="71" t="s">
        <v>63</v>
      </c>
      <c r="AG523" s="71"/>
      <c r="AH523" s="71" t="s">
        <v>66</v>
      </c>
      <c r="AI523" s="71" t="s">
        <v>63</v>
      </c>
      <c r="AJ523" s="71" t="s">
        <v>63</v>
      </c>
      <c r="AK523" s="71" t="s">
        <v>63</v>
      </c>
      <c r="AL523" s="71" t="s">
        <v>62</v>
      </c>
      <c r="AM523" s="71" t="s">
        <v>63</v>
      </c>
      <c r="AN523" s="71"/>
      <c r="AO523" s="71"/>
      <c r="AP523" s="71" t="s">
        <v>6653</v>
      </c>
      <c r="AQ523" s="71" t="s">
        <v>321</v>
      </c>
      <c r="AR523" s="71" t="s">
        <v>63</v>
      </c>
      <c r="AS523" s="71"/>
      <c r="AT523" s="71" t="s">
        <v>63</v>
      </c>
      <c r="AU523" s="71"/>
      <c r="AV523" s="79" t="str" cm="1">
        <f t="array" ref="AV52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23" s="79" t="str" cm="1">
        <f t="array" ref="AW52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23" s="71" t="str" cm="1">
        <f t="array" ref="AX52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23" s="71"/>
      <c r="AZ523" s="71"/>
      <c r="BA523" s="71" t="s">
        <v>6654</v>
      </c>
      <c r="BB523" s="73" t="s">
        <v>6655</v>
      </c>
      <c r="BC523" s="36"/>
      <c r="BD523" s="35"/>
    </row>
    <row r="524" spans="1:56" ht="75" customHeight="1">
      <c r="A524" s="70">
        <v>523</v>
      </c>
      <c r="B524" s="71" t="s">
        <v>645</v>
      </c>
      <c r="C524" s="71" t="s">
        <v>264</v>
      </c>
      <c r="D524" s="71" t="s">
        <v>6656</v>
      </c>
      <c r="E524" s="71" t="s">
        <v>1505</v>
      </c>
      <c r="F524" s="71" t="s">
        <v>54</v>
      </c>
      <c r="G524" s="71" t="s">
        <v>125</v>
      </c>
      <c r="H524" s="71" t="s">
        <v>233</v>
      </c>
      <c r="I524" s="71" t="s">
        <v>842</v>
      </c>
      <c r="J524" s="71" t="s">
        <v>1432</v>
      </c>
      <c r="K524" s="71" t="s">
        <v>315</v>
      </c>
      <c r="L524" s="71" t="s">
        <v>6657</v>
      </c>
      <c r="M524" s="71" t="s">
        <v>6658</v>
      </c>
      <c r="N524" s="71" t="s">
        <v>1575</v>
      </c>
      <c r="O524" s="71" t="s">
        <v>1506</v>
      </c>
      <c r="P524" s="71" t="s">
        <v>155</v>
      </c>
      <c r="Q524" s="71" t="s">
        <v>155</v>
      </c>
      <c r="R524" s="71" t="s">
        <v>1669</v>
      </c>
      <c r="S524" s="71" t="s">
        <v>62</v>
      </c>
      <c r="T524" s="71" t="s">
        <v>62</v>
      </c>
      <c r="U524" s="71" t="s">
        <v>62</v>
      </c>
      <c r="V524" s="71" t="s">
        <v>62</v>
      </c>
      <c r="W524" s="71" t="s">
        <v>63</v>
      </c>
      <c r="X524" s="71" t="s">
        <v>62</v>
      </c>
      <c r="Y524" s="71" t="s">
        <v>62</v>
      </c>
      <c r="Z524" s="71" t="s">
        <v>63</v>
      </c>
      <c r="AA524" s="71" t="s">
        <v>62</v>
      </c>
      <c r="AB524" s="71" t="s">
        <v>64</v>
      </c>
      <c r="AC524" s="71" t="s">
        <v>100</v>
      </c>
      <c r="AD524" s="71" t="s">
        <v>62</v>
      </c>
      <c r="AE524" s="71" t="s">
        <v>62</v>
      </c>
      <c r="AF524" s="71" t="s">
        <v>62</v>
      </c>
      <c r="AG524" s="71" t="s">
        <v>63</v>
      </c>
      <c r="AH524" s="71" t="s">
        <v>85</v>
      </c>
      <c r="AI524" s="71" t="s">
        <v>63</v>
      </c>
      <c r="AJ524" s="71" t="s">
        <v>132</v>
      </c>
      <c r="AK524" s="71" t="s">
        <v>63</v>
      </c>
      <c r="AL524" s="71" t="s">
        <v>63</v>
      </c>
      <c r="AM524" s="71" t="s">
        <v>132</v>
      </c>
      <c r="AN524" s="71" t="s">
        <v>6659</v>
      </c>
      <c r="AO524" s="71" t="s">
        <v>6660</v>
      </c>
      <c r="AP524" s="71" t="s">
        <v>6661</v>
      </c>
      <c r="AQ524" s="71" t="s">
        <v>6662</v>
      </c>
      <c r="AR524" s="71" t="s">
        <v>63</v>
      </c>
      <c r="AS524" s="71"/>
      <c r="AT524" s="71" t="s">
        <v>63</v>
      </c>
      <c r="AU524" s="71" t="s">
        <v>72</v>
      </c>
      <c r="AV524" s="79" t="str" cm="1">
        <f t="array" ref="AV52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24" s="79" t="str" cm="1">
        <f t="array" ref="AW52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24" s="71" t="str" cm="1">
        <f t="array" ref="AX52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24" s="71" t="s">
        <v>63</v>
      </c>
      <c r="AZ524" s="71"/>
      <c r="BA524" s="71" t="s">
        <v>6663</v>
      </c>
      <c r="BB524" s="73" t="s">
        <v>654</v>
      </c>
      <c r="BC524" s="36"/>
      <c r="BD524" s="35"/>
    </row>
    <row r="525" spans="1:56" ht="75" customHeight="1">
      <c r="A525" s="70">
        <v>524</v>
      </c>
      <c r="B525" s="71" t="s">
        <v>4907</v>
      </c>
      <c r="C525" s="71" t="s">
        <v>5248</v>
      </c>
      <c r="D525" s="71" t="s">
        <v>6664</v>
      </c>
      <c r="E525" s="71" t="s">
        <v>1494</v>
      </c>
      <c r="F525" s="71" t="s">
        <v>231</v>
      </c>
      <c r="G525" s="71" t="s">
        <v>584</v>
      </c>
      <c r="H525" s="71" t="s">
        <v>56</v>
      </c>
      <c r="I525" s="71" t="s">
        <v>6665</v>
      </c>
      <c r="J525" s="71" t="s">
        <v>1927</v>
      </c>
      <c r="K525" s="71" t="s">
        <v>6666</v>
      </c>
      <c r="L525" s="71" t="s">
        <v>6667</v>
      </c>
      <c r="M525" s="71" t="s">
        <v>6668</v>
      </c>
      <c r="N525" s="71"/>
      <c r="O525" s="71"/>
      <c r="P525" s="71"/>
      <c r="Q525" s="71"/>
      <c r="R525" s="71"/>
      <c r="S525" s="71"/>
      <c r="T525" s="71"/>
      <c r="U525" s="71"/>
      <c r="V525" s="71"/>
      <c r="W525" s="71"/>
      <c r="X525" s="71"/>
      <c r="Y525" s="71"/>
      <c r="Z525" s="71"/>
      <c r="AA525" s="71"/>
      <c r="AB525" s="71" t="s">
        <v>64</v>
      </c>
      <c r="AC525" s="71" t="s">
        <v>100</v>
      </c>
      <c r="AD525" s="71" t="s">
        <v>62</v>
      </c>
      <c r="AE525" s="71" t="s">
        <v>62</v>
      </c>
      <c r="AF525" s="71" t="s">
        <v>62</v>
      </c>
      <c r="AG525" s="71"/>
      <c r="AH525" s="71" t="s">
        <v>66</v>
      </c>
      <c r="AI525" s="71" t="s">
        <v>63</v>
      </c>
      <c r="AJ525" s="71" t="s">
        <v>63</v>
      </c>
      <c r="AK525" s="71" t="s">
        <v>63</v>
      </c>
      <c r="AL525" s="71" t="s">
        <v>62</v>
      </c>
      <c r="AM525" s="71" t="s">
        <v>132</v>
      </c>
      <c r="AN525" s="71"/>
      <c r="AO525" s="71"/>
      <c r="AP525" s="71" t="s">
        <v>6669</v>
      </c>
      <c r="AQ525" s="71" t="s">
        <v>6670</v>
      </c>
      <c r="AR525" s="71" t="s">
        <v>63</v>
      </c>
      <c r="AS525" s="71"/>
      <c r="AT525" s="71" t="s">
        <v>63</v>
      </c>
      <c r="AU525" s="71"/>
      <c r="AV525" s="79" t="str" cm="1">
        <f t="array" ref="AV52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25" s="79" t="str" cm="1">
        <f t="array" ref="AW52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25" s="71" t="str" cm="1">
        <f t="array" ref="AX52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25" s="71"/>
      <c r="AZ525" s="71"/>
      <c r="BA525" s="71" t="s">
        <v>6671</v>
      </c>
      <c r="BB525" s="73" t="s">
        <v>3356</v>
      </c>
      <c r="BC525" s="36"/>
      <c r="BD525" s="35"/>
    </row>
    <row r="526" spans="1:56" ht="75" customHeight="1">
      <c r="A526" s="70">
        <v>525</v>
      </c>
      <c r="B526" s="71" t="s">
        <v>6672</v>
      </c>
      <c r="C526" s="71" t="s">
        <v>735</v>
      </c>
      <c r="D526" s="71" t="s">
        <v>6673</v>
      </c>
      <c r="E526" s="71" t="s">
        <v>1452</v>
      </c>
      <c r="F526" s="71" t="s">
        <v>231</v>
      </c>
      <c r="G526" s="71" t="s">
        <v>736</v>
      </c>
      <c r="H526" s="71" t="s">
        <v>217</v>
      </c>
      <c r="I526" s="71" t="s">
        <v>840</v>
      </c>
      <c r="J526" s="71" t="s">
        <v>1432</v>
      </c>
      <c r="K526" s="71" t="s">
        <v>315</v>
      </c>
      <c r="L526" s="71" t="s">
        <v>6674</v>
      </c>
      <c r="M526" s="71" t="s">
        <v>6675</v>
      </c>
      <c r="N526" s="71"/>
      <c r="O526" s="71"/>
      <c r="P526" s="71"/>
      <c r="Q526" s="71"/>
      <c r="R526" s="71"/>
      <c r="S526" s="71"/>
      <c r="T526" s="71"/>
      <c r="U526" s="71"/>
      <c r="V526" s="71"/>
      <c r="W526" s="71"/>
      <c r="X526" s="71"/>
      <c r="Y526" s="71"/>
      <c r="Z526" s="71"/>
      <c r="AA526" s="71"/>
      <c r="AB526" s="71" t="s">
        <v>64</v>
      </c>
      <c r="AC526" s="71" t="s">
        <v>65</v>
      </c>
      <c r="AD526" s="71" t="s">
        <v>62</v>
      </c>
      <c r="AE526" s="71" t="s">
        <v>63</v>
      </c>
      <c r="AF526" s="71" t="s">
        <v>63</v>
      </c>
      <c r="AG526" s="71"/>
      <c r="AH526" s="71" t="s">
        <v>66</v>
      </c>
      <c r="AI526" s="71" t="s">
        <v>63</v>
      </c>
      <c r="AJ526" s="71" t="s">
        <v>63</v>
      </c>
      <c r="AK526" s="71" t="s">
        <v>63</v>
      </c>
      <c r="AL526" s="71" t="s">
        <v>62</v>
      </c>
      <c r="AM526" s="71" t="s">
        <v>63</v>
      </c>
      <c r="AN526" s="71"/>
      <c r="AO526" s="71"/>
      <c r="AP526" s="71" t="s">
        <v>6676</v>
      </c>
      <c r="AQ526" s="71" t="s">
        <v>840</v>
      </c>
      <c r="AR526" s="71" t="s">
        <v>62</v>
      </c>
      <c r="AS526" s="71"/>
      <c r="AT526" s="71" t="s">
        <v>63</v>
      </c>
      <c r="AU526" s="71"/>
      <c r="AV526" s="79" t="str" cm="1">
        <f t="array" ref="AV52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26" s="79" t="str" cm="1">
        <f t="array" ref="AW52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26" s="71" t="str" cm="1">
        <f t="array" ref="AX52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26" s="71"/>
      <c r="AZ526" s="71"/>
      <c r="BA526" s="71" t="s">
        <v>6677</v>
      </c>
      <c r="BB526" s="73" t="s">
        <v>6678</v>
      </c>
      <c r="BC526" s="36"/>
      <c r="BD526" s="35"/>
    </row>
    <row r="527" spans="1:56" ht="75" customHeight="1">
      <c r="A527" s="70">
        <v>526</v>
      </c>
      <c r="B527" s="71" t="s">
        <v>6679</v>
      </c>
      <c r="C527" s="71" t="s">
        <v>706</v>
      </c>
      <c r="D527" s="71" t="s">
        <v>6680</v>
      </c>
      <c r="E527" s="71" t="s">
        <v>1461</v>
      </c>
      <c r="F527" s="71" t="s">
        <v>54</v>
      </c>
      <c r="G527" s="71" t="s">
        <v>125</v>
      </c>
      <c r="H527" s="71" t="s">
        <v>233</v>
      </c>
      <c r="I527" s="71" t="s">
        <v>1215</v>
      </c>
      <c r="J527" s="71" t="s">
        <v>1432</v>
      </c>
      <c r="K527" s="71" t="s">
        <v>243</v>
      </c>
      <c r="L527" s="71" t="s">
        <v>6681</v>
      </c>
      <c r="M527" s="71" t="s">
        <v>6682</v>
      </c>
      <c r="N527" s="71"/>
      <c r="O527" s="71" t="s">
        <v>1506</v>
      </c>
      <c r="P527" s="71" t="s">
        <v>60</v>
      </c>
      <c r="Q527" s="71" t="s">
        <v>431</v>
      </c>
      <c r="R527" s="71" t="s">
        <v>189</v>
      </c>
      <c r="S527" s="71" t="s">
        <v>62</v>
      </c>
      <c r="T527" s="71" t="s">
        <v>62</v>
      </c>
      <c r="U527" s="71" t="s">
        <v>62</v>
      </c>
      <c r="V527" s="71" t="s">
        <v>63</v>
      </c>
      <c r="W527" s="71" t="s">
        <v>63</v>
      </c>
      <c r="X527" s="71" t="s">
        <v>63</v>
      </c>
      <c r="Y527" s="71" t="s">
        <v>62</v>
      </c>
      <c r="Z527" s="71" t="s">
        <v>62</v>
      </c>
      <c r="AA527" s="71" t="s">
        <v>63</v>
      </c>
      <c r="AB527" s="71" t="s">
        <v>64</v>
      </c>
      <c r="AC527" s="71" t="s">
        <v>65</v>
      </c>
      <c r="AD527" s="71" t="s">
        <v>62</v>
      </c>
      <c r="AE527" s="71" t="s">
        <v>62</v>
      </c>
      <c r="AF527" s="71" t="s">
        <v>63</v>
      </c>
      <c r="AG527" s="71" t="s">
        <v>63</v>
      </c>
      <c r="AH527" s="71" t="s">
        <v>85</v>
      </c>
      <c r="AI527" s="71" t="s">
        <v>63</v>
      </c>
      <c r="AJ527" s="71" t="s">
        <v>63</v>
      </c>
      <c r="AK527" s="71" t="s">
        <v>63</v>
      </c>
      <c r="AL527" s="71" t="s">
        <v>62</v>
      </c>
      <c r="AM527" s="71" t="s">
        <v>132</v>
      </c>
      <c r="AN527" s="71" t="s">
        <v>6683</v>
      </c>
      <c r="AO527" s="71" t="s">
        <v>6684</v>
      </c>
      <c r="AP527" s="71" t="s">
        <v>6685</v>
      </c>
      <c r="AQ527" s="71" t="s">
        <v>6686</v>
      </c>
      <c r="AR527" s="71" t="s">
        <v>132</v>
      </c>
      <c r="AS527" s="71"/>
      <c r="AT527" s="71" t="s">
        <v>63</v>
      </c>
      <c r="AU527" s="71" t="s">
        <v>1802</v>
      </c>
      <c r="AV527" s="79" cm="1">
        <f t="array" ref="AV52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0.03</v>
      </c>
      <c r="AW527" s="79" cm="1">
        <f t="array" ref="AW52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0.03</v>
      </c>
      <c r="AX527" s="71" t="str" cm="1">
        <f t="array" ref="AX52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527" s="71" t="s">
        <v>63</v>
      </c>
      <c r="AZ527" s="71"/>
      <c r="BA527" s="71" t="s">
        <v>6687</v>
      </c>
      <c r="BB527" s="73" t="s">
        <v>6688</v>
      </c>
      <c r="BC527" s="36"/>
      <c r="BD527" s="35"/>
    </row>
    <row r="528" spans="1:56" ht="75" customHeight="1">
      <c r="A528" s="70">
        <v>527</v>
      </c>
      <c r="B528" s="71" t="s">
        <v>6689</v>
      </c>
      <c r="C528" s="71" t="s">
        <v>5249</v>
      </c>
      <c r="D528" s="71" t="s">
        <v>6690</v>
      </c>
      <c r="E528" s="71" t="s">
        <v>1478</v>
      </c>
      <c r="F528" s="71" t="s">
        <v>54</v>
      </c>
      <c r="G528" s="71" t="s">
        <v>125</v>
      </c>
      <c r="H528" s="71" t="s">
        <v>97</v>
      </c>
      <c r="I528" s="71" t="s">
        <v>6691</v>
      </c>
      <c r="J528" s="71" t="s">
        <v>6692</v>
      </c>
      <c r="K528" s="71" t="s">
        <v>6693</v>
      </c>
      <c r="L528" s="71" t="s">
        <v>6694</v>
      </c>
      <c r="M528" s="71" t="s">
        <v>6695</v>
      </c>
      <c r="N528" s="71" t="s">
        <v>1710</v>
      </c>
      <c r="O528" s="71" t="s">
        <v>1506</v>
      </c>
      <c r="P528" s="71" t="s">
        <v>60</v>
      </c>
      <c r="Q528" s="71" t="s">
        <v>155</v>
      </c>
      <c r="R528" s="71" t="s">
        <v>1669</v>
      </c>
      <c r="S528" s="71" t="s">
        <v>62</v>
      </c>
      <c r="T528" s="71" t="s">
        <v>62</v>
      </c>
      <c r="U528" s="71" t="s">
        <v>62</v>
      </c>
      <c r="V528" s="71" t="s">
        <v>63</v>
      </c>
      <c r="W528" s="71" t="s">
        <v>63</v>
      </c>
      <c r="X528" s="71" t="s">
        <v>62</v>
      </c>
      <c r="Y528" s="71" t="s">
        <v>62</v>
      </c>
      <c r="Z528" s="71" t="s">
        <v>63</v>
      </c>
      <c r="AA528" s="71" t="s">
        <v>62</v>
      </c>
      <c r="AB528" s="71" t="s">
        <v>64</v>
      </c>
      <c r="AC528" s="71" t="s">
        <v>65</v>
      </c>
      <c r="AD528" s="71" t="s">
        <v>62</v>
      </c>
      <c r="AE528" s="71" t="s">
        <v>62</v>
      </c>
      <c r="AF528" s="71" t="s">
        <v>63</v>
      </c>
      <c r="AG528" s="71" t="s">
        <v>63</v>
      </c>
      <c r="AH528" s="71" t="s">
        <v>85</v>
      </c>
      <c r="AI528" s="71" t="s">
        <v>63</v>
      </c>
      <c r="AJ528" s="71" t="s">
        <v>63</v>
      </c>
      <c r="AK528" s="71" t="s">
        <v>63</v>
      </c>
      <c r="AL528" s="71" t="s">
        <v>62</v>
      </c>
      <c r="AM528" s="71" t="s">
        <v>63</v>
      </c>
      <c r="AN528" s="71" t="s">
        <v>6696</v>
      </c>
      <c r="AO528" s="71" t="s">
        <v>6697</v>
      </c>
      <c r="AP528" s="71" t="s">
        <v>6698</v>
      </c>
      <c r="AQ528" s="71" t="s">
        <v>366</v>
      </c>
      <c r="AR528" s="71" t="s">
        <v>63</v>
      </c>
      <c r="AS528" s="71"/>
      <c r="AT528" s="71" t="s">
        <v>63</v>
      </c>
      <c r="AU528" s="71" t="s">
        <v>72</v>
      </c>
      <c r="AV528" s="79" t="str" cm="1">
        <f t="array" ref="AV52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28" s="79" t="str" cm="1">
        <f t="array" ref="AW52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28" s="71" t="str" cm="1">
        <f t="array" ref="AX52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28" s="71" t="s">
        <v>63</v>
      </c>
      <c r="AZ528" s="71"/>
      <c r="BA528" s="71" t="s">
        <v>6699</v>
      </c>
      <c r="BB528" s="73" t="s">
        <v>6700</v>
      </c>
      <c r="BC528" s="36"/>
      <c r="BD528" s="35"/>
    </row>
    <row r="529" spans="1:56" ht="75" customHeight="1">
      <c r="A529" s="70">
        <v>528</v>
      </c>
      <c r="B529" s="71" t="s">
        <v>6701</v>
      </c>
      <c r="C529" s="71" t="s">
        <v>735</v>
      </c>
      <c r="D529" s="71" t="s">
        <v>6702</v>
      </c>
      <c r="E529" s="71" t="s">
        <v>4413</v>
      </c>
      <c r="F529" s="71" t="s">
        <v>231</v>
      </c>
      <c r="G529" s="71" t="s">
        <v>736</v>
      </c>
      <c r="H529" s="71" t="s">
        <v>217</v>
      </c>
      <c r="I529" s="71" t="s">
        <v>842</v>
      </c>
      <c r="J529" s="71" t="s">
        <v>1432</v>
      </c>
      <c r="K529" s="71" t="s">
        <v>315</v>
      </c>
      <c r="L529" s="71" t="s">
        <v>6703</v>
      </c>
      <c r="M529" s="71" t="s">
        <v>6704</v>
      </c>
      <c r="N529" s="71"/>
      <c r="O529" s="71"/>
      <c r="P529" s="71"/>
      <c r="Q529" s="71"/>
      <c r="R529" s="71"/>
      <c r="S529" s="71"/>
      <c r="T529" s="71"/>
      <c r="U529" s="71"/>
      <c r="V529" s="71"/>
      <c r="W529" s="71"/>
      <c r="X529" s="71"/>
      <c r="Y529" s="71"/>
      <c r="Z529" s="71"/>
      <c r="AA529" s="71"/>
      <c r="AB529" s="71" t="s">
        <v>64</v>
      </c>
      <c r="AC529" s="71" t="s">
        <v>65</v>
      </c>
      <c r="AD529" s="71" t="s">
        <v>62</v>
      </c>
      <c r="AE529" s="71" t="s">
        <v>63</v>
      </c>
      <c r="AF529" s="71" t="s">
        <v>63</v>
      </c>
      <c r="AG529" s="71"/>
      <c r="AH529" s="71" t="s">
        <v>66</v>
      </c>
      <c r="AI529" s="71" t="s">
        <v>63</v>
      </c>
      <c r="AJ529" s="71" t="s">
        <v>63</v>
      </c>
      <c r="AK529" s="71" t="s">
        <v>132</v>
      </c>
      <c r="AL529" s="71" t="s">
        <v>62</v>
      </c>
      <c r="AM529" s="71" t="s">
        <v>63</v>
      </c>
      <c r="AN529" s="71"/>
      <c r="AO529" s="71"/>
      <c r="AP529" s="71" t="s">
        <v>6705</v>
      </c>
      <c r="AQ529" s="71" t="s">
        <v>465</v>
      </c>
      <c r="AR529" s="71" t="s">
        <v>63</v>
      </c>
      <c r="AS529" s="71"/>
      <c r="AT529" s="71" t="s">
        <v>62</v>
      </c>
      <c r="AU529" s="71"/>
      <c r="AV529" s="79" t="str" cm="1">
        <f t="array" ref="AV52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29" s="79" t="str" cm="1">
        <f t="array" ref="AW52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29" s="71" t="str" cm="1">
        <f t="array" ref="AX52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29" s="71"/>
      <c r="AZ529" s="71"/>
      <c r="BA529" s="71" t="s">
        <v>6706</v>
      </c>
      <c r="BB529" s="73"/>
      <c r="BC529" s="36"/>
      <c r="BD529" s="35"/>
    </row>
    <row r="530" spans="1:56" ht="75" customHeight="1">
      <c r="A530" s="70">
        <v>529</v>
      </c>
      <c r="B530" s="71" t="s">
        <v>6707</v>
      </c>
      <c r="C530" s="71" t="s">
        <v>381</v>
      </c>
      <c r="D530" s="71" t="s">
        <v>6708</v>
      </c>
      <c r="E530" s="71" t="s">
        <v>1565</v>
      </c>
      <c r="F530" s="71" t="s">
        <v>54</v>
      </c>
      <c r="G530" s="71" t="s">
        <v>125</v>
      </c>
      <c r="H530" s="71" t="s">
        <v>97</v>
      </c>
      <c r="I530" s="71" t="s">
        <v>6709</v>
      </c>
      <c r="J530" s="71" t="s">
        <v>6710</v>
      </c>
      <c r="K530" s="71" t="s">
        <v>2101</v>
      </c>
      <c r="L530" s="71" t="s">
        <v>6711</v>
      </c>
      <c r="M530" s="71" t="s">
        <v>6712</v>
      </c>
      <c r="N530" s="71" t="s">
        <v>1710</v>
      </c>
      <c r="O530" s="71" t="s">
        <v>4237</v>
      </c>
      <c r="P530" s="71" t="s">
        <v>60</v>
      </c>
      <c r="Q530" s="71" t="s">
        <v>155</v>
      </c>
      <c r="R530" s="71" t="s">
        <v>1669</v>
      </c>
      <c r="S530" s="71" t="s">
        <v>62</v>
      </c>
      <c r="T530" s="71" t="s">
        <v>62</v>
      </c>
      <c r="U530" s="71" t="s">
        <v>62</v>
      </c>
      <c r="V530" s="71" t="s">
        <v>62</v>
      </c>
      <c r="W530" s="71" t="s">
        <v>62</v>
      </c>
      <c r="X530" s="71" t="s">
        <v>62</v>
      </c>
      <c r="Y530" s="71" t="s">
        <v>62</v>
      </c>
      <c r="Z530" s="71" t="s">
        <v>63</v>
      </c>
      <c r="AA530" s="71" t="s">
        <v>62</v>
      </c>
      <c r="AB530" s="71" t="s">
        <v>64</v>
      </c>
      <c r="AC530" s="71" t="s">
        <v>84</v>
      </c>
      <c r="AD530" s="71" t="s">
        <v>62</v>
      </c>
      <c r="AE530" s="71" t="s">
        <v>62</v>
      </c>
      <c r="AF530" s="71" t="s">
        <v>63</v>
      </c>
      <c r="AG530" s="71" t="s">
        <v>63</v>
      </c>
      <c r="AH530" s="71" t="s">
        <v>85</v>
      </c>
      <c r="AI530" s="71" t="s">
        <v>63</v>
      </c>
      <c r="AJ530" s="71" t="s">
        <v>63</v>
      </c>
      <c r="AK530" s="71" t="s">
        <v>63</v>
      </c>
      <c r="AL530" s="71" t="s">
        <v>62</v>
      </c>
      <c r="AM530" s="71" t="s">
        <v>62</v>
      </c>
      <c r="AN530" s="71" t="s">
        <v>6713</v>
      </c>
      <c r="AO530" s="71" t="s">
        <v>6714</v>
      </c>
      <c r="AP530" s="71" t="s">
        <v>6715</v>
      </c>
      <c r="AQ530" s="71" t="s">
        <v>6716</v>
      </c>
      <c r="AR530" s="71" t="s">
        <v>132</v>
      </c>
      <c r="AS530" s="71"/>
      <c r="AT530" s="71" t="s">
        <v>63</v>
      </c>
      <c r="AU530" s="71" t="s">
        <v>72</v>
      </c>
      <c r="AV530" s="79" t="str" cm="1">
        <f t="array" ref="AV53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30" s="79" t="str" cm="1">
        <f t="array" ref="AW53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30" s="71" t="str" cm="1">
        <f t="array" ref="AX53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30" s="71" t="s">
        <v>63</v>
      </c>
      <c r="AZ530" s="71"/>
      <c r="BA530" s="71" t="s">
        <v>6717</v>
      </c>
      <c r="BB530" s="73" t="s">
        <v>6718</v>
      </c>
      <c r="BC530" s="36"/>
      <c r="BD530" s="35"/>
    </row>
    <row r="531" spans="1:56" ht="75" customHeight="1">
      <c r="A531" s="70">
        <v>530</v>
      </c>
      <c r="B531" s="71" t="s">
        <v>6719</v>
      </c>
      <c r="C531" s="71" t="s">
        <v>381</v>
      </c>
      <c r="D531" s="71" t="s">
        <v>6720</v>
      </c>
      <c r="E531" s="71" t="s">
        <v>1494</v>
      </c>
      <c r="F531" s="71" t="s">
        <v>54</v>
      </c>
      <c r="G531" s="71" t="s">
        <v>125</v>
      </c>
      <c r="H531" s="71" t="s">
        <v>233</v>
      </c>
      <c r="I531" s="71" t="s">
        <v>1215</v>
      </c>
      <c r="J531" s="71" t="s">
        <v>1432</v>
      </c>
      <c r="K531" s="71" t="s">
        <v>243</v>
      </c>
      <c r="L531" s="71" t="s">
        <v>6721</v>
      </c>
      <c r="M531" s="71" t="s">
        <v>6722</v>
      </c>
      <c r="N531" s="71" t="s">
        <v>1710</v>
      </c>
      <c r="O531" s="71" t="s">
        <v>1609</v>
      </c>
      <c r="P531" s="71" t="s">
        <v>60</v>
      </c>
      <c r="Q531" s="71" t="s">
        <v>431</v>
      </c>
      <c r="R531" s="71" t="s">
        <v>189</v>
      </c>
      <c r="S531" s="71" t="s">
        <v>62</v>
      </c>
      <c r="T531" s="71" t="s">
        <v>62</v>
      </c>
      <c r="U531" s="71" t="s">
        <v>62</v>
      </c>
      <c r="V531" s="71" t="s">
        <v>62</v>
      </c>
      <c r="W531" s="71" t="s">
        <v>62</v>
      </c>
      <c r="X531" s="71" t="s">
        <v>63</v>
      </c>
      <c r="Y531" s="71" t="s">
        <v>62</v>
      </c>
      <c r="Z531" s="71" t="s">
        <v>63</v>
      </c>
      <c r="AA531" s="71" t="s">
        <v>62</v>
      </c>
      <c r="AB531" s="71" t="s">
        <v>64</v>
      </c>
      <c r="AC531" s="71" t="s">
        <v>65</v>
      </c>
      <c r="AD531" s="71" t="s">
        <v>62</v>
      </c>
      <c r="AE531" s="71" t="s">
        <v>62</v>
      </c>
      <c r="AF531" s="71" t="s">
        <v>63</v>
      </c>
      <c r="AG531" s="71" t="s">
        <v>63</v>
      </c>
      <c r="AH531" s="71" t="s">
        <v>85</v>
      </c>
      <c r="AI531" s="71" t="s">
        <v>63</v>
      </c>
      <c r="AJ531" s="71" t="s">
        <v>63</v>
      </c>
      <c r="AK531" s="71" t="s">
        <v>63</v>
      </c>
      <c r="AL531" s="71" t="s">
        <v>62</v>
      </c>
      <c r="AM531" s="71" t="s">
        <v>62</v>
      </c>
      <c r="AN531" s="71" t="s">
        <v>6723</v>
      </c>
      <c r="AO531" s="71"/>
      <c r="AP531" s="71" t="s">
        <v>6724</v>
      </c>
      <c r="AQ531" s="71" t="s">
        <v>711</v>
      </c>
      <c r="AR531" s="71" t="s">
        <v>63</v>
      </c>
      <c r="AS531" s="71"/>
      <c r="AT531" s="71" t="s">
        <v>63</v>
      </c>
      <c r="AU531" s="71" t="s">
        <v>72</v>
      </c>
      <c r="AV531" s="79" t="str" cm="1">
        <f t="array" ref="AV53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31" s="79" t="str" cm="1">
        <f t="array" ref="AW53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31" s="71" t="str" cm="1">
        <f t="array" ref="AX53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31" s="71" t="s">
        <v>63</v>
      </c>
      <c r="AZ531" s="71"/>
      <c r="BA531" s="71" t="s">
        <v>6725</v>
      </c>
      <c r="BB531" s="73" t="s">
        <v>6726</v>
      </c>
      <c r="BC531" s="36"/>
      <c r="BD531" s="35"/>
    </row>
    <row r="532" spans="1:56" ht="75" customHeight="1">
      <c r="A532" s="70">
        <v>531</v>
      </c>
      <c r="B532" s="71" t="s">
        <v>6727</v>
      </c>
      <c r="C532" s="71" t="s">
        <v>381</v>
      </c>
      <c r="D532" s="71" t="s">
        <v>6728</v>
      </c>
      <c r="E532" s="71" t="s">
        <v>1502</v>
      </c>
      <c r="F532" s="71" t="s">
        <v>54</v>
      </c>
      <c r="G532" s="71" t="s">
        <v>125</v>
      </c>
      <c r="H532" s="71" t="s">
        <v>217</v>
      </c>
      <c r="I532" s="71" t="s">
        <v>194</v>
      </c>
      <c r="J532" s="71" t="s">
        <v>1432</v>
      </c>
      <c r="K532" s="71" t="s">
        <v>315</v>
      </c>
      <c r="L532" s="71" t="s">
        <v>6729</v>
      </c>
      <c r="M532" s="71" t="s">
        <v>6730</v>
      </c>
      <c r="N532" s="71" t="s">
        <v>1430</v>
      </c>
      <c r="O532" s="71" t="s">
        <v>1609</v>
      </c>
      <c r="P532" s="71" t="s">
        <v>60</v>
      </c>
      <c r="Q532" s="71" t="s">
        <v>188</v>
      </c>
      <c r="R532" s="71" t="s">
        <v>189</v>
      </c>
      <c r="S532" s="71" t="s">
        <v>62</v>
      </c>
      <c r="T532" s="71" t="s">
        <v>62</v>
      </c>
      <c r="U532" s="71" t="s">
        <v>62</v>
      </c>
      <c r="V532" s="71" t="s">
        <v>63</v>
      </c>
      <c r="W532" s="71" t="s">
        <v>63</v>
      </c>
      <c r="X532" s="71" t="s">
        <v>62</v>
      </c>
      <c r="Y532" s="71" t="s">
        <v>62</v>
      </c>
      <c r="Z532" s="71" t="s">
        <v>63</v>
      </c>
      <c r="AA532" s="71" t="s">
        <v>63</v>
      </c>
      <c r="AB532" s="71" t="s">
        <v>64</v>
      </c>
      <c r="AC532" s="71" t="s">
        <v>65</v>
      </c>
      <c r="AD532" s="71" t="s">
        <v>62</v>
      </c>
      <c r="AE532" s="71" t="s">
        <v>63</v>
      </c>
      <c r="AF532" s="71" t="s">
        <v>63</v>
      </c>
      <c r="AG532" s="71" t="s">
        <v>63</v>
      </c>
      <c r="AH532" s="71" t="s">
        <v>915</v>
      </c>
      <c r="AI532" s="71" t="s">
        <v>63</v>
      </c>
      <c r="AJ532" s="71" t="s">
        <v>62</v>
      </c>
      <c r="AK532" s="71" t="s">
        <v>132</v>
      </c>
      <c r="AL532" s="71" t="s">
        <v>62</v>
      </c>
      <c r="AM532" s="71" t="s">
        <v>62</v>
      </c>
      <c r="AN532" s="71" t="s">
        <v>6731</v>
      </c>
      <c r="AO532" s="71" t="s">
        <v>6732</v>
      </c>
      <c r="AP532" s="71" t="s">
        <v>6733</v>
      </c>
      <c r="AQ532" s="71" t="s">
        <v>6734</v>
      </c>
      <c r="AR532" s="71" t="s">
        <v>62</v>
      </c>
      <c r="AS532" s="71"/>
      <c r="AT532" s="71" t="s">
        <v>63</v>
      </c>
      <c r="AU532" s="71" t="s">
        <v>72</v>
      </c>
      <c r="AV532" s="79" t="str" cm="1">
        <f t="array" ref="AV53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32" s="79" t="str" cm="1">
        <f t="array" ref="AW53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32" s="71" t="str" cm="1">
        <f t="array" ref="AX53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32" s="71" t="s">
        <v>63</v>
      </c>
      <c r="AZ532" s="71"/>
      <c r="BA532" s="22" t="s">
        <v>6735</v>
      </c>
      <c r="BB532" s="73" t="s">
        <v>6736</v>
      </c>
      <c r="BC532" s="36"/>
      <c r="BD532" s="35"/>
    </row>
    <row r="533" spans="1:56" ht="75" customHeight="1">
      <c r="A533" s="70">
        <v>532</v>
      </c>
      <c r="B533" s="71" t="s">
        <v>6737</v>
      </c>
      <c r="C533" s="71" t="s">
        <v>522</v>
      </c>
      <c r="D533" s="71" t="s">
        <v>6738</v>
      </c>
      <c r="E533" s="71" t="s">
        <v>1494</v>
      </c>
      <c r="F533" s="71" t="s">
        <v>54</v>
      </c>
      <c r="G533" s="71" t="s">
        <v>125</v>
      </c>
      <c r="H533" s="71" t="s">
        <v>233</v>
      </c>
      <c r="I533" s="71" t="s">
        <v>2158</v>
      </c>
      <c r="J533" s="71" t="s">
        <v>1432</v>
      </c>
      <c r="K533" s="71" t="s">
        <v>266</v>
      </c>
      <c r="L533" s="71" t="s">
        <v>6739</v>
      </c>
      <c r="M533" s="71" t="s">
        <v>6740</v>
      </c>
      <c r="N533" s="71" t="s">
        <v>1748</v>
      </c>
      <c r="O533" s="71" t="s">
        <v>1668</v>
      </c>
      <c r="P533" s="71" t="s">
        <v>60</v>
      </c>
      <c r="Q533" s="71" t="s">
        <v>81</v>
      </c>
      <c r="R533" s="71" t="s">
        <v>1669</v>
      </c>
      <c r="S533" s="71" t="s">
        <v>62</v>
      </c>
      <c r="T533" s="71" t="s">
        <v>62</v>
      </c>
      <c r="U533" s="71" t="s">
        <v>62</v>
      </c>
      <c r="V533" s="71" t="s">
        <v>63</v>
      </c>
      <c r="W533" s="71" t="s">
        <v>63</v>
      </c>
      <c r="X533" s="71" t="s">
        <v>63</v>
      </c>
      <c r="Y533" s="71" t="s">
        <v>62</v>
      </c>
      <c r="Z533" s="71" t="s">
        <v>63</v>
      </c>
      <c r="AA533" s="71" t="s">
        <v>63</v>
      </c>
      <c r="AB533" s="71" t="s">
        <v>64</v>
      </c>
      <c r="AC533" s="71" t="s">
        <v>65</v>
      </c>
      <c r="AD533" s="71" t="s">
        <v>62</v>
      </c>
      <c r="AE533" s="71" t="s">
        <v>63</v>
      </c>
      <c r="AF533" s="71" t="s">
        <v>63</v>
      </c>
      <c r="AG533" s="71" t="s">
        <v>63</v>
      </c>
      <c r="AH533" s="71" t="s">
        <v>85</v>
      </c>
      <c r="AI533" s="71" t="s">
        <v>63</v>
      </c>
      <c r="AJ533" s="71" t="s">
        <v>63</v>
      </c>
      <c r="AK533" s="71" t="s">
        <v>63</v>
      </c>
      <c r="AL533" s="71" t="s">
        <v>62</v>
      </c>
      <c r="AM533" s="71" t="s">
        <v>63</v>
      </c>
      <c r="AN533" s="71" t="s">
        <v>6741</v>
      </c>
      <c r="AO533" s="71" t="s">
        <v>6742</v>
      </c>
      <c r="AP533" s="71"/>
      <c r="AQ533" s="71" t="s">
        <v>5334</v>
      </c>
      <c r="AR533" s="71" t="s">
        <v>62</v>
      </c>
      <c r="AS533" s="71"/>
      <c r="AT533" s="71" t="s">
        <v>63</v>
      </c>
      <c r="AU533" s="71" t="s">
        <v>1713</v>
      </c>
      <c r="AV533" s="79" cm="1">
        <f t="array" ref="AV53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533" s="79" cm="1">
        <f t="array" ref="AW53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533" s="71" t="str" cm="1">
        <f t="array" ref="AX53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533" s="71" t="s">
        <v>63</v>
      </c>
      <c r="AZ533" s="71"/>
      <c r="BA533" s="71" t="s">
        <v>6743</v>
      </c>
      <c r="BB533" s="73" t="s">
        <v>6744</v>
      </c>
      <c r="BC533" s="36"/>
      <c r="BD533" s="35"/>
    </row>
    <row r="534" spans="1:56" ht="75" customHeight="1">
      <c r="A534" s="70">
        <v>533</v>
      </c>
      <c r="B534" s="71" t="s">
        <v>6745</v>
      </c>
      <c r="C534" s="71" t="s">
        <v>4346</v>
      </c>
      <c r="D534" s="71" t="s">
        <v>6746</v>
      </c>
      <c r="E534" s="71" t="s">
        <v>1505</v>
      </c>
      <c r="F534" s="71" t="s">
        <v>231</v>
      </c>
      <c r="G534" s="71" t="s">
        <v>786</v>
      </c>
      <c r="H534" s="71" t="s">
        <v>217</v>
      </c>
      <c r="I534" s="71" t="s">
        <v>250</v>
      </c>
      <c r="J534" s="71" t="s">
        <v>1432</v>
      </c>
      <c r="K534" s="71" t="s">
        <v>243</v>
      </c>
      <c r="L534" s="71" t="s">
        <v>6747</v>
      </c>
      <c r="M534" s="71" t="s">
        <v>6748</v>
      </c>
      <c r="N534" s="71"/>
      <c r="O534" s="71"/>
      <c r="P534" s="71"/>
      <c r="Q534" s="71"/>
      <c r="R534" s="71"/>
      <c r="S534" s="71"/>
      <c r="T534" s="71"/>
      <c r="U534" s="71"/>
      <c r="V534" s="71"/>
      <c r="W534" s="71"/>
      <c r="X534" s="71"/>
      <c r="Y534" s="71"/>
      <c r="Z534" s="71"/>
      <c r="AA534" s="71"/>
      <c r="AB534" s="71" t="s">
        <v>64</v>
      </c>
      <c r="AC534" s="71" t="s">
        <v>65</v>
      </c>
      <c r="AD534" s="71" t="s">
        <v>62</v>
      </c>
      <c r="AE534" s="71" t="s">
        <v>62</v>
      </c>
      <c r="AF534" s="71" t="s">
        <v>63</v>
      </c>
      <c r="AG534" s="71"/>
      <c r="AH534" s="71" t="s">
        <v>85</v>
      </c>
      <c r="AI534" s="71" t="s">
        <v>63</v>
      </c>
      <c r="AJ534" s="71" t="s">
        <v>63</v>
      </c>
      <c r="AK534" s="71" t="s">
        <v>63</v>
      </c>
      <c r="AL534" s="71" t="s">
        <v>62</v>
      </c>
      <c r="AM534" s="71" t="s">
        <v>63</v>
      </c>
      <c r="AN534" s="71"/>
      <c r="AO534" s="71"/>
      <c r="AP534" s="71" t="s">
        <v>6749</v>
      </c>
      <c r="AQ534" s="71" t="s">
        <v>250</v>
      </c>
      <c r="AR534" s="71" t="s">
        <v>62</v>
      </c>
      <c r="AS534" s="71"/>
      <c r="AT534" s="71" t="s">
        <v>63</v>
      </c>
      <c r="AU534" s="71"/>
      <c r="AV534" s="79" t="str" cm="1">
        <f t="array" ref="AV53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34" s="79" t="str" cm="1">
        <f t="array" ref="AW53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34" s="71" t="str" cm="1">
        <f t="array" ref="AX53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34" s="71"/>
      <c r="AZ534" s="71"/>
      <c r="BA534" s="71"/>
      <c r="BB534" s="73"/>
      <c r="BC534" s="36"/>
      <c r="BD534" s="35"/>
    </row>
    <row r="535" spans="1:56" ht="75" customHeight="1">
      <c r="A535" s="70">
        <v>534</v>
      </c>
      <c r="B535" s="71" t="s">
        <v>6750</v>
      </c>
      <c r="C535" s="71" t="s">
        <v>735</v>
      </c>
      <c r="D535" s="71" t="s">
        <v>6751</v>
      </c>
      <c r="E535" s="71" t="s">
        <v>1478</v>
      </c>
      <c r="F535" s="71" t="s">
        <v>231</v>
      </c>
      <c r="G535" s="71" t="s">
        <v>736</v>
      </c>
      <c r="H535" s="71" t="s">
        <v>233</v>
      </c>
      <c r="I535" s="71" t="s">
        <v>250</v>
      </c>
      <c r="J535" s="71" t="s">
        <v>1432</v>
      </c>
      <c r="K535" s="71" t="s">
        <v>243</v>
      </c>
      <c r="L535" s="71" t="s">
        <v>6752</v>
      </c>
      <c r="M535" s="71" t="s">
        <v>6753</v>
      </c>
      <c r="N535" s="71"/>
      <c r="O535" s="71"/>
      <c r="P535" s="71"/>
      <c r="Q535" s="71"/>
      <c r="R535" s="71"/>
      <c r="S535" s="71"/>
      <c r="T535" s="71"/>
      <c r="U535" s="71"/>
      <c r="V535" s="71"/>
      <c r="W535" s="71"/>
      <c r="X535" s="71"/>
      <c r="Y535" s="71"/>
      <c r="Z535" s="71"/>
      <c r="AA535" s="71"/>
      <c r="AB535" s="71" t="s">
        <v>64</v>
      </c>
      <c r="AC535" s="71" t="s">
        <v>65</v>
      </c>
      <c r="AD535" s="71" t="s">
        <v>62</v>
      </c>
      <c r="AE535" s="71" t="s">
        <v>62</v>
      </c>
      <c r="AF535" s="71" t="s">
        <v>62</v>
      </c>
      <c r="AG535" s="71"/>
      <c r="AH535" s="71" t="s">
        <v>1515</v>
      </c>
      <c r="AI535" s="71" t="s">
        <v>63</v>
      </c>
      <c r="AJ535" s="71" t="s">
        <v>63</v>
      </c>
      <c r="AK535" s="71" t="s">
        <v>63</v>
      </c>
      <c r="AL535" s="71" t="s">
        <v>132</v>
      </c>
      <c r="AM535" s="71" t="s">
        <v>132</v>
      </c>
      <c r="AN535" s="71"/>
      <c r="AO535" s="71"/>
      <c r="AP535" s="71" t="s">
        <v>6754</v>
      </c>
      <c r="AQ535" s="71" t="s">
        <v>6755</v>
      </c>
      <c r="AR535" s="71" t="s">
        <v>132</v>
      </c>
      <c r="AS535" s="71"/>
      <c r="AT535" s="71" t="s">
        <v>63</v>
      </c>
      <c r="AU535" s="71"/>
      <c r="AV535" s="79" t="str" cm="1">
        <f t="array" ref="AV53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35" s="79" t="str" cm="1">
        <f t="array" ref="AW53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35" s="71" t="str" cm="1">
        <f t="array" ref="AX53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35" s="71"/>
      <c r="AZ535" s="71"/>
      <c r="BA535" s="71" t="s">
        <v>6756</v>
      </c>
      <c r="BB535" s="73" t="s">
        <v>6757</v>
      </c>
      <c r="BC535" s="36"/>
      <c r="BD535" s="35"/>
    </row>
    <row r="536" spans="1:56" ht="75" customHeight="1">
      <c r="A536" s="70">
        <v>535</v>
      </c>
      <c r="B536" s="71" t="s">
        <v>6758</v>
      </c>
      <c r="C536" s="71" t="s">
        <v>381</v>
      </c>
      <c r="D536" s="71" t="s">
        <v>6759</v>
      </c>
      <c r="E536" s="71" t="s">
        <v>1461</v>
      </c>
      <c r="F536" s="71" t="s">
        <v>54</v>
      </c>
      <c r="G536" s="71" t="s">
        <v>125</v>
      </c>
      <c r="H536" s="71" t="s">
        <v>217</v>
      </c>
      <c r="I536" s="71" t="s">
        <v>2143</v>
      </c>
      <c r="J536" s="71" t="s">
        <v>1432</v>
      </c>
      <c r="K536" s="71" t="s">
        <v>266</v>
      </c>
      <c r="L536" s="71" t="s">
        <v>6760</v>
      </c>
      <c r="M536" s="71" t="s">
        <v>6761</v>
      </c>
      <c r="N536" s="71" t="s">
        <v>1522</v>
      </c>
      <c r="O536" s="71" t="s">
        <v>1609</v>
      </c>
      <c r="P536" s="71" t="s">
        <v>60</v>
      </c>
      <c r="Q536" s="71" t="s">
        <v>431</v>
      </c>
      <c r="R536" s="71" t="s">
        <v>189</v>
      </c>
      <c r="S536" s="71" t="s">
        <v>62</v>
      </c>
      <c r="T536" s="71" t="s">
        <v>62</v>
      </c>
      <c r="U536" s="71" t="s">
        <v>62</v>
      </c>
      <c r="V536" s="71" t="s">
        <v>63</v>
      </c>
      <c r="W536" s="71" t="s">
        <v>63</v>
      </c>
      <c r="X536" s="71" t="s">
        <v>63</v>
      </c>
      <c r="Y536" s="71" t="s">
        <v>62</v>
      </c>
      <c r="Z536" s="71" t="s">
        <v>63</v>
      </c>
      <c r="AA536" s="71" t="s">
        <v>63</v>
      </c>
      <c r="AB536" s="71" t="s">
        <v>64</v>
      </c>
      <c r="AC536" s="71" t="s">
        <v>65</v>
      </c>
      <c r="AD536" s="71" t="s">
        <v>62</v>
      </c>
      <c r="AE536" s="71" t="s">
        <v>62</v>
      </c>
      <c r="AF536" s="71" t="s">
        <v>63</v>
      </c>
      <c r="AG536" s="71" t="s">
        <v>63</v>
      </c>
      <c r="AH536" s="71" t="s">
        <v>85</v>
      </c>
      <c r="AI536" s="71" t="s">
        <v>63</v>
      </c>
      <c r="AJ536" s="71" t="s">
        <v>63</v>
      </c>
      <c r="AK536" s="71" t="s">
        <v>63</v>
      </c>
      <c r="AL536" s="71" t="s">
        <v>62</v>
      </c>
      <c r="AM536" s="71" t="s">
        <v>132</v>
      </c>
      <c r="AN536" s="71" t="s">
        <v>6762</v>
      </c>
      <c r="AO536" s="71" t="s">
        <v>6763</v>
      </c>
      <c r="AP536" s="71" t="s">
        <v>6764</v>
      </c>
      <c r="AQ536" s="71" t="s">
        <v>6765</v>
      </c>
      <c r="AR536" s="71" t="s">
        <v>132</v>
      </c>
      <c r="AS536" s="71"/>
      <c r="AT536" s="71" t="s">
        <v>63</v>
      </c>
      <c r="AU536" s="71" t="s">
        <v>72</v>
      </c>
      <c r="AV536" s="79" t="str" cm="1">
        <f t="array" ref="AV53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36" s="79" t="str" cm="1">
        <f t="array" ref="AW53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36" s="71" t="str" cm="1">
        <f t="array" ref="AX53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36" s="71" t="s">
        <v>63</v>
      </c>
      <c r="AZ536" s="71"/>
      <c r="BA536" s="22" t="s">
        <v>6766</v>
      </c>
      <c r="BB536" s="73" t="s">
        <v>6767</v>
      </c>
      <c r="BC536" s="36"/>
      <c r="BD536" s="35"/>
    </row>
    <row r="537" spans="1:56" ht="75" customHeight="1">
      <c r="A537" s="70">
        <v>536</v>
      </c>
      <c r="B537" s="71" t="s">
        <v>6768</v>
      </c>
      <c r="C537" s="71" t="s">
        <v>1142</v>
      </c>
      <c r="D537" s="71" t="s">
        <v>6769</v>
      </c>
      <c r="E537" s="71" t="s">
        <v>1430</v>
      </c>
      <c r="F537" s="71" t="s">
        <v>231</v>
      </c>
      <c r="G537" s="71" t="s">
        <v>786</v>
      </c>
      <c r="H537" s="71" t="s">
        <v>233</v>
      </c>
      <c r="I537" s="71" t="s">
        <v>1657</v>
      </c>
      <c r="J537" s="71" t="s">
        <v>1432</v>
      </c>
      <c r="K537" s="71" t="s">
        <v>243</v>
      </c>
      <c r="L537" s="71" t="s">
        <v>6770</v>
      </c>
      <c r="M537" s="71" t="s">
        <v>6771</v>
      </c>
      <c r="N537" s="71"/>
      <c r="O537" s="71"/>
      <c r="P537" s="71"/>
      <c r="Q537" s="71"/>
      <c r="R537" s="71"/>
      <c r="S537" s="71"/>
      <c r="T537" s="71"/>
      <c r="U537" s="71"/>
      <c r="V537" s="71"/>
      <c r="W537" s="71"/>
      <c r="X537" s="71"/>
      <c r="Y537" s="71"/>
      <c r="Z537" s="71"/>
      <c r="AA537" s="71"/>
      <c r="AB537" s="71" t="s">
        <v>64</v>
      </c>
      <c r="AC537" s="71" t="s">
        <v>65</v>
      </c>
      <c r="AD537" s="71" t="s">
        <v>62</v>
      </c>
      <c r="AE537" s="71" t="s">
        <v>62</v>
      </c>
      <c r="AF537" s="71" t="s">
        <v>63</v>
      </c>
      <c r="AG537" s="71"/>
      <c r="AH537" s="71" t="s">
        <v>101</v>
      </c>
      <c r="AI537" s="71" t="s">
        <v>63</v>
      </c>
      <c r="AJ537" s="71" t="s">
        <v>63</v>
      </c>
      <c r="AK537" s="71" t="s">
        <v>63</v>
      </c>
      <c r="AL537" s="71" t="s">
        <v>63</v>
      </c>
      <c r="AM537" s="71" t="s">
        <v>63</v>
      </c>
      <c r="AN537" s="71"/>
      <c r="AO537" s="71"/>
      <c r="AP537" s="71" t="s">
        <v>6772</v>
      </c>
      <c r="AQ537" s="71" t="s">
        <v>6773</v>
      </c>
      <c r="AR537" s="71" t="s">
        <v>62</v>
      </c>
      <c r="AS537" s="71"/>
      <c r="AT537" s="71" t="s">
        <v>63</v>
      </c>
      <c r="AU537" s="71"/>
      <c r="AV537" s="79" t="str" cm="1">
        <f t="array" ref="AV53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37" s="79" t="str" cm="1">
        <f t="array" ref="AW53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37" s="71" t="str" cm="1">
        <f t="array" ref="AX53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37" s="71"/>
      <c r="AZ537" s="71"/>
      <c r="BA537" s="71" t="s">
        <v>6774</v>
      </c>
      <c r="BB537" s="73" t="s">
        <v>6775</v>
      </c>
      <c r="BC537" s="36"/>
      <c r="BD537" s="35"/>
    </row>
    <row r="538" spans="1:56" ht="75" customHeight="1">
      <c r="A538" s="70">
        <v>537</v>
      </c>
      <c r="B538" s="71" t="s">
        <v>4989</v>
      </c>
      <c r="C538" s="71" t="s">
        <v>800</v>
      </c>
      <c r="D538" s="71" t="s">
        <v>6776</v>
      </c>
      <c r="E538" s="71" t="s">
        <v>1461</v>
      </c>
      <c r="F538" s="71" t="s">
        <v>231</v>
      </c>
      <c r="G538" s="71" t="s">
        <v>736</v>
      </c>
      <c r="H538" s="71" t="s">
        <v>217</v>
      </c>
      <c r="I538" s="71" t="s">
        <v>285</v>
      </c>
      <c r="J538" s="71" t="s">
        <v>1432</v>
      </c>
      <c r="K538" s="71" t="s">
        <v>279</v>
      </c>
      <c r="L538" s="71" t="s">
        <v>6777</v>
      </c>
      <c r="M538" s="71" t="s">
        <v>6778</v>
      </c>
      <c r="N538" s="71"/>
      <c r="O538" s="71"/>
      <c r="P538" s="71"/>
      <c r="Q538" s="71"/>
      <c r="R538" s="71"/>
      <c r="S538" s="71"/>
      <c r="T538" s="71"/>
      <c r="U538" s="71"/>
      <c r="V538" s="71"/>
      <c r="W538" s="71"/>
      <c r="X538" s="71"/>
      <c r="Y538" s="71"/>
      <c r="Z538" s="71"/>
      <c r="AA538" s="71"/>
      <c r="AB538" s="71" t="s">
        <v>64</v>
      </c>
      <c r="AC538" s="71" t="s">
        <v>65</v>
      </c>
      <c r="AD538" s="71" t="s">
        <v>62</v>
      </c>
      <c r="AE538" s="71" t="s">
        <v>63</v>
      </c>
      <c r="AF538" s="71" t="s">
        <v>63</v>
      </c>
      <c r="AG538" s="71"/>
      <c r="AH538" s="71" t="s">
        <v>66</v>
      </c>
      <c r="AI538" s="71" t="s">
        <v>63</v>
      </c>
      <c r="AJ538" s="71" t="s">
        <v>63</v>
      </c>
      <c r="AK538" s="71" t="s">
        <v>63</v>
      </c>
      <c r="AL538" s="71" t="s">
        <v>62</v>
      </c>
      <c r="AM538" s="71" t="s">
        <v>63</v>
      </c>
      <c r="AN538" s="71"/>
      <c r="AO538" s="71"/>
      <c r="AP538" s="71" t="s">
        <v>6779</v>
      </c>
      <c r="AQ538" s="71" t="s">
        <v>285</v>
      </c>
      <c r="AR538" s="71" t="s">
        <v>62</v>
      </c>
      <c r="AS538" s="71"/>
      <c r="AT538" s="71" t="s">
        <v>62</v>
      </c>
      <c r="AU538" s="71"/>
      <c r="AV538" s="79" t="str" cm="1">
        <f t="array" ref="AV53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38" s="79" t="str" cm="1">
        <f t="array" ref="AW53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38" s="71" t="str" cm="1">
        <f t="array" ref="AX53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38" s="71"/>
      <c r="AZ538" s="71"/>
      <c r="BA538" s="71" t="s">
        <v>6780</v>
      </c>
      <c r="BB538" s="73"/>
      <c r="BC538" s="36"/>
      <c r="BD538" s="35"/>
    </row>
    <row r="539" spans="1:56" ht="75" customHeight="1">
      <c r="A539" s="70">
        <v>538</v>
      </c>
      <c r="B539" s="71" t="s">
        <v>6781</v>
      </c>
      <c r="C539" s="71" t="s">
        <v>1142</v>
      </c>
      <c r="D539" s="71" t="s">
        <v>6782</v>
      </c>
      <c r="E539" s="71" t="s">
        <v>1461</v>
      </c>
      <c r="F539" s="71" t="s">
        <v>231</v>
      </c>
      <c r="G539" s="71" t="s">
        <v>786</v>
      </c>
      <c r="H539" s="71" t="s">
        <v>233</v>
      </c>
      <c r="I539" s="71" t="s">
        <v>1215</v>
      </c>
      <c r="J539" s="71" t="s">
        <v>1432</v>
      </c>
      <c r="K539" s="71" t="s">
        <v>243</v>
      </c>
      <c r="L539" s="71" t="s">
        <v>6783</v>
      </c>
      <c r="M539" s="71" t="s">
        <v>6784</v>
      </c>
      <c r="N539" s="71"/>
      <c r="O539" s="71"/>
      <c r="P539" s="71"/>
      <c r="Q539" s="71"/>
      <c r="R539" s="71"/>
      <c r="S539" s="71"/>
      <c r="T539" s="71"/>
      <c r="U539" s="71"/>
      <c r="V539" s="71"/>
      <c r="W539" s="71"/>
      <c r="X539" s="71"/>
      <c r="Y539" s="71"/>
      <c r="Z539" s="71"/>
      <c r="AA539" s="71"/>
      <c r="AB539" s="71" t="s">
        <v>64</v>
      </c>
      <c r="AC539" s="71" t="s">
        <v>65</v>
      </c>
      <c r="AD539" s="71" t="s">
        <v>62</v>
      </c>
      <c r="AE539" s="71" t="s">
        <v>62</v>
      </c>
      <c r="AF539" s="71" t="s">
        <v>63</v>
      </c>
      <c r="AG539" s="71"/>
      <c r="AH539" s="71" t="s">
        <v>85</v>
      </c>
      <c r="AI539" s="71" t="s">
        <v>63</v>
      </c>
      <c r="AJ539" s="71" t="s">
        <v>63</v>
      </c>
      <c r="AK539" s="71" t="s">
        <v>63</v>
      </c>
      <c r="AL539" s="71" t="s">
        <v>62</v>
      </c>
      <c r="AM539" s="71" t="s">
        <v>63</v>
      </c>
      <c r="AN539" s="71"/>
      <c r="AO539" s="71"/>
      <c r="AP539" s="71" t="s">
        <v>6785</v>
      </c>
      <c r="AQ539" s="71" t="s">
        <v>6786</v>
      </c>
      <c r="AR539" s="71" t="s">
        <v>132</v>
      </c>
      <c r="AS539" s="71"/>
      <c r="AT539" s="71" t="s">
        <v>63</v>
      </c>
      <c r="AU539" s="71"/>
      <c r="AV539" s="79" t="str" cm="1">
        <f t="array" ref="AV53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39" s="79" t="str" cm="1">
        <f t="array" ref="AW53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39" s="71" t="str" cm="1">
        <f t="array" ref="AX53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39" s="71"/>
      <c r="AZ539" s="71"/>
      <c r="BA539" s="71" t="s">
        <v>6787</v>
      </c>
      <c r="BB539" s="73" t="s">
        <v>6788</v>
      </c>
      <c r="BC539" s="36"/>
      <c r="BD539" s="35"/>
    </row>
    <row r="540" spans="1:56" ht="75" customHeight="1">
      <c r="A540" s="70">
        <v>539</v>
      </c>
      <c r="B540" s="71" t="s">
        <v>6789</v>
      </c>
      <c r="C540" s="71" t="s">
        <v>735</v>
      </c>
      <c r="D540" s="71" t="s">
        <v>6790</v>
      </c>
      <c r="E540" s="71" t="s">
        <v>1486</v>
      </c>
      <c r="F540" s="71" t="s">
        <v>231</v>
      </c>
      <c r="G540" s="71" t="s">
        <v>736</v>
      </c>
      <c r="H540" s="71" t="s">
        <v>217</v>
      </c>
      <c r="I540" s="71" t="s">
        <v>1215</v>
      </c>
      <c r="J540" s="71" t="s">
        <v>1432</v>
      </c>
      <c r="K540" s="71" t="s">
        <v>243</v>
      </c>
      <c r="L540" s="71" t="s">
        <v>6791</v>
      </c>
      <c r="M540" s="71" t="s">
        <v>6792</v>
      </c>
      <c r="N540" s="71"/>
      <c r="O540" s="71"/>
      <c r="P540" s="71"/>
      <c r="Q540" s="71"/>
      <c r="R540" s="71"/>
      <c r="S540" s="71"/>
      <c r="T540" s="71"/>
      <c r="U540" s="71"/>
      <c r="V540" s="71"/>
      <c r="W540" s="71"/>
      <c r="X540" s="71"/>
      <c r="Y540" s="71"/>
      <c r="Z540" s="71"/>
      <c r="AA540" s="71"/>
      <c r="AB540" s="71" t="s">
        <v>64</v>
      </c>
      <c r="AC540" s="71" t="s">
        <v>65</v>
      </c>
      <c r="AD540" s="71" t="s">
        <v>62</v>
      </c>
      <c r="AE540" s="71" t="s">
        <v>63</v>
      </c>
      <c r="AF540" s="71" t="s">
        <v>63</v>
      </c>
      <c r="AG540" s="71"/>
      <c r="AH540" s="71" t="s">
        <v>915</v>
      </c>
      <c r="AI540" s="71" t="s">
        <v>63</v>
      </c>
      <c r="AJ540" s="71" t="s">
        <v>63</v>
      </c>
      <c r="AK540" s="71" t="s">
        <v>63</v>
      </c>
      <c r="AL540" s="71" t="s">
        <v>62</v>
      </c>
      <c r="AM540" s="71" t="s">
        <v>132</v>
      </c>
      <c r="AN540" s="71"/>
      <c r="AO540" s="71"/>
      <c r="AP540" s="71" t="s">
        <v>6793</v>
      </c>
      <c r="AQ540" s="71" t="s">
        <v>6794</v>
      </c>
      <c r="AR540" s="71" t="s">
        <v>63</v>
      </c>
      <c r="AS540" s="71"/>
      <c r="AT540" s="71" t="s">
        <v>63</v>
      </c>
      <c r="AU540" s="71"/>
      <c r="AV540" s="79" t="str" cm="1">
        <f t="array" ref="AV54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40" s="79" t="str" cm="1">
        <f t="array" ref="AW54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40" s="71" t="str" cm="1">
        <f t="array" ref="AX54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40" s="71"/>
      <c r="AZ540" s="71"/>
      <c r="BA540" s="71" t="s">
        <v>6795</v>
      </c>
      <c r="BB540" s="73" t="s">
        <v>6796</v>
      </c>
      <c r="BC540" s="36"/>
      <c r="BD540" s="35"/>
    </row>
    <row r="541" spans="1:56" ht="75" customHeight="1">
      <c r="A541" s="70">
        <v>540</v>
      </c>
      <c r="B541" s="71" t="s">
        <v>6797</v>
      </c>
      <c r="C541" s="71" t="s">
        <v>1269</v>
      </c>
      <c r="D541" s="71" t="s">
        <v>6798</v>
      </c>
      <c r="E541" s="71" t="s">
        <v>1452</v>
      </c>
      <c r="F541" s="71" t="s">
        <v>231</v>
      </c>
      <c r="G541" s="71" t="s">
        <v>786</v>
      </c>
      <c r="H541" s="71" t="s">
        <v>217</v>
      </c>
      <c r="I541" s="71" t="s">
        <v>285</v>
      </c>
      <c r="J541" s="71" t="s">
        <v>1432</v>
      </c>
      <c r="K541" s="71" t="s">
        <v>279</v>
      </c>
      <c r="L541" s="71" t="s">
        <v>6799</v>
      </c>
      <c r="M541" s="71" t="s">
        <v>6800</v>
      </c>
      <c r="N541" s="71"/>
      <c r="O541" s="71"/>
      <c r="P541" s="71"/>
      <c r="Q541" s="71"/>
      <c r="R541" s="71"/>
      <c r="S541" s="71"/>
      <c r="T541" s="71"/>
      <c r="U541" s="71"/>
      <c r="V541" s="71"/>
      <c r="W541" s="71"/>
      <c r="X541" s="71"/>
      <c r="Y541" s="71"/>
      <c r="Z541" s="71"/>
      <c r="AA541" s="71"/>
      <c r="AB541" s="71" t="s">
        <v>64</v>
      </c>
      <c r="AC541" s="71" t="s">
        <v>65</v>
      </c>
      <c r="AD541" s="71" t="s">
        <v>62</v>
      </c>
      <c r="AE541" s="71" t="s">
        <v>62</v>
      </c>
      <c r="AF541" s="71" t="s">
        <v>62</v>
      </c>
      <c r="AG541" s="71"/>
      <c r="AH541" s="71" t="s">
        <v>85</v>
      </c>
      <c r="AI541" s="71" t="s">
        <v>63</v>
      </c>
      <c r="AJ541" s="71" t="s">
        <v>63</v>
      </c>
      <c r="AK541" s="71" t="s">
        <v>63</v>
      </c>
      <c r="AL541" s="71" t="s">
        <v>62</v>
      </c>
      <c r="AM541" s="71" t="s">
        <v>132</v>
      </c>
      <c r="AN541" s="71"/>
      <c r="AO541" s="71"/>
      <c r="AP541" s="71" t="s">
        <v>6801</v>
      </c>
      <c r="AQ541" s="71" t="s">
        <v>4308</v>
      </c>
      <c r="AR541" s="71" t="s">
        <v>62</v>
      </c>
      <c r="AS541" s="71"/>
      <c r="AT541" s="71" t="s">
        <v>63</v>
      </c>
      <c r="AU541" s="71"/>
      <c r="AV541" s="79" t="str" cm="1">
        <f t="array" ref="AV54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41" s="79" t="str" cm="1">
        <f t="array" ref="AW54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41" s="71" t="str" cm="1">
        <f t="array" ref="AX54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41" s="71"/>
      <c r="AZ541" s="71"/>
      <c r="BA541" s="71" t="s">
        <v>6802</v>
      </c>
      <c r="BB541" s="73" t="s">
        <v>4791</v>
      </c>
      <c r="BC541" s="36"/>
      <c r="BD541" s="35"/>
    </row>
    <row r="542" spans="1:56" ht="75" customHeight="1">
      <c r="A542" s="70">
        <v>541</v>
      </c>
      <c r="B542" s="71" t="s">
        <v>6803</v>
      </c>
      <c r="C542" s="71" t="s">
        <v>1142</v>
      </c>
      <c r="D542" s="71" t="s">
        <v>6804</v>
      </c>
      <c r="E542" s="71" t="s">
        <v>1452</v>
      </c>
      <c r="F542" s="71" t="s">
        <v>231</v>
      </c>
      <c r="G542" s="71" t="s">
        <v>584</v>
      </c>
      <c r="H542" s="71" t="s">
        <v>217</v>
      </c>
      <c r="I542" s="71" t="s">
        <v>1215</v>
      </c>
      <c r="J542" s="71" t="s">
        <v>1432</v>
      </c>
      <c r="K542" s="71" t="s">
        <v>243</v>
      </c>
      <c r="L542" s="71" t="s">
        <v>6805</v>
      </c>
      <c r="M542" s="71" t="s">
        <v>6806</v>
      </c>
      <c r="N542" s="71"/>
      <c r="O542" s="71"/>
      <c r="P542" s="71"/>
      <c r="Q542" s="71"/>
      <c r="R542" s="71"/>
      <c r="S542" s="71"/>
      <c r="T542" s="71"/>
      <c r="U542" s="71"/>
      <c r="V542" s="71"/>
      <c r="W542" s="71"/>
      <c r="X542" s="71"/>
      <c r="Y542" s="71"/>
      <c r="Z542" s="71"/>
      <c r="AA542" s="71"/>
      <c r="AB542" s="71" t="s">
        <v>64</v>
      </c>
      <c r="AC542" s="71" t="s">
        <v>65</v>
      </c>
      <c r="AD542" s="71" t="s">
        <v>62</v>
      </c>
      <c r="AE542" s="71" t="s">
        <v>62</v>
      </c>
      <c r="AF542" s="71" t="s">
        <v>63</v>
      </c>
      <c r="AG542" s="71"/>
      <c r="AH542" s="71" t="s">
        <v>66</v>
      </c>
      <c r="AI542" s="71" t="s">
        <v>63</v>
      </c>
      <c r="AJ542" s="71" t="s">
        <v>63</v>
      </c>
      <c r="AK542" s="71" t="s">
        <v>63</v>
      </c>
      <c r="AL542" s="71" t="s">
        <v>62</v>
      </c>
      <c r="AM542" s="71" t="s">
        <v>63</v>
      </c>
      <c r="AN542" s="71"/>
      <c r="AO542" s="71"/>
      <c r="AP542" s="71" t="s">
        <v>6807</v>
      </c>
      <c r="AQ542" s="71" t="s">
        <v>1215</v>
      </c>
      <c r="AR542" s="71" t="s">
        <v>62</v>
      </c>
      <c r="AS542" s="71"/>
      <c r="AT542" s="71" t="s">
        <v>63</v>
      </c>
      <c r="AU542" s="71"/>
      <c r="AV542" s="79" t="str" cm="1">
        <f t="array" ref="AV54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42" s="79" t="str" cm="1">
        <f t="array" ref="AW54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42" s="71" t="str" cm="1">
        <f t="array" ref="AX54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42" s="71"/>
      <c r="AZ542" s="71"/>
      <c r="BA542" s="71" t="s">
        <v>6808</v>
      </c>
      <c r="BB542" s="73" t="s">
        <v>4344</v>
      </c>
      <c r="BC542" s="36"/>
      <c r="BD542" s="35"/>
    </row>
    <row r="543" spans="1:56" ht="75" customHeight="1">
      <c r="A543" s="70">
        <v>542</v>
      </c>
      <c r="B543" s="71" t="s">
        <v>6809</v>
      </c>
      <c r="C543" s="71" t="s">
        <v>735</v>
      </c>
      <c r="D543" s="71" t="s">
        <v>6810</v>
      </c>
      <c r="E543" s="71" t="s">
        <v>1478</v>
      </c>
      <c r="F543" s="71" t="s">
        <v>231</v>
      </c>
      <c r="G543" s="71" t="s">
        <v>736</v>
      </c>
      <c r="H543" s="71" t="s">
        <v>217</v>
      </c>
      <c r="I543" s="71" t="s">
        <v>1215</v>
      </c>
      <c r="J543" s="71" t="s">
        <v>1432</v>
      </c>
      <c r="K543" s="71" t="s">
        <v>243</v>
      </c>
      <c r="L543" s="71" t="s">
        <v>6811</v>
      </c>
      <c r="M543" s="71" t="s">
        <v>6812</v>
      </c>
      <c r="N543" s="71"/>
      <c r="O543" s="71"/>
      <c r="P543" s="71"/>
      <c r="Q543" s="71"/>
      <c r="R543" s="71"/>
      <c r="S543" s="71"/>
      <c r="T543" s="71"/>
      <c r="U543" s="71"/>
      <c r="V543" s="71"/>
      <c r="W543" s="71"/>
      <c r="X543" s="71"/>
      <c r="Y543" s="71"/>
      <c r="Z543" s="71"/>
      <c r="AA543" s="71"/>
      <c r="AB543" s="71" t="s">
        <v>64</v>
      </c>
      <c r="AC543" s="71" t="s">
        <v>65</v>
      </c>
      <c r="AD543" s="71" t="s">
        <v>62</v>
      </c>
      <c r="AE543" s="71" t="s">
        <v>62</v>
      </c>
      <c r="AF543" s="71" t="s">
        <v>63</v>
      </c>
      <c r="AG543" s="71"/>
      <c r="AH543" s="71" t="s">
        <v>66</v>
      </c>
      <c r="AI543" s="71" t="s">
        <v>63</v>
      </c>
      <c r="AJ543" s="71" t="s">
        <v>63</v>
      </c>
      <c r="AK543" s="71" t="s">
        <v>63</v>
      </c>
      <c r="AL543" s="71" t="s">
        <v>62</v>
      </c>
      <c r="AM543" s="71" t="s">
        <v>63</v>
      </c>
      <c r="AN543" s="71"/>
      <c r="AO543" s="71"/>
      <c r="AP543" s="71" t="s">
        <v>6813</v>
      </c>
      <c r="AQ543" s="71" t="s">
        <v>6814</v>
      </c>
      <c r="AR543" s="71" t="s">
        <v>132</v>
      </c>
      <c r="AS543" s="71"/>
      <c r="AT543" s="71" t="s">
        <v>63</v>
      </c>
      <c r="AU543" s="71"/>
      <c r="AV543" s="79" t="str" cm="1">
        <f t="array" ref="AV54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43" s="79" t="str" cm="1">
        <f t="array" ref="AW54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43" s="71" t="str" cm="1">
        <f t="array" ref="AX54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43" s="71"/>
      <c r="AZ543" s="71"/>
      <c r="BA543" s="71" t="s">
        <v>6815</v>
      </c>
      <c r="BB543" s="73" t="s">
        <v>6816</v>
      </c>
      <c r="BC543" s="36"/>
      <c r="BD543" s="35"/>
    </row>
    <row r="544" spans="1:56" ht="75" customHeight="1">
      <c r="A544" s="70">
        <v>543</v>
      </c>
      <c r="B544" s="71" t="s">
        <v>6817</v>
      </c>
      <c r="C544" s="71" t="s">
        <v>735</v>
      </c>
      <c r="D544" s="71" t="s">
        <v>6818</v>
      </c>
      <c r="E544" s="71" t="s">
        <v>1565</v>
      </c>
      <c r="F544" s="71" t="s">
        <v>231</v>
      </c>
      <c r="G544" s="71" t="s">
        <v>736</v>
      </c>
      <c r="H544" s="71" t="s">
        <v>217</v>
      </c>
      <c r="I544" s="71" t="s">
        <v>1215</v>
      </c>
      <c r="J544" s="71" t="s">
        <v>1432</v>
      </c>
      <c r="K544" s="71" t="s">
        <v>243</v>
      </c>
      <c r="L544" s="71" t="s">
        <v>6819</v>
      </c>
      <c r="M544" s="71" t="s">
        <v>6820</v>
      </c>
      <c r="N544" s="71"/>
      <c r="O544" s="71"/>
      <c r="P544" s="71"/>
      <c r="Q544" s="71"/>
      <c r="R544" s="71"/>
      <c r="S544" s="71"/>
      <c r="T544" s="71"/>
      <c r="U544" s="71"/>
      <c r="V544" s="71"/>
      <c r="W544" s="71"/>
      <c r="X544" s="71"/>
      <c r="Y544" s="71"/>
      <c r="Z544" s="71"/>
      <c r="AA544" s="71"/>
      <c r="AB544" s="71" t="s">
        <v>64</v>
      </c>
      <c r="AC544" s="71" t="s">
        <v>65</v>
      </c>
      <c r="AD544" s="71" t="s">
        <v>62</v>
      </c>
      <c r="AE544" s="71" t="s">
        <v>62</v>
      </c>
      <c r="AF544" s="71" t="s">
        <v>63</v>
      </c>
      <c r="AG544" s="71"/>
      <c r="AH544" s="71" t="s">
        <v>66</v>
      </c>
      <c r="AI544" s="71" t="s">
        <v>63</v>
      </c>
      <c r="AJ544" s="71" t="s">
        <v>132</v>
      </c>
      <c r="AK544" s="71" t="s">
        <v>63</v>
      </c>
      <c r="AL544" s="71" t="s">
        <v>62</v>
      </c>
      <c r="AM544" s="71" t="s">
        <v>63</v>
      </c>
      <c r="AN544" s="71"/>
      <c r="AO544" s="71"/>
      <c r="AP544" s="71" t="s">
        <v>6821</v>
      </c>
      <c r="AQ544" s="71" t="s">
        <v>1215</v>
      </c>
      <c r="AR544" s="71" t="s">
        <v>62</v>
      </c>
      <c r="AS544" s="71"/>
      <c r="AT544" s="71" t="s">
        <v>63</v>
      </c>
      <c r="AU544" s="71"/>
      <c r="AV544" s="79" t="str" cm="1">
        <f t="array" ref="AV54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44" s="79" t="str" cm="1">
        <f t="array" ref="AW54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44" s="71" t="str" cm="1">
        <f t="array" ref="AX54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44" s="71"/>
      <c r="AZ544" s="71"/>
      <c r="BA544" s="71" t="s">
        <v>6822</v>
      </c>
      <c r="BB544" s="73"/>
      <c r="BC544" s="36"/>
      <c r="BD544" s="35"/>
    </row>
    <row r="545" spans="1:56" ht="75" customHeight="1">
      <c r="A545" s="70">
        <v>544</v>
      </c>
      <c r="B545" s="71" t="s">
        <v>6823</v>
      </c>
      <c r="C545" s="71" t="s">
        <v>800</v>
      </c>
      <c r="D545" s="71" t="s">
        <v>6824</v>
      </c>
      <c r="E545" s="71" t="s">
        <v>1502</v>
      </c>
      <c r="F545" s="71" t="s">
        <v>231</v>
      </c>
      <c r="G545" s="71" t="s">
        <v>736</v>
      </c>
      <c r="H545" s="71" t="s">
        <v>217</v>
      </c>
      <c r="I545" s="71" t="s">
        <v>840</v>
      </c>
      <c r="J545" s="71" t="s">
        <v>1432</v>
      </c>
      <c r="K545" s="71" t="s">
        <v>315</v>
      </c>
      <c r="L545" s="71" t="s">
        <v>6825</v>
      </c>
      <c r="M545" s="71" t="s">
        <v>6826</v>
      </c>
      <c r="N545" s="71"/>
      <c r="O545" s="71"/>
      <c r="P545" s="71"/>
      <c r="Q545" s="71"/>
      <c r="R545" s="71"/>
      <c r="S545" s="71"/>
      <c r="T545" s="71"/>
      <c r="U545" s="71"/>
      <c r="V545" s="71"/>
      <c r="W545" s="71"/>
      <c r="X545" s="71"/>
      <c r="Y545" s="71"/>
      <c r="Z545" s="71"/>
      <c r="AA545" s="71"/>
      <c r="AB545" s="71" t="s">
        <v>64</v>
      </c>
      <c r="AC545" s="71" t="s">
        <v>65</v>
      </c>
      <c r="AD545" s="71" t="s">
        <v>62</v>
      </c>
      <c r="AE545" s="71" t="s">
        <v>62</v>
      </c>
      <c r="AF545" s="71" t="s">
        <v>63</v>
      </c>
      <c r="AG545" s="71"/>
      <c r="AH545" s="71" t="s">
        <v>66</v>
      </c>
      <c r="AI545" s="71" t="s">
        <v>63</v>
      </c>
      <c r="AJ545" s="71" t="s">
        <v>63</v>
      </c>
      <c r="AK545" s="71" t="s">
        <v>63</v>
      </c>
      <c r="AL545" s="71" t="s">
        <v>62</v>
      </c>
      <c r="AM545" s="71" t="s">
        <v>63</v>
      </c>
      <c r="AN545" s="71"/>
      <c r="AO545" s="71"/>
      <c r="AP545" s="71" t="s">
        <v>6827</v>
      </c>
      <c r="AQ545" s="71" t="s">
        <v>5810</v>
      </c>
      <c r="AR545" s="71" t="s">
        <v>62</v>
      </c>
      <c r="AS545" s="71"/>
      <c r="AT545" s="71" t="s">
        <v>63</v>
      </c>
      <c r="AU545" s="71"/>
      <c r="AV545" s="79" t="str" cm="1">
        <f t="array" ref="AV54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45" s="79" t="str" cm="1">
        <f t="array" ref="AW54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45" s="71" t="str" cm="1">
        <f t="array" ref="AX54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45" s="71"/>
      <c r="AZ545" s="71"/>
      <c r="BA545" s="22" t="s">
        <v>6828</v>
      </c>
      <c r="BB545" s="73" t="s">
        <v>6829</v>
      </c>
      <c r="BC545" s="36"/>
      <c r="BD545" s="35"/>
    </row>
    <row r="546" spans="1:56" ht="75" customHeight="1">
      <c r="A546" s="70">
        <v>545</v>
      </c>
      <c r="B546" s="71" t="s">
        <v>6830</v>
      </c>
      <c r="C546" s="71" t="s">
        <v>381</v>
      </c>
      <c r="D546" s="71" t="s">
        <v>6831</v>
      </c>
      <c r="E546" s="71" t="s">
        <v>1522</v>
      </c>
      <c r="F546" s="71" t="s">
        <v>54</v>
      </c>
      <c r="G546" s="71" t="s">
        <v>125</v>
      </c>
      <c r="H546" s="71" t="s">
        <v>217</v>
      </c>
      <c r="I546" s="71" t="s">
        <v>1606</v>
      </c>
      <c r="J546" s="71" t="s">
        <v>1432</v>
      </c>
      <c r="K546" s="71" t="s">
        <v>243</v>
      </c>
      <c r="L546" s="71" t="s">
        <v>6832</v>
      </c>
      <c r="M546" s="71" t="s">
        <v>6833</v>
      </c>
      <c r="N546" s="71" t="s">
        <v>1710</v>
      </c>
      <c r="O546" s="71" t="s">
        <v>1506</v>
      </c>
      <c r="P546" s="71" t="s">
        <v>155</v>
      </c>
      <c r="Q546" s="71" t="s">
        <v>155</v>
      </c>
      <c r="R546" s="71" t="s">
        <v>189</v>
      </c>
      <c r="S546" s="71" t="s">
        <v>63</v>
      </c>
      <c r="T546" s="71" t="s">
        <v>62</v>
      </c>
      <c r="U546" s="71" t="s">
        <v>62</v>
      </c>
      <c r="V546" s="71" t="s">
        <v>63</v>
      </c>
      <c r="W546" s="71" t="s">
        <v>63</v>
      </c>
      <c r="X546" s="71" t="s">
        <v>63</v>
      </c>
      <c r="Y546" s="71" t="s">
        <v>62</v>
      </c>
      <c r="Z546" s="71" t="s">
        <v>63</v>
      </c>
      <c r="AA546" s="71" t="s">
        <v>63</v>
      </c>
      <c r="AB546" s="71" t="s">
        <v>64</v>
      </c>
      <c r="AC546" s="71" t="s">
        <v>65</v>
      </c>
      <c r="AD546" s="71" t="s">
        <v>62</v>
      </c>
      <c r="AE546" s="71" t="s">
        <v>62</v>
      </c>
      <c r="AF546" s="71" t="s">
        <v>63</v>
      </c>
      <c r="AG546" s="71" t="s">
        <v>63</v>
      </c>
      <c r="AH546" s="71" t="s">
        <v>66</v>
      </c>
      <c r="AI546" s="71" t="s">
        <v>63</v>
      </c>
      <c r="AJ546" s="71" t="s">
        <v>63</v>
      </c>
      <c r="AK546" s="71" t="s">
        <v>63</v>
      </c>
      <c r="AL546" s="71" t="s">
        <v>62</v>
      </c>
      <c r="AM546" s="71" t="s">
        <v>62</v>
      </c>
      <c r="AN546" s="71" t="s">
        <v>6834</v>
      </c>
      <c r="AO546" s="71" t="s">
        <v>6835</v>
      </c>
      <c r="AP546" s="71" t="s">
        <v>6836</v>
      </c>
      <c r="AQ546" s="71" t="s">
        <v>260</v>
      </c>
      <c r="AR546" s="71" t="s">
        <v>63</v>
      </c>
      <c r="AS546" s="71"/>
      <c r="AT546" s="71" t="s">
        <v>63</v>
      </c>
      <c r="AU546" s="71" t="s">
        <v>72</v>
      </c>
      <c r="AV546" s="79" t="str" cm="1">
        <f t="array" ref="AV54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46" s="79" t="str" cm="1">
        <f t="array" ref="AW54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46" s="71" t="str" cm="1">
        <f t="array" ref="AX54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46" s="71" t="s">
        <v>63</v>
      </c>
      <c r="AZ546" s="71"/>
      <c r="BA546" s="71" t="s">
        <v>6837</v>
      </c>
      <c r="BB546" s="73" t="s">
        <v>6838</v>
      </c>
      <c r="BC546" s="36"/>
      <c r="BD546" s="35"/>
    </row>
    <row r="547" spans="1:56" ht="75" customHeight="1">
      <c r="A547" s="70">
        <v>546</v>
      </c>
      <c r="B547" s="71" t="s">
        <v>6839</v>
      </c>
      <c r="C547" s="71" t="s">
        <v>735</v>
      </c>
      <c r="D547" s="71" t="s">
        <v>6840</v>
      </c>
      <c r="E547" s="71" t="s">
        <v>4760</v>
      </c>
      <c r="F547" s="71" t="s">
        <v>231</v>
      </c>
      <c r="G547" s="71" t="s">
        <v>736</v>
      </c>
      <c r="H547" s="71" t="s">
        <v>233</v>
      </c>
      <c r="I547" s="71" t="s">
        <v>790</v>
      </c>
      <c r="J547" s="71" t="s">
        <v>1432</v>
      </c>
      <c r="K547" s="71" t="s">
        <v>218</v>
      </c>
      <c r="L547" s="71" t="s">
        <v>6841</v>
      </c>
      <c r="M547" s="71" t="s">
        <v>6842</v>
      </c>
      <c r="N547" s="71"/>
      <c r="O547" s="71"/>
      <c r="P547" s="71"/>
      <c r="Q547" s="71"/>
      <c r="R547" s="71"/>
      <c r="S547" s="71"/>
      <c r="T547" s="71"/>
      <c r="U547" s="71"/>
      <c r="V547" s="71"/>
      <c r="W547" s="71"/>
      <c r="X547" s="71"/>
      <c r="Y547" s="71"/>
      <c r="Z547" s="71"/>
      <c r="AA547" s="71"/>
      <c r="AB547" s="71" t="s">
        <v>64</v>
      </c>
      <c r="AC547" s="71" t="s">
        <v>65</v>
      </c>
      <c r="AD547" s="71" t="s">
        <v>62</v>
      </c>
      <c r="AE547" s="71" t="s">
        <v>62</v>
      </c>
      <c r="AF547" s="71" t="s">
        <v>63</v>
      </c>
      <c r="AG547" s="71"/>
      <c r="AH547" s="71" t="s">
        <v>85</v>
      </c>
      <c r="AI547" s="71" t="s">
        <v>63</v>
      </c>
      <c r="AJ547" s="71" t="s">
        <v>63</v>
      </c>
      <c r="AK547" s="71" t="s">
        <v>63</v>
      </c>
      <c r="AL547" s="71" t="s">
        <v>63</v>
      </c>
      <c r="AM547" s="71" t="s">
        <v>63</v>
      </c>
      <c r="AN547" s="71"/>
      <c r="AO547" s="71"/>
      <c r="AP547" s="71" t="s">
        <v>6843</v>
      </c>
      <c r="AQ547" s="71" t="s">
        <v>790</v>
      </c>
      <c r="AR547" s="71" t="s">
        <v>62</v>
      </c>
      <c r="AS547" s="71"/>
      <c r="AT547" s="71" t="s">
        <v>63</v>
      </c>
      <c r="AU547" s="71"/>
      <c r="AV547" s="79" t="str" cm="1">
        <f t="array" ref="AV54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47" s="79" t="str" cm="1">
        <f t="array" ref="AW54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47" s="71" t="str" cm="1">
        <f t="array" ref="AX54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47" s="71"/>
      <c r="AZ547" s="71"/>
      <c r="BA547" s="71" t="s">
        <v>6844</v>
      </c>
      <c r="BB547" s="73" t="s">
        <v>814</v>
      </c>
      <c r="BC547" s="36"/>
      <c r="BD547" s="35"/>
    </row>
    <row r="548" spans="1:56" ht="75" customHeight="1">
      <c r="A548" s="70">
        <v>547</v>
      </c>
      <c r="B548" s="71" t="s">
        <v>6845</v>
      </c>
      <c r="C548" s="71" t="s">
        <v>1821</v>
      </c>
      <c r="D548" s="71" t="s">
        <v>6846</v>
      </c>
      <c r="E548" s="71" t="s">
        <v>1505</v>
      </c>
      <c r="F548" s="71" t="s">
        <v>231</v>
      </c>
      <c r="G548" s="71" t="s">
        <v>736</v>
      </c>
      <c r="H548" s="71" t="s">
        <v>217</v>
      </c>
      <c r="I548" s="71" t="s">
        <v>840</v>
      </c>
      <c r="J548" s="71" t="s">
        <v>1432</v>
      </c>
      <c r="K548" s="71" t="s">
        <v>315</v>
      </c>
      <c r="L548" s="71" t="s">
        <v>6847</v>
      </c>
      <c r="M548" s="71" t="s">
        <v>6848</v>
      </c>
      <c r="N548" s="71"/>
      <c r="O548" s="71"/>
      <c r="P548" s="71"/>
      <c r="Q548" s="71"/>
      <c r="R548" s="71"/>
      <c r="S548" s="71"/>
      <c r="T548" s="71"/>
      <c r="U548" s="71"/>
      <c r="V548" s="71"/>
      <c r="W548" s="71"/>
      <c r="X548" s="71"/>
      <c r="Y548" s="71"/>
      <c r="Z548" s="71"/>
      <c r="AA548" s="71"/>
      <c r="AB548" s="71" t="s">
        <v>64</v>
      </c>
      <c r="AC548" s="71" t="s">
        <v>65</v>
      </c>
      <c r="AD548" s="71" t="s">
        <v>62</v>
      </c>
      <c r="AE548" s="71" t="s">
        <v>63</v>
      </c>
      <c r="AF548" s="71" t="s">
        <v>63</v>
      </c>
      <c r="AG548" s="71"/>
      <c r="AH548" s="71" t="s">
        <v>66</v>
      </c>
      <c r="AI548" s="71" t="s">
        <v>63</v>
      </c>
      <c r="AJ548" s="71" t="s">
        <v>63</v>
      </c>
      <c r="AK548" s="71" t="s">
        <v>63</v>
      </c>
      <c r="AL548" s="71" t="s">
        <v>62</v>
      </c>
      <c r="AM548" s="71" t="s">
        <v>63</v>
      </c>
      <c r="AN548" s="71"/>
      <c r="AO548" s="71"/>
      <c r="AP548" s="71" t="s">
        <v>5955</v>
      </c>
      <c r="AQ548" s="71" t="s">
        <v>840</v>
      </c>
      <c r="AR548" s="71" t="s">
        <v>62</v>
      </c>
      <c r="AS548" s="71"/>
      <c r="AT548" s="71" t="s">
        <v>62</v>
      </c>
      <c r="AU548" s="71"/>
      <c r="AV548" s="79" t="str" cm="1">
        <f t="array" ref="AV54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48" s="79" t="str" cm="1">
        <f t="array" ref="AW54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48" s="71" t="str" cm="1">
        <f t="array" ref="AX54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48" s="71"/>
      <c r="AZ548" s="71"/>
      <c r="BA548" s="71" t="s">
        <v>6849</v>
      </c>
      <c r="BB548" s="73" t="s">
        <v>6850</v>
      </c>
      <c r="BC548" s="36"/>
      <c r="BD548" s="35"/>
    </row>
    <row r="549" spans="1:56" ht="75" customHeight="1">
      <c r="A549" s="70">
        <v>548</v>
      </c>
      <c r="B549" s="71" t="s">
        <v>6851</v>
      </c>
      <c r="C549" s="71" t="s">
        <v>735</v>
      </c>
      <c r="D549" s="71" t="s">
        <v>6852</v>
      </c>
      <c r="E549" s="71" t="s">
        <v>1461</v>
      </c>
      <c r="F549" s="71" t="s">
        <v>231</v>
      </c>
      <c r="G549" s="71" t="s">
        <v>736</v>
      </c>
      <c r="H549" s="71" t="s">
        <v>217</v>
      </c>
      <c r="I549" s="71" t="s">
        <v>842</v>
      </c>
      <c r="J549" s="71" t="s">
        <v>1432</v>
      </c>
      <c r="K549" s="71" t="s">
        <v>315</v>
      </c>
      <c r="L549" s="71" t="s">
        <v>6853</v>
      </c>
      <c r="M549" s="71" t="s">
        <v>6854</v>
      </c>
      <c r="N549" s="71"/>
      <c r="O549" s="71"/>
      <c r="P549" s="71"/>
      <c r="Q549" s="71"/>
      <c r="R549" s="71"/>
      <c r="S549" s="71"/>
      <c r="T549" s="71"/>
      <c r="U549" s="71"/>
      <c r="V549" s="71"/>
      <c r="W549" s="71"/>
      <c r="X549" s="71"/>
      <c r="Y549" s="71"/>
      <c r="Z549" s="71"/>
      <c r="AA549" s="71"/>
      <c r="AB549" s="71" t="s">
        <v>64</v>
      </c>
      <c r="AC549" s="71" t="s">
        <v>65</v>
      </c>
      <c r="AD549" s="71" t="s">
        <v>62</v>
      </c>
      <c r="AE549" s="71" t="s">
        <v>63</v>
      </c>
      <c r="AF549" s="71" t="s">
        <v>63</v>
      </c>
      <c r="AG549" s="71"/>
      <c r="AH549" s="71" t="s">
        <v>66</v>
      </c>
      <c r="AI549" s="71" t="s">
        <v>63</v>
      </c>
      <c r="AJ549" s="71" t="s">
        <v>63</v>
      </c>
      <c r="AK549" s="71" t="s">
        <v>63</v>
      </c>
      <c r="AL549" s="71" t="s">
        <v>62</v>
      </c>
      <c r="AM549" s="71" t="s">
        <v>63</v>
      </c>
      <c r="AN549" s="71"/>
      <c r="AO549" s="71"/>
      <c r="AP549" s="71" t="s">
        <v>6855</v>
      </c>
      <c r="AQ549" s="71" t="s">
        <v>842</v>
      </c>
      <c r="AR549" s="71" t="s">
        <v>62</v>
      </c>
      <c r="AS549" s="71"/>
      <c r="AT549" s="71" t="s">
        <v>63</v>
      </c>
      <c r="AU549" s="71"/>
      <c r="AV549" s="79" t="str" cm="1">
        <f t="array" ref="AV54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49" s="79" t="str" cm="1">
        <f t="array" ref="AW54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49" s="71" t="str" cm="1">
        <f t="array" ref="AX54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49" s="71"/>
      <c r="AZ549" s="71"/>
      <c r="BA549" s="71" t="s">
        <v>6856</v>
      </c>
      <c r="BB549" s="73" t="s">
        <v>6857</v>
      </c>
      <c r="BC549" s="36"/>
      <c r="BD549" s="35"/>
    </row>
    <row r="550" spans="1:56" ht="75" customHeight="1">
      <c r="A550" s="70">
        <v>549</v>
      </c>
      <c r="B550" s="71" t="s">
        <v>6858</v>
      </c>
      <c r="C550" s="71" t="s">
        <v>735</v>
      </c>
      <c r="D550" s="71" t="s">
        <v>6859</v>
      </c>
      <c r="E550" s="71" t="s">
        <v>1430</v>
      </c>
      <c r="F550" s="71" t="s">
        <v>231</v>
      </c>
      <c r="G550" s="71" t="s">
        <v>736</v>
      </c>
      <c r="H550" s="71" t="s">
        <v>217</v>
      </c>
      <c r="I550" s="71" t="s">
        <v>1215</v>
      </c>
      <c r="J550" s="71" t="s">
        <v>1432</v>
      </c>
      <c r="K550" s="71" t="s">
        <v>243</v>
      </c>
      <c r="L550" s="71" t="s">
        <v>6860</v>
      </c>
      <c r="M550" s="71" t="s">
        <v>6861</v>
      </c>
      <c r="N550" s="71"/>
      <c r="O550" s="71"/>
      <c r="P550" s="71"/>
      <c r="Q550" s="71"/>
      <c r="R550" s="71"/>
      <c r="S550" s="71"/>
      <c r="T550" s="71"/>
      <c r="U550" s="71"/>
      <c r="V550" s="71"/>
      <c r="W550" s="71"/>
      <c r="X550" s="71"/>
      <c r="Y550" s="71"/>
      <c r="Z550" s="71"/>
      <c r="AA550" s="71"/>
      <c r="AB550" s="71" t="s">
        <v>64</v>
      </c>
      <c r="AC550" s="71" t="s">
        <v>65</v>
      </c>
      <c r="AD550" s="71" t="s">
        <v>62</v>
      </c>
      <c r="AE550" s="71" t="s">
        <v>62</v>
      </c>
      <c r="AF550" s="71" t="s">
        <v>63</v>
      </c>
      <c r="AG550" s="71"/>
      <c r="AH550" s="71" t="s">
        <v>66</v>
      </c>
      <c r="AI550" s="71" t="s">
        <v>63</v>
      </c>
      <c r="AJ550" s="71" t="s">
        <v>63</v>
      </c>
      <c r="AK550" s="71" t="s">
        <v>63</v>
      </c>
      <c r="AL550" s="71" t="s">
        <v>62</v>
      </c>
      <c r="AM550" s="71" t="s">
        <v>63</v>
      </c>
      <c r="AN550" s="71"/>
      <c r="AO550" s="71"/>
      <c r="AP550" s="71" t="s">
        <v>6862</v>
      </c>
      <c r="AQ550" s="71" t="s">
        <v>1418</v>
      </c>
      <c r="AR550" s="71" t="s">
        <v>62</v>
      </c>
      <c r="AS550" s="71"/>
      <c r="AT550" s="71" t="s">
        <v>63</v>
      </c>
      <c r="AU550" s="71"/>
      <c r="AV550" s="79" t="str" cm="1">
        <f t="array" ref="AV55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50" s="79" t="str" cm="1">
        <f t="array" ref="AW55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50" s="71" t="str" cm="1">
        <f t="array" ref="AX55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50" s="71"/>
      <c r="AZ550" s="71"/>
      <c r="BA550" s="71" t="s">
        <v>6863</v>
      </c>
      <c r="BB550" s="73" t="s">
        <v>6864</v>
      </c>
      <c r="BC550" s="36"/>
      <c r="BD550" s="35"/>
    </row>
    <row r="551" spans="1:56" ht="75" customHeight="1">
      <c r="A551" s="70">
        <v>550</v>
      </c>
      <c r="B551" s="71" t="s">
        <v>6865</v>
      </c>
      <c r="C551" s="71" t="s">
        <v>6866</v>
      </c>
      <c r="D551" s="71" t="s">
        <v>6867</v>
      </c>
      <c r="E551" s="71" t="s">
        <v>1430</v>
      </c>
      <c r="F551" s="71" t="s">
        <v>54</v>
      </c>
      <c r="G551" s="71" t="s">
        <v>125</v>
      </c>
      <c r="H551" s="71" t="s">
        <v>233</v>
      </c>
      <c r="I551" s="71" t="s">
        <v>2145</v>
      </c>
      <c r="J551" s="71" t="s">
        <v>1432</v>
      </c>
      <c r="K551" s="71" t="s">
        <v>243</v>
      </c>
      <c r="L551" s="71" t="s">
        <v>6868</v>
      </c>
      <c r="M551" s="71" t="s">
        <v>6869</v>
      </c>
      <c r="N551" s="71" t="s">
        <v>1461</v>
      </c>
      <c r="O551" s="71" t="s">
        <v>4237</v>
      </c>
      <c r="P551" s="71" t="s">
        <v>60</v>
      </c>
      <c r="Q551" s="71" t="s">
        <v>81</v>
      </c>
      <c r="R551" s="71" t="s">
        <v>1669</v>
      </c>
      <c r="S551" s="71" t="s">
        <v>62</v>
      </c>
      <c r="T551" s="71" t="s">
        <v>62</v>
      </c>
      <c r="U551" s="71" t="s">
        <v>62</v>
      </c>
      <c r="V551" s="71" t="s">
        <v>62</v>
      </c>
      <c r="W551" s="71" t="s">
        <v>62</v>
      </c>
      <c r="X551" s="71" t="s">
        <v>63</v>
      </c>
      <c r="Y551" s="71" t="s">
        <v>62</v>
      </c>
      <c r="Z551" s="71" t="s">
        <v>63</v>
      </c>
      <c r="AA551" s="71" t="s">
        <v>63</v>
      </c>
      <c r="AB551" s="71" t="s">
        <v>64</v>
      </c>
      <c r="AC551" s="71" t="s">
        <v>100</v>
      </c>
      <c r="AD551" s="71" t="s">
        <v>62</v>
      </c>
      <c r="AE551" s="71" t="s">
        <v>62</v>
      </c>
      <c r="AF551" s="71" t="s">
        <v>62</v>
      </c>
      <c r="AG551" s="71" t="s">
        <v>62</v>
      </c>
      <c r="AH551" s="71" t="s">
        <v>66</v>
      </c>
      <c r="AI551" s="71" t="s">
        <v>63</v>
      </c>
      <c r="AJ551" s="71" t="s">
        <v>62</v>
      </c>
      <c r="AK551" s="71" t="s">
        <v>63</v>
      </c>
      <c r="AL551" s="71" t="s">
        <v>132</v>
      </c>
      <c r="AM551" s="71" t="s">
        <v>62</v>
      </c>
      <c r="AN551" s="71" t="s">
        <v>6870</v>
      </c>
      <c r="AO551" s="71" t="s">
        <v>6871</v>
      </c>
      <c r="AP551" s="71" t="s">
        <v>464</v>
      </c>
      <c r="AQ551" s="71" t="s">
        <v>465</v>
      </c>
      <c r="AR551" s="71" t="s">
        <v>63</v>
      </c>
      <c r="AS551" s="71"/>
      <c r="AT551" s="71" t="s">
        <v>62</v>
      </c>
      <c r="AU551" s="71" t="s">
        <v>6313</v>
      </c>
      <c r="AV551" s="79" cm="1">
        <f t="array" ref="AV55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0.12</v>
      </c>
      <c r="AW551" s="79" cm="1">
        <f t="array" ref="AW55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0.12</v>
      </c>
      <c r="AX551" s="71" t="str" cm="1">
        <f t="array" ref="AX55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551" s="71" t="s">
        <v>63</v>
      </c>
      <c r="AZ551" s="71"/>
      <c r="BA551" s="71" t="s">
        <v>6872</v>
      </c>
      <c r="BB551" s="73" t="s">
        <v>6873</v>
      </c>
      <c r="BC551" s="36"/>
      <c r="BD551" s="35"/>
    </row>
    <row r="552" spans="1:56" ht="75" customHeight="1">
      <c r="A552" s="70">
        <v>551</v>
      </c>
      <c r="B552" s="71" t="s">
        <v>6874</v>
      </c>
      <c r="C552" s="71" t="s">
        <v>264</v>
      </c>
      <c r="D552" s="71" t="s">
        <v>6875</v>
      </c>
      <c r="E552" s="71" t="s">
        <v>1565</v>
      </c>
      <c r="F552" s="71" t="s">
        <v>54</v>
      </c>
      <c r="G552" s="71" t="s">
        <v>125</v>
      </c>
      <c r="H552" s="71" t="s">
        <v>233</v>
      </c>
      <c r="I552" s="71" t="s">
        <v>428</v>
      </c>
      <c r="J552" s="71" t="s">
        <v>1432</v>
      </c>
      <c r="K552" s="71" t="s">
        <v>315</v>
      </c>
      <c r="L552" s="71" t="s">
        <v>6876</v>
      </c>
      <c r="M552" s="71" t="s">
        <v>6877</v>
      </c>
      <c r="N552" s="71" t="s">
        <v>1575</v>
      </c>
      <c r="O552" s="71" t="s">
        <v>1609</v>
      </c>
      <c r="P552" s="71" t="s">
        <v>60</v>
      </c>
      <c r="Q552" s="71" t="s">
        <v>155</v>
      </c>
      <c r="R552" s="71" t="s">
        <v>1669</v>
      </c>
      <c r="S552" s="71" t="s">
        <v>62</v>
      </c>
      <c r="T552" s="71" t="s">
        <v>62</v>
      </c>
      <c r="U552" s="71" t="s">
        <v>62</v>
      </c>
      <c r="V552" s="71" t="s">
        <v>62</v>
      </c>
      <c r="W552" s="71" t="s">
        <v>62</v>
      </c>
      <c r="X552" s="71" t="s">
        <v>62</v>
      </c>
      <c r="Y552" s="71" t="s">
        <v>62</v>
      </c>
      <c r="Z552" s="71" t="s">
        <v>63</v>
      </c>
      <c r="AA552" s="71" t="s">
        <v>62</v>
      </c>
      <c r="AB552" s="71" t="s">
        <v>64</v>
      </c>
      <c r="AC552" s="71" t="s">
        <v>84</v>
      </c>
      <c r="AD552" s="71" t="s">
        <v>62</v>
      </c>
      <c r="AE552" s="71" t="s">
        <v>62</v>
      </c>
      <c r="AF552" s="71" t="s">
        <v>62</v>
      </c>
      <c r="AG552" s="71" t="s">
        <v>63</v>
      </c>
      <c r="AH552" s="71"/>
      <c r="AI552" s="71" t="s">
        <v>63</v>
      </c>
      <c r="AJ552" s="71" t="s">
        <v>132</v>
      </c>
      <c r="AK552" s="71" t="s">
        <v>63</v>
      </c>
      <c r="AL552" s="71" t="s">
        <v>62</v>
      </c>
      <c r="AM552" s="71" t="s">
        <v>132</v>
      </c>
      <c r="AN552" s="71" t="s">
        <v>6878</v>
      </c>
      <c r="AO552" s="71" t="s">
        <v>6879</v>
      </c>
      <c r="AP552" s="71" t="s">
        <v>464</v>
      </c>
      <c r="AQ552" s="71" t="s">
        <v>465</v>
      </c>
      <c r="AR552" s="71" t="s">
        <v>63</v>
      </c>
      <c r="AS552" s="71"/>
      <c r="AT552" s="71" t="s">
        <v>62</v>
      </c>
      <c r="AU552" s="71" t="s">
        <v>1702</v>
      </c>
      <c r="AV552" s="79" cm="1">
        <f t="array" ref="AV55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552" s="79" cm="1">
        <f t="array" ref="AW55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552" s="71" t="str" cm="1">
        <f t="array" ref="AX55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552" s="71" t="s">
        <v>63</v>
      </c>
      <c r="AZ552" s="71"/>
      <c r="BA552" s="71" t="s">
        <v>6880</v>
      </c>
      <c r="BB552" s="73"/>
      <c r="BC552" s="36"/>
      <c r="BD552" s="35"/>
    </row>
    <row r="553" spans="1:56" ht="75" customHeight="1">
      <c r="A553" s="70">
        <v>552</v>
      </c>
      <c r="B553" s="71" t="s">
        <v>6881</v>
      </c>
      <c r="C553" s="71" t="s">
        <v>6882</v>
      </c>
      <c r="D553" s="71" t="s">
        <v>6883</v>
      </c>
      <c r="E553" s="71" t="s">
        <v>1452</v>
      </c>
      <c r="F553" s="71" t="s">
        <v>231</v>
      </c>
      <c r="G553" s="71" t="s">
        <v>125</v>
      </c>
      <c r="H553" s="71" t="s">
        <v>233</v>
      </c>
      <c r="I553" s="71" t="s">
        <v>428</v>
      </c>
      <c r="J553" s="71" t="s">
        <v>1432</v>
      </c>
      <c r="K553" s="71" t="s">
        <v>315</v>
      </c>
      <c r="L553" s="71" t="s">
        <v>6884</v>
      </c>
      <c r="M553" s="71" t="s">
        <v>6885</v>
      </c>
      <c r="N553" s="71" t="s">
        <v>1575</v>
      </c>
      <c r="O553" s="71" t="s">
        <v>1668</v>
      </c>
      <c r="P553" s="71"/>
      <c r="Q553" s="71"/>
      <c r="R553" s="71"/>
      <c r="S553" s="71"/>
      <c r="T553" s="71"/>
      <c r="U553" s="71"/>
      <c r="V553" s="71"/>
      <c r="W553" s="71"/>
      <c r="X553" s="71"/>
      <c r="Y553" s="71"/>
      <c r="Z553" s="71"/>
      <c r="AA553" s="71"/>
      <c r="AB553" s="71" t="s">
        <v>142</v>
      </c>
      <c r="AC553" s="71" t="s">
        <v>100</v>
      </c>
      <c r="AD553" s="71" t="s">
        <v>62</v>
      </c>
      <c r="AE553" s="71" t="s">
        <v>62</v>
      </c>
      <c r="AF553" s="71" t="s">
        <v>62</v>
      </c>
      <c r="AG553" s="71"/>
      <c r="AH553" s="71" t="s">
        <v>85</v>
      </c>
      <c r="AI553" s="71" t="s">
        <v>63</v>
      </c>
      <c r="AJ553" s="71" t="s">
        <v>62</v>
      </c>
      <c r="AK553" s="71" t="s">
        <v>62</v>
      </c>
      <c r="AL553" s="71" t="s">
        <v>63</v>
      </c>
      <c r="AM553" s="71" t="s">
        <v>63</v>
      </c>
      <c r="AN553" s="71"/>
      <c r="AO553" s="71"/>
      <c r="AP553" s="71" t="s">
        <v>6886</v>
      </c>
      <c r="AQ553" s="71" t="s">
        <v>6887</v>
      </c>
      <c r="AR553" s="71" t="s">
        <v>62</v>
      </c>
      <c r="AS553" s="71"/>
      <c r="AT553" s="71" t="s">
        <v>63</v>
      </c>
      <c r="AU553" s="71"/>
      <c r="AV553" s="79" t="str" cm="1">
        <f t="array" ref="AV55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53" s="79" t="str" cm="1">
        <f t="array" ref="AW55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53" s="71" t="str" cm="1">
        <f t="array" ref="AX55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53" s="71"/>
      <c r="AZ553" s="71"/>
      <c r="BA553" s="71" t="s">
        <v>6888</v>
      </c>
      <c r="BB553" s="73" t="s">
        <v>6889</v>
      </c>
      <c r="BC553" s="36"/>
      <c r="BD553" s="35"/>
    </row>
    <row r="554" spans="1:56" ht="75" customHeight="1">
      <c r="A554" s="70">
        <v>553</v>
      </c>
      <c r="B554" s="71" t="s">
        <v>6895</v>
      </c>
      <c r="C554" s="71" t="s">
        <v>289</v>
      </c>
      <c r="D554" s="71" t="s">
        <v>6896</v>
      </c>
      <c r="E554" s="71" t="s">
        <v>1479</v>
      </c>
      <c r="F554" s="71" t="s">
        <v>231</v>
      </c>
      <c r="G554" s="71" t="s">
        <v>584</v>
      </c>
      <c r="H554" s="71" t="s">
        <v>233</v>
      </c>
      <c r="I554" s="71" t="s">
        <v>428</v>
      </c>
      <c r="J554" s="71" t="s">
        <v>1432</v>
      </c>
      <c r="K554" s="71" t="s">
        <v>315</v>
      </c>
      <c r="L554" s="71" t="s">
        <v>6897</v>
      </c>
      <c r="M554" s="71" t="s">
        <v>6898</v>
      </c>
      <c r="N554" s="71"/>
      <c r="O554" s="71" t="s">
        <v>1506</v>
      </c>
      <c r="P554" s="71"/>
      <c r="Q554" s="71"/>
      <c r="R554" s="71"/>
      <c r="S554" s="71"/>
      <c r="T554" s="71"/>
      <c r="U554" s="71"/>
      <c r="V554" s="71"/>
      <c r="W554" s="71"/>
      <c r="X554" s="71"/>
      <c r="Y554" s="71"/>
      <c r="Z554" s="71"/>
      <c r="AA554" s="71"/>
      <c r="AB554" s="71" t="s">
        <v>64</v>
      </c>
      <c r="AC554" s="71" t="s">
        <v>100</v>
      </c>
      <c r="AD554" s="71" t="s">
        <v>62</v>
      </c>
      <c r="AE554" s="71" t="s">
        <v>63</v>
      </c>
      <c r="AF554" s="71" t="s">
        <v>63</v>
      </c>
      <c r="AG554" s="71"/>
      <c r="AH554" s="71" t="s">
        <v>66</v>
      </c>
      <c r="AI554" s="71" t="s">
        <v>63</v>
      </c>
      <c r="AJ554" s="71" t="s">
        <v>63</v>
      </c>
      <c r="AK554" s="71" t="s">
        <v>63</v>
      </c>
      <c r="AL554" s="71" t="s">
        <v>62</v>
      </c>
      <c r="AM554" s="71" t="s">
        <v>63</v>
      </c>
      <c r="AN554" s="71"/>
      <c r="AO554" s="71"/>
      <c r="AP554" s="71" t="s">
        <v>6899</v>
      </c>
      <c r="AQ554" s="71" t="s">
        <v>428</v>
      </c>
      <c r="AR554" s="71" t="s">
        <v>132</v>
      </c>
      <c r="AS554" s="71"/>
      <c r="AT554" s="71" t="s">
        <v>62</v>
      </c>
      <c r="AU554" s="71"/>
      <c r="AV554" s="79" t="str" cm="1">
        <f t="array" ref="AV55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54" s="79" t="str" cm="1">
        <f t="array" ref="AW55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54" s="71" t="str" cm="1">
        <f t="array" ref="AX55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54" s="71"/>
      <c r="AZ554" s="71"/>
      <c r="BA554" s="71" t="s">
        <v>6900</v>
      </c>
      <c r="BB554" s="73" t="s">
        <v>6901</v>
      </c>
      <c r="BC554" s="36"/>
      <c r="BD554" s="35"/>
    </row>
    <row r="555" spans="1:56" ht="75" customHeight="1">
      <c r="A555" s="70">
        <v>554</v>
      </c>
      <c r="B555" s="71" t="s">
        <v>6902</v>
      </c>
      <c r="C555" s="71" t="s">
        <v>706</v>
      </c>
      <c r="D555" s="71" t="s">
        <v>6903</v>
      </c>
      <c r="E555" s="71" t="s">
        <v>1452</v>
      </c>
      <c r="F555" s="71" t="s">
        <v>54</v>
      </c>
      <c r="G555" s="71" t="s">
        <v>125</v>
      </c>
      <c r="H555" s="71" t="s">
        <v>97</v>
      </c>
      <c r="I555" s="71" t="s">
        <v>6904</v>
      </c>
      <c r="J555" s="71" t="s">
        <v>6710</v>
      </c>
      <c r="K555" s="71" t="s">
        <v>6905</v>
      </c>
      <c r="L555" s="71" t="s">
        <v>6906</v>
      </c>
      <c r="M555" s="71" t="s">
        <v>6907</v>
      </c>
      <c r="N555" s="71"/>
      <c r="O555" s="71"/>
      <c r="P555" s="71" t="s">
        <v>60</v>
      </c>
      <c r="Q555" s="71" t="s">
        <v>431</v>
      </c>
      <c r="R555" s="71" t="s">
        <v>189</v>
      </c>
      <c r="S555" s="71" t="s">
        <v>62</v>
      </c>
      <c r="T555" s="71" t="s">
        <v>62</v>
      </c>
      <c r="U555" s="71" t="s">
        <v>62</v>
      </c>
      <c r="V555" s="71" t="s">
        <v>63</v>
      </c>
      <c r="W555" s="71" t="s">
        <v>63</v>
      </c>
      <c r="X555" s="71" t="s">
        <v>63</v>
      </c>
      <c r="Y555" s="71" t="s">
        <v>62</v>
      </c>
      <c r="Z555" s="71" t="s">
        <v>62</v>
      </c>
      <c r="AA555" s="71" t="s">
        <v>63</v>
      </c>
      <c r="AB555" s="71" t="s">
        <v>64</v>
      </c>
      <c r="AC555" s="71" t="s">
        <v>65</v>
      </c>
      <c r="AD555" s="71" t="s">
        <v>63</v>
      </c>
      <c r="AE555" s="71" t="s">
        <v>63</v>
      </c>
      <c r="AF555" s="71" t="s">
        <v>63</v>
      </c>
      <c r="AG555" s="71" t="s">
        <v>63</v>
      </c>
      <c r="AH555" s="71" t="s">
        <v>85</v>
      </c>
      <c r="AI555" s="71" t="s">
        <v>63</v>
      </c>
      <c r="AJ555" s="71" t="s">
        <v>63</v>
      </c>
      <c r="AK555" s="71" t="s">
        <v>63</v>
      </c>
      <c r="AL555" s="71" t="s">
        <v>132</v>
      </c>
      <c r="AM555" s="71" t="s">
        <v>63</v>
      </c>
      <c r="AN555" s="71" t="s">
        <v>6908</v>
      </c>
      <c r="AO555" s="71" t="s">
        <v>6909</v>
      </c>
      <c r="AP555" s="71" t="s">
        <v>6910</v>
      </c>
      <c r="AQ555" s="71" t="s">
        <v>6911</v>
      </c>
      <c r="AR555" s="71" t="s">
        <v>132</v>
      </c>
      <c r="AS555" s="71"/>
      <c r="AT555" s="71" t="s">
        <v>63</v>
      </c>
      <c r="AU555" s="71" t="s">
        <v>1802</v>
      </c>
      <c r="AV555" s="79" cm="1">
        <f t="array" ref="AV55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0.03</v>
      </c>
      <c r="AW555" s="79" cm="1">
        <f t="array" ref="AW55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0.03</v>
      </c>
      <c r="AX555" s="71" t="str" cm="1">
        <f t="array" ref="AX55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555" s="71" t="s">
        <v>63</v>
      </c>
      <c r="AZ555" s="71"/>
      <c r="BA555" s="71" t="s">
        <v>6912</v>
      </c>
      <c r="BB555" s="73" t="s">
        <v>6913</v>
      </c>
      <c r="BC555" s="36"/>
      <c r="BD555" s="35"/>
    </row>
    <row r="556" spans="1:56" ht="75" customHeight="1">
      <c r="A556" s="70">
        <v>555</v>
      </c>
      <c r="B556" s="71" t="s">
        <v>6914</v>
      </c>
      <c r="C556" s="71" t="s">
        <v>735</v>
      </c>
      <c r="D556" s="71" t="s">
        <v>6915</v>
      </c>
      <c r="E556" s="71" t="s">
        <v>1452</v>
      </c>
      <c r="F556" s="71" t="s">
        <v>231</v>
      </c>
      <c r="G556" s="71" t="s">
        <v>736</v>
      </c>
      <c r="H556" s="71" t="s">
        <v>217</v>
      </c>
      <c r="I556" s="71" t="s">
        <v>840</v>
      </c>
      <c r="J556" s="71" t="s">
        <v>1432</v>
      </c>
      <c r="K556" s="71" t="s">
        <v>315</v>
      </c>
      <c r="L556" s="71" t="s">
        <v>6916</v>
      </c>
      <c r="M556" s="71" t="s">
        <v>6917</v>
      </c>
      <c r="N556" s="71"/>
      <c r="O556" s="71"/>
      <c r="P556" s="71"/>
      <c r="Q556" s="71"/>
      <c r="R556" s="71"/>
      <c r="S556" s="71"/>
      <c r="T556" s="71"/>
      <c r="U556" s="71"/>
      <c r="V556" s="71"/>
      <c r="W556" s="71"/>
      <c r="X556" s="71"/>
      <c r="Y556" s="71"/>
      <c r="Z556" s="71"/>
      <c r="AA556" s="71"/>
      <c r="AB556" s="71" t="s">
        <v>64</v>
      </c>
      <c r="AC556" s="71" t="s">
        <v>65</v>
      </c>
      <c r="AD556" s="71" t="s">
        <v>62</v>
      </c>
      <c r="AE556" s="71" t="s">
        <v>63</v>
      </c>
      <c r="AF556" s="71" t="s">
        <v>63</v>
      </c>
      <c r="AG556" s="71"/>
      <c r="AH556" s="71" t="s">
        <v>101</v>
      </c>
      <c r="AI556" s="71" t="s">
        <v>63</v>
      </c>
      <c r="AJ556" s="71" t="s">
        <v>62</v>
      </c>
      <c r="AK556" s="71" t="s">
        <v>63</v>
      </c>
      <c r="AL556" s="71" t="s">
        <v>63</v>
      </c>
      <c r="AM556" s="71" t="s">
        <v>63</v>
      </c>
      <c r="AN556" s="71"/>
      <c r="AO556" s="71"/>
      <c r="AP556" s="71" t="s">
        <v>6918</v>
      </c>
      <c r="AQ556" s="71" t="s">
        <v>5810</v>
      </c>
      <c r="AR556" s="71" t="s">
        <v>132</v>
      </c>
      <c r="AS556" s="71"/>
      <c r="AT556" s="71" t="s">
        <v>63</v>
      </c>
      <c r="AU556" s="71"/>
      <c r="AV556" s="79" t="str" cm="1">
        <f t="array" ref="AV55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56" s="79" t="str" cm="1">
        <f t="array" ref="AW55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56" s="71" t="str" cm="1">
        <f t="array" ref="AX55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56" s="71"/>
      <c r="AZ556" s="71"/>
      <c r="BA556" s="22" t="s">
        <v>6919</v>
      </c>
      <c r="BB556" s="73" t="s">
        <v>5077</v>
      </c>
      <c r="BC556" s="36"/>
      <c r="BD556" s="35"/>
    </row>
    <row r="557" spans="1:56" ht="75" customHeight="1">
      <c r="A557" s="70">
        <v>556</v>
      </c>
      <c r="B557" s="71" t="s">
        <v>6920</v>
      </c>
      <c r="C557" s="71" t="s">
        <v>735</v>
      </c>
      <c r="D557" s="71" t="s">
        <v>6921</v>
      </c>
      <c r="E557" s="71" t="s">
        <v>1461</v>
      </c>
      <c r="F557" s="71" t="s">
        <v>231</v>
      </c>
      <c r="G557" s="71" t="s">
        <v>736</v>
      </c>
      <c r="H557" s="71" t="s">
        <v>217</v>
      </c>
      <c r="I557" s="71" t="s">
        <v>2167</v>
      </c>
      <c r="J557" s="71" t="s">
        <v>1432</v>
      </c>
      <c r="K557" s="71" t="s">
        <v>315</v>
      </c>
      <c r="L557" s="71" t="s">
        <v>6922</v>
      </c>
      <c r="M557" s="71" t="s">
        <v>6923</v>
      </c>
      <c r="N557" s="71"/>
      <c r="O557" s="71"/>
      <c r="P557" s="71"/>
      <c r="Q557" s="71"/>
      <c r="R557" s="71"/>
      <c r="S557" s="71"/>
      <c r="T557" s="71"/>
      <c r="U557" s="71"/>
      <c r="V557" s="71"/>
      <c r="W557" s="71"/>
      <c r="X557" s="71"/>
      <c r="Y557" s="71"/>
      <c r="Z557" s="71"/>
      <c r="AA557" s="71"/>
      <c r="AB557" s="71" t="s">
        <v>64</v>
      </c>
      <c r="AC557" s="71" t="s">
        <v>65</v>
      </c>
      <c r="AD557" s="71" t="s">
        <v>62</v>
      </c>
      <c r="AE557" s="71" t="s">
        <v>62</v>
      </c>
      <c r="AF557" s="71" t="s">
        <v>63</v>
      </c>
      <c r="AG557" s="71"/>
      <c r="AH557" s="71" t="s">
        <v>101</v>
      </c>
      <c r="AI557" s="71" t="s">
        <v>63</v>
      </c>
      <c r="AJ557" s="71" t="s">
        <v>63</v>
      </c>
      <c r="AK557" s="71" t="s">
        <v>63</v>
      </c>
      <c r="AL557" s="71" t="s">
        <v>63</v>
      </c>
      <c r="AM557" s="71" t="s">
        <v>63</v>
      </c>
      <c r="AN557" s="71"/>
      <c r="AO557" s="71"/>
      <c r="AP557" s="71" t="s">
        <v>6924</v>
      </c>
      <c r="AQ557" s="71" t="s">
        <v>6925</v>
      </c>
      <c r="AR557" s="71" t="s">
        <v>63</v>
      </c>
      <c r="AS557" s="71"/>
      <c r="AT557" s="71" t="s">
        <v>63</v>
      </c>
      <c r="AU557" s="71"/>
      <c r="AV557" s="79" t="str" cm="1">
        <f t="array" ref="AV55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57" s="79" t="str" cm="1">
        <f t="array" ref="AW55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57" s="71" t="str" cm="1">
        <f t="array" ref="AX55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57" s="71"/>
      <c r="AZ557" s="71"/>
      <c r="BA557" s="71" t="s">
        <v>6926</v>
      </c>
      <c r="BB557" s="73" t="s">
        <v>6927</v>
      </c>
      <c r="BC557" s="36"/>
      <c r="BD557" s="35"/>
    </row>
    <row r="558" spans="1:56" ht="75" customHeight="1">
      <c r="A558" s="70">
        <v>557</v>
      </c>
      <c r="B558" s="71" t="s">
        <v>6928</v>
      </c>
      <c r="C558" s="71" t="s">
        <v>1110</v>
      </c>
      <c r="D558" s="71" t="s">
        <v>6929</v>
      </c>
      <c r="E558" s="71" t="s">
        <v>1505</v>
      </c>
      <c r="F558" s="71" t="s">
        <v>231</v>
      </c>
      <c r="G558" s="71" t="s">
        <v>232</v>
      </c>
      <c r="H558" s="71" t="s">
        <v>217</v>
      </c>
      <c r="I558" s="71" t="s">
        <v>1215</v>
      </c>
      <c r="J558" s="71" t="s">
        <v>1432</v>
      </c>
      <c r="K558" s="71" t="s">
        <v>243</v>
      </c>
      <c r="L558" s="71" t="s">
        <v>6930</v>
      </c>
      <c r="M558" s="71" t="s">
        <v>6931</v>
      </c>
      <c r="N558" s="71"/>
      <c r="O558" s="71"/>
      <c r="P558" s="71"/>
      <c r="Q558" s="71"/>
      <c r="R558" s="71"/>
      <c r="S558" s="71"/>
      <c r="T558" s="71"/>
      <c r="U558" s="71"/>
      <c r="V558" s="71"/>
      <c r="W558" s="71"/>
      <c r="X558" s="71"/>
      <c r="Y558" s="71"/>
      <c r="Z558" s="71"/>
      <c r="AA558" s="71"/>
      <c r="AB558" s="71" t="s">
        <v>64</v>
      </c>
      <c r="AC558" s="71" t="s">
        <v>65</v>
      </c>
      <c r="AD558" s="71" t="s">
        <v>62</v>
      </c>
      <c r="AE558" s="71" t="s">
        <v>62</v>
      </c>
      <c r="AF558" s="71" t="s">
        <v>63</v>
      </c>
      <c r="AG558" s="71"/>
      <c r="AH558" s="71" t="s">
        <v>66</v>
      </c>
      <c r="AI558" s="71" t="s">
        <v>63</v>
      </c>
      <c r="AJ558" s="71" t="s">
        <v>62</v>
      </c>
      <c r="AK558" s="71" t="s">
        <v>63</v>
      </c>
      <c r="AL558" s="71" t="s">
        <v>63</v>
      </c>
      <c r="AM558" s="71" t="s">
        <v>63</v>
      </c>
      <c r="AN558" s="71"/>
      <c r="AO558" s="71"/>
      <c r="AP558" s="71" t="s">
        <v>6932</v>
      </c>
      <c r="AQ558" s="71" t="s">
        <v>1215</v>
      </c>
      <c r="AR558" s="71" t="s">
        <v>62</v>
      </c>
      <c r="AS558" s="71"/>
      <c r="AT558" s="71" t="s">
        <v>63</v>
      </c>
      <c r="AU558" s="71"/>
      <c r="AV558" s="79" t="str" cm="1">
        <f t="array" ref="AV55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58" s="79" t="str" cm="1">
        <f t="array" ref="AW55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58" s="71" t="str" cm="1">
        <f t="array" ref="AX55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58" s="71"/>
      <c r="AZ558" s="71"/>
      <c r="BA558" s="71" t="s">
        <v>6933</v>
      </c>
      <c r="BB558" s="73" t="s">
        <v>6934</v>
      </c>
      <c r="BC558" s="36"/>
      <c r="BD558" s="35"/>
    </row>
    <row r="559" spans="1:56" ht="75" customHeight="1">
      <c r="A559" s="70">
        <v>558</v>
      </c>
      <c r="B559" s="71" t="s">
        <v>6935</v>
      </c>
      <c r="C559" s="71" t="s">
        <v>1095</v>
      </c>
      <c r="D559" s="71" t="s">
        <v>6936</v>
      </c>
      <c r="E559" s="71" t="s">
        <v>1502</v>
      </c>
      <c r="F559" s="71" t="s">
        <v>231</v>
      </c>
      <c r="G559" s="71" t="s">
        <v>201</v>
      </c>
      <c r="H559" s="71" t="s">
        <v>217</v>
      </c>
      <c r="I559" s="71" t="s">
        <v>428</v>
      </c>
      <c r="J559" s="71" t="s">
        <v>1432</v>
      </c>
      <c r="K559" s="71" t="s">
        <v>315</v>
      </c>
      <c r="L559" s="71" t="s">
        <v>6937</v>
      </c>
      <c r="M559" s="71" t="s">
        <v>6938</v>
      </c>
      <c r="N559" s="71"/>
      <c r="O559" s="71"/>
      <c r="P559" s="71"/>
      <c r="Q559" s="71"/>
      <c r="R559" s="71"/>
      <c r="S559" s="71"/>
      <c r="T559" s="71"/>
      <c r="U559" s="71"/>
      <c r="V559" s="71"/>
      <c r="W559" s="71"/>
      <c r="X559" s="71"/>
      <c r="Y559" s="71"/>
      <c r="Z559" s="71"/>
      <c r="AA559" s="71"/>
      <c r="AB559" s="71" t="s">
        <v>142</v>
      </c>
      <c r="AC559" s="71" t="s">
        <v>100</v>
      </c>
      <c r="AD559" s="71" t="s">
        <v>62</v>
      </c>
      <c r="AE559" s="71" t="s">
        <v>62</v>
      </c>
      <c r="AF559" s="71" t="s">
        <v>63</v>
      </c>
      <c r="AG559" s="71"/>
      <c r="AH559" s="71"/>
      <c r="AI559" s="71" t="s">
        <v>63</v>
      </c>
      <c r="AJ559" s="71" t="s">
        <v>62</v>
      </c>
      <c r="AK559" s="71" t="s">
        <v>63</v>
      </c>
      <c r="AL559" s="71" t="s">
        <v>63</v>
      </c>
      <c r="AM559" s="71" t="s">
        <v>63</v>
      </c>
      <c r="AN559" s="71"/>
      <c r="AO559" s="71"/>
      <c r="AP559" s="71" t="s">
        <v>6939</v>
      </c>
      <c r="AQ559" s="71" t="s">
        <v>2443</v>
      </c>
      <c r="AR559" s="71" t="s">
        <v>63</v>
      </c>
      <c r="AS559" s="71"/>
      <c r="AT559" s="71" t="s">
        <v>63</v>
      </c>
      <c r="AU559" s="71"/>
      <c r="AV559" s="79" t="str" cm="1">
        <f t="array" ref="AV55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59" s="79" t="str" cm="1">
        <f t="array" ref="AW55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59" s="71" t="str" cm="1">
        <f t="array" ref="AX55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59" s="71"/>
      <c r="AZ559" s="71"/>
      <c r="BA559" s="71" t="s">
        <v>6940</v>
      </c>
      <c r="BB559" s="73" t="s">
        <v>6941</v>
      </c>
      <c r="BC559" s="36"/>
      <c r="BD559" s="35"/>
    </row>
    <row r="560" spans="1:56" ht="75" customHeight="1">
      <c r="A560" s="70">
        <v>559</v>
      </c>
      <c r="B560" s="71" t="s">
        <v>6942</v>
      </c>
      <c r="C560" s="71" t="s">
        <v>1655</v>
      </c>
      <c r="D560" s="71" t="s">
        <v>6943</v>
      </c>
      <c r="E560" s="71" t="s">
        <v>1502</v>
      </c>
      <c r="F560" s="71" t="s">
        <v>231</v>
      </c>
      <c r="G560" s="71" t="s">
        <v>736</v>
      </c>
      <c r="H560" s="71" t="s">
        <v>217</v>
      </c>
      <c r="I560" s="71" t="s">
        <v>1215</v>
      </c>
      <c r="J560" s="71" t="s">
        <v>1432</v>
      </c>
      <c r="K560" s="71" t="s">
        <v>243</v>
      </c>
      <c r="L560" s="71" t="s">
        <v>6944</v>
      </c>
      <c r="M560" s="71" t="s">
        <v>6945</v>
      </c>
      <c r="N560" s="71"/>
      <c r="O560" s="71"/>
      <c r="P560" s="71"/>
      <c r="Q560" s="71"/>
      <c r="R560" s="71"/>
      <c r="S560" s="71"/>
      <c r="T560" s="71"/>
      <c r="U560" s="71"/>
      <c r="V560" s="71"/>
      <c r="W560" s="71"/>
      <c r="X560" s="71"/>
      <c r="Y560" s="71"/>
      <c r="Z560" s="71"/>
      <c r="AA560" s="71"/>
      <c r="AB560" s="71" t="s">
        <v>64</v>
      </c>
      <c r="AC560" s="71" t="s">
        <v>65</v>
      </c>
      <c r="AD560" s="71" t="s">
        <v>62</v>
      </c>
      <c r="AE560" s="71" t="s">
        <v>62</v>
      </c>
      <c r="AF560" s="71" t="s">
        <v>63</v>
      </c>
      <c r="AG560" s="71"/>
      <c r="AH560" s="71" t="s">
        <v>1515</v>
      </c>
      <c r="AI560" s="71" t="s">
        <v>63</v>
      </c>
      <c r="AJ560" s="71" t="s">
        <v>63</v>
      </c>
      <c r="AK560" s="71" t="s">
        <v>63</v>
      </c>
      <c r="AL560" s="71" t="s">
        <v>63</v>
      </c>
      <c r="AM560" s="71" t="s">
        <v>62</v>
      </c>
      <c r="AN560" s="71"/>
      <c r="AO560" s="71"/>
      <c r="AP560" s="71" t="s">
        <v>6946</v>
      </c>
      <c r="AQ560" s="71" t="s">
        <v>1215</v>
      </c>
      <c r="AR560" s="71" t="s">
        <v>62</v>
      </c>
      <c r="AS560" s="71"/>
      <c r="AT560" s="71" t="s">
        <v>63</v>
      </c>
      <c r="AU560" s="71"/>
      <c r="AV560" s="79" t="str" cm="1">
        <f t="array" ref="AV56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60" s="79" t="str" cm="1">
        <f t="array" ref="AW56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60" s="71" t="str" cm="1">
        <f t="array" ref="AX56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60" s="71"/>
      <c r="AZ560" s="71"/>
      <c r="BA560" s="71" t="s">
        <v>6947</v>
      </c>
      <c r="BB560" s="73" t="s">
        <v>6948</v>
      </c>
      <c r="BC560" s="36"/>
      <c r="BD560" s="35"/>
    </row>
    <row r="561" spans="1:56" ht="75" customHeight="1">
      <c r="A561" s="70">
        <v>560</v>
      </c>
      <c r="B561" s="71" t="s">
        <v>6949</v>
      </c>
      <c r="C561" s="71" t="s">
        <v>735</v>
      </c>
      <c r="D561" s="71" t="s">
        <v>6950</v>
      </c>
      <c r="E561" s="71" t="s">
        <v>1502</v>
      </c>
      <c r="F561" s="71" t="s">
        <v>231</v>
      </c>
      <c r="G561" s="71" t="s">
        <v>736</v>
      </c>
      <c r="H561" s="71" t="s">
        <v>217</v>
      </c>
      <c r="I561" s="71" t="s">
        <v>1215</v>
      </c>
      <c r="J561" s="71" t="s">
        <v>1432</v>
      </c>
      <c r="K561" s="71" t="s">
        <v>243</v>
      </c>
      <c r="L561" s="71" t="s">
        <v>6951</v>
      </c>
      <c r="M561" s="71" t="s">
        <v>6952</v>
      </c>
      <c r="N561" s="71"/>
      <c r="O561" s="71"/>
      <c r="P561" s="71"/>
      <c r="Q561" s="71"/>
      <c r="R561" s="71"/>
      <c r="S561" s="71"/>
      <c r="T561" s="71"/>
      <c r="U561" s="71"/>
      <c r="V561" s="71"/>
      <c r="W561" s="71"/>
      <c r="X561" s="71"/>
      <c r="Y561" s="71"/>
      <c r="Z561" s="71"/>
      <c r="AA561" s="71"/>
      <c r="AB561" s="71" t="s">
        <v>64</v>
      </c>
      <c r="AC561" s="71" t="s">
        <v>65</v>
      </c>
      <c r="AD561" s="71" t="s">
        <v>63</v>
      </c>
      <c r="AE561" s="71" t="s">
        <v>63</v>
      </c>
      <c r="AF561" s="71" t="s">
        <v>63</v>
      </c>
      <c r="AG561" s="71"/>
      <c r="AH561" s="71" t="s">
        <v>101</v>
      </c>
      <c r="AI561" s="71" t="s">
        <v>63</v>
      </c>
      <c r="AJ561" s="71" t="s">
        <v>63</v>
      </c>
      <c r="AK561" s="71" t="s">
        <v>63</v>
      </c>
      <c r="AL561" s="71" t="s">
        <v>62</v>
      </c>
      <c r="AM561" s="71" t="s">
        <v>63</v>
      </c>
      <c r="AN561" s="71"/>
      <c r="AO561" s="71"/>
      <c r="AP561" s="71" t="s">
        <v>6953</v>
      </c>
      <c r="AQ561" s="71" t="s">
        <v>6954</v>
      </c>
      <c r="AR561" s="71" t="s">
        <v>62</v>
      </c>
      <c r="AS561" s="71"/>
      <c r="AT561" s="71" t="s">
        <v>63</v>
      </c>
      <c r="AU561" s="71"/>
      <c r="AV561" s="79" t="str" cm="1">
        <f t="array" ref="AV56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61" s="79" t="str" cm="1">
        <f t="array" ref="AW56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61" s="71" t="str" cm="1">
        <f t="array" ref="AX56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61" s="71"/>
      <c r="AZ561" s="71"/>
      <c r="BA561" s="22" t="s">
        <v>6955</v>
      </c>
      <c r="BB561" s="73" t="s">
        <v>6956</v>
      </c>
      <c r="BC561" s="36"/>
      <c r="BD561" s="35"/>
    </row>
    <row r="562" spans="1:56" ht="75" customHeight="1">
      <c r="A562" s="70">
        <v>561</v>
      </c>
      <c r="B562" s="71" t="s">
        <v>6957</v>
      </c>
      <c r="C562" s="71" t="s">
        <v>381</v>
      </c>
      <c r="D562" s="71" t="s">
        <v>6958</v>
      </c>
      <c r="E562" s="71" t="s">
        <v>1486</v>
      </c>
      <c r="F562" s="71" t="s">
        <v>54</v>
      </c>
      <c r="G562" s="71" t="s">
        <v>125</v>
      </c>
      <c r="H562" s="71" t="s">
        <v>233</v>
      </c>
      <c r="I562" s="71" t="s">
        <v>1215</v>
      </c>
      <c r="J562" s="71" t="s">
        <v>1432</v>
      </c>
      <c r="K562" s="71" t="s">
        <v>243</v>
      </c>
      <c r="L562" s="71" t="s">
        <v>6959</v>
      </c>
      <c r="M562" s="71" t="s">
        <v>6960</v>
      </c>
      <c r="N562" s="71" t="s">
        <v>1710</v>
      </c>
      <c r="O562" s="71" t="s">
        <v>1506</v>
      </c>
      <c r="P562" s="71" t="s">
        <v>60</v>
      </c>
      <c r="Q562" s="71" t="s">
        <v>188</v>
      </c>
      <c r="R562" s="71" t="s">
        <v>189</v>
      </c>
      <c r="S562" s="71" t="s">
        <v>63</v>
      </c>
      <c r="T562" s="71" t="s">
        <v>63</v>
      </c>
      <c r="U562" s="71" t="s">
        <v>63</v>
      </c>
      <c r="V562" s="71" t="s">
        <v>62</v>
      </c>
      <c r="W562" s="71" t="s">
        <v>63</v>
      </c>
      <c r="X562" s="71" t="s">
        <v>63</v>
      </c>
      <c r="Y562" s="71" t="s">
        <v>62</v>
      </c>
      <c r="Z562" s="71" t="s">
        <v>63</v>
      </c>
      <c r="AA562" s="71" t="s">
        <v>63</v>
      </c>
      <c r="AB562" s="71" t="s">
        <v>189</v>
      </c>
      <c r="AC562" s="71" t="s">
        <v>65</v>
      </c>
      <c r="AD562" s="71" t="s">
        <v>62</v>
      </c>
      <c r="AE562" s="71" t="s">
        <v>62</v>
      </c>
      <c r="AF562" s="71" t="s">
        <v>63</v>
      </c>
      <c r="AG562" s="71" t="s">
        <v>63</v>
      </c>
      <c r="AH562" s="71" t="s">
        <v>66</v>
      </c>
      <c r="AI562" s="71" t="s">
        <v>63</v>
      </c>
      <c r="AJ562" s="71" t="s">
        <v>62</v>
      </c>
      <c r="AK562" s="71" t="s">
        <v>62</v>
      </c>
      <c r="AL562" s="71" t="s">
        <v>63</v>
      </c>
      <c r="AM562" s="71" t="s">
        <v>62</v>
      </c>
      <c r="AN562" s="71" t="s">
        <v>6961</v>
      </c>
      <c r="AO562" s="71" t="s">
        <v>6962</v>
      </c>
      <c r="AP562" s="71" t="s">
        <v>6963</v>
      </c>
      <c r="AQ562" s="71" t="s">
        <v>6964</v>
      </c>
      <c r="AR562" s="71" t="s">
        <v>63</v>
      </c>
      <c r="AS562" s="71"/>
      <c r="AT562" s="71" t="s">
        <v>63</v>
      </c>
      <c r="AU562" s="71" t="s">
        <v>72</v>
      </c>
      <c r="AV562" s="79" t="str" cm="1">
        <f t="array" ref="AV56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62" s="79" t="str" cm="1">
        <f t="array" ref="AW56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62" s="71" t="str" cm="1">
        <f t="array" ref="AX56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62" s="71" t="s">
        <v>63</v>
      </c>
      <c r="AZ562" s="71"/>
      <c r="BA562" s="71" t="s">
        <v>6965</v>
      </c>
      <c r="BB562" s="73" t="s">
        <v>549</v>
      </c>
      <c r="BC562" s="36"/>
      <c r="BD562" s="35"/>
    </row>
    <row r="563" spans="1:56" ht="75" customHeight="1">
      <c r="A563" s="70">
        <v>562</v>
      </c>
      <c r="B563" s="71" t="s">
        <v>5805</v>
      </c>
      <c r="C563" s="71" t="s">
        <v>735</v>
      </c>
      <c r="D563" s="71" t="s">
        <v>6966</v>
      </c>
      <c r="E563" s="71" t="s">
        <v>1478</v>
      </c>
      <c r="F563" s="71" t="s">
        <v>231</v>
      </c>
      <c r="G563" s="71" t="s">
        <v>736</v>
      </c>
      <c r="H563" s="71" t="s">
        <v>217</v>
      </c>
      <c r="I563" s="71" t="s">
        <v>840</v>
      </c>
      <c r="J563" s="71" t="s">
        <v>1432</v>
      </c>
      <c r="K563" s="71" t="s">
        <v>315</v>
      </c>
      <c r="L563" s="71" t="s">
        <v>6967</v>
      </c>
      <c r="M563" s="71" t="s">
        <v>6968</v>
      </c>
      <c r="N563" s="71"/>
      <c r="O563" s="71"/>
      <c r="P563" s="71"/>
      <c r="Q563" s="71"/>
      <c r="R563" s="71"/>
      <c r="S563" s="71"/>
      <c r="T563" s="71"/>
      <c r="U563" s="71"/>
      <c r="V563" s="71"/>
      <c r="W563" s="71"/>
      <c r="X563" s="71"/>
      <c r="Y563" s="71"/>
      <c r="Z563" s="71"/>
      <c r="AA563" s="71"/>
      <c r="AB563" s="71" t="s">
        <v>64</v>
      </c>
      <c r="AC563" s="71" t="s">
        <v>65</v>
      </c>
      <c r="AD563" s="71" t="s">
        <v>63</v>
      </c>
      <c r="AE563" s="71" t="s">
        <v>63</v>
      </c>
      <c r="AF563" s="71" t="s">
        <v>63</v>
      </c>
      <c r="AG563" s="71"/>
      <c r="AH563" s="71" t="s">
        <v>101</v>
      </c>
      <c r="AI563" s="71" t="s">
        <v>63</v>
      </c>
      <c r="AJ563" s="71" t="s">
        <v>63</v>
      </c>
      <c r="AK563" s="71" t="s">
        <v>63</v>
      </c>
      <c r="AL563" s="71" t="s">
        <v>62</v>
      </c>
      <c r="AM563" s="71" t="s">
        <v>63</v>
      </c>
      <c r="AN563" s="71"/>
      <c r="AO563" s="71"/>
      <c r="AP563" s="71" t="s">
        <v>6969</v>
      </c>
      <c r="AQ563" s="71" t="s">
        <v>840</v>
      </c>
      <c r="AR563" s="71" t="s">
        <v>62</v>
      </c>
      <c r="AS563" s="71"/>
      <c r="AT563" s="71" t="s">
        <v>63</v>
      </c>
      <c r="AU563" s="71"/>
      <c r="AV563" s="79" t="str" cm="1">
        <f t="array" ref="AV56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63" s="79" t="str" cm="1">
        <f t="array" ref="AW56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63" s="71" t="str" cm="1">
        <f t="array" ref="AX56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63" s="71"/>
      <c r="AZ563" s="71"/>
      <c r="BA563" s="71" t="s">
        <v>6970</v>
      </c>
      <c r="BB563" s="73" t="s">
        <v>6971</v>
      </c>
      <c r="BC563" s="36"/>
      <c r="BD563" s="35"/>
    </row>
    <row r="564" spans="1:56" ht="75" customHeight="1">
      <c r="A564" s="70">
        <v>563</v>
      </c>
      <c r="B564" s="71" t="s">
        <v>6972</v>
      </c>
      <c r="C564" s="71" t="s">
        <v>6973</v>
      </c>
      <c r="D564" s="71" t="s">
        <v>6974</v>
      </c>
      <c r="E564" s="71" t="s">
        <v>1748</v>
      </c>
      <c r="F564" s="71" t="s">
        <v>231</v>
      </c>
      <c r="G564" s="71" t="s">
        <v>125</v>
      </c>
      <c r="H564" s="71" t="s">
        <v>217</v>
      </c>
      <c r="I564" s="71" t="s">
        <v>608</v>
      </c>
      <c r="J564" s="71" t="s">
        <v>1432</v>
      </c>
      <c r="K564" s="71" t="s">
        <v>266</v>
      </c>
      <c r="L564" s="71" t="s">
        <v>6975</v>
      </c>
      <c r="M564" s="71" t="s">
        <v>6976</v>
      </c>
      <c r="N564" s="71" t="s">
        <v>5554</v>
      </c>
      <c r="O564" s="71" t="s">
        <v>1609</v>
      </c>
      <c r="P564" s="71"/>
      <c r="Q564" s="71"/>
      <c r="R564" s="71"/>
      <c r="S564" s="71"/>
      <c r="T564" s="71"/>
      <c r="U564" s="71"/>
      <c r="V564" s="71"/>
      <c r="W564" s="71"/>
      <c r="X564" s="71"/>
      <c r="Y564" s="71"/>
      <c r="Z564" s="71"/>
      <c r="AA564" s="71"/>
      <c r="AB564" s="71" t="s">
        <v>64</v>
      </c>
      <c r="AC564" s="71" t="s">
        <v>65</v>
      </c>
      <c r="AD564" s="71" t="s">
        <v>63</v>
      </c>
      <c r="AE564" s="71" t="s">
        <v>62</v>
      </c>
      <c r="AF564" s="71" t="s">
        <v>63</v>
      </c>
      <c r="AG564" s="71"/>
      <c r="AH564" s="71" t="s">
        <v>85</v>
      </c>
      <c r="AI564" s="71" t="s">
        <v>63</v>
      </c>
      <c r="AJ564" s="71" t="s">
        <v>63</v>
      </c>
      <c r="AK564" s="71" t="s">
        <v>63</v>
      </c>
      <c r="AL564" s="71" t="s">
        <v>132</v>
      </c>
      <c r="AM564" s="71" t="s">
        <v>63</v>
      </c>
      <c r="AN564" s="71"/>
      <c r="AO564" s="71"/>
      <c r="AP564" s="71" t="s">
        <v>6977</v>
      </c>
      <c r="AQ564" s="71" t="s">
        <v>608</v>
      </c>
      <c r="AR564" s="71" t="s">
        <v>62</v>
      </c>
      <c r="AS564" s="71"/>
      <c r="AT564" s="71" t="s">
        <v>63</v>
      </c>
      <c r="AU564" s="71"/>
      <c r="AV564" s="79" t="str" cm="1">
        <f t="array" ref="AV56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64" s="79" t="str" cm="1">
        <f t="array" ref="AW56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64" s="71" t="str" cm="1">
        <f t="array" ref="AX56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64" s="71"/>
      <c r="AZ564" s="71"/>
      <c r="BA564" s="71" t="s">
        <v>6978</v>
      </c>
      <c r="BB564" s="73" t="s">
        <v>6979</v>
      </c>
      <c r="BC564" s="36"/>
      <c r="BD564" s="35"/>
    </row>
    <row r="565" spans="1:56" ht="75" customHeight="1">
      <c r="A565" s="70">
        <v>564</v>
      </c>
      <c r="B565" s="71" t="s">
        <v>6980</v>
      </c>
      <c r="C565" s="71" t="s">
        <v>6159</v>
      </c>
      <c r="D565" s="71" t="s">
        <v>6981</v>
      </c>
      <c r="E565" s="71" t="s">
        <v>1748</v>
      </c>
      <c r="F565" s="71" t="s">
        <v>54</v>
      </c>
      <c r="G565" s="71" t="s">
        <v>125</v>
      </c>
      <c r="H565" s="71" t="s">
        <v>233</v>
      </c>
      <c r="I565" s="71" t="s">
        <v>1431</v>
      </c>
      <c r="J565" s="71" t="s">
        <v>1432</v>
      </c>
      <c r="K565" s="71" t="s">
        <v>266</v>
      </c>
      <c r="L565" s="71" t="s">
        <v>6982</v>
      </c>
      <c r="M565" s="71" t="s">
        <v>6983</v>
      </c>
      <c r="N565" s="71" t="s">
        <v>1721</v>
      </c>
      <c r="O565" s="71" t="s">
        <v>1506</v>
      </c>
      <c r="P565" s="71" t="s">
        <v>60</v>
      </c>
      <c r="Q565" s="71" t="s">
        <v>188</v>
      </c>
      <c r="R565" s="71" t="s">
        <v>189</v>
      </c>
      <c r="S565" s="71" t="s">
        <v>62</v>
      </c>
      <c r="T565" s="71" t="s">
        <v>62</v>
      </c>
      <c r="U565" s="71" t="s">
        <v>63</v>
      </c>
      <c r="V565" s="71" t="s">
        <v>62</v>
      </c>
      <c r="W565" s="71" t="s">
        <v>63</v>
      </c>
      <c r="X565" s="71" t="s">
        <v>63</v>
      </c>
      <c r="Y565" s="71" t="s">
        <v>62</v>
      </c>
      <c r="Z565" s="71" t="s">
        <v>63</v>
      </c>
      <c r="AA565" s="71" t="s">
        <v>62</v>
      </c>
      <c r="AB565" s="71" t="s">
        <v>142</v>
      </c>
      <c r="AC565" s="71" t="s">
        <v>65</v>
      </c>
      <c r="AD565" s="71" t="s">
        <v>62</v>
      </c>
      <c r="AE565" s="71" t="s">
        <v>63</v>
      </c>
      <c r="AF565" s="71" t="s">
        <v>63</v>
      </c>
      <c r="AG565" s="71" t="s">
        <v>63</v>
      </c>
      <c r="AH565" s="71" t="s">
        <v>85</v>
      </c>
      <c r="AI565" s="71" t="s">
        <v>63</v>
      </c>
      <c r="AJ565" s="71" t="s">
        <v>62</v>
      </c>
      <c r="AK565" s="71" t="s">
        <v>62</v>
      </c>
      <c r="AL565" s="71" t="s">
        <v>63</v>
      </c>
      <c r="AM565" s="71" t="s">
        <v>62</v>
      </c>
      <c r="AN565" s="71" t="s">
        <v>6984</v>
      </c>
      <c r="AO565" s="71" t="s">
        <v>6985</v>
      </c>
      <c r="AP565" s="71" t="s">
        <v>6986</v>
      </c>
      <c r="AQ565" s="71" t="s">
        <v>6166</v>
      </c>
      <c r="AR565" s="71" t="s">
        <v>132</v>
      </c>
      <c r="AS565" s="71"/>
      <c r="AT565" s="71" t="s">
        <v>63</v>
      </c>
      <c r="AU565" s="71" t="s">
        <v>72</v>
      </c>
      <c r="AV565" s="79" t="str" cm="1">
        <f t="array" ref="AV56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65" s="79" t="str" cm="1">
        <f t="array" ref="AW56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65" s="71" t="str" cm="1">
        <f t="array" ref="AX56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65" s="71" t="s">
        <v>63</v>
      </c>
      <c r="AZ565" s="71"/>
      <c r="BA565" s="22" t="s">
        <v>6987</v>
      </c>
      <c r="BB565" s="73" t="s">
        <v>6168</v>
      </c>
      <c r="BC565" s="36"/>
      <c r="BD565" s="35"/>
    </row>
    <row r="566" spans="1:56" ht="75" customHeight="1">
      <c r="A566" s="70">
        <v>565</v>
      </c>
      <c r="B566" s="71" t="s">
        <v>6988</v>
      </c>
      <c r="C566" s="71" t="s">
        <v>735</v>
      </c>
      <c r="D566" s="71" t="s">
        <v>6989</v>
      </c>
      <c r="E566" s="71" t="s">
        <v>1479</v>
      </c>
      <c r="F566" s="71" t="s">
        <v>231</v>
      </c>
      <c r="G566" s="71" t="s">
        <v>201</v>
      </c>
      <c r="H566" s="71" t="s">
        <v>217</v>
      </c>
      <c r="I566" s="71" t="s">
        <v>608</v>
      </c>
      <c r="J566" s="71" t="s">
        <v>1432</v>
      </c>
      <c r="K566" s="71" t="s">
        <v>266</v>
      </c>
      <c r="L566" s="71" t="s">
        <v>6990</v>
      </c>
      <c r="M566" s="71" t="s">
        <v>6991</v>
      </c>
      <c r="N566" s="71"/>
      <c r="O566" s="71"/>
      <c r="P566" s="71"/>
      <c r="Q566" s="71"/>
      <c r="R566" s="71"/>
      <c r="S566" s="71"/>
      <c r="T566" s="71"/>
      <c r="U566" s="71"/>
      <c r="V566" s="71"/>
      <c r="W566" s="71"/>
      <c r="X566" s="71"/>
      <c r="Y566" s="71"/>
      <c r="Z566" s="71"/>
      <c r="AA566" s="71"/>
      <c r="AB566" s="71" t="s">
        <v>64</v>
      </c>
      <c r="AC566" s="71" t="s">
        <v>65</v>
      </c>
      <c r="AD566" s="71" t="s">
        <v>62</v>
      </c>
      <c r="AE566" s="71" t="s">
        <v>62</v>
      </c>
      <c r="AF566" s="71" t="s">
        <v>63</v>
      </c>
      <c r="AG566" s="71"/>
      <c r="AH566" s="71" t="s">
        <v>101</v>
      </c>
      <c r="AI566" s="71" t="s">
        <v>63</v>
      </c>
      <c r="AJ566" s="71" t="s">
        <v>63</v>
      </c>
      <c r="AK566" s="71" t="s">
        <v>63</v>
      </c>
      <c r="AL566" s="71" t="s">
        <v>62</v>
      </c>
      <c r="AM566" s="71" t="s">
        <v>63</v>
      </c>
      <c r="AN566" s="71"/>
      <c r="AO566" s="71"/>
      <c r="AP566" s="71" t="s">
        <v>6992</v>
      </c>
      <c r="AQ566" s="71" t="s">
        <v>608</v>
      </c>
      <c r="AR566" s="71" t="s">
        <v>62</v>
      </c>
      <c r="AS566" s="71"/>
      <c r="AT566" s="71" t="s">
        <v>63</v>
      </c>
      <c r="AU566" s="71"/>
      <c r="AV566" s="79" t="str" cm="1">
        <f t="array" ref="AV56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66" s="79" t="str" cm="1">
        <f t="array" ref="AW56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66" s="71" t="str" cm="1">
        <f t="array" ref="AX56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66" s="71"/>
      <c r="AZ566" s="71"/>
      <c r="BA566" s="71" t="s">
        <v>6993</v>
      </c>
      <c r="BB566" s="73" t="s">
        <v>6994</v>
      </c>
      <c r="BC566" s="36"/>
      <c r="BD566" s="35"/>
    </row>
    <row r="567" spans="1:56" ht="75" customHeight="1">
      <c r="A567" s="70">
        <v>566</v>
      </c>
      <c r="B567" s="71" t="s">
        <v>6995</v>
      </c>
      <c r="C567" s="71" t="s">
        <v>5241</v>
      </c>
      <c r="D567" s="71" t="s">
        <v>6996</v>
      </c>
      <c r="E567" s="71" t="s">
        <v>1502</v>
      </c>
      <c r="F567" s="71" t="s">
        <v>231</v>
      </c>
      <c r="G567" s="71" t="s">
        <v>786</v>
      </c>
      <c r="H567" s="71" t="s">
        <v>217</v>
      </c>
      <c r="I567" s="71" t="s">
        <v>608</v>
      </c>
      <c r="J567" s="71" t="s">
        <v>1432</v>
      </c>
      <c r="K567" s="71" t="s">
        <v>266</v>
      </c>
      <c r="L567" s="71" t="s">
        <v>6997</v>
      </c>
      <c r="M567" s="71" t="s">
        <v>6998</v>
      </c>
      <c r="N567" s="71"/>
      <c r="O567" s="71"/>
      <c r="P567" s="71"/>
      <c r="Q567" s="71"/>
      <c r="R567" s="71"/>
      <c r="S567" s="71"/>
      <c r="T567" s="71"/>
      <c r="U567" s="71"/>
      <c r="V567" s="71"/>
      <c r="W567" s="71"/>
      <c r="X567" s="71"/>
      <c r="Y567" s="71"/>
      <c r="Z567" s="71"/>
      <c r="AA567" s="71"/>
      <c r="AB567" s="71" t="s">
        <v>64</v>
      </c>
      <c r="AC567" s="71" t="s">
        <v>65</v>
      </c>
      <c r="AD567" s="71" t="s">
        <v>62</v>
      </c>
      <c r="AE567" s="71" t="s">
        <v>62</v>
      </c>
      <c r="AF567" s="71" t="s">
        <v>63</v>
      </c>
      <c r="AG567" s="71"/>
      <c r="AH567" s="71" t="s">
        <v>85</v>
      </c>
      <c r="AI567" s="71" t="s">
        <v>63</v>
      </c>
      <c r="AJ567" s="71" t="s">
        <v>63</v>
      </c>
      <c r="AK567" s="71" t="s">
        <v>63</v>
      </c>
      <c r="AL567" s="71" t="s">
        <v>62</v>
      </c>
      <c r="AM567" s="71" t="s">
        <v>63</v>
      </c>
      <c r="AN567" s="71"/>
      <c r="AO567" s="71"/>
      <c r="AP567" s="71" t="s">
        <v>6999</v>
      </c>
      <c r="AQ567" s="71" t="s">
        <v>7000</v>
      </c>
      <c r="AR567" s="71" t="s">
        <v>62</v>
      </c>
      <c r="AS567" s="71"/>
      <c r="AT567" s="71" t="s">
        <v>63</v>
      </c>
      <c r="AU567" s="71"/>
      <c r="AV567" s="79" t="str" cm="1">
        <f t="array" ref="AV56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67" s="79" t="str" cm="1">
        <f t="array" ref="AW56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67" s="71" t="str" cm="1">
        <f t="array" ref="AX56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67" s="71"/>
      <c r="AZ567" s="71"/>
      <c r="BA567" s="71" t="s">
        <v>7001</v>
      </c>
      <c r="BB567" s="73" t="s">
        <v>7002</v>
      </c>
      <c r="BC567" s="36"/>
      <c r="BD567" s="35"/>
    </row>
    <row r="568" spans="1:56" ht="75" customHeight="1">
      <c r="A568" s="70">
        <v>567</v>
      </c>
      <c r="B568" s="71" t="s">
        <v>7003</v>
      </c>
      <c r="C568" s="71" t="s">
        <v>5251</v>
      </c>
      <c r="D568" s="71" t="s">
        <v>7004</v>
      </c>
      <c r="E568" s="71" t="s">
        <v>1452</v>
      </c>
      <c r="F568" s="71" t="s">
        <v>231</v>
      </c>
      <c r="G568" s="71" t="s">
        <v>201</v>
      </c>
      <c r="H568" s="71" t="s">
        <v>217</v>
      </c>
      <c r="I568" s="71" t="s">
        <v>509</v>
      </c>
      <c r="J568" s="71" t="s">
        <v>1432</v>
      </c>
      <c r="K568" s="71" t="s">
        <v>218</v>
      </c>
      <c r="L568" s="71" t="s">
        <v>7005</v>
      </c>
      <c r="M568" s="71" t="s">
        <v>7006</v>
      </c>
      <c r="N568" s="71"/>
      <c r="O568" s="71"/>
      <c r="P568" s="71"/>
      <c r="Q568" s="71"/>
      <c r="R568" s="71"/>
      <c r="S568" s="71"/>
      <c r="T568" s="71"/>
      <c r="U568" s="71"/>
      <c r="V568" s="71"/>
      <c r="W568" s="71"/>
      <c r="X568" s="71"/>
      <c r="Y568" s="71"/>
      <c r="Z568" s="71"/>
      <c r="AA568" s="71"/>
      <c r="AB568" s="71" t="s">
        <v>64</v>
      </c>
      <c r="AC568" s="71" t="s">
        <v>100</v>
      </c>
      <c r="AD568" s="71" t="s">
        <v>62</v>
      </c>
      <c r="AE568" s="71" t="s">
        <v>62</v>
      </c>
      <c r="AF568" s="71" t="s">
        <v>63</v>
      </c>
      <c r="AG568" s="71"/>
      <c r="AH568" s="71" t="s">
        <v>66</v>
      </c>
      <c r="AI568" s="71" t="s">
        <v>63</v>
      </c>
      <c r="AJ568" s="71" t="s">
        <v>63</v>
      </c>
      <c r="AK568" s="71" t="s">
        <v>63</v>
      </c>
      <c r="AL568" s="71" t="s">
        <v>132</v>
      </c>
      <c r="AM568" s="71" t="s">
        <v>63</v>
      </c>
      <c r="AN568" s="71"/>
      <c r="AO568" s="71"/>
      <c r="AP568" s="71" t="s">
        <v>7007</v>
      </c>
      <c r="AQ568" s="71" t="s">
        <v>321</v>
      </c>
      <c r="AR568" s="71" t="s">
        <v>63</v>
      </c>
      <c r="AS568" s="71"/>
      <c r="AT568" s="71" t="s">
        <v>63</v>
      </c>
      <c r="AU568" s="71"/>
      <c r="AV568" s="79" t="str" cm="1">
        <f t="array" ref="AV56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68" s="79" t="str" cm="1">
        <f t="array" ref="AW56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68" s="71" t="str" cm="1">
        <f t="array" ref="AX56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68" s="71"/>
      <c r="AZ568" s="71"/>
      <c r="BA568" s="71" t="s">
        <v>7008</v>
      </c>
      <c r="BB568" s="73" t="s">
        <v>7009</v>
      </c>
      <c r="BC568" s="36"/>
      <c r="BD568" s="35"/>
    </row>
    <row r="569" spans="1:56" ht="75" customHeight="1">
      <c r="A569" s="70">
        <v>568</v>
      </c>
      <c r="B569" s="71" t="s">
        <v>7010</v>
      </c>
      <c r="C569" s="71" t="s">
        <v>735</v>
      </c>
      <c r="D569" s="71" t="s">
        <v>7011</v>
      </c>
      <c r="E569" s="71" t="s">
        <v>1502</v>
      </c>
      <c r="F569" s="71" t="s">
        <v>231</v>
      </c>
      <c r="G569" s="71" t="s">
        <v>786</v>
      </c>
      <c r="H569" s="71" t="s">
        <v>217</v>
      </c>
      <c r="I569" s="71" t="s">
        <v>790</v>
      </c>
      <c r="J569" s="71" t="s">
        <v>1432</v>
      </c>
      <c r="K569" s="71" t="s">
        <v>218</v>
      </c>
      <c r="L569" s="71" t="s">
        <v>7012</v>
      </c>
      <c r="M569" s="71" t="s">
        <v>7013</v>
      </c>
      <c r="N569" s="71"/>
      <c r="O569" s="71"/>
      <c r="P569" s="71"/>
      <c r="Q569" s="71"/>
      <c r="R569" s="71"/>
      <c r="S569" s="71"/>
      <c r="T569" s="71"/>
      <c r="U569" s="71"/>
      <c r="V569" s="71"/>
      <c r="W569" s="71"/>
      <c r="X569" s="71"/>
      <c r="Y569" s="71"/>
      <c r="Z569" s="71"/>
      <c r="AA569" s="71"/>
      <c r="AB569" s="71" t="s">
        <v>64</v>
      </c>
      <c r="AC569" s="71" t="s">
        <v>65</v>
      </c>
      <c r="AD569" s="71" t="s">
        <v>63</v>
      </c>
      <c r="AE569" s="71" t="s">
        <v>63</v>
      </c>
      <c r="AF569" s="71" t="s">
        <v>63</v>
      </c>
      <c r="AG569" s="71"/>
      <c r="AH569" s="71" t="s">
        <v>101</v>
      </c>
      <c r="AI569" s="71" t="s">
        <v>63</v>
      </c>
      <c r="AJ569" s="71" t="s">
        <v>63</v>
      </c>
      <c r="AK569" s="71" t="s">
        <v>63</v>
      </c>
      <c r="AL569" s="71" t="s">
        <v>63</v>
      </c>
      <c r="AM569" s="71" t="s">
        <v>63</v>
      </c>
      <c r="AN569" s="71"/>
      <c r="AO569" s="71"/>
      <c r="AP569" s="71" t="s">
        <v>7014</v>
      </c>
      <c r="AQ569" s="71" t="s">
        <v>790</v>
      </c>
      <c r="AR569" s="71" t="s">
        <v>62</v>
      </c>
      <c r="AS569" s="71"/>
      <c r="AT569" s="71" t="s">
        <v>63</v>
      </c>
      <c r="AU569" s="71"/>
      <c r="AV569" s="79" t="str" cm="1">
        <f t="array" ref="AV56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69" s="79" t="str" cm="1">
        <f t="array" ref="AW56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69" s="71" t="str" cm="1">
        <f t="array" ref="AX56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69" s="71"/>
      <c r="AZ569" s="71"/>
      <c r="BA569" s="71" t="s">
        <v>7015</v>
      </c>
      <c r="BB569" s="73" t="s">
        <v>7016</v>
      </c>
      <c r="BC569" s="36"/>
      <c r="BD569" s="35"/>
    </row>
    <row r="570" spans="1:56" ht="75" customHeight="1">
      <c r="A570" s="70">
        <v>569</v>
      </c>
      <c r="B570" s="71" t="s">
        <v>5647</v>
      </c>
      <c r="C570" s="71" t="s">
        <v>5411</v>
      </c>
      <c r="D570" s="71" t="s">
        <v>7017</v>
      </c>
      <c r="E570" s="71" t="s">
        <v>1461</v>
      </c>
      <c r="F570" s="71" t="s">
        <v>231</v>
      </c>
      <c r="G570" s="71" t="s">
        <v>736</v>
      </c>
      <c r="H570" s="71" t="s">
        <v>217</v>
      </c>
      <c r="I570" s="71" t="s">
        <v>2162</v>
      </c>
      <c r="J570" s="71" t="s">
        <v>1432</v>
      </c>
      <c r="K570" s="71" t="s">
        <v>315</v>
      </c>
      <c r="L570" s="71" t="s">
        <v>7018</v>
      </c>
      <c r="M570" s="71" t="s">
        <v>7019</v>
      </c>
      <c r="N570" s="71"/>
      <c r="O570" s="71"/>
      <c r="P570" s="71"/>
      <c r="Q570" s="71"/>
      <c r="R570" s="71"/>
      <c r="S570" s="71"/>
      <c r="T570" s="71"/>
      <c r="U570" s="71"/>
      <c r="V570" s="71"/>
      <c r="W570" s="71"/>
      <c r="X570" s="71"/>
      <c r="Y570" s="71"/>
      <c r="Z570" s="71"/>
      <c r="AA570" s="71"/>
      <c r="AB570" s="71" t="s">
        <v>64</v>
      </c>
      <c r="AC570" s="71" t="s">
        <v>65</v>
      </c>
      <c r="AD570" s="71" t="s">
        <v>62</v>
      </c>
      <c r="AE570" s="71" t="s">
        <v>62</v>
      </c>
      <c r="AF570" s="71" t="s">
        <v>62</v>
      </c>
      <c r="AG570" s="71"/>
      <c r="AH570" s="71" t="s">
        <v>1515</v>
      </c>
      <c r="AI570" s="71" t="s">
        <v>63</v>
      </c>
      <c r="AJ570" s="71" t="s">
        <v>63</v>
      </c>
      <c r="AK570" s="71" t="s">
        <v>63</v>
      </c>
      <c r="AL570" s="71" t="s">
        <v>63</v>
      </c>
      <c r="AM570" s="71" t="s">
        <v>132</v>
      </c>
      <c r="AN570" s="71"/>
      <c r="AO570" s="71"/>
      <c r="AP570" s="71" t="s">
        <v>7020</v>
      </c>
      <c r="AQ570" s="71" t="s">
        <v>7021</v>
      </c>
      <c r="AR570" s="71" t="s">
        <v>132</v>
      </c>
      <c r="AS570" s="71"/>
      <c r="AT570" s="71" t="s">
        <v>63</v>
      </c>
      <c r="AU570" s="71"/>
      <c r="AV570" s="79" t="str" cm="1">
        <f t="array" ref="AV57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70" s="79" t="str" cm="1">
        <f t="array" ref="AW57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70" s="71" t="str" cm="1">
        <f t="array" ref="AX57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70" s="71"/>
      <c r="AZ570" s="71"/>
      <c r="BA570" s="71" t="s">
        <v>7022</v>
      </c>
      <c r="BB570" s="73" t="s">
        <v>7023</v>
      </c>
      <c r="BC570" s="36"/>
      <c r="BD570" s="35"/>
    </row>
    <row r="571" spans="1:56" ht="75" customHeight="1">
      <c r="A571" s="70">
        <v>570</v>
      </c>
      <c r="B571" s="71" t="s">
        <v>7024</v>
      </c>
      <c r="C571" s="71" t="s">
        <v>522</v>
      </c>
      <c r="D571" s="71" t="s">
        <v>7025</v>
      </c>
      <c r="E571" s="71" t="s">
        <v>1494</v>
      </c>
      <c r="F571" s="71" t="s">
        <v>54</v>
      </c>
      <c r="G571" s="71" t="s">
        <v>1311</v>
      </c>
      <c r="H571" s="71" t="s">
        <v>233</v>
      </c>
      <c r="I571" s="71" t="s">
        <v>608</v>
      </c>
      <c r="J571" s="71" t="s">
        <v>1432</v>
      </c>
      <c r="K571" s="71" t="s">
        <v>266</v>
      </c>
      <c r="L571" s="71" t="s">
        <v>7026</v>
      </c>
      <c r="M571" s="71" t="s">
        <v>7027</v>
      </c>
      <c r="N571" s="71"/>
      <c r="O571" s="71"/>
      <c r="P571" s="71" t="s">
        <v>60</v>
      </c>
      <c r="Q571" s="71" t="s">
        <v>155</v>
      </c>
      <c r="R571" s="71" t="s">
        <v>373</v>
      </c>
      <c r="S571" s="71" t="s">
        <v>62</v>
      </c>
      <c r="T571" s="71" t="s">
        <v>62</v>
      </c>
      <c r="U571" s="71" t="s">
        <v>62</v>
      </c>
      <c r="V571" s="71" t="s">
        <v>63</v>
      </c>
      <c r="W571" s="71" t="s">
        <v>62</v>
      </c>
      <c r="X571" s="71" t="s">
        <v>63</v>
      </c>
      <c r="Y571" s="71" t="s">
        <v>62</v>
      </c>
      <c r="Z571" s="71" t="s">
        <v>63</v>
      </c>
      <c r="AA571" s="71" t="s">
        <v>62</v>
      </c>
      <c r="AB571" s="71" t="s">
        <v>64</v>
      </c>
      <c r="AC571" s="71" t="s">
        <v>65</v>
      </c>
      <c r="AD571" s="71" t="s">
        <v>63</v>
      </c>
      <c r="AE571" s="71" t="s">
        <v>63</v>
      </c>
      <c r="AF571" s="71" t="s">
        <v>63</v>
      </c>
      <c r="AG571" s="71" t="s">
        <v>63</v>
      </c>
      <c r="AH571" s="71" t="s">
        <v>85</v>
      </c>
      <c r="AI571" s="71" t="s">
        <v>63</v>
      </c>
      <c r="AJ571" s="71" t="s">
        <v>63</v>
      </c>
      <c r="AK571" s="71" t="s">
        <v>63</v>
      </c>
      <c r="AL571" s="71" t="s">
        <v>132</v>
      </c>
      <c r="AM571" s="71" t="s">
        <v>63</v>
      </c>
      <c r="AN571" s="71" t="s">
        <v>7028</v>
      </c>
      <c r="AO571" s="71" t="s">
        <v>7029</v>
      </c>
      <c r="AP571" s="71" t="s">
        <v>7030</v>
      </c>
      <c r="AQ571" s="71" t="s">
        <v>7031</v>
      </c>
      <c r="AR571" s="71" t="s">
        <v>132</v>
      </c>
      <c r="AS571" s="71"/>
      <c r="AT571" s="71" t="s">
        <v>63</v>
      </c>
      <c r="AU571" s="71" t="s">
        <v>72</v>
      </c>
      <c r="AV571" s="79" t="str" cm="1">
        <f t="array" ref="AV57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71" s="79" t="str" cm="1">
        <f t="array" ref="AW57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71" s="71" t="str" cm="1">
        <f t="array" ref="AX57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71" s="71" t="s">
        <v>63</v>
      </c>
      <c r="AZ571" s="71"/>
      <c r="BA571" s="71" t="s">
        <v>7032</v>
      </c>
      <c r="BB571" s="73" t="s">
        <v>7033</v>
      </c>
      <c r="BC571" s="36"/>
      <c r="BD571" s="35"/>
    </row>
    <row r="572" spans="1:56" ht="75" customHeight="1">
      <c r="A572" s="70">
        <v>571</v>
      </c>
      <c r="B572" s="71" t="s">
        <v>7034</v>
      </c>
      <c r="C572" s="71" t="s">
        <v>735</v>
      </c>
      <c r="D572" s="71" t="s">
        <v>7035</v>
      </c>
      <c r="E572" s="71" t="s">
        <v>1748</v>
      </c>
      <c r="F572" s="71" t="s">
        <v>231</v>
      </c>
      <c r="G572" s="71" t="s">
        <v>736</v>
      </c>
      <c r="H572" s="71" t="s">
        <v>217</v>
      </c>
      <c r="I572" s="71" t="s">
        <v>194</v>
      </c>
      <c r="J572" s="71" t="s">
        <v>1432</v>
      </c>
      <c r="K572" s="71" t="s">
        <v>315</v>
      </c>
      <c r="L572" s="71" t="s">
        <v>7036</v>
      </c>
      <c r="M572" s="71" t="s">
        <v>7037</v>
      </c>
      <c r="N572" s="71"/>
      <c r="O572" s="71"/>
      <c r="P572" s="71"/>
      <c r="Q572" s="71"/>
      <c r="R572" s="71"/>
      <c r="S572" s="71"/>
      <c r="T572" s="71"/>
      <c r="U572" s="71"/>
      <c r="V572" s="71"/>
      <c r="W572" s="71"/>
      <c r="X572" s="71"/>
      <c r="Y572" s="71"/>
      <c r="Z572" s="71"/>
      <c r="AA572" s="71"/>
      <c r="AB572" s="71" t="s">
        <v>64</v>
      </c>
      <c r="AC572" s="71" t="s">
        <v>65</v>
      </c>
      <c r="AD572" s="71" t="s">
        <v>62</v>
      </c>
      <c r="AE572" s="71" t="s">
        <v>62</v>
      </c>
      <c r="AF572" s="71" t="s">
        <v>63</v>
      </c>
      <c r="AG572" s="71"/>
      <c r="AH572" s="71" t="s">
        <v>66</v>
      </c>
      <c r="AI572" s="71" t="s">
        <v>63</v>
      </c>
      <c r="AJ572" s="71" t="s">
        <v>63</v>
      </c>
      <c r="AK572" s="71" t="s">
        <v>63</v>
      </c>
      <c r="AL572" s="71" t="s">
        <v>62</v>
      </c>
      <c r="AM572" s="71" t="s">
        <v>63</v>
      </c>
      <c r="AN572" s="71"/>
      <c r="AO572" s="71"/>
      <c r="AP572" s="71" t="s">
        <v>5157</v>
      </c>
      <c r="AQ572" s="71" t="s">
        <v>105</v>
      </c>
      <c r="AR572" s="71" t="s">
        <v>63</v>
      </c>
      <c r="AS572" s="71"/>
      <c r="AT572" s="71" t="s">
        <v>63</v>
      </c>
      <c r="AU572" s="71"/>
      <c r="AV572" s="79" t="str" cm="1">
        <f t="array" ref="AV57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72" s="79" t="str" cm="1">
        <f t="array" ref="AW57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72" s="71" t="str" cm="1">
        <f t="array" ref="AX57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72" s="71"/>
      <c r="AZ572" s="71"/>
      <c r="BA572" s="71" t="s">
        <v>7038</v>
      </c>
      <c r="BB572" s="73" t="s">
        <v>7039</v>
      </c>
      <c r="BC572" s="36"/>
      <c r="BD572" s="35"/>
    </row>
    <row r="573" spans="1:56" ht="75" customHeight="1">
      <c r="A573" s="70">
        <v>572</v>
      </c>
      <c r="B573" s="71" t="s">
        <v>7040</v>
      </c>
      <c r="C573" s="71" t="s">
        <v>706</v>
      </c>
      <c r="D573" s="71" t="s">
        <v>7041</v>
      </c>
      <c r="E573" s="71" t="s">
        <v>1430</v>
      </c>
      <c r="F573" s="71" t="s">
        <v>54</v>
      </c>
      <c r="G573" s="71" t="s">
        <v>125</v>
      </c>
      <c r="H573" s="71" t="s">
        <v>233</v>
      </c>
      <c r="I573" s="71" t="s">
        <v>1215</v>
      </c>
      <c r="J573" s="71" t="s">
        <v>1432</v>
      </c>
      <c r="K573" s="71" t="s">
        <v>243</v>
      </c>
      <c r="L573" s="71" t="s">
        <v>7042</v>
      </c>
      <c r="M573" s="71" t="s">
        <v>7043</v>
      </c>
      <c r="N573" s="71"/>
      <c r="O573" s="71" t="s">
        <v>1668</v>
      </c>
      <c r="P573" s="71" t="s">
        <v>60</v>
      </c>
      <c r="Q573" s="71" t="s">
        <v>431</v>
      </c>
      <c r="R573" s="71" t="s">
        <v>189</v>
      </c>
      <c r="S573" s="71" t="s">
        <v>62</v>
      </c>
      <c r="T573" s="71" t="s">
        <v>63</v>
      </c>
      <c r="U573" s="71" t="s">
        <v>62</v>
      </c>
      <c r="V573" s="71" t="s">
        <v>62</v>
      </c>
      <c r="W573" s="71" t="s">
        <v>63</v>
      </c>
      <c r="X573" s="71" t="s">
        <v>62</v>
      </c>
      <c r="Y573" s="71" t="s">
        <v>62</v>
      </c>
      <c r="Z573" s="71" t="s">
        <v>62</v>
      </c>
      <c r="AA573" s="71" t="s">
        <v>63</v>
      </c>
      <c r="AB573" s="71" t="s">
        <v>1692</v>
      </c>
      <c r="AC573" s="71" t="s">
        <v>65</v>
      </c>
      <c r="AD573" s="71" t="s">
        <v>62</v>
      </c>
      <c r="AE573" s="71" t="s">
        <v>62</v>
      </c>
      <c r="AF573" s="71" t="s">
        <v>62</v>
      </c>
      <c r="AG573" s="71" t="s">
        <v>63</v>
      </c>
      <c r="AH573" s="71" t="s">
        <v>85</v>
      </c>
      <c r="AI573" s="71" t="s">
        <v>63</v>
      </c>
      <c r="AJ573" s="71" t="s">
        <v>63</v>
      </c>
      <c r="AK573" s="71" t="s">
        <v>63</v>
      </c>
      <c r="AL573" s="71" t="s">
        <v>63</v>
      </c>
      <c r="AM573" s="71" t="s">
        <v>63</v>
      </c>
      <c r="AN573" s="71" t="s">
        <v>7044</v>
      </c>
      <c r="AO573" s="71" t="s">
        <v>7045</v>
      </c>
      <c r="AP573" s="71" t="s">
        <v>7046</v>
      </c>
      <c r="AQ573" s="71" t="s">
        <v>1212</v>
      </c>
      <c r="AR573" s="71" t="s">
        <v>62</v>
      </c>
      <c r="AS573" s="71"/>
      <c r="AT573" s="71" t="s">
        <v>63</v>
      </c>
      <c r="AU573" s="71" t="s">
        <v>72</v>
      </c>
      <c r="AV573" s="79" t="str" cm="1">
        <f t="array" ref="AV57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73" s="79" t="str" cm="1">
        <f t="array" ref="AW57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73" s="71" t="str" cm="1">
        <f t="array" ref="AX57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73" s="71" t="s">
        <v>63</v>
      </c>
      <c r="AZ573" s="71"/>
      <c r="BA573" s="22" t="s">
        <v>7047</v>
      </c>
      <c r="BB573" s="73" t="s">
        <v>7048</v>
      </c>
      <c r="BC573" s="36"/>
      <c r="BD573" s="35"/>
    </row>
    <row r="574" spans="1:56" ht="75" customHeight="1">
      <c r="A574" s="70">
        <v>573</v>
      </c>
      <c r="B574" s="71" t="s">
        <v>7049</v>
      </c>
      <c r="C574" s="71" t="s">
        <v>735</v>
      </c>
      <c r="D574" s="71" t="s">
        <v>7050</v>
      </c>
      <c r="E574" s="71" t="s">
        <v>1452</v>
      </c>
      <c r="F574" s="71" t="s">
        <v>231</v>
      </c>
      <c r="G574" s="71" t="s">
        <v>584</v>
      </c>
      <c r="H574" s="71" t="s">
        <v>217</v>
      </c>
      <c r="I574" s="71" t="s">
        <v>842</v>
      </c>
      <c r="J574" s="71" t="s">
        <v>1432</v>
      </c>
      <c r="K574" s="71" t="s">
        <v>315</v>
      </c>
      <c r="L574" s="71" t="s">
        <v>7051</v>
      </c>
      <c r="M574" s="71" t="s">
        <v>7052</v>
      </c>
      <c r="N574" s="71"/>
      <c r="O574" s="71"/>
      <c r="P574" s="71"/>
      <c r="Q574" s="71"/>
      <c r="R574" s="71"/>
      <c r="S574" s="71"/>
      <c r="T574" s="71"/>
      <c r="U574" s="71"/>
      <c r="V574" s="71"/>
      <c r="W574" s="71"/>
      <c r="X574" s="71"/>
      <c r="Y574" s="71"/>
      <c r="Z574" s="71"/>
      <c r="AA574" s="71"/>
      <c r="AB574" s="71" t="s">
        <v>64</v>
      </c>
      <c r="AC574" s="71" t="s">
        <v>65</v>
      </c>
      <c r="AD574" s="71" t="s">
        <v>62</v>
      </c>
      <c r="AE574" s="71" t="s">
        <v>62</v>
      </c>
      <c r="AF574" s="71" t="s">
        <v>63</v>
      </c>
      <c r="AG574" s="71"/>
      <c r="AH574" s="71" t="s">
        <v>66</v>
      </c>
      <c r="AI574" s="71" t="s">
        <v>132</v>
      </c>
      <c r="AJ574" s="71" t="s">
        <v>62</v>
      </c>
      <c r="AK574" s="71" t="s">
        <v>62</v>
      </c>
      <c r="AL574" s="71" t="s">
        <v>62</v>
      </c>
      <c r="AM574" s="71" t="s">
        <v>63</v>
      </c>
      <c r="AN574" s="71"/>
      <c r="AO574" s="71"/>
      <c r="AP574" s="71" t="s">
        <v>7053</v>
      </c>
      <c r="AQ574" s="71" t="s">
        <v>7054</v>
      </c>
      <c r="AR574" s="71" t="s">
        <v>132</v>
      </c>
      <c r="AS574" s="71"/>
      <c r="AT574" s="71" t="s">
        <v>63</v>
      </c>
      <c r="AU574" s="71"/>
      <c r="AV574" s="79" t="str" cm="1">
        <f t="array" ref="AV57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74" s="79" t="str" cm="1">
        <f t="array" ref="AW57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74" s="71" t="str" cm="1">
        <f t="array" ref="AX57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74" s="71"/>
      <c r="AZ574" s="71"/>
      <c r="BA574" s="71" t="s">
        <v>7055</v>
      </c>
      <c r="BB574" s="73" t="s">
        <v>7056</v>
      </c>
      <c r="BC574" s="36"/>
      <c r="BD574" s="35"/>
    </row>
    <row r="575" spans="1:56" ht="75" customHeight="1">
      <c r="A575" s="70">
        <v>574</v>
      </c>
      <c r="B575" s="71" t="s">
        <v>7057</v>
      </c>
      <c r="C575" s="71" t="s">
        <v>735</v>
      </c>
      <c r="D575" s="71" t="s">
        <v>7058</v>
      </c>
      <c r="E575" s="71" t="s">
        <v>1479</v>
      </c>
      <c r="F575" s="71" t="s">
        <v>231</v>
      </c>
      <c r="G575" s="71" t="s">
        <v>736</v>
      </c>
      <c r="H575" s="71" t="s">
        <v>217</v>
      </c>
      <c r="I575" s="71" t="s">
        <v>1215</v>
      </c>
      <c r="J575" s="71" t="s">
        <v>1432</v>
      </c>
      <c r="K575" s="71" t="s">
        <v>243</v>
      </c>
      <c r="L575" s="71" t="s">
        <v>7059</v>
      </c>
      <c r="M575" s="71" t="s">
        <v>7060</v>
      </c>
      <c r="N575" s="71"/>
      <c r="O575" s="71"/>
      <c r="P575" s="71"/>
      <c r="Q575" s="71"/>
      <c r="R575" s="71"/>
      <c r="S575" s="71"/>
      <c r="T575" s="71"/>
      <c r="U575" s="71"/>
      <c r="V575" s="71"/>
      <c r="W575" s="71"/>
      <c r="X575" s="71"/>
      <c r="Y575" s="71"/>
      <c r="Z575" s="71"/>
      <c r="AA575" s="71"/>
      <c r="AB575" s="71" t="s">
        <v>64</v>
      </c>
      <c r="AC575" s="71" t="s">
        <v>65</v>
      </c>
      <c r="AD575" s="71" t="s">
        <v>62</v>
      </c>
      <c r="AE575" s="71" t="s">
        <v>62</v>
      </c>
      <c r="AF575" s="71" t="s">
        <v>63</v>
      </c>
      <c r="AG575" s="71"/>
      <c r="AH575" s="71" t="s">
        <v>66</v>
      </c>
      <c r="AI575" s="71" t="s">
        <v>62</v>
      </c>
      <c r="AJ575" s="71" t="s">
        <v>62</v>
      </c>
      <c r="AK575" s="71" t="s">
        <v>63</v>
      </c>
      <c r="AL575" s="71" t="s">
        <v>62</v>
      </c>
      <c r="AM575" s="71" t="s">
        <v>63</v>
      </c>
      <c r="AN575" s="71"/>
      <c r="AO575" s="71"/>
      <c r="AP575" s="71" t="s">
        <v>7061</v>
      </c>
      <c r="AQ575" s="71" t="s">
        <v>1215</v>
      </c>
      <c r="AR575" s="71" t="s">
        <v>62</v>
      </c>
      <c r="AS575" s="71"/>
      <c r="AT575" s="71" t="s">
        <v>63</v>
      </c>
      <c r="AU575" s="71"/>
      <c r="AV575" s="79" t="str" cm="1">
        <f t="array" ref="AV57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75" s="79" t="str" cm="1">
        <f t="array" ref="AW57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75" s="71" t="str" cm="1">
        <f t="array" ref="AX57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75" s="71"/>
      <c r="AZ575" s="71"/>
      <c r="BA575" s="71" t="s">
        <v>7062</v>
      </c>
      <c r="BB575" s="73" t="s">
        <v>6364</v>
      </c>
      <c r="BC575" s="36"/>
      <c r="BD575" s="35"/>
    </row>
    <row r="576" spans="1:56" ht="75" customHeight="1">
      <c r="A576" s="70">
        <v>575</v>
      </c>
      <c r="B576" s="71" t="s">
        <v>7063</v>
      </c>
      <c r="C576" s="71" t="s">
        <v>706</v>
      </c>
      <c r="D576" s="71" t="s">
        <v>7064</v>
      </c>
      <c r="E576" s="71" t="s">
        <v>1478</v>
      </c>
      <c r="F576" s="71" t="s">
        <v>54</v>
      </c>
      <c r="G576" s="71" t="s">
        <v>125</v>
      </c>
      <c r="H576" s="71" t="s">
        <v>233</v>
      </c>
      <c r="I576" s="71" t="s">
        <v>1215</v>
      </c>
      <c r="J576" s="71" t="s">
        <v>1432</v>
      </c>
      <c r="K576" s="71" t="s">
        <v>243</v>
      </c>
      <c r="L576" s="71" t="s">
        <v>7065</v>
      </c>
      <c r="M576" s="71" t="s">
        <v>7066</v>
      </c>
      <c r="N576" s="71" t="s">
        <v>1565</v>
      </c>
      <c r="O576" s="71" t="s">
        <v>1668</v>
      </c>
      <c r="P576" s="71" t="s">
        <v>60</v>
      </c>
      <c r="Q576" s="71" t="s">
        <v>431</v>
      </c>
      <c r="R576" s="71" t="s">
        <v>189</v>
      </c>
      <c r="S576" s="71" t="s">
        <v>62</v>
      </c>
      <c r="T576" s="71" t="s">
        <v>62</v>
      </c>
      <c r="U576" s="71" t="s">
        <v>62</v>
      </c>
      <c r="V576" s="71" t="s">
        <v>62</v>
      </c>
      <c r="W576" s="71" t="s">
        <v>62</v>
      </c>
      <c r="X576" s="71" t="s">
        <v>63</v>
      </c>
      <c r="Y576" s="71" t="s">
        <v>62</v>
      </c>
      <c r="Z576" s="71" t="s">
        <v>63</v>
      </c>
      <c r="AA576" s="71" t="s">
        <v>62</v>
      </c>
      <c r="AB576" s="71" t="s">
        <v>142</v>
      </c>
      <c r="AC576" s="71" t="s">
        <v>65</v>
      </c>
      <c r="AD576" s="71" t="s">
        <v>62</v>
      </c>
      <c r="AE576" s="71" t="s">
        <v>62</v>
      </c>
      <c r="AF576" s="71" t="s">
        <v>63</v>
      </c>
      <c r="AG576" s="71" t="s">
        <v>63</v>
      </c>
      <c r="AH576" s="71" t="s">
        <v>85</v>
      </c>
      <c r="AI576" s="71" t="s">
        <v>63</v>
      </c>
      <c r="AJ576" s="71" t="s">
        <v>62</v>
      </c>
      <c r="AK576" s="71" t="s">
        <v>63</v>
      </c>
      <c r="AL576" s="71" t="s">
        <v>63</v>
      </c>
      <c r="AM576" s="71" t="s">
        <v>63</v>
      </c>
      <c r="AN576" s="71"/>
      <c r="AO576" s="71"/>
      <c r="AP576" s="71" t="s">
        <v>7067</v>
      </c>
      <c r="AQ576" s="71" t="s">
        <v>1215</v>
      </c>
      <c r="AR576" s="71" t="s">
        <v>62</v>
      </c>
      <c r="AS576" s="71"/>
      <c r="AT576" s="71" t="s">
        <v>63</v>
      </c>
      <c r="AU576" s="71" t="s">
        <v>72</v>
      </c>
      <c r="AV576" s="79" t="str" cm="1">
        <f t="array" ref="AV57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76" s="79" t="str" cm="1">
        <f t="array" ref="AW57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76" s="71" t="str" cm="1">
        <f t="array" ref="AX57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76" s="71" t="s">
        <v>63</v>
      </c>
      <c r="AZ576" s="71"/>
      <c r="BA576" s="71" t="s">
        <v>7068</v>
      </c>
      <c r="BB576" s="73" t="s">
        <v>7069</v>
      </c>
      <c r="BC576" s="36"/>
      <c r="BD576" s="35"/>
    </row>
    <row r="577" spans="1:56" ht="75" customHeight="1">
      <c r="A577" s="70">
        <v>576</v>
      </c>
      <c r="B577" s="71" t="s">
        <v>7070</v>
      </c>
      <c r="C577" s="71" t="s">
        <v>2111</v>
      </c>
      <c r="D577" s="71" t="s">
        <v>7071</v>
      </c>
      <c r="E577" s="71" t="s">
        <v>1505</v>
      </c>
      <c r="F577" s="71" t="s">
        <v>54</v>
      </c>
      <c r="G577" s="71" t="s">
        <v>201</v>
      </c>
      <c r="H577" s="71" t="s">
        <v>97</v>
      </c>
      <c r="I577" s="71" t="s">
        <v>1830</v>
      </c>
      <c r="J577" s="71" t="s">
        <v>1831</v>
      </c>
      <c r="K577" s="71" t="s">
        <v>266</v>
      </c>
      <c r="L577" s="71" t="s">
        <v>7072</v>
      </c>
      <c r="M577" s="71" t="s">
        <v>7073</v>
      </c>
      <c r="N577" s="71"/>
      <c r="O577" s="71"/>
      <c r="P577" s="71" t="s">
        <v>60</v>
      </c>
      <c r="Q577" s="71" t="s">
        <v>81</v>
      </c>
      <c r="R577" s="71" t="s">
        <v>1669</v>
      </c>
      <c r="S577" s="71" t="s">
        <v>62</v>
      </c>
      <c r="T577" s="71" t="s">
        <v>62</v>
      </c>
      <c r="U577" s="71" t="s">
        <v>62</v>
      </c>
      <c r="V577" s="71" t="s">
        <v>62</v>
      </c>
      <c r="W577" s="71" t="s">
        <v>62</v>
      </c>
      <c r="X577" s="71" t="s">
        <v>63</v>
      </c>
      <c r="Y577" s="71" t="s">
        <v>62</v>
      </c>
      <c r="Z577" s="71" t="s">
        <v>63</v>
      </c>
      <c r="AA577" s="71" t="s">
        <v>62</v>
      </c>
      <c r="AB577" s="71" t="s">
        <v>64</v>
      </c>
      <c r="AC577" s="71" t="s">
        <v>100</v>
      </c>
      <c r="AD577" s="71" t="s">
        <v>62</v>
      </c>
      <c r="AE577" s="71" t="s">
        <v>63</v>
      </c>
      <c r="AF577" s="71" t="s">
        <v>63</v>
      </c>
      <c r="AG577" s="71" t="s">
        <v>63</v>
      </c>
      <c r="AH577" s="71" t="s">
        <v>85</v>
      </c>
      <c r="AI577" s="71" t="s">
        <v>63</v>
      </c>
      <c r="AJ577" s="71" t="s">
        <v>132</v>
      </c>
      <c r="AK577" s="71" t="s">
        <v>63</v>
      </c>
      <c r="AL577" s="71" t="s">
        <v>63</v>
      </c>
      <c r="AM577" s="71" t="s">
        <v>63</v>
      </c>
      <c r="AN577" s="71" t="s">
        <v>7074</v>
      </c>
      <c r="AO577" s="71" t="s">
        <v>7075</v>
      </c>
      <c r="AP577" s="71" t="s">
        <v>5157</v>
      </c>
      <c r="AQ577" s="71" t="s">
        <v>105</v>
      </c>
      <c r="AR577" s="71" t="s">
        <v>63</v>
      </c>
      <c r="AS577" s="71"/>
      <c r="AT577" s="71" t="s">
        <v>62</v>
      </c>
      <c r="AU577" s="71" t="s">
        <v>72</v>
      </c>
      <c r="AV577" s="79" t="str" cm="1">
        <f t="array" ref="AV57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77" s="79" t="str" cm="1">
        <f t="array" ref="AW57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77" s="71" t="str" cm="1">
        <f t="array" ref="AX57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77" s="71" t="s">
        <v>63</v>
      </c>
      <c r="AZ577" s="71"/>
      <c r="BA577" s="71" t="s">
        <v>7076</v>
      </c>
      <c r="BB577" s="73"/>
      <c r="BC577" s="36"/>
      <c r="BD577" s="35"/>
    </row>
    <row r="578" spans="1:56" ht="75" customHeight="1">
      <c r="A578" s="70">
        <v>577</v>
      </c>
      <c r="B578" s="71" t="s">
        <v>7077</v>
      </c>
      <c r="C578" s="71" t="s">
        <v>7078</v>
      </c>
      <c r="D578" s="71" t="s">
        <v>7079</v>
      </c>
      <c r="E578" s="71" t="s">
        <v>1505</v>
      </c>
      <c r="F578" s="71" t="s">
        <v>54</v>
      </c>
      <c r="G578" s="71" t="s">
        <v>125</v>
      </c>
      <c r="H578" s="71" t="s">
        <v>97</v>
      </c>
      <c r="I578" s="71" t="s">
        <v>7080</v>
      </c>
      <c r="J578" s="71" t="s">
        <v>7081</v>
      </c>
      <c r="K578" s="71" t="s">
        <v>1738</v>
      </c>
      <c r="L578" s="71" t="s">
        <v>7082</v>
      </c>
      <c r="M578" s="71" t="s">
        <v>7083</v>
      </c>
      <c r="N578" s="71" t="s">
        <v>1710</v>
      </c>
      <c r="O578" s="71" t="s">
        <v>1506</v>
      </c>
      <c r="P578" s="71" t="s">
        <v>60</v>
      </c>
      <c r="Q578" s="71" t="s">
        <v>155</v>
      </c>
      <c r="R578" s="71" t="s">
        <v>189</v>
      </c>
      <c r="S578" s="71" t="s">
        <v>62</v>
      </c>
      <c r="T578" s="71" t="s">
        <v>62</v>
      </c>
      <c r="U578" s="71" t="s">
        <v>62</v>
      </c>
      <c r="V578" s="71" t="s">
        <v>62</v>
      </c>
      <c r="W578" s="71" t="s">
        <v>63</v>
      </c>
      <c r="X578" s="71" t="s">
        <v>62</v>
      </c>
      <c r="Y578" s="71" t="s">
        <v>62</v>
      </c>
      <c r="Z578" s="71" t="s">
        <v>63</v>
      </c>
      <c r="AA578" s="71" t="s">
        <v>63</v>
      </c>
      <c r="AB578" s="71" t="s">
        <v>189</v>
      </c>
      <c r="AC578" s="71" t="s">
        <v>65</v>
      </c>
      <c r="AD578" s="71" t="s">
        <v>62</v>
      </c>
      <c r="AE578" s="71" t="s">
        <v>63</v>
      </c>
      <c r="AF578" s="71" t="s">
        <v>63</v>
      </c>
      <c r="AG578" s="71" t="s">
        <v>62</v>
      </c>
      <c r="AH578" s="71" t="s">
        <v>85</v>
      </c>
      <c r="AI578" s="71" t="s">
        <v>63</v>
      </c>
      <c r="AJ578" s="71" t="s">
        <v>62</v>
      </c>
      <c r="AK578" s="71" t="s">
        <v>62</v>
      </c>
      <c r="AL578" s="71" t="s">
        <v>63</v>
      </c>
      <c r="AM578" s="71" t="s">
        <v>62</v>
      </c>
      <c r="AN578" s="71" t="s">
        <v>7084</v>
      </c>
      <c r="AO578" s="71" t="s">
        <v>7085</v>
      </c>
      <c r="AP578" s="71" t="s">
        <v>7086</v>
      </c>
      <c r="AQ578" s="71" t="s">
        <v>7087</v>
      </c>
      <c r="AR578" s="71" t="s">
        <v>63</v>
      </c>
      <c r="AS578" s="71"/>
      <c r="AT578" s="71" t="s">
        <v>63</v>
      </c>
      <c r="AU578" s="71" t="s">
        <v>72</v>
      </c>
      <c r="AV578" s="79" t="str" cm="1">
        <f t="array" ref="AV57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78" s="79" t="str" cm="1">
        <f t="array" ref="AW57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78" s="71" t="str" cm="1">
        <f t="array" ref="AX57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78" s="71" t="s">
        <v>63</v>
      </c>
      <c r="AZ578" s="71"/>
      <c r="BA578" s="71" t="s">
        <v>7088</v>
      </c>
      <c r="BB578" s="73" t="s">
        <v>7089</v>
      </c>
      <c r="BC578" s="36"/>
      <c r="BD578" s="35"/>
    </row>
    <row r="579" spans="1:56" ht="75" customHeight="1">
      <c r="A579" s="70">
        <v>578</v>
      </c>
      <c r="B579" s="71" t="s">
        <v>7090</v>
      </c>
      <c r="C579" s="71" t="s">
        <v>735</v>
      </c>
      <c r="D579" s="71" t="s">
        <v>7091</v>
      </c>
      <c r="E579" s="71" t="s">
        <v>1461</v>
      </c>
      <c r="F579" s="71" t="s">
        <v>231</v>
      </c>
      <c r="G579" s="71" t="s">
        <v>584</v>
      </c>
      <c r="H579" s="71" t="s">
        <v>217</v>
      </c>
      <c r="I579" s="71" t="s">
        <v>1147</v>
      </c>
      <c r="J579" s="71" t="s">
        <v>1432</v>
      </c>
      <c r="K579" s="71" t="s">
        <v>266</v>
      </c>
      <c r="L579" s="71" t="s">
        <v>7092</v>
      </c>
      <c r="M579" s="71" t="s">
        <v>7093</v>
      </c>
      <c r="N579" s="71"/>
      <c r="O579" s="71"/>
      <c r="P579" s="71"/>
      <c r="Q579" s="71"/>
      <c r="R579" s="71"/>
      <c r="S579" s="71"/>
      <c r="T579" s="71"/>
      <c r="U579" s="71"/>
      <c r="V579" s="71"/>
      <c r="W579" s="71"/>
      <c r="X579" s="71"/>
      <c r="Y579" s="71"/>
      <c r="Z579" s="71"/>
      <c r="AA579" s="71"/>
      <c r="AB579" s="71" t="s">
        <v>64</v>
      </c>
      <c r="AC579" s="71" t="s">
        <v>65</v>
      </c>
      <c r="AD579" s="71" t="s">
        <v>62</v>
      </c>
      <c r="AE579" s="71" t="s">
        <v>63</v>
      </c>
      <c r="AF579" s="71" t="s">
        <v>63</v>
      </c>
      <c r="AG579" s="71"/>
      <c r="AH579" s="71" t="s">
        <v>66</v>
      </c>
      <c r="AI579" s="71" t="s">
        <v>63</v>
      </c>
      <c r="AJ579" s="71" t="s">
        <v>63</v>
      </c>
      <c r="AK579" s="71" t="s">
        <v>63</v>
      </c>
      <c r="AL579" s="71" t="s">
        <v>62</v>
      </c>
      <c r="AM579" s="71" t="s">
        <v>63</v>
      </c>
      <c r="AN579" s="71"/>
      <c r="AO579" s="71"/>
      <c r="AP579" s="71" t="s">
        <v>7094</v>
      </c>
      <c r="AQ579" s="71" t="s">
        <v>272</v>
      </c>
      <c r="AR579" s="71" t="s">
        <v>63</v>
      </c>
      <c r="AS579" s="71"/>
      <c r="AT579" s="71" t="s">
        <v>63</v>
      </c>
      <c r="AU579" s="71"/>
      <c r="AV579" s="79" t="str" cm="1">
        <f t="array" ref="AV57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79" s="79" t="str" cm="1">
        <f t="array" ref="AW57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79" s="71" t="str" cm="1">
        <f t="array" ref="AX57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79" s="71"/>
      <c r="AZ579" s="71"/>
      <c r="BA579" s="71" t="s">
        <v>7095</v>
      </c>
      <c r="BB579" s="73" t="s">
        <v>7096</v>
      </c>
      <c r="BC579" s="36"/>
      <c r="BD579" s="35"/>
    </row>
    <row r="580" spans="1:56" ht="75" customHeight="1">
      <c r="A580" s="70">
        <v>579</v>
      </c>
      <c r="B580" s="71" t="s">
        <v>7097</v>
      </c>
      <c r="C580" s="71" t="s">
        <v>7098</v>
      </c>
      <c r="D580" s="71" t="s">
        <v>7099</v>
      </c>
      <c r="E580" s="71" t="s">
        <v>1430</v>
      </c>
      <c r="F580" s="71" t="s">
        <v>231</v>
      </c>
      <c r="G580" s="71" t="s">
        <v>232</v>
      </c>
      <c r="H580" s="71" t="s">
        <v>233</v>
      </c>
      <c r="I580" s="71" t="s">
        <v>428</v>
      </c>
      <c r="J580" s="71" t="s">
        <v>1432</v>
      </c>
      <c r="K580" s="71" t="s">
        <v>315</v>
      </c>
      <c r="L580" s="71" t="s">
        <v>7100</v>
      </c>
      <c r="M580" s="71" t="s">
        <v>7101</v>
      </c>
      <c r="N580" s="71" t="s">
        <v>1461</v>
      </c>
      <c r="O580" s="71" t="s">
        <v>5638</v>
      </c>
      <c r="P580" s="71"/>
      <c r="Q580" s="71"/>
      <c r="R580" s="71"/>
      <c r="S580" s="71"/>
      <c r="T580" s="71"/>
      <c r="U580" s="71"/>
      <c r="V580" s="71"/>
      <c r="W580" s="71"/>
      <c r="X580" s="71"/>
      <c r="Y580" s="71"/>
      <c r="Z580" s="71"/>
      <c r="AA580" s="71"/>
      <c r="AB580" s="71" t="s">
        <v>142</v>
      </c>
      <c r="AC580" s="71" t="s">
        <v>100</v>
      </c>
      <c r="AD580" s="71" t="s">
        <v>62</v>
      </c>
      <c r="AE580" s="71" t="s">
        <v>63</v>
      </c>
      <c r="AF580" s="71" t="s">
        <v>63</v>
      </c>
      <c r="AG580" s="71"/>
      <c r="AH580" s="71" t="s">
        <v>66</v>
      </c>
      <c r="AI580" s="71" t="s">
        <v>63</v>
      </c>
      <c r="AJ580" s="71" t="s">
        <v>62</v>
      </c>
      <c r="AK580" s="71" t="s">
        <v>62</v>
      </c>
      <c r="AL580" s="71" t="s">
        <v>132</v>
      </c>
      <c r="AM580" s="71" t="s">
        <v>62</v>
      </c>
      <c r="AN580" s="71"/>
      <c r="AO580" s="71"/>
      <c r="AP580" s="71" t="s">
        <v>7102</v>
      </c>
      <c r="AQ580" s="71" t="s">
        <v>7103</v>
      </c>
      <c r="AR580" s="71" t="s">
        <v>132</v>
      </c>
      <c r="AS580" s="71"/>
      <c r="AT580" s="71" t="s">
        <v>63</v>
      </c>
      <c r="AU580" s="71"/>
      <c r="AV580" s="79" t="str" cm="1">
        <f t="array" ref="AV58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80" s="79" t="str" cm="1">
        <f t="array" ref="AW58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80" s="71" t="str" cm="1">
        <f t="array" ref="AX58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80" s="71"/>
      <c r="AZ580" s="71"/>
      <c r="BA580" s="71" t="s">
        <v>7104</v>
      </c>
      <c r="BB580" s="73" t="s">
        <v>1078</v>
      </c>
      <c r="BC580" s="36"/>
      <c r="BD580" s="35"/>
    </row>
    <row r="581" spans="1:56" ht="75" customHeight="1">
      <c r="A581" s="70">
        <v>580</v>
      </c>
      <c r="B581" s="71" t="s">
        <v>7105</v>
      </c>
      <c r="C581" s="71" t="s">
        <v>735</v>
      </c>
      <c r="D581" s="71" t="s">
        <v>7106</v>
      </c>
      <c r="E581" s="71" t="s">
        <v>1478</v>
      </c>
      <c r="F581" s="71" t="s">
        <v>231</v>
      </c>
      <c r="G581" s="71" t="s">
        <v>736</v>
      </c>
      <c r="H581" s="71" t="s">
        <v>217</v>
      </c>
      <c r="I581" s="71" t="s">
        <v>1215</v>
      </c>
      <c r="J581" s="71" t="s">
        <v>1432</v>
      </c>
      <c r="K581" s="71" t="s">
        <v>243</v>
      </c>
      <c r="L581" s="71" t="s">
        <v>7107</v>
      </c>
      <c r="M581" s="71" t="s">
        <v>7108</v>
      </c>
      <c r="N581" s="71"/>
      <c r="O581" s="71"/>
      <c r="P581" s="71"/>
      <c r="Q581" s="71"/>
      <c r="R581" s="71"/>
      <c r="S581" s="71"/>
      <c r="T581" s="71"/>
      <c r="U581" s="71"/>
      <c r="V581" s="71"/>
      <c r="W581" s="71"/>
      <c r="X581" s="71"/>
      <c r="Y581" s="71"/>
      <c r="Z581" s="71"/>
      <c r="AA581" s="71"/>
      <c r="AB581" s="71" t="s">
        <v>64</v>
      </c>
      <c r="AC581" s="71" t="s">
        <v>65</v>
      </c>
      <c r="AD581" s="71" t="s">
        <v>62</v>
      </c>
      <c r="AE581" s="71" t="s">
        <v>63</v>
      </c>
      <c r="AF581" s="71" t="s">
        <v>63</v>
      </c>
      <c r="AG581" s="71"/>
      <c r="AH581" s="71" t="s">
        <v>66</v>
      </c>
      <c r="AI581" s="71" t="s">
        <v>63</v>
      </c>
      <c r="AJ581" s="71" t="s">
        <v>63</v>
      </c>
      <c r="AK581" s="71" t="s">
        <v>63</v>
      </c>
      <c r="AL581" s="71" t="s">
        <v>62</v>
      </c>
      <c r="AM581" s="71" t="s">
        <v>63</v>
      </c>
      <c r="AN581" s="71"/>
      <c r="AO581" s="71"/>
      <c r="AP581" s="71" t="s">
        <v>7109</v>
      </c>
      <c r="AQ581" s="71" t="s">
        <v>2423</v>
      </c>
      <c r="AR581" s="71" t="s">
        <v>63</v>
      </c>
      <c r="AS581" s="71"/>
      <c r="AT581" s="71" t="s">
        <v>63</v>
      </c>
      <c r="AU581" s="71"/>
      <c r="AV581" s="79" t="str" cm="1">
        <f t="array" ref="AV58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81" s="79" t="str" cm="1">
        <f t="array" ref="AW58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81" s="71" t="str" cm="1">
        <f t="array" ref="AX58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81" s="71"/>
      <c r="AZ581" s="71"/>
      <c r="BA581" s="71" t="s">
        <v>7110</v>
      </c>
      <c r="BB581" s="73" t="s">
        <v>7111</v>
      </c>
      <c r="BC581" s="36"/>
      <c r="BD581" s="35"/>
    </row>
    <row r="582" spans="1:56" ht="75" customHeight="1">
      <c r="A582" s="70">
        <v>581</v>
      </c>
      <c r="B582" s="71" t="s">
        <v>7112</v>
      </c>
      <c r="C582" s="71" t="s">
        <v>735</v>
      </c>
      <c r="D582" s="71" t="s">
        <v>7113</v>
      </c>
      <c r="E582" s="71" t="s">
        <v>1430</v>
      </c>
      <c r="F582" s="71" t="s">
        <v>231</v>
      </c>
      <c r="G582" s="71" t="s">
        <v>736</v>
      </c>
      <c r="H582" s="71" t="s">
        <v>217</v>
      </c>
      <c r="I582" s="71" t="s">
        <v>250</v>
      </c>
      <c r="J582" s="71" t="s">
        <v>1432</v>
      </c>
      <c r="K582" s="71" t="s">
        <v>243</v>
      </c>
      <c r="L582" s="71" t="s">
        <v>7114</v>
      </c>
      <c r="M582" s="71" t="s">
        <v>7115</v>
      </c>
      <c r="N582" s="71"/>
      <c r="O582" s="71"/>
      <c r="P582" s="71"/>
      <c r="Q582" s="71"/>
      <c r="R582" s="71"/>
      <c r="S582" s="71"/>
      <c r="T582" s="71"/>
      <c r="U582" s="71"/>
      <c r="V582" s="71"/>
      <c r="W582" s="71"/>
      <c r="X582" s="71"/>
      <c r="Y582" s="71"/>
      <c r="Z582" s="71"/>
      <c r="AA582" s="71"/>
      <c r="AB582" s="71" t="s">
        <v>64</v>
      </c>
      <c r="AC582" s="71" t="s">
        <v>65</v>
      </c>
      <c r="AD582" s="71" t="s">
        <v>62</v>
      </c>
      <c r="AE582" s="71" t="s">
        <v>62</v>
      </c>
      <c r="AF582" s="71" t="s">
        <v>62</v>
      </c>
      <c r="AG582" s="71"/>
      <c r="AH582" s="71" t="s">
        <v>915</v>
      </c>
      <c r="AI582" s="71" t="s">
        <v>63</v>
      </c>
      <c r="AJ582" s="71" t="s">
        <v>63</v>
      </c>
      <c r="AK582" s="71" t="s">
        <v>63</v>
      </c>
      <c r="AL582" s="71" t="s">
        <v>62</v>
      </c>
      <c r="AM582" s="71" t="s">
        <v>63</v>
      </c>
      <c r="AN582" s="71"/>
      <c r="AO582" s="71"/>
      <c r="AP582" s="71" t="s">
        <v>7116</v>
      </c>
      <c r="AQ582" s="71" t="s">
        <v>7117</v>
      </c>
      <c r="AR582" s="71" t="s">
        <v>62</v>
      </c>
      <c r="AS582" s="71"/>
      <c r="AT582" s="71" t="s">
        <v>63</v>
      </c>
      <c r="AU582" s="71"/>
      <c r="AV582" s="79" t="str" cm="1">
        <f t="array" ref="AV58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82" s="79" t="str" cm="1">
        <f t="array" ref="AW58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82" s="71" t="str" cm="1">
        <f t="array" ref="AX58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82" s="71"/>
      <c r="AZ582" s="71"/>
      <c r="BA582" s="22" t="s">
        <v>7118</v>
      </c>
      <c r="BB582" s="73" t="s">
        <v>7119</v>
      </c>
      <c r="BC582" s="36"/>
      <c r="BD582" s="35"/>
    </row>
    <row r="583" spans="1:56" ht="75" customHeight="1">
      <c r="A583" s="70">
        <v>582</v>
      </c>
      <c r="B583" s="71" t="s">
        <v>7120</v>
      </c>
      <c r="C583" s="71" t="s">
        <v>7121</v>
      </c>
      <c r="D583" s="71" t="s">
        <v>7122</v>
      </c>
      <c r="E583" s="71" t="s">
        <v>1478</v>
      </c>
      <c r="F583" s="71" t="s">
        <v>231</v>
      </c>
      <c r="G583" s="71" t="s">
        <v>786</v>
      </c>
      <c r="H583" s="71" t="s">
        <v>217</v>
      </c>
      <c r="I583" s="71" t="s">
        <v>250</v>
      </c>
      <c r="J583" s="71" t="s">
        <v>1432</v>
      </c>
      <c r="K583" s="71" t="s">
        <v>243</v>
      </c>
      <c r="L583" s="71" t="s">
        <v>7123</v>
      </c>
      <c r="M583" s="71" t="s">
        <v>7124</v>
      </c>
      <c r="N583" s="71"/>
      <c r="O583" s="71"/>
      <c r="P583" s="71"/>
      <c r="Q583" s="71"/>
      <c r="R583" s="71"/>
      <c r="S583" s="71"/>
      <c r="T583" s="71"/>
      <c r="U583" s="71"/>
      <c r="V583" s="71"/>
      <c r="W583" s="71"/>
      <c r="X583" s="71"/>
      <c r="Y583" s="71"/>
      <c r="Z583" s="71"/>
      <c r="AA583" s="71"/>
      <c r="AB583" s="71" t="s">
        <v>64</v>
      </c>
      <c r="AC583" s="71" t="s">
        <v>65</v>
      </c>
      <c r="AD583" s="71" t="s">
        <v>62</v>
      </c>
      <c r="AE583" s="71" t="s">
        <v>62</v>
      </c>
      <c r="AF583" s="71" t="s">
        <v>63</v>
      </c>
      <c r="AG583" s="71"/>
      <c r="AH583" s="71" t="s">
        <v>66</v>
      </c>
      <c r="AI583" s="71" t="s">
        <v>63</v>
      </c>
      <c r="AJ583" s="71" t="s">
        <v>63</v>
      </c>
      <c r="AK583" s="71" t="s">
        <v>63</v>
      </c>
      <c r="AL583" s="71" t="s">
        <v>62</v>
      </c>
      <c r="AM583" s="71" t="s">
        <v>63</v>
      </c>
      <c r="AN583" s="71"/>
      <c r="AO583" s="71"/>
      <c r="AP583" s="71" t="s">
        <v>7125</v>
      </c>
      <c r="AQ583" s="71" t="s">
        <v>250</v>
      </c>
      <c r="AR583" s="71" t="s">
        <v>62</v>
      </c>
      <c r="AS583" s="71"/>
      <c r="AT583" s="71" t="s">
        <v>63</v>
      </c>
      <c r="AU583" s="71"/>
      <c r="AV583" s="79" t="str" cm="1">
        <f t="array" ref="AV58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83" s="79" t="str" cm="1">
        <f t="array" ref="AW58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83" s="71" t="str" cm="1">
        <f t="array" ref="AX58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83" s="71"/>
      <c r="AZ583" s="71"/>
      <c r="BA583" s="71" t="s">
        <v>7126</v>
      </c>
      <c r="BB583" s="73" t="s">
        <v>7127</v>
      </c>
      <c r="BC583" s="36"/>
      <c r="BD583" s="35"/>
    </row>
    <row r="584" spans="1:56" ht="75" customHeight="1">
      <c r="A584" s="70">
        <v>583</v>
      </c>
      <c r="B584" s="71" t="s">
        <v>7128</v>
      </c>
      <c r="C584" s="71" t="s">
        <v>735</v>
      </c>
      <c r="D584" s="71" t="s">
        <v>7129</v>
      </c>
      <c r="E584" s="71" t="s">
        <v>1430</v>
      </c>
      <c r="F584" s="71" t="s">
        <v>231</v>
      </c>
      <c r="G584" s="71" t="s">
        <v>736</v>
      </c>
      <c r="H584" s="71" t="s">
        <v>217</v>
      </c>
      <c r="I584" s="71" t="s">
        <v>935</v>
      </c>
      <c r="J584" s="71" t="s">
        <v>1432</v>
      </c>
      <c r="K584" s="71" t="s">
        <v>218</v>
      </c>
      <c r="L584" s="71" t="s">
        <v>7130</v>
      </c>
      <c r="M584" s="71" t="s">
        <v>7131</v>
      </c>
      <c r="N584" s="71"/>
      <c r="O584" s="71"/>
      <c r="P584" s="71"/>
      <c r="Q584" s="71"/>
      <c r="R584" s="71"/>
      <c r="S584" s="71"/>
      <c r="T584" s="71"/>
      <c r="U584" s="71"/>
      <c r="V584" s="71"/>
      <c r="W584" s="71"/>
      <c r="X584" s="71"/>
      <c r="Y584" s="71"/>
      <c r="Z584" s="71"/>
      <c r="AA584" s="71"/>
      <c r="AB584" s="71" t="s">
        <v>64</v>
      </c>
      <c r="AC584" s="71" t="s">
        <v>65</v>
      </c>
      <c r="AD584" s="71" t="s">
        <v>62</v>
      </c>
      <c r="AE584" s="71" t="s">
        <v>62</v>
      </c>
      <c r="AF584" s="71" t="s">
        <v>63</v>
      </c>
      <c r="AG584" s="71"/>
      <c r="AH584" s="71" t="s">
        <v>1515</v>
      </c>
      <c r="AI584" s="71" t="s">
        <v>63</v>
      </c>
      <c r="AJ584" s="71" t="s">
        <v>63</v>
      </c>
      <c r="AK584" s="71" t="s">
        <v>63</v>
      </c>
      <c r="AL584" s="71" t="s">
        <v>63</v>
      </c>
      <c r="AM584" s="71" t="s">
        <v>63</v>
      </c>
      <c r="AN584" s="71"/>
      <c r="AO584" s="71"/>
      <c r="AP584" s="71" t="s">
        <v>7132</v>
      </c>
      <c r="AQ584" s="71" t="s">
        <v>7133</v>
      </c>
      <c r="AR584" s="71" t="s">
        <v>62</v>
      </c>
      <c r="AS584" s="71"/>
      <c r="AT584" s="71" t="s">
        <v>63</v>
      </c>
      <c r="AU584" s="71"/>
      <c r="AV584" s="79" t="str" cm="1">
        <f t="array" ref="AV58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84" s="79" t="str" cm="1">
        <f t="array" ref="AW58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84" s="71" t="str" cm="1">
        <f t="array" ref="AX58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84" s="71"/>
      <c r="AZ584" s="71"/>
      <c r="BA584" s="22" t="s">
        <v>7134</v>
      </c>
      <c r="BB584" s="73" t="s">
        <v>7135</v>
      </c>
      <c r="BC584" s="36"/>
      <c r="BD584" s="35"/>
    </row>
    <row r="585" spans="1:56" ht="75" customHeight="1">
      <c r="A585" s="70">
        <v>584</v>
      </c>
      <c r="B585" s="71" t="s">
        <v>7136</v>
      </c>
      <c r="C585" s="71" t="s">
        <v>264</v>
      </c>
      <c r="D585" s="71" t="s">
        <v>7137</v>
      </c>
      <c r="E585" s="71" t="s">
        <v>1461</v>
      </c>
      <c r="F585" s="71" t="s">
        <v>54</v>
      </c>
      <c r="G585" s="71" t="s">
        <v>125</v>
      </c>
      <c r="H585" s="71" t="s">
        <v>233</v>
      </c>
      <c r="I585" s="71" t="s">
        <v>194</v>
      </c>
      <c r="J585" s="71" t="s">
        <v>1432</v>
      </c>
      <c r="K585" s="71" t="s">
        <v>315</v>
      </c>
      <c r="L585" s="71" t="s">
        <v>7138</v>
      </c>
      <c r="M585" s="71" t="s">
        <v>7139</v>
      </c>
      <c r="N585" s="71" t="s">
        <v>1575</v>
      </c>
      <c r="O585" s="71" t="s">
        <v>6451</v>
      </c>
      <c r="P585" s="71" t="s">
        <v>60</v>
      </c>
      <c r="Q585" s="71" t="s">
        <v>81</v>
      </c>
      <c r="R585" s="71" t="s">
        <v>1669</v>
      </c>
      <c r="S585" s="71" t="s">
        <v>62</v>
      </c>
      <c r="T585" s="71" t="s">
        <v>62</v>
      </c>
      <c r="U585" s="71" t="s">
        <v>62</v>
      </c>
      <c r="V585" s="71" t="s">
        <v>62</v>
      </c>
      <c r="W585" s="71" t="s">
        <v>62</v>
      </c>
      <c r="X585" s="71" t="s">
        <v>62</v>
      </c>
      <c r="Y585" s="71" t="s">
        <v>62</v>
      </c>
      <c r="Z585" s="71" t="s">
        <v>63</v>
      </c>
      <c r="AA585" s="71" t="s">
        <v>62</v>
      </c>
      <c r="AB585" s="71" t="s">
        <v>64</v>
      </c>
      <c r="AC585" s="71" t="s">
        <v>100</v>
      </c>
      <c r="AD585" s="71" t="s">
        <v>62</v>
      </c>
      <c r="AE585" s="71" t="s">
        <v>63</v>
      </c>
      <c r="AF585" s="71" t="s">
        <v>62</v>
      </c>
      <c r="AG585" s="71" t="s">
        <v>62</v>
      </c>
      <c r="AH585" s="71" t="s">
        <v>85</v>
      </c>
      <c r="AI585" s="71" t="s">
        <v>63</v>
      </c>
      <c r="AJ585" s="71" t="s">
        <v>132</v>
      </c>
      <c r="AK585" s="71" t="s">
        <v>63</v>
      </c>
      <c r="AL585" s="71" t="s">
        <v>62</v>
      </c>
      <c r="AM585" s="71" t="s">
        <v>62</v>
      </c>
      <c r="AN585" s="71" t="s">
        <v>7140</v>
      </c>
      <c r="AO585" s="71" t="s">
        <v>7141</v>
      </c>
      <c r="AP585" s="71" t="s">
        <v>7142</v>
      </c>
      <c r="AQ585" s="71" t="s">
        <v>7143</v>
      </c>
      <c r="AR585" s="71" t="s">
        <v>132</v>
      </c>
      <c r="AS585" s="71"/>
      <c r="AT585" s="71" t="s">
        <v>63</v>
      </c>
      <c r="AU585" s="71" t="s">
        <v>7144</v>
      </c>
      <c r="AV585" s="79" cm="1">
        <f t="array" ref="AV58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8.5000000000000006E-2</v>
      </c>
      <c r="AW585" s="79" cm="1">
        <f t="array" ref="AW58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0.2</v>
      </c>
      <c r="AX585" s="71" t="str" cm="1">
        <f t="array" ref="AX58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multiple</v>
      </c>
      <c r="AY585" s="71" t="s">
        <v>63</v>
      </c>
      <c r="AZ585" s="71"/>
      <c r="BA585" s="71" t="s">
        <v>7145</v>
      </c>
      <c r="BB585" s="73" t="s">
        <v>149</v>
      </c>
      <c r="BC585" s="36"/>
      <c r="BD585" s="35"/>
    </row>
    <row r="586" spans="1:56" ht="75" customHeight="1">
      <c r="A586" s="70">
        <v>585</v>
      </c>
      <c r="B586" s="71" t="s">
        <v>7146</v>
      </c>
      <c r="C586" s="71" t="s">
        <v>5253</v>
      </c>
      <c r="D586" s="71" t="s">
        <v>7147</v>
      </c>
      <c r="E586" s="71" t="s">
        <v>4760</v>
      </c>
      <c r="F586" s="71" t="s">
        <v>54</v>
      </c>
      <c r="G586" s="71" t="s">
        <v>201</v>
      </c>
      <c r="H586" s="71" t="s">
        <v>217</v>
      </c>
      <c r="I586" s="71" t="s">
        <v>1606</v>
      </c>
      <c r="J586" s="71" t="s">
        <v>1432</v>
      </c>
      <c r="K586" s="71" t="s">
        <v>243</v>
      </c>
      <c r="L586" s="71" t="s">
        <v>7148</v>
      </c>
      <c r="M586" s="71" t="s">
        <v>7149</v>
      </c>
      <c r="N586" s="71" t="s">
        <v>1754</v>
      </c>
      <c r="O586" s="71" t="s">
        <v>1506</v>
      </c>
      <c r="P586" s="71" t="s">
        <v>60</v>
      </c>
      <c r="Q586" s="71" t="s">
        <v>431</v>
      </c>
      <c r="R586" s="71" t="s">
        <v>189</v>
      </c>
      <c r="S586" s="71" t="s">
        <v>62</v>
      </c>
      <c r="T586" s="71" t="s">
        <v>63</v>
      </c>
      <c r="U586" s="71" t="s">
        <v>62</v>
      </c>
      <c r="V586" s="71" t="s">
        <v>63</v>
      </c>
      <c r="W586" s="71" t="s">
        <v>63</v>
      </c>
      <c r="X586" s="71" t="s">
        <v>63</v>
      </c>
      <c r="Y586" s="71" t="s">
        <v>62</v>
      </c>
      <c r="Z586" s="71" t="s">
        <v>63</v>
      </c>
      <c r="AA586" s="71" t="s">
        <v>63</v>
      </c>
      <c r="AB586" s="71" t="s">
        <v>189</v>
      </c>
      <c r="AC586" s="71" t="s">
        <v>65</v>
      </c>
      <c r="AD586" s="71" t="s">
        <v>62</v>
      </c>
      <c r="AE586" s="71" t="s">
        <v>62</v>
      </c>
      <c r="AF586" s="71" t="s">
        <v>63</v>
      </c>
      <c r="AG586" s="71" t="s">
        <v>63</v>
      </c>
      <c r="AH586" s="71" t="s">
        <v>85</v>
      </c>
      <c r="AI586" s="71" t="s">
        <v>63</v>
      </c>
      <c r="AJ586" s="71" t="s">
        <v>63</v>
      </c>
      <c r="AK586" s="71" t="s">
        <v>63</v>
      </c>
      <c r="AL586" s="71" t="s">
        <v>132</v>
      </c>
      <c r="AM586" s="71" t="s">
        <v>63</v>
      </c>
      <c r="AN586" s="71" t="s">
        <v>7150</v>
      </c>
      <c r="AO586" s="71" t="s">
        <v>7151</v>
      </c>
      <c r="AP586" s="71" t="s">
        <v>7152</v>
      </c>
      <c r="AQ586" s="71" t="s">
        <v>7153</v>
      </c>
      <c r="AR586" s="71" t="s">
        <v>63</v>
      </c>
      <c r="AS586" s="71"/>
      <c r="AT586" s="71" t="s">
        <v>63</v>
      </c>
      <c r="AU586" s="71" t="s">
        <v>72</v>
      </c>
      <c r="AV586" s="79" t="str" cm="1">
        <f t="array" ref="AV58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86" s="79" t="str" cm="1">
        <f t="array" ref="AW58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86" s="71" t="str" cm="1">
        <f t="array" ref="AX58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86" s="71" t="s">
        <v>63</v>
      </c>
      <c r="AZ586" s="71"/>
      <c r="BA586" s="71" t="s">
        <v>7154</v>
      </c>
      <c r="BB586" s="73" t="s">
        <v>7155</v>
      </c>
      <c r="BC586" s="36"/>
      <c r="BD586" s="35"/>
    </row>
    <row r="587" spans="1:56" ht="75" customHeight="1">
      <c r="A587" s="70">
        <v>586</v>
      </c>
      <c r="B587" s="71" t="s">
        <v>7156</v>
      </c>
      <c r="C587" s="71" t="s">
        <v>7157</v>
      </c>
      <c r="D587" s="71" t="s">
        <v>7158</v>
      </c>
      <c r="E587" s="71" t="s">
        <v>1502</v>
      </c>
      <c r="F587" s="71" t="s">
        <v>54</v>
      </c>
      <c r="G587" s="71" t="s">
        <v>584</v>
      </c>
      <c r="H587" s="71" t="s">
        <v>233</v>
      </c>
      <c r="I587" s="71" t="s">
        <v>428</v>
      </c>
      <c r="J587" s="71" t="s">
        <v>1432</v>
      </c>
      <c r="K587" s="71" t="s">
        <v>315</v>
      </c>
      <c r="L587" s="71" t="s">
        <v>7159</v>
      </c>
      <c r="M587" s="71" t="s">
        <v>7160</v>
      </c>
      <c r="N587" s="71" t="s">
        <v>1748</v>
      </c>
      <c r="O587" s="71" t="s">
        <v>1609</v>
      </c>
      <c r="P587" s="71" t="s">
        <v>60</v>
      </c>
      <c r="Q587" s="71" t="s">
        <v>81</v>
      </c>
      <c r="R587" s="71" t="s">
        <v>1669</v>
      </c>
      <c r="S587" s="71" t="s">
        <v>62</v>
      </c>
      <c r="T587" s="71" t="s">
        <v>62</v>
      </c>
      <c r="U587" s="71" t="s">
        <v>62</v>
      </c>
      <c r="V587" s="71" t="s">
        <v>62</v>
      </c>
      <c r="W587" s="71" t="s">
        <v>62</v>
      </c>
      <c r="X587" s="71" t="s">
        <v>62</v>
      </c>
      <c r="Y587" s="71" t="s">
        <v>62</v>
      </c>
      <c r="Z587" s="71" t="s">
        <v>63</v>
      </c>
      <c r="AA587" s="71" t="s">
        <v>62</v>
      </c>
      <c r="AB587" s="71" t="s">
        <v>64</v>
      </c>
      <c r="AC587" s="71" t="s">
        <v>100</v>
      </c>
      <c r="AD587" s="71" t="s">
        <v>62</v>
      </c>
      <c r="AE587" s="71" t="s">
        <v>62</v>
      </c>
      <c r="AF587" s="71" t="s">
        <v>62</v>
      </c>
      <c r="AG587" s="71" t="s">
        <v>63</v>
      </c>
      <c r="AH587" s="71" t="s">
        <v>66</v>
      </c>
      <c r="AI587" s="71" t="s">
        <v>63</v>
      </c>
      <c r="AJ587" s="71" t="s">
        <v>63</v>
      </c>
      <c r="AK587" s="71" t="s">
        <v>63</v>
      </c>
      <c r="AL587" s="71" t="s">
        <v>132</v>
      </c>
      <c r="AM587" s="71" t="s">
        <v>63</v>
      </c>
      <c r="AN587" s="71" t="s">
        <v>7161</v>
      </c>
      <c r="AO587" s="71" t="s">
        <v>7162</v>
      </c>
      <c r="AP587" s="71" t="s">
        <v>7163</v>
      </c>
      <c r="AQ587" s="71" t="s">
        <v>7164</v>
      </c>
      <c r="AR587" s="71" t="s">
        <v>63</v>
      </c>
      <c r="AS587" s="71"/>
      <c r="AT587" s="71" t="s">
        <v>63</v>
      </c>
      <c r="AU587" s="71" t="s">
        <v>6313</v>
      </c>
      <c r="AV587" s="79" cm="1">
        <f t="array" ref="AV58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0.12</v>
      </c>
      <c r="AW587" s="79" cm="1">
        <f t="array" ref="AW58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0.12</v>
      </c>
      <c r="AX587" s="71" t="str" cm="1">
        <f t="array" ref="AX58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587" s="71" t="s">
        <v>63</v>
      </c>
      <c r="AZ587" s="71"/>
      <c r="BA587" s="71" t="s">
        <v>7165</v>
      </c>
      <c r="BB587" s="73" t="s">
        <v>467</v>
      </c>
      <c r="BC587" s="36"/>
      <c r="BD587" s="35"/>
    </row>
    <row r="588" spans="1:56" ht="75" customHeight="1">
      <c r="A588" s="70">
        <v>587</v>
      </c>
      <c r="B588" s="71" t="s">
        <v>7166</v>
      </c>
      <c r="C588" s="71" t="s">
        <v>522</v>
      </c>
      <c r="D588" s="71" t="s">
        <v>7167</v>
      </c>
      <c r="E588" s="71" t="s">
        <v>1502</v>
      </c>
      <c r="F588" s="71" t="s">
        <v>54</v>
      </c>
      <c r="G588" s="71" t="s">
        <v>1311</v>
      </c>
      <c r="H588" s="71" t="s">
        <v>233</v>
      </c>
      <c r="I588" s="71" t="s">
        <v>840</v>
      </c>
      <c r="J588" s="71" t="s">
        <v>1432</v>
      </c>
      <c r="K588" s="71" t="s">
        <v>315</v>
      </c>
      <c r="L588" s="71" t="s">
        <v>7168</v>
      </c>
      <c r="M588" s="71" t="s">
        <v>7169</v>
      </c>
      <c r="N588" s="71" t="s">
        <v>1505</v>
      </c>
      <c r="O588" s="71" t="s">
        <v>1609</v>
      </c>
      <c r="P588" s="71" t="s">
        <v>60</v>
      </c>
      <c r="Q588" s="71" t="s">
        <v>81</v>
      </c>
      <c r="R588" s="71" t="s">
        <v>373</v>
      </c>
      <c r="S588" s="71" t="s">
        <v>62</v>
      </c>
      <c r="T588" s="71" t="s">
        <v>62</v>
      </c>
      <c r="U588" s="71" t="s">
        <v>62</v>
      </c>
      <c r="V588" s="71" t="s">
        <v>63</v>
      </c>
      <c r="W588" s="71" t="s">
        <v>62</v>
      </c>
      <c r="X588" s="71" t="s">
        <v>63</v>
      </c>
      <c r="Y588" s="71" t="s">
        <v>62</v>
      </c>
      <c r="Z588" s="71" t="s">
        <v>63</v>
      </c>
      <c r="AA588" s="71" t="s">
        <v>63</v>
      </c>
      <c r="AB588" s="71" t="s">
        <v>64</v>
      </c>
      <c r="AC588" s="71" t="s">
        <v>84</v>
      </c>
      <c r="AD588" s="71" t="s">
        <v>62</v>
      </c>
      <c r="AE588" s="71" t="s">
        <v>62</v>
      </c>
      <c r="AF588" s="71" t="s">
        <v>63</v>
      </c>
      <c r="AG588" s="71" t="s">
        <v>63</v>
      </c>
      <c r="AH588" s="71" t="s">
        <v>85</v>
      </c>
      <c r="AI588" s="71" t="s">
        <v>63</v>
      </c>
      <c r="AJ588" s="71" t="s">
        <v>63</v>
      </c>
      <c r="AK588" s="71" t="s">
        <v>63</v>
      </c>
      <c r="AL588" s="71" t="s">
        <v>62</v>
      </c>
      <c r="AM588" s="71" t="s">
        <v>63</v>
      </c>
      <c r="AN588" s="71" t="s">
        <v>7170</v>
      </c>
      <c r="AO588" s="71" t="s">
        <v>7171</v>
      </c>
      <c r="AP588" s="71" t="s">
        <v>7172</v>
      </c>
      <c r="AQ588" s="71" t="s">
        <v>840</v>
      </c>
      <c r="AR588" s="71" t="s">
        <v>62</v>
      </c>
      <c r="AS588" s="71"/>
      <c r="AT588" s="71" t="s">
        <v>63</v>
      </c>
      <c r="AU588" s="71" t="s">
        <v>72</v>
      </c>
      <c r="AV588" s="79" t="str" cm="1">
        <f t="array" ref="AV58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88" s="79" t="str" cm="1">
        <f t="array" ref="AW58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88" s="71" t="str" cm="1">
        <f t="array" ref="AX58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88" s="71" t="s">
        <v>63</v>
      </c>
      <c r="AZ588" s="71"/>
      <c r="BA588" s="71" t="s">
        <v>7173</v>
      </c>
      <c r="BB588" s="73" t="s">
        <v>7174</v>
      </c>
      <c r="BC588" s="36"/>
      <c r="BD588" s="35"/>
    </row>
    <row r="589" spans="1:56" ht="75" customHeight="1">
      <c r="A589" s="70">
        <v>588</v>
      </c>
      <c r="B589" s="71" t="s">
        <v>7175</v>
      </c>
      <c r="C589" s="71" t="s">
        <v>5254</v>
      </c>
      <c r="D589" s="71" t="s">
        <v>7176</v>
      </c>
      <c r="E589" s="71" t="s">
        <v>1430</v>
      </c>
      <c r="F589" s="71" t="s">
        <v>231</v>
      </c>
      <c r="G589" s="71" t="s">
        <v>584</v>
      </c>
      <c r="H589" s="71" t="s">
        <v>233</v>
      </c>
      <c r="I589" s="71" t="s">
        <v>250</v>
      </c>
      <c r="J589" s="71" t="s">
        <v>1432</v>
      </c>
      <c r="K589" s="71" t="s">
        <v>243</v>
      </c>
      <c r="L589" s="71" t="s">
        <v>7177</v>
      </c>
      <c r="M589" s="71" t="s">
        <v>7178</v>
      </c>
      <c r="N589" s="71"/>
      <c r="O589" s="71"/>
      <c r="P589" s="71"/>
      <c r="Q589" s="71"/>
      <c r="R589" s="71"/>
      <c r="S589" s="71"/>
      <c r="T589" s="71"/>
      <c r="U589" s="71"/>
      <c r="V589" s="71"/>
      <c r="W589" s="71"/>
      <c r="X589" s="71"/>
      <c r="Y589" s="71"/>
      <c r="Z589" s="71"/>
      <c r="AA589" s="71"/>
      <c r="AB589" s="71" t="s">
        <v>64</v>
      </c>
      <c r="AC589" s="71" t="s">
        <v>100</v>
      </c>
      <c r="AD589" s="71" t="s">
        <v>62</v>
      </c>
      <c r="AE589" s="71" t="s">
        <v>63</v>
      </c>
      <c r="AF589" s="71" t="s">
        <v>63</v>
      </c>
      <c r="AG589" s="71"/>
      <c r="AH589" s="71" t="s">
        <v>66</v>
      </c>
      <c r="AI589" s="71" t="s">
        <v>63</v>
      </c>
      <c r="AJ589" s="71" t="s">
        <v>63</v>
      </c>
      <c r="AK589" s="71" t="s">
        <v>63</v>
      </c>
      <c r="AL589" s="71" t="s">
        <v>62</v>
      </c>
      <c r="AM589" s="71" t="s">
        <v>63</v>
      </c>
      <c r="AN589" s="71"/>
      <c r="AO589" s="71"/>
      <c r="AP589" s="71" t="s">
        <v>7179</v>
      </c>
      <c r="AQ589" s="71" t="s">
        <v>7180</v>
      </c>
      <c r="AR589" s="71" t="s">
        <v>63</v>
      </c>
      <c r="AS589" s="71"/>
      <c r="AT589" s="71" t="s">
        <v>63</v>
      </c>
      <c r="AU589" s="71"/>
      <c r="AV589" s="79" t="str" cm="1">
        <f t="array" ref="AV58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89" s="79" t="str" cm="1">
        <f t="array" ref="AW58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89" s="71" t="str" cm="1">
        <f t="array" ref="AX58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89" s="71"/>
      <c r="AZ589" s="71"/>
      <c r="BA589" s="71" t="s">
        <v>7181</v>
      </c>
      <c r="BB589" s="73" t="s">
        <v>7182</v>
      </c>
      <c r="BC589" s="36"/>
      <c r="BD589" s="35"/>
    </row>
    <row r="590" spans="1:56" ht="75" customHeight="1">
      <c r="A590" s="70">
        <v>589</v>
      </c>
      <c r="B590" s="71" t="s">
        <v>7183</v>
      </c>
      <c r="C590" s="71" t="s">
        <v>735</v>
      </c>
      <c r="D590" s="71" t="s">
        <v>7184</v>
      </c>
      <c r="E590" s="71" t="s">
        <v>1502</v>
      </c>
      <c r="F590" s="71" t="s">
        <v>231</v>
      </c>
      <c r="G590" s="71" t="s">
        <v>736</v>
      </c>
      <c r="H590" s="71" t="s">
        <v>217</v>
      </c>
      <c r="I590" s="71" t="s">
        <v>2145</v>
      </c>
      <c r="J590" s="71" t="s">
        <v>1432</v>
      </c>
      <c r="K590" s="71" t="s">
        <v>243</v>
      </c>
      <c r="L590" s="71" t="s">
        <v>7185</v>
      </c>
      <c r="M590" s="71" t="s">
        <v>7186</v>
      </c>
      <c r="N590" s="71"/>
      <c r="O590" s="71"/>
      <c r="P590" s="71"/>
      <c r="Q590" s="71"/>
      <c r="R590" s="71"/>
      <c r="S590" s="71"/>
      <c r="T590" s="71"/>
      <c r="U590" s="71"/>
      <c r="V590" s="71"/>
      <c r="W590" s="71"/>
      <c r="X590" s="71"/>
      <c r="Y590" s="71"/>
      <c r="Z590" s="71"/>
      <c r="AA590" s="71"/>
      <c r="AB590" s="71" t="s">
        <v>64</v>
      </c>
      <c r="AC590" s="71" t="s">
        <v>65</v>
      </c>
      <c r="AD590" s="71" t="s">
        <v>62</v>
      </c>
      <c r="AE590" s="71" t="s">
        <v>62</v>
      </c>
      <c r="AF590" s="71" t="s">
        <v>63</v>
      </c>
      <c r="AG590" s="71"/>
      <c r="AH590" s="71" t="s">
        <v>66</v>
      </c>
      <c r="AI590" s="71" t="s">
        <v>63</v>
      </c>
      <c r="AJ590" s="71" t="s">
        <v>63</v>
      </c>
      <c r="AK590" s="71" t="s">
        <v>63</v>
      </c>
      <c r="AL590" s="71" t="s">
        <v>62</v>
      </c>
      <c r="AM590" s="71" t="s">
        <v>63</v>
      </c>
      <c r="AN590" s="71"/>
      <c r="AO590" s="71"/>
      <c r="AP590" s="71" t="s">
        <v>7187</v>
      </c>
      <c r="AQ590" s="71" t="s">
        <v>7188</v>
      </c>
      <c r="AR590" s="71" t="s">
        <v>62</v>
      </c>
      <c r="AS590" s="71"/>
      <c r="AT590" s="71" t="s">
        <v>63</v>
      </c>
      <c r="AU590" s="71"/>
      <c r="AV590" s="79" t="str" cm="1">
        <f t="array" ref="AV59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90" s="79" t="str" cm="1">
        <f t="array" ref="AW59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90" s="71" t="str" cm="1">
        <f t="array" ref="AX59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90" s="71"/>
      <c r="AZ590" s="71"/>
      <c r="BA590" s="22" t="s">
        <v>7189</v>
      </c>
      <c r="BB590" s="73" t="s">
        <v>7190</v>
      </c>
      <c r="BC590" s="36"/>
      <c r="BD590" s="35"/>
    </row>
    <row r="591" spans="1:56" ht="75" customHeight="1">
      <c r="A591" s="70">
        <v>590</v>
      </c>
      <c r="B591" s="71" t="s">
        <v>7191</v>
      </c>
      <c r="C591" s="71" t="s">
        <v>7192</v>
      </c>
      <c r="D591" s="71" t="s">
        <v>7193</v>
      </c>
      <c r="E591" s="71" t="s">
        <v>1478</v>
      </c>
      <c r="F591" s="71" t="s">
        <v>231</v>
      </c>
      <c r="G591" s="71" t="s">
        <v>584</v>
      </c>
      <c r="H591" s="71" t="s">
        <v>217</v>
      </c>
      <c r="I591" s="71" t="s">
        <v>842</v>
      </c>
      <c r="J591" s="71" t="s">
        <v>1432</v>
      </c>
      <c r="K591" s="71" t="s">
        <v>315</v>
      </c>
      <c r="L591" s="71" t="s">
        <v>7194</v>
      </c>
      <c r="M591" s="71" t="s">
        <v>7195</v>
      </c>
      <c r="N591" s="71"/>
      <c r="O591" s="71"/>
      <c r="P591" s="71"/>
      <c r="Q591" s="71"/>
      <c r="R591" s="71"/>
      <c r="S591" s="71"/>
      <c r="T591" s="71"/>
      <c r="U591" s="71"/>
      <c r="V591" s="71"/>
      <c r="W591" s="71"/>
      <c r="X591" s="71"/>
      <c r="Y591" s="71"/>
      <c r="Z591" s="71"/>
      <c r="AA591" s="71"/>
      <c r="AB591" s="71" t="s">
        <v>64</v>
      </c>
      <c r="AC591" s="71" t="s">
        <v>65</v>
      </c>
      <c r="AD591" s="71" t="s">
        <v>62</v>
      </c>
      <c r="AE591" s="71" t="s">
        <v>63</v>
      </c>
      <c r="AF591" s="71" t="s">
        <v>63</v>
      </c>
      <c r="AG591" s="71"/>
      <c r="AH591" s="71" t="s">
        <v>66</v>
      </c>
      <c r="AI591" s="71" t="s">
        <v>132</v>
      </c>
      <c r="AJ591" s="71" t="s">
        <v>63</v>
      </c>
      <c r="AK591" s="71" t="s">
        <v>63</v>
      </c>
      <c r="AL591" s="71" t="s">
        <v>63</v>
      </c>
      <c r="AM591" s="71" t="s">
        <v>63</v>
      </c>
      <c r="AN591" s="71"/>
      <c r="AO591" s="71"/>
      <c r="AP591" s="71" t="s">
        <v>7196</v>
      </c>
      <c r="AQ591" s="71" t="s">
        <v>105</v>
      </c>
      <c r="AR591" s="71" t="s">
        <v>63</v>
      </c>
      <c r="AS591" s="71"/>
      <c r="AT591" s="71" t="s">
        <v>63</v>
      </c>
      <c r="AU591" s="71"/>
      <c r="AV591" s="79" t="str" cm="1">
        <f t="array" ref="AV59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91" s="79" t="str" cm="1">
        <f t="array" ref="AW59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91" s="71" t="str" cm="1">
        <f t="array" ref="AX59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91" s="71"/>
      <c r="AZ591" s="71"/>
      <c r="BA591" s="71" t="s">
        <v>7197</v>
      </c>
      <c r="BB591" s="73" t="s">
        <v>7198</v>
      </c>
      <c r="BC591" s="36"/>
      <c r="BD591" s="35"/>
    </row>
    <row r="592" spans="1:56" ht="75" customHeight="1">
      <c r="A592" s="70">
        <v>591</v>
      </c>
      <c r="B592" s="71" t="s">
        <v>7199</v>
      </c>
      <c r="C592" s="71" t="s">
        <v>1655</v>
      </c>
      <c r="D592" s="71" t="s">
        <v>7200</v>
      </c>
      <c r="E592" s="71" t="s">
        <v>1461</v>
      </c>
      <c r="F592" s="71" t="s">
        <v>231</v>
      </c>
      <c r="G592" s="71" t="s">
        <v>786</v>
      </c>
      <c r="H592" s="71" t="s">
        <v>217</v>
      </c>
      <c r="I592" s="71" t="s">
        <v>1976</v>
      </c>
      <c r="J592" s="71" t="s">
        <v>1432</v>
      </c>
      <c r="K592" s="71" t="s">
        <v>266</v>
      </c>
      <c r="L592" s="71" t="s">
        <v>7201</v>
      </c>
      <c r="M592" s="71" t="s">
        <v>7202</v>
      </c>
      <c r="N592" s="71"/>
      <c r="O592" s="71"/>
      <c r="P592" s="71"/>
      <c r="Q592" s="71"/>
      <c r="R592" s="71"/>
      <c r="S592" s="71"/>
      <c r="T592" s="71"/>
      <c r="U592" s="71"/>
      <c r="V592" s="71"/>
      <c r="W592" s="71"/>
      <c r="X592" s="71"/>
      <c r="Y592" s="71"/>
      <c r="Z592" s="71"/>
      <c r="AA592" s="71"/>
      <c r="AB592" s="71" t="s">
        <v>64</v>
      </c>
      <c r="AC592" s="71" t="s">
        <v>65</v>
      </c>
      <c r="AD592" s="71" t="s">
        <v>63</v>
      </c>
      <c r="AE592" s="71" t="s">
        <v>63</v>
      </c>
      <c r="AF592" s="71" t="s">
        <v>63</v>
      </c>
      <c r="AG592" s="71"/>
      <c r="AH592" s="71" t="s">
        <v>1515</v>
      </c>
      <c r="AI592" s="71" t="s">
        <v>63</v>
      </c>
      <c r="AJ592" s="71" t="s">
        <v>63</v>
      </c>
      <c r="AK592" s="71" t="s">
        <v>63</v>
      </c>
      <c r="AL592" s="71" t="s">
        <v>62</v>
      </c>
      <c r="AM592" s="71" t="s">
        <v>63</v>
      </c>
      <c r="AN592" s="71"/>
      <c r="AO592" s="71"/>
      <c r="AP592" s="71" t="s">
        <v>7203</v>
      </c>
      <c r="AQ592" s="71" t="s">
        <v>7204</v>
      </c>
      <c r="AR592" s="71" t="s">
        <v>62</v>
      </c>
      <c r="AS592" s="71"/>
      <c r="AT592" s="71" t="s">
        <v>63</v>
      </c>
      <c r="AU592" s="71"/>
      <c r="AV592" s="79" t="str" cm="1">
        <f t="array" ref="AV59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92" s="79" t="str" cm="1">
        <f t="array" ref="AW59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92" s="71" t="str" cm="1">
        <f t="array" ref="AX59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92" s="71"/>
      <c r="AZ592" s="71"/>
      <c r="BA592" s="71" t="s">
        <v>7205</v>
      </c>
      <c r="BB592" s="73" t="s">
        <v>7206</v>
      </c>
      <c r="BC592" s="36"/>
      <c r="BD592" s="35"/>
    </row>
    <row r="593" spans="1:56" ht="75" customHeight="1">
      <c r="A593" s="70">
        <v>592</v>
      </c>
      <c r="B593" s="71" t="s">
        <v>7207</v>
      </c>
      <c r="C593" s="71" t="s">
        <v>735</v>
      </c>
      <c r="D593" s="71" t="s">
        <v>7208</v>
      </c>
      <c r="E593" s="71" t="s">
        <v>1461</v>
      </c>
      <c r="F593" s="71" t="s">
        <v>231</v>
      </c>
      <c r="G593" s="71" t="s">
        <v>736</v>
      </c>
      <c r="H593" s="71" t="s">
        <v>217</v>
      </c>
      <c r="I593" s="71" t="s">
        <v>1431</v>
      </c>
      <c r="J593" s="71" t="s">
        <v>1432</v>
      </c>
      <c r="K593" s="71" t="s">
        <v>266</v>
      </c>
      <c r="L593" s="71" t="s">
        <v>7209</v>
      </c>
      <c r="M593" s="71" t="s">
        <v>7210</v>
      </c>
      <c r="N593" s="71"/>
      <c r="O593" s="71"/>
      <c r="P593" s="71"/>
      <c r="Q593" s="71"/>
      <c r="R593" s="71"/>
      <c r="S593" s="71"/>
      <c r="T593" s="71"/>
      <c r="U593" s="71"/>
      <c r="V593" s="71"/>
      <c r="W593" s="71"/>
      <c r="X593" s="71"/>
      <c r="Y593" s="71"/>
      <c r="Z593" s="71"/>
      <c r="AA593" s="71"/>
      <c r="AB593" s="71" t="s">
        <v>64</v>
      </c>
      <c r="AC593" s="71" t="s">
        <v>84</v>
      </c>
      <c r="AD593" s="71" t="s">
        <v>62</v>
      </c>
      <c r="AE593" s="71" t="s">
        <v>62</v>
      </c>
      <c r="AF593" s="71" t="s">
        <v>63</v>
      </c>
      <c r="AG593" s="71"/>
      <c r="AH593" s="71" t="s">
        <v>66</v>
      </c>
      <c r="AI593" s="71" t="s">
        <v>63</v>
      </c>
      <c r="AJ593" s="71" t="s">
        <v>63</v>
      </c>
      <c r="AK593" s="71" t="s">
        <v>63</v>
      </c>
      <c r="AL593" s="71" t="s">
        <v>62</v>
      </c>
      <c r="AM593" s="71" t="s">
        <v>63</v>
      </c>
      <c r="AN593" s="71"/>
      <c r="AO593" s="71"/>
      <c r="AP593" s="71" t="s">
        <v>1489</v>
      </c>
      <c r="AQ593" s="71" t="s">
        <v>608</v>
      </c>
      <c r="AR593" s="71" t="s">
        <v>62</v>
      </c>
      <c r="AS593" s="71"/>
      <c r="AT593" s="71" t="s">
        <v>63</v>
      </c>
      <c r="AU593" s="71"/>
      <c r="AV593" s="79" t="str" cm="1">
        <f t="array" ref="AV59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93" s="79" t="str" cm="1">
        <f t="array" ref="AW59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93" s="71" t="str" cm="1">
        <f t="array" ref="AX59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93" s="71"/>
      <c r="AZ593" s="71"/>
      <c r="BA593" s="71" t="s">
        <v>7211</v>
      </c>
      <c r="BB593" s="73" t="s">
        <v>7212</v>
      </c>
      <c r="BC593" s="36"/>
      <c r="BD593" s="35"/>
    </row>
    <row r="594" spans="1:56" ht="75" customHeight="1">
      <c r="A594" s="70">
        <v>593</v>
      </c>
      <c r="B594" s="71" t="s">
        <v>7213</v>
      </c>
      <c r="C594" s="71" t="s">
        <v>381</v>
      </c>
      <c r="D594" s="71" t="s">
        <v>7214</v>
      </c>
      <c r="E594" s="71" t="s">
        <v>1430</v>
      </c>
      <c r="F594" s="71" t="s">
        <v>54</v>
      </c>
      <c r="G594" s="71" t="s">
        <v>125</v>
      </c>
      <c r="H594" s="71" t="s">
        <v>233</v>
      </c>
      <c r="I594" s="71" t="s">
        <v>1215</v>
      </c>
      <c r="J594" s="71" t="s">
        <v>1432</v>
      </c>
      <c r="K594" s="71" t="s">
        <v>243</v>
      </c>
      <c r="L594" s="71" t="s">
        <v>7215</v>
      </c>
      <c r="M594" s="71" t="s">
        <v>7216</v>
      </c>
      <c r="N594" s="71" t="s">
        <v>1494</v>
      </c>
      <c r="O594" s="71" t="s">
        <v>4948</v>
      </c>
      <c r="P594" s="71" t="s">
        <v>60</v>
      </c>
      <c r="Q594" s="71" t="s">
        <v>188</v>
      </c>
      <c r="R594" s="71" t="s">
        <v>189</v>
      </c>
      <c r="S594" s="71" t="s">
        <v>62</v>
      </c>
      <c r="T594" s="71" t="s">
        <v>62</v>
      </c>
      <c r="U594" s="71" t="s">
        <v>62</v>
      </c>
      <c r="V594" s="71" t="s">
        <v>62</v>
      </c>
      <c r="W594" s="71" t="s">
        <v>62</v>
      </c>
      <c r="X594" s="71" t="s">
        <v>63</v>
      </c>
      <c r="Y594" s="71" t="s">
        <v>62</v>
      </c>
      <c r="Z594" s="71" t="s">
        <v>63</v>
      </c>
      <c r="AA594" s="71" t="s">
        <v>62</v>
      </c>
      <c r="AB594" s="71" t="s">
        <v>64</v>
      </c>
      <c r="AC594" s="71" t="s">
        <v>65</v>
      </c>
      <c r="AD594" s="71" t="s">
        <v>62</v>
      </c>
      <c r="AE594" s="71" t="s">
        <v>62</v>
      </c>
      <c r="AF594" s="71" t="s">
        <v>62</v>
      </c>
      <c r="AG594" s="71" t="s">
        <v>63</v>
      </c>
      <c r="AH594" s="71" t="s">
        <v>85</v>
      </c>
      <c r="AI594" s="71" t="s">
        <v>63</v>
      </c>
      <c r="AJ594" s="71" t="s">
        <v>63</v>
      </c>
      <c r="AK594" s="71" t="s">
        <v>63</v>
      </c>
      <c r="AL594" s="71" t="s">
        <v>132</v>
      </c>
      <c r="AM594" s="71" t="s">
        <v>132</v>
      </c>
      <c r="AN594" s="71" t="s">
        <v>7217</v>
      </c>
      <c r="AO594" s="71"/>
      <c r="AP594" s="71" t="s">
        <v>7218</v>
      </c>
      <c r="AQ594" s="71" t="s">
        <v>6188</v>
      </c>
      <c r="AR594" s="71" t="s">
        <v>62</v>
      </c>
      <c r="AS594" s="71"/>
      <c r="AT594" s="71" t="s">
        <v>63</v>
      </c>
      <c r="AU594" s="71" t="s">
        <v>72</v>
      </c>
      <c r="AV594" s="79" t="str" cm="1">
        <f t="array" ref="AV59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94" s="79" t="str" cm="1">
        <f t="array" ref="AW59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94" s="71" t="str" cm="1">
        <f t="array" ref="AX59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594" s="71" t="s">
        <v>63</v>
      </c>
      <c r="AZ594" s="71"/>
      <c r="BA594" s="71" t="s">
        <v>7219</v>
      </c>
      <c r="BB594" s="73" t="s">
        <v>7220</v>
      </c>
      <c r="BC594" s="36"/>
      <c r="BD594" s="35"/>
    </row>
    <row r="595" spans="1:56" ht="75" customHeight="1">
      <c r="A595" s="70">
        <v>594</v>
      </c>
      <c r="B595" s="71" t="s">
        <v>7221</v>
      </c>
      <c r="C595" s="71" t="s">
        <v>800</v>
      </c>
      <c r="D595" s="71" t="s">
        <v>7222</v>
      </c>
      <c r="E595" s="71" t="s">
        <v>1502</v>
      </c>
      <c r="F595" s="71" t="s">
        <v>231</v>
      </c>
      <c r="G595" s="71" t="s">
        <v>736</v>
      </c>
      <c r="H595" s="71" t="s">
        <v>217</v>
      </c>
      <c r="I595" s="71" t="s">
        <v>790</v>
      </c>
      <c r="J595" s="71" t="s">
        <v>1432</v>
      </c>
      <c r="K595" s="71" t="s">
        <v>218</v>
      </c>
      <c r="L595" s="71" t="s">
        <v>7223</v>
      </c>
      <c r="M595" s="71" t="s">
        <v>7224</v>
      </c>
      <c r="N595" s="71"/>
      <c r="O595" s="71"/>
      <c r="P595" s="71"/>
      <c r="Q595" s="71"/>
      <c r="R595" s="71"/>
      <c r="S595" s="71"/>
      <c r="T595" s="71"/>
      <c r="U595" s="71"/>
      <c r="V595" s="71"/>
      <c r="W595" s="71"/>
      <c r="X595" s="71"/>
      <c r="Y595" s="71"/>
      <c r="Z595" s="71"/>
      <c r="AA595" s="71"/>
      <c r="AB595" s="71" t="s">
        <v>64</v>
      </c>
      <c r="AC595" s="71" t="s">
        <v>65</v>
      </c>
      <c r="AD595" s="71" t="s">
        <v>62</v>
      </c>
      <c r="AE595" s="71" t="s">
        <v>62</v>
      </c>
      <c r="AF595" s="71" t="s">
        <v>63</v>
      </c>
      <c r="AG595" s="71"/>
      <c r="AH595" s="71" t="s">
        <v>1515</v>
      </c>
      <c r="AI595" s="71" t="s">
        <v>63</v>
      </c>
      <c r="AJ595" s="71" t="s">
        <v>63</v>
      </c>
      <c r="AK595" s="71" t="s">
        <v>63</v>
      </c>
      <c r="AL595" s="71" t="s">
        <v>63</v>
      </c>
      <c r="AM595" s="71" t="s">
        <v>62</v>
      </c>
      <c r="AN595" s="71"/>
      <c r="AO595" s="71"/>
      <c r="AP595" s="71" t="s">
        <v>7225</v>
      </c>
      <c r="AQ595" s="71" t="s">
        <v>790</v>
      </c>
      <c r="AR595" s="71" t="s">
        <v>62</v>
      </c>
      <c r="AS595" s="71"/>
      <c r="AT595" s="71" t="s">
        <v>63</v>
      </c>
      <c r="AU595" s="71"/>
      <c r="AV595" s="79" t="str" cm="1">
        <f t="array" ref="AV59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95" s="79" t="str" cm="1">
        <f t="array" ref="AW59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95" s="71" t="str" cm="1">
        <f t="array" ref="AX59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95" s="71"/>
      <c r="AZ595" s="71"/>
      <c r="BA595" s="71" t="s">
        <v>7226</v>
      </c>
      <c r="BB595" s="73" t="s">
        <v>7227</v>
      </c>
      <c r="BC595" s="36"/>
      <c r="BD595" s="35"/>
    </row>
    <row r="596" spans="1:56" ht="75" customHeight="1">
      <c r="A596" s="70">
        <v>595</v>
      </c>
      <c r="B596" s="71" t="s">
        <v>7228</v>
      </c>
      <c r="C596" s="71" t="s">
        <v>5241</v>
      </c>
      <c r="D596" s="71" t="s">
        <v>7229</v>
      </c>
      <c r="E596" s="71" t="s">
        <v>1430</v>
      </c>
      <c r="F596" s="71" t="s">
        <v>231</v>
      </c>
      <c r="G596" s="71" t="s">
        <v>786</v>
      </c>
      <c r="H596" s="71" t="s">
        <v>217</v>
      </c>
      <c r="I596" s="71" t="s">
        <v>842</v>
      </c>
      <c r="J596" s="71" t="s">
        <v>1432</v>
      </c>
      <c r="K596" s="71" t="s">
        <v>315</v>
      </c>
      <c r="L596" s="71" t="s">
        <v>7230</v>
      </c>
      <c r="M596" s="71" t="s">
        <v>7231</v>
      </c>
      <c r="N596" s="71"/>
      <c r="O596" s="71"/>
      <c r="P596" s="71"/>
      <c r="Q596" s="71"/>
      <c r="R596" s="71"/>
      <c r="S596" s="71"/>
      <c r="T596" s="71"/>
      <c r="U596" s="71"/>
      <c r="V596" s="71"/>
      <c r="W596" s="71"/>
      <c r="X596" s="71"/>
      <c r="Y596" s="71"/>
      <c r="Z596" s="71"/>
      <c r="AA596" s="71"/>
      <c r="AB596" s="71" t="s">
        <v>64</v>
      </c>
      <c r="AC596" s="71" t="s">
        <v>65</v>
      </c>
      <c r="AD596" s="71" t="s">
        <v>62</v>
      </c>
      <c r="AE596" s="71" t="s">
        <v>62</v>
      </c>
      <c r="AF596" s="71" t="s">
        <v>63</v>
      </c>
      <c r="AG596" s="71"/>
      <c r="AH596" s="71" t="s">
        <v>915</v>
      </c>
      <c r="AI596" s="71" t="s">
        <v>63</v>
      </c>
      <c r="AJ596" s="71" t="s">
        <v>63</v>
      </c>
      <c r="AK596" s="71" t="s">
        <v>63</v>
      </c>
      <c r="AL596" s="71" t="s">
        <v>62</v>
      </c>
      <c r="AM596" s="71" t="s">
        <v>63</v>
      </c>
      <c r="AN596" s="71"/>
      <c r="AO596" s="71"/>
      <c r="AP596" s="71" t="s">
        <v>7232</v>
      </c>
      <c r="AQ596" s="71" t="s">
        <v>842</v>
      </c>
      <c r="AR596" s="71" t="s">
        <v>62</v>
      </c>
      <c r="AS596" s="71"/>
      <c r="AT596" s="71" t="s">
        <v>63</v>
      </c>
      <c r="AU596" s="71"/>
      <c r="AV596" s="79" t="str" cm="1">
        <f t="array" ref="AV59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96" s="79" t="str" cm="1">
        <f t="array" ref="AW59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96" s="71" t="str" cm="1">
        <f t="array" ref="AX59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96" s="71"/>
      <c r="AZ596" s="71"/>
      <c r="BA596" s="71" t="s">
        <v>7233</v>
      </c>
      <c r="BB596" s="73" t="s">
        <v>843</v>
      </c>
      <c r="BC596" s="36"/>
      <c r="BD596" s="35"/>
    </row>
    <row r="597" spans="1:56" ht="75" customHeight="1">
      <c r="A597" s="70">
        <v>596</v>
      </c>
      <c r="B597" s="71" t="s">
        <v>7234</v>
      </c>
      <c r="C597" s="71" t="s">
        <v>264</v>
      </c>
      <c r="D597" s="71" t="s">
        <v>7235</v>
      </c>
      <c r="E597" s="71" t="s">
        <v>1486</v>
      </c>
      <c r="F597" s="71" t="s">
        <v>54</v>
      </c>
      <c r="G597" s="71" t="s">
        <v>125</v>
      </c>
      <c r="H597" s="71" t="s">
        <v>233</v>
      </c>
      <c r="I597" s="71" t="s">
        <v>935</v>
      </c>
      <c r="J597" s="71" t="s">
        <v>1432</v>
      </c>
      <c r="K597" s="71" t="s">
        <v>218</v>
      </c>
      <c r="L597" s="71" t="s">
        <v>7236</v>
      </c>
      <c r="M597" s="71" t="s">
        <v>7237</v>
      </c>
      <c r="N597" s="71" t="s">
        <v>1710</v>
      </c>
      <c r="O597" s="71" t="s">
        <v>1506</v>
      </c>
      <c r="P597" s="71" t="s">
        <v>60</v>
      </c>
      <c r="Q597" s="71" t="s">
        <v>81</v>
      </c>
      <c r="R597" s="71" t="s">
        <v>1669</v>
      </c>
      <c r="S597" s="71" t="s">
        <v>62</v>
      </c>
      <c r="T597" s="71" t="s">
        <v>62</v>
      </c>
      <c r="U597" s="71" t="s">
        <v>62</v>
      </c>
      <c r="V597" s="71" t="s">
        <v>63</v>
      </c>
      <c r="W597" s="71" t="s">
        <v>63</v>
      </c>
      <c r="X597" s="71" t="s">
        <v>63</v>
      </c>
      <c r="Y597" s="71" t="s">
        <v>62</v>
      </c>
      <c r="Z597" s="71" t="s">
        <v>63</v>
      </c>
      <c r="AA597" s="71" t="s">
        <v>63</v>
      </c>
      <c r="AB597" s="71" t="s">
        <v>64</v>
      </c>
      <c r="AC597" s="71" t="s">
        <v>100</v>
      </c>
      <c r="AD597" s="71" t="s">
        <v>62</v>
      </c>
      <c r="AE597" s="71" t="s">
        <v>62</v>
      </c>
      <c r="AF597" s="71" t="s">
        <v>63</v>
      </c>
      <c r="AG597" s="71" t="s">
        <v>63</v>
      </c>
      <c r="AH597" s="71" t="s">
        <v>85</v>
      </c>
      <c r="AI597" s="71" t="s">
        <v>63</v>
      </c>
      <c r="AJ597" s="71" t="s">
        <v>63</v>
      </c>
      <c r="AK597" s="71" t="s">
        <v>63</v>
      </c>
      <c r="AL597" s="71" t="s">
        <v>62</v>
      </c>
      <c r="AM597" s="71" t="s">
        <v>63</v>
      </c>
      <c r="AN597" s="71" t="s">
        <v>7238</v>
      </c>
      <c r="AO597" s="71" t="s">
        <v>7239</v>
      </c>
      <c r="AP597" s="71" t="s">
        <v>7240</v>
      </c>
      <c r="AQ597" s="71" t="s">
        <v>935</v>
      </c>
      <c r="AR597" s="71" t="s">
        <v>62</v>
      </c>
      <c r="AS597" s="71"/>
      <c r="AT597" s="71" t="s">
        <v>63</v>
      </c>
      <c r="AU597" s="71" t="s">
        <v>1685</v>
      </c>
      <c r="AV597" s="79" cm="1">
        <f t="array" ref="AV59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0.08</v>
      </c>
      <c r="AW597" s="79" cm="1">
        <f t="array" ref="AW59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0.08</v>
      </c>
      <c r="AX597" s="71" t="str" cm="1">
        <f t="array" ref="AX59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597" s="71" t="s">
        <v>63</v>
      </c>
      <c r="AZ597" s="71"/>
      <c r="BA597" s="71" t="s">
        <v>7241</v>
      </c>
      <c r="BB597" s="73" t="s">
        <v>7242</v>
      </c>
      <c r="BC597" s="36"/>
      <c r="BD597" s="35"/>
    </row>
    <row r="598" spans="1:56" ht="75" customHeight="1">
      <c r="A598" s="70">
        <v>597</v>
      </c>
      <c r="B598" s="71" t="s">
        <v>7243</v>
      </c>
      <c r="C598" s="71" t="s">
        <v>735</v>
      </c>
      <c r="D598" s="71" t="s">
        <v>7244</v>
      </c>
      <c r="E598" s="71" t="s">
        <v>1748</v>
      </c>
      <c r="F598" s="71" t="s">
        <v>231</v>
      </c>
      <c r="G598" s="71" t="s">
        <v>736</v>
      </c>
      <c r="H598" s="71" t="s">
        <v>217</v>
      </c>
      <c r="I598" s="71" t="s">
        <v>285</v>
      </c>
      <c r="J598" s="71" t="s">
        <v>1432</v>
      </c>
      <c r="K598" s="71" t="s">
        <v>279</v>
      </c>
      <c r="L598" s="71" t="s">
        <v>7245</v>
      </c>
      <c r="M598" s="71" t="s">
        <v>7246</v>
      </c>
      <c r="N598" s="71"/>
      <c r="O598" s="71"/>
      <c r="P598" s="71"/>
      <c r="Q598" s="71"/>
      <c r="R598" s="71"/>
      <c r="S598" s="71"/>
      <c r="T598" s="71"/>
      <c r="U598" s="71"/>
      <c r="V598" s="71"/>
      <c r="W598" s="71"/>
      <c r="X598" s="71"/>
      <c r="Y598" s="71"/>
      <c r="Z598" s="71"/>
      <c r="AA598" s="71"/>
      <c r="AB598" s="71" t="s">
        <v>64</v>
      </c>
      <c r="AC598" s="71" t="s">
        <v>65</v>
      </c>
      <c r="AD598" s="71" t="s">
        <v>62</v>
      </c>
      <c r="AE598" s="71" t="s">
        <v>62</v>
      </c>
      <c r="AF598" s="71" t="s">
        <v>63</v>
      </c>
      <c r="AG598" s="71"/>
      <c r="AH598" s="71" t="s">
        <v>66</v>
      </c>
      <c r="AI598" s="71" t="s">
        <v>63</v>
      </c>
      <c r="AJ598" s="71" t="s">
        <v>63</v>
      </c>
      <c r="AK598" s="71" t="s">
        <v>63</v>
      </c>
      <c r="AL598" s="71" t="s">
        <v>62</v>
      </c>
      <c r="AM598" s="71" t="s">
        <v>63</v>
      </c>
      <c r="AN598" s="71"/>
      <c r="AO598" s="71"/>
      <c r="AP598" s="71" t="s">
        <v>7247</v>
      </c>
      <c r="AQ598" s="71" t="s">
        <v>7248</v>
      </c>
      <c r="AR598" s="71" t="s">
        <v>132</v>
      </c>
      <c r="AS598" s="71"/>
      <c r="AT598" s="71" t="s">
        <v>63</v>
      </c>
      <c r="AU598" s="71"/>
      <c r="AV598" s="79" t="str" cm="1">
        <f t="array" ref="AV59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98" s="79" t="str" cm="1">
        <f t="array" ref="AW59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98" s="71" t="str" cm="1">
        <f t="array" ref="AX59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98" s="71"/>
      <c r="AZ598" s="71"/>
      <c r="BA598" s="22" t="s">
        <v>7249</v>
      </c>
      <c r="BB598" s="73" t="s">
        <v>7250</v>
      </c>
      <c r="BC598" s="36"/>
      <c r="BD598" s="35"/>
    </row>
    <row r="599" spans="1:56" ht="75" customHeight="1">
      <c r="A599" s="70">
        <v>598</v>
      </c>
      <c r="B599" s="71" t="s">
        <v>7251</v>
      </c>
      <c r="C599" s="71" t="s">
        <v>735</v>
      </c>
      <c r="D599" s="71" t="s">
        <v>7252</v>
      </c>
      <c r="E599" s="71" t="s">
        <v>1478</v>
      </c>
      <c r="F599" s="71" t="s">
        <v>231</v>
      </c>
      <c r="G599" s="71" t="s">
        <v>736</v>
      </c>
      <c r="H599" s="71" t="s">
        <v>217</v>
      </c>
      <c r="I599" s="71" t="s">
        <v>790</v>
      </c>
      <c r="J599" s="71" t="s">
        <v>1432</v>
      </c>
      <c r="K599" s="71" t="s">
        <v>218</v>
      </c>
      <c r="L599" s="71" t="s">
        <v>7253</v>
      </c>
      <c r="M599" s="71" t="s">
        <v>7254</v>
      </c>
      <c r="N599" s="71"/>
      <c r="O599" s="71"/>
      <c r="P599" s="71"/>
      <c r="Q599" s="71"/>
      <c r="R599" s="71"/>
      <c r="S599" s="71"/>
      <c r="T599" s="71"/>
      <c r="U599" s="71"/>
      <c r="V599" s="71"/>
      <c r="W599" s="71"/>
      <c r="X599" s="71"/>
      <c r="Y599" s="71"/>
      <c r="Z599" s="71"/>
      <c r="AA599" s="71"/>
      <c r="AB599" s="71" t="s">
        <v>64</v>
      </c>
      <c r="AC599" s="71" t="s">
        <v>65</v>
      </c>
      <c r="AD599" s="71" t="s">
        <v>62</v>
      </c>
      <c r="AE599" s="71" t="s">
        <v>63</v>
      </c>
      <c r="AF599" s="71" t="s">
        <v>63</v>
      </c>
      <c r="AG599" s="71"/>
      <c r="AH599" s="71" t="s">
        <v>66</v>
      </c>
      <c r="AI599" s="71" t="s">
        <v>63</v>
      </c>
      <c r="AJ599" s="71" t="s">
        <v>63</v>
      </c>
      <c r="AK599" s="71" t="s">
        <v>63</v>
      </c>
      <c r="AL599" s="71" t="s">
        <v>62</v>
      </c>
      <c r="AM599" s="71" t="s">
        <v>63</v>
      </c>
      <c r="AN599" s="71"/>
      <c r="AO599" s="71"/>
      <c r="AP599" s="71" t="s">
        <v>7255</v>
      </c>
      <c r="AQ599" s="71" t="s">
        <v>7256</v>
      </c>
      <c r="AR599" s="71" t="s">
        <v>132</v>
      </c>
      <c r="AS599" s="71"/>
      <c r="AT599" s="71" t="s">
        <v>63</v>
      </c>
      <c r="AU599" s="71"/>
      <c r="AV599" s="79" t="str" cm="1">
        <f t="array" ref="AV59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599" s="79" t="str" cm="1">
        <f t="array" ref="AW59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599" s="71" t="str" cm="1">
        <f t="array" ref="AX59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599" s="71"/>
      <c r="AZ599" s="71"/>
      <c r="BA599" s="71" t="s">
        <v>7257</v>
      </c>
      <c r="BB599" s="73" t="s">
        <v>7258</v>
      </c>
      <c r="BC599" s="36"/>
      <c r="BD599" s="35"/>
    </row>
    <row r="600" spans="1:56" ht="75" customHeight="1">
      <c r="A600" s="70">
        <v>599</v>
      </c>
      <c r="B600" s="71" t="s">
        <v>7259</v>
      </c>
      <c r="C600" s="71" t="s">
        <v>7260</v>
      </c>
      <c r="D600" s="71" t="s">
        <v>7261</v>
      </c>
      <c r="E600" s="71" t="s">
        <v>1748</v>
      </c>
      <c r="F600" s="71" t="s">
        <v>231</v>
      </c>
      <c r="G600" s="71" t="s">
        <v>736</v>
      </c>
      <c r="H600" s="71" t="s">
        <v>217</v>
      </c>
      <c r="I600" s="71" t="s">
        <v>790</v>
      </c>
      <c r="J600" s="71" t="s">
        <v>1432</v>
      </c>
      <c r="K600" s="71" t="s">
        <v>218</v>
      </c>
      <c r="L600" s="71" t="s">
        <v>7262</v>
      </c>
      <c r="M600" s="71" t="s">
        <v>7263</v>
      </c>
      <c r="N600" s="71"/>
      <c r="O600" s="71"/>
      <c r="P600" s="71"/>
      <c r="Q600" s="71"/>
      <c r="R600" s="71"/>
      <c r="S600" s="71"/>
      <c r="T600" s="71"/>
      <c r="U600" s="71"/>
      <c r="V600" s="71"/>
      <c r="W600" s="71"/>
      <c r="X600" s="71"/>
      <c r="Y600" s="71"/>
      <c r="Z600" s="71"/>
      <c r="AA600" s="71"/>
      <c r="AB600" s="71" t="s">
        <v>1692</v>
      </c>
      <c r="AC600" s="71" t="s">
        <v>65</v>
      </c>
      <c r="AD600" s="71" t="s">
        <v>62</v>
      </c>
      <c r="AE600" s="71" t="s">
        <v>62</v>
      </c>
      <c r="AF600" s="71" t="s">
        <v>63</v>
      </c>
      <c r="AG600" s="71"/>
      <c r="AH600" s="71" t="s">
        <v>1515</v>
      </c>
      <c r="AI600" s="71" t="s">
        <v>63</v>
      </c>
      <c r="AJ600" s="71" t="s">
        <v>63</v>
      </c>
      <c r="AK600" s="71" t="s">
        <v>63</v>
      </c>
      <c r="AL600" s="71" t="s">
        <v>63</v>
      </c>
      <c r="AM600" s="71" t="s">
        <v>63</v>
      </c>
      <c r="AN600" s="71"/>
      <c r="AO600" s="71"/>
      <c r="AP600" s="71" t="s">
        <v>5791</v>
      </c>
      <c r="AQ600" s="71" t="s">
        <v>790</v>
      </c>
      <c r="AR600" s="71" t="s">
        <v>62</v>
      </c>
      <c r="AS600" s="71"/>
      <c r="AT600" s="71" t="s">
        <v>63</v>
      </c>
      <c r="AU600" s="71"/>
      <c r="AV600" s="79" t="str" cm="1">
        <f t="array" ref="AV60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00" s="79" t="str" cm="1">
        <f t="array" ref="AW60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00" s="71" t="str" cm="1">
        <f t="array" ref="AX60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00" s="71"/>
      <c r="AZ600" s="71"/>
      <c r="BA600" s="71" t="s">
        <v>7264</v>
      </c>
      <c r="BB600" s="73" t="s">
        <v>7265</v>
      </c>
      <c r="BC600" s="36"/>
      <c r="BD600" s="35"/>
    </row>
    <row r="601" spans="1:56" ht="75" customHeight="1">
      <c r="A601" s="70">
        <v>600</v>
      </c>
      <c r="B601" s="71" t="s">
        <v>7266</v>
      </c>
      <c r="C601" s="71" t="s">
        <v>7267</v>
      </c>
      <c r="D601" s="71" t="s">
        <v>7268</v>
      </c>
      <c r="E601" s="71" t="s">
        <v>1565</v>
      </c>
      <c r="F601" s="71" t="s">
        <v>231</v>
      </c>
      <c r="G601" s="71" t="s">
        <v>125</v>
      </c>
      <c r="H601" s="71" t="s">
        <v>97</v>
      </c>
      <c r="I601" s="71" t="s">
        <v>6474</v>
      </c>
      <c r="J601" s="71" t="s">
        <v>6383</v>
      </c>
      <c r="K601" s="71" t="s">
        <v>243</v>
      </c>
      <c r="L601" s="71" t="s">
        <v>7269</v>
      </c>
      <c r="M601" s="71" t="s">
        <v>7270</v>
      </c>
      <c r="N601" s="71" t="s">
        <v>4760</v>
      </c>
      <c r="O601" s="71" t="s">
        <v>4948</v>
      </c>
      <c r="P601" s="71"/>
      <c r="Q601" s="71"/>
      <c r="R601" s="71"/>
      <c r="S601" s="71"/>
      <c r="T601" s="71"/>
      <c r="U601" s="71"/>
      <c r="V601" s="71"/>
      <c r="W601" s="71"/>
      <c r="X601" s="71"/>
      <c r="Y601" s="71"/>
      <c r="Z601" s="71"/>
      <c r="AA601" s="71"/>
      <c r="AB601" s="71" t="s">
        <v>64</v>
      </c>
      <c r="AC601" s="71" t="s">
        <v>65</v>
      </c>
      <c r="AD601" s="71" t="s">
        <v>62</v>
      </c>
      <c r="AE601" s="71" t="s">
        <v>62</v>
      </c>
      <c r="AF601" s="71" t="s">
        <v>62</v>
      </c>
      <c r="AG601" s="71"/>
      <c r="AH601" s="71" t="s">
        <v>85</v>
      </c>
      <c r="AI601" s="71" t="s">
        <v>63</v>
      </c>
      <c r="AJ601" s="71" t="s">
        <v>132</v>
      </c>
      <c r="AK601" s="71" t="s">
        <v>63</v>
      </c>
      <c r="AL601" s="71" t="s">
        <v>62</v>
      </c>
      <c r="AM601" s="71" t="s">
        <v>63</v>
      </c>
      <c r="AN601" s="71"/>
      <c r="AO601" s="71"/>
      <c r="AP601" s="71" t="s">
        <v>7271</v>
      </c>
      <c r="AQ601" s="71" t="s">
        <v>7272</v>
      </c>
      <c r="AR601" s="71" t="s">
        <v>62</v>
      </c>
      <c r="AS601" s="71"/>
      <c r="AT601" s="71" t="s">
        <v>63</v>
      </c>
      <c r="AU601" s="71"/>
      <c r="AV601" s="79" t="str" cm="1">
        <f t="array" ref="AV60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01" s="79" t="str" cm="1">
        <f t="array" ref="AW60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01" s="71" t="str" cm="1">
        <f t="array" ref="AX60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01" s="71"/>
      <c r="AZ601" s="71"/>
      <c r="BA601" s="22" t="s">
        <v>7273</v>
      </c>
      <c r="BB601" s="73" t="s">
        <v>6389</v>
      </c>
      <c r="BC601" s="36"/>
      <c r="BD601" s="35"/>
    </row>
    <row r="602" spans="1:56" ht="75" customHeight="1">
      <c r="A602" s="70">
        <v>601</v>
      </c>
      <c r="B602" s="71" t="s">
        <v>7274</v>
      </c>
      <c r="C602" s="71" t="s">
        <v>410</v>
      </c>
      <c r="D602" s="71" t="s">
        <v>7275</v>
      </c>
      <c r="E602" s="71" t="s">
        <v>1430</v>
      </c>
      <c r="F602" s="71" t="s">
        <v>54</v>
      </c>
      <c r="G602" s="71" t="s">
        <v>125</v>
      </c>
      <c r="H602" s="71" t="s">
        <v>233</v>
      </c>
      <c r="I602" s="71" t="s">
        <v>428</v>
      </c>
      <c r="J602" s="71" t="s">
        <v>1432</v>
      </c>
      <c r="K602" s="71" t="s">
        <v>315</v>
      </c>
      <c r="L602" s="71" t="s">
        <v>7276</v>
      </c>
      <c r="M602" s="71" t="s">
        <v>7277</v>
      </c>
      <c r="N602" s="71" t="s">
        <v>1505</v>
      </c>
      <c r="O602" s="71" t="s">
        <v>1668</v>
      </c>
      <c r="P602" s="71" t="s">
        <v>60</v>
      </c>
      <c r="Q602" s="71" t="s">
        <v>81</v>
      </c>
      <c r="R602" s="71" t="s">
        <v>1669</v>
      </c>
      <c r="S602" s="71" t="s">
        <v>62</v>
      </c>
      <c r="T602" s="71" t="s">
        <v>62</v>
      </c>
      <c r="U602" s="71" t="s">
        <v>62</v>
      </c>
      <c r="V602" s="71" t="s">
        <v>62</v>
      </c>
      <c r="W602" s="71" t="s">
        <v>62</v>
      </c>
      <c r="X602" s="71" t="s">
        <v>62</v>
      </c>
      <c r="Y602" s="71" t="s">
        <v>62</v>
      </c>
      <c r="Z602" s="71" t="s">
        <v>63</v>
      </c>
      <c r="AA602" s="71" t="s">
        <v>62</v>
      </c>
      <c r="AB602" s="71" t="s">
        <v>64</v>
      </c>
      <c r="AC602" s="71" t="s">
        <v>84</v>
      </c>
      <c r="AD602" s="71" t="s">
        <v>62</v>
      </c>
      <c r="AE602" s="71" t="s">
        <v>62</v>
      </c>
      <c r="AF602" s="71" t="s">
        <v>62</v>
      </c>
      <c r="AG602" s="71" t="s">
        <v>63</v>
      </c>
      <c r="AH602" s="71" t="s">
        <v>85</v>
      </c>
      <c r="AI602" s="71" t="s">
        <v>63</v>
      </c>
      <c r="AJ602" s="71" t="s">
        <v>63</v>
      </c>
      <c r="AK602" s="71" t="s">
        <v>63</v>
      </c>
      <c r="AL602" s="71" t="s">
        <v>62</v>
      </c>
      <c r="AM602" s="71" t="s">
        <v>132</v>
      </c>
      <c r="AN602" s="71" t="s">
        <v>7278</v>
      </c>
      <c r="AO602" s="71" t="s">
        <v>7279</v>
      </c>
      <c r="AP602" s="71" t="s">
        <v>7280</v>
      </c>
      <c r="AQ602" s="71" t="s">
        <v>7281</v>
      </c>
      <c r="AR602" s="71" t="s">
        <v>132</v>
      </c>
      <c r="AS602" s="71"/>
      <c r="AT602" s="71" t="s">
        <v>63</v>
      </c>
      <c r="AU602" s="71" t="s">
        <v>1673</v>
      </c>
      <c r="AV602" s="79" cm="1">
        <f t="array" ref="AV60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7.0000000000000007E-2</v>
      </c>
      <c r="AW602" s="79" cm="1">
        <f t="array" ref="AW60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7.0000000000000007E-2</v>
      </c>
      <c r="AX602" s="71" t="str" cm="1">
        <f t="array" ref="AX60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602" s="71" t="s">
        <v>62</v>
      </c>
      <c r="AZ602" s="71" t="s">
        <v>7282</v>
      </c>
      <c r="BA602" s="71" t="s">
        <v>7283</v>
      </c>
      <c r="BB602" s="73" t="s">
        <v>7284</v>
      </c>
      <c r="BC602" s="36"/>
      <c r="BD602" s="35"/>
    </row>
    <row r="603" spans="1:56" ht="75" customHeight="1">
      <c r="A603" s="70">
        <v>602</v>
      </c>
      <c r="B603" s="71" t="s">
        <v>7285</v>
      </c>
      <c r="C603" s="71" t="s">
        <v>1966</v>
      </c>
      <c r="D603" s="71" t="s">
        <v>7286</v>
      </c>
      <c r="E603" s="71" t="s">
        <v>1505</v>
      </c>
      <c r="F603" s="71" t="s">
        <v>231</v>
      </c>
      <c r="G603" s="71" t="s">
        <v>125</v>
      </c>
      <c r="H603" s="71" t="s">
        <v>233</v>
      </c>
      <c r="I603" s="71" t="s">
        <v>1215</v>
      </c>
      <c r="J603" s="71" t="s">
        <v>1432</v>
      </c>
      <c r="K603" s="71" t="s">
        <v>243</v>
      </c>
      <c r="L603" s="71" t="s">
        <v>7287</v>
      </c>
      <c r="M603" s="71" t="s">
        <v>7288</v>
      </c>
      <c r="N603" s="71" t="s">
        <v>1710</v>
      </c>
      <c r="O603" s="71" t="s">
        <v>1668</v>
      </c>
      <c r="P603" s="71"/>
      <c r="Q603" s="71"/>
      <c r="R603" s="71"/>
      <c r="S603" s="71"/>
      <c r="T603" s="71"/>
      <c r="U603" s="71"/>
      <c r="V603" s="71"/>
      <c r="W603" s="71"/>
      <c r="X603" s="71"/>
      <c r="Y603" s="71"/>
      <c r="Z603" s="71"/>
      <c r="AA603" s="71"/>
      <c r="AB603" s="71" t="s">
        <v>64</v>
      </c>
      <c r="AC603" s="71" t="s">
        <v>65</v>
      </c>
      <c r="AD603" s="71" t="s">
        <v>62</v>
      </c>
      <c r="AE603" s="71" t="s">
        <v>62</v>
      </c>
      <c r="AF603" s="71" t="s">
        <v>63</v>
      </c>
      <c r="AG603" s="71"/>
      <c r="AH603" s="71" t="s">
        <v>66</v>
      </c>
      <c r="AI603" s="71" t="s">
        <v>63</v>
      </c>
      <c r="AJ603" s="71" t="s">
        <v>63</v>
      </c>
      <c r="AK603" s="71" t="s">
        <v>63</v>
      </c>
      <c r="AL603" s="71" t="s">
        <v>62</v>
      </c>
      <c r="AM603" s="71" t="s">
        <v>63</v>
      </c>
      <c r="AN603" s="71"/>
      <c r="AO603" s="71"/>
      <c r="AP603" s="71" t="s">
        <v>7289</v>
      </c>
      <c r="AQ603" s="71" t="s">
        <v>7290</v>
      </c>
      <c r="AR603" s="71" t="s">
        <v>62</v>
      </c>
      <c r="AS603" s="71"/>
      <c r="AT603" s="71" t="s">
        <v>63</v>
      </c>
      <c r="AU603" s="71"/>
      <c r="AV603" s="79" t="str" cm="1">
        <f t="array" ref="AV60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03" s="79" t="str" cm="1">
        <f t="array" ref="AW60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03" s="71" t="str" cm="1">
        <f t="array" ref="AX60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03" s="71"/>
      <c r="AZ603" s="71"/>
      <c r="BA603" s="71" t="s">
        <v>7291</v>
      </c>
      <c r="BB603" s="73" t="s">
        <v>7292</v>
      </c>
      <c r="BC603" s="36"/>
      <c r="BD603" s="35"/>
    </row>
    <row r="604" spans="1:56" ht="75" customHeight="1">
      <c r="A604" s="70">
        <v>603</v>
      </c>
      <c r="B604" s="71" t="s">
        <v>7293</v>
      </c>
      <c r="C604" s="71" t="s">
        <v>264</v>
      </c>
      <c r="D604" s="71" t="s">
        <v>7294</v>
      </c>
      <c r="E604" s="71" t="s">
        <v>1452</v>
      </c>
      <c r="F604" s="71" t="s">
        <v>54</v>
      </c>
      <c r="G604" s="71" t="s">
        <v>125</v>
      </c>
      <c r="H604" s="71" t="s">
        <v>233</v>
      </c>
      <c r="I604" s="71" t="s">
        <v>2154</v>
      </c>
      <c r="J604" s="71" t="s">
        <v>1432</v>
      </c>
      <c r="K604" s="71" t="s">
        <v>243</v>
      </c>
      <c r="L604" s="71" t="s">
        <v>7295</v>
      </c>
      <c r="M604" s="71" t="s">
        <v>7296</v>
      </c>
      <c r="N604" s="71" t="s">
        <v>1505</v>
      </c>
      <c r="O604" s="71" t="s">
        <v>1668</v>
      </c>
      <c r="P604" s="71" t="s">
        <v>60</v>
      </c>
      <c r="Q604" s="71" t="s">
        <v>81</v>
      </c>
      <c r="R604" s="71" t="s">
        <v>1669</v>
      </c>
      <c r="S604" s="71" t="s">
        <v>63</v>
      </c>
      <c r="T604" s="71" t="s">
        <v>62</v>
      </c>
      <c r="U604" s="71" t="s">
        <v>62</v>
      </c>
      <c r="V604" s="71" t="s">
        <v>62</v>
      </c>
      <c r="W604" s="71" t="s">
        <v>63</v>
      </c>
      <c r="X604" s="71" t="s">
        <v>63</v>
      </c>
      <c r="Y604" s="71" t="s">
        <v>62</v>
      </c>
      <c r="Z604" s="71" t="s">
        <v>63</v>
      </c>
      <c r="AA604" s="71" t="s">
        <v>63</v>
      </c>
      <c r="AB604" s="71" t="s">
        <v>64</v>
      </c>
      <c r="AC604" s="71" t="s">
        <v>100</v>
      </c>
      <c r="AD604" s="71" t="s">
        <v>62</v>
      </c>
      <c r="AE604" s="71" t="s">
        <v>62</v>
      </c>
      <c r="AF604" s="71" t="s">
        <v>63</v>
      </c>
      <c r="AG604" s="71" t="s">
        <v>63</v>
      </c>
      <c r="AH604" s="71" t="s">
        <v>85</v>
      </c>
      <c r="AI604" s="71" t="s">
        <v>63</v>
      </c>
      <c r="AJ604" s="71" t="s">
        <v>63</v>
      </c>
      <c r="AK604" s="71" t="s">
        <v>63</v>
      </c>
      <c r="AL604" s="71" t="s">
        <v>62</v>
      </c>
      <c r="AM604" s="71" t="s">
        <v>63</v>
      </c>
      <c r="AN604" s="71" t="s">
        <v>7297</v>
      </c>
      <c r="AO604" s="71" t="s">
        <v>7298</v>
      </c>
      <c r="AP604" s="71" t="s">
        <v>7299</v>
      </c>
      <c r="AQ604" s="71" t="s">
        <v>2204</v>
      </c>
      <c r="AR604" s="71" t="s">
        <v>63</v>
      </c>
      <c r="AS604" s="71"/>
      <c r="AT604" s="71" t="s">
        <v>63</v>
      </c>
      <c r="AU604" s="71" t="s">
        <v>72</v>
      </c>
      <c r="AV604" s="79" t="str" cm="1">
        <f t="array" ref="AV60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04" s="79" t="str" cm="1">
        <f t="array" ref="AW60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04" s="71" t="str" cm="1">
        <f t="array" ref="AX60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04" s="71" t="s">
        <v>63</v>
      </c>
      <c r="AZ604" s="71"/>
      <c r="BA604" s="71" t="s">
        <v>7300</v>
      </c>
      <c r="BB604" s="73" t="s">
        <v>7301</v>
      </c>
      <c r="BC604" s="36"/>
      <c r="BD604" s="35"/>
    </row>
    <row r="605" spans="1:56" ht="75" customHeight="1">
      <c r="A605" s="70">
        <v>604</v>
      </c>
      <c r="B605" s="71" t="s">
        <v>7302</v>
      </c>
      <c r="C605" s="71" t="s">
        <v>289</v>
      </c>
      <c r="D605" s="71" t="s">
        <v>7303</v>
      </c>
      <c r="E605" s="71" t="s">
        <v>1430</v>
      </c>
      <c r="F605" s="71" t="s">
        <v>231</v>
      </c>
      <c r="G605" s="71" t="s">
        <v>584</v>
      </c>
      <c r="H605" s="71" t="s">
        <v>233</v>
      </c>
      <c r="I605" s="71" t="s">
        <v>194</v>
      </c>
      <c r="J605" s="71" t="s">
        <v>1432</v>
      </c>
      <c r="K605" s="71" t="s">
        <v>315</v>
      </c>
      <c r="L605" s="71" t="s">
        <v>7304</v>
      </c>
      <c r="M605" s="71" t="s">
        <v>7305</v>
      </c>
      <c r="N605" s="71" t="s">
        <v>1461</v>
      </c>
      <c r="O605" s="71" t="s">
        <v>1668</v>
      </c>
      <c r="P605" s="71"/>
      <c r="Q605" s="71"/>
      <c r="R605" s="71"/>
      <c r="S605" s="71"/>
      <c r="T605" s="71"/>
      <c r="U605" s="71"/>
      <c r="V605" s="71"/>
      <c r="W605" s="71"/>
      <c r="X605" s="71"/>
      <c r="Y605" s="71"/>
      <c r="Z605" s="71"/>
      <c r="AA605" s="71"/>
      <c r="AB605" s="71" t="s">
        <v>64</v>
      </c>
      <c r="AC605" s="71" t="s">
        <v>100</v>
      </c>
      <c r="AD605" s="71" t="s">
        <v>62</v>
      </c>
      <c r="AE605" s="71" t="s">
        <v>62</v>
      </c>
      <c r="AF605" s="71" t="s">
        <v>63</v>
      </c>
      <c r="AG605" s="71"/>
      <c r="AH605" s="71" t="s">
        <v>66</v>
      </c>
      <c r="AI605" s="71" t="s">
        <v>132</v>
      </c>
      <c r="AJ605" s="71" t="s">
        <v>63</v>
      </c>
      <c r="AK605" s="71" t="s">
        <v>63</v>
      </c>
      <c r="AL605" s="71" t="s">
        <v>63</v>
      </c>
      <c r="AM605" s="71" t="s">
        <v>62</v>
      </c>
      <c r="AN605" s="71"/>
      <c r="AO605" s="71"/>
      <c r="AP605" s="71" t="s">
        <v>7306</v>
      </c>
      <c r="AQ605" s="71" t="s">
        <v>5599</v>
      </c>
      <c r="AR605" s="71" t="s">
        <v>132</v>
      </c>
      <c r="AS605" s="71"/>
      <c r="AT605" s="71" t="s">
        <v>63</v>
      </c>
      <c r="AU605" s="71"/>
      <c r="AV605" s="79" t="str" cm="1">
        <f t="array" ref="AV60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05" s="79" t="str" cm="1">
        <f t="array" ref="AW60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05" s="71" t="str" cm="1">
        <f t="array" ref="AX60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05" s="71"/>
      <c r="AZ605" s="71"/>
      <c r="BA605" s="22" t="s">
        <v>7307</v>
      </c>
      <c r="BB605" s="73" t="s">
        <v>7308</v>
      </c>
      <c r="BC605" s="36"/>
      <c r="BD605" s="35"/>
    </row>
    <row r="606" spans="1:56" ht="75" customHeight="1">
      <c r="A606" s="70">
        <v>605</v>
      </c>
      <c r="B606" s="71" t="s">
        <v>7309</v>
      </c>
      <c r="C606" s="71" t="s">
        <v>773</v>
      </c>
      <c r="D606" s="71" t="s">
        <v>7310</v>
      </c>
      <c r="E606" s="71" t="s">
        <v>1505</v>
      </c>
      <c r="F606" s="71" t="s">
        <v>54</v>
      </c>
      <c r="G606" s="71" t="s">
        <v>125</v>
      </c>
      <c r="H606" s="71" t="s">
        <v>97</v>
      </c>
      <c r="I606" s="71" t="s">
        <v>7311</v>
      </c>
      <c r="J606" s="71" t="s">
        <v>6422</v>
      </c>
      <c r="K606" s="71" t="s">
        <v>315</v>
      </c>
      <c r="L606" s="71" t="s">
        <v>7312</v>
      </c>
      <c r="M606" s="71" t="s">
        <v>7313</v>
      </c>
      <c r="N606" s="71" t="s">
        <v>1522</v>
      </c>
      <c r="O606" s="71" t="s">
        <v>1668</v>
      </c>
      <c r="P606" s="71" t="s">
        <v>60</v>
      </c>
      <c r="Q606" s="71" t="s">
        <v>81</v>
      </c>
      <c r="R606" s="71" t="s">
        <v>1669</v>
      </c>
      <c r="S606" s="71" t="s">
        <v>62</v>
      </c>
      <c r="T606" s="71" t="s">
        <v>62</v>
      </c>
      <c r="U606" s="71" t="s">
        <v>62</v>
      </c>
      <c r="V606" s="71" t="s">
        <v>62</v>
      </c>
      <c r="W606" s="71" t="s">
        <v>63</v>
      </c>
      <c r="X606" s="71" t="s">
        <v>62</v>
      </c>
      <c r="Y606" s="71" t="s">
        <v>62</v>
      </c>
      <c r="Z606" s="71" t="s">
        <v>63</v>
      </c>
      <c r="AA606" s="71" t="s">
        <v>62</v>
      </c>
      <c r="AB606" s="71" t="s">
        <v>64</v>
      </c>
      <c r="AC606" s="71" t="s">
        <v>84</v>
      </c>
      <c r="AD606" s="71" t="s">
        <v>62</v>
      </c>
      <c r="AE606" s="71" t="s">
        <v>62</v>
      </c>
      <c r="AF606" s="71" t="s">
        <v>62</v>
      </c>
      <c r="AG606" s="71" t="s">
        <v>63</v>
      </c>
      <c r="AH606" s="71" t="s">
        <v>85</v>
      </c>
      <c r="AI606" s="71" t="s">
        <v>63</v>
      </c>
      <c r="AJ606" s="71" t="s">
        <v>62</v>
      </c>
      <c r="AK606" s="71" t="s">
        <v>63</v>
      </c>
      <c r="AL606" s="71" t="s">
        <v>62</v>
      </c>
      <c r="AM606" s="71" t="s">
        <v>132</v>
      </c>
      <c r="AN606" s="71"/>
      <c r="AO606" s="71"/>
      <c r="AP606" s="71" t="s">
        <v>7314</v>
      </c>
      <c r="AQ606" s="71" t="s">
        <v>7315</v>
      </c>
      <c r="AR606" s="71" t="s">
        <v>63</v>
      </c>
      <c r="AS606" s="71"/>
      <c r="AT606" s="71" t="s">
        <v>63</v>
      </c>
      <c r="AU606" s="71" t="s">
        <v>1713</v>
      </c>
      <c r="AV606" s="79" cm="1">
        <f t="array" ref="AV60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606" s="79" cm="1">
        <f t="array" ref="AW60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606" s="71" t="str" cm="1">
        <f t="array" ref="AX60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606" s="71" t="s">
        <v>63</v>
      </c>
      <c r="AZ606" s="71"/>
      <c r="BA606" s="71" t="s">
        <v>7316</v>
      </c>
      <c r="BB606" s="73" t="s">
        <v>7317</v>
      </c>
      <c r="BC606" s="36"/>
      <c r="BD606" s="35"/>
    </row>
    <row r="607" spans="1:56" ht="75" customHeight="1">
      <c r="A607" s="70">
        <v>606</v>
      </c>
      <c r="B607" s="71" t="s">
        <v>7318</v>
      </c>
      <c r="C607" s="71" t="s">
        <v>369</v>
      </c>
      <c r="D607" s="71" t="s">
        <v>7319</v>
      </c>
      <c r="E607" s="71" t="s">
        <v>1452</v>
      </c>
      <c r="F607" s="71" t="s">
        <v>54</v>
      </c>
      <c r="G607" s="71" t="s">
        <v>125</v>
      </c>
      <c r="H607" s="71" t="s">
        <v>217</v>
      </c>
      <c r="I607" s="71" t="s">
        <v>2161</v>
      </c>
      <c r="J607" s="71" t="s">
        <v>1432</v>
      </c>
      <c r="K607" s="71" t="s">
        <v>243</v>
      </c>
      <c r="L607" s="71" t="s">
        <v>7320</v>
      </c>
      <c r="M607" s="71" t="s">
        <v>7321</v>
      </c>
      <c r="N607" s="71" t="s">
        <v>1505</v>
      </c>
      <c r="O607" s="71" t="s">
        <v>1435</v>
      </c>
      <c r="P607" s="71" t="s">
        <v>60</v>
      </c>
      <c r="Q607" s="71" t="s">
        <v>81</v>
      </c>
      <c r="R607" s="71" t="s">
        <v>373</v>
      </c>
      <c r="S607" s="71" t="s">
        <v>62</v>
      </c>
      <c r="T607" s="71" t="s">
        <v>62</v>
      </c>
      <c r="U607" s="71" t="s">
        <v>63</v>
      </c>
      <c r="V607" s="71" t="s">
        <v>63</v>
      </c>
      <c r="W607" s="71" t="s">
        <v>63</v>
      </c>
      <c r="X607" s="71" t="s">
        <v>63</v>
      </c>
      <c r="Y607" s="71" t="s">
        <v>63</v>
      </c>
      <c r="Z607" s="71" t="s">
        <v>63</v>
      </c>
      <c r="AA607" s="71" t="s">
        <v>63</v>
      </c>
      <c r="AB607" s="71" t="s">
        <v>64</v>
      </c>
      <c r="AC607" s="71" t="s">
        <v>65</v>
      </c>
      <c r="AD607" s="71" t="s">
        <v>62</v>
      </c>
      <c r="AE607" s="71" t="s">
        <v>62</v>
      </c>
      <c r="AF607" s="71" t="s">
        <v>63</v>
      </c>
      <c r="AG607" s="71" t="s">
        <v>63</v>
      </c>
      <c r="AH607" s="71" t="s">
        <v>85</v>
      </c>
      <c r="AI607" s="71" t="s">
        <v>63</v>
      </c>
      <c r="AJ607" s="71" t="s">
        <v>63</v>
      </c>
      <c r="AK607" s="71" t="s">
        <v>63</v>
      </c>
      <c r="AL607" s="71" t="s">
        <v>132</v>
      </c>
      <c r="AM607" s="71" t="s">
        <v>62</v>
      </c>
      <c r="AN607" s="71" t="s">
        <v>7322</v>
      </c>
      <c r="AO607" s="71" t="s">
        <v>7323</v>
      </c>
      <c r="AP607" s="71" t="s">
        <v>7324</v>
      </c>
      <c r="AQ607" s="71" t="s">
        <v>7325</v>
      </c>
      <c r="AR607" s="71" t="s">
        <v>132</v>
      </c>
      <c r="AS607" s="71"/>
      <c r="AT607" s="71" t="s">
        <v>63</v>
      </c>
      <c r="AU607" s="71" t="s">
        <v>72</v>
      </c>
      <c r="AV607" s="79" t="str" cm="1">
        <f t="array" ref="AV60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07" s="79" t="str" cm="1">
        <f t="array" ref="AW60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07" s="71" t="str" cm="1">
        <f t="array" ref="AX60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07" s="71" t="s">
        <v>63</v>
      </c>
      <c r="AZ607" s="71"/>
      <c r="BA607" s="71" t="s">
        <v>7326</v>
      </c>
      <c r="BB607" s="73" t="s">
        <v>7327</v>
      </c>
      <c r="BC607" s="36"/>
      <c r="BD607" s="35"/>
    </row>
    <row r="608" spans="1:56" ht="75" customHeight="1">
      <c r="A608" s="70">
        <v>607</v>
      </c>
      <c r="B608" s="71" t="s">
        <v>7328</v>
      </c>
      <c r="C608" s="71" t="s">
        <v>735</v>
      </c>
      <c r="D608" s="71" t="s">
        <v>7329</v>
      </c>
      <c r="E608" s="71" t="s">
        <v>1452</v>
      </c>
      <c r="F608" s="71" t="s">
        <v>231</v>
      </c>
      <c r="G608" s="71" t="s">
        <v>736</v>
      </c>
      <c r="H608" s="71" t="s">
        <v>217</v>
      </c>
      <c r="I608" s="71" t="s">
        <v>194</v>
      </c>
      <c r="J608" s="71" t="s">
        <v>1432</v>
      </c>
      <c r="K608" s="71" t="s">
        <v>315</v>
      </c>
      <c r="L608" s="71" t="s">
        <v>7330</v>
      </c>
      <c r="M608" s="71" t="s">
        <v>7331</v>
      </c>
      <c r="N608" s="71"/>
      <c r="O608" s="71"/>
      <c r="P608" s="71"/>
      <c r="Q608" s="71"/>
      <c r="R608" s="71"/>
      <c r="S608" s="71"/>
      <c r="T608" s="71"/>
      <c r="U608" s="71"/>
      <c r="V608" s="71"/>
      <c r="W608" s="71"/>
      <c r="X608" s="71"/>
      <c r="Y608" s="71"/>
      <c r="Z608" s="71"/>
      <c r="AA608" s="71"/>
      <c r="AB608" s="71" t="s">
        <v>64</v>
      </c>
      <c r="AC608" s="71" t="s">
        <v>65</v>
      </c>
      <c r="AD608" s="71" t="s">
        <v>62</v>
      </c>
      <c r="AE608" s="71" t="s">
        <v>63</v>
      </c>
      <c r="AF608" s="71" t="s">
        <v>63</v>
      </c>
      <c r="AG608" s="71"/>
      <c r="AH608" s="71" t="s">
        <v>66</v>
      </c>
      <c r="AI608" s="71" t="s">
        <v>63</v>
      </c>
      <c r="AJ608" s="71" t="s">
        <v>63</v>
      </c>
      <c r="AK608" s="71" t="s">
        <v>63</v>
      </c>
      <c r="AL608" s="71" t="s">
        <v>62</v>
      </c>
      <c r="AM608" s="71" t="s">
        <v>62</v>
      </c>
      <c r="AN608" s="71"/>
      <c r="AO608" s="71"/>
      <c r="AP608" s="71" t="s">
        <v>7332</v>
      </c>
      <c r="AQ608" s="71" t="s">
        <v>465</v>
      </c>
      <c r="AR608" s="71" t="s">
        <v>63</v>
      </c>
      <c r="AS608" s="71"/>
      <c r="AT608" s="71" t="s">
        <v>63</v>
      </c>
      <c r="AU608" s="71"/>
      <c r="AV608" s="79" t="str" cm="1">
        <f t="array" ref="AV60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08" s="79" t="str" cm="1">
        <f t="array" ref="AW60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08" s="71" t="str" cm="1">
        <f t="array" ref="AX60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08" s="71"/>
      <c r="AZ608" s="71"/>
      <c r="BA608" s="71" t="s">
        <v>7333</v>
      </c>
      <c r="BB608" s="73" t="s">
        <v>1510</v>
      </c>
      <c r="BC608" s="36"/>
      <c r="BD608" s="35"/>
    </row>
    <row r="609" spans="1:56" ht="75" customHeight="1">
      <c r="A609" s="70">
        <v>608</v>
      </c>
      <c r="B609" s="71" t="s">
        <v>7302</v>
      </c>
      <c r="C609" s="71" t="s">
        <v>289</v>
      </c>
      <c r="D609" s="71" t="s">
        <v>7334</v>
      </c>
      <c r="E609" s="71" t="s">
        <v>1479</v>
      </c>
      <c r="F609" s="71" t="s">
        <v>231</v>
      </c>
      <c r="G609" s="71" t="s">
        <v>232</v>
      </c>
      <c r="H609" s="71" t="s">
        <v>233</v>
      </c>
      <c r="I609" s="71" t="s">
        <v>194</v>
      </c>
      <c r="J609" s="71" t="s">
        <v>1432</v>
      </c>
      <c r="K609" s="71" t="s">
        <v>315</v>
      </c>
      <c r="L609" s="71" t="s">
        <v>7335</v>
      </c>
      <c r="M609" s="71" t="s">
        <v>7336</v>
      </c>
      <c r="N609" s="71" t="s">
        <v>1461</v>
      </c>
      <c r="O609" s="71" t="s">
        <v>1668</v>
      </c>
      <c r="P609" s="71"/>
      <c r="Q609" s="71"/>
      <c r="R609" s="71"/>
      <c r="S609" s="71"/>
      <c r="T609" s="71"/>
      <c r="U609" s="71"/>
      <c r="V609" s="71"/>
      <c r="W609" s="71"/>
      <c r="X609" s="71"/>
      <c r="Y609" s="71"/>
      <c r="Z609" s="71"/>
      <c r="AA609" s="71"/>
      <c r="AB609" s="71" t="s">
        <v>64</v>
      </c>
      <c r="AC609" s="71" t="s">
        <v>100</v>
      </c>
      <c r="AD609" s="71" t="s">
        <v>62</v>
      </c>
      <c r="AE609" s="71" t="s">
        <v>62</v>
      </c>
      <c r="AF609" s="71" t="s">
        <v>63</v>
      </c>
      <c r="AG609" s="71"/>
      <c r="AH609" s="71" t="s">
        <v>66</v>
      </c>
      <c r="AI609" s="71" t="s">
        <v>63</v>
      </c>
      <c r="AJ609" s="71" t="s">
        <v>63</v>
      </c>
      <c r="AK609" s="71" t="s">
        <v>63</v>
      </c>
      <c r="AL609" s="71" t="s">
        <v>132</v>
      </c>
      <c r="AM609" s="71" t="s">
        <v>62</v>
      </c>
      <c r="AN609" s="71"/>
      <c r="AO609" s="71"/>
      <c r="AP609" s="71" t="s">
        <v>7337</v>
      </c>
      <c r="AQ609" s="71" t="s">
        <v>1508</v>
      </c>
      <c r="AR609" s="71" t="s">
        <v>132</v>
      </c>
      <c r="AS609" s="71"/>
      <c r="AT609" s="71" t="s">
        <v>63</v>
      </c>
      <c r="AU609" s="71"/>
      <c r="AV609" s="79" t="str" cm="1">
        <f t="array" ref="AV60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09" s="79" t="str" cm="1">
        <f t="array" ref="AW60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09" s="71" t="str" cm="1">
        <f t="array" ref="AX60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09" s="71"/>
      <c r="AZ609" s="71"/>
      <c r="BA609" s="71" t="s">
        <v>7338</v>
      </c>
      <c r="BB609" s="73" t="s">
        <v>7308</v>
      </c>
      <c r="BC609" s="36"/>
      <c r="BD609" s="35"/>
    </row>
    <row r="610" spans="1:56" ht="75" customHeight="1">
      <c r="A610" s="70">
        <v>609</v>
      </c>
      <c r="B610" s="71" t="s">
        <v>7339</v>
      </c>
      <c r="C610" s="71" t="s">
        <v>2117</v>
      </c>
      <c r="D610" s="71" t="s">
        <v>7340</v>
      </c>
      <c r="E610" s="71" t="s">
        <v>1502</v>
      </c>
      <c r="F610" s="71" t="s">
        <v>54</v>
      </c>
      <c r="G610" s="71" t="s">
        <v>125</v>
      </c>
      <c r="H610" s="71" t="s">
        <v>233</v>
      </c>
      <c r="I610" s="71" t="s">
        <v>2046</v>
      </c>
      <c r="J610" s="71" t="s">
        <v>1432</v>
      </c>
      <c r="K610" s="71" t="s">
        <v>243</v>
      </c>
      <c r="L610" s="71" t="s">
        <v>7341</v>
      </c>
      <c r="M610" s="71" t="s">
        <v>7342</v>
      </c>
      <c r="N610" s="71" t="s">
        <v>1452</v>
      </c>
      <c r="O610" s="71" t="s">
        <v>1668</v>
      </c>
      <c r="P610" s="71" t="s">
        <v>60</v>
      </c>
      <c r="Q610" s="71" t="s">
        <v>431</v>
      </c>
      <c r="R610" s="71" t="s">
        <v>189</v>
      </c>
      <c r="S610" s="71" t="s">
        <v>62</v>
      </c>
      <c r="T610" s="71" t="s">
        <v>62</v>
      </c>
      <c r="U610" s="71" t="s">
        <v>63</v>
      </c>
      <c r="V610" s="71" t="s">
        <v>63</v>
      </c>
      <c r="W610" s="71" t="s">
        <v>63</v>
      </c>
      <c r="X610" s="71" t="s">
        <v>63</v>
      </c>
      <c r="Y610" s="71" t="s">
        <v>62</v>
      </c>
      <c r="Z610" s="71" t="s">
        <v>63</v>
      </c>
      <c r="AA610" s="71" t="s">
        <v>63</v>
      </c>
      <c r="AB610" s="71" t="s">
        <v>64</v>
      </c>
      <c r="AC610" s="71" t="s">
        <v>100</v>
      </c>
      <c r="AD610" s="71" t="s">
        <v>62</v>
      </c>
      <c r="AE610" s="71" t="s">
        <v>63</v>
      </c>
      <c r="AF610" s="71" t="s">
        <v>63</v>
      </c>
      <c r="AG610" s="71" t="s">
        <v>63</v>
      </c>
      <c r="AH610" s="71" t="s">
        <v>85</v>
      </c>
      <c r="AI610" s="71" t="s">
        <v>63</v>
      </c>
      <c r="AJ610" s="71" t="s">
        <v>63</v>
      </c>
      <c r="AK610" s="71" t="s">
        <v>63</v>
      </c>
      <c r="AL610" s="71" t="s">
        <v>62</v>
      </c>
      <c r="AM610" s="71" t="s">
        <v>62</v>
      </c>
      <c r="AN610" s="71" t="s">
        <v>7343</v>
      </c>
      <c r="AO610" s="71" t="s">
        <v>7344</v>
      </c>
      <c r="AP610" s="71" t="s">
        <v>7345</v>
      </c>
      <c r="AQ610" s="71" t="s">
        <v>7346</v>
      </c>
      <c r="AR610" s="71" t="s">
        <v>132</v>
      </c>
      <c r="AS610" s="71"/>
      <c r="AT610" s="71" t="s">
        <v>63</v>
      </c>
      <c r="AU610" s="71" t="s">
        <v>72</v>
      </c>
      <c r="AV610" s="79" t="str" cm="1">
        <f t="array" ref="AV61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10" s="79" t="str" cm="1">
        <f t="array" ref="AW61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10" s="71" t="str" cm="1">
        <f t="array" ref="AX61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10" s="71" t="s">
        <v>63</v>
      </c>
      <c r="AZ610" s="71"/>
      <c r="BA610" s="71" t="s">
        <v>7347</v>
      </c>
      <c r="BB610" s="73" t="s">
        <v>6198</v>
      </c>
      <c r="BC610" s="36"/>
      <c r="BD610" s="35"/>
    </row>
    <row r="611" spans="1:56" ht="75" customHeight="1">
      <c r="A611" s="70">
        <v>610</v>
      </c>
      <c r="B611" s="71" t="s">
        <v>7348</v>
      </c>
      <c r="C611" s="71" t="s">
        <v>381</v>
      </c>
      <c r="D611" s="71" t="s">
        <v>7349</v>
      </c>
      <c r="E611" s="71" t="s">
        <v>1452</v>
      </c>
      <c r="F611" s="71" t="s">
        <v>54</v>
      </c>
      <c r="G611" s="71" t="s">
        <v>125</v>
      </c>
      <c r="H611" s="71" t="s">
        <v>233</v>
      </c>
      <c r="I611" s="71" t="s">
        <v>2046</v>
      </c>
      <c r="J611" s="71" t="s">
        <v>1432</v>
      </c>
      <c r="K611" s="71" t="s">
        <v>243</v>
      </c>
      <c r="L611" s="71" t="s">
        <v>7350</v>
      </c>
      <c r="M611" s="71" t="s">
        <v>7351</v>
      </c>
      <c r="N611" s="71" t="s">
        <v>1486</v>
      </c>
      <c r="O611" s="71" t="s">
        <v>1609</v>
      </c>
      <c r="P611" s="71" t="s">
        <v>60</v>
      </c>
      <c r="Q611" s="71" t="s">
        <v>431</v>
      </c>
      <c r="R611" s="71" t="s">
        <v>189</v>
      </c>
      <c r="S611" s="71" t="s">
        <v>62</v>
      </c>
      <c r="T611" s="71" t="s">
        <v>62</v>
      </c>
      <c r="U611" s="71" t="s">
        <v>63</v>
      </c>
      <c r="V611" s="71" t="s">
        <v>62</v>
      </c>
      <c r="W611" s="71" t="s">
        <v>63</v>
      </c>
      <c r="X611" s="71" t="s">
        <v>63</v>
      </c>
      <c r="Y611" s="71" t="s">
        <v>62</v>
      </c>
      <c r="Z611" s="71" t="s">
        <v>63</v>
      </c>
      <c r="AA611" s="71" t="s">
        <v>63</v>
      </c>
      <c r="AB611" s="71" t="s">
        <v>64</v>
      </c>
      <c r="AC611" s="71" t="s">
        <v>65</v>
      </c>
      <c r="AD611" s="71" t="s">
        <v>62</v>
      </c>
      <c r="AE611" s="71" t="s">
        <v>62</v>
      </c>
      <c r="AF611" s="71" t="s">
        <v>62</v>
      </c>
      <c r="AG611" s="71" t="s">
        <v>63</v>
      </c>
      <c r="AH611" s="71" t="s">
        <v>85</v>
      </c>
      <c r="AI611" s="71" t="s">
        <v>63</v>
      </c>
      <c r="AJ611" s="71" t="s">
        <v>62</v>
      </c>
      <c r="AK611" s="71" t="s">
        <v>62</v>
      </c>
      <c r="AL611" s="71" t="s">
        <v>62</v>
      </c>
      <c r="AM611" s="71" t="s">
        <v>62</v>
      </c>
      <c r="AN611" s="71"/>
      <c r="AO611" s="71"/>
      <c r="AP611" s="71" t="s">
        <v>7352</v>
      </c>
      <c r="AQ611" s="71" t="s">
        <v>7353</v>
      </c>
      <c r="AR611" s="71" t="s">
        <v>132</v>
      </c>
      <c r="AS611" s="71"/>
      <c r="AT611" s="71" t="s">
        <v>63</v>
      </c>
      <c r="AU611" s="71" t="s">
        <v>1702</v>
      </c>
      <c r="AV611" s="79" cm="1">
        <f t="array" ref="AV61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611" s="79" cm="1">
        <f t="array" ref="AW61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611" s="71" t="str" cm="1">
        <f t="array" ref="AX61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611" s="71" t="s">
        <v>63</v>
      </c>
      <c r="AZ611" s="71"/>
      <c r="BA611" s="71" t="s">
        <v>7354</v>
      </c>
      <c r="BB611" s="73" t="s">
        <v>7355</v>
      </c>
      <c r="BC611" s="36"/>
      <c r="BD611" s="35"/>
    </row>
    <row r="612" spans="1:56" ht="75" customHeight="1">
      <c r="A612" s="70">
        <v>611</v>
      </c>
      <c r="B612" s="71" t="s">
        <v>7356</v>
      </c>
      <c r="C612" s="71" t="s">
        <v>381</v>
      </c>
      <c r="D612" s="71" t="s">
        <v>7357</v>
      </c>
      <c r="E612" s="71" t="s">
        <v>1461</v>
      </c>
      <c r="F612" s="71" t="s">
        <v>54</v>
      </c>
      <c r="G612" s="71" t="s">
        <v>125</v>
      </c>
      <c r="H612" s="71" t="s">
        <v>233</v>
      </c>
      <c r="I612" s="71" t="s">
        <v>194</v>
      </c>
      <c r="J612" s="71" t="s">
        <v>1432</v>
      </c>
      <c r="K612" s="71" t="s">
        <v>315</v>
      </c>
      <c r="L612" s="71" t="s">
        <v>7358</v>
      </c>
      <c r="M612" s="71" t="s">
        <v>7359</v>
      </c>
      <c r="N612" s="71" t="s">
        <v>1494</v>
      </c>
      <c r="O612" s="71" t="s">
        <v>1668</v>
      </c>
      <c r="P612" s="71" t="s">
        <v>60</v>
      </c>
      <c r="Q612" s="71" t="s">
        <v>188</v>
      </c>
      <c r="R612" s="71" t="s">
        <v>189</v>
      </c>
      <c r="S612" s="71" t="s">
        <v>62</v>
      </c>
      <c r="T612" s="71" t="s">
        <v>62</v>
      </c>
      <c r="U612" s="71" t="s">
        <v>62</v>
      </c>
      <c r="V612" s="71" t="s">
        <v>62</v>
      </c>
      <c r="W612" s="71" t="s">
        <v>63</v>
      </c>
      <c r="X612" s="71" t="s">
        <v>62</v>
      </c>
      <c r="Y612" s="71" t="s">
        <v>62</v>
      </c>
      <c r="Z612" s="71" t="s">
        <v>63</v>
      </c>
      <c r="AA612" s="71" t="s">
        <v>62</v>
      </c>
      <c r="AB612" s="71" t="s">
        <v>142</v>
      </c>
      <c r="AC612" s="71" t="s">
        <v>65</v>
      </c>
      <c r="AD612" s="71" t="s">
        <v>62</v>
      </c>
      <c r="AE612" s="71" t="s">
        <v>62</v>
      </c>
      <c r="AF612" s="71" t="s">
        <v>63</v>
      </c>
      <c r="AG612" s="71" t="s">
        <v>63</v>
      </c>
      <c r="AH612" s="71" t="s">
        <v>85</v>
      </c>
      <c r="AI612" s="71" t="s">
        <v>63</v>
      </c>
      <c r="AJ612" s="71" t="s">
        <v>62</v>
      </c>
      <c r="AK612" s="71" t="s">
        <v>62</v>
      </c>
      <c r="AL612" s="71" t="s">
        <v>62</v>
      </c>
      <c r="AM612" s="71" t="s">
        <v>62</v>
      </c>
      <c r="AN612" s="71"/>
      <c r="AO612" s="71"/>
      <c r="AP612" s="71" t="s">
        <v>7360</v>
      </c>
      <c r="AQ612" s="71" t="s">
        <v>5599</v>
      </c>
      <c r="AR612" s="71" t="s">
        <v>62</v>
      </c>
      <c r="AS612" s="71"/>
      <c r="AT612" s="71" t="s">
        <v>63</v>
      </c>
      <c r="AU612" s="71" t="s">
        <v>72</v>
      </c>
      <c r="AV612" s="79" t="str" cm="1">
        <f t="array" ref="AV61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12" s="79" t="str" cm="1">
        <f t="array" ref="AW61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12" s="71" t="str" cm="1">
        <f t="array" ref="AX61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12" s="71" t="s">
        <v>63</v>
      </c>
      <c r="AZ612" s="71"/>
      <c r="BA612" s="22" t="s">
        <v>7361</v>
      </c>
      <c r="BB612" s="73" t="s">
        <v>356</v>
      </c>
      <c r="BC612" s="36"/>
      <c r="BD612" s="35"/>
    </row>
    <row r="613" spans="1:56" ht="75" customHeight="1">
      <c r="A613" s="70">
        <v>612</v>
      </c>
      <c r="B613" s="71" t="s">
        <v>7362</v>
      </c>
      <c r="C613" s="71" t="s">
        <v>264</v>
      </c>
      <c r="D613" s="71" t="s">
        <v>7363</v>
      </c>
      <c r="E613" s="71" t="s">
        <v>1502</v>
      </c>
      <c r="F613" s="71" t="s">
        <v>54</v>
      </c>
      <c r="G613" s="71" t="s">
        <v>125</v>
      </c>
      <c r="H613" s="71" t="s">
        <v>233</v>
      </c>
      <c r="I613" s="71" t="s">
        <v>840</v>
      </c>
      <c r="J613" s="71" t="s">
        <v>1432</v>
      </c>
      <c r="K613" s="71" t="s">
        <v>315</v>
      </c>
      <c r="L613" s="71" t="s">
        <v>7364</v>
      </c>
      <c r="M613" s="71" t="s">
        <v>7365</v>
      </c>
      <c r="N613" s="71" t="s">
        <v>1575</v>
      </c>
      <c r="O613" s="71" t="s">
        <v>4237</v>
      </c>
      <c r="P613" s="71" t="s">
        <v>60</v>
      </c>
      <c r="Q613" s="71" t="s">
        <v>81</v>
      </c>
      <c r="R613" s="71" t="s">
        <v>1669</v>
      </c>
      <c r="S613" s="71" t="s">
        <v>62</v>
      </c>
      <c r="T613" s="71" t="s">
        <v>62</v>
      </c>
      <c r="U613" s="71" t="s">
        <v>62</v>
      </c>
      <c r="V613" s="71" t="s">
        <v>62</v>
      </c>
      <c r="W613" s="71" t="s">
        <v>62</v>
      </c>
      <c r="X613" s="71" t="s">
        <v>62</v>
      </c>
      <c r="Y613" s="71" t="s">
        <v>62</v>
      </c>
      <c r="Z613" s="71" t="s">
        <v>63</v>
      </c>
      <c r="AA613" s="71" t="s">
        <v>62</v>
      </c>
      <c r="AB613" s="71" t="s">
        <v>64</v>
      </c>
      <c r="AC613" s="71" t="s">
        <v>100</v>
      </c>
      <c r="AD613" s="71" t="s">
        <v>62</v>
      </c>
      <c r="AE613" s="71" t="s">
        <v>62</v>
      </c>
      <c r="AF613" s="71" t="s">
        <v>62</v>
      </c>
      <c r="AG613" s="71" t="s">
        <v>63</v>
      </c>
      <c r="AH613" s="71" t="s">
        <v>85</v>
      </c>
      <c r="AI613" s="71" t="s">
        <v>63</v>
      </c>
      <c r="AJ613" s="71" t="s">
        <v>63</v>
      </c>
      <c r="AK613" s="71" t="s">
        <v>63</v>
      </c>
      <c r="AL613" s="71" t="s">
        <v>63</v>
      </c>
      <c r="AM613" s="71" t="s">
        <v>63</v>
      </c>
      <c r="AN613" s="71" t="s">
        <v>7366</v>
      </c>
      <c r="AO613" s="71" t="s">
        <v>7367</v>
      </c>
      <c r="AP613" s="71" t="s">
        <v>7368</v>
      </c>
      <c r="AQ613" s="71" t="s">
        <v>272</v>
      </c>
      <c r="AR613" s="71" t="s">
        <v>63</v>
      </c>
      <c r="AS613" s="71"/>
      <c r="AT613" s="71" t="s">
        <v>63</v>
      </c>
      <c r="AU613" s="71" t="s">
        <v>72</v>
      </c>
      <c r="AV613" s="79" t="str" cm="1">
        <f t="array" ref="AV61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13" s="79" t="str" cm="1">
        <f t="array" ref="AW61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13" s="71" t="str" cm="1">
        <f t="array" ref="AX61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13" s="71" t="s">
        <v>63</v>
      </c>
      <c r="AZ613" s="71"/>
      <c r="BA613" s="71" t="s">
        <v>7369</v>
      </c>
      <c r="BB613" s="73" t="s">
        <v>7370</v>
      </c>
      <c r="BC613" s="36"/>
      <c r="BD613" s="35"/>
    </row>
    <row r="614" spans="1:56" ht="75" customHeight="1">
      <c r="A614" s="70">
        <v>613</v>
      </c>
      <c r="B614" s="71" t="s">
        <v>7371</v>
      </c>
      <c r="C614" s="71" t="s">
        <v>381</v>
      </c>
      <c r="D614" s="71" t="s">
        <v>7372</v>
      </c>
      <c r="E614" s="71" t="s">
        <v>1479</v>
      </c>
      <c r="F614" s="71" t="s">
        <v>54</v>
      </c>
      <c r="G614" s="71" t="s">
        <v>125</v>
      </c>
      <c r="H614" s="71" t="s">
        <v>233</v>
      </c>
      <c r="I614" s="71" t="s">
        <v>840</v>
      </c>
      <c r="J614" s="71" t="s">
        <v>1432</v>
      </c>
      <c r="K614" s="71" t="s">
        <v>315</v>
      </c>
      <c r="L614" s="71" t="s">
        <v>7373</v>
      </c>
      <c r="M614" s="71" t="s">
        <v>7374</v>
      </c>
      <c r="N614" s="71" t="s">
        <v>1565</v>
      </c>
      <c r="O614" s="71" t="s">
        <v>4237</v>
      </c>
      <c r="P614" s="71" t="s">
        <v>60</v>
      </c>
      <c r="Q614" s="71" t="s">
        <v>155</v>
      </c>
      <c r="R614" s="71" t="s">
        <v>1669</v>
      </c>
      <c r="S614" s="71" t="s">
        <v>62</v>
      </c>
      <c r="T614" s="71" t="s">
        <v>62</v>
      </c>
      <c r="U614" s="71" t="s">
        <v>62</v>
      </c>
      <c r="V614" s="71" t="s">
        <v>62</v>
      </c>
      <c r="W614" s="71" t="s">
        <v>62</v>
      </c>
      <c r="X614" s="71" t="s">
        <v>63</v>
      </c>
      <c r="Y614" s="71" t="s">
        <v>62</v>
      </c>
      <c r="Z614" s="71" t="s">
        <v>63</v>
      </c>
      <c r="AA614" s="71" t="s">
        <v>62</v>
      </c>
      <c r="AB614" s="71" t="s">
        <v>142</v>
      </c>
      <c r="AC614" s="71" t="s">
        <v>84</v>
      </c>
      <c r="AD614" s="71" t="s">
        <v>62</v>
      </c>
      <c r="AE614" s="71" t="s">
        <v>62</v>
      </c>
      <c r="AF614" s="71" t="s">
        <v>62</v>
      </c>
      <c r="AG614" s="71" t="s">
        <v>63</v>
      </c>
      <c r="AH614" s="71" t="s">
        <v>85</v>
      </c>
      <c r="AI614" s="71" t="s">
        <v>63</v>
      </c>
      <c r="AJ614" s="71" t="s">
        <v>132</v>
      </c>
      <c r="AK614" s="71" t="s">
        <v>132</v>
      </c>
      <c r="AL614" s="71" t="s">
        <v>62</v>
      </c>
      <c r="AM614" s="71" t="s">
        <v>62</v>
      </c>
      <c r="AN614" s="71" t="s">
        <v>7375</v>
      </c>
      <c r="AO614" s="71"/>
      <c r="AP614" s="71" t="s">
        <v>7376</v>
      </c>
      <c r="AQ614" s="71" t="s">
        <v>558</v>
      </c>
      <c r="AR614" s="71" t="s">
        <v>63</v>
      </c>
      <c r="AS614" s="71"/>
      <c r="AT614" s="71" t="s">
        <v>62</v>
      </c>
      <c r="AU614" s="71" t="s">
        <v>72</v>
      </c>
      <c r="AV614" s="79" t="str" cm="1">
        <f t="array" ref="AV61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14" s="79" t="str" cm="1">
        <f t="array" ref="AW61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14" s="71" t="str" cm="1">
        <f t="array" ref="AX61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14" s="71" t="s">
        <v>63</v>
      </c>
      <c r="AZ614" s="71"/>
      <c r="BA614" s="71" t="s">
        <v>7377</v>
      </c>
      <c r="BB614" s="73" t="s">
        <v>7378</v>
      </c>
      <c r="BC614" s="36"/>
      <c r="BD614" s="35"/>
    </row>
    <row r="615" spans="1:56" ht="75" customHeight="1">
      <c r="A615" s="70">
        <v>614</v>
      </c>
      <c r="B615" s="71" t="s">
        <v>7379</v>
      </c>
      <c r="C615" s="71" t="s">
        <v>7380</v>
      </c>
      <c r="D615" s="71" t="s">
        <v>7381</v>
      </c>
      <c r="E615" s="71" t="s">
        <v>1502</v>
      </c>
      <c r="F615" s="71" t="s">
        <v>231</v>
      </c>
      <c r="G615" s="71" t="s">
        <v>736</v>
      </c>
      <c r="H615" s="71" t="s">
        <v>217</v>
      </c>
      <c r="I615" s="71" t="s">
        <v>1215</v>
      </c>
      <c r="J615" s="71" t="s">
        <v>1432</v>
      </c>
      <c r="K615" s="71" t="s">
        <v>243</v>
      </c>
      <c r="L615" s="71" t="s">
        <v>7382</v>
      </c>
      <c r="M615" s="71" t="s">
        <v>7383</v>
      </c>
      <c r="N615" s="71"/>
      <c r="O615" s="71"/>
      <c r="P615" s="71"/>
      <c r="Q615" s="71"/>
      <c r="R615" s="71"/>
      <c r="S615" s="71"/>
      <c r="T615" s="71"/>
      <c r="U615" s="71"/>
      <c r="V615" s="71"/>
      <c r="W615" s="71"/>
      <c r="X615" s="71"/>
      <c r="Y615" s="71"/>
      <c r="Z615" s="71"/>
      <c r="AA615" s="71"/>
      <c r="AB615" s="71" t="s">
        <v>64</v>
      </c>
      <c r="AC615" s="71" t="s">
        <v>65</v>
      </c>
      <c r="AD615" s="71" t="s">
        <v>62</v>
      </c>
      <c r="AE615" s="71" t="s">
        <v>62</v>
      </c>
      <c r="AF615" s="71" t="s">
        <v>63</v>
      </c>
      <c r="AG615" s="71"/>
      <c r="AH615" s="71" t="s">
        <v>66</v>
      </c>
      <c r="AI615" s="71" t="s">
        <v>63</v>
      </c>
      <c r="AJ615" s="71" t="s">
        <v>63</v>
      </c>
      <c r="AK615" s="71" t="s">
        <v>63</v>
      </c>
      <c r="AL615" s="71" t="s">
        <v>62</v>
      </c>
      <c r="AM615" s="71" t="s">
        <v>63</v>
      </c>
      <c r="AN615" s="71"/>
      <c r="AO615" s="71"/>
      <c r="AP615" s="71" t="s">
        <v>7384</v>
      </c>
      <c r="AQ615" s="71" t="s">
        <v>1215</v>
      </c>
      <c r="AR615" s="71" t="s">
        <v>62</v>
      </c>
      <c r="AS615" s="71"/>
      <c r="AT615" s="71" t="s">
        <v>63</v>
      </c>
      <c r="AU615" s="71"/>
      <c r="AV615" s="79" t="str" cm="1">
        <f t="array" ref="AV61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15" s="79" t="str" cm="1">
        <f t="array" ref="AW61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15" s="71" t="str" cm="1">
        <f t="array" ref="AX61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15" s="71"/>
      <c r="AZ615" s="71"/>
      <c r="BA615" s="71" t="s">
        <v>7385</v>
      </c>
      <c r="BB615" s="73"/>
      <c r="BC615" s="36"/>
      <c r="BD615" s="35"/>
    </row>
    <row r="616" spans="1:56" ht="75" customHeight="1">
      <c r="A616" s="70">
        <v>615</v>
      </c>
      <c r="B616" s="71" t="s">
        <v>7386</v>
      </c>
      <c r="C616" s="71" t="s">
        <v>5245</v>
      </c>
      <c r="D616" s="71" t="s">
        <v>7387</v>
      </c>
      <c r="E616" s="71" t="s">
        <v>1478</v>
      </c>
      <c r="F616" s="71" t="s">
        <v>231</v>
      </c>
      <c r="G616" s="71" t="s">
        <v>736</v>
      </c>
      <c r="H616" s="71" t="s">
        <v>217</v>
      </c>
      <c r="I616" s="71" t="s">
        <v>2150</v>
      </c>
      <c r="J616" s="71" t="s">
        <v>1432</v>
      </c>
      <c r="K616" s="71" t="s">
        <v>315</v>
      </c>
      <c r="L616" s="71" t="s">
        <v>7388</v>
      </c>
      <c r="M616" s="71" t="s">
        <v>7389</v>
      </c>
      <c r="N616" s="71"/>
      <c r="O616" s="71"/>
      <c r="P616" s="71"/>
      <c r="Q616" s="71"/>
      <c r="R616" s="71"/>
      <c r="S616" s="71"/>
      <c r="T616" s="71"/>
      <c r="U616" s="71"/>
      <c r="V616" s="71"/>
      <c r="W616" s="71"/>
      <c r="X616" s="71"/>
      <c r="Y616" s="71"/>
      <c r="Z616" s="71"/>
      <c r="AA616" s="71"/>
      <c r="AB616" s="71" t="s">
        <v>64</v>
      </c>
      <c r="AC616" s="71" t="s">
        <v>100</v>
      </c>
      <c r="AD616" s="71" t="s">
        <v>62</v>
      </c>
      <c r="AE616" s="71" t="s">
        <v>62</v>
      </c>
      <c r="AF616" s="71" t="s">
        <v>63</v>
      </c>
      <c r="AG616" s="71"/>
      <c r="AH616" s="71" t="s">
        <v>66</v>
      </c>
      <c r="AI616" s="71" t="s">
        <v>132</v>
      </c>
      <c r="AJ616" s="71" t="s">
        <v>62</v>
      </c>
      <c r="AK616" s="71" t="s">
        <v>132</v>
      </c>
      <c r="AL616" s="71" t="s">
        <v>62</v>
      </c>
      <c r="AM616" s="71" t="s">
        <v>63</v>
      </c>
      <c r="AN616" s="71"/>
      <c r="AO616" s="71"/>
      <c r="AP616" s="71" t="s">
        <v>7390</v>
      </c>
      <c r="AQ616" s="71" t="s">
        <v>7391</v>
      </c>
      <c r="AR616" s="71" t="s">
        <v>63</v>
      </c>
      <c r="AS616" s="71"/>
      <c r="AT616" s="71" t="s">
        <v>63</v>
      </c>
      <c r="AU616" s="71"/>
      <c r="AV616" s="79" t="str" cm="1">
        <f t="array" ref="AV61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16" s="79" t="str" cm="1">
        <f t="array" ref="AW61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16" s="71" t="str" cm="1">
        <f t="array" ref="AX61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16" s="71"/>
      <c r="AZ616" s="71"/>
      <c r="BA616" s="71" t="s">
        <v>7392</v>
      </c>
      <c r="BB616" s="73" t="s">
        <v>7393</v>
      </c>
      <c r="BC616" s="36"/>
      <c r="BD616" s="35"/>
    </row>
    <row r="617" spans="1:56" ht="75" customHeight="1">
      <c r="A617" s="70">
        <v>616</v>
      </c>
      <c r="B617" s="71" t="s">
        <v>7394</v>
      </c>
      <c r="C617" s="71" t="s">
        <v>289</v>
      </c>
      <c r="D617" s="71" t="s">
        <v>7395</v>
      </c>
      <c r="E617" s="71" t="s">
        <v>1479</v>
      </c>
      <c r="F617" s="71" t="s">
        <v>231</v>
      </c>
      <c r="G617" s="71" t="s">
        <v>584</v>
      </c>
      <c r="H617" s="71" t="s">
        <v>233</v>
      </c>
      <c r="I617" s="71" t="s">
        <v>1657</v>
      </c>
      <c r="J617" s="71" t="s">
        <v>1432</v>
      </c>
      <c r="K617" s="71" t="s">
        <v>243</v>
      </c>
      <c r="L617" s="71" t="s">
        <v>7396</v>
      </c>
      <c r="M617" s="71" t="s">
        <v>7397</v>
      </c>
      <c r="N617" s="71" t="s">
        <v>1494</v>
      </c>
      <c r="O617" s="71" t="s">
        <v>1506</v>
      </c>
      <c r="P617" s="71"/>
      <c r="Q617" s="71"/>
      <c r="R617" s="71"/>
      <c r="S617" s="71"/>
      <c r="T617" s="71"/>
      <c r="U617" s="71"/>
      <c r="V617" s="71"/>
      <c r="W617" s="71"/>
      <c r="X617" s="71"/>
      <c r="Y617" s="71"/>
      <c r="Z617" s="71"/>
      <c r="AA617" s="71"/>
      <c r="AB617" s="71" t="s">
        <v>64</v>
      </c>
      <c r="AC617" s="71" t="s">
        <v>100</v>
      </c>
      <c r="AD617" s="71" t="s">
        <v>62</v>
      </c>
      <c r="AE617" s="71" t="s">
        <v>63</v>
      </c>
      <c r="AF617" s="71" t="s">
        <v>63</v>
      </c>
      <c r="AG617" s="71"/>
      <c r="AH617" s="71" t="s">
        <v>66</v>
      </c>
      <c r="AI617" s="71" t="s">
        <v>63</v>
      </c>
      <c r="AJ617" s="71" t="s">
        <v>63</v>
      </c>
      <c r="AK617" s="71" t="s">
        <v>63</v>
      </c>
      <c r="AL617" s="71" t="s">
        <v>132</v>
      </c>
      <c r="AM617" s="71" t="s">
        <v>62</v>
      </c>
      <c r="AN617" s="71"/>
      <c r="AO617" s="71"/>
      <c r="AP617" s="71" t="s">
        <v>7398</v>
      </c>
      <c r="AQ617" s="71" t="s">
        <v>7399</v>
      </c>
      <c r="AR617" s="71" t="s">
        <v>62</v>
      </c>
      <c r="AS617" s="71"/>
      <c r="AT617" s="71" t="s">
        <v>63</v>
      </c>
      <c r="AU617" s="71"/>
      <c r="AV617" s="79" t="str" cm="1">
        <f t="array" ref="AV61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17" s="79" t="str" cm="1">
        <f t="array" ref="AW61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17" s="71" t="str" cm="1">
        <f t="array" ref="AX61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17" s="71"/>
      <c r="AZ617" s="71"/>
      <c r="BA617" s="22" t="s">
        <v>7400</v>
      </c>
      <c r="BB617" s="73" t="s">
        <v>7401</v>
      </c>
      <c r="BC617" s="36"/>
      <c r="BD617" s="35"/>
    </row>
    <row r="618" spans="1:56" ht="75" customHeight="1">
      <c r="A618" s="70">
        <v>617</v>
      </c>
      <c r="B618" s="71" t="s">
        <v>7402</v>
      </c>
      <c r="C618" s="71" t="s">
        <v>264</v>
      </c>
      <c r="D618" s="71" t="s">
        <v>7403</v>
      </c>
      <c r="E618" s="71" t="s">
        <v>1575</v>
      </c>
      <c r="F618" s="71" t="s">
        <v>54</v>
      </c>
      <c r="G618" s="71" t="s">
        <v>125</v>
      </c>
      <c r="H618" s="71" t="s">
        <v>233</v>
      </c>
      <c r="I618" s="71" t="s">
        <v>1443</v>
      </c>
      <c r="J618" s="71" t="s">
        <v>1432</v>
      </c>
      <c r="K618" s="71" t="s">
        <v>315</v>
      </c>
      <c r="L618" s="71" t="s">
        <v>7404</v>
      </c>
      <c r="M618" s="71" t="s">
        <v>7405</v>
      </c>
      <c r="N618" s="71" t="s">
        <v>1710</v>
      </c>
      <c r="O618" s="71" t="s">
        <v>1609</v>
      </c>
      <c r="P618" s="71" t="s">
        <v>60</v>
      </c>
      <c r="Q618" s="71" t="s">
        <v>81</v>
      </c>
      <c r="R618" s="71" t="s">
        <v>1669</v>
      </c>
      <c r="S618" s="71" t="s">
        <v>62</v>
      </c>
      <c r="T618" s="71" t="s">
        <v>63</v>
      </c>
      <c r="U618" s="71" t="s">
        <v>63</v>
      </c>
      <c r="V618" s="71" t="s">
        <v>63</v>
      </c>
      <c r="W618" s="71" t="s">
        <v>63</v>
      </c>
      <c r="X618" s="71" t="s">
        <v>63</v>
      </c>
      <c r="Y618" s="71" t="s">
        <v>62</v>
      </c>
      <c r="Z618" s="71" t="s">
        <v>63</v>
      </c>
      <c r="AA618" s="71" t="s">
        <v>63</v>
      </c>
      <c r="AB618" s="71" t="s">
        <v>64</v>
      </c>
      <c r="AC618" s="71" t="s">
        <v>84</v>
      </c>
      <c r="AD618" s="71" t="s">
        <v>62</v>
      </c>
      <c r="AE618" s="71" t="s">
        <v>62</v>
      </c>
      <c r="AF618" s="71" t="s">
        <v>63</v>
      </c>
      <c r="AG618" s="71" t="s">
        <v>63</v>
      </c>
      <c r="AH618" s="71" t="s">
        <v>85</v>
      </c>
      <c r="AI618" s="71" t="s">
        <v>63</v>
      </c>
      <c r="AJ618" s="71" t="s">
        <v>62</v>
      </c>
      <c r="AK618" s="71" t="s">
        <v>132</v>
      </c>
      <c r="AL618" s="71" t="s">
        <v>62</v>
      </c>
      <c r="AM618" s="71" t="s">
        <v>62</v>
      </c>
      <c r="AN618" s="71" t="s">
        <v>7406</v>
      </c>
      <c r="AO618" s="71" t="s">
        <v>7407</v>
      </c>
      <c r="AP618" s="71" t="s">
        <v>7408</v>
      </c>
      <c r="AQ618" s="71" t="s">
        <v>465</v>
      </c>
      <c r="AR618" s="71" t="s">
        <v>63</v>
      </c>
      <c r="AS618" s="71"/>
      <c r="AT618" s="71" t="s">
        <v>62</v>
      </c>
      <c r="AU618" s="71" t="s">
        <v>72</v>
      </c>
      <c r="AV618" s="79" t="str" cm="1">
        <f t="array" ref="AV61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18" s="79" t="str" cm="1">
        <f t="array" ref="AW61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18" s="71" t="str" cm="1">
        <f t="array" ref="AX61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18" s="71" t="s">
        <v>63</v>
      </c>
      <c r="AZ618" s="71"/>
      <c r="BA618" s="71" t="s">
        <v>7409</v>
      </c>
      <c r="BB618" s="73" t="s">
        <v>7410</v>
      </c>
      <c r="BC618" s="36"/>
      <c r="BD618" s="35"/>
    </row>
    <row r="619" spans="1:56" ht="75" customHeight="1">
      <c r="A619" s="70">
        <v>618</v>
      </c>
      <c r="B619" s="71" t="s">
        <v>7411</v>
      </c>
      <c r="C619" s="71" t="s">
        <v>735</v>
      </c>
      <c r="D619" s="71" t="s">
        <v>7412</v>
      </c>
      <c r="E619" s="71" t="s">
        <v>1502</v>
      </c>
      <c r="F619" s="71" t="s">
        <v>231</v>
      </c>
      <c r="G619" s="71" t="s">
        <v>232</v>
      </c>
      <c r="H619" s="71" t="s">
        <v>233</v>
      </c>
      <c r="I619" s="71" t="s">
        <v>509</v>
      </c>
      <c r="J619" s="71" t="s">
        <v>1432</v>
      </c>
      <c r="K619" s="71" t="s">
        <v>218</v>
      </c>
      <c r="L619" s="71" t="s">
        <v>7413</v>
      </c>
      <c r="M619" s="71" t="s">
        <v>7414</v>
      </c>
      <c r="N619" s="71"/>
      <c r="O619" s="71"/>
      <c r="P619" s="71"/>
      <c r="Q619" s="71"/>
      <c r="R619" s="71"/>
      <c r="S619" s="71"/>
      <c r="T619" s="71"/>
      <c r="U619" s="71"/>
      <c r="V619" s="71"/>
      <c r="W619" s="71"/>
      <c r="X619" s="71"/>
      <c r="Y619" s="71"/>
      <c r="Z619" s="71"/>
      <c r="AA619" s="71"/>
      <c r="AB619" s="71" t="s">
        <v>189</v>
      </c>
      <c r="AC619" s="71" t="s">
        <v>65</v>
      </c>
      <c r="AD619" s="71" t="s">
        <v>62</v>
      </c>
      <c r="AE619" s="71" t="s">
        <v>62</v>
      </c>
      <c r="AF619" s="71" t="s">
        <v>62</v>
      </c>
      <c r="AG619" s="71"/>
      <c r="AH619" s="71" t="s">
        <v>915</v>
      </c>
      <c r="AI619" s="71" t="s">
        <v>63</v>
      </c>
      <c r="AJ619" s="71" t="s">
        <v>63</v>
      </c>
      <c r="AK619" s="71" t="s">
        <v>63</v>
      </c>
      <c r="AL619" s="71" t="s">
        <v>62</v>
      </c>
      <c r="AM619" s="71" t="s">
        <v>63</v>
      </c>
      <c r="AN619" s="71"/>
      <c r="AO619" s="71"/>
      <c r="AP619" s="71" t="s">
        <v>7415</v>
      </c>
      <c r="AQ619" s="71" t="s">
        <v>7416</v>
      </c>
      <c r="AR619" s="71" t="s">
        <v>132</v>
      </c>
      <c r="AS619" s="71"/>
      <c r="AT619" s="71" t="s">
        <v>63</v>
      </c>
      <c r="AU619" s="71"/>
      <c r="AV619" s="79" t="str" cm="1">
        <f t="array" ref="AV61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19" s="79" t="str" cm="1">
        <f t="array" ref="AW61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19" s="71" t="str" cm="1">
        <f t="array" ref="AX61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19" s="71"/>
      <c r="AZ619" s="71"/>
      <c r="BA619" s="22" t="s">
        <v>7417</v>
      </c>
      <c r="BB619" s="73" t="s">
        <v>7418</v>
      </c>
      <c r="BC619" s="36"/>
      <c r="BD619" s="35"/>
    </row>
    <row r="620" spans="1:56" ht="75" customHeight="1">
      <c r="A620" s="70">
        <v>619</v>
      </c>
      <c r="B620" s="71" t="s">
        <v>7419</v>
      </c>
      <c r="C620" s="71" t="s">
        <v>1110</v>
      </c>
      <c r="D620" s="71" t="s">
        <v>7420</v>
      </c>
      <c r="E620" s="71" t="s">
        <v>1452</v>
      </c>
      <c r="F620" s="71" t="s">
        <v>231</v>
      </c>
      <c r="G620" s="71" t="s">
        <v>232</v>
      </c>
      <c r="H620" s="71" t="s">
        <v>217</v>
      </c>
      <c r="I620" s="71" t="s">
        <v>1215</v>
      </c>
      <c r="J620" s="71" t="s">
        <v>1432</v>
      </c>
      <c r="K620" s="71" t="s">
        <v>243</v>
      </c>
      <c r="L620" s="71" t="s">
        <v>7421</v>
      </c>
      <c r="M620" s="71" t="s">
        <v>7422</v>
      </c>
      <c r="N620" s="71"/>
      <c r="O620" s="71"/>
      <c r="P620" s="71"/>
      <c r="Q620" s="71"/>
      <c r="R620" s="71"/>
      <c r="S620" s="71"/>
      <c r="T620" s="71"/>
      <c r="U620" s="71"/>
      <c r="V620" s="71"/>
      <c r="W620" s="71"/>
      <c r="X620" s="71"/>
      <c r="Y620" s="71"/>
      <c r="Z620" s="71"/>
      <c r="AA620" s="71"/>
      <c r="AB620" s="71" t="s">
        <v>64</v>
      </c>
      <c r="AC620" s="71" t="s">
        <v>65</v>
      </c>
      <c r="AD620" s="71" t="s">
        <v>62</v>
      </c>
      <c r="AE620" s="71" t="s">
        <v>63</v>
      </c>
      <c r="AF620" s="71" t="s">
        <v>63</v>
      </c>
      <c r="AG620" s="71"/>
      <c r="AH620" s="71" t="s">
        <v>66</v>
      </c>
      <c r="AI620" s="71" t="s">
        <v>63</v>
      </c>
      <c r="AJ620" s="71" t="s">
        <v>63</v>
      </c>
      <c r="AK620" s="71" t="s">
        <v>63</v>
      </c>
      <c r="AL620" s="71" t="s">
        <v>132</v>
      </c>
      <c r="AM620" s="71" t="s">
        <v>63</v>
      </c>
      <c r="AN620" s="71"/>
      <c r="AO620" s="71"/>
      <c r="AP620" s="71" t="s">
        <v>7423</v>
      </c>
      <c r="AQ620" s="71" t="s">
        <v>1215</v>
      </c>
      <c r="AR620" s="71" t="s">
        <v>62</v>
      </c>
      <c r="AS620" s="71"/>
      <c r="AT620" s="71" t="s">
        <v>62</v>
      </c>
      <c r="AU620" s="71"/>
      <c r="AV620" s="79" t="str" cm="1">
        <f t="array" ref="AV62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20" s="79" t="str" cm="1">
        <f t="array" ref="AW62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20" s="71" t="str" cm="1">
        <f t="array" ref="AX62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20" s="71"/>
      <c r="AZ620" s="71"/>
      <c r="BA620" s="71" t="s">
        <v>7424</v>
      </c>
      <c r="BB620" s="73" t="s">
        <v>7425</v>
      </c>
      <c r="BC620" s="36"/>
      <c r="BD620" s="35"/>
    </row>
    <row r="621" spans="1:56" ht="75" customHeight="1">
      <c r="A621" s="70">
        <v>620</v>
      </c>
      <c r="B621" s="71" t="s">
        <v>7426</v>
      </c>
      <c r="C621" s="71" t="s">
        <v>52</v>
      </c>
      <c r="D621" s="71" t="s">
        <v>7427</v>
      </c>
      <c r="E621" s="71" t="s">
        <v>1486</v>
      </c>
      <c r="F621" s="71" t="s">
        <v>54</v>
      </c>
      <c r="G621" s="71" t="s">
        <v>125</v>
      </c>
      <c r="H621" s="71" t="s">
        <v>56</v>
      </c>
      <c r="I621" s="71" t="s">
        <v>7428</v>
      </c>
      <c r="J621" s="71" t="s">
        <v>7429</v>
      </c>
      <c r="K621" s="71" t="s">
        <v>7430</v>
      </c>
      <c r="L621" s="71" t="s">
        <v>7431</v>
      </c>
      <c r="M621" s="71" t="s">
        <v>7432</v>
      </c>
      <c r="N621" s="71" t="s">
        <v>1575</v>
      </c>
      <c r="O621" s="71" t="s">
        <v>1668</v>
      </c>
      <c r="P621" s="71" t="s">
        <v>60</v>
      </c>
      <c r="Q621" s="71" t="s">
        <v>81</v>
      </c>
      <c r="R621" s="71" t="s">
        <v>1669</v>
      </c>
      <c r="S621" s="71" t="s">
        <v>62</v>
      </c>
      <c r="T621" s="71" t="s">
        <v>62</v>
      </c>
      <c r="U621" s="71" t="s">
        <v>62</v>
      </c>
      <c r="V621" s="71" t="s">
        <v>63</v>
      </c>
      <c r="W621" s="71" t="s">
        <v>63</v>
      </c>
      <c r="X621" s="71" t="s">
        <v>62</v>
      </c>
      <c r="Y621" s="71" t="s">
        <v>62</v>
      </c>
      <c r="Z621" s="71" t="s">
        <v>63</v>
      </c>
      <c r="AA621" s="71" t="s">
        <v>62</v>
      </c>
      <c r="AB621" s="71" t="s">
        <v>64</v>
      </c>
      <c r="AC621" s="71" t="s">
        <v>84</v>
      </c>
      <c r="AD621" s="71" t="s">
        <v>62</v>
      </c>
      <c r="AE621" s="71" t="s">
        <v>62</v>
      </c>
      <c r="AF621" s="71" t="s">
        <v>62</v>
      </c>
      <c r="AG621" s="71" t="s">
        <v>63</v>
      </c>
      <c r="AH621" s="71" t="s">
        <v>85</v>
      </c>
      <c r="AI621" s="71" t="s">
        <v>63</v>
      </c>
      <c r="AJ621" s="71" t="s">
        <v>132</v>
      </c>
      <c r="AK621" s="71" t="s">
        <v>63</v>
      </c>
      <c r="AL621" s="71" t="s">
        <v>63</v>
      </c>
      <c r="AM621" s="71" t="s">
        <v>63</v>
      </c>
      <c r="AN621" s="71" t="s">
        <v>7433</v>
      </c>
      <c r="AO621" s="71" t="s">
        <v>7434</v>
      </c>
      <c r="AP621" s="71" t="s">
        <v>7435</v>
      </c>
      <c r="AQ621" s="71" t="s">
        <v>70</v>
      </c>
      <c r="AR621" s="71" t="s">
        <v>63</v>
      </c>
      <c r="AS621" s="71"/>
      <c r="AT621" s="71" t="s">
        <v>63</v>
      </c>
      <c r="AU621" s="71" t="s">
        <v>7436</v>
      </c>
      <c r="AV621" s="79" cm="1">
        <f t="array" ref="AV62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0.08</v>
      </c>
      <c r="AW621" s="79" cm="1">
        <f t="array" ref="AW62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0.32</v>
      </c>
      <c r="AX621" s="71" t="str" cm="1">
        <f t="array" ref="AX62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range</v>
      </c>
      <c r="AY621" s="71" t="s">
        <v>62</v>
      </c>
      <c r="AZ621" s="71" t="s">
        <v>7437</v>
      </c>
      <c r="BA621" s="71" t="s">
        <v>7438</v>
      </c>
      <c r="BB621" s="73" t="s">
        <v>1855</v>
      </c>
      <c r="BC621" s="36"/>
      <c r="BD621" s="35"/>
    </row>
    <row r="622" spans="1:56" ht="75" customHeight="1">
      <c r="A622" s="70">
        <v>621</v>
      </c>
      <c r="B622" s="71" t="s">
        <v>7439</v>
      </c>
      <c r="C622" s="71" t="s">
        <v>735</v>
      </c>
      <c r="D622" s="71" t="s">
        <v>7440</v>
      </c>
      <c r="E622" s="71" t="s">
        <v>1575</v>
      </c>
      <c r="F622" s="71" t="s">
        <v>231</v>
      </c>
      <c r="G622" s="71" t="s">
        <v>736</v>
      </c>
      <c r="H622" s="71" t="s">
        <v>217</v>
      </c>
      <c r="I622" s="71" t="s">
        <v>194</v>
      </c>
      <c r="J622" s="71" t="s">
        <v>1432</v>
      </c>
      <c r="K622" s="71" t="s">
        <v>315</v>
      </c>
      <c r="L622" s="71" t="s">
        <v>7441</v>
      </c>
      <c r="M622" s="71" t="s">
        <v>7442</v>
      </c>
      <c r="N622" s="71"/>
      <c r="O622" s="71"/>
      <c r="P622" s="71"/>
      <c r="Q622" s="71"/>
      <c r="R622" s="71"/>
      <c r="S622" s="71"/>
      <c r="T622" s="71"/>
      <c r="U622" s="71"/>
      <c r="V622" s="71"/>
      <c r="W622" s="71"/>
      <c r="X622" s="71"/>
      <c r="Y622" s="71"/>
      <c r="Z622" s="71"/>
      <c r="AA622" s="71"/>
      <c r="AB622" s="71" t="s">
        <v>64</v>
      </c>
      <c r="AC622" s="71" t="s">
        <v>65</v>
      </c>
      <c r="AD622" s="71" t="s">
        <v>62</v>
      </c>
      <c r="AE622" s="71" t="s">
        <v>62</v>
      </c>
      <c r="AF622" s="71" t="s">
        <v>63</v>
      </c>
      <c r="AG622" s="71"/>
      <c r="AH622" s="71" t="s">
        <v>66</v>
      </c>
      <c r="AI622" s="71" t="s">
        <v>63</v>
      </c>
      <c r="AJ622" s="71" t="s">
        <v>132</v>
      </c>
      <c r="AK622" s="71" t="s">
        <v>132</v>
      </c>
      <c r="AL622" s="71" t="s">
        <v>62</v>
      </c>
      <c r="AM622" s="71" t="s">
        <v>63</v>
      </c>
      <c r="AN622" s="71"/>
      <c r="AO622" s="71"/>
      <c r="AP622" s="71" t="s">
        <v>7443</v>
      </c>
      <c r="AQ622" s="71" t="s">
        <v>194</v>
      </c>
      <c r="AR622" s="71" t="s">
        <v>62</v>
      </c>
      <c r="AS622" s="71"/>
      <c r="AT622" s="71" t="s">
        <v>62</v>
      </c>
      <c r="AU622" s="71"/>
      <c r="AV622" s="79" t="str" cm="1">
        <f t="array" ref="AV62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22" s="79" t="str" cm="1">
        <f t="array" ref="AW62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22" s="71" t="str" cm="1">
        <f t="array" ref="AX62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22" s="71"/>
      <c r="AZ622" s="71"/>
      <c r="BA622" s="71" t="s">
        <v>7444</v>
      </c>
      <c r="BB622" s="73" t="s">
        <v>4855</v>
      </c>
      <c r="BC622" s="36"/>
      <c r="BD622" s="35"/>
    </row>
    <row r="623" spans="1:56" ht="75" customHeight="1">
      <c r="A623" s="70">
        <v>622</v>
      </c>
      <c r="B623" s="71" t="s">
        <v>7445</v>
      </c>
      <c r="C623" s="71" t="s">
        <v>7446</v>
      </c>
      <c r="D623" s="71" t="s">
        <v>7447</v>
      </c>
      <c r="E623" s="71" t="s">
        <v>1479</v>
      </c>
      <c r="F623" s="71" t="s">
        <v>54</v>
      </c>
      <c r="G623" s="71" t="s">
        <v>201</v>
      </c>
      <c r="H623" s="71" t="s">
        <v>217</v>
      </c>
      <c r="I623" s="71" t="s">
        <v>1443</v>
      </c>
      <c r="J623" s="71" t="s">
        <v>1432</v>
      </c>
      <c r="K623" s="71" t="s">
        <v>315</v>
      </c>
      <c r="L623" s="71" t="s">
        <v>7448</v>
      </c>
      <c r="M623" s="71" t="s">
        <v>7449</v>
      </c>
      <c r="N623" s="71"/>
      <c r="O623" s="71" t="s">
        <v>1668</v>
      </c>
      <c r="P623" s="71" t="s">
        <v>155</v>
      </c>
      <c r="Q623" s="71" t="s">
        <v>155</v>
      </c>
      <c r="R623" s="71" t="s">
        <v>373</v>
      </c>
      <c r="S623" s="71" t="s">
        <v>63</v>
      </c>
      <c r="T623" s="71" t="s">
        <v>62</v>
      </c>
      <c r="U623" s="71" t="s">
        <v>63</v>
      </c>
      <c r="V623" s="71" t="s">
        <v>63</v>
      </c>
      <c r="W623" s="71" t="s">
        <v>63</v>
      </c>
      <c r="X623" s="71" t="s">
        <v>63</v>
      </c>
      <c r="Y623" s="71" t="s">
        <v>62</v>
      </c>
      <c r="Z623" s="71" t="s">
        <v>63</v>
      </c>
      <c r="AA623" s="71" t="s">
        <v>63</v>
      </c>
      <c r="AB623" s="71" t="s">
        <v>64</v>
      </c>
      <c r="AC623" s="71" t="s">
        <v>84</v>
      </c>
      <c r="AD623" s="71" t="s">
        <v>62</v>
      </c>
      <c r="AE623" s="71" t="s">
        <v>62</v>
      </c>
      <c r="AF623" s="71" t="s">
        <v>62</v>
      </c>
      <c r="AG623" s="71" t="s">
        <v>63</v>
      </c>
      <c r="AH623" s="71" t="s">
        <v>1515</v>
      </c>
      <c r="AI623" s="71" t="s">
        <v>62</v>
      </c>
      <c r="AJ623" s="71" t="s">
        <v>63</v>
      </c>
      <c r="AK623" s="71" t="s">
        <v>63</v>
      </c>
      <c r="AL623" s="71" t="s">
        <v>62</v>
      </c>
      <c r="AM623" s="71" t="s">
        <v>62</v>
      </c>
      <c r="AN623" s="71" t="s">
        <v>7450</v>
      </c>
      <c r="AO623" s="71" t="s">
        <v>7451</v>
      </c>
      <c r="AP623" s="71" t="s">
        <v>7452</v>
      </c>
      <c r="AQ623" s="71" t="s">
        <v>1443</v>
      </c>
      <c r="AR623" s="71" t="s">
        <v>62</v>
      </c>
      <c r="AS623" s="71"/>
      <c r="AT623" s="71" t="s">
        <v>63</v>
      </c>
      <c r="AU623" s="71" t="s">
        <v>1713</v>
      </c>
      <c r="AV623" s="79" cm="1">
        <f t="array" ref="AV62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623" s="79" cm="1">
        <f t="array" ref="AW62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623" s="71" t="str" cm="1">
        <f t="array" ref="AX62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623" s="71" t="s">
        <v>62</v>
      </c>
      <c r="AZ623" s="71" t="s">
        <v>7453</v>
      </c>
      <c r="BA623" s="71" t="s">
        <v>7454</v>
      </c>
      <c r="BB623" s="73" t="s">
        <v>7455</v>
      </c>
      <c r="BC623" s="36"/>
      <c r="BD623" s="35"/>
    </row>
    <row r="624" spans="1:56" ht="75" customHeight="1">
      <c r="A624" s="90">
        <v>623</v>
      </c>
      <c r="B624" s="81" t="s">
        <v>7456</v>
      </c>
      <c r="C624" s="81" t="s">
        <v>7457</v>
      </c>
      <c r="D624" s="81" t="s">
        <v>7458</v>
      </c>
      <c r="E624" s="81" t="s">
        <v>1461</v>
      </c>
      <c r="F624" s="81" t="s">
        <v>231</v>
      </c>
      <c r="G624" s="81" t="s">
        <v>125</v>
      </c>
      <c r="H624" s="81" t="s">
        <v>233</v>
      </c>
      <c r="I624" s="81" t="s">
        <v>428</v>
      </c>
      <c r="J624" s="81" t="s">
        <v>1432</v>
      </c>
      <c r="K624" s="81" t="s">
        <v>315</v>
      </c>
      <c r="L624" s="81" t="s">
        <v>7459</v>
      </c>
      <c r="M624" s="81" t="s">
        <v>7460</v>
      </c>
      <c r="N624" s="81" t="s">
        <v>1575</v>
      </c>
      <c r="O624" s="81" t="s">
        <v>1668</v>
      </c>
      <c r="P624" s="81"/>
      <c r="Q624" s="81"/>
      <c r="R624" s="81"/>
      <c r="S624" s="81"/>
      <c r="T624" s="81"/>
      <c r="U624" s="81"/>
      <c r="V624" s="81"/>
      <c r="W624" s="81"/>
      <c r="X624" s="81"/>
      <c r="Y624" s="81"/>
      <c r="Z624" s="81"/>
      <c r="AA624" s="81"/>
      <c r="AB624" s="81" t="s">
        <v>64</v>
      </c>
      <c r="AC624" s="81" t="s">
        <v>65</v>
      </c>
      <c r="AD624" s="81" t="s">
        <v>62</v>
      </c>
      <c r="AE624" s="81" t="s">
        <v>62</v>
      </c>
      <c r="AF624" s="81" t="s">
        <v>63</v>
      </c>
      <c r="AG624" s="81"/>
      <c r="AH624" s="81" t="s">
        <v>85</v>
      </c>
      <c r="AI624" s="81" t="s">
        <v>63</v>
      </c>
      <c r="AJ624" s="81" t="s">
        <v>63</v>
      </c>
      <c r="AK624" s="81" t="s">
        <v>63</v>
      </c>
      <c r="AL624" s="81" t="s">
        <v>63</v>
      </c>
      <c r="AM624" s="81" t="s">
        <v>63</v>
      </c>
      <c r="AN624" s="81"/>
      <c r="AO624" s="81"/>
      <c r="AP624" s="81" t="s">
        <v>7461</v>
      </c>
      <c r="AQ624" s="81" t="s">
        <v>7462</v>
      </c>
      <c r="AR624" s="81" t="s">
        <v>63</v>
      </c>
      <c r="AS624" s="81"/>
      <c r="AT624" s="81" t="s">
        <v>63</v>
      </c>
      <c r="AU624" s="81"/>
      <c r="AV624" s="79" t="str" cm="1">
        <f t="array" ref="AV62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24" s="79" t="str" cm="1">
        <f t="array" ref="AW62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24" s="71" t="str" cm="1">
        <f t="array" ref="AX62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24" s="81"/>
      <c r="AZ624" s="81"/>
      <c r="BA624" s="81" t="s">
        <v>7463</v>
      </c>
      <c r="BB624" s="75" t="s">
        <v>7464</v>
      </c>
      <c r="BC624" s="36"/>
      <c r="BD624" s="35"/>
    </row>
    <row r="625" spans="1:56" ht="75" customHeight="1">
      <c r="A625" s="70">
        <v>624</v>
      </c>
      <c r="B625" s="71" t="s">
        <v>7492</v>
      </c>
      <c r="C625" s="71" t="s">
        <v>735</v>
      </c>
      <c r="D625" s="71" t="s">
        <v>7493</v>
      </c>
      <c r="E625" s="71" t="s">
        <v>1452</v>
      </c>
      <c r="F625" s="71" t="s">
        <v>231</v>
      </c>
      <c r="G625" s="71" t="s">
        <v>736</v>
      </c>
      <c r="H625" s="71" t="s">
        <v>217</v>
      </c>
      <c r="I625" s="71" t="s">
        <v>1215</v>
      </c>
      <c r="J625" s="71" t="s">
        <v>1432</v>
      </c>
      <c r="K625" s="71" t="s">
        <v>243</v>
      </c>
      <c r="L625" s="71" t="s">
        <v>7494</v>
      </c>
      <c r="M625" s="71" t="s">
        <v>7495</v>
      </c>
      <c r="N625" s="71"/>
      <c r="O625" s="71"/>
      <c r="P625" s="71"/>
      <c r="Q625" s="71"/>
      <c r="R625" s="71"/>
      <c r="S625" s="71"/>
      <c r="T625" s="71"/>
      <c r="U625" s="71"/>
      <c r="V625" s="71"/>
      <c r="W625" s="71"/>
      <c r="X625" s="71"/>
      <c r="Y625" s="71"/>
      <c r="Z625" s="71"/>
      <c r="AA625" s="71"/>
      <c r="AB625" s="71" t="s">
        <v>64</v>
      </c>
      <c r="AC625" s="71" t="s">
        <v>65</v>
      </c>
      <c r="AD625" s="71" t="s">
        <v>62</v>
      </c>
      <c r="AE625" s="71" t="s">
        <v>62</v>
      </c>
      <c r="AF625" s="71" t="s">
        <v>63</v>
      </c>
      <c r="AG625" s="71"/>
      <c r="AH625" s="71" t="s">
        <v>66</v>
      </c>
      <c r="AI625" s="71" t="s">
        <v>63</v>
      </c>
      <c r="AJ625" s="71" t="s">
        <v>63</v>
      </c>
      <c r="AK625" s="71" t="s">
        <v>63</v>
      </c>
      <c r="AL625" s="71" t="s">
        <v>62</v>
      </c>
      <c r="AM625" s="71" t="s">
        <v>132</v>
      </c>
      <c r="AN625" s="71"/>
      <c r="AO625" s="71"/>
      <c r="AP625" s="71" t="s">
        <v>7496</v>
      </c>
      <c r="AQ625" s="71" t="s">
        <v>1215</v>
      </c>
      <c r="AR625" s="71" t="s">
        <v>62</v>
      </c>
      <c r="AS625" s="71"/>
      <c r="AT625" s="71" t="s">
        <v>63</v>
      </c>
      <c r="AU625" s="71"/>
      <c r="AV625" s="79" t="str" cm="1">
        <f t="array" ref="AV62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25" s="79" t="str" cm="1">
        <f t="array" ref="AW62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25" s="71" t="str" cm="1">
        <f t="array" ref="AX62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25" s="71"/>
      <c r="AZ625" s="71"/>
      <c r="BA625" s="71" t="s">
        <v>7497</v>
      </c>
      <c r="BB625" s="73" t="s">
        <v>7498</v>
      </c>
      <c r="BC625" s="36"/>
      <c r="BD625" s="35"/>
    </row>
    <row r="626" spans="1:56" ht="75" customHeight="1">
      <c r="A626" s="70">
        <v>625</v>
      </c>
      <c r="B626" s="71" t="s">
        <v>7499</v>
      </c>
      <c r="C626" s="71" t="s">
        <v>735</v>
      </c>
      <c r="D626" s="71" t="s">
        <v>7500</v>
      </c>
      <c r="E626" s="71" t="s">
        <v>1502</v>
      </c>
      <c r="F626" s="71" t="s">
        <v>231</v>
      </c>
      <c r="G626" s="71" t="s">
        <v>584</v>
      </c>
      <c r="H626" s="71" t="s">
        <v>217</v>
      </c>
      <c r="I626" s="71" t="s">
        <v>2148</v>
      </c>
      <c r="J626" s="71" t="s">
        <v>1432</v>
      </c>
      <c r="K626" s="71" t="s">
        <v>315</v>
      </c>
      <c r="L626" s="71" t="s">
        <v>7501</v>
      </c>
      <c r="M626" s="71" t="s">
        <v>7502</v>
      </c>
      <c r="N626" s="71"/>
      <c r="O626" s="71"/>
      <c r="P626" s="71"/>
      <c r="Q626" s="71"/>
      <c r="R626" s="71"/>
      <c r="S626" s="71"/>
      <c r="T626" s="71"/>
      <c r="U626" s="71"/>
      <c r="V626" s="71"/>
      <c r="W626" s="71"/>
      <c r="X626" s="71"/>
      <c r="Y626" s="71"/>
      <c r="Z626" s="71"/>
      <c r="AA626" s="71"/>
      <c r="AB626" s="71" t="s">
        <v>64</v>
      </c>
      <c r="AC626" s="71" t="s">
        <v>65</v>
      </c>
      <c r="AD626" s="71" t="s">
        <v>62</v>
      </c>
      <c r="AE626" s="71" t="s">
        <v>62</v>
      </c>
      <c r="AF626" s="71" t="s">
        <v>63</v>
      </c>
      <c r="AG626" s="71"/>
      <c r="AH626" s="71" t="s">
        <v>66</v>
      </c>
      <c r="AI626" s="71" t="s">
        <v>63</v>
      </c>
      <c r="AJ626" s="71" t="s">
        <v>63</v>
      </c>
      <c r="AK626" s="71" t="s">
        <v>63</v>
      </c>
      <c r="AL626" s="71" t="s">
        <v>62</v>
      </c>
      <c r="AM626" s="71" t="s">
        <v>63</v>
      </c>
      <c r="AN626" s="71"/>
      <c r="AO626" s="71"/>
      <c r="AP626" s="71" t="s">
        <v>7503</v>
      </c>
      <c r="AQ626" s="71" t="s">
        <v>7504</v>
      </c>
      <c r="AR626" s="71" t="s">
        <v>132</v>
      </c>
      <c r="AS626" s="71"/>
      <c r="AT626" s="71" t="s">
        <v>63</v>
      </c>
      <c r="AU626" s="71"/>
      <c r="AV626" s="79" t="str" cm="1">
        <f t="array" ref="AV62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26" s="79" t="str" cm="1">
        <f t="array" ref="AW62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26" s="71" t="str" cm="1">
        <f t="array" ref="AX62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26" s="71"/>
      <c r="AZ626" s="71"/>
      <c r="BA626" s="22" t="s">
        <v>7505</v>
      </c>
      <c r="BB626" s="73" t="s">
        <v>4888</v>
      </c>
      <c r="BC626" s="36"/>
      <c r="BD626" s="35"/>
    </row>
    <row r="627" spans="1:56" ht="75" customHeight="1">
      <c r="A627" s="70">
        <v>626</v>
      </c>
      <c r="B627" s="71" t="s">
        <v>7506</v>
      </c>
      <c r="C627" s="71" t="s">
        <v>4093</v>
      </c>
      <c r="D627" s="71" t="s">
        <v>7507</v>
      </c>
      <c r="E627" s="71" t="s">
        <v>1430</v>
      </c>
      <c r="F627" s="71" t="s">
        <v>231</v>
      </c>
      <c r="G627" s="71" t="s">
        <v>125</v>
      </c>
      <c r="H627" s="71" t="s">
        <v>233</v>
      </c>
      <c r="I627" s="71" t="s">
        <v>1215</v>
      </c>
      <c r="J627" s="71" t="s">
        <v>1432</v>
      </c>
      <c r="K627" s="71" t="s">
        <v>243</v>
      </c>
      <c r="L627" s="71" t="s">
        <v>7508</v>
      </c>
      <c r="M627" s="71" t="s">
        <v>7509</v>
      </c>
      <c r="N627" s="71" t="s">
        <v>1710</v>
      </c>
      <c r="O627" s="71" t="s">
        <v>1668</v>
      </c>
      <c r="P627" s="71"/>
      <c r="Q627" s="71"/>
      <c r="R627" s="71"/>
      <c r="S627" s="71"/>
      <c r="T627" s="71"/>
      <c r="U627" s="71"/>
      <c r="V627" s="71"/>
      <c r="W627" s="71"/>
      <c r="X627" s="71"/>
      <c r="Y627" s="71"/>
      <c r="Z627" s="71"/>
      <c r="AA627" s="71"/>
      <c r="AB627" s="71" t="s">
        <v>142</v>
      </c>
      <c r="AC627" s="71" t="s">
        <v>100</v>
      </c>
      <c r="AD627" s="71" t="s">
        <v>62</v>
      </c>
      <c r="AE627" s="71" t="s">
        <v>62</v>
      </c>
      <c r="AF627" s="71" t="s">
        <v>62</v>
      </c>
      <c r="AG627" s="71"/>
      <c r="AH627" s="71" t="s">
        <v>85</v>
      </c>
      <c r="AI627" s="71" t="s">
        <v>63</v>
      </c>
      <c r="AJ627" s="71" t="s">
        <v>62</v>
      </c>
      <c r="AK627" s="71" t="s">
        <v>62</v>
      </c>
      <c r="AL627" s="71" t="s">
        <v>132</v>
      </c>
      <c r="AM627" s="71" t="s">
        <v>62</v>
      </c>
      <c r="AN627" s="71"/>
      <c r="AO627" s="71"/>
      <c r="AP627" s="71" t="s">
        <v>7510</v>
      </c>
      <c r="AQ627" s="71" t="s">
        <v>7511</v>
      </c>
      <c r="AR627" s="71" t="s">
        <v>62</v>
      </c>
      <c r="AS627" s="71"/>
      <c r="AT627" s="71" t="s">
        <v>63</v>
      </c>
      <c r="AU627" s="71"/>
      <c r="AV627" s="79" t="str" cm="1">
        <f t="array" ref="AV62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27" s="79" t="str" cm="1">
        <f t="array" ref="AW62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27" s="71" t="str" cm="1">
        <f t="array" ref="AX62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27" s="71"/>
      <c r="AZ627" s="71"/>
      <c r="BA627" s="22" t="s">
        <v>7512</v>
      </c>
      <c r="BB627" s="73" t="s">
        <v>7513</v>
      </c>
      <c r="BC627" s="36"/>
      <c r="BD627" s="35"/>
    </row>
    <row r="628" spans="1:56" ht="75" customHeight="1">
      <c r="A628" s="70">
        <v>627</v>
      </c>
      <c r="B628" s="71" t="s">
        <v>7514</v>
      </c>
      <c r="C628" s="71" t="s">
        <v>381</v>
      </c>
      <c r="D628" s="71" t="s">
        <v>7515</v>
      </c>
      <c r="E628" s="71" t="s">
        <v>4413</v>
      </c>
      <c r="F628" s="71" t="s">
        <v>54</v>
      </c>
      <c r="G628" s="71" t="s">
        <v>125</v>
      </c>
      <c r="H628" s="71" t="s">
        <v>233</v>
      </c>
      <c r="I628" s="71" t="s">
        <v>1215</v>
      </c>
      <c r="J628" s="71" t="s">
        <v>1432</v>
      </c>
      <c r="K628" s="71" t="s">
        <v>243</v>
      </c>
      <c r="L628" s="71" t="s">
        <v>7516</v>
      </c>
      <c r="M628" s="71" t="s">
        <v>7517</v>
      </c>
      <c r="N628" s="71" t="s">
        <v>1710</v>
      </c>
      <c r="O628" s="71" t="s">
        <v>1506</v>
      </c>
      <c r="P628" s="71" t="s">
        <v>60</v>
      </c>
      <c r="Q628" s="71" t="s">
        <v>431</v>
      </c>
      <c r="R628" s="71" t="s">
        <v>189</v>
      </c>
      <c r="S628" s="71" t="s">
        <v>62</v>
      </c>
      <c r="T628" s="71" t="s">
        <v>62</v>
      </c>
      <c r="U628" s="71" t="s">
        <v>62</v>
      </c>
      <c r="V628" s="71" t="s">
        <v>62</v>
      </c>
      <c r="W628" s="71" t="s">
        <v>62</v>
      </c>
      <c r="X628" s="71" t="s">
        <v>63</v>
      </c>
      <c r="Y628" s="71" t="s">
        <v>62</v>
      </c>
      <c r="Z628" s="71" t="s">
        <v>63</v>
      </c>
      <c r="AA628" s="71" t="s">
        <v>62</v>
      </c>
      <c r="AB628" s="71" t="s">
        <v>64</v>
      </c>
      <c r="AC628" s="71" t="s">
        <v>84</v>
      </c>
      <c r="AD628" s="71" t="s">
        <v>62</v>
      </c>
      <c r="AE628" s="71" t="s">
        <v>62</v>
      </c>
      <c r="AF628" s="71" t="s">
        <v>63</v>
      </c>
      <c r="AG628" s="71" t="s">
        <v>63</v>
      </c>
      <c r="AH628" s="71" t="s">
        <v>85</v>
      </c>
      <c r="AI628" s="71" t="s">
        <v>63</v>
      </c>
      <c r="AJ628" s="71" t="s">
        <v>132</v>
      </c>
      <c r="AK628" s="71" t="s">
        <v>63</v>
      </c>
      <c r="AL628" s="71" t="s">
        <v>62</v>
      </c>
      <c r="AM628" s="71" t="s">
        <v>132</v>
      </c>
      <c r="AN628" s="71"/>
      <c r="AO628" s="71"/>
      <c r="AP628" s="71" t="s">
        <v>7518</v>
      </c>
      <c r="AQ628" s="71" t="s">
        <v>962</v>
      </c>
      <c r="AR628" s="71" t="s">
        <v>132</v>
      </c>
      <c r="AS628" s="71"/>
      <c r="AT628" s="71" t="s">
        <v>63</v>
      </c>
      <c r="AU628" s="71" t="s">
        <v>72</v>
      </c>
      <c r="AV628" s="79" t="str" cm="1">
        <f t="array" ref="AV62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28" s="79" t="str" cm="1">
        <f t="array" ref="AW62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28" s="71" t="str" cm="1">
        <f t="array" ref="AX62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28" s="71" t="s">
        <v>63</v>
      </c>
      <c r="AZ628" s="71"/>
      <c r="BA628" s="71" t="s">
        <v>7519</v>
      </c>
      <c r="BB628" s="73" t="s">
        <v>7520</v>
      </c>
      <c r="BC628" s="36"/>
      <c r="BD628" s="35"/>
    </row>
    <row r="629" spans="1:56" ht="75" customHeight="1">
      <c r="A629" s="70">
        <v>628</v>
      </c>
      <c r="B629" s="71" t="s">
        <v>7521</v>
      </c>
      <c r="C629" s="71" t="s">
        <v>706</v>
      </c>
      <c r="D629" s="71" t="s">
        <v>7522</v>
      </c>
      <c r="E629" s="71" t="s">
        <v>1505</v>
      </c>
      <c r="F629" s="71" t="s">
        <v>54</v>
      </c>
      <c r="G629" s="71" t="s">
        <v>125</v>
      </c>
      <c r="H629" s="71" t="s">
        <v>233</v>
      </c>
      <c r="I629" s="71" t="s">
        <v>953</v>
      </c>
      <c r="J629" s="71" t="s">
        <v>1432</v>
      </c>
      <c r="K629" s="71" t="s">
        <v>315</v>
      </c>
      <c r="L629" s="71" t="s">
        <v>7523</v>
      </c>
      <c r="M629" s="71" t="s">
        <v>7524</v>
      </c>
      <c r="N629" s="71" t="s">
        <v>1748</v>
      </c>
      <c r="O629" s="71" t="s">
        <v>1430</v>
      </c>
      <c r="P629" s="71" t="s">
        <v>60</v>
      </c>
      <c r="Q629" s="71" t="s">
        <v>431</v>
      </c>
      <c r="R629" s="71" t="s">
        <v>189</v>
      </c>
      <c r="S629" s="71" t="s">
        <v>62</v>
      </c>
      <c r="T629" s="71" t="s">
        <v>62</v>
      </c>
      <c r="U629" s="71" t="s">
        <v>62</v>
      </c>
      <c r="V629" s="71" t="s">
        <v>62</v>
      </c>
      <c r="W629" s="71" t="s">
        <v>63</v>
      </c>
      <c r="X629" s="71" t="s">
        <v>62</v>
      </c>
      <c r="Y629" s="71" t="s">
        <v>62</v>
      </c>
      <c r="Z629" s="71" t="s">
        <v>63</v>
      </c>
      <c r="AA629" s="71" t="s">
        <v>62</v>
      </c>
      <c r="AB629" s="71" t="s">
        <v>142</v>
      </c>
      <c r="AC629" s="71" t="s">
        <v>65</v>
      </c>
      <c r="AD629" s="71" t="s">
        <v>63</v>
      </c>
      <c r="AE629" s="71" t="s">
        <v>63</v>
      </c>
      <c r="AF629" s="71" t="s">
        <v>63</v>
      </c>
      <c r="AG629" s="71" t="s">
        <v>63</v>
      </c>
      <c r="AH629" s="71" t="s">
        <v>85</v>
      </c>
      <c r="AI629" s="71" t="s">
        <v>63</v>
      </c>
      <c r="AJ629" s="71" t="s">
        <v>63</v>
      </c>
      <c r="AK629" s="71" t="s">
        <v>63</v>
      </c>
      <c r="AL629" s="71" t="s">
        <v>62</v>
      </c>
      <c r="AM629" s="71" t="s">
        <v>63</v>
      </c>
      <c r="AN629" s="71" t="s">
        <v>7525</v>
      </c>
      <c r="AO629" s="71"/>
      <c r="AP629" s="71" t="s">
        <v>952</v>
      </c>
      <c r="AQ629" s="71" t="s">
        <v>953</v>
      </c>
      <c r="AR629" s="71" t="s">
        <v>62</v>
      </c>
      <c r="AS629" s="71"/>
      <c r="AT629" s="71" t="s">
        <v>63</v>
      </c>
      <c r="AU629" s="71" t="s">
        <v>7526</v>
      </c>
      <c r="AV629" s="79" cm="1">
        <f t="array" ref="AV62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0.06</v>
      </c>
      <c r="AW629" s="79" cm="1">
        <f t="array" ref="AW62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0.06</v>
      </c>
      <c r="AX629" s="71" t="str" cm="1">
        <f t="array" ref="AX62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629" s="71" t="s">
        <v>63</v>
      </c>
      <c r="AZ629" s="71"/>
      <c r="BA629" s="71" t="s">
        <v>7527</v>
      </c>
      <c r="BB629" s="73" t="s">
        <v>955</v>
      </c>
      <c r="BC629" s="36"/>
      <c r="BD629" s="35"/>
    </row>
    <row r="630" spans="1:56" ht="75" customHeight="1">
      <c r="A630" s="70">
        <v>629</v>
      </c>
      <c r="B630" s="71" t="s">
        <v>6304</v>
      </c>
      <c r="C630" s="71" t="s">
        <v>369</v>
      </c>
      <c r="D630" s="71" t="s">
        <v>7528</v>
      </c>
      <c r="E630" s="71" t="s">
        <v>1430</v>
      </c>
      <c r="F630" s="71" t="s">
        <v>54</v>
      </c>
      <c r="G630" s="71" t="s">
        <v>125</v>
      </c>
      <c r="H630" s="71" t="s">
        <v>233</v>
      </c>
      <c r="I630" s="71" t="s">
        <v>250</v>
      </c>
      <c r="J630" s="71" t="s">
        <v>1432</v>
      </c>
      <c r="K630" s="71" t="s">
        <v>243</v>
      </c>
      <c r="L630" s="71" t="s">
        <v>7529</v>
      </c>
      <c r="M630" s="71" t="s">
        <v>7530</v>
      </c>
      <c r="N630" s="71" t="s">
        <v>1505</v>
      </c>
      <c r="O630" s="71" t="s">
        <v>1668</v>
      </c>
      <c r="P630" s="71" t="s">
        <v>60</v>
      </c>
      <c r="Q630" s="71" t="s">
        <v>81</v>
      </c>
      <c r="R630" s="71" t="s">
        <v>1669</v>
      </c>
      <c r="S630" s="71" t="s">
        <v>62</v>
      </c>
      <c r="T630" s="71" t="s">
        <v>62</v>
      </c>
      <c r="U630" s="71" t="s">
        <v>62</v>
      </c>
      <c r="V630" s="71" t="s">
        <v>63</v>
      </c>
      <c r="W630" s="71" t="s">
        <v>63</v>
      </c>
      <c r="X630" s="71" t="s">
        <v>63</v>
      </c>
      <c r="Y630" s="71" t="s">
        <v>62</v>
      </c>
      <c r="Z630" s="71" t="s">
        <v>63</v>
      </c>
      <c r="AA630" s="71" t="s">
        <v>62</v>
      </c>
      <c r="AB630" s="71" t="s">
        <v>64</v>
      </c>
      <c r="AC630" s="71" t="s">
        <v>65</v>
      </c>
      <c r="AD630" s="71" t="s">
        <v>62</v>
      </c>
      <c r="AE630" s="71" t="s">
        <v>62</v>
      </c>
      <c r="AF630" s="71" t="s">
        <v>62</v>
      </c>
      <c r="AG630" s="71" t="s">
        <v>63</v>
      </c>
      <c r="AH630" s="71" t="s">
        <v>85</v>
      </c>
      <c r="AI630" s="71" t="s">
        <v>63</v>
      </c>
      <c r="AJ630" s="71" t="s">
        <v>63</v>
      </c>
      <c r="AK630" s="71" t="s">
        <v>63</v>
      </c>
      <c r="AL630" s="71" t="s">
        <v>62</v>
      </c>
      <c r="AM630" s="71" t="s">
        <v>63</v>
      </c>
      <c r="AN630" s="71"/>
      <c r="AO630" s="71"/>
      <c r="AP630" s="71" t="s">
        <v>7531</v>
      </c>
      <c r="AQ630" s="71" t="s">
        <v>7532</v>
      </c>
      <c r="AR630" s="71" t="s">
        <v>62</v>
      </c>
      <c r="AS630" s="71"/>
      <c r="AT630" s="71" t="s">
        <v>63</v>
      </c>
      <c r="AU630" s="71" t="s">
        <v>72</v>
      </c>
      <c r="AV630" s="79" t="str" cm="1">
        <f t="array" ref="AV63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30" s="79" t="str" cm="1">
        <f t="array" ref="AW63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30" s="71" t="str" cm="1">
        <f t="array" ref="AX63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30" s="71" t="s">
        <v>63</v>
      </c>
      <c r="AZ630" s="71"/>
      <c r="BA630" s="22" t="s">
        <v>7533</v>
      </c>
      <c r="BB630" s="73" t="s">
        <v>395</v>
      </c>
      <c r="BC630" s="36"/>
      <c r="BD630" s="35"/>
    </row>
    <row r="631" spans="1:56" ht="75" customHeight="1">
      <c r="A631" s="70">
        <v>630</v>
      </c>
      <c r="B631" s="71" t="s">
        <v>6436</v>
      </c>
      <c r="C631" s="71" t="s">
        <v>7534</v>
      </c>
      <c r="D631" s="71" t="s">
        <v>7535</v>
      </c>
      <c r="E631" s="71" t="s">
        <v>1479</v>
      </c>
      <c r="F631" s="71" t="s">
        <v>54</v>
      </c>
      <c r="G631" s="71" t="s">
        <v>125</v>
      </c>
      <c r="H631" s="71" t="s">
        <v>233</v>
      </c>
      <c r="I631" s="71" t="s">
        <v>1976</v>
      </c>
      <c r="J631" s="71" t="s">
        <v>1432</v>
      </c>
      <c r="K631" s="71" t="s">
        <v>266</v>
      </c>
      <c r="L631" s="71" t="s">
        <v>7536</v>
      </c>
      <c r="M631" s="71" t="s">
        <v>7537</v>
      </c>
      <c r="N631" s="71" t="s">
        <v>1486</v>
      </c>
      <c r="O631" s="71" t="s">
        <v>1609</v>
      </c>
      <c r="P631" s="71" t="s">
        <v>60</v>
      </c>
      <c r="Q631" s="71" t="s">
        <v>81</v>
      </c>
      <c r="R631" s="71" t="s">
        <v>1669</v>
      </c>
      <c r="S631" s="71" t="s">
        <v>62</v>
      </c>
      <c r="T631" s="71" t="s">
        <v>62</v>
      </c>
      <c r="U631" s="71" t="s">
        <v>62</v>
      </c>
      <c r="V631" s="71" t="s">
        <v>62</v>
      </c>
      <c r="W631" s="71" t="s">
        <v>62</v>
      </c>
      <c r="X631" s="71" t="s">
        <v>62</v>
      </c>
      <c r="Y631" s="71" t="s">
        <v>62</v>
      </c>
      <c r="Z631" s="71" t="s">
        <v>63</v>
      </c>
      <c r="AA631" s="71" t="s">
        <v>62</v>
      </c>
      <c r="AB631" s="71" t="s">
        <v>64</v>
      </c>
      <c r="AC631" s="71" t="s">
        <v>65</v>
      </c>
      <c r="AD631" s="71" t="s">
        <v>62</v>
      </c>
      <c r="AE631" s="71" t="s">
        <v>62</v>
      </c>
      <c r="AF631" s="71" t="s">
        <v>62</v>
      </c>
      <c r="AG631" s="71" t="s">
        <v>63</v>
      </c>
      <c r="AH631" s="71" t="s">
        <v>85</v>
      </c>
      <c r="AI631" s="71" t="s">
        <v>63</v>
      </c>
      <c r="AJ631" s="71" t="s">
        <v>132</v>
      </c>
      <c r="AK631" s="71" t="s">
        <v>63</v>
      </c>
      <c r="AL631" s="71" t="s">
        <v>62</v>
      </c>
      <c r="AM631" s="71" t="s">
        <v>63</v>
      </c>
      <c r="AN631" s="71"/>
      <c r="AO631" s="71" t="s">
        <v>7538</v>
      </c>
      <c r="AP631" s="71" t="s">
        <v>7539</v>
      </c>
      <c r="AQ631" s="71" t="s">
        <v>1976</v>
      </c>
      <c r="AR631" s="71" t="s">
        <v>62</v>
      </c>
      <c r="AS631" s="71" t="s">
        <v>7540</v>
      </c>
      <c r="AT631" s="71" t="s">
        <v>63</v>
      </c>
      <c r="AU631" s="71" t="s">
        <v>72</v>
      </c>
      <c r="AV631" s="79" t="str" cm="1">
        <f t="array" ref="AV63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31" s="79" t="str" cm="1">
        <f t="array" ref="AW63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31" s="71" t="str" cm="1">
        <f t="array" ref="AX63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31" s="71" t="s">
        <v>63</v>
      </c>
      <c r="AZ631" s="71"/>
      <c r="BA631" s="71" t="s">
        <v>7541</v>
      </c>
      <c r="BB631" s="73" t="s">
        <v>6445</v>
      </c>
      <c r="BC631" s="36"/>
      <c r="BD631" s="35"/>
    </row>
    <row r="632" spans="1:56" ht="75" customHeight="1">
      <c r="A632" s="70">
        <v>631</v>
      </c>
      <c r="B632" s="71" t="s">
        <v>1199</v>
      </c>
      <c r="C632" s="71" t="s">
        <v>735</v>
      </c>
      <c r="D632" s="71" t="s">
        <v>7542</v>
      </c>
      <c r="E632" s="71" t="s">
        <v>1565</v>
      </c>
      <c r="F632" s="71" t="s">
        <v>231</v>
      </c>
      <c r="G632" s="71" t="s">
        <v>736</v>
      </c>
      <c r="H632" s="71" t="s">
        <v>217</v>
      </c>
      <c r="I632" s="71" t="s">
        <v>250</v>
      </c>
      <c r="J632" s="71" t="s">
        <v>1432</v>
      </c>
      <c r="K632" s="71" t="s">
        <v>243</v>
      </c>
      <c r="L632" s="71" t="s">
        <v>7543</v>
      </c>
      <c r="M632" s="71" t="s">
        <v>7544</v>
      </c>
      <c r="N632" s="71"/>
      <c r="O632" s="71"/>
      <c r="P632" s="71"/>
      <c r="Q632" s="71"/>
      <c r="R632" s="71"/>
      <c r="S632" s="71"/>
      <c r="T632" s="71"/>
      <c r="U632" s="71"/>
      <c r="V632" s="71"/>
      <c r="W632" s="71"/>
      <c r="X632" s="71"/>
      <c r="Y632" s="71"/>
      <c r="Z632" s="71"/>
      <c r="AA632" s="71"/>
      <c r="AB632" s="71" t="s">
        <v>64</v>
      </c>
      <c r="AC632" s="71" t="s">
        <v>65</v>
      </c>
      <c r="AD632" s="71" t="s">
        <v>62</v>
      </c>
      <c r="AE632" s="71" t="s">
        <v>62</v>
      </c>
      <c r="AF632" s="71" t="s">
        <v>63</v>
      </c>
      <c r="AG632" s="71"/>
      <c r="AH632" s="71" t="s">
        <v>66</v>
      </c>
      <c r="AI632" s="71" t="s">
        <v>63</v>
      </c>
      <c r="AJ632" s="71" t="s">
        <v>63</v>
      </c>
      <c r="AK632" s="71" t="s">
        <v>63</v>
      </c>
      <c r="AL632" s="71" t="s">
        <v>62</v>
      </c>
      <c r="AM632" s="71" t="s">
        <v>62</v>
      </c>
      <c r="AN632" s="71"/>
      <c r="AO632" s="71"/>
      <c r="AP632" s="71" t="s">
        <v>7545</v>
      </c>
      <c r="AQ632" s="71" t="s">
        <v>7546</v>
      </c>
      <c r="AR632" s="71" t="s">
        <v>132</v>
      </c>
      <c r="AS632" s="71"/>
      <c r="AT632" s="71" t="s">
        <v>63</v>
      </c>
      <c r="AU632" s="71"/>
      <c r="AV632" s="79" t="str" cm="1">
        <f t="array" ref="AV63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32" s="79" t="str" cm="1">
        <f t="array" ref="AW63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32" s="71" t="str" cm="1">
        <f t="array" ref="AX63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32" s="71"/>
      <c r="AZ632" s="71"/>
      <c r="BA632" s="71" t="s">
        <v>7547</v>
      </c>
      <c r="BB632" s="73" t="s">
        <v>1206</v>
      </c>
      <c r="BC632" s="36"/>
      <c r="BD632" s="35"/>
    </row>
    <row r="633" spans="1:56" ht="75" customHeight="1">
      <c r="A633" s="70">
        <v>632</v>
      </c>
      <c r="B633" s="71" t="s">
        <v>7548</v>
      </c>
      <c r="C633" s="71" t="s">
        <v>7549</v>
      </c>
      <c r="D633" s="71" t="s">
        <v>7550</v>
      </c>
      <c r="E633" s="71" t="s">
        <v>1502</v>
      </c>
      <c r="F633" s="71" t="s">
        <v>231</v>
      </c>
      <c r="G633" s="71" t="s">
        <v>232</v>
      </c>
      <c r="H633" s="71" t="s">
        <v>233</v>
      </c>
      <c r="I633" s="71" t="s">
        <v>1215</v>
      </c>
      <c r="J633" s="71" t="s">
        <v>1432</v>
      </c>
      <c r="K633" s="71" t="s">
        <v>243</v>
      </c>
      <c r="L633" s="71" t="s">
        <v>7551</v>
      </c>
      <c r="M633" s="71" t="s">
        <v>7552</v>
      </c>
      <c r="N633" s="71"/>
      <c r="O633" s="71"/>
      <c r="P633" s="71"/>
      <c r="Q633" s="71"/>
      <c r="R633" s="71"/>
      <c r="S633" s="71"/>
      <c r="T633" s="71"/>
      <c r="U633" s="71"/>
      <c r="V633" s="71"/>
      <c r="W633" s="71"/>
      <c r="X633" s="71"/>
      <c r="Y633" s="71"/>
      <c r="Z633" s="71"/>
      <c r="AA633" s="71"/>
      <c r="AB633" s="71" t="s">
        <v>64</v>
      </c>
      <c r="AC633" s="71" t="s">
        <v>65</v>
      </c>
      <c r="AD633" s="71" t="s">
        <v>62</v>
      </c>
      <c r="AE633" s="71" t="s">
        <v>62</v>
      </c>
      <c r="AF633" s="71" t="s">
        <v>63</v>
      </c>
      <c r="AG633" s="71"/>
      <c r="AH633" s="71" t="s">
        <v>85</v>
      </c>
      <c r="AI633" s="71" t="s">
        <v>63</v>
      </c>
      <c r="AJ633" s="71" t="s">
        <v>62</v>
      </c>
      <c r="AK633" s="71" t="s">
        <v>63</v>
      </c>
      <c r="AL633" s="71" t="s">
        <v>63</v>
      </c>
      <c r="AM633" s="71" t="s">
        <v>63</v>
      </c>
      <c r="AN633" s="71"/>
      <c r="AO633" s="71"/>
      <c r="AP633" s="71" t="s">
        <v>7553</v>
      </c>
      <c r="AQ633" s="71" t="s">
        <v>5694</v>
      </c>
      <c r="AR633" s="71" t="s">
        <v>62</v>
      </c>
      <c r="AS633" s="71"/>
      <c r="AT633" s="71" t="s">
        <v>63</v>
      </c>
      <c r="AU633" s="71"/>
      <c r="AV633" s="79" t="str" cm="1">
        <f t="array" ref="AV63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33" s="79" t="str" cm="1">
        <f t="array" ref="AW63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33" s="71" t="str" cm="1">
        <f t="array" ref="AX63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33" s="71"/>
      <c r="AZ633" s="71"/>
      <c r="BA633" s="22" t="s">
        <v>7554</v>
      </c>
      <c r="BB633" s="73" t="s">
        <v>4450</v>
      </c>
      <c r="BC633" s="36"/>
      <c r="BD633" s="35"/>
    </row>
    <row r="634" spans="1:56" ht="75" customHeight="1">
      <c r="A634" s="70">
        <v>633</v>
      </c>
      <c r="B634" s="71" t="s">
        <v>7555</v>
      </c>
      <c r="C634" s="71" t="s">
        <v>422</v>
      </c>
      <c r="D634" s="71" t="s">
        <v>7556</v>
      </c>
      <c r="E634" s="71" t="s">
        <v>1479</v>
      </c>
      <c r="F634" s="71" t="s">
        <v>54</v>
      </c>
      <c r="G634" s="71" t="s">
        <v>125</v>
      </c>
      <c r="H634" s="71" t="s">
        <v>233</v>
      </c>
      <c r="I634" s="71" t="s">
        <v>509</v>
      </c>
      <c r="J634" s="71" t="s">
        <v>1432</v>
      </c>
      <c r="K634" s="71" t="s">
        <v>218</v>
      </c>
      <c r="L634" s="71" t="s">
        <v>7557</v>
      </c>
      <c r="M634" s="71" t="s">
        <v>7558</v>
      </c>
      <c r="N634" s="71" t="s">
        <v>1478</v>
      </c>
      <c r="O634" s="71" t="s">
        <v>1668</v>
      </c>
      <c r="P634" s="71" t="s">
        <v>60</v>
      </c>
      <c r="Q634" s="71" t="s">
        <v>155</v>
      </c>
      <c r="R634" s="71" t="s">
        <v>373</v>
      </c>
      <c r="S634" s="71" t="s">
        <v>62</v>
      </c>
      <c r="T634" s="71" t="s">
        <v>62</v>
      </c>
      <c r="U634" s="71" t="s">
        <v>62</v>
      </c>
      <c r="V634" s="71" t="s">
        <v>62</v>
      </c>
      <c r="W634" s="71" t="s">
        <v>63</v>
      </c>
      <c r="X634" s="71" t="s">
        <v>63</v>
      </c>
      <c r="Y634" s="71" t="s">
        <v>62</v>
      </c>
      <c r="Z634" s="71" t="s">
        <v>62</v>
      </c>
      <c r="AA634" s="71" t="s">
        <v>62</v>
      </c>
      <c r="AB634" s="71" t="s">
        <v>142</v>
      </c>
      <c r="AC634" s="71" t="s">
        <v>84</v>
      </c>
      <c r="AD634" s="71" t="s">
        <v>62</v>
      </c>
      <c r="AE634" s="71" t="s">
        <v>62</v>
      </c>
      <c r="AF634" s="71" t="s">
        <v>62</v>
      </c>
      <c r="AG634" s="71" t="s">
        <v>63</v>
      </c>
      <c r="AH634" s="71" t="s">
        <v>85</v>
      </c>
      <c r="AI634" s="71" t="s">
        <v>63</v>
      </c>
      <c r="AJ634" s="71" t="s">
        <v>132</v>
      </c>
      <c r="AK634" s="71" t="s">
        <v>63</v>
      </c>
      <c r="AL634" s="71" t="s">
        <v>62</v>
      </c>
      <c r="AM634" s="71" t="s">
        <v>62</v>
      </c>
      <c r="AN634" s="71" t="s">
        <v>7559</v>
      </c>
      <c r="AO634" s="71" t="s">
        <v>7560</v>
      </c>
      <c r="AP634" s="71" t="s">
        <v>7561</v>
      </c>
      <c r="AQ634" s="71" t="s">
        <v>509</v>
      </c>
      <c r="AR634" s="71" t="s">
        <v>62</v>
      </c>
      <c r="AS634" s="71"/>
      <c r="AT634" s="71" t="s">
        <v>63</v>
      </c>
      <c r="AU634" s="71" t="s">
        <v>7562</v>
      </c>
      <c r="AV634" s="79" cm="1">
        <f t="array" ref="AV63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0.04</v>
      </c>
      <c r="AW634" s="79" cm="1">
        <f t="array" ref="AW63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0.06</v>
      </c>
      <c r="AX634" s="71" t="str" cm="1">
        <f t="array" ref="AX63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range</v>
      </c>
      <c r="AY634" s="71" t="s">
        <v>63</v>
      </c>
      <c r="AZ634" s="71"/>
      <c r="BA634" s="71" t="s">
        <v>7563</v>
      </c>
      <c r="BB634" s="73" t="s">
        <v>7564</v>
      </c>
      <c r="BC634" s="36"/>
      <c r="BD634" s="35"/>
    </row>
    <row r="635" spans="1:56" ht="75" customHeight="1">
      <c r="A635" s="70">
        <v>634</v>
      </c>
      <c r="B635" s="71" t="s">
        <v>7565</v>
      </c>
      <c r="C635" s="71" t="s">
        <v>735</v>
      </c>
      <c r="D635" s="71" t="s">
        <v>7566</v>
      </c>
      <c r="E635" s="71" t="s">
        <v>1430</v>
      </c>
      <c r="F635" s="71" t="s">
        <v>231</v>
      </c>
      <c r="G635" s="71" t="s">
        <v>736</v>
      </c>
      <c r="H635" s="71" t="s">
        <v>217</v>
      </c>
      <c r="I635" s="71" t="s">
        <v>2062</v>
      </c>
      <c r="J635" s="71" t="s">
        <v>1432</v>
      </c>
      <c r="K635" s="71" t="s">
        <v>218</v>
      </c>
      <c r="L635" s="71" t="s">
        <v>7567</v>
      </c>
      <c r="M635" s="71" t="s">
        <v>7568</v>
      </c>
      <c r="N635" s="71"/>
      <c r="O635" s="71"/>
      <c r="P635" s="71"/>
      <c r="Q635" s="71"/>
      <c r="R635" s="71"/>
      <c r="S635" s="71"/>
      <c r="T635" s="71"/>
      <c r="U635" s="71"/>
      <c r="V635" s="71"/>
      <c r="W635" s="71"/>
      <c r="X635" s="71"/>
      <c r="Y635" s="71"/>
      <c r="Z635" s="71"/>
      <c r="AA635" s="71"/>
      <c r="AB635" s="71" t="s">
        <v>64</v>
      </c>
      <c r="AC635" s="71" t="s">
        <v>65</v>
      </c>
      <c r="AD635" s="71" t="s">
        <v>62</v>
      </c>
      <c r="AE635" s="71" t="s">
        <v>62</v>
      </c>
      <c r="AF635" s="71" t="s">
        <v>63</v>
      </c>
      <c r="AG635" s="71"/>
      <c r="AH635" s="71" t="s">
        <v>66</v>
      </c>
      <c r="AI635" s="71" t="s">
        <v>63</v>
      </c>
      <c r="AJ635" s="71" t="s">
        <v>63</v>
      </c>
      <c r="AK635" s="71" t="s">
        <v>63</v>
      </c>
      <c r="AL635" s="71" t="s">
        <v>62</v>
      </c>
      <c r="AM635" s="71" t="s">
        <v>63</v>
      </c>
      <c r="AN635" s="71"/>
      <c r="AO635" s="71"/>
      <c r="AP635" s="71" t="s">
        <v>7569</v>
      </c>
      <c r="AQ635" s="71" t="s">
        <v>7570</v>
      </c>
      <c r="AR635" s="71" t="s">
        <v>63</v>
      </c>
      <c r="AS635" s="71"/>
      <c r="AT635" s="71" t="s">
        <v>63</v>
      </c>
      <c r="AU635" s="71"/>
      <c r="AV635" s="79" t="str" cm="1">
        <f t="array" ref="AV63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35" s="79" t="str" cm="1">
        <f t="array" ref="AW63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35" s="71" t="str" cm="1">
        <f t="array" ref="AX63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35" s="71"/>
      <c r="AZ635" s="71"/>
      <c r="BA635" s="71" t="s">
        <v>7571</v>
      </c>
      <c r="BB635" s="73" t="s">
        <v>7572</v>
      </c>
      <c r="BC635" s="36"/>
      <c r="BD635" s="35"/>
    </row>
    <row r="636" spans="1:56" ht="75" customHeight="1">
      <c r="A636" s="70">
        <v>635</v>
      </c>
      <c r="B636" s="71" t="s">
        <v>7573</v>
      </c>
      <c r="C636" s="71" t="s">
        <v>7465</v>
      </c>
      <c r="D636" s="71" t="s">
        <v>7574</v>
      </c>
      <c r="E636" s="71" t="s">
        <v>1478</v>
      </c>
      <c r="F636" s="71" t="s">
        <v>54</v>
      </c>
      <c r="G636" s="71" t="s">
        <v>125</v>
      </c>
      <c r="H636" s="71" t="s">
        <v>233</v>
      </c>
      <c r="I636" s="71" t="s">
        <v>790</v>
      </c>
      <c r="J636" s="71" t="s">
        <v>1432</v>
      </c>
      <c r="K636" s="71" t="s">
        <v>218</v>
      </c>
      <c r="L636" s="71" t="s">
        <v>7575</v>
      </c>
      <c r="M636" s="71" t="s">
        <v>7576</v>
      </c>
      <c r="N636" s="71" t="s">
        <v>1430</v>
      </c>
      <c r="O636" s="71" t="s">
        <v>1668</v>
      </c>
      <c r="P636" s="71" t="s">
        <v>60</v>
      </c>
      <c r="Q636" s="71" t="s">
        <v>155</v>
      </c>
      <c r="R636" s="71" t="s">
        <v>189</v>
      </c>
      <c r="S636" s="71" t="s">
        <v>63</v>
      </c>
      <c r="T636" s="71" t="s">
        <v>62</v>
      </c>
      <c r="U636" s="71" t="s">
        <v>62</v>
      </c>
      <c r="V636" s="71" t="s">
        <v>62</v>
      </c>
      <c r="W636" s="71" t="s">
        <v>62</v>
      </c>
      <c r="X636" s="71" t="s">
        <v>62</v>
      </c>
      <c r="Y636" s="71" t="s">
        <v>62</v>
      </c>
      <c r="Z636" s="71" t="s">
        <v>63</v>
      </c>
      <c r="AA636" s="71" t="s">
        <v>63</v>
      </c>
      <c r="AB636" s="71" t="s">
        <v>64</v>
      </c>
      <c r="AC636" s="71" t="s">
        <v>84</v>
      </c>
      <c r="AD636" s="71" t="s">
        <v>62</v>
      </c>
      <c r="AE636" s="71" t="s">
        <v>62</v>
      </c>
      <c r="AF636" s="71" t="s">
        <v>62</v>
      </c>
      <c r="AG636" s="71" t="s">
        <v>63</v>
      </c>
      <c r="AH636" s="71" t="s">
        <v>85</v>
      </c>
      <c r="AI636" s="71" t="s">
        <v>63</v>
      </c>
      <c r="AJ636" s="71" t="s">
        <v>63</v>
      </c>
      <c r="AK636" s="71" t="s">
        <v>63</v>
      </c>
      <c r="AL636" s="71" t="s">
        <v>132</v>
      </c>
      <c r="AM636" s="71" t="s">
        <v>63</v>
      </c>
      <c r="AN636" s="71" t="s">
        <v>7577</v>
      </c>
      <c r="AO636" s="71" t="s">
        <v>7578</v>
      </c>
      <c r="AP636" s="71" t="s">
        <v>7579</v>
      </c>
      <c r="AQ636" s="71" t="s">
        <v>7580</v>
      </c>
      <c r="AR636" s="71" t="s">
        <v>62</v>
      </c>
      <c r="AS636" s="71"/>
      <c r="AT636" s="71" t="s">
        <v>63</v>
      </c>
      <c r="AU636" s="71" t="s">
        <v>72</v>
      </c>
      <c r="AV636" s="79" t="str" cm="1">
        <f t="array" ref="AV63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36" s="79" t="str" cm="1">
        <f t="array" ref="AW63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36" s="71" t="str" cm="1">
        <f t="array" ref="AX63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36" s="71" t="s">
        <v>63</v>
      </c>
      <c r="AZ636" s="71"/>
      <c r="BA636" s="22" t="s">
        <v>7581</v>
      </c>
      <c r="BB636" s="73" t="s">
        <v>7582</v>
      </c>
      <c r="BC636" s="36"/>
      <c r="BD636" s="35"/>
    </row>
    <row r="637" spans="1:56" ht="75" customHeight="1">
      <c r="A637" s="70">
        <v>636</v>
      </c>
      <c r="B637" s="71" t="s">
        <v>7583</v>
      </c>
      <c r="C637" s="71" t="s">
        <v>2120</v>
      </c>
      <c r="D637" s="71" t="s">
        <v>7584</v>
      </c>
      <c r="E637" s="71" t="s">
        <v>1452</v>
      </c>
      <c r="F637" s="71" t="s">
        <v>231</v>
      </c>
      <c r="G637" s="71" t="s">
        <v>1311</v>
      </c>
      <c r="H637" s="71" t="s">
        <v>233</v>
      </c>
      <c r="I637" s="71" t="s">
        <v>608</v>
      </c>
      <c r="J637" s="71" t="s">
        <v>1432</v>
      </c>
      <c r="K637" s="71" t="s">
        <v>266</v>
      </c>
      <c r="L637" s="71" t="s">
        <v>7585</v>
      </c>
      <c r="M637" s="71" t="s">
        <v>7586</v>
      </c>
      <c r="N637" s="71"/>
      <c r="O637" s="71" t="s">
        <v>7587</v>
      </c>
      <c r="P637" s="71"/>
      <c r="Q637" s="71"/>
      <c r="R637" s="71"/>
      <c r="S637" s="71"/>
      <c r="T637" s="71"/>
      <c r="U637" s="71"/>
      <c r="V637" s="71"/>
      <c r="W637" s="71"/>
      <c r="X637" s="71"/>
      <c r="Y637" s="71"/>
      <c r="Z637" s="71"/>
      <c r="AA637" s="71"/>
      <c r="AB637" s="71" t="s">
        <v>64</v>
      </c>
      <c r="AC637" s="71" t="s">
        <v>100</v>
      </c>
      <c r="AD637" s="71" t="s">
        <v>62</v>
      </c>
      <c r="AE637" s="71" t="s">
        <v>62</v>
      </c>
      <c r="AF637" s="71" t="s">
        <v>63</v>
      </c>
      <c r="AG637" s="71"/>
      <c r="AH637" s="71" t="s">
        <v>85</v>
      </c>
      <c r="AI637" s="71" t="s">
        <v>63</v>
      </c>
      <c r="AJ637" s="71" t="s">
        <v>63</v>
      </c>
      <c r="AK637" s="71" t="s">
        <v>63</v>
      </c>
      <c r="AL637" s="71" t="s">
        <v>62</v>
      </c>
      <c r="AM637" s="71" t="s">
        <v>132</v>
      </c>
      <c r="AN637" s="71"/>
      <c r="AO637" s="71"/>
      <c r="AP637" s="71" t="s">
        <v>7588</v>
      </c>
      <c r="AQ637" s="71" t="s">
        <v>608</v>
      </c>
      <c r="AR637" s="71" t="s">
        <v>62</v>
      </c>
      <c r="AS637" s="71"/>
      <c r="AT637" s="71" t="s">
        <v>62</v>
      </c>
      <c r="AU637" s="71"/>
      <c r="AV637" s="79" t="str" cm="1">
        <f t="array" ref="AV63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37" s="79" t="str" cm="1">
        <f t="array" ref="AW63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37" s="71" t="str" cm="1">
        <f t="array" ref="AX63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37" s="71"/>
      <c r="AZ637" s="71"/>
      <c r="BA637" s="71" t="s">
        <v>7589</v>
      </c>
      <c r="BB637" s="73" t="s">
        <v>7590</v>
      </c>
      <c r="BC637" s="36"/>
      <c r="BD637" s="35"/>
    </row>
    <row r="638" spans="1:56" ht="75" customHeight="1">
      <c r="A638" s="70">
        <v>637</v>
      </c>
      <c r="B638" s="71" t="s">
        <v>4776</v>
      </c>
      <c r="C638" s="71" t="s">
        <v>735</v>
      </c>
      <c r="D638" s="71" t="s">
        <v>7591</v>
      </c>
      <c r="E638" s="71" t="s">
        <v>1748</v>
      </c>
      <c r="F638" s="71" t="s">
        <v>231</v>
      </c>
      <c r="G638" s="71" t="s">
        <v>584</v>
      </c>
      <c r="H638" s="71" t="s">
        <v>217</v>
      </c>
      <c r="I638" s="71" t="s">
        <v>1215</v>
      </c>
      <c r="J638" s="71" t="s">
        <v>1432</v>
      </c>
      <c r="K638" s="71" t="s">
        <v>243</v>
      </c>
      <c r="L638" s="71" t="s">
        <v>7592</v>
      </c>
      <c r="M638" s="71" t="s">
        <v>7593</v>
      </c>
      <c r="N638" s="71"/>
      <c r="O638" s="71"/>
      <c r="P638" s="71"/>
      <c r="Q638" s="71"/>
      <c r="R638" s="71"/>
      <c r="S638" s="71"/>
      <c r="T638" s="71"/>
      <c r="U638" s="71"/>
      <c r="V638" s="71"/>
      <c r="W638" s="71"/>
      <c r="X638" s="71"/>
      <c r="Y638" s="71"/>
      <c r="Z638" s="71"/>
      <c r="AA638" s="71"/>
      <c r="AB638" s="71" t="s">
        <v>64</v>
      </c>
      <c r="AC638" s="71" t="s">
        <v>65</v>
      </c>
      <c r="AD638" s="71" t="s">
        <v>62</v>
      </c>
      <c r="AE638" s="71" t="s">
        <v>62</v>
      </c>
      <c r="AF638" s="71" t="s">
        <v>63</v>
      </c>
      <c r="AG638" s="71"/>
      <c r="AH638" s="71" t="s">
        <v>66</v>
      </c>
      <c r="AI638" s="71" t="s">
        <v>63</v>
      </c>
      <c r="AJ638" s="71" t="s">
        <v>132</v>
      </c>
      <c r="AK638" s="71" t="s">
        <v>63</v>
      </c>
      <c r="AL638" s="71" t="s">
        <v>62</v>
      </c>
      <c r="AM638" s="71" t="s">
        <v>63</v>
      </c>
      <c r="AN638" s="71"/>
      <c r="AO638" s="71"/>
      <c r="AP638" s="71" t="s">
        <v>7594</v>
      </c>
      <c r="AQ638" s="71" t="s">
        <v>7595</v>
      </c>
      <c r="AR638" s="71" t="s">
        <v>62</v>
      </c>
      <c r="AS638" s="71"/>
      <c r="AT638" s="71" t="s">
        <v>63</v>
      </c>
      <c r="AU638" s="71"/>
      <c r="AV638" s="79" t="str" cm="1">
        <f t="array" ref="AV63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38" s="79" t="str" cm="1">
        <f t="array" ref="AW63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38" s="71" t="str" cm="1">
        <f t="array" ref="AX63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38" s="71"/>
      <c r="AZ638" s="71"/>
      <c r="BA638" s="71" t="s">
        <v>7596</v>
      </c>
      <c r="BB638" s="73" t="s">
        <v>4450</v>
      </c>
      <c r="BC638" s="36"/>
      <c r="BD638" s="35"/>
    </row>
    <row r="639" spans="1:56" ht="75" customHeight="1">
      <c r="A639" s="70">
        <v>638</v>
      </c>
      <c r="B639" s="71" t="s">
        <v>2044</v>
      </c>
      <c r="C639" s="71" t="s">
        <v>735</v>
      </c>
      <c r="D639" s="71" t="s">
        <v>7597</v>
      </c>
      <c r="E639" s="71" t="s">
        <v>1461</v>
      </c>
      <c r="F639" s="71" t="s">
        <v>231</v>
      </c>
      <c r="G639" s="71" t="s">
        <v>736</v>
      </c>
      <c r="H639" s="71" t="s">
        <v>217</v>
      </c>
      <c r="I639" s="71" t="s">
        <v>2046</v>
      </c>
      <c r="J639" s="71" t="s">
        <v>1432</v>
      </c>
      <c r="K639" s="71" t="s">
        <v>243</v>
      </c>
      <c r="L639" s="71" t="s">
        <v>7598</v>
      </c>
      <c r="M639" s="71" t="s">
        <v>7599</v>
      </c>
      <c r="N639" s="71"/>
      <c r="O639" s="71"/>
      <c r="P639" s="71"/>
      <c r="Q639" s="71"/>
      <c r="R639" s="71"/>
      <c r="S639" s="71"/>
      <c r="T639" s="71"/>
      <c r="U639" s="71"/>
      <c r="V639" s="71"/>
      <c r="W639" s="71"/>
      <c r="X639" s="71"/>
      <c r="Y639" s="71"/>
      <c r="Z639" s="71"/>
      <c r="AA639" s="71"/>
      <c r="AB639" s="71" t="s">
        <v>64</v>
      </c>
      <c r="AC639" s="71" t="s">
        <v>65</v>
      </c>
      <c r="AD639" s="71" t="s">
        <v>62</v>
      </c>
      <c r="AE639" s="71" t="s">
        <v>62</v>
      </c>
      <c r="AF639" s="71" t="s">
        <v>63</v>
      </c>
      <c r="AG639" s="71"/>
      <c r="AH639" s="71" t="s">
        <v>66</v>
      </c>
      <c r="AI639" s="71" t="s">
        <v>63</v>
      </c>
      <c r="AJ639" s="71" t="s">
        <v>63</v>
      </c>
      <c r="AK639" s="71" t="s">
        <v>63</v>
      </c>
      <c r="AL639" s="71" t="s">
        <v>62</v>
      </c>
      <c r="AM639" s="71" t="s">
        <v>63</v>
      </c>
      <c r="AN639" s="71"/>
      <c r="AO639" s="71"/>
      <c r="AP639" s="71" t="s">
        <v>7600</v>
      </c>
      <c r="AQ639" s="71" t="s">
        <v>7601</v>
      </c>
      <c r="AR639" s="71" t="s">
        <v>63</v>
      </c>
      <c r="AS639" s="71"/>
      <c r="AT639" s="71" t="s">
        <v>63</v>
      </c>
      <c r="AU639" s="71"/>
      <c r="AV639" s="79" t="str" cm="1">
        <f t="array" ref="AV63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39" s="79" t="str" cm="1">
        <f t="array" ref="AW63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39" s="71" t="str" cm="1">
        <f t="array" ref="AX63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39" s="71"/>
      <c r="AZ639" s="71"/>
      <c r="BA639" s="71" t="s">
        <v>7602</v>
      </c>
      <c r="BB639" s="73" t="s">
        <v>2052</v>
      </c>
      <c r="BC639" s="36"/>
      <c r="BD639" s="35"/>
    </row>
    <row r="640" spans="1:56" ht="75" customHeight="1">
      <c r="A640" s="70">
        <v>639</v>
      </c>
      <c r="B640" s="71" t="s">
        <v>7603</v>
      </c>
      <c r="C640" s="71" t="s">
        <v>7604</v>
      </c>
      <c r="D640" s="71" t="s">
        <v>7605</v>
      </c>
      <c r="E640" s="71" t="s">
        <v>1494</v>
      </c>
      <c r="F640" s="71" t="s">
        <v>54</v>
      </c>
      <c r="G640" s="71" t="s">
        <v>201</v>
      </c>
      <c r="H640" s="71" t="s">
        <v>233</v>
      </c>
      <c r="I640" s="71" t="s">
        <v>608</v>
      </c>
      <c r="J640" s="71" t="s">
        <v>1432</v>
      </c>
      <c r="K640" s="71" t="s">
        <v>266</v>
      </c>
      <c r="L640" s="71" t="s">
        <v>7606</v>
      </c>
      <c r="M640" s="71" t="s">
        <v>7607</v>
      </c>
      <c r="N640" s="71" t="s">
        <v>1710</v>
      </c>
      <c r="O640" s="71" t="s">
        <v>1668</v>
      </c>
      <c r="P640" s="71" t="s">
        <v>60</v>
      </c>
      <c r="Q640" s="71" t="s">
        <v>81</v>
      </c>
      <c r="R640" s="71" t="s">
        <v>1669</v>
      </c>
      <c r="S640" s="71" t="s">
        <v>62</v>
      </c>
      <c r="T640" s="71" t="s">
        <v>62</v>
      </c>
      <c r="U640" s="71" t="s">
        <v>62</v>
      </c>
      <c r="V640" s="71" t="s">
        <v>63</v>
      </c>
      <c r="W640" s="71" t="s">
        <v>62</v>
      </c>
      <c r="X640" s="71" t="s">
        <v>63</v>
      </c>
      <c r="Y640" s="71" t="s">
        <v>62</v>
      </c>
      <c r="Z640" s="71" t="s">
        <v>63</v>
      </c>
      <c r="AA640" s="71" t="s">
        <v>62</v>
      </c>
      <c r="AB640" s="71" t="s">
        <v>142</v>
      </c>
      <c r="AC640" s="71" t="s">
        <v>84</v>
      </c>
      <c r="AD640" s="71" t="s">
        <v>62</v>
      </c>
      <c r="AE640" s="71" t="s">
        <v>62</v>
      </c>
      <c r="AF640" s="71" t="s">
        <v>63</v>
      </c>
      <c r="AG640" s="71" t="s">
        <v>63</v>
      </c>
      <c r="AH640" s="71" t="s">
        <v>85</v>
      </c>
      <c r="AI640" s="71" t="s">
        <v>63</v>
      </c>
      <c r="AJ640" s="71" t="s">
        <v>63</v>
      </c>
      <c r="AK640" s="71" t="s">
        <v>63</v>
      </c>
      <c r="AL640" s="71" t="s">
        <v>63</v>
      </c>
      <c r="AM640" s="71" t="s">
        <v>63</v>
      </c>
      <c r="AN640" s="71" t="s">
        <v>7608</v>
      </c>
      <c r="AO640" s="71" t="s">
        <v>7609</v>
      </c>
      <c r="AP640" s="71" t="s">
        <v>7610</v>
      </c>
      <c r="AQ640" s="71" t="s">
        <v>6204</v>
      </c>
      <c r="AR640" s="71" t="s">
        <v>62</v>
      </c>
      <c r="AS640" s="71" t="s">
        <v>7611</v>
      </c>
      <c r="AT640" s="71" t="s">
        <v>63</v>
      </c>
      <c r="AU640" s="71" t="s">
        <v>72</v>
      </c>
      <c r="AV640" s="79" t="str" cm="1">
        <f t="array" ref="AV64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40" s="79" t="str" cm="1">
        <f t="array" ref="AW64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40" s="71" t="str" cm="1">
        <f t="array" ref="AX64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40" s="71" t="s">
        <v>63</v>
      </c>
      <c r="AZ640" s="71"/>
      <c r="BA640" s="22" t="s">
        <v>7612</v>
      </c>
      <c r="BB640" s="73" t="s">
        <v>7613</v>
      </c>
      <c r="BC640" s="36"/>
      <c r="BD640" s="35"/>
    </row>
    <row r="641" spans="1:56" ht="75" customHeight="1">
      <c r="A641" s="70">
        <v>640</v>
      </c>
      <c r="B641" s="71" t="s">
        <v>7614</v>
      </c>
      <c r="C641" s="71" t="s">
        <v>264</v>
      </c>
      <c r="D641" s="71" t="s">
        <v>7615</v>
      </c>
      <c r="E641" s="71" t="s">
        <v>1479</v>
      </c>
      <c r="F641" s="71" t="s">
        <v>54</v>
      </c>
      <c r="G641" s="71" t="s">
        <v>125</v>
      </c>
      <c r="H641" s="71" t="s">
        <v>233</v>
      </c>
      <c r="I641" s="71" t="s">
        <v>194</v>
      </c>
      <c r="J641" s="71" t="s">
        <v>1432</v>
      </c>
      <c r="K641" s="71" t="s">
        <v>315</v>
      </c>
      <c r="L641" s="71" t="s">
        <v>7616</v>
      </c>
      <c r="M641" s="71" t="s">
        <v>7617</v>
      </c>
      <c r="N641" s="71" t="s">
        <v>1478</v>
      </c>
      <c r="O641" s="71" t="s">
        <v>1668</v>
      </c>
      <c r="P641" s="71" t="s">
        <v>60</v>
      </c>
      <c r="Q641" s="71" t="s">
        <v>81</v>
      </c>
      <c r="R641" s="71" t="s">
        <v>1669</v>
      </c>
      <c r="S641" s="71" t="s">
        <v>63</v>
      </c>
      <c r="T641" s="71" t="s">
        <v>63</v>
      </c>
      <c r="U641" s="71" t="s">
        <v>63</v>
      </c>
      <c r="V641" s="71" t="s">
        <v>62</v>
      </c>
      <c r="W641" s="71" t="s">
        <v>63</v>
      </c>
      <c r="X641" s="71" t="s">
        <v>63</v>
      </c>
      <c r="Y641" s="71" t="s">
        <v>62</v>
      </c>
      <c r="Z641" s="71" t="s">
        <v>63</v>
      </c>
      <c r="AA641" s="71" t="s">
        <v>62</v>
      </c>
      <c r="AB641" s="71" t="s">
        <v>189</v>
      </c>
      <c r="AC641" s="71" t="s">
        <v>100</v>
      </c>
      <c r="AD641" s="71" t="s">
        <v>62</v>
      </c>
      <c r="AE641" s="71" t="s">
        <v>62</v>
      </c>
      <c r="AF641" s="71" t="s">
        <v>63</v>
      </c>
      <c r="AG641" s="71" t="s">
        <v>63</v>
      </c>
      <c r="AH641" s="71" t="s">
        <v>66</v>
      </c>
      <c r="AI641" s="71" t="s">
        <v>63</v>
      </c>
      <c r="AJ641" s="71" t="s">
        <v>62</v>
      </c>
      <c r="AK641" s="71" t="s">
        <v>62</v>
      </c>
      <c r="AL641" s="71" t="s">
        <v>62</v>
      </c>
      <c r="AM641" s="71" t="s">
        <v>63</v>
      </c>
      <c r="AN641" s="71"/>
      <c r="AO641" s="71" t="s">
        <v>7618</v>
      </c>
      <c r="AP641" s="71" t="s">
        <v>7619</v>
      </c>
      <c r="AQ641" s="71" t="s">
        <v>194</v>
      </c>
      <c r="AR641" s="71" t="s">
        <v>62</v>
      </c>
      <c r="AS641" s="71"/>
      <c r="AT641" s="71" t="s">
        <v>62</v>
      </c>
      <c r="AU641" s="71" t="s">
        <v>72</v>
      </c>
      <c r="AV641" s="79" t="str" cm="1">
        <f t="array" ref="AV64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41" s="79" t="str" cm="1">
        <f t="array" ref="AW64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41" s="71" t="str" cm="1">
        <f t="array" ref="AX64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41" s="71" t="s">
        <v>63</v>
      </c>
      <c r="AZ641" s="71"/>
      <c r="BA641" s="71" t="s">
        <v>7620</v>
      </c>
      <c r="BB641" s="73" t="s">
        <v>7621</v>
      </c>
      <c r="BC641" s="36"/>
      <c r="BD641" s="35"/>
    </row>
    <row r="642" spans="1:56" ht="75" customHeight="1">
      <c r="A642" s="70">
        <v>641</v>
      </c>
      <c r="B642" s="71" t="s">
        <v>7622</v>
      </c>
      <c r="C642" s="71" t="s">
        <v>264</v>
      </c>
      <c r="D642" s="71" t="s">
        <v>7623</v>
      </c>
      <c r="E642" s="71" t="s">
        <v>1479</v>
      </c>
      <c r="F642" s="71" t="s">
        <v>54</v>
      </c>
      <c r="G642" s="71" t="s">
        <v>125</v>
      </c>
      <c r="H642" s="71" t="s">
        <v>233</v>
      </c>
      <c r="I642" s="71" t="s">
        <v>428</v>
      </c>
      <c r="J642" s="71" t="s">
        <v>1432</v>
      </c>
      <c r="K642" s="71" t="s">
        <v>315</v>
      </c>
      <c r="L642" s="71" t="s">
        <v>7624</v>
      </c>
      <c r="M642" s="71" t="s">
        <v>7625</v>
      </c>
      <c r="N642" s="71" t="s">
        <v>1502</v>
      </c>
      <c r="O642" s="71" t="s">
        <v>1609</v>
      </c>
      <c r="P642" s="71" t="s">
        <v>60</v>
      </c>
      <c r="Q642" s="71" t="s">
        <v>81</v>
      </c>
      <c r="R642" s="71" t="s">
        <v>1669</v>
      </c>
      <c r="S642" s="71" t="s">
        <v>62</v>
      </c>
      <c r="T642" s="71" t="s">
        <v>62</v>
      </c>
      <c r="U642" s="71" t="s">
        <v>62</v>
      </c>
      <c r="V642" s="71" t="s">
        <v>62</v>
      </c>
      <c r="W642" s="71" t="s">
        <v>62</v>
      </c>
      <c r="X642" s="71" t="s">
        <v>62</v>
      </c>
      <c r="Y642" s="71" t="s">
        <v>62</v>
      </c>
      <c r="Z642" s="71" t="s">
        <v>63</v>
      </c>
      <c r="AA642" s="71" t="s">
        <v>62</v>
      </c>
      <c r="AB642" s="71" t="s">
        <v>64</v>
      </c>
      <c r="AC642" s="71" t="s">
        <v>100</v>
      </c>
      <c r="AD642" s="71" t="s">
        <v>62</v>
      </c>
      <c r="AE642" s="71" t="s">
        <v>62</v>
      </c>
      <c r="AF642" s="71" t="s">
        <v>63</v>
      </c>
      <c r="AG642" s="71" t="s">
        <v>63</v>
      </c>
      <c r="AH642" s="71" t="s">
        <v>85</v>
      </c>
      <c r="AI642" s="71" t="s">
        <v>63</v>
      </c>
      <c r="AJ642" s="71" t="s">
        <v>63</v>
      </c>
      <c r="AK642" s="71" t="s">
        <v>63</v>
      </c>
      <c r="AL642" s="71" t="s">
        <v>62</v>
      </c>
      <c r="AM642" s="71" t="s">
        <v>63</v>
      </c>
      <c r="AN642" s="71" t="s">
        <v>7626</v>
      </c>
      <c r="AO642" s="71" t="s">
        <v>7627</v>
      </c>
      <c r="AP642" s="71" t="s">
        <v>7628</v>
      </c>
      <c r="AQ642" s="71" t="s">
        <v>7629</v>
      </c>
      <c r="AR642" s="71" t="s">
        <v>62</v>
      </c>
      <c r="AS642" s="71"/>
      <c r="AT642" s="71" t="s">
        <v>63</v>
      </c>
      <c r="AU642" s="71" t="s">
        <v>1713</v>
      </c>
      <c r="AV642" s="79" cm="1">
        <f t="array" ref="AV64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642" s="79" cm="1">
        <f t="array" ref="AW64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642" s="71" t="str" cm="1">
        <f t="array" ref="AX64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642" s="71" t="s">
        <v>63</v>
      </c>
      <c r="AZ642" s="71"/>
      <c r="BA642" s="71" t="s">
        <v>7630</v>
      </c>
      <c r="BB642" s="73" t="s">
        <v>7631</v>
      </c>
      <c r="BC642" s="36"/>
      <c r="BD642" s="35"/>
    </row>
    <row r="643" spans="1:56" ht="75" customHeight="1">
      <c r="A643" s="70">
        <v>642</v>
      </c>
      <c r="B643" s="71" t="s">
        <v>7632</v>
      </c>
      <c r="C643" s="71" t="s">
        <v>381</v>
      </c>
      <c r="D643" s="71" t="s">
        <v>7633</v>
      </c>
      <c r="E643" s="71" t="s">
        <v>1494</v>
      </c>
      <c r="F643" s="71" t="s">
        <v>54</v>
      </c>
      <c r="G643" s="71" t="s">
        <v>584</v>
      </c>
      <c r="H643" s="71" t="s">
        <v>233</v>
      </c>
      <c r="I643" s="71" t="s">
        <v>1215</v>
      </c>
      <c r="J643" s="71" t="s">
        <v>1432</v>
      </c>
      <c r="K643" s="71" t="s">
        <v>243</v>
      </c>
      <c r="L643" s="71" t="s">
        <v>7634</v>
      </c>
      <c r="M643" s="71" t="s">
        <v>7635</v>
      </c>
      <c r="N643" s="71" t="s">
        <v>1710</v>
      </c>
      <c r="O643" s="71" t="s">
        <v>1668</v>
      </c>
      <c r="P643" s="71" t="s">
        <v>60</v>
      </c>
      <c r="Q643" s="71" t="s">
        <v>431</v>
      </c>
      <c r="R643" s="71" t="s">
        <v>189</v>
      </c>
      <c r="S643" s="71" t="s">
        <v>63</v>
      </c>
      <c r="T643" s="71" t="s">
        <v>62</v>
      </c>
      <c r="U643" s="71" t="s">
        <v>63</v>
      </c>
      <c r="V643" s="71" t="s">
        <v>62</v>
      </c>
      <c r="W643" s="71" t="s">
        <v>63</v>
      </c>
      <c r="X643" s="71" t="s">
        <v>63</v>
      </c>
      <c r="Y643" s="71" t="s">
        <v>62</v>
      </c>
      <c r="Z643" s="71" t="s">
        <v>63</v>
      </c>
      <c r="AA643" s="71" t="s">
        <v>63</v>
      </c>
      <c r="AB643" s="71" t="s">
        <v>142</v>
      </c>
      <c r="AC643" s="71" t="s">
        <v>65</v>
      </c>
      <c r="AD643" s="71" t="s">
        <v>62</v>
      </c>
      <c r="AE643" s="71" t="s">
        <v>62</v>
      </c>
      <c r="AF643" s="71" t="s">
        <v>62</v>
      </c>
      <c r="AG643" s="71" t="s">
        <v>63</v>
      </c>
      <c r="AH643" s="71" t="s">
        <v>66</v>
      </c>
      <c r="AI643" s="71" t="s">
        <v>63</v>
      </c>
      <c r="AJ643" s="71" t="s">
        <v>62</v>
      </c>
      <c r="AK643" s="71" t="s">
        <v>62</v>
      </c>
      <c r="AL643" s="71" t="s">
        <v>132</v>
      </c>
      <c r="AM643" s="71" t="s">
        <v>62</v>
      </c>
      <c r="AN643" s="71"/>
      <c r="AO643" s="71" t="s">
        <v>7636</v>
      </c>
      <c r="AP643" s="71" t="s">
        <v>7637</v>
      </c>
      <c r="AQ643" s="71" t="s">
        <v>2599</v>
      </c>
      <c r="AR643" s="71" t="s">
        <v>63</v>
      </c>
      <c r="AS643" s="71"/>
      <c r="AT643" s="71" t="s">
        <v>63</v>
      </c>
      <c r="AU643" s="71" t="s">
        <v>72</v>
      </c>
      <c r="AV643" s="79" t="str" cm="1">
        <f t="array" ref="AV64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43" s="79" t="str" cm="1">
        <f t="array" ref="AW64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43" s="71" t="str" cm="1">
        <f t="array" ref="AX64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43" s="71" t="s">
        <v>63</v>
      </c>
      <c r="AZ643" s="71"/>
      <c r="BA643" s="71" t="s">
        <v>7638</v>
      </c>
      <c r="BB643" s="73" t="s">
        <v>569</v>
      </c>
      <c r="BC643" s="36"/>
      <c r="BD643" s="35"/>
    </row>
    <row r="644" spans="1:56" ht="75" customHeight="1">
      <c r="A644" s="70">
        <v>643</v>
      </c>
      <c r="B644" s="71" t="s">
        <v>7639</v>
      </c>
      <c r="C644" s="71" t="s">
        <v>264</v>
      </c>
      <c r="D644" s="71" t="s">
        <v>7640</v>
      </c>
      <c r="E644" s="71" t="s">
        <v>1565</v>
      </c>
      <c r="F644" s="71" t="s">
        <v>54</v>
      </c>
      <c r="G644" s="71" t="s">
        <v>125</v>
      </c>
      <c r="H644" s="71" t="s">
        <v>233</v>
      </c>
      <c r="I644" s="71" t="s">
        <v>194</v>
      </c>
      <c r="J644" s="71" t="s">
        <v>1432</v>
      </c>
      <c r="K644" s="71" t="s">
        <v>315</v>
      </c>
      <c r="L644" s="71" t="s">
        <v>7641</v>
      </c>
      <c r="M644" s="71" t="s">
        <v>7642</v>
      </c>
      <c r="N644" s="71" t="s">
        <v>1710</v>
      </c>
      <c r="O644" s="71" t="s">
        <v>1609</v>
      </c>
      <c r="P644" s="71" t="s">
        <v>60</v>
      </c>
      <c r="Q644" s="71" t="s">
        <v>81</v>
      </c>
      <c r="R644" s="71" t="s">
        <v>1669</v>
      </c>
      <c r="S644" s="71" t="s">
        <v>62</v>
      </c>
      <c r="T644" s="71" t="s">
        <v>62</v>
      </c>
      <c r="U644" s="71" t="s">
        <v>62</v>
      </c>
      <c r="V644" s="71" t="s">
        <v>62</v>
      </c>
      <c r="W644" s="71" t="s">
        <v>63</v>
      </c>
      <c r="X644" s="71" t="s">
        <v>62</v>
      </c>
      <c r="Y644" s="71" t="s">
        <v>62</v>
      </c>
      <c r="Z644" s="71" t="s">
        <v>63</v>
      </c>
      <c r="AA644" s="71" t="s">
        <v>62</v>
      </c>
      <c r="AB644" s="71" t="s">
        <v>64</v>
      </c>
      <c r="AC644" s="71" t="s">
        <v>100</v>
      </c>
      <c r="AD644" s="71" t="s">
        <v>62</v>
      </c>
      <c r="AE644" s="71" t="s">
        <v>62</v>
      </c>
      <c r="AF644" s="71" t="s">
        <v>62</v>
      </c>
      <c r="AG644" s="71" t="s">
        <v>63</v>
      </c>
      <c r="AH644" s="71" t="s">
        <v>85</v>
      </c>
      <c r="AI644" s="71" t="s">
        <v>63</v>
      </c>
      <c r="AJ644" s="71" t="s">
        <v>63</v>
      </c>
      <c r="AK644" s="71" t="s">
        <v>63</v>
      </c>
      <c r="AL644" s="71" t="s">
        <v>62</v>
      </c>
      <c r="AM644" s="71" t="s">
        <v>62</v>
      </c>
      <c r="AN644" s="71"/>
      <c r="AO644" s="71" t="s">
        <v>7643</v>
      </c>
      <c r="AP644" s="71" t="s">
        <v>7644</v>
      </c>
      <c r="AQ644" s="71" t="s">
        <v>465</v>
      </c>
      <c r="AR644" s="71" t="s">
        <v>63</v>
      </c>
      <c r="AS644" s="71"/>
      <c r="AT644" s="71" t="s">
        <v>62</v>
      </c>
      <c r="AU644" s="71" t="s">
        <v>1702</v>
      </c>
      <c r="AV644" s="79" cm="1">
        <f t="array" ref="AV64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644" s="79" cm="1">
        <f t="array" ref="AW64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644" s="71" t="str" cm="1">
        <f t="array" ref="AX64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644" s="71" t="s">
        <v>63</v>
      </c>
      <c r="AZ644" s="71"/>
      <c r="BA644" s="71" t="s">
        <v>7645</v>
      </c>
      <c r="BB644" s="73" t="s">
        <v>7646</v>
      </c>
      <c r="BC644" s="36"/>
      <c r="BD644" s="35"/>
    </row>
    <row r="645" spans="1:56" ht="75" customHeight="1">
      <c r="A645" s="70">
        <v>644</v>
      </c>
      <c r="B645" s="71" t="s">
        <v>7647</v>
      </c>
      <c r="C645" s="71" t="s">
        <v>7648</v>
      </c>
      <c r="D645" s="71" t="s">
        <v>7649</v>
      </c>
      <c r="E645" s="71" t="s">
        <v>1478</v>
      </c>
      <c r="F645" s="71" t="s">
        <v>54</v>
      </c>
      <c r="G645" s="71" t="s">
        <v>125</v>
      </c>
      <c r="H645" s="71" t="s">
        <v>217</v>
      </c>
      <c r="I645" s="71" t="s">
        <v>1657</v>
      </c>
      <c r="J645" s="71" t="s">
        <v>1432</v>
      </c>
      <c r="K645" s="71" t="s">
        <v>243</v>
      </c>
      <c r="L645" s="71" t="s">
        <v>7650</v>
      </c>
      <c r="M645" s="71" t="s">
        <v>7651</v>
      </c>
      <c r="N645" s="71" t="s">
        <v>1565</v>
      </c>
      <c r="O645" s="71" t="s">
        <v>1506</v>
      </c>
      <c r="P645" s="71" t="s">
        <v>60</v>
      </c>
      <c r="Q645" s="71" t="s">
        <v>155</v>
      </c>
      <c r="R645" s="71" t="s">
        <v>189</v>
      </c>
      <c r="S645" s="71" t="s">
        <v>62</v>
      </c>
      <c r="T645" s="71" t="s">
        <v>62</v>
      </c>
      <c r="U645" s="71" t="s">
        <v>62</v>
      </c>
      <c r="V645" s="71" t="s">
        <v>62</v>
      </c>
      <c r="W645" s="71" t="s">
        <v>63</v>
      </c>
      <c r="X645" s="71" t="s">
        <v>63</v>
      </c>
      <c r="Y645" s="71" t="s">
        <v>62</v>
      </c>
      <c r="Z645" s="71" t="s">
        <v>63</v>
      </c>
      <c r="AA645" s="71" t="s">
        <v>63</v>
      </c>
      <c r="AB645" s="71" t="s">
        <v>142</v>
      </c>
      <c r="AC645" s="71" t="s">
        <v>65</v>
      </c>
      <c r="AD645" s="71" t="s">
        <v>62</v>
      </c>
      <c r="AE645" s="71" t="s">
        <v>63</v>
      </c>
      <c r="AF645" s="71" t="s">
        <v>63</v>
      </c>
      <c r="AG645" s="71" t="s">
        <v>63</v>
      </c>
      <c r="AH645" s="71" t="s">
        <v>1515</v>
      </c>
      <c r="AI645" s="71" t="s">
        <v>63</v>
      </c>
      <c r="AJ645" s="71" t="s">
        <v>62</v>
      </c>
      <c r="AK645" s="71" t="s">
        <v>62</v>
      </c>
      <c r="AL645" s="71" t="s">
        <v>63</v>
      </c>
      <c r="AM645" s="71" t="s">
        <v>62</v>
      </c>
      <c r="AN645" s="71" t="s">
        <v>7652</v>
      </c>
      <c r="AO645" s="71" t="s">
        <v>7653</v>
      </c>
      <c r="AP645" s="71" t="s">
        <v>7654</v>
      </c>
      <c r="AQ645" s="71" t="s">
        <v>7655</v>
      </c>
      <c r="AR645" s="71" t="s">
        <v>132</v>
      </c>
      <c r="AS645" s="71"/>
      <c r="AT645" s="71" t="s">
        <v>63</v>
      </c>
      <c r="AU645" s="71" t="s">
        <v>72</v>
      </c>
      <c r="AV645" s="79" t="str" cm="1">
        <f t="array" ref="AV64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45" s="79" t="str" cm="1">
        <f t="array" ref="AW64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45" s="71" t="str" cm="1">
        <f t="array" ref="AX64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45" s="71" t="s">
        <v>63</v>
      </c>
      <c r="AZ645" s="71"/>
      <c r="BA645" s="71" t="s">
        <v>7656</v>
      </c>
      <c r="BB645" s="73" t="s">
        <v>4960</v>
      </c>
      <c r="BC645" s="36"/>
      <c r="BD645" s="35"/>
    </row>
    <row r="646" spans="1:56" ht="75" customHeight="1">
      <c r="A646" s="70">
        <v>645</v>
      </c>
      <c r="B646" s="71" t="s">
        <v>7657</v>
      </c>
      <c r="C646" s="71" t="s">
        <v>264</v>
      </c>
      <c r="D646" s="71" t="s">
        <v>7658</v>
      </c>
      <c r="E646" s="71" t="s">
        <v>1502</v>
      </c>
      <c r="F646" s="71" t="s">
        <v>54</v>
      </c>
      <c r="G646" s="71" t="s">
        <v>125</v>
      </c>
      <c r="H646" s="71" t="s">
        <v>233</v>
      </c>
      <c r="I646" s="71" t="s">
        <v>1976</v>
      </c>
      <c r="J646" s="71" t="s">
        <v>1432</v>
      </c>
      <c r="K646" s="71" t="s">
        <v>266</v>
      </c>
      <c r="L646" s="71" t="s">
        <v>7659</v>
      </c>
      <c r="M646" s="71" t="s">
        <v>7660</v>
      </c>
      <c r="N646" s="71" t="s">
        <v>1461</v>
      </c>
      <c r="O646" s="71" t="s">
        <v>4237</v>
      </c>
      <c r="P646" s="71" t="s">
        <v>60</v>
      </c>
      <c r="Q646" s="71" t="s">
        <v>81</v>
      </c>
      <c r="R646" s="71" t="s">
        <v>1669</v>
      </c>
      <c r="S646" s="71" t="s">
        <v>62</v>
      </c>
      <c r="T646" s="71" t="s">
        <v>62</v>
      </c>
      <c r="U646" s="71" t="s">
        <v>62</v>
      </c>
      <c r="V646" s="71" t="s">
        <v>62</v>
      </c>
      <c r="W646" s="71" t="s">
        <v>63</v>
      </c>
      <c r="X646" s="71" t="s">
        <v>62</v>
      </c>
      <c r="Y646" s="71" t="s">
        <v>62</v>
      </c>
      <c r="Z646" s="71" t="s">
        <v>63</v>
      </c>
      <c r="AA646" s="71" t="s">
        <v>62</v>
      </c>
      <c r="AB646" s="71" t="s">
        <v>64</v>
      </c>
      <c r="AC646" s="71" t="s">
        <v>100</v>
      </c>
      <c r="AD646" s="71" t="s">
        <v>62</v>
      </c>
      <c r="AE646" s="71" t="s">
        <v>62</v>
      </c>
      <c r="AF646" s="71" t="s">
        <v>62</v>
      </c>
      <c r="AG646" s="71" t="s">
        <v>63</v>
      </c>
      <c r="AH646" s="71" t="s">
        <v>85</v>
      </c>
      <c r="AI646" s="71" t="s">
        <v>63</v>
      </c>
      <c r="AJ646" s="71" t="s">
        <v>63</v>
      </c>
      <c r="AK646" s="71" t="s">
        <v>63</v>
      </c>
      <c r="AL646" s="71" t="s">
        <v>63</v>
      </c>
      <c r="AM646" s="71" t="s">
        <v>63</v>
      </c>
      <c r="AN646" s="71" t="s">
        <v>7661</v>
      </c>
      <c r="AO646" s="71" t="s">
        <v>7662</v>
      </c>
      <c r="AP646" s="71" t="s">
        <v>7663</v>
      </c>
      <c r="AQ646" s="71" t="s">
        <v>272</v>
      </c>
      <c r="AR646" s="71" t="s">
        <v>63</v>
      </c>
      <c r="AS646" s="71"/>
      <c r="AT646" s="71" t="s">
        <v>63</v>
      </c>
      <c r="AU646" s="71" t="s">
        <v>1713</v>
      </c>
      <c r="AV646" s="79" cm="1">
        <f t="array" ref="AV64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646" s="79" cm="1">
        <f t="array" ref="AW64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646" s="71" t="str" cm="1">
        <f t="array" ref="AX64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646" s="71" t="s">
        <v>62</v>
      </c>
      <c r="AZ646" s="71" t="s">
        <v>7664</v>
      </c>
      <c r="BA646" s="71" t="s">
        <v>7665</v>
      </c>
      <c r="BB646" s="73" t="s">
        <v>7666</v>
      </c>
      <c r="BC646" s="36"/>
      <c r="BD646" s="35"/>
    </row>
    <row r="647" spans="1:56" ht="75" customHeight="1">
      <c r="A647" s="70">
        <v>646</v>
      </c>
      <c r="B647" s="71" t="s">
        <v>7667</v>
      </c>
      <c r="C647" s="71" t="s">
        <v>264</v>
      </c>
      <c r="D647" s="71" t="s">
        <v>7668</v>
      </c>
      <c r="E647" s="71" t="s">
        <v>1502</v>
      </c>
      <c r="F647" s="71" t="s">
        <v>54</v>
      </c>
      <c r="G647" s="71" t="s">
        <v>125</v>
      </c>
      <c r="H647" s="71" t="s">
        <v>233</v>
      </c>
      <c r="I647" s="71" t="s">
        <v>1215</v>
      </c>
      <c r="J647" s="71" t="s">
        <v>1432</v>
      </c>
      <c r="K647" s="71" t="s">
        <v>243</v>
      </c>
      <c r="L647" s="71" t="s">
        <v>7669</v>
      </c>
      <c r="M647" s="71" t="s">
        <v>7670</v>
      </c>
      <c r="N647" s="71" t="s">
        <v>1575</v>
      </c>
      <c r="O647" s="71" t="s">
        <v>4237</v>
      </c>
      <c r="P647" s="71" t="s">
        <v>60</v>
      </c>
      <c r="Q647" s="71" t="s">
        <v>81</v>
      </c>
      <c r="R647" s="71" t="s">
        <v>1669</v>
      </c>
      <c r="S647" s="71" t="s">
        <v>62</v>
      </c>
      <c r="T647" s="71" t="s">
        <v>62</v>
      </c>
      <c r="U647" s="71" t="s">
        <v>62</v>
      </c>
      <c r="V647" s="71" t="s">
        <v>63</v>
      </c>
      <c r="W647" s="71" t="s">
        <v>63</v>
      </c>
      <c r="X647" s="71" t="s">
        <v>62</v>
      </c>
      <c r="Y647" s="71" t="s">
        <v>62</v>
      </c>
      <c r="Z647" s="71" t="s">
        <v>63</v>
      </c>
      <c r="AA647" s="71" t="s">
        <v>62</v>
      </c>
      <c r="AB647" s="71" t="s">
        <v>64</v>
      </c>
      <c r="AC647" s="71" t="s">
        <v>100</v>
      </c>
      <c r="AD647" s="71" t="s">
        <v>62</v>
      </c>
      <c r="AE647" s="71" t="s">
        <v>62</v>
      </c>
      <c r="AF647" s="71" t="s">
        <v>62</v>
      </c>
      <c r="AG647" s="71" t="s">
        <v>63</v>
      </c>
      <c r="AH647" s="71" t="s">
        <v>85</v>
      </c>
      <c r="AI647" s="71" t="s">
        <v>63</v>
      </c>
      <c r="AJ647" s="71" t="s">
        <v>63</v>
      </c>
      <c r="AK647" s="71" t="s">
        <v>63</v>
      </c>
      <c r="AL647" s="71" t="s">
        <v>62</v>
      </c>
      <c r="AM647" s="71" t="s">
        <v>63</v>
      </c>
      <c r="AN647" s="71"/>
      <c r="AO647" s="71" t="s">
        <v>7671</v>
      </c>
      <c r="AP647" s="71" t="s">
        <v>7672</v>
      </c>
      <c r="AQ647" s="71" t="s">
        <v>1215</v>
      </c>
      <c r="AR647" s="71" t="s">
        <v>62</v>
      </c>
      <c r="AS647" s="71"/>
      <c r="AT647" s="71" t="s">
        <v>63</v>
      </c>
      <c r="AU647" s="71" t="s">
        <v>72</v>
      </c>
      <c r="AV647" s="79" t="str" cm="1">
        <f t="array" ref="AV64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47" s="79" t="str" cm="1">
        <f t="array" ref="AW64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47" s="71" t="str" cm="1">
        <f t="array" ref="AX64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47" s="71" t="s">
        <v>63</v>
      </c>
      <c r="AZ647" s="71"/>
      <c r="BA647" s="71" t="s">
        <v>7673</v>
      </c>
      <c r="BB647" s="73"/>
      <c r="BC647" s="36"/>
      <c r="BD647" s="35"/>
    </row>
    <row r="648" spans="1:56" ht="75" customHeight="1">
      <c r="A648" s="70">
        <v>647</v>
      </c>
      <c r="B648" s="71" t="s">
        <v>7674</v>
      </c>
      <c r="C648" s="71" t="s">
        <v>735</v>
      </c>
      <c r="D648" s="71" t="s">
        <v>7675</v>
      </c>
      <c r="E648" s="71" t="s">
        <v>1479</v>
      </c>
      <c r="F648" s="71" t="s">
        <v>231</v>
      </c>
      <c r="G648" s="71" t="s">
        <v>584</v>
      </c>
      <c r="H648" s="71" t="s">
        <v>217</v>
      </c>
      <c r="I648" s="71" t="s">
        <v>1215</v>
      </c>
      <c r="J648" s="71" t="s">
        <v>1432</v>
      </c>
      <c r="K648" s="71" t="s">
        <v>243</v>
      </c>
      <c r="L648" s="71" t="s">
        <v>7676</v>
      </c>
      <c r="M648" s="71" t="s">
        <v>7677</v>
      </c>
      <c r="N648" s="71"/>
      <c r="O648" s="71"/>
      <c r="P648" s="71"/>
      <c r="Q648" s="71"/>
      <c r="R648" s="71"/>
      <c r="S648" s="71"/>
      <c r="T648" s="71"/>
      <c r="U648" s="71"/>
      <c r="V648" s="71"/>
      <c r="W648" s="71"/>
      <c r="X648" s="71"/>
      <c r="Y648" s="71"/>
      <c r="Z648" s="71"/>
      <c r="AA648" s="71"/>
      <c r="AB648" s="71" t="s">
        <v>64</v>
      </c>
      <c r="AC648" s="71" t="s">
        <v>65</v>
      </c>
      <c r="AD648" s="71" t="s">
        <v>62</v>
      </c>
      <c r="AE648" s="71" t="s">
        <v>62</v>
      </c>
      <c r="AF648" s="71" t="s">
        <v>63</v>
      </c>
      <c r="AG648" s="71"/>
      <c r="AH648" s="71" t="s">
        <v>66</v>
      </c>
      <c r="AI648" s="71" t="s">
        <v>63</v>
      </c>
      <c r="AJ648" s="71" t="s">
        <v>63</v>
      </c>
      <c r="AK648" s="71" t="s">
        <v>63</v>
      </c>
      <c r="AL648" s="71" t="s">
        <v>62</v>
      </c>
      <c r="AM648" s="71" t="s">
        <v>63</v>
      </c>
      <c r="AN648" s="71"/>
      <c r="AO648" s="71"/>
      <c r="AP648" s="71" t="s">
        <v>7678</v>
      </c>
      <c r="AQ648" s="71" t="s">
        <v>1215</v>
      </c>
      <c r="AR648" s="71" t="s">
        <v>62</v>
      </c>
      <c r="AS648" s="71"/>
      <c r="AT648" s="71" t="s">
        <v>63</v>
      </c>
      <c r="AU648" s="71"/>
      <c r="AV648" s="79" t="str" cm="1">
        <f t="array" ref="AV64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48" s="79" t="str" cm="1">
        <f t="array" ref="AW64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48" s="71" t="str" cm="1">
        <f t="array" ref="AX64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48" s="71"/>
      <c r="AZ648" s="71"/>
      <c r="BA648" s="71" t="s">
        <v>7679</v>
      </c>
      <c r="BB648" s="73"/>
      <c r="BC648" s="36"/>
      <c r="BD648" s="35"/>
    </row>
    <row r="649" spans="1:56" ht="75" customHeight="1">
      <c r="A649" s="70">
        <v>648</v>
      </c>
      <c r="B649" s="71" t="s">
        <v>7680</v>
      </c>
      <c r="C649" s="71" t="s">
        <v>1563</v>
      </c>
      <c r="D649" s="71" t="s">
        <v>7681</v>
      </c>
      <c r="E649" s="71" t="s">
        <v>1486</v>
      </c>
      <c r="F649" s="71" t="s">
        <v>231</v>
      </c>
      <c r="G649" s="71" t="s">
        <v>584</v>
      </c>
      <c r="H649" s="71" t="s">
        <v>217</v>
      </c>
      <c r="I649" s="71" t="s">
        <v>842</v>
      </c>
      <c r="J649" s="71" t="s">
        <v>1432</v>
      </c>
      <c r="K649" s="71" t="s">
        <v>315</v>
      </c>
      <c r="L649" s="71" t="s">
        <v>7682</v>
      </c>
      <c r="M649" s="71" t="s">
        <v>7683</v>
      </c>
      <c r="N649" s="71"/>
      <c r="O649" s="71"/>
      <c r="P649" s="71"/>
      <c r="Q649" s="71"/>
      <c r="R649" s="71"/>
      <c r="S649" s="71"/>
      <c r="T649" s="71"/>
      <c r="U649" s="71"/>
      <c r="V649" s="71"/>
      <c r="W649" s="71"/>
      <c r="X649" s="71"/>
      <c r="Y649" s="71"/>
      <c r="Z649" s="71"/>
      <c r="AA649" s="71"/>
      <c r="AB649" s="71" t="s">
        <v>64</v>
      </c>
      <c r="AC649" s="71" t="s">
        <v>65</v>
      </c>
      <c r="AD649" s="71" t="s">
        <v>62</v>
      </c>
      <c r="AE649" s="71" t="s">
        <v>63</v>
      </c>
      <c r="AF649" s="71" t="s">
        <v>63</v>
      </c>
      <c r="AG649" s="71"/>
      <c r="AH649" s="71" t="s">
        <v>66</v>
      </c>
      <c r="AI649" s="71" t="s">
        <v>132</v>
      </c>
      <c r="AJ649" s="71" t="s">
        <v>63</v>
      </c>
      <c r="AK649" s="71" t="s">
        <v>63</v>
      </c>
      <c r="AL649" s="71" t="s">
        <v>62</v>
      </c>
      <c r="AM649" s="71" t="s">
        <v>63</v>
      </c>
      <c r="AN649" s="71"/>
      <c r="AO649" s="71"/>
      <c r="AP649" s="71" t="s">
        <v>7684</v>
      </c>
      <c r="AQ649" s="71" t="s">
        <v>105</v>
      </c>
      <c r="AR649" s="71" t="s">
        <v>63</v>
      </c>
      <c r="AS649" s="71"/>
      <c r="AT649" s="71" t="s">
        <v>63</v>
      </c>
      <c r="AU649" s="71"/>
      <c r="AV649" s="79" t="str" cm="1">
        <f t="array" ref="AV64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49" s="79" t="str" cm="1">
        <f t="array" ref="AW64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49" s="71" t="str" cm="1">
        <f t="array" ref="AX64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49" s="71"/>
      <c r="AZ649" s="71"/>
      <c r="BA649" s="71" t="s">
        <v>7685</v>
      </c>
      <c r="BB649" s="73"/>
      <c r="BC649" s="36"/>
      <c r="BD649" s="35"/>
    </row>
    <row r="650" spans="1:56" ht="75" customHeight="1">
      <c r="A650" s="70">
        <v>649</v>
      </c>
      <c r="B650" s="71" t="s">
        <v>7686</v>
      </c>
      <c r="C650" s="71" t="s">
        <v>369</v>
      </c>
      <c r="D650" s="71" t="s">
        <v>7687</v>
      </c>
      <c r="E650" s="71" t="s">
        <v>1575</v>
      </c>
      <c r="F650" s="71" t="s">
        <v>54</v>
      </c>
      <c r="G650" s="71" t="s">
        <v>125</v>
      </c>
      <c r="H650" s="71" t="s">
        <v>233</v>
      </c>
      <c r="I650" s="71" t="s">
        <v>842</v>
      </c>
      <c r="J650" s="71" t="s">
        <v>1432</v>
      </c>
      <c r="K650" s="71" t="s">
        <v>315</v>
      </c>
      <c r="L650" s="71" t="s">
        <v>7688</v>
      </c>
      <c r="M650" s="71" t="s">
        <v>7689</v>
      </c>
      <c r="N650" s="71" t="s">
        <v>1710</v>
      </c>
      <c r="O650" s="71" t="s">
        <v>1609</v>
      </c>
      <c r="P650" s="71" t="s">
        <v>60</v>
      </c>
      <c r="Q650" s="71" t="s">
        <v>81</v>
      </c>
      <c r="R650" s="71" t="s">
        <v>373</v>
      </c>
      <c r="S650" s="71" t="s">
        <v>62</v>
      </c>
      <c r="T650" s="71" t="s">
        <v>62</v>
      </c>
      <c r="U650" s="71" t="s">
        <v>62</v>
      </c>
      <c r="V650" s="71" t="s">
        <v>62</v>
      </c>
      <c r="W650" s="71" t="s">
        <v>63</v>
      </c>
      <c r="X650" s="71" t="s">
        <v>62</v>
      </c>
      <c r="Y650" s="71" t="s">
        <v>62</v>
      </c>
      <c r="Z650" s="71" t="s">
        <v>63</v>
      </c>
      <c r="AA650" s="71" t="s">
        <v>62</v>
      </c>
      <c r="AB650" s="71" t="s">
        <v>64</v>
      </c>
      <c r="AC650" s="71" t="s">
        <v>65</v>
      </c>
      <c r="AD650" s="71" t="s">
        <v>62</v>
      </c>
      <c r="AE650" s="71" t="s">
        <v>62</v>
      </c>
      <c r="AF650" s="71" t="s">
        <v>63</v>
      </c>
      <c r="AG650" s="71" t="s">
        <v>63</v>
      </c>
      <c r="AH650" s="71" t="s">
        <v>85</v>
      </c>
      <c r="AI650" s="71" t="s">
        <v>63</v>
      </c>
      <c r="AJ650" s="71" t="s">
        <v>63</v>
      </c>
      <c r="AK650" s="71" t="s">
        <v>63</v>
      </c>
      <c r="AL650" s="71" t="s">
        <v>62</v>
      </c>
      <c r="AM650" s="71" t="s">
        <v>63</v>
      </c>
      <c r="AN650" s="71"/>
      <c r="AO650" s="71"/>
      <c r="AP650" s="71" t="s">
        <v>7690</v>
      </c>
      <c r="AQ650" s="71" t="s">
        <v>842</v>
      </c>
      <c r="AR650" s="71" t="s">
        <v>62</v>
      </c>
      <c r="AS650" s="71"/>
      <c r="AT650" s="71" t="s">
        <v>63</v>
      </c>
      <c r="AU650" s="71" t="s">
        <v>1713</v>
      </c>
      <c r="AV650" s="79" cm="1">
        <f t="array" ref="AV65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650" s="79" cm="1">
        <f t="array" ref="AW65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650" s="71" t="str" cm="1">
        <f t="array" ref="AX65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650" s="71" t="s">
        <v>63</v>
      </c>
      <c r="AZ650" s="71"/>
      <c r="BA650" s="71" t="s">
        <v>7691</v>
      </c>
      <c r="BB650" s="73"/>
      <c r="BC650" s="36"/>
      <c r="BD650" s="35"/>
    </row>
    <row r="651" spans="1:56" ht="75" customHeight="1">
      <c r="A651" s="70">
        <v>650</v>
      </c>
      <c r="B651" s="71" t="s">
        <v>7692</v>
      </c>
      <c r="C651" s="71" t="s">
        <v>706</v>
      </c>
      <c r="D651" s="71" t="s">
        <v>7693</v>
      </c>
      <c r="E651" s="71" t="s">
        <v>1430</v>
      </c>
      <c r="F651" s="71" t="s">
        <v>54</v>
      </c>
      <c r="G651" s="71" t="s">
        <v>125</v>
      </c>
      <c r="H651" s="71" t="s">
        <v>233</v>
      </c>
      <c r="I651" s="71" t="s">
        <v>509</v>
      </c>
      <c r="J651" s="71" t="s">
        <v>1432</v>
      </c>
      <c r="K651" s="71" t="s">
        <v>218</v>
      </c>
      <c r="L651" s="71" t="s">
        <v>7694</v>
      </c>
      <c r="M651" s="71" t="s">
        <v>7695</v>
      </c>
      <c r="N651" s="71"/>
      <c r="O651" s="71" t="s">
        <v>1435</v>
      </c>
      <c r="P651" s="71" t="s">
        <v>60</v>
      </c>
      <c r="Q651" s="71" t="s">
        <v>155</v>
      </c>
      <c r="R651" s="71" t="s">
        <v>189</v>
      </c>
      <c r="S651" s="71" t="s">
        <v>62</v>
      </c>
      <c r="T651" s="71" t="s">
        <v>62</v>
      </c>
      <c r="U651" s="71" t="s">
        <v>62</v>
      </c>
      <c r="V651" s="71" t="s">
        <v>63</v>
      </c>
      <c r="W651" s="71" t="s">
        <v>63</v>
      </c>
      <c r="X651" s="71" t="s">
        <v>63</v>
      </c>
      <c r="Y651" s="71" t="s">
        <v>62</v>
      </c>
      <c r="Z651" s="71" t="s">
        <v>62</v>
      </c>
      <c r="AA651" s="71" t="s">
        <v>63</v>
      </c>
      <c r="AB651" s="71" t="s">
        <v>142</v>
      </c>
      <c r="AC651" s="71" t="s">
        <v>65</v>
      </c>
      <c r="AD651" s="71" t="s">
        <v>62</v>
      </c>
      <c r="AE651" s="71" t="s">
        <v>62</v>
      </c>
      <c r="AF651" s="71" t="s">
        <v>63</v>
      </c>
      <c r="AG651" s="71" t="s">
        <v>63</v>
      </c>
      <c r="AH651" s="71" t="s">
        <v>85</v>
      </c>
      <c r="AI651" s="71" t="s">
        <v>63</v>
      </c>
      <c r="AJ651" s="71" t="s">
        <v>63</v>
      </c>
      <c r="AK651" s="71" t="s">
        <v>63</v>
      </c>
      <c r="AL651" s="71" t="s">
        <v>62</v>
      </c>
      <c r="AM651" s="71" t="s">
        <v>63</v>
      </c>
      <c r="AN651" s="71"/>
      <c r="AO651" s="71" t="s">
        <v>7696</v>
      </c>
      <c r="AP651" s="71" t="s">
        <v>7697</v>
      </c>
      <c r="AQ651" s="71" t="s">
        <v>7698</v>
      </c>
      <c r="AR651" s="71" t="s">
        <v>132</v>
      </c>
      <c r="AS651" s="71"/>
      <c r="AT651" s="71" t="s">
        <v>62</v>
      </c>
      <c r="AU651" s="71" t="s">
        <v>72</v>
      </c>
      <c r="AV651" s="79" t="str" cm="1">
        <f t="array" ref="AV65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51" s="79" t="str" cm="1">
        <f t="array" ref="AW65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51" s="71" t="str" cm="1">
        <f t="array" ref="AX65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51" s="71" t="s">
        <v>63</v>
      </c>
      <c r="AZ651" s="71"/>
      <c r="BA651" s="71" t="s">
        <v>7699</v>
      </c>
      <c r="BB651" s="73" t="s">
        <v>7700</v>
      </c>
      <c r="BC651" s="36"/>
      <c r="BD651" s="35"/>
    </row>
    <row r="652" spans="1:56" ht="75" customHeight="1">
      <c r="A652" s="70">
        <v>651</v>
      </c>
      <c r="B652" s="71" t="s">
        <v>7701</v>
      </c>
      <c r="C652" s="71" t="s">
        <v>735</v>
      </c>
      <c r="D652" s="71" t="s">
        <v>7702</v>
      </c>
      <c r="E652" s="71" t="s">
        <v>1502</v>
      </c>
      <c r="F652" s="71" t="s">
        <v>231</v>
      </c>
      <c r="G652" s="71" t="s">
        <v>736</v>
      </c>
      <c r="H652" s="71" t="s">
        <v>97</v>
      </c>
      <c r="I652" s="71" t="s">
        <v>7703</v>
      </c>
      <c r="J652" s="71" t="s">
        <v>4309</v>
      </c>
      <c r="K652" s="71" t="s">
        <v>7704</v>
      </c>
      <c r="L652" s="71" t="s">
        <v>7705</v>
      </c>
      <c r="M652" s="71" t="s">
        <v>7706</v>
      </c>
      <c r="N652" s="71"/>
      <c r="O652" s="71"/>
      <c r="P652" s="71"/>
      <c r="Q652" s="71"/>
      <c r="R652" s="71"/>
      <c r="S652" s="71"/>
      <c r="T652" s="71"/>
      <c r="U652" s="71"/>
      <c r="V652" s="71"/>
      <c r="W652" s="71"/>
      <c r="X652" s="71"/>
      <c r="Y652" s="71"/>
      <c r="Z652" s="71"/>
      <c r="AA652" s="71"/>
      <c r="AB652" s="71" t="s">
        <v>64</v>
      </c>
      <c r="AC652" s="71" t="s">
        <v>65</v>
      </c>
      <c r="AD652" s="71" t="s">
        <v>62</v>
      </c>
      <c r="AE652" s="71" t="s">
        <v>62</v>
      </c>
      <c r="AF652" s="71" t="s">
        <v>63</v>
      </c>
      <c r="AG652" s="71"/>
      <c r="AH652" s="71" t="s">
        <v>85</v>
      </c>
      <c r="AI652" s="71" t="s">
        <v>63</v>
      </c>
      <c r="AJ652" s="71" t="s">
        <v>63</v>
      </c>
      <c r="AK652" s="71" t="s">
        <v>63</v>
      </c>
      <c r="AL652" s="71" t="s">
        <v>62</v>
      </c>
      <c r="AM652" s="71" t="s">
        <v>63</v>
      </c>
      <c r="AN652" s="71"/>
      <c r="AO652" s="71"/>
      <c r="AP652" s="71" t="s">
        <v>7707</v>
      </c>
      <c r="AQ652" s="71" t="s">
        <v>7708</v>
      </c>
      <c r="AR652" s="71" t="s">
        <v>132</v>
      </c>
      <c r="AS652" s="71"/>
      <c r="AT652" s="71" t="s">
        <v>63</v>
      </c>
      <c r="AU652" s="71"/>
      <c r="AV652" s="79" t="str" cm="1">
        <f t="array" ref="AV65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52" s="79" t="str" cm="1">
        <f t="array" ref="AW65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52" s="71" t="str" cm="1">
        <f t="array" ref="AX65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52" s="71"/>
      <c r="AZ652" s="71"/>
      <c r="BA652" s="22" t="s">
        <v>7709</v>
      </c>
      <c r="BB652" s="73" t="s">
        <v>7710</v>
      </c>
      <c r="BC652" s="36"/>
      <c r="BD652" s="35"/>
    </row>
    <row r="653" spans="1:56" ht="75" customHeight="1">
      <c r="A653" s="70">
        <v>652</v>
      </c>
      <c r="B653" s="71" t="s">
        <v>7711</v>
      </c>
      <c r="C653" s="71" t="s">
        <v>735</v>
      </c>
      <c r="D653" s="71" t="s">
        <v>7712</v>
      </c>
      <c r="E653" s="71" t="s">
        <v>1479</v>
      </c>
      <c r="F653" s="71" t="s">
        <v>231</v>
      </c>
      <c r="G653" s="71" t="s">
        <v>736</v>
      </c>
      <c r="H653" s="71" t="s">
        <v>217</v>
      </c>
      <c r="I653" s="71" t="s">
        <v>1215</v>
      </c>
      <c r="J653" s="71" t="s">
        <v>1432</v>
      </c>
      <c r="K653" s="71" t="s">
        <v>243</v>
      </c>
      <c r="L653" s="71" t="s">
        <v>7713</v>
      </c>
      <c r="M653" s="71" t="s">
        <v>7714</v>
      </c>
      <c r="N653" s="71"/>
      <c r="O653" s="71"/>
      <c r="P653" s="71"/>
      <c r="Q653" s="71"/>
      <c r="R653" s="71"/>
      <c r="S653" s="71"/>
      <c r="T653" s="71"/>
      <c r="U653" s="71"/>
      <c r="V653" s="71"/>
      <c r="W653" s="71"/>
      <c r="X653" s="71"/>
      <c r="Y653" s="71"/>
      <c r="Z653" s="71"/>
      <c r="AA653" s="71"/>
      <c r="AB653" s="71" t="s">
        <v>64</v>
      </c>
      <c r="AC653" s="71" t="s">
        <v>65</v>
      </c>
      <c r="AD653" s="71" t="s">
        <v>62</v>
      </c>
      <c r="AE653" s="71" t="s">
        <v>62</v>
      </c>
      <c r="AF653" s="71" t="s">
        <v>62</v>
      </c>
      <c r="AG653" s="71"/>
      <c r="AH653" s="71" t="s">
        <v>66</v>
      </c>
      <c r="AI653" s="71" t="s">
        <v>63</v>
      </c>
      <c r="AJ653" s="71" t="s">
        <v>132</v>
      </c>
      <c r="AK653" s="71" t="s">
        <v>63</v>
      </c>
      <c r="AL653" s="71" t="s">
        <v>62</v>
      </c>
      <c r="AM653" s="71" t="s">
        <v>63</v>
      </c>
      <c r="AN653" s="71"/>
      <c r="AO653" s="71"/>
      <c r="AP653" s="71" t="s">
        <v>7672</v>
      </c>
      <c r="AQ653" s="71" t="s">
        <v>1215</v>
      </c>
      <c r="AR653" s="71" t="s">
        <v>62</v>
      </c>
      <c r="AS653" s="71"/>
      <c r="AT653" s="71" t="s">
        <v>63</v>
      </c>
      <c r="AU653" s="71"/>
      <c r="AV653" s="79" t="str" cm="1">
        <f t="array" ref="AV65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53" s="79" t="str" cm="1">
        <f t="array" ref="AW65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53" s="71" t="str" cm="1">
        <f t="array" ref="AX65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53" s="71"/>
      <c r="AZ653" s="71"/>
      <c r="BA653" s="71" t="s">
        <v>7715</v>
      </c>
      <c r="BB653" s="73" t="s">
        <v>7716</v>
      </c>
      <c r="BC653" s="36"/>
      <c r="BD653" s="35"/>
    </row>
    <row r="654" spans="1:56" ht="75" customHeight="1">
      <c r="A654" s="70">
        <v>653</v>
      </c>
      <c r="B654" s="71" t="s">
        <v>7717</v>
      </c>
      <c r="C654" s="71" t="s">
        <v>735</v>
      </c>
      <c r="D654" s="71" t="s">
        <v>7718</v>
      </c>
      <c r="E654" s="71" t="s">
        <v>1461</v>
      </c>
      <c r="F654" s="71" t="s">
        <v>231</v>
      </c>
      <c r="G654" s="71" t="s">
        <v>736</v>
      </c>
      <c r="H654" s="71" t="s">
        <v>217</v>
      </c>
      <c r="I654" s="71" t="s">
        <v>790</v>
      </c>
      <c r="J654" s="71" t="s">
        <v>1432</v>
      </c>
      <c r="K654" s="71" t="s">
        <v>218</v>
      </c>
      <c r="L654" s="71" t="s">
        <v>7719</v>
      </c>
      <c r="M654" s="71" t="s">
        <v>7720</v>
      </c>
      <c r="N654" s="71"/>
      <c r="O654" s="71"/>
      <c r="P654" s="71"/>
      <c r="Q654" s="71"/>
      <c r="R654" s="71"/>
      <c r="S654" s="71"/>
      <c r="T654" s="71"/>
      <c r="U654" s="71"/>
      <c r="V654" s="71"/>
      <c r="W654" s="71"/>
      <c r="X654" s="71"/>
      <c r="Y654" s="71"/>
      <c r="Z654" s="71"/>
      <c r="AA654" s="71"/>
      <c r="AB654" s="71" t="s">
        <v>64</v>
      </c>
      <c r="AC654" s="71" t="s">
        <v>65</v>
      </c>
      <c r="AD654" s="71" t="s">
        <v>62</v>
      </c>
      <c r="AE654" s="71" t="s">
        <v>62</v>
      </c>
      <c r="AF654" s="71" t="s">
        <v>63</v>
      </c>
      <c r="AG654" s="71"/>
      <c r="AH654" s="71" t="s">
        <v>66</v>
      </c>
      <c r="AI654" s="71" t="s">
        <v>63</v>
      </c>
      <c r="AJ654" s="71" t="s">
        <v>63</v>
      </c>
      <c r="AK654" s="71" t="s">
        <v>63</v>
      </c>
      <c r="AL654" s="71" t="s">
        <v>62</v>
      </c>
      <c r="AM654" s="71" t="s">
        <v>63</v>
      </c>
      <c r="AN654" s="71"/>
      <c r="AO654" s="71"/>
      <c r="AP654" s="71" t="s">
        <v>7721</v>
      </c>
      <c r="AQ654" s="71" t="s">
        <v>7722</v>
      </c>
      <c r="AR654" s="71" t="s">
        <v>132</v>
      </c>
      <c r="AS654" s="71"/>
      <c r="AT654" s="71" t="s">
        <v>63</v>
      </c>
      <c r="AU654" s="71"/>
      <c r="AV654" s="79" t="str" cm="1">
        <f t="array" ref="AV65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54" s="79" t="str" cm="1">
        <f t="array" ref="AW65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54" s="71" t="str" cm="1">
        <f t="array" ref="AX65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54" s="71"/>
      <c r="AZ654" s="71"/>
      <c r="BA654" s="71" t="s">
        <v>7723</v>
      </c>
      <c r="BB654" s="73" t="s">
        <v>7724</v>
      </c>
      <c r="BC654" s="36"/>
      <c r="BD654" s="35"/>
    </row>
    <row r="655" spans="1:56" ht="75" customHeight="1">
      <c r="A655" s="70">
        <v>654</v>
      </c>
      <c r="B655" s="71" t="s">
        <v>7725</v>
      </c>
      <c r="C655" s="71" t="s">
        <v>735</v>
      </c>
      <c r="D655" s="71" t="s">
        <v>7726</v>
      </c>
      <c r="E655" s="71" t="s">
        <v>1486</v>
      </c>
      <c r="F655" s="71" t="s">
        <v>231</v>
      </c>
      <c r="G655" s="71" t="s">
        <v>584</v>
      </c>
      <c r="H655" s="71" t="s">
        <v>217</v>
      </c>
      <c r="I655" s="71" t="s">
        <v>1215</v>
      </c>
      <c r="J655" s="71" t="s">
        <v>1432</v>
      </c>
      <c r="K655" s="71" t="s">
        <v>243</v>
      </c>
      <c r="L655" s="71" t="s">
        <v>7727</v>
      </c>
      <c r="M655" s="71" t="s">
        <v>7728</v>
      </c>
      <c r="N655" s="71"/>
      <c r="O655" s="71"/>
      <c r="P655" s="71"/>
      <c r="Q655" s="71"/>
      <c r="R655" s="71"/>
      <c r="S655" s="71"/>
      <c r="T655" s="71"/>
      <c r="U655" s="71"/>
      <c r="V655" s="71"/>
      <c r="W655" s="71"/>
      <c r="X655" s="71"/>
      <c r="Y655" s="71"/>
      <c r="Z655" s="71"/>
      <c r="AA655" s="71"/>
      <c r="AB655" s="71" t="s">
        <v>64</v>
      </c>
      <c r="AC655" s="71" t="s">
        <v>65</v>
      </c>
      <c r="AD655" s="71" t="s">
        <v>62</v>
      </c>
      <c r="AE655" s="71" t="s">
        <v>63</v>
      </c>
      <c r="AF655" s="71" t="s">
        <v>63</v>
      </c>
      <c r="AG655" s="71"/>
      <c r="AH655" s="71" t="s">
        <v>66</v>
      </c>
      <c r="AI655" s="71" t="s">
        <v>132</v>
      </c>
      <c r="AJ655" s="71" t="s">
        <v>63</v>
      </c>
      <c r="AK655" s="71" t="s">
        <v>63</v>
      </c>
      <c r="AL655" s="71" t="s">
        <v>62</v>
      </c>
      <c r="AM655" s="71" t="s">
        <v>63</v>
      </c>
      <c r="AN655" s="71"/>
      <c r="AO655" s="71"/>
      <c r="AP655" s="71" t="s">
        <v>7729</v>
      </c>
      <c r="AQ655" s="71" t="s">
        <v>7730</v>
      </c>
      <c r="AR655" s="71" t="s">
        <v>132</v>
      </c>
      <c r="AS655" s="71"/>
      <c r="AT655" s="71" t="s">
        <v>63</v>
      </c>
      <c r="AU655" s="71"/>
      <c r="AV655" s="79" t="str" cm="1">
        <f t="array" ref="AV65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55" s="79" t="str" cm="1">
        <f t="array" ref="AW65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55" s="71" t="str" cm="1">
        <f t="array" ref="AX65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55" s="71"/>
      <c r="AZ655" s="71"/>
      <c r="BA655" s="22" t="s">
        <v>7731</v>
      </c>
      <c r="BB655" s="73" t="s">
        <v>7732</v>
      </c>
      <c r="BC655" s="36"/>
      <c r="BD655" s="35"/>
    </row>
    <row r="656" spans="1:56" ht="75" customHeight="1">
      <c r="A656" s="70">
        <v>655</v>
      </c>
      <c r="B656" s="71" t="s">
        <v>7733</v>
      </c>
      <c r="C656" s="71" t="s">
        <v>739</v>
      </c>
      <c r="D656" s="71" t="s">
        <v>7734</v>
      </c>
      <c r="E656" s="71" t="s">
        <v>1478</v>
      </c>
      <c r="F656" s="71" t="s">
        <v>231</v>
      </c>
      <c r="G656" s="71" t="s">
        <v>786</v>
      </c>
      <c r="H656" s="71" t="s">
        <v>233</v>
      </c>
      <c r="I656" s="71" t="s">
        <v>2167</v>
      </c>
      <c r="J656" s="71" t="s">
        <v>1432</v>
      </c>
      <c r="K656" s="71" t="s">
        <v>315</v>
      </c>
      <c r="L656" s="71" t="s">
        <v>7735</v>
      </c>
      <c r="M656" s="71" t="s">
        <v>7736</v>
      </c>
      <c r="N656" s="71"/>
      <c r="O656" s="71"/>
      <c r="P656" s="71"/>
      <c r="Q656" s="71"/>
      <c r="R656" s="71"/>
      <c r="S656" s="71"/>
      <c r="T656" s="71"/>
      <c r="U656" s="71"/>
      <c r="V656" s="71"/>
      <c r="W656" s="71"/>
      <c r="X656" s="71"/>
      <c r="Y656" s="71"/>
      <c r="Z656" s="71"/>
      <c r="AA656" s="71"/>
      <c r="AB656" s="71" t="s">
        <v>64</v>
      </c>
      <c r="AC656" s="71" t="s">
        <v>100</v>
      </c>
      <c r="AD656" s="71" t="s">
        <v>62</v>
      </c>
      <c r="AE656" s="71" t="s">
        <v>62</v>
      </c>
      <c r="AF656" s="71" t="s">
        <v>63</v>
      </c>
      <c r="AG656" s="71"/>
      <c r="AH656" s="71" t="s">
        <v>915</v>
      </c>
      <c r="AI656" s="71" t="s">
        <v>63</v>
      </c>
      <c r="AJ656" s="71" t="s">
        <v>63</v>
      </c>
      <c r="AK656" s="71" t="s">
        <v>63</v>
      </c>
      <c r="AL656" s="71" t="s">
        <v>62</v>
      </c>
      <c r="AM656" s="71" t="s">
        <v>63</v>
      </c>
      <c r="AN656" s="71"/>
      <c r="AO656" s="71"/>
      <c r="AP656" s="71" t="s">
        <v>7737</v>
      </c>
      <c r="AQ656" s="71" t="s">
        <v>711</v>
      </c>
      <c r="AR656" s="71" t="s">
        <v>63</v>
      </c>
      <c r="AS656" s="71"/>
      <c r="AT656" s="71" t="s">
        <v>63</v>
      </c>
      <c r="AU656" s="71"/>
      <c r="AV656" s="79" t="str" cm="1">
        <f t="array" ref="AV65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56" s="79" t="str" cm="1">
        <f t="array" ref="AW65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56" s="71" t="str" cm="1">
        <f t="array" ref="AX65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56" s="71"/>
      <c r="AZ656" s="71"/>
      <c r="BA656" s="71" t="s">
        <v>7738</v>
      </c>
      <c r="BB656" s="73" t="s">
        <v>7739</v>
      </c>
      <c r="BC656" s="36"/>
      <c r="BD656" s="35"/>
    </row>
    <row r="657" spans="1:56" ht="75" customHeight="1">
      <c r="A657" s="70">
        <v>656</v>
      </c>
      <c r="B657" s="71" t="s">
        <v>7740</v>
      </c>
      <c r="C657" s="71" t="s">
        <v>735</v>
      </c>
      <c r="D657" s="71" t="s">
        <v>7741</v>
      </c>
      <c r="E657" s="71" t="s">
        <v>1486</v>
      </c>
      <c r="F657" s="71" t="s">
        <v>231</v>
      </c>
      <c r="G657" s="71" t="s">
        <v>736</v>
      </c>
      <c r="H657" s="71" t="s">
        <v>217</v>
      </c>
      <c r="I657" s="71" t="s">
        <v>1215</v>
      </c>
      <c r="J657" s="71" t="s">
        <v>1432</v>
      </c>
      <c r="K657" s="71" t="s">
        <v>243</v>
      </c>
      <c r="L657" s="71" t="s">
        <v>7742</v>
      </c>
      <c r="M657" s="71" t="s">
        <v>7743</v>
      </c>
      <c r="N657" s="71"/>
      <c r="O657" s="71"/>
      <c r="P657" s="71"/>
      <c r="Q657" s="71"/>
      <c r="R657" s="71"/>
      <c r="S657" s="71"/>
      <c r="T657" s="71"/>
      <c r="U657" s="71"/>
      <c r="V657" s="71"/>
      <c r="W657" s="71"/>
      <c r="X657" s="71"/>
      <c r="Y657" s="71"/>
      <c r="Z657" s="71"/>
      <c r="AA657" s="71"/>
      <c r="AB657" s="71" t="s">
        <v>64</v>
      </c>
      <c r="AC657" s="71" t="s">
        <v>65</v>
      </c>
      <c r="AD657" s="71" t="s">
        <v>62</v>
      </c>
      <c r="AE657" s="71" t="s">
        <v>62</v>
      </c>
      <c r="AF657" s="71" t="s">
        <v>63</v>
      </c>
      <c r="AG657" s="71"/>
      <c r="AH657" s="71" t="s">
        <v>66</v>
      </c>
      <c r="AI657" s="71" t="s">
        <v>63</v>
      </c>
      <c r="AJ657" s="71" t="s">
        <v>63</v>
      </c>
      <c r="AK657" s="71" t="s">
        <v>63</v>
      </c>
      <c r="AL657" s="71" t="s">
        <v>63</v>
      </c>
      <c r="AM657" s="71" t="s">
        <v>63</v>
      </c>
      <c r="AN657" s="71"/>
      <c r="AO657" s="71"/>
      <c r="AP657" s="71" t="s">
        <v>7744</v>
      </c>
      <c r="AQ657" s="71" t="s">
        <v>962</v>
      </c>
      <c r="AR657" s="71" t="s">
        <v>132</v>
      </c>
      <c r="AS657" s="71"/>
      <c r="AT657" s="71" t="s">
        <v>63</v>
      </c>
      <c r="AU657" s="71"/>
      <c r="AV657" s="79" t="str" cm="1">
        <f t="array" ref="AV65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57" s="79" t="str" cm="1">
        <f t="array" ref="AW65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57" s="71" t="str" cm="1">
        <f t="array" ref="AX65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57" s="71"/>
      <c r="AZ657" s="71"/>
      <c r="BA657" s="71" t="s">
        <v>7745</v>
      </c>
      <c r="BB657" s="73" t="s">
        <v>7746</v>
      </c>
      <c r="BC657" s="36"/>
      <c r="BD657" s="35"/>
    </row>
    <row r="658" spans="1:56" ht="75" customHeight="1">
      <c r="A658" s="70">
        <v>657</v>
      </c>
      <c r="B658" s="71" t="s">
        <v>7747</v>
      </c>
      <c r="C658" s="71" t="s">
        <v>735</v>
      </c>
      <c r="D658" s="71" t="s">
        <v>7748</v>
      </c>
      <c r="E658" s="71" t="s">
        <v>1502</v>
      </c>
      <c r="F658" s="71" t="s">
        <v>231</v>
      </c>
      <c r="G658" s="71" t="s">
        <v>736</v>
      </c>
      <c r="H658" s="71" t="s">
        <v>217</v>
      </c>
      <c r="I658" s="71" t="s">
        <v>428</v>
      </c>
      <c r="J658" s="71" t="s">
        <v>1432</v>
      </c>
      <c r="K658" s="71" t="s">
        <v>315</v>
      </c>
      <c r="L658" s="71" t="s">
        <v>7749</v>
      </c>
      <c r="M658" s="71" t="s">
        <v>7750</v>
      </c>
      <c r="N658" s="71"/>
      <c r="O658" s="71"/>
      <c r="P658" s="71"/>
      <c r="Q658" s="71"/>
      <c r="R658" s="71"/>
      <c r="S658" s="71"/>
      <c r="T658" s="71"/>
      <c r="U658" s="71"/>
      <c r="V658" s="71"/>
      <c r="W658" s="71"/>
      <c r="X658" s="71"/>
      <c r="Y658" s="71"/>
      <c r="Z658" s="71"/>
      <c r="AA658" s="71"/>
      <c r="AB658" s="71" t="s">
        <v>64</v>
      </c>
      <c r="AC658" s="71" t="s">
        <v>65</v>
      </c>
      <c r="AD658" s="71" t="s">
        <v>62</v>
      </c>
      <c r="AE658" s="71" t="s">
        <v>62</v>
      </c>
      <c r="AF658" s="71" t="s">
        <v>63</v>
      </c>
      <c r="AG658" s="71"/>
      <c r="AH658" s="71" t="s">
        <v>1515</v>
      </c>
      <c r="AI658" s="71" t="s">
        <v>63</v>
      </c>
      <c r="AJ658" s="71" t="s">
        <v>63</v>
      </c>
      <c r="AK658" s="71" t="s">
        <v>63</v>
      </c>
      <c r="AL658" s="71" t="s">
        <v>63</v>
      </c>
      <c r="AM658" s="71" t="s">
        <v>62</v>
      </c>
      <c r="AN658" s="71"/>
      <c r="AO658" s="71"/>
      <c r="AP658" s="71" t="s">
        <v>7751</v>
      </c>
      <c r="AQ658" s="71" t="s">
        <v>7752</v>
      </c>
      <c r="AR658" s="71" t="s">
        <v>132</v>
      </c>
      <c r="AS658" s="71"/>
      <c r="AT658" s="71" t="s">
        <v>63</v>
      </c>
      <c r="AU658" s="71"/>
      <c r="AV658" s="79" t="str" cm="1">
        <f t="array" ref="AV65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58" s="79" t="str" cm="1">
        <f t="array" ref="AW65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58" s="71" t="str" cm="1">
        <f t="array" ref="AX65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58" s="71"/>
      <c r="AZ658" s="71"/>
      <c r="BA658" s="22" t="s">
        <v>7753</v>
      </c>
      <c r="BB658" s="73" t="s">
        <v>7754</v>
      </c>
      <c r="BC658" s="36"/>
      <c r="BD658" s="35"/>
    </row>
    <row r="659" spans="1:56" ht="75" customHeight="1">
      <c r="A659" s="70">
        <v>658</v>
      </c>
      <c r="B659" s="71" t="s">
        <v>7755</v>
      </c>
      <c r="C659" s="71" t="s">
        <v>735</v>
      </c>
      <c r="D659" s="71" t="s">
        <v>7756</v>
      </c>
      <c r="E659" s="71" t="s">
        <v>1452</v>
      </c>
      <c r="F659" s="71" t="s">
        <v>231</v>
      </c>
      <c r="G659" s="71" t="s">
        <v>736</v>
      </c>
      <c r="H659" s="71" t="s">
        <v>217</v>
      </c>
      <c r="I659" s="71" t="s">
        <v>790</v>
      </c>
      <c r="J659" s="71" t="s">
        <v>1432</v>
      </c>
      <c r="K659" s="71" t="s">
        <v>218</v>
      </c>
      <c r="L659" s="71" t="s">
        <v>7757</v>
      </c>
      <c r="M659" s="71" t="s">
        <v>7758</v>
      </c>
      <c r="N659" s="71"/>
      <c r="O659" s="71"/>
      <c r="P659" s="71"/>
      <c r="Q659" s="71"/>
      <c r="R659" s="71"/>
      <c r="S659" s="71"/>
      <c r="T659" s="71"/>
      <c r="U659" s="71"/>
      <c r="V659" s="71"/>
      <c r="W659" s="71"/>
      <c r="X659" s="71"/>
      <c r="Y659" s="71"/>
      <c r="Z659" s="71"/>
      <c r="AA659" s="71"/>
      <c r="AB659" s="71" t="s">
        <v>64</v>
      </c>
      <c r="AC659" s="71" t="s">
        <v>65</v>
      </c>
      <c r="AD659" s="71" t="s">
        <v>62</v>
      </c>
      <c r="AE659" s="71" t="s">
        <v>62</v>
      </c>
      <c r="AF659" s="71" t="s">
        <v>63</v>
      </c>
      <c r="AG659" s="71"/>
      <c r="AH659" s="71" t="s">
        <v>85</v>
      </c>
      <c r="AI659" s="71" t="s">
        <v>63</v>
      </c>
      <c r="AJ659" s="71" t="s">
        <v>63</v>
      </c>
      <c r="AK659" s="71" t="s">
        <v>63</v>
      </c>
      <c r="AL659" s="71" t="s">
        <v>62</v>
      </c>
      <c r="AM659" s="71" t="s">
        <v>63</v>
      </c>
      <c r="AN659" s="71"/>
      <c r="AO659" s="71"/>
      <c r="AP659" s="71" t="s">
        <v>7759</v>
      </c>
      <c r="AQ659" s="71" t="s">
        <v>790</v>
      </c>
      <c r="AR659" s="71" t="s">
        <v>62</v>
      </c>
      <c r="AS659" s="71"/>
      <c r="AT659" s="71" t="s">
        <v>63</v>
      </c>
      <c r="AU659" s="71"/>
      <c r="AV659" s="79" t="str" cm="1">
        <f t="array" ref="AV65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59" s="79" t="str" cm="1">
        <f t="array" ref="AW65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59" s="71" t="str" cm="1">
        <f t="array" ref="AX65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59" s="71"/>
      <c r="AZ659" s="71"/>
      <c r="BA659" s="71" t="s">
        <v>7760</v>
      </c>
      <c r="BB659" s="73" t="s">
        <v>7761</v>
      </c>
      <c r="BC659" s="36"/>
      <c r="BD659" s="35"/>
    </row>
    <row r="660" spans="1:56" ht="75" customHeight="1">
      <c r="A660" s="70">
        <v>659</v>
      </c>
      <c r="B660" s="71" t="s">
        <v>7762</v>
      </c>
      <c r="C660" s="71" t="s">
        <v>735</v>
      </c>
      <c r="D660" s="71" t="s">
        <v>7763</v>
      </c>
      <c r="E660" s="71" t="s">
        <v>1461</v>
      </c>
      <c r="F660" s="71" t="s">
        <v>231</v>
      </c>
      <c r="G660" s="71" t="s">
        <v>736</v>
      </c>
      <c r="H660" s="71" t="s">
        <v>217</v>
      </c>
      <c r="I660" s="71" t="s">
        <v>194</v>
      </c>
      <c r="J660" s="71" t="s">
        <v>1432</v>
      </c>
      <c r="K660" s="71" t="s">
        <v>315</v>
      </c>
      <c r="L660" s="71" t="s">
        <v>7764</v>
      </c>
      <c r="M660" s="71" t="s">
        <v>7765</v>
      </c>
      <c r="N660" s="71"/>
      <c r="O660" s="71"/>
      <c r="P660" s="71"/>
      <c r="Q660" s="71"/>
      <c r="R660" s="71"/>
      <c r="S660" s="71"/>
      <c r="T660" s="71"/>
      <c r="U660" s="71"/>
      <c r="V660" s="71"/>
      <c r="W660" s="71"/>
      <c r="X660" s="71"/>
      <c r="Y660" s="71"/>
      <c r="Z660" s="71"/>
      <c r="AA660" s="71"/>
      <c r="AB660" s="71" t="s">
        <v>64</v>
      </c>
      <c r="AC660" s="71" t="s">
        <v>65</v>
      </c>
      <c r="AD660" s="71" t="s">
        <v>62</v>
      </c>
      <c r="AE660" s="71" t="s">
        <v>62</v>
      </c>
      <c r="AF660" s="71" t="s">
        <v>63</v>
      </c>
      <c r="AG660" s="71"/>
      <c r="AH660" s="71" t="s">
        <v>1515</v>
      </c>
      <c r="AI660" s="71" t="s">
        <v>63</v>
      </c>
      <c r="AJ660" s="71" t="s">
        <v>63</v>
      </c>
      <c r="AK660" s="71" t="s">
        <v>63</v>
      </c>
      <c r="AL660" s="71" t="s">
        <v>62</v>
      </c>
      <c r="AM660" s="71" t="s">
        <v>63</v>
      </c>
      <c r="AN660" s="71"/>
      <c r="AO660" s="71"/>
      <c r="AP660" s="71" t="s">
        <v>7766</v>
      </c>
      <c r="AQ660" s="71" t="s">
        <v>7767</v>
      </c>
      <c r="AR660" s="71" t="s">
        <v>62</v>
      </c>
      <c r="AS660" s="71"/>
      <c r="AT660" s="71" t="s">
        <v>63</v>
      </c>
      <c r="AU660" s="71"/>
      <c r="AV660" s="79" t="str" cm="1">
        <f t="array" ref="AV66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60" s="79" t="str" cm="1">
        <f t="array" ref="AW66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60" s="71" t="str" cm="1">
        <f t="array" ref="AX66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60" s="71"/>
      <c r="AZ660" s="71"/>
      <c r="BA660" s="71" t="s">
        <v>7768</v>
      </c>
      <c r="BB660" s="73" t="s">
        <v>7769</v>
      </c>
      <c r="BC660" s="36"/>
      <c r="BD660" s="35"/>
    </row>
    <row r="661" spans="1:56" ht="75" customHeight="1">
      <c r="A661" s="70">
        <v>660</v>
      </c>
      <c r="B661" s="71" t="s">
        <v>7770</v>
      </c>
      <c r="C661" s="71" t="s">
        <v>735</v>
      </c>
      <c r="D661" s="71" t="s">
        <v>7771</v>
      </c>
      <c r="E661" s="71" t="s">
        <v>1430</v>
      </c>
      <c r="F661" s="71" t="s">
        <v>231</v>
      </c>
      <c r="G661" s="71" t="s">
        <v>736</v>
      </c>
      <c r="H661" s="71" t="s">
        <v>217</v>
      </c>
      <c r="I661" s="71" t="s">
        <v>790</v>
      </c>
      <c r="J661" s="71" t="s">
        <v>1432</v>
      </c>
      <c r="K661" s="71" t="s">
        <v>218</v>
      </c>
      <c r="L661" s="71" t="s">
        <v>7772</v>
      </c>
      <c r="M661" s="71" t="s">
        <v>7773</v>
      </c>
      <c r="N661" s="71"/>
      <c r="O661" s="71"/>
      <c r="P661" s="71"/>
      <c r="Q661" s="71"/>
      <c r="R661" s="71"/>
      <c r="S661" s="71"/>
      <c r="T661" s="71"/>
      <c r="U661" s="71"/>
      <c r="V661" s="71"/>
      <c r="W661" s="71"/>
      <c r="X661" s="71"/>
      <c r="Y661" s="71"/>
      <c r="Z661" s="71"/>
      <c r="AA661" s="71"/>
      <c r="AB661" s="71" t="s">
        <v>64</v>
      </c>
      <c r="AC661" s="71" t="s">
        <v>65</v>
      </c>
      <c r="AD661" s="71" t="s">
        <v>62</v>
      </c>
      <c r="AE661" s="71" t="s">
        <v>62</v>
      </c>
      <c r="AF661" s="71" t="s">
        <v>63</v>
      </c>
      <c r="AG661" s="71"/>
      <c r="AH661" s="71" t="s">
        <v>66</v>
      </c>
      <c r="AI661" s="71" t="s">
        <v>63</v>
      </c>
      <c r="AJ661" s="71" t="s">
        <v>63</v>
      </c>
      <c r="AK661" s="71" t="s">
        <v>63</v>
      </c>
      <c r="AL661" s="71" t="s">
        <v>62</v>
      </c>
      <c r="AM661" s="71" t="s">
        <v>63</v>
      </c>
      <c r="AN661" s="71"/>
      <c r="AO661" s="71"/>
      <c r="AP661" s="71" t="s">
        <v>7774</v>
      </c>
      <c r="AQ661" s="71" t="s">
        <v>790</v>
      </c>
      <c r="AR661" s="71" t="s">
        <v>62</v>
      </c>
      <c r="AS661" s="71"/>
      <c r="AT661" s="71" t="s">
        <v>63</v>
      </c>
      <c r="AU661" s="71"/>
      <c r="AV661" s="79" t="str" cm="1">
        <f t="array" ref="AV66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61" s="79" t="str" cm="1">
        <f t="array" ref="AW66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61" s="71" t="str" cm="1">
        <f t="array" ref="AX66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61" s="71"/>
      <c r="AZ661" s="71"/>
      <c r="BA661" s="71" t="s">
        <v>7775</v>
      </c>
      <c r="BB661" s="73" t="s">
        <v>7776</v>
      </c>
      <c r="BC661" s="36"/>
      <c r="BD661" s="35"/>
    </row>
    <row r="662" spans="1:56" ht="75" customHeight="1">
      <c r="A662" s="70">
        <v>661</v>
      </c>
      <c r="B662" s="71" t="s">
        <v>7777</v>
      </c>
      <c r="C662" s="71" t="s">
        <v>706</v>
      </c>
      <c r="D662" s="71" t="s">
        <v>7778</v>
      </c>
      <c r="E662" s="71" t="s">
        <v>1430</v>
      </c>
      <c r="F662" s="71" t="s">
        <v>54</v>
      </c>
      <c r="G662" s="71" t="s">
        <v>125</v>
      </c>
      <c r="H662" s="71" t="s">
        <v>233</v>
      </c>
      <c r="I662" s="71" t="s">
        <v>1215</v>
      </c>
      <c r="J662" s="71" t="s">
        <v>1432</v>
      </c>
      <c r="K662" s="71" t="s">
        <v>243</v>
      </c>
      <c r="L662" s="71" t="s">
        <v>7779</v>
      </c>
      <c r="M662" s="71" t="s">
        <v>7780</v>
      </c>
      <c r="N662" s="71"/>
      <c r="O662" s="71" t="s">
        <v>1506</v>
      </c>
      <c r="P662" s="71" t="s">
        <v>60</v>
      </c>
      <c r="Q662" s="71" t="s">
        <v>431</v>
      </c>
      <c r="R662" s="71" t="s">
        <v>189</v>
      </c>
      <c r="S662" s="71" t="s">
        <v>62</v>
      </c>
      <c r="T662" s="71" t="s">
        <v>62</v>
      </c>
      <c r="U662" s="71" t="s">
        <v>62</v>
      </c>
      <c r="V662" s="71" t="s">
        <v>62</v>
      </c>
      <c r="W662" s="71" t="s">
        <v>63</v>
      </c>
      <c r="X662" s="71" t="s">
        <v>63</v>
      </c>
      <c r="Y662" s="71" t="s">
        <v>62</v>
      </c>
      <c r="Z662" s="71" t="s">
        <v>63</v>
      </c>
      <c r="AA662" s="71" t="s">
        <v>63</v>
      </c>
      <c r="AB662" s="71" t="s">
        <v>64</v>
      </c>
      <c r="AC662" s="71" t="s">
        <v>65</v>
      </c>
      <c r="AD662" s="71" t="s">
        <v>62</v>
      </c>
      <c r="AE662" s="71" t="s">
        <v>62</v>
      </c>
      <c r="AF662" s="71" t="s">
        <v>63</v>
      </c>
      <c r="AG662" s="71" t="s">
        <v>63</v>
      </c>
      <c r="AH662" s="71" t="s">
        <v>85</v>
      </c>
      <c r="AI662" s="71" t="s">
        <v>63</v>
      </c>
      <c r="AJ662" s="71" t="s">
        <v>63</v>
      </c>
      <c r="AK662" s="71" t="s">
        <v>63</v>
      </c>
      <c r="AL662" s="71" t="s">
        <v>62</v>
      </c>
      <c r="AM662" s="71" t="s">
        <v>63</v>
      </c>
      <c r="AN662" s="71" t="s">
        <v>7781</v>
      </c>
      <c r="AO662" s="71" t="s">
        <v>7782</v>
      </c>
      <c r="AP662" s="71" t="s">
        <v>7783</v>
      </c>
      <c r="AQ662" s="71" t="s">
        <v>2489</v>
      </c>
      <c r="AR662" s="71" t="s">
        <v>63</v>
      </c>
      <c r="AS662" s="71"/>
      <c r="AT662" s="71" t="s">
        <v>63</v>
      </c>
      <c r="AU662" s="71" t="s">
        <v>7784</v>
      </c>
      <c r="AV662" s="79" cm="1">
        <f t="array" ref="AV66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0.13</v>
      </c>
      <c r="AW662" s="79" cm="1">
        <f t="array" ref="AW66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0.13</v>
      </c>
      <c r="AX662" s="71" t="str" cm="1">
        <f t="array" ref="AX66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662" s="71" t="s">
        <v>63</v>
      </c>
      <c r="AZ662" s="71"/>
      <c r="BA662" s="71" t="s">
        <v>7785</v>
      </c>
      <c r="BB662" s="73" t="s">
        <v>7786</v>
      </c>
      <c r="BC662" s="36"/>
      <c r="BD662" s="35"/>
    </row>
    <row r="663" spans="1:56" ht="75" customHeight="1">
      <c r="A663" s="70">
        <v>662</v>
      </c>
      <c r="B663" s="71" t="s">
        <v>7787</v>
      </c>
      <c r="C663" s="71" t="s">
        <v>1142</v>
      </c>
      <c r="D663" s="71" t="s">
        <v>7788</v>
      </c>
      <c r="E663" s="71" t="s">
        <v>1478</v>
      </c>
      <c r="F663" s="71" t="s">
        <v>231</v>
      </c>
      <c r="G663" s="71" t="s">
        <v>736</v>
      </c>
      <c r="H663" s="71" t="s">
        <v>217</v>
      </c>
      <c r="I663" s="71" t="s">
        <v>2167</v>
      </c>
      <c r="J663" s="71" t="s">
        <v>1432</v>
      </c>
      <c r="K663" s="71" t="s">
        <v>315</v>
      </c>
      <c r="L663" s="71" t="s">
        <v>7789</v>
      </c>
      <c r="M663" s="71" t="s">
        <v>7790</v>
      </c>
      <c r="N663" s="71"/>
      <c r="O663" s="71"/>
      <c r="P663" s="71"/>
      <c r="Q663" s="71"/>
      <c r="R663" s="71"/>
      <c r="S663" s="71"/>
      <c r="T663" s="71"/>
      <c r="U663" s="71"/>
      <c r="V663" s="71"/>
      <c r="W663" s="71"/>
      <c r="X663" s="71"/>
      <c r="Y663" s="71"/>
      <c r="Z663" s="71"/>
      <c r="AA663" s="71"/>
      <c r="AB663" s="71" t="s">
        <v>64</v>
      </c>
      <c r="AC663" s="71" t="s">
        <v>65</v>
      </c>
      <c r="AD663" s="71" t="s">
        <v>62</v>
      </c>
      <c r="AE663" s="71" t="s">
        <v>62</v>
      </c>
      <c r="AF663" s="71" t="s">
        <v>63</v>
      </c>
      <c r="AG663" s="71"/>
      <c r="AH663" s="71" t="s">
        <v>66</v>
      </c>
      <c r="AI663" s="71" t="s">
        <v>63</v>
      </c>
      <c r="AJ663" s="71" t="s">
        <v>63</v>
      </c>
      <c r="AK663" s="71" t="s">
        <v>63</v>
      </c>
      <c r="AL663" s="71" t="s">
        <v>62</v>
      </c>
      <c r="AM663" s="71" t="s">
        <v>63</v>
      </c>
      <c r="AN663" s="71"/>
      <c r="AO663" s="71"/>
      <c r="AP663" s="71" t="s">
        <v>7791</v>
      </c>
      <c r="AQ663" s="71" t="s">
        <v>2489</v>
      </c>
      <c r="AR663" s="71" t="s">
        <v>63</v>
      </c>
      <c r="AS663" s="71"/>
      <c r="AT663" s="71" t="s">
        <v>63</v>
      </c>
      <c r="AU663" s="71"/>
      <c r="AV663" s="79" t="str" cm="1">
        <f t="array" ref="AV66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63" s="79" t="str" cm="1">
        <f t="array" ref="AW66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63" s="71" t="str" cm="1">
        <f t="array" ref="AX66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63" s="71"/>
      <c r="AZ663" s="71"/>
      <c r="BA663" s="71" t="s">
        <v>7792</v>
      </c>
      <c r="BB663" s="73" t="s">
        <v>6023</v>
      </c>
      <c r="BC663" s="36"/>
      <c r="BD663" s="35"/>
    </row>
    <row r="664" spans="1:56" ht="75" customHeight="1">
      <c r="A664" s="70">
        <v>663</v>
      </c>
      <c r="B664" s="71" t="s">
        <v>7793</v>
      </c>
      <c r="C664" s="71" t="s">
        <v>735</v>
      </c>
      <c r="D664" s="71" t="s">
        <v>7794</v>
      </c>
      <c r="E664" s="71" t="s">
        <v>1522</v>
      </c>
      <c r="F664" s="71" t="s">
        <v>231</v>
      </c>
      <c r="G664" s="71" t="s">
        <v>736</v>
      </c>
      <c r="H664" s="71" t="s">
        <v>217</v>
      </c>
      <c r="I664" s="71" t="s">
        <v>1215</v>
      </c>
      <c r="J664" s="71" t="s">
        <v>1432</v>
      </c>
      <c r="K664" s="71" t="s">
        <v>243</v>
      </c>
      <c r="L664" s="71" t="s">
        <v>7795</v>
      </c>
      <c r="M664" s="71" t="s">
        <v>7796</v>
      </c>
      <c r="N664" s="71"/>
      <c r="O664" s="71"/>
      <c r="P664" s="71"/>
      <c r="Q664" s="71"/>
      <c r="R664" s="71"/>
      <c r="S664" s="71"/>
      <c r="T664" s="71"/>
      <c r="U664" s="71"/>
      <c r="V664" s="71"/>
      <c r="W664" s="71"/>
      <c r="X664" s="71"/>
      <c r="Y664" s="71"/>
      <c r="Z664" s="71"/>
      <c r="AA664" s="71"/>
      <c r="AB664" s="71" t="s">
        <v>64</v>
      </c>
      <c r="AC664" s="71" t="s">
        <v>65</v>
      </c>
      <c r="AD664" s="71" t="s">
        <v>62</v>
      </c>
      <c r="AE664" s="71" t="s">
        <v>62</v>
      </c>
      <c r="AF664" s="71" t="s">
        <v>63</v>
      </c>
      <c r="AG664" s="71"/>
      <c r="AH664" s="71" t="s">
        <v>66</v>
      </c>
      <c r="AI664" s="71" t="s">
        <v>63</v>
      </c>
      <c r="AJ664" s="71" t="s">
        <v>63</v>
      </c>
      <c r="AK664" s="71" t="s">
        <v>63</v>
      </c>
      <c r="AL664" s="71" t="s">
        <v>62</v>
      </c>
      <c r="AM664" s="71" t="s">
        <v>63</v>
      </c>
      <c r="AN664" s="71"/>
      <c r="AO664" s="71"/>
      <c r="AP664" s="71" t="s">
        <v>7797</v>
      </c>
      <c r="AQ664" s="71" t="s">
        <v>366</v>
      </c>
      <c r="AR664" s="71" t="s">
        <v>63</v>
      </c>
      <c r="AS664" s="71"/>
      <c r="AT664" s="71" t="s">
        <v>62</v>
      </c>
      <c r="AU664" s="71"/>
      <c r="AV664" s="79" t="str" cm="1">
        <f t="array" ref="AV66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64" s="79" t="str" cm="1">
        <f t="array" ref="AW66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64" s="71" t="str" cm="1">
        <f t="array" ref="AX66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64" s="71"/>
      <c r="AZ664" s="71"/>
      <c r="BA664" s="71" t="s">
        <v>7798</v>
      </c>
      <c r="BB664" s="73"/>
      <c r="BC664" s="36"/>
      <c r="BD664" s="35"/>
    </row>
    <row r="665" spans="1:56" ht="75" customHeight="1">
      <c r="A665" s="70">
        <v>664</v>
      </c>
      <c r="B665" s="71" t="s">
        <v>7799</v>
      </c>
      <c r="C665" s="71" t="s">
        <v>381</v>
      </c>
      <c r="D665" s="71" t="s">
        <v>7800</v>
      </c>
      <c r="E665" s="71" t="s">
        <v>4413</v>
      </c>
      <c r="F665" s="71" t="s">
        <v>54</v>
      </c>
      <c r="G665" s="71" t="s">
        <v>125</v>
      </c>
      <c r="H665" s="71" t="s">
        <v>233</v>
      </c>
      <c r="I665" s="71" t="s">
        <v>194</v>
      </c>
      <c r="J665" s="71" t="s">
        <v>1432</v>
      </c>
      <c r="K665" s="71" t="s">
        <v>315</v>
      </c>
      <c r="L665" s="71" t="s">
        <v>7801</v>
      </c>
      <c r="M665" s="71" t="s">
        <v>7802</v>
      </c>
      <c r="N665" s="71" t="s">
        <v>4413</v>
      </c>
      <c r="O665" s="71" t="s">
        <v>1506</v>
      </c>
      <c r="P665" s="71" t="s">
        <v>60</v>
      </c>
      <c r="Q665" s="71" t="s">
        <v>431</v>
      </c>
      <c r="R665" s="71" t="s">
        <v>189</v>
      </c>
      <c r="S665" s="71" t="s">
        <v>62</v>
      </c>
      <c r="T665" s="71" t="s">
        <v>62</v>
      </c>
      <c r="U665" s="71" t="s">
        <v>62</v>
      </c>
      <c r="V665" s="71" t="s">
        <v>62</v>
      </c>
      <c r="W665" s="71" t="s">
        <v>63</v>
      </c>
      <c r="X665" s="71" t="s">
        <v>62</v>
      </c>
      <c r="Y665" s="71" t="s">
        <v>62</v>
      </c>
      <c r="Z665" s="71" t="s">
        <v>63</v>
      </c>
      <c r="AA665" s="71" t="s">
        <v>62</v>
      </c>
      <c r="AB665" s="71" t="s">
        <v>142</v>
      </c>
      <c r="AC665" s="71" t="s">
        <v>65</v>
      </c>
      <c r="AD665" s="71" t="s">
        <v>62</v>
      </c>
      <c r="AE665" s="71" t="s">
        <v>62</v>
      </c>
      <c r="AF665" s="71" t="s">
        <v>63</v>
      </c>
      <c r="AG665" s="71" t="s">
        <v>63</v>
      </c>
      <c r="AH665" s="71" t="s">
        <v>85</v>
      </c>
      <c r="AI665" s="71" t="s">
        <v>132</v>
      </c>
      <c r="AJ665" s="71" t="s">
        <v>62</v>
      </c>
      <c r="AK665" s="71" t="s">
        <v>62</v>
      </c>
      <c r="AL665" s="71" t="s">
        <v>63</v>
      </c>
      <c r="AM665" s="71" t="s">
        <v>132</v>
      </c>
      <c r="AN665" s="71"/>
      <c r="AO665" s="71" t="s">
        <v>7803</v>
      </c>
      <c r="AP665" s="71" t="s">
        <v>7804</v>
      </c>
      <c r="AQ665" s="71" t="s">
        <v>465</v>
      </c>
      <c r="AR665" s="71" t="s">
        <v>132</v>
      </c>
      <c r="AS665" s="71"/>
      <c r="AT665" s="71" t="s">
        <v>62</v>
      </c>
      <c r="AU665" s="71" t="s">
        <v>72</v>
      </c>
      <c r="AV665" s="79" t="str" cm="1">
        <f t="array" ref="AV66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65" s="79" t="str" cm="1">
        <f t="array" ref="AW66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65" s="71" t="str" cm="1">
        <f t="array" ref="AX66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65" s="71" t="s">
        <v>63</v>
      </c>
      <c r="AZ665" s="71"/>
      <c r="BA665" s="71" t="s">
        <v>7805</v>
      </c>
      <c r="BB665" s="73"/>
      <c r="BC665" s="36"/>
      <c r="BD665" s="35"/>
    </row>
    <row r="666" spans="1:56" ht="75" customHeight="1">
      <c r="A666" s="70">
        <v>665</v>
      </c>
      <c r="B666" s="71" t="s">
        <v>7806</v>
      </c>
      <c r="C666" s="71" t="s">
        <v>735</v>
      </c>
      <c r="D666" s="71" t="s">
        <v>7807</v>
      </c>
      <c r="E666" s="71" t="s">
        <v>1748</v>
      </c>
      <c r="F666" s="71" t="s">
        <v>231</v>
      </c>
      <c r="G666" s="71" t="s">
        <v>736</v>
      </c>
      <c r="H666" s="71" t="s">
        <v>217</v>
      </c>
      <c r="I666" s="71" t="s">
        <v>1215</v>
      </c>
      <c r="J666" s="71" t="s">
        <v>1432</v>
      </c>
      <c r="K666" s="71" t="s">
        <v>243</v>
      </c>
      <c r="L666" s="71" t="s">
        <v>7808</v>
      </c>
      <c r="M666" s="71" t="s">
        <v>7809</v>
      </c>
      <c r="N666" s="71"/>
      <c r="O666" s="71"/>
      <c r="P666" s="71"/>
      <c r="Q666" s="71"/>
      <c r="R666" s="71"/>
      <c r="S666" s="71"/>
      <c r="T666" s="71"/>
      <c r="U666" s="71"/>
      <c r="V666" s="71"/>
      <c r="W666" s="71"/>
      <c r="X666" s="71"/>
      <c r="Y666" s="71"/>
      <c r="Z666" s="71"/>
      <c r="AA666" s="71"/>
      <c r="AB666" s="71" t="s">
        <v>64</v>
      </c>
      <c r="AC666" s="71" t="s">
        <v>65</v>
      </c>
      <c r="AD666" s="71" t="s">
        <v>62</v>
      </c>
      <c r="AE666" s="71" t="s">
        <v>62</v>
      </c>
      <c r="AF666" s="71" t="s">
        <v>63</v>
      </c>
      <c r="AG666" s="71"/>
      <c r="AH666" s="71" t="s">
        <v>66</v>
      </c>
      <c r="AI666" s="71" t="s">
        <v>63</v>
      </c>
      <c r="AJ666" s="71" t="s">
        <v>63</v>
      </c>
      <c r="AK666" s="71" t="s">
        <v>63</v>
      </c>
      <c r="AL666" s="71" t="s">
        <v>62</v>
      </c>
      <c r="AM666" s="71" t="s">
        <v>63</v>
      </c>
      <c r="AN666" s="71"/>
      <c r="AO666" s="71"/>
      <c r="AP666" s="71" t="s">
        <v>7810</v>
      </c>
      <c r="AQ666" s="71" t="s">
        <v>1215</v>
      </c>
      <c r="AR666" s="71" t="s">
        <v>62</v>
      </c>
      <c r="AS666" s="71"/>
      <c r="AT666" s="71" t="s">
        <v>63</v>
      </c>
      <c r="AU666" s="71"/>
      <c r="AV666" s="79" t="str" cm="1">
        <f t="array" ref="AV66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66" s="79" t="str" cm="1">
        <f t="array" ref="AW66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66" s="71" t="str" cm="1">
        <f t="array" ref="AX66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66" s="71"/>
      <c r="AZ666" s="71"/>
      <c r="BA666" s="71" t="s">
        <v>7811</v>
      </c>
      <c r="BB666" s="73"/>
      <c r="BC666" s="36"/>
      <c r="BD666" s="35"/>
    </row>
    <row r="667" spans="1:56" ht="75" customHeight="1">
      <c r="A667" s="70">
        <v>666</v>
      </c>
      <c r="B667" s="71" t="s">
        <v>7812</v>
      </c>
      <c r="C667" s="71" t="s">
        <v>735</v>
      </c>
      <c r="D667" s="71" t="s">
        <v>7813</v>
      </c>
      <c r="E667" s="71" t="s">
        <v>1478</v>
      </c>
      <c r="F667" s="71" t="s">
        <v>231</v>
      </c>
      <c r="G667" s="71" t="s">
        <v>736</v>
      </c>
      <c r="H667" s="71" t="s">
        <v>217</v>
      </c>
      <c r="I667" s="71" t="s">
        <v>1944</v>
      </c>
      <c r="J667" s="71" t="s">
        <v>1432</v>
      </c>
      <c r="K667" s="71" t="s">
        <v>218</v>
      </c>
      <c r="L667" s="71" t="s">
        <v>7814</v>
      </c>
      <c r="M667" s="71" t="s">
        <v>7815</v>
      </c>
      <c r="N667" s="71"/>
      <c r="O667" s="71"/>
      <c r="P667" s="71"/>
      <c r="Q667" s="71"/>
      <c r="R667" s="71"/>
      <c r="S667" s="71"/>
      <c r="T667" s="71"/>
      <c r="U667" s="71"/>
      <c r="V667" s="71"/>
      <c r="W667" s="71"/>
      <c r="X667" s="71"/>
      <c r="Y667" s="71"/>
      <c r="Z667" s="71"/>
      <c r="AA667" s="71"/>
      <c r="AB667" s="71" t="s">
        <v>64</v>
      </c>
      <c r="AC667" s="71" t="s">
        <v>65</v>
      </c>
      <c r="AD667" s="71" t="s">
        <v>62</v>
      </c>
      <c r="AE667" s="71" t="s">
        <v>62</v>
      </c>
      <c r="AF667" s="71" t="s">
        <v>63</v>
      </c>
      <c r="AG667" s="71"/>
      <c r="AH667" s="71" t="s">
        <v>66</v>
      </c>
      <c r="AI667" s="71" t="s">
        <v>63</v>
      </c>
      <c r="AJ667" s="71" t="s">
        <v>63</v>
      </c>
      <c r="AK667" s="71" t="s">
        <v>63</v>
      </c>
      <c r="AL667" s="71" t="s">
        <v>62</v>
      </c>
      <c r="AM667" s="71" t="s">
        <v>63</v>
      </c>
      <c r="AN667" s="71"/>
      <c r="AO667" s="71"/>
      <c r="AP667" s="71" t="s">
        <v>7816</v>
      </c>
      <c r="AQ667" s="71" t="s">
        <v>1944</v>
      </c>
      <c r="AR667" s="71" t="s">
        <v>62</v>
      </c>
      <c r="AS667" s="71"/>
      <c r="AT667" s="71" t="s">
        <v>63</v>
      </c>
      <c r="AU667" s="71"/>
      <c r="AV667" s="79" t="str" cm="1">
        <f t="array" ref="AV66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67" s="79" t="str" cm="1">
        <f t="array" ref="AW66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67" s="71" t="str" cm="1">
        <f t="array" ref="AX66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67" s="71"/>
      <c r="AZ667" s="71"/>
      <c r="BA667" s="71" t="s">
        <v>7817</v>
      </c>
      <c r="BB667" s="73" t="s">
        <v>7818</v>
      </c>
      <c r="BC667" s="36"/>
      <c r="BD667" s="35"/>
    </row>
    <row r="668" spans="1:56" ht="75" customHeight="1">
      <c r="A668" s="70">
        <v>667</v>
      </c>
      <c r="B668" s="71" t="s">
        <v>7819</v>
      </c>
      <c r="C668" s="71" t="s">
        <v>7467</v>
      </c>
      <c r="D668" s="71" t="s">
        <v>7820</v>
      </c>
      <c r="E668" s="71" t="s">
        <v>1461</v>
      </c>
      <c r="F668" s="71" t="s">
        <v>231</v>
      </c>
      <c r="G668" s="71" t="s">
        <v>736</v>
      </c>
      <c r="H668" s="71" t="s">
        <v>217</v>
      </c>
      <c r="I668" s="71" t="s">
        <v>1215</v>
      </c>
      <c r="J668" s="71" t="s">
        <v>1432</v>
      </c>
      <c r="K668" s="71" t="s">
        <v>243</v>
      </c>
      <c r="L668" s="71" t="s">
        <v>7821</v>
      </c>
      <c r="M668" s="71" t="s">
        <v>7822</v>
      </c>
      <c r="N668" s="71"/>
      <c r="O668" s="71"/>
      <c r="P668" s="71"/>
      <c r="Q668" s="71"/>
      <c r="R668" s="71"/>
      <c r="S668" s="71"/>
      <c r="T668" s="71"/>
      <c r="U668" s="71"/>
      <c r="V668" s="71"/>
      <c r="W668" s="71"/>
      <c r="X668" s="71"/>
      <c r="Y668" s="71"/>
      <c r="Z668" s="71"/>
      <c r="AA668" s="71"/>
      <c r="AB668" s="71" t="s">
        <v>64</v>
      </c>
      <c r="AC668" s="71" t="s">
        <v>65</v>
      </c>
      <c r="AD668" s="71" t="s">
        <v>62</v>
      </c>
      <c r="AE668" s="71" t="s">
        <v>62</v>
      </c>
      <c r="AF668" s="71" t="s">
        <v>63</v>
      </c>
      <c r="AG668" s="71"/>
      <c r="AH668" s="71" t="s">
        <v>1515</v>
      </c>
      <c r="AI668" s="71" t="s">
        <v>63</v>
      </c>
      <c r="AJ668" s="71" t="s">
        <v>63</v>
      </c>
      <c r="AK668" s="71" t="s">
        <v>63</v>
      </c>
      <c r="AL668" s="71" t="s">
        <v>62</v>
      </c>
      <c r="AM668" s="71" t="s">
        <v>63</v>
      </c>
      <c r="AN668" s="71"/>
      <c r="AO668" s="71"/>
      <c r="AP668" s="71" t="s">
        <v>7823</v>
      </c>
      <c r="AQ668" s="71" t="s">
        <v>1215</v>
      </c>
      <c r="AR668" s="71" t="s">
        <v>62</v>
      </c>
      <c r="AS668" s="71"/>
      <c r="AT668" s="71" t="s">
        <v>62</v>
      </c>
      <c r="AU668" s="71"/>
      <c r="AV668" s="79" t="str" cm="1">
        <f t="array" ref="AV66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68" s="79" t="str" cm="1">
        <f t="array" ref="AW66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68" s="71" t="str" cm="1">
        <f t="array" ref="AX66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68" s="71"/>
      <c r="AZ668" s="71"/>
      <c r="BA668" s="71" t="s">
        <v>7824</v>
      </c>
      <c r="BB668" s="73" t="s">
        <v>7825</v>
      </c>
      <c r="BC668" s="36"/>
      <c r="BD668" s="35"/>
    </row>
    <row r="669" spans="1:56" ht="75" customHeight="1">
      <c r="A669" s="70">
        <v>668</v>
      </c>
      <c r="B669" s="71" t="s">
        <v>7826</v>
      </c>
      <c r="C669" s="71" t="s">
        <v>1655</v>
      </c>
      <c r="D669" s="71" t="s">
        <v>7827</v>
      </c>
      <c r="E669" s="71" t="s">
        <v>1502</v>
      </c>
      <c r="F669" s="71" t="s">
        <v>231</v>
      </c>
      <c r="G669" s="71" t="s">
        <v>736</v>
      </c>
      <c r="H669" s="71" t="s">
        <v>217</v>
      </c>
      <c r="I669" s="71" t="s">
        <v>790</v>
      </c>
      <c r="J669" s="71" t="s">
        <v>1432</v>
      </c>
      <c r="K669" s="71" t="s">
        <v>218</v>
      </c>
      <c r="L669" s="71" t="s">
        <v>7828</v>
      </c>
      <c r="M669" s="71" t="s">
        <v>7829</v>
      </c>
      <c r="N669" s="71"/>
      <c r="O669" s="71"/>
      <c r="P669" s="71"/>
      <c r="Q669" s="71"/>
      <c r="R669" s="71"/>
      <c r="S669" s="71"/>
      <c r="T669" s="71"/>
      <c r="U669" s="71"/>
      <c r="V669" s="71"/>
      <c r="W669" s="71"/>
      <c r="X669" s="71"/>
      <c r="Y669" s="71"/>
      <c r="Z669" s="71"/>
      <c r="AA669" s="71"/>
      <c r="AB669" s="71" t="s">
        <v>64</v>
      </c>
      <c r="AC669" s="71" t="s">
        <v>65</v>
      </c>
      <c r="AD669" s="71" t="s">
        <v>62</v>
      </c>
      <c r="AE669" s="71" t="s">
        <v>62</v>
      </c>
      <c r="AF669" s="71" t="s">
        <v>63</v>
      </c>
      <c r="AG669" s="71"/>
      <c r="AH669" s="71" t="s">
        <v>85</v>
      </c>
      <c r="AI669" s="71" t="s">
        <v>63</v>
      </c>
      <c r="AJ669" s="71" t="s">
        <v>63</v>
      </c>
      <c r="AK669" s="71" t="s">
        <v>63</v>
      </c>
      <c r="AL669" s="71" t="s">
        <v>63</v>
      </c>
      <c r="AM669" s="71" t="s">
        <v>63</v>
      </c>
      <c r="AN669" s="71"/>
      <c r="AO669" s="71"/>
      <c r="AP669" s="71" t="s">
        <v>7830</v>
      </c>
      <c r="AQ669" s="71" t="s">
        <v>790</v>
      </c>
      <c r="AR669" s="71" t="s">
        <v>62</v>
      </c>
      <c r="AS669" s="71"/>
      <c r="AT669" s="71" t="s">
        <v>63</v>
      </c>
      <c r="AU669" s="71"/>
      <c r="AV669" s="79" t="str" cm="1">
        <f t="array" ref="AV66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69" s="79" t="str" cm="1">
        <f t="array" ref="AW66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69" s="71" t="str" cm="1">
        <f t="array" ref="AX66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69" s="71"/>
      <c r="AZ669" s="71"/>
      <c r="BA669" s="71" t="s">
        <v>7831</v>
      </c>
      <c r="BB669" s="73" t="s">
        <v>7832</v>
      </c>
      <c r="BC669" s="36"/>
      <c r="BD669" s="35"/>
    </row>
    <row r="670" spans="1:56" ht="75" customHeight="1">
      <c r="A670" s="70">
        <v>669</v>
      </c>
      <c r="B670" s="71" t="s">
        <v>7833</v>
      </c>
      <c r="C670" s="71" t="s">
        <v>735</v>
      </c>
      <c r="D670" s="71" t="s">
        <v>7834</v>
      </c>
      <c r="E670" s="71" t="s">
        <v>1452</v>
      </c>
      <c r="F670" s="71" t="s">
        <v>231</v>
      </c>
      <c r="G670" s="71" t="s">
        <v>736</v>
      </c>
      <c r="H670" s="71" t="s">
        <v>217</v>
      </c>
      <c r="I670" s="71" t="s">
        <v>1215</v>
      </c>
      <c r="J670" s="71" t="s">
        <v>1432</v>
      </c>
      <c r="K670" s="71" t="s">
        <v>243</v>
      </c>
      <c r="L670" s="71" t="s">
        <v>7835</v>
      </c>
      <c r="M670" s="71" t="s">
        <v>7836</v>
      </c>
      <c r="N670" s="71"/>
      <c r="O670" s="71"/>
      <c r="P670" s="71"/>
      <c r="Q670" s="71"/>
      <c r="R670" s="71"/>
      <c r="S670" s="71"/>
      <c r="T670" s="71"/>
      <c r="U670" s="71"/>
      <c r="V670" s="71"/>
      <c r="W670" s="71"/>
      <c r="X670" s="71"/>
      <c r="Y670" s="71"/>
      <c r="Z670" s="71"/>
      <c r="AA670" s="71"/>
      <c r="AB670" s="71" t="s">
        <v>64</v>
      </c>
      <c r="AC670" s="71" t="s">
        <v>65</v>
      </c>
      <c r="AD670" s="71" t="s">
        <v>62</v>
      </c>
      <c r="AE670" s="71" t="s">
        <v>62</v>
      </c>
      <c r="AF670" s="71" t="s">
        <v>63</v>
      </c>
      <c r="AG670" s="71"/>
      <c r="AH670" s="71" t="s">
        <v>66</v>
      </c>
      <c r="AI670" s="71" t="s">
        <v>63</v>
      </c>
      <c r="AJ670" s="71" t="s">
        <v>63</v>
      </c>
      <c r="AK670" s="71" t="s">
        <v>63</v>
      </c>
      <c r="AL670" s="71" t="s">
        <v>62</v>
      </c>
      <c r="AM670" s="71" t="s">
        <v>63</v>
      </c>
      <c r="AN670" s="71"/>
      <c r="AO670" s="71"/>
      <c r="AP670" s="71" t="s">
        <v>7837</v>
      </c>
      <c r="AQ670" s="71" t="s">
        <v>1215</v>
      </c>
      <c r="AR670" s="71" t="s">
        <v>62</v>
      </c>
      <c r="AS670" s="71"/>
      <c r="AT670" s="71" t="s">
        <v>63</v>
      </c>
      <c r="AU670" s="71"/>
      <c r="AV670" s="79" t="str" cm="1">
        <f t="array" ref="AV67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70" s="79" t="str" cm="1">
        <f t="array" ref="AW67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70" s="71" t="str" cm="1">
        <f t="array" ref="AX67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70" s="71"/>
      <c r="AZ670" s="71"/>
      <c r="BA670" s="71" t="s">
        <v>7838</v>
      </c>
      <c r="BB670" s="73" t="s">
        <v>7839</v>
      </c>
      <c r="BC670" s="36"/>
      <c r="BD670" s="35"/>
    </row>
    <row r="671" spans="1:56" ht="75" customHeight="1">
      <c r="A671" s="70">
        <v>670</v>
      </c>
      <c r="B671" s="71" t="s">
        <v>7840</v>
      </c>
      <c r="C671" s="71" t="s">
        <v>735</v>
      </c>
      <c r="D671" s="71" t="s">
        <v>7841</v>
      </c>
      <c r="E671" s="71" t="s">
        <v>1486</v>
      </c>
      <c r="F671" s="71" t="s">
        <v>231</v>
      </c>
      <c r="G671" s="71" t="s">
        <v>736</v>
      </c>
      <c r="H671" s="71" t="s">
        <v>217</v>
      </c>
      <c r="I671" s="71" t="s">
        <v>608</v>
      </c>
      <c r="J671" s="71" t="s">
        <v>1432</v>
      </c>
      <c r="K671" s="71" t="s">
        <v>266</v>
      </c>
      <c r="L671" s="71" t="s">
        <v>7842</v>
      </c>
      <c r="M671" s="71" t="s">
        <v>7843</v>
      </c>
      <c r="N671" s="71"/>
      <c r="O671" s="71"/>
      <c r="P671" s="71"/>
      <c r="Q671" s="71"/>
      <c r="R671" s="71"/>
      <c r="S671" s="71"/>
      <c r="T671" s="71"/>
      <c r="U671" s="71"/>
      <c r="V671" s="71"/>
      <c r="W671" s="71"/>
      <c r="X671" s="71"/>
      <c r="Y671" s="71"/>
      <c r="Z671" s="71"/>
      <c r="AA671" s="71"/>
      <c r="AB671" s="71" t="s">
        <v>64</v>
      </c>
      <c r="AC671" s="71" t="s">
        <v>65</v>
      </c>
      <c r="AD671" s="71" t="s">
        <v>62</v>
      </c>
      <c r="AE671" s="71" t="s">
        <v>62</v>
      </c>
      <c r="AF671" s="71" t="s">
        <v>63</v>
      </c>
      <c r="AG671" s="71"/>
      <c r="AH671" s="71" t="s">
        <v>1515</v>
      </c>
      <c r="AI671" s="71" t="s">
        <v>63</v>
      </c>
      <c r="AJ671" s="71" t="s">
        <v>63</v>
      </c>
      <c r="AK671" s="71" t="s">
        <v>63</v>
      </c>
      <c r="AL671" s="71" t="s">
        <v>62</v>
      </c>
      <c r="AM671" s="71" t="s">
        <v>132</v>
      </c>
      <c r="AN671" s="71"/>
      <c r="AO671" s="71"/>
      <c r="AP671" s="71" t="s">
        <v>1620</v>
      </c>
      <c r="AQ671" s="71" t="s">
        <v>608</v>
      </c>
      <c r="AR671" s="71" t="s">
        <v>62</v>
      </c>
      <c r="AS671" s="71"/>
      <c r="AT671" s="71" t="s">
        <v>63</v>
      </c>
      <c r="AU671" s="71"/>
      <c r="AV671" s="79" t="str" cm="1">
        <f t="array" ref="AV67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71" s="79" t="str" cm="1">
        <f t="array" ref="AW67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71" s="71" t="str" cm="1">
        <f t="array" ref="AX67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71" s="71"/>
      <c r="AZ671" s="71"/>
      <c r="BA671" s="71" t="s">
        <v>7844</v>
      </c>
      <c r="BB671" s="73" t="s">
        <v>7845</v>
      </c>
      <c r="BC671" s="36"/>
      <c r="BD671" s="35"/>
    </row>
    <row r="672" spans="1:56" ht="75" customHeight="1">
      <c r="A672" s="70">
        <v>671</v>
      </c>
      <c r="B672" s="71" t="s">
        <v>7846</v>
      </c>
      <c r="C672" s="71" t="s">
        <v>735</v>
      </c>
      <c r="D672" s="71" t="s">
        <v>7847</v>
      </c>
      <c r="E672" s="71" t="s">
        <v>1478</v>
      </c>
      <c r="F672" s="71" t="s">
        <v>231</v>
      </c>
      <c r="G672" s="71" t="s">
        <v>736</v>
      </c>
      <c r="H672" s="71" t="s">
        <v>217</v>
      </c>
      <c r="I672" s="71" t="s">
        <v>935</v>
      </c>
      <c r="J672" s="71" t="s">
        <v>1432</v>
      </c>
      <c r="K672" s="71" t="s">
        <v>218</v>
      </c>
      <c r="L672" s="71" t="s">
        <v>7848</v>
      </c>
      <c r="M672" s="71" t="s">
        <v>7849</v>
      </c>
      <c r="N672" s="71"/>
      <c r="O672" s="71"/>
      <c r="P672" s="71"/>
      <c r="Q672" s="71"/>
      <c r="R672" s="71"/>
      <c r="S672" s="71"/>
      <c r="T672" s="71"/>
      <c r="U672" s="71"/>
      <c r="V672" s="71"/>
      <c r="W672" s="71"/>
      <c r="X672" s="71"/>
      <c r="Y672" s="71"/>
      <c r="Z672" s="71"/>
      <c r="AA672" s="71"/>
      <c r="AB672" s="71" t="s">
        <v>64</v>
      </c>
      <c r="AC672" s="71" t="s">
        <v>65</v>
      </c>
      <c r="AD672" s="71" t="s">
        <v>62</v>
      </c>
      <c r="AE672" s="71" t="s">
        <v>62</v>
      </c>
      <c r="AF672" s="71" t="s">
        <v>63</v>
      </c>
      <c r="AG672" s="71"/>
      <c r="AH672" s="71" t="s">
        <v>66</v>
      </c>
      <c r="AI672" s="71" t="s">
        <v>63</v>
      </c>
      <c r="AJ672" s="71" t="s">
        <v>63</v>
      </c>
      <c r="AK672" s="71" t="s">
        <v>63</v>
      </c>
      <c r="AL672" s="71" t="s">
        <v>62</v>
      </c>
      <c r="AM672" s="71" t="s">
        <v>63</v>
      </c>
      <c r="AN672" s="71"/>
      <c r="AO672" s="71"/>
      <c r="AP672" s="71" t="s">
        <v>7850</v>
      </c>
      <c r="AQ672" s="71" t="s">
        <v>935</v>
      </c>
      <c r="AR672" s="71" t="s">
        <v>62</v>
      </c>
      <c r="AS672" s="71"/>
      <c r="AT672" s="71" t="s">
        <v>63</v>
      </c>
      <c r="AU672" s="71"/>
      <c r="AV672" s="79" t="str" cm="1">
        <f t="array" ref="AV67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72" s="79" t="str" cm="1">
        <f t="array" ref="AW67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72" s="71" t="str" cm="1">
        <f t="array" ref="AX67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72" s="71"/>
      <c r="AZ672" s="71"/>
      <c r="BA672" s="71" t="s">
        <v>7851</v>
      </c>
      <c r="BB672" s="73" t="s">
        <v>7852</v>
      </c>
      <c r="BC672" s="36"/>
      <c r="BD672" s="35"/>
    </row>
    <row r="673" spans="1:56" ht="75" customHeight="1">
      <c r="A673" s="70">
        <v>672</v>
      </c>
      <c r="B673" s="71" t="s">
        <v>7853</v>
      </c>
      <c r="C673" s="71" t="s">
        <v>1142</v>
      </c>
      <c r="D673" s="71" t="s">
        <v>7854</v>
      </c>
      <c r="E673" s="71" t="s">
        <v>1502</v>
      </c>
      <c r="F673" s="71" t="s">
        <v>231</v>
      </c>
      <c r="G673" s="71" t="s">
        <v>786</v>
      </c>
      <c r="H673" s="71" t="s">
        <v>233</v>
      </c>
      <c r="I673" s="71" t="s">
        <v>250</v>
      </c>
      <c r="J673" s="71" t="s">
        <v>1432</v>
      </c>
      <c r="K673" s="71" t="s">
        <v>243</v>
      </c>
      <c r="L673" s="71" t="s">
        <v>7855</v>
      </c>
      <c r="M673" s="71" t="s">
        <v>7856</v>
      </c>
      <c r="N673" s="71"/>
      <c r="O673" s="71"/>
      <c r="P673" s="71"/>
      <c r="Q673" s="71"/>
      <c r="R673" s="71"/>
      <c r="S673" s="71"/>
      <c r="T673" s="71"/>
      <c r="U673" s="71"/>
      <c r="V673" s="71"/>
      <c r="W673" s="71"/>
      <c r="X673" s="71"/>
      <c r="Y673" s="71"/>
      <c r="Z673" s="71"/>
      <c r="AA673" s="71"/>
      <c r="AB673" s="71" t="s">
        <v>64</v>
      </c>
      <c r="AC673" s="71" t="s">
        <v>65</v>
      </c>
      <c r="AD673" s="71" t="s">
        <v>62</v>
      </c>
      <c r="AE673" s="71" t="s">
        <v>62</v>
      </c>
      <c r="AF673" s="71" t="s">
        <v>63</v>
      </c>
      <c r="AG673" s="71"/>
      <c r="AH673" s="71" t="s">
        <v>85</v>
      </c>
      <c r="AI673" s="71" t="s">
        <v>63</v>
      </c>
      <c r="AJ673" s="71" t="s">
        <v>62</v>
      </c>
      <c r="AK673" s="71" t="s">
        <v>63</v>
      </c>
      <c r="AL673" s="71" t="s">
        <v>63</v>
      </c>
      <c r="AM673" s="71" t="s">
        <v>63</v>
      </c>
      <c r="AN673" s="71"/>
      <c r="AO673" s="71"/>
      <c r="AP673" s="71" t="s">
        <v>7857</v>
      </c>
      <c r="AQ673" s="71" t="s">
        <v>250</v>
      </c>
      <c r="AR673" s="71" t="s">
        <v>62</v>
      </c>
      <c r="AS673" s="71"/>
      <c r="AT673" s="71" t="s">
        <v>63</v>
      </c>
      <c r="AU673" s="71"/>
      <c r="AV673" s="79" t="str" cm="1">
        <f t="array" ref="AV67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73" s="79" t="str" cm="1">
        <f t="array" ref="AW67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73" s="71" t="str" cm="1">
        <f t="array" ref="AX67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73" s="71"/>
      <c r="AZ673" s="71"/>
      <c r="BA673" s="71" t="s">
        <v>7858</v>
      </c>
      <c r="BB673" s="73" t="s">
        <v>7859</v>
      </c>
      <c r="BC673" s="36"/>
      <c r="BD673" s="35"/>
    </row>
    <row r="674" spans="1:56" ht="75" customHeight="1">
      <c r="A674" s="70">
        <v>673</v>
      </c>
      <c r="B674" s="71" t="s">
        <v>7860</v>
      </c>
      <c r="C674" s="71" t="s">
        <v>381</v>
      </c>
      <c r="D674" s="71" t="s">
        <v>7861</v>
      </c>
      <c r="E674" s="71" t="s">
        <v>1452</v>
      </c>
      <c r="F674" s="71" t="s">
        <v>54</v>
      </c>
      <c r="G674" s="71" t="s">
        <v>125</v>
      </c>
      <c r="H674" s="71" t="s">
        <v>233</v>
      </c>
      <c r="I674" s="71" t="s">
        <v>840</v>
      </c>
      <c r="J674" s="71" t="s">
        <v>1432</v>
      </c>
      <c r="K674" s="71" t="s">
        <v>315</v>
      </c>
      <c r="L674" s="71" t="s">
        <v>7862</v>
      </c>
      <c r="M674" s="71" t="s">
        <v>7863</v>
      </c>
      <c r="N674" s="71" t="s">
        <v>1505</v>
      </c>
      <c r="O674" s="71" t="s">
        <v>1668</v>
      </c>
      <c r="P674" s="71" t="s">
        <v>60</v>
      </c>
      <c r="Q674" s="71" t="s">
        <v>155</v>
      </c>
      <c r="R674" s="71" t="s">
        <v>1669</v>
      </c>
      <c r="S674" s="71" t="s">
        <v>62</v>
      </c>
      <c r="T674" s="71" t="s">
        <v>62</v>
      </c>
      <c r="U674" s="71" t="s">
        <v>62</v>
      </c>
      <c r="V674" s="71" t="s">
        <v>63</v>
      </c>
      <c r="W674" s="71" t="s">
        <v>62</v>
      </c>
      <c r="X674" s="71" t="s">
        <v>63</v>
      </c>
      <c r="Y674" s="71" t="s">
        <v>62</v>
      </c>
      <c r="Z674" s="71" t="s">
        <v>63</v>
      </c>
      <c r="AA674" s="71" t="s">
        <v>63</v>
      </c>
      <c r="AB674" s="71" t="s">
        <v>64</v>
      </c>
      <c r="AC674" s="71" t="s">
        <v>84</v>
      </c>
      <c r="AD674" s="71" t="s">
        <v>62</v>
      </c>
      <c r="AE674" s="71" t="s">
        <v>62</v>
      </c>
      <c r="AF674" s="71" t="s">
        <v>63</v>
      </c>
      <c r="AG674" s="71" t="s">
        <v>63</v>
      </c>
      <c r="AH674" s="71" t="s">
        <v>85</v>
      </c>
      <c r="AI674" s="71" t="s">
        <v>63</v>
      </c>
      <c r="AJ674" s="71" t="s">
        <v>63</v>
      </c>
      <c r="AK674" s="71" t="s">
        <v>63</v>
      </c>
      <c r="AL674" s="71" t="s">
        <v>62</v>
      </c>
      <c r="AM674" s="71" t="s">
        <v>63</v>
      </c>
      <c r="AN674" s="71" t="s">
        <v>7864</v>
      </c>
      <c r="AO674" s="71" t="s">
        <v>7865</v>
      </c>
      <c r="AP674" s="71" t="s">
        <v>7866</v>
      </c>
      <c r="AQ674" s="71" t="s">
        <v>7867</v>
      </c>
      <c r="AR674" s="71" t="s">
        <v>62</v>
      </c>
      <c r="AS674" s="71"/>
      <c r="AT674" s="71" t="s">
        <v>63</v>
      </c>
      <c r="AU674" s="71" t="s">
        <v>1713</v>
      </c>
      <c r="AV674" s="79" cm="1">
        <f t="array" ref="AV67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674" s="79" cm="1">
        <f t="array" ref="AW67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674" s="71" t="str" cm="1">
        <f t="array" ref="AX67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674" s="71" t="s">
        <v>63</v>
      </c>
      <c r="AZ674" s="71"/>
      <c r="BA674" s="22" t="s">
        <v>7868</v>
      </c>
      <c r="BB674" s="73" t="s">
        <v>7869</v>
      </c>
      <c r="BC674" s="36"/>
      <c r="BD674" s="35"/>
    </row>
    <row r="675" spans="1:56" ht="75" customHeight="1">
      <c r="A675" s="70">
        <v>674</v>
      </c>
      <c r="B675" s="71" t="s">
        <v>7870</v>
      </c>
      <c r="C675" s="71" t="s">
        <v>264</v>
      </c>
      <c r="D675" s="71" t="s">
        <v>7871</v>
      </c>
      <c r="E675" s="71" t="s">
        <v>1479</v>
      </c>
      <c r="F675" s="71" t="s">
        <v>54</v>
      </c>
      <c r="G675" s="71" t="s">
        <v>125</v>
      </c>
      <c r="H675" s="71" t="s">
        <v>233</v>
      </c>
      <c r="I675" s="71" t="s">
        <v>194</v>
      </c>
      <c r="J675" s="71" t="s">
        <v>1432</v>
      </c>
      <c r="K675" s="71" t="s">
        <v>315</v>
      </c>
      <c r="L675" s="71" t="s">
        <v>7872</v>
      </c>
      <c r="M675" s="71" t="s">
        <v>7873</v>
      </c>
      <c r="N675" s="71" t="s">
        <v>1478</v>
      </c>
      <c r="O675" s="71" t="s">
        <v>1668</v>
      </c>
      <c r="P675" s="71" t="s">
        <v>60</v>
      </c>
      <c r="Q675" s="71" t="s">
        <v>81</v>
      </c>
      <c r="R675" s="71" t="s">
        <v>1669</v>
      </c>
      <c r="S675" s="71" t="s">
        <v>62</v>
      </c>
      <c r="T675" s="71" t="s">
        <v>62</v>
      </c>
      <c r="U675" s="71" t="s">
        <v>62</v>
      </c>
      <c r="V675" s="71" t="s">
        <v>62</v>
      </c>
      <c r="W675" s="71" t="s">
        <v>63</v>
      </c>
      <c r="X675" s="71" t="s">
        <v>63</v>
      </c>
      <c r="Y675" s="71" t="s">
        <v>62</v>
      </c>
      <c r="Z675" s="71" t="s">
        <v>63</v>
      </c>
      <c r="AA675" s="71" t="s">
        <v>63</v>
      </c>
      <c r="AB675" s="71" t="s">
        <v>189</v>
      </c>
      <c r="AC675" s="71" t="s">
        <v>100</v>
      </c>
      <c r="AD675" s="71" t="s">
        <v>62</v>
      </c>
      <c r="AE675" s="71" t="s">
        <v>62</v>
      </c>
      <c r="AF675" s="71" t="s">
        <v>63</v>
      </c>
      <c r="AG675" s="71" t="s">
        <v>63</v>
      </c>
      <c r="AH675" s="71" t="s">
        <v>85</v>
      </c>
      <c r="AI675" s="71" t="s">
        <v>63</v>
      </c>
      <c r="AJ675" s="71" t="s">
        <v>63</v>
      </c>
      <c r="AK675" s="71" t="s">
        <v>63</v>
      </c>
      <c r="AL675" s="71" t="s">
        <v>63</v>
      </c>
      <c r="AM675" s="71" t="s">
        <v>63</v>
      </c>
      <c r="AN675" s="71"/>
      <c r="AO675" s="71" t="s">
        <v>7874</v>
      </c>
      <c r="AP675" s="71" t="s">
        <v>7875</v>
      </c>
      <c r="AQ675" s="71" t="s">
        <v>194</v>
      </c>
      <c r="AR675" s="71" t="s">
        <v>62</v>
      </c>
      <c r="AS675" s="71"/>
      <c r="AT675" s="71" t="s">
        <v>62</v>
      </c>
      <c r="AU675" s="71" t="s">
        <v>72</v>
      </c>
      <c r="AV675" s="79" t="str" cm="1">
        <f t="array" ref="AV67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75" s="79" t="str" cm="1">
        <f t="array" ref="AW67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75" s="71" t="str" cm="1">
        <f t="array" ref="AX67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75" s="71" t="s">
        <v>63</v>
      </c>
      <c r="AZ675" s="71"/>
      <c r="BA675" s="71" t="s">
        <v>7876</v>
      </c>
      <c r="BB675" s="73" t="s">
        <v>7877</v>
      </c>
      <c r="BC675" s="36"/>
      <c r="BD675" s="35"/>
    </row>
    <row r="676" spans="1:56" ht="75" customHeight="1">
      <c r="A676" s="70">
        <v>675</v>
      </c>
      <c r="B676" s="71" t="s">
        <v>7878</v>
      </c>
      <c r="C676" s="71" t="s">
        <v>735</v>
      </c>
      <c r="D676" s="71" t="s">
        <v>7879</v>
      </c>
      <c r="E676" s="71" t="s">
        <v>1505</v>
      </c>
      <c r="F676" s="71" t="s">
        <v>231</v>
      </c>
      <c r="G676" s="71" t="s">
        <v>584</v>
      </c>
      <c r="H676" s="71" t="s">
        <v>217</v>
      </c>
      <c r="I676" s="71" t="s">
        <v>1215</v>
      </c>
      <c r="J676" s="71" t="s">
        <v>1432</v>
      </c>
      <c r="K676" s="71" t="s">
        <v>243</v>
      </c>
      <c r="L676" s="71" t="s">
        <v>7880</v>
      </c>
      <c r="M676" s="71" t="s">
        <v>7881</v>
      </c>
      <c r="N676" s="71"/>
      <c r="O676" s="71"/>
      <c r="P676" s="71"/>
      <c r="Q676" s="71"/>
      <c r="R676" s="71"/>
      <c r="S676" s="71"/>
      <c r="T676" s="71"/>
      <c r="U676" s="71"/>
      <c r="V676" s="71"/>
      <c r="W676" s="71"/>
      <c r="X676" s="71"/>
      <c r="Y676" s="71"/>
      <c r="Z676" s="71"/>
      <c r="AA676" s="71"/>
      <c r="AB676" s="71" t="s">
        <v>64</v>
      </c>
      <c r="AC676" s="71" t="s">
        <v>65</v>
      </c>
      <c r="AD676" s="71" t="s">
        <v>62</v>
      </c>
      <c r="AE676" s="71" t="s">
        <v>62</v>
      </c>
      <c r="AF676" s="71" t="s">
        <v>63</v>
      </c>
      <c r="AG676" s="71"/>
      <c r="AH676" s="71" t="s">
        <v>66</v>
      </c>
      <c r="AI676" s="71" t="s">
        <v>63</v>
      </c>
      <c r="AJ676" s="71" t="s">
        <v>63</v>
      </c>
      <c r="AK676" s="71" t="s">
        <v>63</v>
      </c>
      <c r="AL676" s="71" t="s">
        <v>62</v>
      </c>
      <c r="AM676" s="71" t="s">
        <v>63</v>
      </c>
      <c r="AN676" s="71"/>
      <c r="AO676" s="71"/>
      <c r="AP676" s="71" t="s">
        <v>7882</v>
      </c>
      <c r="AQ676" s="71" t="s">
        <v>321</v>
      </c>
      <c r="AR676" s="71" t="s">
        <v>63</v>
      </c>
      <c r="AS676" s="71"/>
      <c r="AT676" s="71" t="s">
        <v>63</v>
      </c>
      <c r="AU676" s="71"/>
      <c r="AV676" s="79" t="str" cm="1">
        <f t="array" ref="AV67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76" s="79" t="str" cm="1">
        <f t="array" ref="AW67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76" s="71" t="str" cm="1">
        <f t="array" ref="AX67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76" s="71"/>
      <c r="AZ676" s="71"/>
      <c r="BA676" s="71" t="s">
        <v>7883</v>
      </c>
      <c r="BB676" s="73" t="s">
        <v>7884</v>
      </c>
      <c r="BC676" s="36"/>
      <c r="BD676" s="35"/>
    </row>
    <row r="677" spans="1:56" ht="75" customHeight="1">
      <c r="A677" s="70">
        <v>676</v>
      </c>
      <c r="B677" s="71" t="s">
        <v>7885</v>
      </c>
      <c r="C677" s="71" t="s">
        <v>7468</v>
      </c>
      <c r="D677" s="71" t="s">
        <v>7886</v>
      </c>
      <c r="E677" s="71" t="s">
        <v>1565</v>
      </c>
      <c r="F677" s="71" t="s">
        <v>231</v>
      </c>
      <c r="G677" s="71" t="s">
        <v>736</v>
      </c>
      <c r="H677" s="71" t="s">
        <v>233</v>
      </c>
      <c r="I677" s="71" t="s">
        <v>7887</v>
      </c>
      <c r="J677" s="71" t="s">
        <v>1927</v>
      </c>
      <c r="K677" s="71" t="s">
        <v>315</v>
      </c>
      <c r="L677" s="71" t="s">
        <v>7888</v>
      </c>
      <c r="M677" s="71" t="s">
        <v>7889</v>
      </c>
      <c r="N677" s="71"/>
      <c r="O677" s="71"/>
      <c r="P677" s="71"/>
      <c r="Q677" s="71"/>
      <c r="R677" s="71"/>
      <c r="S677" s="71"/>
      <c r="T677" s="71"/>
      <c r="U677" s="71"/>
      <c r="V677" s="71"/>
      <c r="W677" s="71"/>
      <c r="X677" s="71"/>
      <c r="Y677" s="71"/>
      <c r="Z677" s="71"/>
      <c r="AA677" s="71"/>
      <c r="AB677" s="71" t="s">
        <v>64</v>
      </c>
      <c r="AC677" s="71" t="s">
        <v>65</v>
      </c>
      <c r="AD677" s="71" t="s">
        <v>62</v>
      </c>
      <c r="AE677" s="71" t="s">
        <v>62</v>
      </c>
      <c r="AF677" s="71" t="s">
        <v>63</v>
      </c>
      <c r="AG677" s="71"/>
      <c r="AH677" s="71" t="s">
        <v>66</v>
      </c>
      <c r="AI677" s="71" t="s">
        <v>63</v>
      </c>
      <c r="AJ677" s="71" t="s">
        <v>63</v>
      </c>
      <c r="AK677" s="71" t="s">
        <v>63</v>
      </c>
      <c r="AL677" s="71" t="s">
        <v>62</v>
      </c>
      <c r="AM677" s="71" t="s">
        <v>63</v>
      </c>
      <c r="AN677" s="71"/>
      <c r="AO677" s="71"/>
      <c r="AP677" s="71" t="s">
        <v>7890</v>
      </c>
      <c r="AQ677" s="71" t="s">
        <v>366</v>
      </c>
      <c r="AR677" s="71" t="s">
        <v>63</v>
      </c>
      <c r="AS677" s="71"/>
      <c r="AT677" s="71" t="s">
        <v>62</v>
      </c>
      <c r="AU677" s="71"/>
      <c r="AV677" s="79" t="str" cm="1">
        <f t="array" ref="AV67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77" s="79" t="str" cm="1">
        <f t="array" ref="AW67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77" s="71" t="str" cm="1">
        <f t="array" ref="AX67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77" s="71"/>
      <c r="AZ677" s="71"/>
      <c r="BA677" s="71" t="s">
        <v>7891</v>
      </c>
      <c r="BB677" s="73"/>
      <c r="BC677" s="36"/>
      <c r="BD677" s="35"/>
    </row>
    <row r="678" spans="1:56" ht="75" customHeight="1">
      <c r="A678" s="70">
        <v>677</v>
      </c>
      <c r="B678" s="71" t="s">
        <v>7892</v>
      </c>
      <c r="C678" s="71" t="s">
        <v>6399</v>
      </c>
      <c r="D678" s="71" t="s">
        <v>7893</v>
      </c>
      <c r="E678" s="71" t="s">
        <v>1575</v>
      </c>
      <c r="F678" s="71" t="s">
        <v>54</v>
      </c>
      <c r="G678" s="71" t="s">
        <v>125</v>
      </c>
      <c r="H678" s="71" t="s">
        <v>217</v>
      </c>
      <c r="I678" s="71" t="s">
        <v>608</v>
      </c>
      <c r="J678" s="71" t="s">
        <v>1432</v>
      </c>
      <c r="K678" s="71" t="s">
        <v>266</v>
      </c>
      <c r="L678" s="71" t="s">
        <v>7894</v>
      </c>
      <c r="M678" s="71" t="s">
        <v>7895</v>
      </c>
      <c r="N678" s="71" t="s">
        <v>5029</v>
      </c>
      <c r="O678" s="71" t="s">
        <v>1609</v>
      </c>
      <c r="P678" s="71" t="s">
        <v>60</v>
      </c>
      <c r="Q678" s="71" t="s">
        <v>81</v>
      </c>
      <c r="R678" s="71" t="s">
        <v>1669</v>
      </c>
      <c r="S678" s="71" t="s">
        <v>63</v>
      </c>
      <c r="T678" s="71" t="s">
        <v>62</v>
      </c>
      <c r="U678" s="71" t="s">
        <v>62</v>
      </c>
      <c r="V678" s="71" t="s">
        <v>62</v>
      </c>
      <c r="W678" s="71" t="s">
        <v>62</v>
      </c>
      <c r="X678" s="71" t="s">
        <v>63</v>
      </c>
      <c r="Y678" s="71" t="s">
        <v>62</v>
      </c>
      <c r="Z678" s="71" t="s">
        <v>62</v>
      </c>
      <c r="AA678" s="71" t="s">
        <v>62</v>
      </c>
      <c r="AB678" s="71" t="s">
        <v>142</v>
      </c>
      <c r="AC678" s="71" t="s">
        <v>84</v>
      </c>
      <c r="AD678" s="71" t="s">
        <v>63</v>
      </c>
      <c r="AE678" s="71" t="s">
        <v>62</v>
      </c>
      <c r="AF678" s="71" t="s">
        <v>63</v>
      </c>
      <c r="AG678" s="71" t="s">
        <v>63</v>
      </c>
      <c r="AH678" s="71" t="s">
        <v>85</v>
      </c>
      <c r="AI678" s="71" t="s">
        <v>63</v>
      </c>
      <c r="AJ678" s="71" t="s">
        <v>63</v>
      </c>
      <c r="AK678" s="71" t="s">
        <v>63</v>
      </c>
      <c r="AL678" s="71" t="s">
        <v>63</v>
      </c>
      <c r="AM678" s="71" t="s">
        <v>62</v>
      </c>
      <c r="AN678" s="71" t="s">
        <v>7896</v>
      </c>
      <c r="AO678" s="71" t="s">
        <v>7897</v>
      </c>
      <c r="AP678" s="71" t="s">
        <v>7898</v>
      </c>
      <c r="AQ678" s="71" t="s">
        <v>321</v>
      </c>
      <c r="AR678" s="71" t="s">
        <v>63</v>
      </c>
      <c r="AS678" s="71"/>
      <c r="AT678" s="71" t="s">
        <v>63</v>
      </c>
      <c r="AU678" s="71" t="s">
        <v>1685</v>
      </c>
      <c r="AV678" s="79" cm="1">
        <f t="array" ref="AV67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0.08</v>
      </c>
      <c r="AW678" s="79" cm="1">
        <f t="array" ref="AW67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0.08</v>
      </c>
      <c r="AX678" s="71" t="str" cm="1">
        <f t="array" ref="AX67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678" s="71" t="s">
        <v>63</v>
      </c>
      <c r="AZ678" s="71"/>
      <c r="BA678" s="71" t="s">
        <v>7899</v>
      </c>
      <c r="BB678" s="73" t="s">
        <v>6407</v>
      </c>
      <c r="BC678" s="36"/>
      <c r="BD678" s="35"/>
    </row>
    <row r="679" spans="1:56" ht="75" customHeight="1">
      <c r="A679" s="70">
        <v>678</v>
      </c>
      <c r="B679" s="71" t="s">
        <v>7900</v>
      </c>
      <c r="C679" s="71" t="s">
        <v>7901</v>
      </c>
      <c r="D679" s="71" t="s">
        <v>7902</v>
      </c>
      <c r="E679" s="71" t="s">
        <v>1430</v>
      </c>
      <c r="F679" s="71" t="s">
        <v>231</v>
      </c>
      <c r="G679" s="71" t="s">
        <v>232</v>
      </c>
      <c r="H679" s="71" t="s">
        <v>233</v>
      </c>
      <c r="I679" s="71" t="s">
        <v>935</v>
      </c>
      <c r="J679" s="71" t="s">
        <v>1432</v>
      </c>
      <c r="K679" s="71" t="s">
        <v>218</v>
      </c>
      <c r="L679" s="71" t="s">
        <v>7903</v>
      </c>
      <c r="M679" s="71" t="s">
        <v>7904</v>
      </c>
      <c r="N679" s="71"/>
      <c r="O679" s="71"/>
      <c r="P679" s="71"/>
      <c r="Q679" s="71"/>
      <c r="R679" s="71"/>
      <c r="S679" s="71"/>
      <c r="T679" s="71"/>
      <c r="U679" s="71"/>
      <c r="V679" s="71"/>
      <c r="W679" s="71"/>
      <c r="X679" s="71"/>
      <c r="Y679" s="71"/>
      <c r="Z679" s="71"/>
      <c r="AA679" s="71"/>
      <c r="AB679" s="71" t="s">
        <v>64</v>
      </c>
      <c r="AC679" s="71" t="s">
        <v>65</v>
      </c>
      <c r="AD679" s="71" t="s">
        <v>63</v>
      </c>
      <c r="AE679" s="71" t="s">
        <v>62</v>
      </c>
      <c r="AF679" s="71" t="s">
        <v>62</v>
      </c>
      <c r="AG679" s="71"/>
      <c r="AH679" s="71" t="s">
        <v>85</v>
      </c>
      <c r="AI679" s="71" t="s">
        <v>63</v>
      </c>
      <c r="AJ679" s="71" t="s">
        <v>63</v>
      </c>
      <c r="AK679" s="71" t="s">
        <v>63</v>
      </c>
      <c r="AL679" s="71" t="s">
        <v>63</v>
      </c>
      <c r="AM679" s="71" t="s">
        <v>132</v>
      </c>
      <c r="AN679" s="71"/>
      <c r="AO679" s="71"/>
      <c r="AP679" s="71" t="s">
        <v>7905</v>
      </c>
      <c r="AQ679" s="71" t="s">
        <v>105</v>
      </c>
      <c r="AR679" s="71" t="s">
        <v>63</v>
      </c>
      <c r="AS679" s="71"/>
      <c r="AT679" s="71" t="s">
        <v>63</v>
      </c>
      <c r="AU679" s="71"/>
      <c r="AV679" s="79" t="str" cm="1">
        <f t="array" ref="AV67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79" s="79" t="str" cm="1">
        <f t="array" ref="AW67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79" s="71" t="str" cm="1">
        <f t="array" ref="AX67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79" s="71"/>
      <c r="AZ679" s="71"/>
      <c r="BA679" s="71" t="s">
        <v>7906</v>
      </c>
      <c r="BB679" s="73" t="s">
        <v>7907</v>
      </c>
      <c r="BC679" s="36"/>
      <c r="BD679" s="35"/>
    </row>
    <row r="680" spans="1:56" ht="75" customHeight="1">
      <c r="A680" s="70">
        <v>679</v>
      </c>
      <c r="B680" s="71" t="s">
        <v>1364</v>
      </c>
      <c r="C680" s="71" t="s">
        <v>1365</v>
      </c>
      <c r="D680" s="71" t="s">
        <v>7908</v>
      </c>
      <c r="E680" s="71" t="s">
        <v>1430</v>
      </c>
      <c r="F680" s="71" t="s">
        <v>54</v>
      </c>
      <c r="G680" s="71" t="s">
        <v>125</v>
      </c>
      <c r="H680" s="71" t="s">
        <v>97</v>
      </c>
      <c r="I680" s="71" t="s">
        <v>7909</v>
      </c>
      <c r="J680" s="71" t="s">
        <v>6422</v>
      </c>
      <c r="K680" s="71" t="s">
        <v>218</v>
      </c>
      <c r="L680" s="71" t="s">
        <v>7910</v>
      </c>
      <c r="M680" s="71" t="s">
        <v>7911</v>
      </c>
      <c r="N680" s="71" t="s">
        <v>1494</v>
      </c>
      <c r="O680" s="71" t="s">
        <v>1668</v>
      </c>
      <c r="P680" s="71" t="s">
        <v>60</v>
      </c>
      <c r="Q680" s="71" t="s">
        <v>81</v>
      </c>
      <c r="R680" s="71" t="s">
        <v>1669</v>
      </c>
      <c r="S680" s="71" t="s">
        <v>62</v>
      </c>
      <c r="T680" s="71" t="s">
        <v>62</v>
      </c>
      <c r="U680" s="71" t="s">
        <v>62</v>
      </c>
      <c r="V680" s="71" t="s">
        <v>62</v>
      </c>
      <c r="W680" s="71" t="s">
        <v>63</v>
      </c>
      <c r="X680" s="71" t="s">
        <v>63</v>
      </c>
      <c r="Y680" s="71" t="s">
        <v>62</v>
      </c>
      <c r="Z680" s="71" t="s">
        <v>63</v>
      </c>
      <c r="AA680" s="71" t="s">
        <v>62</v>
      </c>
      <c r="AB680" s="71" t="s">
        <v>64</v>
      </c>
      <c r="AC680" s="71" t="s">
        <v>84</v>
      </c>
      <c r="AD680" s="71" t="s">
        <v>62</v>
      </c>
      <c r="AE680" s="71" t="s">
        <v>62</v>
      </c>
      <c r="AF680" s="71" t="s">
        <v>62</v>
      </c>
      <c r="AG680" s="71" t="s">
        <v>63</v>
      </c>
      <c r="AH680" s="71" t="s">
        <v>85</v>
      </c>
      <c r="AI680" s="71" t="s">
        <v>63</v>
      </c>
      <c r="AJ680" s="71" t="s">
        <v>63</v>
      </c>
      <c r="AK680" s="71" t="s">
        <v>63</v>
      </c>
      <c r="AL680" s="71" t="s">
        <v>62</v>
      </c>
      <c r="AM680" s="71" t="s">
        <v>62</v>
      </c>
      <c r="AN680" s="71" t="s">
        <v>7912</v>
      </c>
      <c r="AO680" s="71" t="s">
        <v>7913</v>
      </c>
      <c r="AP680" s="71" t="s">
        <v>7914</v>
      </c>
      <c r="AQ680" s="71" t="s">
        <v>672</v>
      </c>
      <c r="AR680" s="71" t="s">
        <v>63</v>
      </c>
      <c r="AS680" s="71"/>
      <c r="AT680" s="71" t="s">
        <v>63</v>
      </c>
      <c r="AU680" s="71" t="s">
        <v>1702</v>
      </c>
      <c r="AV680" s="79" cm="1">
        <f t="array" ref="AV68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680" s="79" cm="1">
        <f t="array" ref="AW68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680" s="71" t="str" cm="1">
        <f t="array" ref="AX68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680" s="71" t="s">
        <v>63</v>
      </c>
      <c r="AZ680" s="71"/>
      <c r="BA680" s="71" t="s">
        <v>7915</v>
      </c>
      <c r="BB680" s="73" t="s">
        <v>1374</v>
      </c>
      <c r="BC680" s="36"/>
      <c r="BD680" s="35"/>
    </row>
    <row r="681" spans="1:56" ht="75" customHeight="1">
      <c r="A681" s="70">
        <v>680</v>
      </c>
      <c r="B681" s="71" t="s">
        <v>7916</v>
      </c>
      <c r="C681" s="71" t="s">
        <v>2117</v>
      </c>
      <c r="D681" s="71" t="s">
        <v>7917</v>
      </c>
      <c r="E681" s="71" t="s">
        <v>1479</v>
      </c>
      <c r="F681" s="71" t="s">
        <v>54</v>
      </c>
      <c r="G681" s="71" t="s">
        <v>125</v>
      </c>
      <c r="H681" s="71" t="s">
        <v>233</v>
      </c>
      <c r="I681" s="71" t="s">
        <v>194</v>
      </c>
      <c r="J681" s="71" t="s">
        <v>1432</v>
      </c>
      <c r="K681" s="71" t="s">
        <v>315</v>
      </c>
      <c r="L681" s="71" t="s">
        <v>7918</v>
      </c>
      <c r="M681" s="71" t="s">
        <v>7919</v>
      </c>
      <c r="N681" s="71" t="s">
        <v>1452</v>
      </c>
      <c r="O681" s="71" t="s">
        <v>7920</v>
      </c>
      <c r="P681" s="71" t="s">
        <v>60</v>
      </c>
      <c r="Q681" s="71" t="s">
        <v>431</v>
      </c>
      <c r="R681" s="71" t="s">
        <v>189</v>
      </c>
      <c r="S681" s="71" t="s">
        <v>62</v>
      </c>
      <c r="T681" s="71" t="s">
        <v>62</v>
      </c>
      <c r="U681" s="71" t="s">
        <v>62</v>
      </c>
      <c r="V681" s="71" t="s">
        <v>62</v>
      </c>
      <c r="W681" s="71" t="s">
        <v>63</v>
      </c>
      <c r="X681" s="71" t="s">
        <v>63</v>
      </c>
      <c r="Y681" s="71" t="s">
        <v>62</v>
      </c>
      <c r="Z681" s="71" t="s">
        <v>63</v>
      </c>
      <c r="AA681" s="71" t="s">
        <v>63</v>
      </c>
      <c r="AB681" s="71" t="s">
        <v>189</v>
      </c>
      <c r="AC681" s="71" t="s">
        <v>65</v>
      </c>
      <c r="AD681" s="71" t="s">
        <v>62</v>
      </c>
      <c r="AE681" s="71" t="s">
        <v>62</v>
      </c>
      <c r="AF681" s="71" t="s">
        <v>63</v>
      </c>
      <c r="AG681" s="71" t="s">
        <v>63</v>
      </c>
      <c r="AH681" s="71" t="s">
        <v>66</v>
      </c>
      <c r="AI681" s="71" t="s">
        <v>63</v>
      </c>
      <c r="AJ681" s="71" t="s">
        <v>62</v>
      </c>
      <c r="AK681" s="71" t="s">
        <v>62</v>
      </c>
      <c r="AL681" s="71" t="s">
        <v>63</v>
      </c>
      <c r="AM681" s="71" t="s">
        <v>63</v>
      </c>
      <c r="AN681" s="71"/>
      <c r="AO681" s="71"/>
      <c r="AP681" s="71" t="s">
        <v>7875</v>
      </c>
      <c r="AQ681" s="71" t="s">
        <v>194</v>
      </c>
      <c r="AR681" s="71" t="s">
        <v>62</v>
      </c>
      <c r="AS681" s="71" t="s">
        <v>7921</v>
      </c>
      <c r="AT681" s="71" t="s">
        <v>62</v>
      </c>
      <c r="AU681" s="71" t="s">
        <v>72</v>
      </c>
      <c r="AV681" s="79" t="str" cm="1">
        <f t="array" ref="AV68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81" s="79" t="str" cm="1">
        <f t="array" ref="AW68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81" s="71" t="str" cm="1">
        <f t="array" ref="AX68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81" s="71" t="s">
        <v>63</v>
      </c>
      <c r="AZ681" s="71"/>
      <c r="BA681" s="71" t="s">
        <v>7922</v>
      </c>
      <c r="BB681" s="73" t="s">
        <v>7923</v>
      </c>
      <c r="BC681" s="36"/>
      <c r="BD681" s="35"/>
    </row>
    <row r="682" spans="1:56" ht="75" customHeight="1">
      <c r="A682" s="70">
        <v>681</v>
      </c>
      <c r="B682" s="71" t="s">
        <v>4435</v>
      </c>
      <c r="C682" s="71" t="s">
        <v>735</v>
      </c>
      <c r="D682" s="71" t="s">
        <v>7924</v>
      </c>
      <c r="E682" s="71" t="s">
        <v>1505</v>
      </c>
      <c r="F682" s="71" t="s">
        <v>231</v>
      </c>
      <c r="G682" s="71" t="s">
        <v>736</v>
      </c>
      <c r="H682" s="71" t="s">
        <v>217</v>
      </c>
      <c r="I682" s="71" t="s">
        <v>1787</v>
      </c>
      <c r="J682" s="71" t="s">
        <v>1432</v>
      </c>
      <c r="K682" s="71" t="s">
        <v>266</v>
      </c>
      <c r="L682" s="71" t="s">
        <v>7925</v>
      </c>
      <c r="M682" s="71" t="s">
        <v>7926</v>
      </c>
      <c r="N682" s="71"/>
      <c r="O682" s="71" t="s">
        <v>7927</v>
      </c>
      <c r="P682" s="71"/>
      <c r="Q682" s="71"/>
      <c r="R682" s="71"/>
      <c r="S682" s="71"/>
      <c r="T682" s="71"/>
      <c r="U682" s="71"/>
      <c r="V682" s="71"/>
      <c r="W682" s="71"/>
      <c r="X682" s="71"/>
      <c r="Y682" s="71"/>
      <c r="Z682" s="71"/>
      <c r="AA682" s="71"/>
      <c r="AB682" s="71" t="s">
        <v>64</v>
      </c>
      <c r="AC682" s="71" t="s">
        <v>65</v>
      </c>
      <c r="AD682" s="71" t="s">
        <v>62</v>
      </c>
      <c r="AE682" s="71" t="s">
        <v>62</v>
      </c>
      <c r="AF682" s="71" t="s">
        <v>63</v>
      </c>
      <c r="AG682" s="71"/>
      <c r="AH682" s="71" t="s">
        <v>66</v>
      </c>
      <c r="AI682" s="71" t="s">
        <v>63</v>
      </c>
      <c r="AJ682" s="71" t="s">
        <v>63</v>
      </c>
      <c r="AK682" s="71" t="s">
        <v>63</v>
      </c>
      <c r="AL682" s="71" t="s">
        <v>62</v>
      </c>
      <c r="AM682" s="71" t="s">
        <v>63</v>
      </c>
      <c r="AN682" s="71"/>
      <c r="AO682" s="71"/>
      <c r="AP682" s="71" t="s">
        <v>7928</v>
      </c>
      <c r="AQ682" s="71" t="s">
        <v>7929</v>
      </c>
      <c r="AR682" s="71" t="s">
        <v>62</v>
      </c>
      <c r="AS682" s="71"/>
      <c r="AT682" s="71" t="s">
        <v>63</v>
      </c>
      <c r="AU682" s="71"/>
      <c r="AV682" s="79" t="str" cm="1">
        <f t="array" ref="AV68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82" s="79" t="str" cm="1">
        <f t="array" ref="AW68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82" s="71" t="str" cm="1">
        <f t="array" ref="AX68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82" s="71"/>
      <c r="AZ682" s="71"/>
      <c r="BA682" s="22" t="s">
        <v>7930</v>
      </c>
      <c r="BB682" s="73" t="s">
        <v>4442</v>
      </c>
      <c r="BC682" s="36"/>
      <c r="BD682" s="35"/>
    </row>
    <row r="683" spans="1:56" ht="75" customHeight="1">
      <c r="A683" s="70">
        <v>682</v>
      </c>
      <c r="B683" s="71" t="s">
        <v>7931</v>
      </c>
      <c r="C683" s="71" t="s">
        <v>5235</v>
      </c>
      <c r="D683" s="71" t="s">
        <v>7932</v>
      </c>
      <c r="E683" s="71" t="s">
        <v>1505</v>
      </c>
      <c r="F683" s="71" t="s">
        <v>231</v>
      </c>
      <c r="G683" s="71" t="s">
        <v>232</v>
      </c>
      <c r="H683" s="71" t="s">
        <v>233</v>
      </c>
      <c r="I683" s="71" t="s">
        <v>428</v>
      </c>
      <c r="J683" s="71" t="s">
        <v>1432</v>
      </c>
      <c r="K683" s="71" t="s">
        <v>315</v>
      </c>
      <c r="L683" s="71" t="s">
        <v>7933</v>
      </c>
      <c r="M683" s="71" t="s">
        <v>7934</v>
      </c>
      <c r="N683" s="71"/>
      <c r="O683" s="71"/>
      <c r="P683" s="71"/>
      <c r="Q683" s="71"/>
      <c r="R683" s="71"/>
      <c r="S683" s="71"/>
      <c r="T683" s="71"/>
      <c r="U683" s="71"/>
      <c r="V683" s="71"/>
      <c r="W683" s="71"/>
      <c r="X683" s="71"/>
      <c r="Y683" s="71"/>
      <c r="Z683" s="71"/>
      <c r="AA683" s="71"/>
      <c r="AB683" s="71" t="s">
        <v>64</v>
      </c>
      <c r="AC683" s="71" t="s">
        <v>100</v>
      </c>
      <c r="AD683" s="71" t="s">
        <v>62</v>
      </c>
      <c r="AE683" s="71" t="s">
        <v>63</v>
      </c>
      <c r="AF683" s="71" t="s">
        <v>63</v>
      </c>
      <c r="AG683" s="71"/>
      <c r="AH683" s="71" t="s">
        <v>66</v>
      </c>
      <c r="AI683" s="71" t="s">
        <v>132</v>
      </c>
      <c r="AJ683" s="71" t="s">
        <v>63</v>
      </c>
      <c r="AK683" s="71" t="s">
        <v>63</v>
      </c>
      <c r="AL683" s="71" t="s">
        <v>63</v>
      </c>
      <c r="AM683" s="71" t="s">
        <v>132</v>
      </c>
      <c r="AN683" s="71"/>
      <c r="AO683" s="71"/>
      <c r="AP683" s="71" t="s">
        <v>7935</v>
      </c>
      <c r="AQ683" s="71" t="s">
        <v>7936</v>
      </c>
      <c r="AR683" s="71" t="s">
        <v>63</v>
      </c>
      <c r="AS683" s="71"/>
      <c r="AT683" s="71" t="s">
        <v>62</v>
      </c>
      <c r="AU683" s="71"/>
      <c r="AV683" s="79" t="str" cm="1">
        <f t="array" ref="AV68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83" s="79" t="str" cm="1">
        <f t="array" ref="AW68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83" s="71" t="str" cm="1">
        <f t="array" ref="AX68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83" s="71"/>
      <c r="AZ683" s="71"/>
      <c r="BA683" s="71" t="s">
        <v>7937</v>
      </c>
      <c r="BB683" s="73" t="s">
        <v>7938</v>
      </c>
      <c r="BC683" s="36"/>
      <c r="BD683" s="35"/>
    </row>
    <row r="684" spans="1:56" ht="75" customHeight="1">
      <c r="A684" s="70">
        <v>683</v>
      </c>
      <c r="B684" s="71" t="s">
        <v>7939</v>
      </c>
      <c r="C684" s="71" t="s">
        <v>735</v>
      </c>
      <c r="D684" s="71" t="s">
        <v>7940</v>
      </c>
      <c r="E684" s="71" t="s">
        <v>1479</v>
      </c>
      <c r="F684" s="71" t="s">
        <v>231</v>
      </c>
      <c r="G684" s="71" t="s">
        <v>736</v>
      </c>
      <c r="H684" s="71" t="s">
        <v>217</v>
      </c>
      <c r="I684" s="71" t="s">
        <v>790</v>
      </c>
      <c r="J684" s="71" t="s">
        <v>1432</v>
      </c>
      <c r="K684" s="71" t="s">
        <v>218</v>
      </c>
      <c r="L684" s="71" t="s">
        <v>7941</v>
      </c>
      <c r="M684" s="71" t="s">
        <v>7942</v>
      </c>
      <c r="N684" s="71"/>
      <c r="O684" s="71"/>
      <c r="P684" s="71"/>
      <c r="Q684" s="71"/>
      <c r="R684" s="71"/>
      <c r="S684" s="71"/>
      <c r="T684" s="71"/>
      <c r="U684" s="71"/>
      <c r="V684" s="71"/>
      <c r="W684" s="71"/>
      <c r="X684" s="71"/>
      <c r="Y684" s="71"/>
      <c r="Z684" s="71"/>
      <c r="AA684" s="71"/>
      <c r="AB684" s="71" t="s">
        <v>64</v>
      </c>
      <c r="AC684" s="71" t="s">
        <v>65</v>
      </c>
      <c r="AD684" s="71" t="s">
        <v>62</v>
      </c>
      <c r="AE684" s="71" t="s">
        <v>62</v>
      </c>
      <c r="AF684" s="71" t="s">
        <v>63</v>
      </c>
      <c r="AG684" s="71"/>
      <c r="AH684" s="71" t="s">
        <v>66</v>
      </c>
      <c r="AI684" s="71" t="s">
        <v>63</v>
      </c>
      <c r="AJ684" s="71" t="s">
        <v>63</v>
      </c>
      <c r="AK684" s="71" t="s">
        <v>63</v>
      </c>
      <c r="AL684" s="71" t="s">
        <v>62</v>
      </c>
      <c r="AM684" s="71" t="s">
        <v>63</v>
      </c>
      <c r="AN684" s="71"/>
      <c r="AO684" s="71"/>
      <c r="AP684" s="71" t="s">
        <v>7943</v>
      </c>
      <c r="AQ684" s="71" t="s">
        <v>7944</v>
      </c>
      <c r="AR684" s="71" t="s">
        <v>62</v>
      </c>
      <c r="AS684" s="71"/>
      <c r="AT684" s="71" t="s">
        <v>63</v>
      </c>
      <c r="AU684" s="71"/>
      <c r="AV684" s="79" t="str" cm="1">
        <f t="array" ref="AV68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84" s="79" t="str" cm="1">
        <f t="array" ref="AW68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84" s="71" t="str" cm="1">
        <f t="array" ref="AX68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84" s="71"/>
      <c r="AZ684" s="71"/>
      <c r="BA684" s="22" t="s">
        <v>7945</v>
      </c>
      <c r="BB684" s="73" t="s">
        <v>7946</v>
      </c>
      <c r="BC684" s="36"/>
      <c r="BD684" s="35"/>
    </row>
    <row r="685" spans="1:56" ht="75" customHeight="1">
      <c r="A685" s="70">
        <v>684</v>
      </c>
      <c r="B685" s="71" t="s">
        <v>7947</v>
      </c>
      <c r="C685" s="71" t="s">
        <v>735</v>
      </c>
      <c r="D685" s="71" t="s">
        <v>7948</v>
      </c>
      <c r="E685" s="71" t="s">
        <v>1461</v>
      </c>
      <c r="F685" s="71" t="s">
        <v>231</v>
      </c>
      <c r="G685" s="71" t="s">
        <v>736</v>
      </c>
      <c r="H685" s="71" t="s">
        <v>217</v>
      </c>
      <c r="I685" s="71" t="s">
        <v>935</v>
      </c>
      <c r="J685" s="71" t="s">
        <v>1432</v>
      </c>
      <c r="K685" s="71" t="s">
        <v>218</v>
      </c>
      <c r="L685" s="71" t="s">
        <v>7949</v>
      </c>
      <c r="M685" s="71" t="s">
        <v>7950</v>
      </c>
      <c r="N685" s="71"/>
      <c r="O685" s="71"/>
      <c r="P685" s="71"/>
      <c r="Q685" s="71"/>
      <c r="R685" s="71"/>
      <c r="S685" s="71"/>
      <c r="T685" s="71"/>
      <c r="U685" s="71"/>
      <c r="V685" s="71"/>
      <c r="W685" s="71"/>
      <c r="X685" s="71"/>
      <c r="Y685" s="71"/>
      <c r="Z685" s="71"/>
      <c r="AA685" s="71"/>
      <c r="AB685" s="71" t="s">
        <v>64</v>
      </c>
      <c r="AC685" s="71" t="s">
        <v>65</v>
      </c>
      <c r="AD685" s="71" t="s">
        <v>62</v>
      </c>
      <c r="AE685" s="71" t="s">
        <v>62</v>
      </c>
      <c r="AF685" s="71" t="s">
        <v>63</v>
      </c>
      <c r="AG685" s="71"/>
      <c r="AH685" s="71" t="s">
        <v>1515</v>
      </c>
      <c r="AI685" s="71" t="s">
        <v>63</v>
      </c>
      <c r="AJ685" s="71" t="s">
        <v>63</v>
      </c>
      <c r="AK685" s="71" t="s">
        <v>63</v>
      </c>
      <c r="AL685" s="71" t="s">
        <v>62</v>
      </c>
      <c r="AM685" s="71" t="s">
        <v>63</v>
      </c>
      <c r="AN685" s="71"/>
      <c r="AO685" s="71"/>
      <c r="AP685" s="71" t="s">
        <v>7951</v>
      </c>
      <c r="AQ685" s="71" t="s">
        <v>935</v>
      </c>
      <c r="AR685" s="71" t="s">
        <v>62</v>
      </c>
      <c r="AS685" s="71"/>
      <c r="AT685" s="71" t="s">
        <v>63</v>
      </c>
      <c r="AU685" s="71"/>
      <c r="AV685" s="79" t="str" cm="1">
        <f t="array" ref="AV68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85" s="79" t="str" cm="1">
        <f t="array" ref="AW68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85" s="71" t="str" cm="1">
        <f t="array" ref="AX68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85" s="71"/>
      <c r="AZ685" s="71"/>
      <c r="BA685" s="71" t="s">
        <v>7952</v>
      </c>
      <c r="BB685" s="73" t="s">
        <v>7953</v>
      </c>
      <c r="BC685" s="36"/>
      <c r="BD685" s="35"/>
    </row>
    <row r="686" spans="1:56" ht="75" customHeight="1">
      <c r="A686" s="70">
        <v>685</v>
      </c>
      <c r="B686" s="71" t="s">
        <v>7954</v>
      </c>
      <c r="C686" s="71" t="s">
        <v>735</v>
      </c>
      <c r="D686" s="71" t="s">
        <v>7955</v>
      </c>
      <c r="E686" s="71" t="s">
        <v>1430</v>
      </c>
      <c r="F686" s="71" t="s">
        <v>231</v>
      </c>
      <c r="G686" s="71" t="s">
        <v>736</v>
      </c>
      <c r="H686" s="71" t="s">
        <v>217</v>
      </c>
      <c r="I686" s="71" t="s">
        <v>840</v>
      </c>
      <c r="J686" s="71" t="s">
        <v>1432</v>
      </c>
      <c r="K686" s="71" t="s">
        <v>315</v>
      </c>
      <c r="L686" s="71" t="s">
        <v>7956</v>
      </c>
      <c r="M686" s="71" t="s">
        <v>7957</v>
      </c>
      <c r="N686" s="71"/>
      <c r="O686" s="71"/>
      <c r="P686" s="71"/>
      <c r="Q686" s="71"/>
      <c r="R686" s="71"/>
      <c r="S686" s="71"/>
      <c r="T686" s="71"/>
      <c r="U686" s="71"/>
      <c r="V686" s="71"/>
      <c r="W686" s="71"/>
      <c r="X686" s="71"/>
      <c r="Y686" s="71"/>
      <c r="Z686" s="71"/>
      <c r="AA686" s="71"/>
      <c r="AB686" s="71" t="s">
        <v>64</v>
      </c>
      <c r="AC686" s="71" t="s">
        <v>65</v>
      </c>
      <c r="AD686" s="71" t="s">
        <v>62</v>
      </c>
      <c r="AE686" s="71" t="s">
        <v>62</v>
      </c>
      <c r="AF686" s="71" t="s">
        <v>63</v>
      </c>
      <c r="AG686" s="71"/>
      <c r="AH686" s="71" t="s">
        <v>66</v>
      </c>
      <c r="AI686" s="71" t="s">
        <v>63</v>
      </c>
      <c r="AJ686" s="71" t="s">
        <v>132</v>
      </c>
      <c r="AK686" s="71" t="s">
        <v>63</v>
      </c>
      <c r="AL686" s="71" t="s">
        <v>62</v>
      </c>
      <c r="AM686" s="71" t="s">
        <v>63</v>
      </c>
      <c r="AN686" s="71"/>
      <c r="AO686" s="71"/>
      <c r="AP686" s="71" t="s">
        <v>7958</v>
      </c>
      <c r="AQ686" s="71" t="s">
        <v>840</v>
      </c>
      <c r="AR686" s="71" t="s">
        <v>62</v>
      </c>
      <c r="AS686" s="71"/>
      <c r="AT686" s="71" t="s">
        <v>63</v>
      </c>
      <c r="AU686" s="71"/>
      <c r="AV686" s="79" t="str" cm="1">
        <f t="array" ref="AV68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86" s="79" t="str" cm="1">
        <f t="array" ref="AW68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86" s="71" t="str" cm="1">
        <f t="array" ref="AX68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86" s="71"/>
      <c r="AZ686" s="71"/>
      <c r="BA686" s="71" t="s">
        <v>7959</v>
      </c>
      <c r="BB686" s="73" t="s">
        <v>7960</v>
      </c>
      <c r="BC686" s="36"/>
      <c r="BD686" s="35"/>
    </row>
    <row r="687" spans="1:56" ht="75" customHeight="1">
      <c r="A687" s="70">
        <v>686</v>
      </c>
      <c r="B687" s="71" t="s">
        <v>7961</v>
      </c>
      <c r="C687" s="71" t="s">
        <v>735</v>
      </c>
      <c r="D687" s="71" t="s">
        <v>7962</v>
      </c>
      <c r="E687" s="71" t="s">
        <v>1478</v>
      </c>
      <c r="F687" s="71" t="s">
        <v>231</v>
      </c>
      <c r="G687" s="71" t="s">
        <v>736</v>
      </c>
      <c r="H687" s="71" t="s">
        <v>217</v>
      </c>
      <c r="I687" s="71" t="s">
        <v>1215</v>
      </c>
      <c r="J687" s="71" t="s">
        <v>1432</v>
      </c>
      <c r="K687" s="71" t="s">
        <v>243</v>
      </c>
      <c r="L687" s="71" t="s">
        <v>7963</v>
      </c>
      <c r="M687" s="71" t="s">
        <v>7964</v>
      </c>
      <c r="N687" s="71"/>
      <c r="O687" s="71"/>
      <c r="P687" s="71"/>
      <c r="Q687" s="71"/>
      <c r="R687" s="71"/>
      <c r="S687" s="71"/>
      <c r="T687" s="71"/>
      <c r="U687" s="71"/>
      <c r="V687" s="71"/>
      <c r="W687" s="71"/>
      <c r="X687" s="71"/>
      <c r="Y687" s="71"/>
      <c r="Z687" s="71"/>
      <c r="AA687" s="71"/>
      <c r="AB687" s="71" t="s">
        <v>64</v>
      </c>
      <c r="AC687" s="71" t="s">
        <v>65</v>
      </c>
      <c r="AD687" s="71" t="s">
        <v>62</v>
      </c>
      <c r="AE687" s="71" t="s">
        <v>62</v>
      </c>
      <c r="AF687" s="71" t="s">
        <v>63</v>
      </c>
      <c r="AG687" s="71"/>
      <c r="AH687" s="71" t="s">
        <v>66</v>
      </c>
      <c r="AI687" s="71" t="s">
        <v>63</v>
      </c>
      <c r="AJ687" s="71" t="s">
        <v>63</v>
      </c>
      <c r="AK687" s="71" t="s">
        <v>63</v>
      </c>
      <c r="AL687" s="71" t="s">
        <v>62</v>
      </c>
      <c r="AM687" s="71" t="s">
        <v>63</v>
      </c>
      <c r="AN687" s="71"/>
      <c r="AO687" s="71"/>
      <c r="AP687" s="71" t="s">
        <v>7965</v>
      </c>
      <c r="AQ687" s="71" t="s">
        <v>558</v>
      </c>
      <c r="AR687" s="71" t="s">
        <v>63</v>
      </c>
      <c r="AS687" s="71"/>
      <c r="AT687" s="71" t="s">
        <v>63</v>
      </c>
      <c r="AU687" s="71"/>
      <c r="AV687" s="79" t="str" cm="1">
        <f t="array" ref="AV68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87" s="79" t="str" cm="1">
        <f t="array" ref="AW68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87" s="71" t="str" cm="1">
        <f t="array" ref="AX68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87" s="71"/>
      <c r="AZ687" s="71"/>
      <c r="BA687" s="71" t="s">
        <v>7966</v>
      </c>
      <c r="BB687" s="73" t="s">
        <v>7967</v>
      </c>
      <c r="BC687" s="36"/>
      <c r="BD687" s="35"/>
    </row>
    <row r="688" spans="1:56" ht="75" customHeight="1">
      <c r="A688" s="70">
        <v>687</v>
      </c>
      <c r="B688" s="71" t="s">
        <v>7968</v>
      </c>
      <c r="C688" s="71" t="s">
        <v>735</v>
      </c>
      <c r="D688" s="71" t="s">
        <v>7969</v>
      </c>
      <c r="E688" s="71" t="s">
        <v>1502</v>
      </c>
      <c r="F688" s="71" t="s">
        <v>231</v>
      </c>
      <c r="G688" s="71" t="s">
        <v>736</v>
      </c>
      <c r="H688" s="71" t="s">
        <v>217</v>
      </c>
      <c r="I688" s="71" t="s">
        <v>608</v>
      </c>
      <c r="J688" s="71" t="s">
        <v>1432</v>
      </c>
      <c r="K688" s="71" t="s">
        <v>266</v>
      </c>
      <c r="L688" s="71" t="s">
        <v>7970</v>
      </c>
      <c r="M688" s="71" t="s">
        <v>7971</v>
      </c>
      <c r="N688" s="71"/>
      <c r="O688" s="71"/>
      <c r="P688" s="71"/>
      <c r="Q688" s="71"/>
      <c r="R688" s="71"/>
      <c r="S688" s="71"/>
      <c r="T688" s="71"/>
      <c r="U688" s="71"/>
      <c r="V688" s="71"/>
      <c r="W688" s="71"/>
      <c r="X688" s="71"/>
      <c r="Y688" s="71"/>
      <c r="Z688" s="71"/>
      <c r="AA688" s="71"/>
      <c r="AB688" s="71" t="s">
        <v>64</v>
      </c>
      <c r="AC688" s="71" t="s">
        <v>65</v>
      </c>
      <c r="AD688" s="71" t="s">
        <v>62</v>
      </c>
      <c r="AE688" s="71" t="s">
        <v>62</v>
      </c>
      <c r="AF688" s="71" t="s">
        <v>63</v>
      </c>
      <c r="AG688" s="71"/>
      <c r="AH688" s="71" t="s">
        <v>66</v>
      </c>
      <c r="AI688" s="71" t="s">
        <v>63</v>
      </c>
      <c r="AJ688" s="71" t="s">
        <v>63</v>
      </c>
      <c r="AK688" s="71" t="s">
        <v>63</v>
      </c>
      <c r="AL688" s="71" t="s">
        <v>62</v>
      </c>
      <c r="AM688" s="71" t="s">
        <v>63</v>
      </c>
      <c r="AN688" s="71"/>
      <c r="AO688" s="71"/>
      <c r="AP688" s="71" t="s">
        <v>7972</v>
      </c>
      <c r="AQ688" s="71" t="s">
        <v>608</v>
      </c>
      <c r="AR688" s="71" t="s">
        <v>62</v>
      </c>
      <c r="AS688" s="71"/>
      <c r="AT688" s="71" t="s">
        <v>63</v>
      </c>
      <c r="AU688" s="71"/>
      <c r="AV688" s="79" t="str" cm="1">
        <f t="array" ref="AV68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88" s="79" t="str" cm="1">
        <f t="array" ref="AW68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88" s="71" t="str" cm="1">
        <f t="array" ref="AX68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88" s="71"/>
      <c r="AZ688" s="71"/>
      <c r="BA688" s="71" t="s">
        <v>7973</v>
      </c>
      <c r="BB688" s="73" t="s">
        <v>4337</v>
      </c>
      <c r="BC688" s="36"/>
      <c r="BD688" s="35"/>
    </row>
    <row r="689" spans="1:56" ht="75" customHeight="1">
      <c r="A689" s="70">
        <v>688</v>
      </c>
      <c r="B689" s="71" t="s">
        <v>7974</v>
      </c>
      <c r="C689" s="71" t="s">
        <v>7975</v>
      </c>
      <c r="D689" s="71" t="s">
        <v>7976</v>
      </c>
      <c r="E689" s="71" t="s">
        <v>1502</v>
      </c>
      <c r="F689" s="71" t="s">
        <v>231</v>
      </c>
      <c r="G689" s="71" t="s">
        <v>736</v>
      </c>
      <c r="H689" s="71" t="s">
        <v>217</v>
      </c>
      <c r="I689" s="71" t="s">
        <v>840</v>
      </c>
      <c r="J689" s="71" t="s">
        <v>1432</v>
      </c>
      <c r="K689" s="71" t="s">
        <v>315</v>
      </c>
      <c r="L689" s="71" t="s">
        <v>7977</v>
      </c>
      <c r="M689" s="71" t="s">
        <v>7978</v>
      </c>
      <c r="N689" s="71"/>
      <c r="O689" s="71"/>
      <c r="P689" s="71"/>
      <c r="Q689" s="71"/>
      <c r="R689" s="71"/>
      <c r="S689" s="71"/>
      <c r="T689" s="71"/>
      <c r="U689" s="71"/>
      <c r="V689" s="71"/>
      <c r="W689" s="71"/>
      <c r="X689" s="71"/>
      <c r="Y689" s="71"/>
      <c r="Z689" s="71"/>
      <c r="AA689" s="71"/>
      <c r="AB689" s="71" t="s">
        <v>64</v>
      </c>
      <c r="AC689" s="71" t="s">
        <v>65</v>
      </c>
      <c r="AD689" s="71" t="s">
        <v>62</v>
      </c>
      <c r="AE689" s="71" t="s">
        <v>62</v>
      </c>
      <c r="AF689" s="71" t="s">
        <v>63</v>
      </c>
      <c r="AG689" s="71"/>
      <c r="AH689" s="71" t="s">
        <v>66</v>
      </c>
      <c r="AI689" s="71" t="s">
        <v>63</v>
      </c>
      <c r="AJ689" s="71" t="s">
        <v>63</v>
      </c>
      <c r="AK689" s="71" t="s">
        <v>63</v>
      </c>
      <c r="AL689" s="71" t="s">
        <v>62</v>
      </c>
      <c r="AM689" s="71" t="s">
        <v>63</v>
      </c>
      <c r="AN689" s="71"/>
      <c r="AO689" s="71"/>
      <c r="AP689" s="71" t="s">
        <v>7979</v>
      </c>
      <c r="AQ689" s="71" t="s">
        <v>840</v>
      </c>
      <c r="AR689" s="71" t="s">
        <v>62</v>
      </c>
      <c r="AS689" s="71"/>
      <c r="AT689" s="71" t="s">
        <v>63</v>
      </c>
      <c r="AU689" s="71"/>
      <c r="AV689" s="79" t="str" cm="1">
        <f t="array" ref="AV68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89" s="79" t="str" cm="1">
        <f t="array" ref="AW68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89" s="71" t="str" cm="1">
        <f t="array" ref="AX68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89" s="71"/>
      <c r="AZ689" s="71"/>
      <c r="BA689" s="71" t="s">
        <v>7980</v>
      </c>
      <c r="BB689" s="73" t="s">
        <v>7981</v>
      </c>
      <c r="BC689" s="36"/>
      <c r="BD689" s="35"/>
    </row>
    <row r="690" spans="1:56" ht="75" customHeight="1">
      <c r="A690" s="70">
        <v>689</v>
      </c>
      <c r="B690" s="71" t="s">
        <v>7982</v>
      </c>
      <c r="C690" s="71" t="s">
        <v>289</v>
      </c>
      <c r="D690" s="71" t="s">
        <v>7983</v>
      </c>
      <c r="E690" s="71" t="s">
        <v>1430</v>
      </c>
      <c r="F690" s="71" t="s">
        <v>231</v>
      </c>
      <c r="G690" s="71" t="s">
        <v>232</v>
      </c>
      <c r="H690" s="71" t="s">
        <v>233</v>
      </c>
      <c r="I690" s="71" t="s">
        <v>737</v>
      </c>
      <c r="J690" s="71" t="s">
        <v>1432</v>
      </c>
      <c r="K690" s="71" t="s">
        <v>266</v>
      </c>
      <c r="L690" s="71" t="s">
        <v>7984</v>
      </c>
      <c r="M690" s="71" t="s">
        <v>7985</v>
      </c>
      <c r="N690" s="71"/>
      <c r="O690" s="71" t="s">
        <v>1506</v>
      </c>
      <c r="P690" s="71"/>
      <c r="Q690" s="71"/>
      <c r="R690" s="71"/>
      <c r="S690" s="71"/>
      <c r="T690" s="71"/>
      <c r="U690" s="71"/>
      <c r="V690" s="71"/>
      <c r="W690" s="71"/>
      <c r="X690" s="71"/>
      <c r="Y690" s="71"/>
      <c r="Z690" s="71"/>
      <c r="AA690" s="71"/>
      <c r="AB690" s="71" t="s">
        <v>64</v>
      </c>
      <c r="AC690" s="71" t="s">
        <v>100</v>
      </c>
      <c r="AD690" s="71" t="s">
        <v>62</v>
      </c>
      <c r="AE690" s="71" t="s">
        <v>63</v>
      </c>
      <c r="AF690" s="71" t="s">
        <v>63</v>
      </c>
      <c r="AG690" s="71"/>
      <c r="AH690" s="71" t="s">
        <v>66</v>
      </c>
      <c r="AI690" s="71" t="s">
        <v>63</v>
      </c>
      <c r="AJ690" s="71" t="s">
        <v>63</v>
      </c>
      <c r="AK690" s="71" t="s">
        <v>63</v>
      </c>
      <c r="AL690" s="71" t="s">
        <v>63</v>
      </c>
      <c r="AM690" s="71" t="s">
        <v>132</v>
      </c>
      <c r="AN690" s="71"/>
      <c r="AO690" s="71"/>
      <c r="AP690" s="71" t="s">
        <v>7986</v>
      </c>
      <c r="AQ690" s="71" t="s">
        <v>7987</v>
      </c>
      <c r="AR690" s="71" t="s">
        <v>132</v>
      </c>
      <c r="AS690" s="71"/>
      <c r="AT690" s="71" t="s">
        <v>63</v>
      </c>
      <c r="AU690" s="71"/>
      <c r="AV690" s="79" t="str" cm="1">
        <f t="array" ref="AV69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90" s="79" t="str" cm="1">
        <f t="array" ref="AW69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90" s="71" t="str" cm="1">
        <f t="array" ref="AX69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90" s="71"/>
      <c r="AZ690" s="71"/>
      <c r="BA690" s="71" t="s">
        <v>7988</v>
      </c>
      <c r="BB690" s="73" t="s">
        <v>7989</v>
      </c>
      <c r="BC690" s="36"/>
      <c r="BD690" s="35"/>
    </row>
    <row r="691" spans="1:56" ht="75" customHeight="1">
      <c r="A691" s="70">
        <v>690</v>
      </c>
      <c r="B691" s="71" t="s">
        <v>7990</v>
      </c>
      <c r="C691" s="71" t="s">
        <v>264</v>
      </c>
      <c r="D691" s="71" t="s">
        <v>7991</v>
      </c>
      <c r="E691" s="71" t="s">
        <v>1479</v>
      </c>
      <c r="F691" s="71" t="s">
        <v>54</v>
      </c>
      <c r="G691" s="71" t="s">
        <v>125</v>
      </c>
      <c r="H691" s="71" t="s">
        <v>233</v>
      </c>
      <c r="I691" s="71" t="s">
        <v>1147</v>
      </c>
      <c r="J691" s="71" t="s">
        <v>1432</v>
      </c>
      <c r="K691" s="71" t="s">
        <v>266</v>
      </c>
      <c r="L691" s="71" t="s">
        <v>7992</v>
      </c>
      <c r="M691" s="71" t="s">
        <v>7993</v>
      </c>
      <c r="N691" s="71" t="s">
        <v>1478</v>
      </c>
      <c r="O691" s="71" t="s">
        <v>1668</v>
      </c>
      <c r="P691" s="71" t="s">
        <v>60</v>
      </c>
      <c r="Q691" s="71" t="s">
        <v>81</v>
      </c>
      <c r="R691" s="71" t="s">
        <v>1669</v>
      </c>
      <c r="S691" s="71" t="s">
        <v>62</v>
      </c>
      <c r="T691" s="71" t="s">
        <v>62</v>
      </c>
      <c r="U691" s="71" t="s">
        <v>63</v>
      </c>
      <c r="V691" s="71" t="s">
        <v>62</v>
      </c>
      <c r="W691" s="71" t="s">
        <v>63</v>
      </c>
      <c r="X691" s="71" t="s">
        <v>63</v>
      </c>
      <c r="Y691" s="71" t="s">
        <v>62</v>
      </c>
      <c r="Z691" s="71" t="s">
        <v>63</v>
      </c>
      <c r="AA691" s="71" t="s">
        <v>62</v>
      </c>
      <c r="AB691" s="71" t="s">
        <v>64</v>
      </c>
      <c r="AC691" s="71" t="s">
        <v>100</v>
      </c>
      <c r="AD691" s="71" t="s">
        <v>62</v>
      </c>
      <c r="AE691" s="71" t="s">
        <v>62</v>
      </c>
      <c r="AF691" s="71" t="s">
        <v>63</v>
      </c>
      <c r="AG691" s="71" t="s">
        <v>62</v>
      </c>
      <c r="AH691" s="71" t="s">
        <v>85</v>
      </c>
      <c r="AI691" s="71" t="s">
        <v>63</v>
      </c>
      <c r="AJ691" s="71" t="s">
        <v>63</v>
      </c>
      <c r="AK691" s="71" t="s">
        <v>63</v>
      </c>
      <c r="AL691" s="71" t="s">
        <v>62</v>
      </c>
      <c r="AM691" s="71" t="s">
        <v>62</v>
      </c>
      <c r="AN691" s="71"/>
      <c r="AO691" s="71" t="s">
        <v>7994</v>
      </c>
      <c r="AP691" s="71" t="s">
        <v>7995</v>
      </c>
      <c r="AQ691" s="71" t="s">
        <v>1147</v>
      </c>
      <c r="AR691" s="71" t="s">
        <v>62</v>
      </c>
      <c r="AS691" s="71"/>
      <c r="AT691" s="71" t="s">
        <v>62</v>
      </c>
      <c r="AU691" s="71" t="s">
        <v>72</v>
      </c>
      <c r="AV691" s="79" t="str" cm="1">
        <f t="array" ref="AV69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91" s="79" t="str" cm="1">
        <f t="array" ref="AW69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91" s="71" t="str" cm="1">
        <f t="array" ref="AX69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691" s="71" t="s">
        <v>63</v>
      </c>
      <c r="AZ691" s="71"/>
      <c r="BA691" s="71" t="s">
        <v>7996</v>
      </c>
      <c r="BB691" s="73" t="s">
        <v>7997</v>
      </c>
      <c r="BC691" s="36"/>
      <c r="BD691" s="35"/>
    </row>
    <row r="692" spans="1:56" ht="75" customHeight="1">
      <c r="A692" s="70">
        <v>691</v>
      </c>
      <c r="B692" s="71" t="s">
        <v>7998</v>
      </c>
      <c r="C692" s="71" t="s">
        <v>735</v>
      </c>
      <c r="D692" s="71" t="s">
        <v>7999</v>
      </c>
      <c r="E692" s="71" t="s">
        <v>1479</v>
      </c>
      <c r="F692" s="71" t="s">
        <v>231</v>
      </c>
      <c r="G692" s="71" t="s">
        <v>584</v>
      </c>
      <c r="H692" s="71" t="s">
        <v>217</v>
      </c>
      <c r="I692" s="71" t="s">
        <v>2158</v>
      </c>
      <c r="J692" s="71" t="s">
        <v>1432</v>
      </c>
      <c r="K692" s="71" t="s">
        <v>266</v>
      </c>
      <c r="L692" s="71" t="s">
        <v>8000</v>
      </c>
      <c r="M692" s="71" t="s">
        <v>8001</v>
      </c>
      <c r="N692" s="71"/>
      <c r="O692" s="71"/>
      <c r="P692" s="71"/>
      <c r="Q692" s="71"/>
      <c r="R692" s="71"/>
      <c r="S692" s="71"/>
      <c r="T692" s="71"/>
      <c r="U692" s="71"/>
      <c r="V692" s="71"/>
      <c r="W692" s="71"/>
      <c r="X692" s="71"/>
      <c r="Y692" s="71"/>
      <c r="Z692" s="71"/>
      <c r="AA692" s="71"/>
      <c r="AB692" s="71" t="s">
        <v>64</v>
      </c>
      <c r="AC692" s="71" t="s">
        <v>65</v>
      </c>
      <c r="AD692" s="71" t="s">
        <v>62</v>
      </c>
      <c r="AE692" s="71" t="s">
        <v>62</v>
      </c>
      <c r="AF692" s="71" t="s">
        <v>63</v>
      </c>
      <c r="AG692" s="71"/>
      <c r="AH692" s="71" t="s">
        <v>66</v>
      </c>
      <c r="AI692" s="71" t="s">
        <v>63</v>
      </c>
      <c r="AJ692" s="71" t="s">
        <v>63</v>
      </c>
      <c r="AK692" s="71" t="s">
        <v>63</v>
      </c>
      <c r="AL692" s="71" t="s">
        <v>62</v>
      </c>
      <c r="AM692" s="71" t="s">
        <v>63</v>
      </c>
      <c r="AN692" s="71"/>
      <c r="AO692" s="71"/>
      <c r="AP692" s="71" t="s">
        <v>8002</v>
      </c>
      <c r="AQ692" s="71" t="s">
        <v>608</v>
      </c>
      <c r="AR692" s="71" t="s">
        <v>62</v>
      </c>
      <c r="AS692" s="71"/>
      <c r="AT692" s="71" t="s">
        <v>63</v>
      </c>
      <c r="AU692" s="71"/>
      <c r="AV692" s="79" t="str" cm="1">
        <f t="array" ref="AV69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92" s="79" t="str" cm="1">
        <f t="array" ref="AW69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92" s="71" t="str" cm="1">
        <f t="array" ref="AX69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92" s="71"/>
      <c r="AZ692" s="71"/>
      <c r="BA692" s="71" t="s">
        <v>8003</v>
      </c>
      <c r="BB692" s="73" t="s">
        <v>8004</v>
      </c>
      <c r="BC692" s="36"/>
      <c r="BD692" s="35"/>
    </row>
    <row r="693" spans="1:56" ht="75" customHeight="1">
      <c r="A693" s="70">
        <v>692</v>
      </c>
      <c r="B693" s="71" t="s">
        <v>8005</v>
      </c>
      <c r="C693" s="71" t="s">
        <v>735</v>
      </c>
      <c r="D693" s="71" t="s">
        <v>8006</v>
      </c>
      <c r="E693" s="71" t="s">
        <v>1430</v>
      </c>
      <c r="F693" s="71" t="s">
        <v>231</v>
      </c>
      <c r="G693" s="71" t="s">
        <v>736</v>
      </c>
      <c r="H693" s="71" t="s">
        <v>217</v>
      </c>
      <c r="I693" s="71" t="s">
        <v>509</v>
      </c>
      <c r="J693" s="71" t="s">
        <v>1432</v>
      </c>
      <c r="K693" s="71" t="s">
        <v>218</v>
      </c>
      <c r="L693" s="71" t="s">
        <v>8007</v>
      </c>
      <c r="M693" s="71" t="s">
        <v>8008</v>
      </c>
      <c r="N693" s="71"/>
      <c r="O693" s="71"/>
      <c r="P693" s="71"/>
      <c r="Q693" s="71"/>
      <c r="R693" s="71"/>
      <c r="S693" s="71"/>
      <c r="T693" s="71"/>
      <c r="U693" s="71"/>
      <c r="V693" s="71"/>
      <c r="W693" s="71"/>
      <c r="X693" s="71"/>
      <c r="Y693" s="71"/>
      <c r="Z693" s="71"/>
      <c r="AA693" s="71"/>
      <c r="AB693" s="71" t="s">
        <v>64</v>
      </c>
      <c r="AC693" s="71" t="s">
        <v>65</v>
      </c>
      <c r="AD693" s="71" t="s">
        <v>62</v>
      </c>
      <c r="AE693" s="71" t="s">
        <v>62</v>
      </c>
      <c r="AF693" s="71" t="s">
        <v>63</v>
      </c>
      <c r="AG693" s="71"/>
      <c r="AH693" s="71" t="s">
        <v>66</v>
      </c>
      <c r="AI693" s="71" t="s">
        <v>63</v>
      </c>
      <c r="AJ693" s="71" t="s">
        <v>62</v>
      </c>
      <c r="AK693" s="71" t="s">
        <v>63</v>
      </c>
      <c r="AL693" s="71" t="s">
        <v>62</v>
      </c>
      <c r="AM693" s="71" t="s">
        <v>63</v>
      </c>
      <c r="AN693" s="71"/>
      <c r="AO693" s="71"/>
      <c r="AP693" s="71" t="s">
        <v>8009</v>
      </c>
      <c r="AQ693" s="71" t="s">
        <v>509</v>
      </c>
      <c r="AR693" s="71" t="s">
        <v>62</v>
      </c>
      <c r="AS693" s="71"/>
      <c r="AT693" s="71" t="s">
        <v>63</v>
      </c>
      <c r="AU693" s="71"/>
      <c r="AV693" s="79" t="str" cm="1">
        <f t="array" ref="AV69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93" s="79" t="str" cm="1">
        <f t="array" ref="AW69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93" s="71" t="str" cm="1">
        <f t="array" ref="AX69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93" s="71"/>
      <c r="AZ693" s="71"/>
      <c r="BA693" s="71" t="s">
        <v>8010</v>
      </c>
      <c r="BB693" s="73" t="s">
        <v>8011</v>
      </c>
      <c r="BC693" s="36"/>
      <c r="BD693" s="35"/>
    </row>
    <row r="694" spans="1:56" ht="75" customHeight="1">
      <c r="A694" s="70">
        <v>693</v>
      </c>
      <c r="B694" s="71" t="s">
        <v>6928</v>
      </c>
      <c r="C694" s="71" t="s">
        <v>735</v>
      </c>
      <c r="D694" s="71" t="s">
        <v>8012</v>
      </c>
      <c r="E694" s="71" t="s">
        <v>1502</v>
      </c>
      <c r="F694" s="71" t="s">
        <v>231</v>
      </c>
      <c r="G694" s="71" t="s">
        <v>584</v>
      </c>
      <c r="H694" s="71" t="s">
        <v>217</v>
      </c>
      <c r="I694" s="71" t="s">
        <v>1215</v>
      </c>
      <c r="J694" s="71" t="s">
        <v>1432</v>
      </c>
      <c r="K694" s="71" t="s">
        <v>243</v>
      </c>
      <c r="L694" s="71" t="s">
        <v>8013</v>
      </c>
      <c r="M694" s="71" t="s">
        <v>8014</v>
      </c>
      <c r="N694" s="71"/>
      <c r="O694" s="71"/>
      <c r="P694" s="71"/>
      <c r="Q694" s="71"/>
      <c r="R694" s="71"/>
      <c r="S694" s="71"/>
      <c r="T694" s="71"/>
      <c r="U694" s="71"/>
      <c r="V694" s="71"/>
      <c r="W694" s="71"/>
      <c r="X694" s="71"/>
      <c r="Y694" s="71"/>
      <c r="Z694" s="71"/>
      <c r="AA694" s="71"/>
      <c r="AB694" s="71" t="s">
        <v>64</v>
      </c>
      <c r="AC694" s="71" t="s">
        <v>65</v>
      </c>
      <c r="AD694" s="71" t="s">
        <v>62</v>
      </c>
      <c r="AE694" s="71" t="s">
        <v>62</v>
      </c>
      <c r="AF694" s="71" t="s">
        <v>63</v>
      </c>
      <c r="AG694" s="71"/>
      <c r="AH694" s="71" t="s">
        <v>66</v>
      </c>
      <c r="AI694" s="71" t="s">
        <v>63</v>
      </c>
      <c r="AJ694" s="71" t="s">
        <v>63</v>
      </c>
      <c r="AK694" s="71" t="s">
        <v>63</v>
      </c>
      <c r="AL694" s="71" t="s">
        <v>62</v>
      </c>
      <c r="AM694" s="71" t="s">
        <v>63</v>
      </c>
      <c r="AN694" s="71"/>
      <c r="AO694" s="71"/>
      <c r="AP694" s="71" t="s">
        <v>8015</v>
      </c>
      <c r="AQ694" s="71" t="s">
        <v>1215</v>
      </c>
      <c r="AR694" s="71" t="s">
        <v>62</v>
      </c>
      <c r="AS694" s="71"/>
      <c r="AT694" s="71" t="s">
        <v>63</v>
      </c>
      <c r="AU694" s="71"/>
      <c r="AV694" s="79" t="str" cm="1">
        <f t="array" ref="AV69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94" s="79" t="str" cm="1">
        <f t="array" ref="AW69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94" s="71" t="str" cm="1">
        <f t="array" ref="AX69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94" s="71"/>
      <c r="AZ694" s="71"/>
      <c r="BA694" s="71" t="s">
        <v>8016</v>
      </c>
      <c r="BB694" s="73" t="s">
        <v>8017</v>
      </c>
      <c r="BC694" s="36"/>
      <c r="BD694" s="35"/>
    </row>
    <row r="695" spans="1:56" ht="75" customHeight="1">
      <c r="A695" s="70">
        <v>694</v>
      </c>
      <c r="B695" s="71" t="s">
        <v>8019</v>
      </c>
      <c r="C695" s="71" t="s">
        <v>735</v>
      </c>
      <c r="D695" s="71" t="s">
        <v>8020</v>
      </c>
      <c r="E695" s="71" t="s">
        <v>1505</v>
      </c>
      <c r="F695" s="71" t="s">
        <v>231</v>
      </c>
      <c r="G695" s="71" t="s">
        <v>1311</v>
      </c>
      <c r="H695" s="71" t="s">
        <v>217</v>
      </c>
      <c r="I695" s="71" t="s">
        <v>840</v>
      </c>
      <c r="J695" s="71" t="s">
        <v>1432</v>
      </c>
      <c r="K695" s="71" t="s">
        <v>315</v>
      </c>
      <c r="L695" s="71" t="s">
        <v>8021</v>
      </c>
      <c r="M695" s="71" t="s">
        <v>8022</v>
      </c>
      <c r="N695" s="71"/>
      <c r="O695" s="71"/>
      <c r="P695" s="71"/>
      <c r="Q695" s="71"/>
      <c r="R695" s="71"/>
      <c r="S695" s="71"/>
      <c r="T695" s="71"/>
      <c r="U695" s="71"/>
      <c r="V695" s="71"/>
      <c r="W695" s="71"/>
      <c r="X695" s="71"/>
      <c r="Y695" s="71"/>
      <c r="Z695" s="71"/>
      <c r="AA695" s="71"/>
      <c r="AB695" s="71" t="s">
        <v>64</v>
      </c>
      <c r="AC695" s="71" t="s">
        <v>65</v>
      </c>
      <c r="AD695" s="71" t="s">
        <v>62</v>
      </c>
      <c r="AE695" s="71" t="s">
        <v>62</v>
      </c>
      <c r="AF695" s="71" t="s">
        <v>63</v>
      </c>
      <c r="AG695" s="71"/>
      <c r="AH695" s="71" t="s">
        <v>1515</v>
      </c>
      <c r="AI695" s="71" t="s">
        <v>63</v>
      </c>
      <c r="AJ695" s="71" t="s">
        <v>63</v>
      </c>
      <c r="AK695" s="71" t="s">
        <v>63</v>
      </c>
      <c r="AL695" s="71" t="s">
        <v>132</v>
      </c>
      <c r="AM695" s="71" t="s">
        <v>63</v>
      </c>
      <c r="AN695" s="71"/>
      <c r="AO695" s="71"/>
      <c r="AP695" s="71" t="s">
        <v>8023</v>
      </c>
      <c r="AQ695" s="71" t="s">
        <v>8024</v>
      </c>
      <c r="AR695" s="71" t="s">
        <v>132</v>
      </c>
      <c r="AS695" s="71"/>
      <c r="AT695" s="71" t="s">
        <v>63</v>
      </c>
      <c r="AU695" s="71"/>
      <c r="AV695" s="79" t="str" cm="1">
        <f t="array" ref="AV69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95" s="79" t="str" cm="1">
        <f t="array" ref="AW69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95" s="71" t="str" cm="1">
        <f t="array" ref="AX69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95" s="71"/>
      <c r="AZ695" s="71"/>
      <c r="BA695" s="71" t="s">
        <v>8025</v>
      </c>
      <c r="BB695" s="73" t="s">
        <v>8026</v>
      </c>
      <c r="BC695" s="36"/>
      <c r="BD695" s="35"/>
    </row>
    <row r="696" spans="1:56" ht="75" customHeight="1">
      <c r="A696" s="70">
        <v>695</v>
      </c>
      <c r="B696" s="71" t="s">
        <v>8027</v>
      </c>
      <c r="C696" s="71" t="s">
        <v>999</v>
      </c>
      <c r="D696" s="71" t="s">
        <v>8028</v>
      </c>
      <c r="E696" s="71" t="s">
        <v>1430</v>
      </c>
      <c r="F696" s="71" t="s">
        <v>231</v>
      </c>
      <c r="G696" s="71" t="s">
        <v>232</v>
      </c>
      <c r="H696" s="71" t="s">
        <v>217</v>
      </c>
      <c r="I696" s="71" t="s">
        <v>509</v>
      </c>
      <c r="J696" s="71" t="s">
        <v>1432</v>
      </c>
      <c r="K696" s="71" t="s">
        <v>218</v>
      </c>
      <c r="L696" s="71" t="s">
        <v>8029</v>
      </c>
      <c r="M696" s="71" t="s">
        <v>8030</v>
      </c>
      <c r="N696" s="71"/>
      <c r="O696" s="71"/>
      <c r="P696" s="71"/>
      <c r="Q696" s="71"/>
      <c r="R696" s="71"/>
      <c r="S696" s="71"/>
      <c r="T696" s="71"/>
      <c r="U696" s="71"/>
      <c r="V696" s="71"/>
      <c r="W696" s="71"/>
      <c r="X696" s="71"/>
      <c r="Y696" s="71"/>
      <c r="Z696" s="71"/>
      <c r="AA696" s="71"/>
      <c r="AB696" s="71" t="s">
        <v>64</v>
      </c>
      <c r="AC696" s="71" t="s">
        <v>84</v>
      </c>
      <c r="AD696" s="71" t="s">
        <v>62</v>
      </c>
      <c r="AE696" s="71" t="s">
        <v>62</v>
      </c>
      <c r="AF696" s="71" t="s">
        <v>63</v>
      </c>
      <c r="AG696" s="71"/>
      <c r="AH696" s="71" t="s">
        <v>1515</v>
      </c>
      <c r="AI696" s="71" t="s">
        <v>63</v>
      </c>
      <c r="AJ696" s="71" t="s">
        <v>63</v>
      </c>
      <c r="AK696" s="71" t="s">
        <v>63</v>
      </c>
      <c r="AL696" s="71" t="s">
        <v>62</v>
      </c>
      <c r="AM696" s="71" t="s">
        <v>62</v>
      </c>
      <c r="AN696" s="71"/>
      <c r="AO696" s="71"/>
      <c r="AP696" s="71" t="s">
        <v>8031</v>
      </c>
      <c r="AQ696" s="71" t="s">
        <v>509</v>
      </c>
      <c r="AR696" s="71" t="s">
        <v>62</v>
      </c>
      <c r="AS696" s="71"/>
      <c r="AT696" s="71" t="s">
        <v>63</v>
      </c>
      <c r="AU696" s="71"/>
      <c r="AV696" s="79" t="str" cm="1">
        <f t="array" ref="AV69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96" s="79" t="str" cm="1">
        <f t="array" ref="AW69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96" s="71" t="str" cm="1">
        <f t="array" ref="AX69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96" s="71"/>
      <c r="AZ696" s="71"/>
      <c r="BA696" s="71" t="s">
        <v>8032</v>
      </c>
      <c r="BB696" s="73" t="s">
        <v>8033</v>
      </c>
      <c r="BC696" s="36"/>
      <c r="BD696" s="35"/>
    </row>
    <row r="697" spans="1:56" ht="75" customHeight="1">
      <c r="A697" s="70">
        <v>696</v>
      </c>
      <c r="B697" s="71" t="s">
        <v>8034</v>
      </c>
      <c r="C697" s="71" t="s">
        <v>735</v>
      </c>
      <c r="D697" s="71" t="s">
        <v>8035</v>
      </c>
      <c r="E697" s="71" t="s">
        <v>1486</v>
      </c>
      <c r="F697" s="71" t="s">
        <v>231</v>
      </c>
      <c r="G697" s="71" t="s">
        <v>736</v>
      </c>
      <c r="H697" s="71" t="s">
        <v>217</v>
      </c>
      <c r="I697" s="71" t="s">
        <v>1215</v>
      </c>
      <c r="J697" s="71" t="s">
        <v>1432</v>
      </c>
      <c r="K697" s="71" t="s">
        <v>243</v>
      </c>
      <c r="L697" s="71" t="s">
        <v>8036</v>
      </c>
      <c r="M697" s="71" t="s">
        <v>8037</v>
      </c>
      <c r="N697" s="71"/>
      <c r="O697" s="71"/>
      <c r="P697" s="71"/>
      <c r="Q697" s="71"/>
      <c r="R697" s="71"/>
      <c r="S697" s="71"/>
      <c r="T697" s="71"/>
      <c r="U697" s="71"/>
      <c r="V697" s="71"/>
      <c r="W697" s="71"/>
      <c r="X697" s="71"/>
      <c r="Y697" s="71"/>
      <c r="Z697" s="71"/>
      <c r="AA697" s="71"/>
      <c r="AB697" s="71" t="s">
        <v>64</v>
      </c>
      <c r="AC697" s="71" t="s">
        <v>65</v>
      </c>
      <c r="AD697" s="71" t="s">
        <v>62</v>
      </c>
      <c r="AE697" s="71" t="s">
        <v>62</v>
      </c>
      <c r="AF697" s="71" t="s">
        <v>62</v>
      </c>
      <c r="AG697" s="71"/>
      <c r="AH697" s="71" t="s">
        <v>66</v>
      </c>
      <c r="AI697" s="71" t="s">
        <v>63</v>
      </c>
      <c r="AJ697" s="71" t="s">
        <v>63</v>
      </c>
      <c r="AK697" s="71" t="s">
        <v>63</v>
      </c>
      <c r="AL697" s="71" t="s">
        <v>62</v>
      </c>
      <c r="AM697" s="71" t="s">
        <v>63</v>
      </c>
      <c r="AN697" s="71"/>
      <c r="AO697" s="71"/>
      <c r="AP697" s="71" t="s">
        <v>1651</v>
      </c>
      <c r="AQ697" s="71" t="s">
        <v>608</v>
      </c>
      <c r="AR697" s="71" t="s">
        <v>62</v>
      </c>
      <c r="AS697" s="71"/>
      <c r="AT697" s="71" t="s">
        <v>63</v>
      </c>
      <c r="AU697" s="71"/>
      <c r="AV697" s="79" t="str" cm="1">
        <f t="array" ref="AV69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97" s="79" t="str" cm="1">
        <f t="array" ref="AW69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97" s="71" t="str" cm="1">
        <f t="array" ref="AX69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97" s="71"/>
      <c r="AZ697" s="71"/>
      <c r="BA697" s="71" t="s">
        <v>8038</v>
      </c>
      <c r="BB697" s="73" t="s">
        <v>8039</v>
      </c>
      <c r="BC697" s="36"/>
      <c r="BD697" s="35"/>
    </row>
    <row r="698" spans="1:56" ht="75" customHeight="1">
      <c r="A698" s="70">
        <v>697</v>
      </c>
      <c r="B698" s="71" t="s">
        <v>8040</v>
      </c>
      <c r="C698" s="71" t="s">
        <v>735</v>
      </c>
      <c r="D698" s="71" t="s">
        <v>8041</v>
      </c>
      <c r="E698" s="71" t="s">
        <v>1502</v>
      </c>
      <c r="F698" s="71" t="s">
        <v>231</v>
      </c>
      <c r="G698" s="71" t="s">
        <v>736</v>
      </c>
      <c r="H698" s="71" t="s">
        <v>217</v>
      </c>
      <c r="I698" s="71" t="s">
        <v>2167</v>
      </c>
      <c r="J698" s="71" t="s">
        <v>1432</v>
      </c>
      <c r="K698" s="71" t="s">
        <v>315</v>
      </c>
      <c r="L698" s="71" t="s">
        <v>8042</v>
      </c>
      <c r="M698" s="71" t="s">
        <v>8043</v>
      </c>
      <c r="N698" s="71"/>
      <c r="O698" s="71"/>
      <c r="P698" s="71"/>
      <c r="Q698" s="71"/>
      <c r="R698" s="71"/>
      <c r="S698" s="71"/>
      <c r="T698" s="71"/>
      <c r="U698" s="71"/>
      <c r="V698" s="71"/>
      <c r="W698" s="71"/>
      <c r="X698" s="71"/>
      <c r="Y698" s="71"/>
      <c r="Z698" s="71"/>
      <c r="AA698" s="71"/>
      <c r="AB698" s="71" t="s">
        <v>64</v>
      </c>
      <c r="AC698" s="71" t="s">
        <v>65</v>
      </c>
      <c r="AD698" s="71" t="s">
        <v>62</v>
      </c>
      <c r="AE698" s="71" t="s">
        <v>62</v>
      </c>
      <c r="AF698" s="71" t="s">
        <v>63</v>
      </c>
      <c r="AG698" s="71"/>
      <c r="AH698" s="71" t="s">
        <v>66</v>
      </c>
      <c r="AI698" s="71" t="s">
        <v>63</v>
      </c>
      <c r="AJ698" s="71" t="s">
        <v>63</v>
      </c>
      <c r="AK698" s="71" t="s">
        <v>63</v>
      </c>
      <c r="AL698" s="71" t="s">
        <v>62</v>
      </c>
      <c r="AM698" s="71" t="s">
        <v>63</v>
      </c>
      <c r="AN698" s="71"/>
      <c r="AO698" s="71"/>
      <c r="AP698" s="71" t="s">
        <v>8044</v>
      </c>
      <c r="AQ698" s="71" t="s">
        <v>8045</v>
      </c>
      <c r="AR698" s="71" t="s">
        <v>132</v>
      </c>
      <c r="AS698" s="71"/>
      <c r="AT698" s="71" t="s">
        <v>62</v>
      </c>
      <c r="AU698" s="71"/>
      <c r="AV698" s="79" t="str" cm="1">
        <f t="array" ref="AV69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98" s="79" t="str" cm="1">
        <f t="array" ref="AW69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98" s="71" t="str" cm="1">
        <f t="array" ref="AX69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98" s="71"/>
      <c r="AZ698" s="71"/>
      <c r="BA698" s="22" t="s">
        <v>8046</v>
      </c>
      <c r="BB698" s="73" t="s">
        <v>8047</v>
      </c>
      <c r="BC698" s="36"/>
      <c r="BD698" s="35"/>
    </row>
    <row r="699" spans="1:56" ht="75" customHeight="1">
      <c r="A699" s="70">
        <v>698</v>
      </c>
      <c r="B699" s="71" t="s">
        <v>8048</v>
      </c>
      <c r="C699" s="71" t="s">
        <v>735</v>
      </c>
      <c r="D699" s="71" t="s">
        <v>8049</v>
      </c>
      <c r="E699" s="71" t="s">
        <v>1430</v>
      </c>
      <c r="F699" s="71" t="s">
        <v>231</v>
      </c>
      <c r="G699" s="71" t="s">
        <v>736</v>
      </c>
      <c r="H699" s="71" t="s">
        <v>217</v>
      </c>
      <c r="I699" s="71" t="s">
        <v>2148</v>
      </c>
      <c r="J699" s="71" t="s">
        <v>1432</v>
      </c>
      <c r="K699" s="71" t="s">
        <v>315</v>
      </c>
      <c r="L699" s="71" t="s">
        <v>8050</v>
      </c>
      <c r="M699" s="71" t="s">
        <v>8051</v>
      </c>
      <c r="N699" s="71"/>
      <c r="O699" s="71"/>
      <c r="P699" s="71"/>
      <c r="Q699" s="71"/>
      <c r="R699" s="71"/>
      <c r="S699" s="71"/>
      <c r="T699" s="71"/>
      <c r="U699" s="71"/>
      <c r="V699" s="71"/>
      <c r="W699" s="71"/>
      <c r="X699" s="71"/>
      <c r="Y699" s="71"/>
      <c r="Z699" s="71"/>
      <c r="AA699" s="71"/>
      <c r="AB699" s="71" t="s">
        <v>64</v>
      </c>
      <c r="AC699" s="71" t="s">
        <v>65</v>
      </c>
      <c r="AD699" s="71" t="s">
        <v>62</v>
      </c>
      <c r="AE699" s="71" t="s">
        <v>62</v>
      </c>
      <c r="AF699" s="71" t="s">
        <v>63</v>
      </c>
      <c r="AG699" s="71"/>
      <c r="AH699" s="71" t="s">
        <v>66</v>
      </c>
      <c r="AI699" s="71" t="s">
        <v>63</v>
      </c>
      <c r="AJ699" s="71" t="s">
        <v>63</v>
      </c>
      <c r="AK699" s="71" t="s">
        <v>63</v>
      </c>
      <c r="AL699" s="71" t="s">
        <v>62</v>
      </c>
      <c r="AM699" s="71" t="s">
        <v>63</v>
      </c>
      <c r="AN699" s="71"/>
      <c r="AO699" s="71"/>
      <c r="AP699" s="71" t="s">
        <v>8052</v>
      </c>
      <c r="AQ699" s="71" t="s">
        <v>8053</v>
      </c>
      <c r="AR699" s="71" t="s">
        <v>132</v>
      </c>
      <c r="AS699" s="71"/>
      <c r="AT699" s="71" t="s">
        <v>63</v>
      </c>
      <c r="AU699" s="71"/>
      <c r="AV699" s="79" t="str" cm="1">
        <f t="array" ref="AV69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699" s="79" t="str" cm="1">
        <f t="array" ref="AW69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699" s="71" t="str" cm="1">
        <f t="array" ref="AX69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699" s="71"/>
      <c r="AZ699" s="71"/>
      <c r="BA699" s="71" t="s">
        <v>8054</v>
      </c>
      <c r="BB699" s="73" t="s">
        <v>8055</v>
      </c>
      <c r="BC699" s="36"/>
      <c r="BD699" s="35"/>
    </row>
    <row r="700" spans="1:56" ht="75" customHeight="1">
      <c r="A700" s="70">
        <v>699</v>
      </c>
      <c r="B700" s="71" t="s">
        <v>8056</v>
      </c>
      <c r="C700" s="71" t="s">
        <v>8057</v>
      </c>
      <c r="D700" s="71" t="s">
        <v>8058</v>
      </c>
      <c r="E700" s="71" t="s">
        <v>1486</v>
      </c>
      <c r="F700" s="71" t="s">
        <v>231</v>
      </c>
      <c r="G700" s="71" t="s">
        <v>736</v>
      </c>
      <c r="H700" s="71" t="s">
        <v>217</v>
      </c>
      <c r="I700" s="71" t="s">
        <v>1968</v>
      </c>
      <c r="J700" s="71" t="s">
        <v>1432</v>
      </c>
      <c r="K700" s="71" t="s">
        <v>243</v>
      </c>
      <c r="L700" s="71" t="s">
        <v>8059</v>
      </c>
      <c r="M700" s="71" t="s">
        <v>8060</v>
      </c>
      <c r="N700" s="71"/>
      <c r="O700" s="71"/>
      <c r="P700" s="71"/>
      <c r="Q700" s="71"/>
      <c r="R700" s="71"/>
      <c r="S700" s="71"/>
      <c r="T700" s="71"/>
      <c r="U700" s="71"/>
      <c r="V700" s="71"/>
      <c r="W700" s="71"/>
      <c r="X700" s="71"/>
      <c r="Y700" s="71"/>
      <c r="Z700" s="71"/>
      <c r="AA700" s="71"/>
      <c r="AB700" s="71" t="s">
        <v>64</v>
      </c>
      <c r="AC700" s="71" t="s">
        <v>84</v>
      </c>
      <c r="AD700" s="71" t="s">
        <v>62</v>
      </c>
      <c r="AE700" s="71" t="s">
        <v>62</v>
      </c>
      <c r="AF700" s="71" t="s">
        <v>63</v>
      </c>
      <c r="AG700" s="71"/>
      <c r="AH700" s="71" t="s">
        <v>66</v>
      </c>
      <c r="AI700" s="71" t="s">
        <v>63</v>
      </c>
      <c r="AJ700" s="71" t="s">
        <v>63</v>
      </c>
      <c r="AK700" s="71" t="s">
        <v>63</v>
      </c>
      <c r="AL700" s="71" t="s">
        <v>62</v>
      </c>
      <c r="AM700" s="71" t="s">
        <v>63</v>
      </c>
      <c r="AN700" s="71"/>
      <c r="AO700" s="71"/>
      <c r="AP700" s="71" t="s">
        <v>8061</v>
      </c>
      <c r="AQ700" s="71" t="s">
        <v>1968</v>
      </c>
      <c r="AR700" s="71" t="s">
        <v>62</v>
      </c>
      <c r="AS700" s="71"/>
      <c r="AT700" s="71" t="s">
        <v>63</v>
      </c>
      <c r="AU700" s="71"/>
      <c r="AV700" s="79" t="str" cm="1">
        <f t="array" ref="AV70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00" s="79" t="str" cm="1">
        <f t="array" ref="AW70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00" s="71" t="str" cm="1">
        <f t="array" ref="AX70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00" s="71"/>
      <c r="AZ700" s="71"/>
      <c r="BA700" s="71" t="s">
        <v>8062</v>
      </c>
      <c r="BB700" s="73"/>
      <c r="BC700" s="36"/>
      <c r="BD700" s="35"/>
    </row>
    <row r="701" spans="1:56" ht="75" customHeight="1">
      <c r="A701" s="70">
        <v>700</v>
      </c>
      <c r="B701" s="71" t="s">
        <v>8063</v>
      </c>
      <c r="C701" s="71" t="s">
        <v>735</v>
      </c>
      <c r="D701" s="71" t="s">
        <v>8064</v>
      </c>
      <c r="E701" s="71" t="s">
        <v>1494</v>
      </c>
      <c r="F701" s="71" t="s">
        <v>231</v>
      </c>
      <c r="G701" s="71" t="s">
        <v>736</v>
      </c>
      <c r="H701" s="71" t="s">
        <v>217</v>
      </c>
      <c r="I701" s="71" t="s">
        <v>194</v>
      </c>
      <c r="J701" s="71" t="s">
        <v>1432</v>
      </c>
      <c r="K701" s="71" t="s">
        <v>315</v>
      </c>
      <c r="L701" s="71" t="s">
        <v>8065</v>
      </c>
      <c r="M701" s="71" t="s">
        <v>8066</v>
      </c>
      <c r="N701" s="71"/>
      <c r="O701" s="71"/>
      <c r="P701" s="71"/>
      <c r="Q701" s="71"/>
      <c r="R701" s="71"/>
      <c r="S701" s="71"/>
      <c r="T701" s="71"/>
      <c r="U701" s="71"/>
      <c r="V701" s="71"/>
      <c r="W701" s="71"/>
      <c r="X701" s="71"/>
      <c r="Y701" s="71"/>
      <c r="Z701" s="71"/>
      <c r="AA701" s="71"/>
      <c r="AB701" s="71" t="s">
        <v>64</v>
      </c>
      <c r="AC701" s="71" t="s">
        <v>65</v>
      </c>
      <c r="AD701" s="71" t="s">
        <v>62</v>
      </c>
      <c r="AE701" s="71" t="s">
        <v>63</v>
      </c>
      <c r="AF701" s="71" t="s">
        <v>63</v>
      </c>
      <c r="AG701" s="71"/>
      <c r="AH701" s="71" t="s">
        <v>66</v>
      </c>
      <c r="AI701" s="71" t="s">
        <v>63</v>
      </c>
      <c r="AJ701" s="71" t="s">
        <v>63</v>
      </c>
      <c r="AK701" s="71" t="s">
        <v>63</v>
      </c>
      <c r="AL701" s="71" t="s">
        <v>62</v>
      </c>
      <c r="AM701" s="71" t="s">
        <v>63</v>
      </c>
      <c r="AN701" s="71"/>
      <c r="AO701" s="71"/>
      <c r="AP701" s="71" t="s">
        <v>8067</v>
      </c>
      <c r="AQ701" s="71" t="s">
        <v>194</v>
      </c>
      <c r="AR701" s="71" t="s">
        <v>62</v>
      </c>
      <c r="AS701" s="71"/>
      <c r="AT701" s="71" t="s">
        <v>63</v>
      </c>
      <c r="AU701" s="71"/>
      <c r="AV701" s="79" t="str" cm="1">
        <f t="array" ref="AV70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01" s="79" t="str" cm="1">
        <f t="array" ref="AW70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01" s="71" t="str" cm="1">
        <f t="array" ref="AX70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01" s="71"/>
      <c r="AZ701" s="71"/>
      <c r="BA701" s="71" t="s">
        <v>8068</v>
      </c>
      <c r="BB701" s="73"/>
      <c r="BC701" s="36"/>
      <c r="BD701" s="35"/>
    </row>
    <row r="702" spans="1:56" ht="75" customHeight="1">
      <c r="A702" s="70">
        <v>701</v>
      </c>
      <c r="B702" s="71" t="s">
        <v>8069</v>
      </c>
      <c r="C702" s="71" t="s">
        <v>381</v>
      </c>
      <c r="D702" s="71" t="s">
        <v>8070</v>
      </c>
      <c r="E702" s="71" t="s">
        <v>1478</v>
      </c>
      <c r="F702" s="71" t="s">
        <v>54</v>
      </c>
      <c r="G702" s="71" t="s">
        <v>125</v>
      </c>
      <c r="H702" s="71" t="s">
        <v>233</v>
      </c>
      <c r="I702" s="71" t="s">
        <v>1215</v>
      </c>
      <c r="J702" s="71" t="s">
        <v>1432</v>
      </c>
      <c r="K702" s="71" t="s">
        <v>243</v>
      </c>
      <c r="L702" s="71" t="s">
        <v>8071</v>
      </c>
      <c r="M702" s="71" t="s">
        <v>8072</v>
      </c>
      <c r="N702" s="71" t="s">
        <v>1505</v>
      </c>
      <c r="O702" s="71" t="s">
        <v>1668</v>
      </c>
      <c r="P702" s="71" t="s">
        <v>60</v>
      </c>
      <c r="Q702" s="71" t="s">
        <v>81</v>
      </c>
      <c r="R702" s="71" t="s">
        <v>1669</v>
      </c>
      <c r="S702" s="71" t="s">
        <v>62</v>
      </c>
      <c r="T702" s="71" t="s">
        <v>62</v>
      </c>
      <c r="U702" s="71" t="s">
        <v>62</v>
      </c>
      <c r="V702" s="71" t="s">
        <v>62</v>
      </c>
      <c r="W702" s="71" t="s">
        <v>63</v>
      </c>
      <c r="X702" s="71" t="s">
        <v>62</v>
      </c>
      <c r="Y702" s="71" t="s">
        <v>62</v>
      </c>
      <c r="Z702" s="71" t="s">
        <v>63</v>
      </c>
      <c r="AA702" s="71" t="s">
        <v>63</v>
      </c>
      <c r="AB702" s="71" t="s">
        <v>142</v>
      </c>
      <c r="AC702" s="71" t="s">
        <v>84</v>
      </c>
      <c r="AD702" s="71" t="s">
        <v>62</v>
      </c>
      <c r="AE702" s="71" t="s">
        <v>62</v>
      </c>
      <c r="AF702" s="71" t="s">
        <v>63</v>
      </c>
      <c r="AG702" s="71" t="s">
        <v>63</v>
      </c>
      <c r="AH702" s="71" t="s">
        <v>85</v>
      </c>
      <c r="AI702" s="71" t="s">
        <v>63</v>
      </c>
      <c r="AJ702" s="71" t="s">
        <v>63</v>
      </c>
      <c r="AK702" s="71" t="s">
        <v>63</v>
      </c>
      <c r="AL702" s="71" t="s">
        <v>132</v>
      </c>
      <c r="AM702" s="71" t="s">
        <v>132</v>
      </c>
      <c r="AN702" s="71" t="s">
        <v>8073</v>
      </c>
      <c r="AO702" s="71" t="s">
        <v>8074</v>
      </c>
      <c r="AP702" s="71" t="s">
        <v>7672</v>
      </c>
      <c r="AQ702" s="71" t="s">
        <v>1215</v>
      </c>
      <c r="AR702" s="71" t="s">
        <v>62</v>
      </c>
      <c r="AS702" s="71"/>
      <c r="AT702" s="71" t="s">
        <v>63</v>
      </c>
      <c r="AU702" s="71" t="s">
        <v>72</v>
      </c>
      <c r="AV702" s="79" t="str" cm="1">
        <f t="array" ref="AV70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02" s="79" t="str" cm="1">
        <f t="array" ref="AW70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02" s="71" t="str" cm="1">
        <f t="array" ref="AX70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702" s="71" t="s">
        <v>63</v>
      </c>
      <c r="AZ702" s="71"/>
      <c r="BA702" s="71" t="s">
        <v>8075</v>
      </c>
      <c r="BB702" s="73" t="s">
        <v>8076</v>
      </c>
      <c r="BC702" s="36"/>
      <c r="BD702" s="35"/>
    </row>
    <row r="703" spans="1:56" ht="75" customHeight="1">
      <c r="A703" s="70">
        <v>702</v>
      </c>
      <c r="B703" s="71" t="s">
        <v>8077</v>
      </c>
      <c r="C703" s="71" t="s">
        <v>735</v>
      </c>
      <c r="D703" s="71" t="s">
        <v>8078</v>
      </c>
      <c r="E703" s="71" t="s">
        <v>1461</v>
      </c>
      <c r="F703" s="71" t="s">
        <v>231</v>
      </c>
      <c r="G703" s="71" t="s">
        <v>584</v>
      </c>
      <c r="H703" s="71" t="s">
        <v>217</v>
      </c>
      <c r="I703" s="71" t="s">
        <v>842</v>
      </c>
      <c r="J703" s="71" t="s">
        <v>1432</v>
      </c>
      <c r="K703" s="71" t="s">
        <v>315</v>
      </c>
      <c r="L703" s="71" t="s">
        <v>8079</v>
      </c>
      <c r="M703" s="71" t="s">
        <v>8080</v>
      </c>
      <c r="N703" s="71" t="s">
        <v>1461</v>
      </c>
      <c r="O703" s="71" t="s">
        <v>1430</v>
      </c>
      <c r="P703" s="71"/>
      <c r="Q703" s="71"/>
      <c r="R703" s="71"/>
      <c r="S703" s="71"/>
      <c r="T703" s="71"/>
      <c r="U703" s="71"/>
      <c r="V703" s="71"/>
      <c r="W703" s="71"/>
      <c r="X703" s="71"/>
      <c r="Y703" s="71"/>
      <c r="Z703" s="71"/>
      <c r="AA703" s="71"/>
      <c r="AB703" s="71" t="s">
        <v>64</v>
      </c>
      <c r="AC703" s="71" t="s">
        <v>65</v>
      </c>
      <c r="AD703" s="71" t="s">
        <v>62</v>
      </c>
      <c r="AE703" s="71" t="s">
        <v>62</v>
      </c>
      <c r="AF703" s="71" t="s">
        <v>63</v>
      </c>
      <c r="AG703" s="71"/>
      <c r="AH703" s="71" t="s">
        <v>66</v>
      </c>
      <c r="AI703" s="71" t="s">
        <v>63</v>
      </c>
      <c r="AJ703" s="71" t="s">
        <v>63</v>
      </c>
      <c r="AK703" s="71" t="s">
        <v>63</v>
      </c>
      <c r="AL703" s="71" t="s">
        <v>62</v>
      </c>
      <c r="AM703" s="71" t="s">
        <v>63</v>
      </c>
      <c r="AN703" s="71"/>
      <c r="AO703" s="71"/>
      <c r="AP703" s="71" t="s">
        <v>1196</v>
      </c>
      <c r="AQ703" s="71" t="s">
        <v>842</v>
      </c>
      <c r="AR703" s="71" t="s">
        <v>62</v>
      </c>
      <c r="AS703" s="71"/>
      <c r="AT703" s="71" t="s">
        <v>63</v>
      </c>
      <c r="AU703" s="71"/>
      <c r="AV703" s="79" t="str" cm="1">
        <f t="array" ref="AV70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03" s="79" t="str" cm="1">
        <f t="array" ref="AW70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03" s="71" t="str" cm="1">
        <f t="array" ref="AX70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03" s="71"/>
      <c r="AZ703" s="71"/>
      <c r="BA703" s="71" t="s">
        <v>8081</v>
      </c>
      <c r="BB703" s="73" t="s">
        <v>8082</v>
      </c>
      <c r="BC703" s="36"/>
      <c r="BD703" s="35"/>
    </row>
    <row r="704" spans="1:56" ht="75" customHeight="1">
      <c r="A704" s="70">
        <v>703</v>
      </c>
      <c r="B704" s="71" t="s">
        <v>8083</v>
      </c>
      <c r="C704" s="71" t="s">
        <v>735</v>
      </c>
      <c r="D704" s="71" t="s">
        <v>8084</v>
      </c>
      <c r="E704" s="71" t="s">
        <v>1430</v>
      </c>
      <c r="F704" s="71" t="s">
        <v>231</v>
      </c>
      <c r="G704" s="71" t="s">
        <v>584</v>
      </c>
      <c r="H704" s="71" t="s">
        <v>217</v>
      </c>
      <c r="I704" s="71" t="s">
        <v>1215</v>
      </c>
      <c r="J704" s="71" t="s">
        <v>1432</v>
      </c>
      <c r="K704" s="71" t="s">
        <v>243</v>
      </c>
      <c r="L704" s="71" t="s">
        <v>8085</v>
      </c>
      <c r="M704" s="71" t="s">
        <v>8086</v>
      </c>
      <c r="N704" s="71"/>
      <c r="O704" s="71"/>
      <c r="P704" s="71"/>
      <c r="Q704" s="71"/>
      <c r="R704" s="71"/>
      <c r="S704" s="71"/>
      <c r="T704" s="71"/>
      <c r="U704" s="71"/>
      <c r="V704" s="71"/>
      <c r="W704" s="71"/>
      <c r="X704" s="71"/>
      <c r="Y704" s="71"/>
      <c r="Z704" s="71"/>
      <c r="AA704" s="71"/>
      <c r="AB704" s="71" t="s">
        <v>64</v>
      </c>
      <c r="AC704" s="71" t="s">
        <v>65</v>
      </c>
      <c r="AD704" s="71" t="s">
        <v>62</v>
      </c>
      <c r="AE704" s="71" t="s">
        <v>62</v>
      </c>
      <c r="AF704" s="71" t="s">
        <v>63</v>
      </c>
      <c r="AG704" s="71"/>
      <c r="AH704" s="71" t="s">
        <v>66</v>
      </c>
      <c r="AI704" s="71" t="s">
        <v>63</v>
      </c>
      <c r="AJ704" s="71" t="s">
        <v>63</v>
      </c>
      <c r="AK704" s="71" t="s">
        <v>63</v>
      </c>
      <c r="AL704" s="71" t="s">
        <v>62</v>
      </c>
      <c r="AM704" s="71" t="s">
        <v>63</v>
      </c>
      <c r="AN704" s="71"/>
      <c r="AO704" s="71"/>
      <c r="AP704" s="71" t="s">
        <v>8087</v>
      </c>
      <c r="AQ704" s="71" t="s">
        <v>1215</v>
      </c>
      <c r="AR704" s="71" t="s">
        <v>62</v>
      </c>
      <c r="AS704" s="71"/>
      <c r="AT704" s="71" t="s">
        <v>63</v>
      </c>
      <c r="AU704" s="71"/>
      <c r="AV704" s="79" t="str" cm="1">
        <f t="array" ref="AV70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04" s="79" t="str" cm="1">
        <f t="array" ref="AW70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04" s="71" t="str" cm="1">
        <f t="array" ref="AX70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04" s="71"/>
      <c r="AZ704" s="71"/>
      <c r="BA704" s="71" t="s">
        <v>8088</v>
      </c>
      <c r="BB704" s="73" t="s">
        <v>8089</v>
      </c>
      <c r="BC704" s="36"/>
      <c r="BD704" s="35"/>
    </row>
    <row r="705" spans="1:56" ht="75" customHeight="1">
      <c r="A705" s="70">
        <v>704</v>
      </c>
      <c r="B705" s="71" t="s">
        <v>8090</v>
      </c>
      <c r="C705" s="71" t="s">
        <v>739</v>
      </c>
      <c r="D705" s="71" t="s">
        <v>8091</v>
      </c>
      <c r="E705" s="71" t="s">
        <v>1430</v>
      </c>
      <c r="F705" s="71" t="s">
        <v>231</v>
      </c>
      <c r="G705" s="71" t="s">
        <v>736</v>
      </c>
      <c r="H705" s="71" t="s">
        <v>217</v>
      </c>
      <c r="I705" s="71" t="s">
        <v>1968</v>
      </c>
      <c r="J705" s="71" t="s">
        <v>1432</v>
      </c>
      <c r="K705" s="71" t="s">
        <v>243</v>
      </c>
      <c r="L705" s="71" t="s">
        <v>8092</v>
      </c>
      <c r="M705" s="71" t="s">
        <v>8093</v>
      </c>
      <c r="N705" s="71"/>
      <c r="O705" s="71"/>
      <c r="P705" s="71"/>
      <c r="Q705" s="71"/>
      <c r="R705" s="71"/>
      <c r="S705" s="71"/>
      <c r="T705" s="71"/>
      <c r="U705" s="71"/>
      <c r="V705" s="71"/>
      <c r="W705" s="71"/>
      <c r="X705" s="71"/>
      <c r="Y705" s="71"/>
      <c r="Z705" s="71"/>
      <c r="AA705" s="71"/>
      <c r="AB705" s="71" t="s">
        <v>64</v>
      </c>
      <c r="AC705" s="71" t="s">
        <v>100</v>
      </c>
      <c r="AD705" s="71" t="s">
        <v>62</v>
      </c>
      <c r="AE705" s="71" t="s">
        <v>62</v>
      </c>
      <c r="AF705" s="71" t="s">
        <v>63</v>
      </c>
      <c r="AG705" s="71"/>
      <c r="AH705" s="71" t="s">
        <v>66</v>
      </c>
      <c r="AI705" s="71" t="s">
        <v>63</v>
      </c>
      <c r="AJ705" s="71" t="s">
        <v>63</v>
      </c>
      <c r="AK705" s="71" t="s">
        <v>63</v>
      </c>
      <c r="AL705" s="71" t="s">
        <v>62</v>
      </c>
      <c r="AM705" s="71" t="s">
        <v>63</v>
      </c>
      <c r="AN705" s="71"/>
      <c r="AO705" s="71"/>
      <c r="AP705" s="71" t="s">
        <v>8094</v>
      </c>
      <c r="AQ705" s="71" t="s">
        <v>8095</v>
      </c>
      <c r="AR705" s="71" t="s">
        <v>132</v>
      </c>
      <c r="AS705" s="71"/>
      <c r="AT705" s="71" t="s">
        <v>62</v>
      </c>
      <c r="AU705" s="71"/>
      <c r="AV705" s="79" t="str" cm="1">
        <f t="array" ref="AV70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05" s="79" t="str" cm="1">
        <f t="array" ref="AW70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05" s="71" t="str" cm="1">
        <f t="array" ref="AX70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05" s="71"/>
      <c r="AZ705" s="71"/>
      <c r="BA705" s="22" t="s">
        <v>8096</v>
      </c>
      <c r="BB705" s="73" t="s">
        <v>8097</v>
      </c>
      <c r="BC705" s="36"/>
      <c r="BD705" s="35"/>
    </row>
    <row r="706" spans="1:56" ht="75" customHeight="1">
      <c r="A706" s="70">
        <v>705</v>
      </c>
      <c r="B706" s="71" t="s">
        <v>8098</v>
      </c>
      <c r="C706" s="71" t="s">
        <v>735</v>
      </c>
      <c r="D706" s="71" t="s">
        <v>8099</v>
      </c>
      <c r="E706" s="71" t="s">
        <v>1461</v>
      </c>
      <c r="F706" s="71" t="s">
        <v>231</v>
      </c>
      <c r="G706" s="71" t="s">
        <v>736</v>
      </c>
      <c r="H706" s="71" t="s">
        <v>217</v>
      </c>
      <c r="I706" s="71" t="s">
        <v>1215</v>
      </c>
      <c r="J706" s="71" t="s">
        <v>1432</v>
      </c>
      <c r="K706" s="71" t="s">
        <v>243</v>
      </c>
      <c r="L706" s="71" t="s">
        <v>8100</v>
      </c>
      <c r="M706" s="71" t="s">
        <v>8101</v>
      </c>
      <c r="N706" s="71"/>
      <c r="O706" s="71"/>
      <c r="P706" s="71"/>
      <c r="Q706" s="71"/>
      <c r="R706" s="71"/>
      <c r="S706" s="71"/>
      <c r="T706" s="71"/>
      <c r="U706" s="71"/>
      <c r="V706" s="71"/>
      <c r="W706" s="71"/>
      <c r="X706" s="71"/>
      <c r="Y706" s="71"/>
      <c r="Z706" s="71"/>
      <c r="AA706" s="71"/>
      <c r="AB706" s="71" t="s">
        <v>64</v>
      </c>
      <c r="AC706" s="71" t="s">
        <v>65</v>
      </c>
      <c r="AD706" s="71" t="s">
        <v>62</v>
      </c>
      <c r="AE706" s="71" t="s">
        <v>62</v>
      </c>
      <c r="AF706" s="71" t="s">
        <v>63</v>
      </c>
      <c r="AG706" s="71"/>
      <c r="AH706" s="71" t="s">
        <v>66</v>
      </c>
      <c r="AI706" s="71" t="s">
        <v>63</v>
      </c>
      <c r="AJ706" s="71" t="s">
        <v>63</v>
      </c>
      <c r="AK706" s="71" t="s">
        <v>63</v>
      </c>
      <c r="AL706" s="71" t="s">
        <v>62</v>
      </c>
      <c r="AM706" s="71" t="s">
        <v>63</v>
      </c>
      <c r="AN706" s="71"/>
      <c r="AO706" s="71"/>
      <c r="AP706" s="71" t="s">
        <v>7672</v>
      </c>
      <c r="AQ706" s="71" t="s">
        <v>1215</v>
      </c>
      <c r="AR706" s="71" t="s">
        <v>62</v>
      </c>
      <c r="AS706" s="71"/>
      <c r="AT706" s="71" t="s">
        <v>63</v>
      </c>
      <c r="AU706" s="71"/>
      <c r="AV706" s="79" t="str" cm="1">
        <f t="array" ref="AV70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06" s="79" t="str" cm="1">
        <f t="array" ref="AW70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06" s="71" t="str" cm="1">
        <f t="array" ref="AX70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06" s="71"/>
      <c r="AZ706" s="71"/>
      <c r="BA706" s="71" t="s">
        <v>8102</v>
      </c>
      <c r="BB706" s="73"/>
      <c r="BC706" s="36"/>
      <c r="BD706" s="35"/>
    </row>
    <row r="707" spans="1:56" ht="75" customHeight="1">
      <c r="A707" s="70">
        <v>706</v>
      </c>
      <c r="B707" s="71" t="s">
        <v>7565</v>
      </c>
      <c r="C707" s="71" t="s">
        <v>735</v>
      </c>
      <c r="D707" s="71" t="s">
        <v>8103</v>
      </c>
      <c r="E707" s="71" t="s">
        <v>1502</v>
      </c>
      <c r="F707" s="71" t="s">
        <v>231</v>
      </c>
      <c r="G707" s="71" t="s">
        <v>736</v>
      </c>
      <c r="H707" s="71" t="s">
        <v>217</v>
      </c>
      <c r="I707" s="71" t="s">
        <v>2062</v>
      </c>
      <c r="J707" s="71" t="s">
        <v>1432</v>
      </c>
      <c r="K707" s="71" t="s">
        <v>218</v>
      </c>
      <c r="L707" s="71" t="s">
        <v>8104</v>
      </c>
      <c r="M707" s="71" t="s">
        <v>8105</v>
      </c>
      <c r="N707" s="71"/>
      <c r="O707" s="71"/>
      <c r="P707" s="71"/>
      <c r="Q707" s="71"/>
      <c r="R707" s="71"/>
      <c r="S707" s="71"/>
      <c r="T707" s="71"/>
      <c r="U707" s="71"/>
      <c r="V707" s="71"/>
      <c r="W707" s="71"/>
      <c r="X707" s="71"/>
      <c r="Y707" s="71"/>
      <c r="Z707" s="71"/>
      <c r="AA707" s="71"/>
      <c r="AB707" s="71" t="s">
        <v>64</v>
      </c>
      <c r="AC707" s="71" t="s">
        <v>65</v>
      </c>
      <c r="AD707" s="71" t="s">
        <v>62</v>
      </c>
      <c r="AE707" s="71" t="s">
        <v>62</v>
      </c>
      <c r="AF707" s="71" t="s">
        <v>63</v>
      </c>
      <c r="AG707" s="71"/>
      <c r="AH707" s="71" t="s">
        <v>66</v>
      </c>
      <c r="AI707" s="71" t="s">
        <v>63</v>
      </c>
      <c r="AJ707" s="71" t="s">
        <v>63</v>
      </c>
      <c r="AK707" s="71" t="s">
        <v>63</v>
      </c>
      <c r="AL707" s="71" t="s">
        <v>62</v>
      </c>
      <c r="AM707" s="71" t="s">
        <v>63</v>
      </c>
      <c r="AN707" s="71"/>
      <c r="AO707" s="71"/>
      <c r="AP707" s="71" t="s">
        <v>8106</v>
      </c>
      <c r="AQ707" s="71" t="s">
        <v>8107</v>
      </c>
      <c r="AR707" s="71" t="s">
        <v>63</v>
      </c>
      <c r="AS707" s="71"/>
      <c r="AT707" s="71" t="s">
        <v>62</v>
      </c>
      <c r="AU707" s="71"/>
      <c r="AV707" s="79" t="str" cm="1">
        <f t="array" ref="AV70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07" s="79" t="str" cm="1">
        <f t="array" ref="AW70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07" s="71" t="str" cm="1">
        <f t="array" ref="AX70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07" s="71"/>
      <c r="AZ707" s="71"/>
      <c r="BA707" s="71" t="s">
        <v>8108</v>
      </c>
      <c r="BB707" s="73" t="s">
        <v>8109</v>
      </c>
      <c r="BC707" s="36"/>
      <c r="BD707" s="35"/>
    </row>
    <row r="708" spans="1:56" ht="75" customHeight="1">
      <c r="A708" s="70">
        <v>707</v>
      </c>
      <c r="B708" s="71" t="s">
        <v>8110</v>
      </c>
      <c r="C708" s="71" t="s">
        <v>369</v>
      </c>
      <c r="D708" s="71" t="s">
        <v>8111</v>
      </c>
      <c r="E708" s="71" t="s">
        <v>1461</v>
      </c>
      <c r="F708" s="71" t="s">
        <v>54</v>
      </c>
      <c r="G708" s="71" t="s">
        <v>125</v>
      </c>
      <c r="H708" s="71" t="s">
        <v>233</v>
      </c>
      <c r="I708" s="71" t="s">
        <v>840</v>
      </c>
      <c r="J708" s="71" t="s">
        <v>1432</v>
      </c>
      <c r="K708" s="71" t="s">
        <v>315</v>
      </c>
      <c r="L708" s="71" t="s">
        <v>8112</v>
      </c>
      <c r="M708" s="71" t="s">
        <v>8113</v>
      </c>
      <c r="N708" s="71" t="s">
        <v>1575</v>
      </c>
      <c r="O708" s="71" t="s">
        <v>4948</v>
      </c>
      <c r="P708" s="71" t="s">
        <v>60</v>
      </c>
      <c r="Q708" s="71" t="s">
        <v>81</v>
      </c>
      <c r="R708" s="71" t="s">
        <v>1669</v>
      </c>
      <c r="S708" s="71" t="s">
        <v>62</v>
      </c>
      <c r="T708" s="71" t="s">
        <v>62</v>
      </c>
      <c r="U708" s="71" t="s">
        <v>62</v>
      </c>
      <c r="V708" s="71" t="s">
        <v>63</v>
      </c>
      <c r="W708" s="71" t="s">
        <v>62</v>
      </c>
      <c r="X708" s="71" t="s">
        <v>63</v>
      </c>
      <c r="Y708" s="71" t="s">
        <v>62</v>
      </c>
      <c r="Z708" s="71" t="s">
        <v>63</v>
      </c>
      <c r="AA708" s="71" t="s">
        <v>63</v>
      </c>
      <c r="AB708" s="71" t="s">
        <v>64</v>
      </c>
      <c r="AC708" s="71" t="s">
        <v>65</v>
      </c>
      <c r="AD708" s="71" t="s">
        <v>62</v>
      </c>
      <c r="AE708" s="71" t="s">
        <v>62</v>
      </c>
      <c r="AF708" s="71" t="s">
        <v>63</v>
      </c>
      <c r="AG708" s="71" t="s">
        <v>63</v>
      </c>
      <c r="AH708" s="71" t="s">
        <v>85</v>
      </c>
      <c r="AI708" s="71" t="s">
        <v>63</v>
      </c>
      <c r="AJ708" s="71" t="s">
        <v>63</v>
      </c>
      <c r="AK708" s="71" t="s">
        <v>63</v>
      </c>
      <c r="AL708" s="71" t="s">
        <v>63</v>
      </c>
      <c r="AM708" s="71" t="s">
        <v>63</v>
      </c>
      <c r="AN708" s="71"/>
      <c r="AO708" s="71"/>
      <c r="AP708" s="71" t="s">
        <v>1406</v>
      </c>
      <c r="AQ708" s="71" t="s">
        <v>558</v>
      </c>
      <c r="AR708" s="71" t="s">
        <v>63</v>
      </c>
      <c r="AS708" s="71"/>
      <c r="AT708" s="71" t="s">
        <v>63</v>
      </c>
      <c r="AU708" s="71" t="s">
        <v>8114</v>
      </c>
      <c r="AV708" s="79" cm="1">
        <f t="array" ref="AV70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8.7499999999999994E-2</v>
      </c>
      <c r="AW708" s="79" cm="1">
        <f t="array" ref="AW70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8.7499999999999994E-2</v>
      </c>
      <c r="AX708" s="71" t="str" cm="1">
        <f t="array" ref="AX70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708" s="71" t="s">
        <v>63</v>
      </c>
      <c r="AZ708" s="71"/>
      <c r="BA708" s="71" t="s">
        <v>8115</v>
      </c>
      <c r="BB708" s="73" t="s">
        <v>2016</v>
      </c>
      <c r="BC708" s="36"/>
      <c r="BD708" s="35"/>
    </row>
    <row r="709" spans="1:56" ht="75" customHeight="1">
      <c r="A709" s="70">
        <v>708</v>
      </c>
      <c r="B709" s="71" t="s">
        <v>8116</v>
      </c>
      <c r="C709" s="71" t="s">
        <v>735</v>
      </c>
      <c r="D709" s="71" t="s">
        <v>8117</v>
      </c>
      <c r="E709" s="71" t="s">
        <v>1565</v>
      </c>
      <c r="F709" s="71" t="s">
        <v>231</v>
      </c>
      <c r="G709" s="71" t="s">
        <v>736</v>
      </c>
      <c r="H709" s="71" t="s">
        <v>217</v>
      </c>
      <c r="I709" s="71" t="s">
        <v>2062</v>
      </c>
      <c r="J709" s="71" t="s">
        <v>1432</v>
      </c>
      <c r="K709" s="71" t="s">
        <v>218</v>
      </c>
      <c r="L709" s="71" t="s">
        <v>8118</v>
      </c>
      <c r="M709" s="71" t="s">
        <v>8119</v>
      </c>
      <c r="N709" s="71"/>
      <c r="O709" s="71"/>
      <c r="P709" s="71"/>
      <c r="Q709" s="71"/>
      <c r="R709" s="71"/>
      <c r="S709" s="71"/>
      <c r="T709" s="71"/>
      <c r="U709" s="71"/>
      <c r="V709" s="71"/>
      <c r="W709" s="71"/>
      <c r="X709" s="71"/>
      <c r="Y709" s="71"/>
      <c r="Z709" s="71"/>
      <c r="AA709" s="71"/>
      <c r="AB709" s="71" t="s">
        <v>64</v>
      </c>
      <c r="AC709" s="71" t="s">
        <v>65</v>
      </c>
      <c r="AD709" s="71" t="s">
        <v>62</v>
      </c>
      <c r="AE709" s="71" t="s">
        <v>62</v>
      </c>
      <c r="AF709" s="71" t="s">
        <v>63</v>
      </c>
      <c r="AG709" s="71"/>
      <c r="AH709" s="71" t="s">
        <v>66</v>
      </c>
      <c r="AI709" s="71" t="s">
        <v>63</v>
      </c>
      <c r="AJ709" s="71" t="s">
        <v>63</v>
      </c>
      <c r="AK709" s="71" t="s">
        <v>63</v>
      </c>
      <c r="AL709" s="71" t="s">
        <v>62</v>
      </c>
      <c r="AM709" s="71" t="s">
        <v>63</v>
      </c>
      <c r="AN709" s="71"/>
      <c r="AO709" s="71"/>
      <c r="AP709" s="71" t="s">
        <v>8120</v>
      </c>
      <c r="AQ709" s="71" t="s">
        <v>8121</v>
      </c>
      <c r="AR709" s="71" t="s">
        <v>62</v>
      </c>
      <c r="AS709" s="71"/>
      <c r="AT709" s="71" t="s">
        <v>63</v>
      </c>
      <c r="AU709" s="71"/>
      <c r="AV709" s="79" t="str" cm="1">
        <f t="array" ref="AV70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09" s="79" t="str" cm="1">
        <f t="array" ref="AW70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09" s="71" t="str" cm="1">
        <f t="array" ref="AX70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09" s="71"/>
      <c r="AZ709" s="71"/>
      <c r="BA709" s="71" t="s">
        <v>8122</v>
      </c>
      <c r="BB709" s="73" t="s">
        <v>8123</v>
      </c>
      <c r="BC709" s="36"/>
      <c r="BD709" s="35"/>
    </row>
    <row r="710" spans="1:56" ht="75" customHeight="1">
      <c r="A710" s="70">
        <v>709</v>
      </c>
      <c r="B710" s="71" t="s">
        <v>8124</v>
      </c>
      <c r="C710" s="71" t="s">
        <v>735</v>
      </c>
      <c r="D710" s="71" t="s">
        <v>8125</v>
      </c>
      <c r="E710" s="71" t="s">
        <v>1494</v>
      </c>
      <c r="F710" s="71" t="s">
        <v>231</v>
      </c>
      <c r="G710" s="71" t="s">
        <v>736</v>
      </c>
      <c r="H710" s="71" t="s">
        <v>217</v>
      </c>
      <c r="I710" s="71" t="s">
        <v>1215</v>
      </c>
      <c r="J710" s="71" t="s">
        <v>1432</v>
      </c>
      <c r="K710" s="71" t="s">
        <v>243</v>
      </c>
      <c r="L710" s="71" t="s">
        <v>8126</v>
      </c>
      <c r="M710" s="71" t="s">
        <v>8127</v>
      </c>
      <c r="N710" s="71"/>
      <c r="O710" s="71"/>
      <c r="P710" s="71"/>
      <c r="Q710" s="71"/>
      <c r="R710" s="71"/>
      <c r="S710" s="71"/>
      <c r="T710" s="71"/>
      <c r="U710" s="71"/>
      <c r="V710" s="71"/>
      <c r="W710" s="71"/>
      <c r="X710" s="71"/>
      <c r="Y710" s="71"/>
      <c r="Z710" s="71"/>
      <c r="AA710" s="71"/>
      <c r="AB710" s="71" t="s">
        <v>64</v>
      </c>
      <c r="AC710" s="71" t="s">
        <v>65</v>
      </c>
      <c r="AD710" s="71" t="s">
        <v>62</v>
      </c>
      <c r="AE710" s="71" t="s">
        <v>62</v>
      </c>
      <c r="AF710" s="71" t="s">
        <v>63</v>
      </c>
      <c r="AG710" s="71"/>
      <c r="AH710" s="71" t="s">
        <v>66</v>
      </c>
      <c r="AI710" s="71" t="s">
        <v>63</v>
      </c>
      <c r="AJ710" s="71" t="s">
        <v>63</v>
      </c>
      <c r="AK710" s="71" t="s">
        <v>63</v>
      </c>
      <c r="AL710" s="71" t="s">
        <v>62</v>
      </c>
      <c r="AM710" s="71" t="s">
        <v>63</v>
      </c>
      <c r="AN710" s="71"/>
      <c r="AO710" s="71"/>
      <c r="AP710" s="71" t="s">
        <v>7672</v>
      </c>
      <c r="AQ710" s="71" t="s">
        <v>1215</v>
      </c>
      <c r="AR710" s="71" t="s">
        <v>62</v>
      </c>
      <c r="AS710" s="71"/>
      <c r="AT710" s="71" t="s">
        <v>63</v>
      </c>
      <c r="AU710" s="71"/>
      <c r="AV710" s="79" t="str" cm="1">
        <f t="array" ref="AV71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10" s="79" t="str" cm="1">
        <f t="array" ref="AW71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10" s="71" t="str" cm="1">
        <f t="array" ref="AX71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10" s="71"/>
      <c r="AZ710" s="71"/>
      <c r="BA710" s="71" t="s">
        <v>8128</v>
      </c>
      <c r="BB710" s="73" t="s">
        <v>8129</v>
      </c>
      <c r="BC710" s="36"/>
      <c r="BD710" s="35"/>
    </row>
    <row r="711" spans="1:56" ht="75" customHeight="1">
      <c r="A711" s="70">
        <v>710</v>
      </c>
      <c r="B711" s="71" t="s">
        <v>8130</v>
      </c>
      <c r="C711" s="71" t="s">
        <v>735</v>
      </c>
      <c r="D711" s="71" t="s">
        <v>8131</v>
      </c>
      <c r="E711" s="71" t="s">
        <v>1505</v>
      </c>
      <c r="F711" s="71" t="s">
        <v>231</v>
      </c>
      <c r="G711" s="71" t="s">
        <v>736</v>
      </c>
      <c r="H711" s="71" t="s">
        <v>217</v>
      </c>
      <c r="I711" s="71" t="s">
        <v>1215</v>
      </c>
      <c r="J711" s="71" t="s">
        <v>1432</v>
      </c>
      <c r="K711" s="71" t="s">
        <v>243</v>
      </c>
      <c r="L711" s="71" t="s">
        <v>8132</v>
      </c>
      <c r="M711" s="71" t="s">
        <v>8133</v>
      </c>
      <c r="N711" s="71"/>
      <c r="O711" s="71"/>
      <c r="P711" s="71"/>
      <c r="Q711" s="71"/>
      <c r="R711" s="71"/>
      <c r="S711" s="71"/>
      <c r="T711" s="71"/>
      <c r="U711" s="71"/>
      <c r="V711" s="71"/>
      <c r="W711" s="71"/>
      <c r="X711" s="71"/>
      <c r="Y711" s="71"/>
      <c r="Z711" s="71"/>
      <c r="AA711" s="71"/>
      <c r="AB711" s="71" t="s">
        <v>64</v>
      </c>
      <c r="AC711" s="71" t="s">
        <v>65</v>
      </c>
      <c r="AD711" s="71" t="s">
        <v>62</v>
      </c>
      <c r="AE711" s="71" t="s">
        <v>62</v>
      </c>
      <c r="AF711" s="71" t="s">
        <v>63</v>
      </c>
      <c r="AG711" s="71"/>
      <c r="AH711" s="71" t="s">
        <v>85</v>
      </c>
      <c r="AI711" s="71" t="s">
        <v>63</v>
      </c>
      <c r="AJ711" s="71" t="s">
        <v>63</v>
      </c>
      <c r="AK711" s="71" t="s">
        <v>63</v>
      </c>
      <c r="AL711" s="71" t="s">
        <v>62</v>
      </c>
      <c r="AM711" s="71" t="s">
        <v>63</v>
      </c>
      <c r="AN711" s="71"/>
      <c r="AO711" s="71"/>
      <c r="AP711" s="71" t="s">
        <v>8134</v>
      </c>
      <c r="AQ711" s="71" t="s">
        <v>1215</v>
      </c>
      <c r="AR711" s="71" t="s">
        <v>62</v>
      </c>
      <c r="AS711" s="71"/>
      <c r="AT711" s="71" t="s">
        <v>63</v>
      </c>
      <c r="AU711" s="71"/>
      <c r="AV711" s="79" t="str" cm="1">
        <f t="array" ref="AV71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11" s="79" t="str" cm="1">
        <f t="array" ref="AW71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11" s="71" t="str" cm="1">
        <f t="array" ref="AX71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11" s="71"/>
      <c r="AZ711" s="71"/>
      <c r="BA711" s="71" t="s">
        <v>8135</v>
      </c>
      <c r="BB711" s="73" t="s">
        <v>5517</v>
      </c>
      <c r="BC711" s="36"/>
      <c r="BD711" s="35"/>
    </row>
    <row r="712" spans="1:56" ht="75" customHeight="1">
      <c r="A712" s="70">
        <v>711</v>
      </c>
      <c r="B712" s="71" t="s">
        <v>8136</v>
      </c>
      <c r="C712" s="71" t="s">
        <v>735</v>
      </c>
      <c r="D712" s="71" t="s">
        <v>8137</v>
      </c>
      <c r="E712" s="71" t="s">
        <v>4413</v>
      </c>
      <c r="F712" s="71" t="s">
        <v>231</v>
      </c>
      <c r="G712" s="71" t="s">
        <v>736</v>
      </c>
      <c r="H712" s="71" t="s">
        <v>217</v>
      </c>
      <c r="I712" s="71" t="s">
        <v>790</v>
      </c>
      <c r="J712" s="71" t="s">
        <v>1432</v>
      </c>
      <c r="K712" s="71" t="s">
        <v>218</v>
      </c>
      <c r="L712" s="71" t="s">
        <v>8138</v>
      </c>
      <c r="M712" s="71" t="s">
        <v>8139</v>
      </c>
      <c r="N712" s="71"/>
      <c r="O712" s="71"/>
      <c r="P712" s="71"/>
      <c r="Q712" s="71"/>
      <c r="R712" s="71"/>
      <c r="S712" s="71"/>
      <c r="T712" s="71"/>
      <c r="U712" s="71"/>
      <c r="V712" s="71"/>
      <c r="W712" s="71"/>
      <c r="X712" s="71"/>
      <c r="Y712" s="71"/>
      <c r="Z712" s="71"/>
      <c r="AA712" s="71"/>
      <c r="AB712" s="71" t="s">
        <v>64</v>
      </c>
      <c r="AC712" s="71" t="s">
        <v>65</v>
      </c>
      <c r="AD712" s="71" t="s">
        <v>62</v>
      </c>
      <c r="AE712" s="71" t="s">
        <v>62</v>
      </c>
      <c r="AF712" s="71" t="s">
        <v>63</v>
      </c>
      <c r="AG712" s="71"/>
      <c r="AH712" s="71" t="s">
        <v>66</v>
      </c>
      <c r="AI712" s="71" t="s">
        <v>63</v>
      </c>
      <c r="AJ712" s="71" t="s">
        <v>63</v>
      </c>
      <c r="AK712" s="71" t="s">
        <v>63</v>
      </c>
      <c r="AL712" s="71" t="s">
        <v>63</v>
      </c>
      <c r="AM712" s="71" t="s">
        <v>63</v>
      </c>
      <c r="AN712" s="71"/>
      <c r="AO712" s="71"/>
      <c r="AP712" s="71" t="s">
        <v>8140</v>
      </c>
      <c r="AQ712" s="71" t="s">
        <v>790</v>
      </c>
      <c r="AR712" s="71" t="s">
        <v>62</v>
      </c>
      <c r="AS712" s="71"/>
      <c r="AT712" s="71" t="s">
        <v>63</v>
      </c>
      <c r="AU712" s="71"/>
      <c r="AV712" s="79" t="str" cm="1">
        <f t="array" ref="AV71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12" s="79" t="str" cm="1">
        <f t="array" ref="AW71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12" s="71" t="str" cm="1">
        <f t="array" ref="AX71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12" s="71"/>
      <c r="AZ712" s="71"/>
      <c r="BA712" s="71" t="s">
        <v>8141</v>
      </c>
      <c r="BB712" s="73" t="s">
        <v>8142</v>
      </c>
      <c r="BC712" s="36"/>
      <c r="BD712" s="35"/>
    </row>
    <row r="713" spans="1:56" ht="75" customHeight="1">
      <c r="A713" s="70">
        <v>712</v>
      </c>
      <c r="B713" s="71" t="s">
        <v>6797</v>
      </c>
      <c r="C713" s="71" t="s">
        <v>735</v>
      </c>
      <c r="D713" s="71" t="s">
        <v>8143</v>
      </c>
      <c r="E713" s="71" t="s">
        <v>1502</v>
      </c>
      <c r="F713" s="71" t="s">
        <v>231</v>
      </c>
      <c r="G713" s="71" t="s">
        <v>584</v>
      </c>
      <c r="H713" s="71" t="s">
        <v>217</v>
      </c>
      <c r="I713" s="71" t="s">
        <v>285</v>
      </c>
      <c r="J713" s="71" t="s">
        <v>1432</v>
      </c>
      <c r="K713" s="71" t="s">
        <v>279</v>
      </c>
      <c r="L713" s="71" t="s">
        <v>8144</v>
      </c>
      <c r="M713" s="71" t="s">
        <v>8145</v>
      </c>
      <c r="N713" s="71"/>
      <c r="O713" s="71"/>
      <c r="P713" s="71"/>
      <c r="Q713" s="71"/>
      <c r="R713" s="71"/>
      <c r="S713" s="71"/>
      <c r="T713" s="71"/>
      <c r="U713" s="71"/>
      <c r="V713" s="71"/>
      <c r="W713" s="71"/>
      <c r="X713" s="71"/>
      <c r="Y713" s="71"/>
      <c r="Z713" s="71"/>
      <c r="AA713" s="71"/>
      <c r="AB713" s="71" t="s">
        <v>64</v>
      </c>
      <c r="AC713" s="71" t="s">
        <v>65</v>
      </c>
      <c r="AD713" s="71" t="s">
        <v>62</v>
      </c>
      <c r="AE713" s="71" t="s">
        <v>62</v>
      </c>
      <c r="AF713" s="71" t="s">
        <v>63</v>
      </c>
      <c r="AG713" s="71"/>
      <c r="AH713" s="71" t="s">
        <v>66</v>
      </c>
      <c r="AI713" s="71" t="s">
        <v>63</v>
      </c>
      <c r="AJ713" s="71" t="s">
        <v>63</v>
      </c>
      <c r="AK713" s="71" t="s">
        <v>63</v>
      </c>
      <c r="AL713" s="71" t="s">
        <v>62</v>
      </c>
      <c r="AM713" s="71" t="s">
        <v>63</v>
      </c>
      <c r="AN713" s="71"/>
      <c r="AO713" s="71"/>
      <c r="AP713" s="71" t="s">
        <v>8146</v>
      </c>
      <c r="AQ713" s="71" t="s">
        <v>8147</v>
      </c>
      <c r="AR713" s="71" t="s">
        <v>62</v>
      </c>
      <c r="AS713" s="71"/>
      <c r="AT713" s="71" t="s">
        <v>63</v>
      </c>
      <c r="AU713" s="71"/>
      <c r="AV713" s="79" t="str" cm="1">
        <f t="array" ref="AV71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13" s="79" t="str" cm="1">
        <f t="array" ref="AW71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13" s="71" t="str" cm="1">
        <f t="array" ref="AX71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13" s="71"/>
      <c r="AZ713" s="71"/>
      <c r="BA713" s="71" t="s">
        <v>8148</v>
      </c>
      <c r="BB713" s="73" t="s">
        <v>4791</v>
      </c>
      <c r="BC713" s="36"/>
      <c r="BD713" s="35"/>
    </row>
    <row r="714" spans="1:56" ht="75" customHeight="1">
      <c r="A714" s="70">
        <v>713</v>
      </c>
      <c r="B714" s="71" t="s">
        <v>8149</v>
      </c>
      <c r="C714" s="71" t="s">
        <v>369</v>
      </c>
      <c r="D714" s="71" t="s">
        <v>8150</v>
      </c>
      <c r="E714" s="71" t="s">
        <v>1486</v>
      </c>
      <c r="F714" s="71" t="s">
        <v>54</v>
      </c>
      <c r="G714" s="71" t="s">
        <v>125</v>
      </c>
      <c r="H714" s="71" t="s">
        <v>233</v>
      </c>
      <c r="I714" s="71" t="s">
        <v>2162</v>
      </c>
      <c r="J714" s="71" t="s">
        <v>1432</v>
      </c>
      <c r="K714" s="71" t="s">
        <v>315</v>
      </c>
      <c r="L714" s="71" t="s">
        <v>8151</v>
      </c>
      <c r="M714" s="71" t="s">
        <v>8152</v>
      </c>
      <c r="N714" s="71" t="s">
        <v>1486</v>
      </c>
      <c r="O714" s="71" t="s">
        <v>1609</v>
      </c>
      <c r="P714" s="71" t="s">
        <v>60</v>
      </c>
      <c r="Q714" s="71" t="s">
        <v>81</v>
      </c>
      <c r="R714" s="71" t="s">
        <v>1669</v>
      </c>
      <c r="S714" s="71" t="s">
        <v>62</v>
      </c>
      <c r="T714" s="71" t="s">
        <v>62</v>
      </c>
      <c r="U714" s="71" t="s">
        <v>63</v>
      </c>
      <c r="V714" s="71" t="s">
        <v>62</v>
      </c>
      <c r="W714" s="71" t="s">
        <v>63</v>
      </c>
      <c r="X714" s="71" t="s">
        <v>63</v>
      </c>
      <c r="Y714" s="71" t="s">
        <v>62</v>
      </c>
      <c r="Z714" s="71" t="s">
        <v>63</v>
      </c>
      <c r="AA714" s="71" t="s">
        <v>63</v>
      </c>
      <c r="AB714" s="71" t="s">
        <v>64</v>
      </c>
      <c r="AC714" s="71" t="s">
        <v>65</v>
      </c>
      <c r="AD714" s="71" t="s">
        <v>62</v>
      </c>
      <c r="AE714" s="71" t="s">
        <v>62</v>
      </c>
      <c r="AF714" s="71" t="s">
        <v>63</v>
      </c>
      <c r="AG714" s="71" t="s">
        <v>63</v>
      </c>
      <c r="AH714" s="71" t="s">
        <v>85</v>
      </c>
      <c r="AI714" s="71" t="s">
        <v>63</v>
      </c>
      <c r="AJ714" s="71" t="s">
        <v>63</v>
      </c>
      <c r="AK714" s="71" t="s">
        <v>63</v>
      </c>
      <c r="AL714" s="71" t="s">
        <v>62</v>
      </c>
      <c r="AM714" s="71" t="s">
        <v>63</v>
      </c>
      <c r="AN714" s="71" t="s">
        <v>8153</v>
      </c>
      <c r="AO714" s="71" t="s">
        <v>8154</v>
      </c>
      <c r="AP714" s="71" t="s">
        <v>8149</v>
      </c>
      <c r="AQ714" s="71" t="s">
        <v>2162</v>
      </c>
      <c r="AR714" s="71" t="s">
        <v>62</v>
      </c>
      <c r="AS714" s="71" t="s">
        <v>8155</v>
      </c>
      <c r="AT714" s="71" t="s">
        <v>62</v>
      </c>
      <c r="AU714" s="71" t="s">
        <v>72</v>
      </c>
      <c r="AV714" s="79" t="str" cm="1">
        <f t="array" ref="AV71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14" s="79" t="str" cm="1">
        <f t="array" ref="AW71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14" s="71" t="str" cm="1">
        <f t="array" ref="AX71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714" s="71" t="s">
        <v>63</v>
      </c>
      <c r="AZ714" s="71"/>
      <c r="BA714" s="71" t="s">
        <v>8156</v>
      </c>
      <c r="BB714" s="73" t="s">
        <v>8157</v>
      </c>
      <c r="BC714" s="36"/>
      <c r="BD714" s="35"/>
    </row>
    <row r="715" spans="1:56" ht="75" customHeight="1">
      <c r="A715" s="70">
        <v>714</v>
      </c>
      <c r="B715" s="71" t="s">
        <v>8158</v>
      </c>
      <c r="C715" s="71" t="s">
        <v>735</v>
      </c>
      <c r="D715" s="71" t="s">
        <v>8159</v>
      </c>
      <c r="E715" s="71" t="s">
        <v>1479</v>
      </c>
      <c r="F715" s="71" t="s">
        <v>231</v>
      </c>
      <c r="G715" s="71" t="s">
        <v>584</v>
      </c>
      <c r="H715" s="71" t="s">
        <v>217</v>
      </c>
      <c r="I715" s="71" t="s">
        <v>1215</v>
      </c>
      <c r="J715" s="71" t="s">
        <v>1432</v>
      </c>
      <c r="K715" s="71" t="s">
        <v>243</v>
      </c>
      <c r="L715" s="71" t="s">
        <v>8160</v>
      </c>
      <c r="M715" s="71" t="s">
        <v>8161</v>
      </c>
      <c r="N715" s="71"/>
      <c r="O715" s="71"/>
      <c r="P715" s="71"/>
      <c r="Q715" s="71"/>
      <c r="R715" s="71"/>
      <c r="S715" s="71"/>
      <c r="T715" s="71"/>
      <c r="U715" s="71"/>
      <c r="V715" s="71"/>
      <c r="W715" s="71"/>
      <c r="X715" s="71"/>
      <c r="Y715" s="71"/>
      <c r="Z715" s="71"/>
      <c r="AA715" s="71"/>
      <c r="AB715" s="71" t="s">
        <v>64</v>
      </c>
      <c r="AC715" s="71" t="s">
        <v>65</v>
      </c>
      <c r="AD715" s="71" t="s">
        <v>62</v>
      </c>
      <c r="AE715" s="71" t="s">
        <v>62</v>
      </c>
      <c r="AF715" s="71" t="s">
        <v>63</v>
      </c>
      <c r="AG715" s="71"/>
      <c r="AH715" s="71" t="s">
        <v>66</v>
      </c>
      <c r="AI715" s="71" t="s">
        <v>63</v>
      </c>
      <c r="AJ715" s="71" t="s">
        <v>63</v>
      </c>
      <c r="AK715" s="71" t="s">
        <v>63</v>
      </c>
      <c r="AL715" s="71" t="s">
        <v>62</v>
      </c>
      <c r="AM715" s="71" t="s">
        <v>63</v>
      </c>
      <c r="AN715" s="71"/>
      <c r="AO715" s="71"/>
      <c r="AP715" s="71" t="s">
        <v>8162</v>
      </c>
      <c r="AQ715" s="71" t="s">
        <v>1282</v>
      </c>
      <c r="AR715" s="71" t="s">
        <v>62</v>
      </c>
      <c r="AS715" s="71"/>
      <c r="AT715" s="71" t="s">
        <v>63</v>
      </c>
      <c r="AU715" s="71"/>
      <c r="AV715" s="79" t="str" cm="1">
        <f t="array" ref="AV71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15" s="79" t="str" cm="1">
        <f t="array" ref="AW71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15" s="71" t="str" cm="1">
        <f t="array" ref="AX71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15" s="71"/>
      <c r="AZ715" s="71"/>
      <c r="BA715" s="71" t="s">
        <v>8163</v>
      </c>
      <c r="BB715" s="73" t="s">
        <v>8164</v>
      </c>
      <c r="BC715" s="36"/>
      <c r="BD715" s="35"/>
    </row>
    <row r="716" spans="1:56" ht="75" customHeight="1">
      <c r="A716" s="70">
        <v>715</v>
      </c>
      <c r="B716" s="71" t="s">
        <v>8165</v>
      </c>
      <c r="C716" s="71" t="s">
        <v>735</v>
      </c>
      <c r="D716" s="71" t="s">
        <v>8166</v>
      </c>
      <c r="E716" s="71" t="s">
        <v>1430</v>
      </c>
      <c r="F716" s="71" t="s">
        <v>231</v>
      </c>
      <c r="G716" s="71" t="s">
        <v>736</v>
      </c>
      <c r="H716" s="71" t="s">
        <v>217</v>
      </c>
      <c r="I716" s="71" t="s">
        <v>840</v>
      </c>
      <c r="J716" s="71" t="s">
        <v>1432</v>
      </c>
      <c r="K716" s="71" t="s">
        <v>315</v>
      </c>
      <c r="L716" s="71" t="s">
        <v>8167</v>
      </c>
      <c r="M716" s="71" t="s">
        <v>8168</v>
      </c>
      <c r="N716" s="71"/>
      <c r="O716" s="71"/>
      <c r="P716" s="71"/>
      <c r="Q716" s="71"/>
      <c r="R716" s="71"/>
      <c r="S716" s="71"/>
      <c r="T716" s="71"/>
      <c r="U716" s="71"/>
      <c r="V716" s="71"/>
      <c r="W716" s="71"/>
      <c r="X716" s="71"/>
      <c r="Y716" s="71"/>
      <c r="Z716" s="71"/>
      <c r="AA716" s="71"/>
      <c r="AB716" s="71" t="s">
        <v>64</v>
      </c>
      <c r="AC716" s="71" t="s">
        <v>65</v>
      </c>
      <c r="AD716" s="71" t="s">
        <v>63</v>
      </c>
      <c r="AE716" s="71" t="s">
        <v>63</v>
      </c>
      <c r="AF716" s="71" t="s">
        <v>63</v>
      </c>
      <c r="AG716" s="71"/>
      <c r="AH716" s="71" t="s">
        <v>66</v>
      </c>
      <c r="AI716" s="71" t="s">
        <v>63</v>
      </c>
      <c r="AJ716" s="71" t="s">
        <v>62</v>
      </c>
      <c r="AK716" s="71" t="s">
        <v>63</v>
      </c>
      <c r="AL716" s="71" t="s">
        <v>62</v>
      </c>
      <c r="AM716" s="71" t="s">
        <v>63</v>
      </c>
      <c r="AN716" s="71"/>
      <c r="AO716" s="71"/>
      <c r="AP716" s="71" t="s">
        <v>8169</v>
      </c>
      <c r="AQ716" s="71" t="s">
        <v>8170</v>
      </c>
      <c r="AR716" s="71" t="s">
        <v>62</v>
      </c>
      <c r="AS716" s="71"/>
      <c r="AT716" s="71" t="s">
        <v>63</v>
      </c>
      <c r="AU716" s="71"/>
      <c r="AV716" s="79" t="str" cm="1">
        <f t="array" ref="AV71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16" s="79" t="str" cm="1">
        <f t="array" ref="AW71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16" s="71" t="str" cm="1">
        <f t="array" ref="AX71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16" s="71"/>
      <c r="AZ716" s="71"/>
      <c r="BA716" s="22" t="s">
        <v>8171</v>
      </c>
      <c r="BB716" s="73" t="s">
        <v>8172</v>
      </c>
      <c r="BC716" s="36"/>
      <c r="BD716" s="35"/>
    </row>
    <row r="717" spans="1:56" ht="75" customHeight="1">
      <c r="A717" s="70">
        <v>716</v>
      </c>
      <c r="B717" s="71" t="s">
        <v>8173</v>
      </c>
      <c r="C717" s="71" t="s">
        <v>735</v>
      </c>
      <c r="D717" s="71" t="s">
        <v>8174</v>
      </c>
      <c r="E717" s="71" t="s">
        <v>1502</v>
      </c>
      <c r="F717" s="71" t="s">
        <v>231</v>
      </c>
      <c r="G717" s="71" t="s">
        <v>584</v>
      </c>
      <c r="H717" s="71" t="s">
        <v>217</v>
      </c>
      <c r="I717" s="71" t="s">
        <v>509</v>
      </c>
      <c r="J717" s="71" t="s">
        <v>1432</v>
      </c>
      <c r="K717" s="71" t="s">
        <v>218</v>
      </c>
      <c r="L717" s="71" t="s">
        <v>8175</v>
      </c>
      <c r="M717" s="71" t="s">
        <v>8176</v>
      </c>
      <c r="N717" s="71"/>
      <c r="O717" s="71"/>
      <c r="P717" s="71"/>
      <c r="Q717" s="71"/>
      <c r="R717" s="71"/>
      <c r="S717" s="71"/>
      <c r="T717" s="71"/>
      <c r="U717" s="71"/>
      <c r="V717" s="71"/>
      <c r="W717" s="71"/>
      <c r="X717" s="71"/>
      <c r="Y717" s="71"/>
      <c r="Z717" s="71"/>
      <c r="AA717" s="71"/>
      <c r="AB717" s="71" t="s">
        <v>64</v>
      </c>
      <c r="AC717" s="71" t="s">
        <v>65</v>
      </c>
      <c r="AD717" s="71" t="s">
        <v>62</v>
      </c>
      <c r="AE717" s="71" t="s">
        <v>62</v>
      </c>
      <c r="AF717" s="71" t="s">
        <v>63</v>
      </c>
      <c r="AG717" s="71"/>
      <c r="AH717" s="71" t="s">
        <v>66</v>
      </c>
      <c r="AI717" s="71" t="s">
        <v>63</v>
      </c>
      <c r="AJ717" s="71" t="s">
        <v>63</v>
      </c>
      <c r="AK717" s="71" t="s">
        <v>63</v>
      </c>
      <c r="AL717" s="71" t="s">
        <v>62</v>
      </c>
      <c r="AM717" s="71" t="s">
        <v>63</v>
      </c>
      <c r="AN717" s="71"/>
      <c r="AO717" s="71"/>
      <c r="AP717" s="71" t="s">
        <v>8177</v>
      </c>
      <c r="AQ717" s="71" t="s">
        <v>509</v>
      </c>
      <c r="AR717" s="71" t="s">
        <v>62</v>
      </c>
      <c r="AS717" s="71"/>
      <c r="AT717" s="71" t="s">
        <v>63</v>
      </c>
      <c r="AU717" s="71"/>
      <c r="AV717" s="79" t="str" cm="1">
        <f t="array" ref="AV71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17" s="79" t="str" cm="1">
        <f t="array" ref="AW71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17" s="71" t="str" cm="1">
        <f t="array" ref="AX71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17" s="71"/>
      <c r="AZ717" s="71"/>
      <c r="BA717" s="71" t="s">
        <v>8178</v>
      </c>
      <c r="BB717" s="73" t="s">
        <v>8179</v>
      </c>
      <c r="BC717" s="36"/>
      <c r="BD717" s="35"/>
    </row>
    <row r="718" spans="1:56" ht="75" customHeight="1">
      <c r="A718" s="70">
        <v>717</v>
      </c>
      <c r="B718" s="71" t="s">
        <v>1141</v>
      </c>
      <c r="C718" s="71" t="s">
        <v>735</v>
      </c>
      <c r="D718" s="71" t="s">
        <v>8180</v>
      </c>
      <c r="E718" s="71" t="s">
        <v>1452</v>
      </c>
      <c r="F718" s="71" t="s">
        <v>231</v>
      </c>
      <c r="G718" s="71" t="s">
        <v>736</v>
      </c>
      <c r="H718" s="71" t="s">
        <v>217</v>
      </c>
      <c r="I718" s="71" t="s">
        <v>1147</v>
      </c>
      <c r="J718" s="71" t="s">
        <v>1432</v>
      </c>
      <c r="K718" s="71" t="s">
        <v>266</v>
      </c>
      <c r="L718" s="71" t="s">
        <v>8181</v>
      </c>
      <c r="M718" s="71" t="s">
        <v>8182</v>
      </c>
      <c r="N718" s="71"/>
      <c r="O718" s="71"/>
      <c r="P718" s="71"/>
      <c r="Q718" s="71"/>
      <c r="R718" s="71"/>
      <c r="S718" s="71"/>
      <c r="T718" s="71"/>
      <c r="U718" s="71"/>
      <c r="V718" s="71"/>
      <c r="W718" s="71"/>
      <c r="X718" s="71"/>
      <c r="Y718" s="71"/>
      <c r="Z718" s="71"/>
      <c r="AA718" s="71"/>
      <c r="AB718" s="71" t="s">
        <v>64</v>
      </c>
      <c r="AC718" s="71" t="s">
        <v>65</v>
      </c>
      <c r="AD718" s="71" t="s">
        <v>62</v>
      </c>
      <c r="AE718" s="71" t="s">
        <v>63</v>
      </c>
      <c r="AF718" s="71" t="s">
        <v>63</v>
      </c>
      <c r="AG718" s="71"/>
      <c r="AH718" s="71" t="s">
        <v>66</v>
      </c>
      <c r="AI718" s="71" t="s">
        <v>63</v>
      </c>
      <c r="AJ718" s="71" t="s">
        <v>63</v>
      </c>
      <c r="AK718" s="71" t="s">
        <v>63</v>
      </c>
      <c r="AL718" s="71" t="s">
        <v>62</v>
      </c>
      <c r="AM718" s="71" t="s">
        <v>62</v>
      </c>
      <c r="AN718" s="71"/>
      <c r="AO718" s="71"/>
      <c r="AP718" s="71" t="s">
        <v>8183</v>
      </c>
      <c r="AQ718" s="71" t="s">
        <v>1147</v>
      </c>
      <c r="AR718" s="71" t="s">
        <v>62</v>
      </c>
      <c r="AS718" s="71"/>
      <c r="AT718" s="71" t="s">
        <v>63</v>
      </c>
      <c r="AU718" s="71"/>
      <c r="AV718" s="79" t="str" cm="1">
        <f t="array" ref="AV71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18" s="79" t="str" cm="1">
        <f t="array" ref="AW71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18" s="71" t="str" cm="1">
        <f t="array" ref="AX71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18" s="71"/>
      <c r="AZ718" s="71"/>
      <c r="BA718" s="71" t="s">
        <v>8184</v>
      </c>
      <c r="BB718" s="73" t="s">
        <v>1149</v>
      </c>
      <c r="BC718" s="36"/>
      <c r="BD718" s="35"/>
    </row>
    <row r="719" spans="1:56" ht="75" customHeight="1">
      <c r="A719" s="70">
        <v>718</v>
      </c>
      <c r="B719" s="71" t="s">
        <v>8185</v>
      </c>
      <c r="C719" s="71" t="s">
        <v>735</v>
      </c>
      <c r="D719" s="71" t="s">
        <v>8186</v>
      </c>
      <c r="E719" s="71" t="s">
        <v>1486</v>
      </c>
      <c r="F719" s="71" t="s">
        <v>231</v>
      </c>
      <c r="G719" s="71" t="s">
        <v>584</v>
      </c>
      <c r="H719" s="71" t="s">
        <v>217</v>
      </c>
      <c r="I719" s="71" t="s">
        <v>194</v>
      </c>
      <c r="J719" s="71" t="s">
        <v>1432</v>
      </c>
      <c r="K719" s="71" t="s">
        <v>315</v>
      </c>
      <c r="L719" s="71" t="s">
        <v>8187</v>
      </c>
      <c r="M719" s="71" t="s">
        <v>8188</v>
      </c>
      <c r="N719" s="71"/>
      <c r="O719" s="71"/>
      <c r="P719" s="71"/>
      <c r="Q719" s="71"/>
      <c r="R719" s="71"/>
      <c r="S719" s="71"/>
      <c r="T719" s="71"/>
      <c r="U719" s="71"/>
      <c r="V719" s="71"/>
      <c r="W719" s="71"/>
      <c r="X719" s="71"/>
      <c r="Y719" s="71"/>
      <c r="Z719" s="71"/>
      <c r="AA719" s="71"/>
      <c r="AB719" s="71" t="s">
        <v>64</v>
      </c>
      <c r="AC719" s="71" t="s">
        <v>65</v>
      </c>
      <c r="AD719" s="71" t="s">
        <v>62</v>
      </c>
      <c r="AE719" s="71" t="s">
        <v>62</v>
      </c>
      <c r="AF719" s="71" t="s">
        <v>63</v>
      </c>
      <c r="AG719" s="71"/>
      <c r="AH719" s="71" t="s">
        <v>66</v>
      </c>
      <c r="AI719" s="71" t="s">
        <v>63</v>
      </c>
      <c r="AJ719" s="71" t="s">
        <v>132</v>
      </c>
      <c r="AK719" s="71" t="s">
        <v>62</v>
      </c>
      <c r="AL719" s="71" t="s">
        <v>62</v>
      </c>
      <c r="AM719" s="71" t="s">
        <v>132</v>
      </c>
      <c r="AN719" s="71"/>
      <c r="AO719" s="71"/>
      <c r="AP719" s="71" t="s">
        <v>8189</v>
      </c>
      <c r="AQ719" s="71" t="s">
        <v>8190</v>
      </c>
      <c r="AR719" s="71" t="s">
        <v>62</v>
      </c>
      <c r="AS719" s="71"/>
      <c r="AT719" s="71" t="s">
        <v>63</v>
      </c>
      <c r="AU719" s="71"/>
      <c r="AV719" s="79" t="str" cm="1">
        <f t="array" ref="AV71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19" s="79" t="str" cm="1">
        <f t="array" ref="AW71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19" s="71" t="str" cm="1">
        <f t="array" ref="AX71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19" s="71"/>
      <c r="AZ719" s="71"/>
      <c r="BA719" s="22" t="s">
        <v>8191</v>
      </c>
      <c r="BB719" s="73" t="s">
        <v>346</v>
      </c>
      <c r="BC719" s="36"/>
      <c r="BD719" s="35"/>
    </row>
    <row r="720" spans="1:56" ht="75" customHeight="1">
      <c r="A720" s="70">
        <v>719</v>
      </c>
      <c r="B720" s="71" t="s">
        <v>8192</v>
      </c>
      <c r="C720" s="71" t="s">
        <v>735</v>
      </c>
      <c r="D720" s="71" t="s">
        <v>8193</v>
      </c>
      <c r="E720" s="71" t="s">
        <v>1479</v>
      </c>
      <c r="F720" s="71" t="s">
        <v>231</v>
      </c>
      <c r="G720" s="71" t="s">
        <v>584</v>
      </c>
      <c r="H720" s="71" t="s">
        <v>217</v>
      </c>
      <c r="I720" s="71" t="s">
        <v>1215</v>
      </c>
      <c r="J720" s="71" t="s">
        <v>1432</v>
      </c>
      <c r="K720" s="71" t="s">
        <v>243</v>
      </c>
      <c r="L720" s="71" t="s">
        <v>8194</v>
      </c>
      <c r="M720" s="71" t="s">
        <v>8195</v>
      </c>
      <c r="N720" s="71"/>
      <c r="O720" s="71"/>
      <c r="P720" s="71"/>
      <c r="Q720" s="71"/>
      <c r="R720" s="71"/>
      <c r="S720" s="71"/>
      <c r="T720" s="71"/>
      <c r="U720" s="71"/>
      <c r="V720" s="71"/>
      <c r="W720" s="71"/>
      <c r="X720" s="71"/>
      <c r="Y720" s="71"/>
      <c r="Z720" s="71"/>
      <c r="AA720" s="71"/>
      <c r="AB720" s="71" t="s">
        <v>64</v>
      </c>
      <c r="AC720" s="71" t="s">
        <v>65</v>
      </c>
      <c r="AD720" s="71" t="s">
        <v>62</v>
      </c>
      <c r="AE720" s="71" t="s">
        <v>62</v>
      </c>
      <c r="AF720" s="71" t="s">
        <v>63</v>
      </c>
      <c r="AG720" s="71"/>
      <c r="AH720" s="71" t="s">
        <v>66</v>
      </c>
      <c r="AI720" s="71" t="s">
        <v>63</v>
      </c>
      <c r="AJ720" s="71" t="s">
        <v>63</v>
      </c>
      <c r="AK720" s="71" t="s">
        <v>63</v>
      </c>
      <c r="AL720" s="71" t="s">
        <v>62</v>
      </c>
      <c r="AM720" s="71" t="s">
        <v>63</v>
      </c>
      <c r="AN720" s="71"/>
      <c r="AO720" s="71"/>
      <c r="AP720" s="71" t="s">
        <v>8196</v>
      </c>
      <c r="AQ720" s="71" t="s">
        <v>8197</v>
      </c>
      <c r="AR720" s="71" t="s">
        <v>62</v>
      </c>
      <c r="AS720" s="71"/>
      <c r="AT720" s="71" t="s">
        <v>63</v>
      </c>
      <c r="AU720" s="71"/>
      <c r="AV720" s="79" t="str" cm="1">
        <f t="array" ref="AV72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20" s="79" t="str" cm="1">
        <f t="array" ref="AW72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20" s="71" t="str" cm="1">
        <f t="array" ref="AX72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20" s="71"/>
      <c r="AZ720" s="71"/>
      <c r="BA720" s="22" t="s">
        <v>8198</v>
      </c>
      <c r="BB720" s="73" t="s">
        <v>981</v>
      </c>
      <c r="BC720" s="36"/>
      <c r="BD720" s="35"/>
    </row>
    <row r="721" spans="1:56" ht="75" customHeight="1">
      <c r="A721" s="70">
        <v>720</v>
      </c>
      <c r="B721" s="71" t="s">
        <v>8199</v>
      </c>
      <c r="C721" s="71" t="s">
        <v>735</v>
      </c>
      <c r="D721" s="71" t="s">
        <v>8200</v>
      </c>
      <c r="E721" s="71" t="s">
        <v>1565</v>
      </c>
      <c r="F721" s="71" t="s">
        <v>231</v>
      </c>
      <c r="G721" s="71" t="s">
        <v>584</v>
      </c>
      <c r="H721" s="71" t="s">
        <v>217</v>
      </c>
      <c r="I721" s="71" t="s">
        <v>2022</v>
      </c>
      <c r="J721" s="71" t="s">
        <v>1432</v>
      </c>
      <c r="K721" s="71" t="s">
        <v>266</v>
      </c>
      <c r="L721" s="71" t="s">
        <v>8201</v>
      </c>
      <c r="M721" s="71" t="s">
        <v>8202</v>
      </c>
      <c r="N721" s="71"/>
      <c r="O721" s="71"/>
      <c r="P721" s="71"/>
      <c r="Q721" s="71"/>
      <c r="R721" s="71"/>
      <c r="S721" s="71"/>
      <c r="T721" s="71"/>
      <c r="U721" s="71"/>
      <c r="V721" s="71"/>
      <c r="W721" s="71"/>
      <c r="X721" s="71"/>
      <c r="Y721" s="71"/>
      <c r="Z721" s="71"/>
      <c r="AA721" s="71"/>
      <c r="AB721" s="71" t="s">
        <v>64</v>
      </c>
      <c r="AC721" s="71" t="s">
        <v>65</v>
      </c>
      <c r="AD721" s="71" t="s">
        <v>62</v>
      </c>
      <c r="AE721" s="71" t="s">
        <v>62</v>
      </c>
      <c r="AF721" s="71" t="s">
        <v>63</v>
      </c>
      <c r="AG721" s="71"/>
      <c r="AH721" s="71" t="s">
        <v>66</v>
      </c>
      <c r="AI721" s="71" t="s">
        <v>63</v>
      </c>
      <c r="AJ721" s="71" t="s">
        <v>63</v>
      </c>
      <c r="AK721" s="71" t="s">
        <v>63</v>
      </c>
      <c r="AL721" s="71" t="s">
        <v>62</v>
      </c>
      <c r="AM721" s="71" t="s">
        <v>63</v>
      </c>
      <c r="AN721" s="71"/>
      <c r="AO721" s="71"/>
      <c r="AP721" s="71" t="s">
        <v>8203</v>
      </c>
      <c r="AQ721" s="71" t="s">
        <v>8204</v>
      </c>
      <c r="AR721" s="71" t="s">
        <v>62</v>
      </c>
      <c r="AS721" s="71"/>
      <c r="AT721" s="71" t="s">
        <v>63</v>
      </c>
      <c r="AU721" s="71"/>
      <c r="AV721" s="79" t="str" cm="1">
        <f t="array" ref="AV72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21" s="79" t="str" cm="1">
        <f t="array" ref="AW72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21" s="71" t="str" cm="1">
        <f t="array" ref="AX72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21" s="71"/>
      <c r="AZ721" s="71"/>
      <c r="BA721" s="71" t="s">
        <v>8205</v>
      </c>
      <c r="BB721" s="73" t="s">
        <v>8206</v>
      </c>
      <c r="BC721" s="36"/>
      <c r="BD721" s="35"/>
    </row>
    <row r="722" spans="1:56" ht="75" customHeight="1">
      <c r="A722" s="70">
        <v>721</v>
      </c>
      <c r="B722" s="71" t="s">
        <v>8207</v>
      </c>
      <c r="C722" s="71" t="s">
        <v>381</v>
      </c>
      <c r="D722" s="71" t="s">
        <v>8208</v>
      </c>
      <c r="E722" s="71" t="s">
        <v>1430</v>
      </c>
      <c r="F722" s="71" t="s">
        <v>54</v>
      </c>
      <c r="G722" s="71" t="s">
        <v>125</v>
      </c>
      <c r="H722" s="71" t="s">
        <v>217</v>
      </c>
      <c r="I722" s="71" t="s">
        <v>1976</v>
      </c>
      <c r="J722" s="71" t="s">
        <v>1432</v>
      </c>
      <c r="K722" s="71" t="s">
        <v>266</v>
      </c>
      <c r="L722" s="71" t="s">
        <v>8209</v>
      </c>
      <c r="M722" s="71" t="s">
        <v>8210</v>
      </c>
      <c r="N722" s="71" t="s">
        <v>1452</v>
      </c>
      <c r="O722" s="71" t="s">
        <v>7920</v>
      </c>
      <c r="P722" s="71" t="s">
        <v>60</v>
      </c>
      <c r="Q722" s="71" t="s">
        <v>81</v>
      </c>
      <c r="R722" s="71" t="s">
        <v>189</v>
      </c>
      <c r="S722" s="71" t="s">
        <v>63</v>
      </c>
      <c r="T722" s="71" t="s">
        <v>63</v>
      </c>
      <c r="U722" s="71" t="s">
        <v>63</v>
      </c>
      <c r="V722" s="71" t="s">
        <v>63</v>
      </c>
      <c r="W722" s="71" t="s">
        <v>63</v>
      </c>
      <c r="X722" s="71" t="s">
        <v>63</v>
      </c>
      <c r="Y722" s="71" t="s">
        <v>63</v>
      </c>
      <c r="Z722" s="71" t="s">
        <v>63</v>
      </c>
      <c r="AA722" s="71" t="s">
        <v>63</v>
      </c>
      <c r="AB722" s="71" t="s">
        <v>64</v>
      </c>
      <c r="AC722" s="71" t="s">
        <v>84</v>
      </c>
      <c r="AD722" s="71" t="s">
        <v>62</v>
      </c>
      <c r="AE722" s="71" t="s">
        <v>63</v>
      </c>
      <c r="AF722" s="71" t="s">
        <v>63</v>
      </c>
      <c r="AG722" s="71" t="s">
        <v>63</v>
      </c>
      <c r="AH722" s="71" t="s">
        <v>1515</v>
      </c>
      <c r="AI722" s="71" t="s">
        <v>63</v>
      </c>
      <c r="AJ722" s="71" t="s">
        <v>63</v>
      </c>
      <c r="AK722" s="71" t="s">
        <v>63</v>
      </c>
      <c r="AL722" s="71" t="s">
        <v>62</v>
      </c>
      <c r="AM722" s="71" t="s">
        <v>63</v>
      </c>
      <c r="AN722" s="71" t="s">
        <v>8211</v>
      </c>
      <c r="AO722" s="71" t="s">
        <v>8212</v>
      </c>
      <c r="AP722" s="71" t="s">
        <v>8213</v>
      </c>
      <c r="AQ722" s="71" t="s">
        <v>8214</v>
      </c>
      <c r="AR722" s="71" t="s">
        <v>62</v>
      </c>
      <c r="AS722" s="71"/>
      <c r="AT722" s="71" t="s">
        <v>63</v>
      </c>
      <c r="AU722" s="71" t="s">
        <v>72</v>
      </c>
      <c r="AV722" s="79" t="str" cm="1">
        <f t="array" ref="AV72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22" s="79" t="str" cm="1">
        <f t="array" ref="AW72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22" s="71" t="str" cm="1">
        <f t="array" ref="AX72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722" s="71" t="s">
        <v>63</v>
      </c>
      <c r="AZ722" s="71"/>
      <c r="BA722" s="22" t="s">
        <v>8215</v>
      </c>
      <c r="BB722" s="73" t="s">
        <v>8216</v>
      </c>
      <c r="BC722" s="36"/>
      <c r="BD722" s="35"/>
    </row>
    <row r="723" spans="1:56" ht="75" customHeight="1">
      <c r="A723" s="70">
        <v>722</v>
      </c>
      <c r="B723" s="71" t="s">
        <v>8217</v>
      </c>
      <c r="C723" s="71" t="s">
        <v>8218</v>
      </c>
      <c r="D723" s="71" t="s">
        <v>8219</v>
      </c>
      <c r="E723" s="71" t="s">
        <v>1478</v>
      </c>
      <c r="F723" s="71" t="s">
        <v>231</v>
      </c>
      <c r="G723" s="71" t="s">
        <v>232</v>
      </c>
      <c r="H723" s="71" t="s">
        <v>233</v>
      </c>
      <c r="I723" s="71" t="s">
        <v>250</v>
      </c>
      <c r="J723" s="71" t="s">
        <v>1432</v>
      </c>
      <c r="K723" s="71" t="s">
        <v>243</v>
      </c>
      <c r="L723" s="71" t="s">
        <v>8220</v>
      </c>
      <c r="M723" s="71" t="s">
        <v>8221</v>
      </c>
      <c r="N723" s="71"/>
      <c r="O723" s="71"/>
      <c r="P723" s="71"/>
      <c r="Q723" s="71"/>
      <c r="R723" s="71"/>
      <c r="S723" s="71"/>
      <c r="T723" s="71"/>
      <c r="U723" s="71"/>
      <c r="V723" s="71"/>
      <c r="W723" s="71"/>
      <c r="X723" s="71"/>
      <c r="Y723" s="71"/>
      <c r="Z723" s="71"/>
      <c r="AA723" s="71"/>
      <c r="AB723" s="71" t="s">
        <v>64</v>
      </c>
      <c r="AC723" s="71" t="s">
        <v>65</v>
      </c>
      <c r="AD723" s="71" t="s">
        <v>62</v>
      </c>
      <c r="AE723" s="71" t="s">
        <v>62</v>
      </c>
      <c r="AF723" s="71" t="s">
        <v>62</v>
      </c>
      <c r="AG723" s="71"/>
      <c r="AH723" s="71" t="s">
        <v>85</v>
      </c>
      <c r="AI723" s="71" t="s">
        <v>63</v>
      </c>
      <c r="AJ723" s="71" t="s">
        <v>63</v>
      </c>
      <c r="AK723" s="71" t="s">
        <v>63</v>
      </c>
      <c r="AL723" s="71" t="s">
        <v>63</v>
      </c>
      <c r="AM723" s="71" t="s">
        <v>63</v>
      </c>
      <c r="AN723" s="71"/>
      <c r="AO723" s="71"/>
      <c r="AP723" s="71" t="s">
        <v>8222</v>
      </c>
      <c r="AQ723" s="71" t="s">
        <v>321</v>
      </c>
      <c r="AR723" s="71" t="s">
        <v>63</v>
      </c>
      <c r="AS723" s="71"/>
      <c r="AT723" s="71" t="s">
        <v>63</v>
      </c>
      <c r="AU723" s="71"/>
      <c r="AV723" s="79" t="str" cm="1">
        <f t="array" ref="AV72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23" s="79" t="str" cm="1">
        <f t="array" ref="AW72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23" s="71" t="str" cm="1">
        <f t="array" ref="AX72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23" s="71"/>
      <c r="AZ723" s="71"/>
      <c r="BA723" s="71" t="s">
        <v>8223</v>
      </c>
      <c r="BB723" s="73" t="s">
        <v>8224</v>
      </c>
      <c r="BC723" s="36"/>
      <c r="BD723" s="35"/>
    </row>
    <row r="724" spans="1:56" ht="75" customHeight="1">
      <c r="A724" s="70">
        <v>723</v>
      </c>
      <c r="B724" s="71" t="s">
        <v>8225</v>
      </c>
      <c r="C724" s="71" t="s">
        <v>735</v>
      </c>
      <c r="D724" s="71" t="s">
        <v>8226</v>
      </c>
      <c r="E724" s="71" t="s">
        <v>1486</v>
      </c>
      <c r="F724" s="71" t="s">
        <v>231</v>
      </c>
      <c r="G724" s="71" t="s">
        <v>736</v>
      </c>
      <c r="H724" s="71" t="s">
        <v>217</v>
      </c>
      <c r="I724" s="71" t="s">
        <v>509</v>
      </c>
      <c r="J724" s="71" t="s">
        <v>1432</v>
      </c>
      <c r="K724" s="71" t="s">
        <v>218</v>
      </c>
      <c r="L724" s="71" t="s">
        <v>8227</v>
      </c>
      <c r="M724" s="71" t="s">
        <v>8228</v>
      </c>
      <c r="N724" s="71"/>
      <c r="O724" s="71"/>
      <c r="P724" s="71"/>
      <c r="Q724" s="71"/>
      <c r="R724" s="71"/>
      <c r="S724" s="71"/>
      <c r="T724" s="71"/>
      <c r="U724" s="71"/>
      <c r="V724" s="71"/>
      <c r="W724" s="71"/>
      <c r="X724" s="71"/>
      <c r="Y724" s="71"/>
      <c r="Z724" s="71"/>
      <c r="AA724" s="71"/>
      <c r="AB724" s="71" t="s">
        <v>64</v>
      </c>
      <c r="AC724" s="71" t="s">
        <v>65</v>
      </c>
      <c r="AD724" s="71" t="s">
        <v>62</v>
      </c>
      <c r="AE724" s="71" t="s">
        <v>62</v>
      </c>
      <c r="AF724" s="71" t="s">
        <v>63</v>
      </c>
      <c r="AG724" s="71"/>
      <c r="AH724" s="71" t="s">
        <v>66</v>
      </c>
      <c r="AI724" s="71" t="s">
        <v>63</v>
      </c>
      <c r="AJ724" s="71" t="s">
        <v>63</v>
      </c>
      <c r="AK724" s="71" t="s">
        <v>63</v>
      </c>
      <c r="AL724" s="71" t="s">
        <v>62</v>
      </c>
      <c r="AM724" s="71" t="s">
        <v>63</v>
      </c>
      <c r="AN724" s="71"/>
      <c r="AO724" s="71"/>
      <c r="AP724" s="71" t="s">
        <v>8229</v>
      </c>
      <c r="AQ724" s="71" t="s">
        <v>509</v>
      </c>
      <c r="AR724" s="71" t="s">
        <v>62</v>
      </c>
      <c r="AS724" s="71"/>
      <c r="AT724" s="71" t="s">
        <v>63</v>
      </c>
      <c r="AU724" s="71"/>
      <c r="AV724" s="79" t="str" cm="1">
        <f t="array" ref="AV72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24" s="79" t="str" cm="1">
        <f t="array" ref="AW72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24" s="71" t="str" cm="1">
        <f t="array" ref="AX72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24" s="71"/>
      <c r="AZ724" s="71"/>
      <c r="BA724" s="71" t="s">
        <v>8230</v>
      </c>
      <c r="BB724" s="73" t="s">
        <v>8231</v>
      </c>
      <c r="BC724" s="36"/>
      <c r="BD724" s="35"/>
    </row>
    <row r="725" spans="1:56" ht="75" customHeight="1">
      <c r="A725" s="70">
        <v>724</v>
      </c>
      <c r="B725" s="71" t="s">
        <v>8232</v>
      </c>
      <c r="C725" s="71" t="s">
        <v>735</v>
      </c>
      <c r="D725" s="71" t="s">
        <v>8233</v>
      </c>
      <c r="E725" s="71" t="s">
        <v>1461</v>
      </c>
      <c r="F725" s="71" t="s">
        <v>231</v>
      </c>
      <c r="G725" s="71" t="s">
        <v>736</v>
      </c>
      <c r="H725" s="71" t="s">
        <v>217</v>
      </c>
      <c r="I725" s="71" t="s">
        <v>790</v>
      </c>
      <c r="J725" s="71" t="s">
        <v>1432</v>
      </c>
      <c r="K725" s="71" t="s">
        <v>218</v>
      </c>
      <c r="L725" s="71" t="s">
        <v>8234</v>
      </c>
      <c r="M725" s="71" t="s">
        <v>8235</v>
      </c>
      <c r="N725" s="71"/>
      <c r="O725" s="71"/>
      <c r="P725" s="71"/>
      <c r="Q725" s="71"/>
      <c r="R725" s="71"/>
      <c r="S725" s="71"/>
      <c r="T725" s="71"/>
      <c r="U725" s="71"/>
      <c r="V725" s="71"/>
      <c r="W725" s="71"/>
      <c r="X725" s="71"/>
      <c r="Y725" s="71"/>
      <c r="Z725" s="71"/>
      <c r="AA725" s="71"/>
      <c r="AB725" s="71" t="s">
        <v>64</v>
      </c>
      <c r="AC725" s="71" t="s">
        <v>65</v>
      </c>
      <c r="AD725" s="71" t="s">
        <v>62</v>
      </c>
      <c r="AE725" s="71" t="s">
        <v>62</v>
      </c>
      <c r="AF725" s="71" t="s">
        <v>63</v>
      </c>
      <c r="AG725" s="71"/>
      <c r="AH725" s="71" t="s">
        <v>66</v>
      </c>
      <c r="AI725" s="71" t="s">
        <v>63</v>
      </c>
      <c r="AJ725" s="71" t="s">
        <v>63</v>
      </c>
      <c r="AK725" s="71" t="s">
        <v>63</v>
      </c>
      <c r="AL725" s="71" t="s">
        <v>62</v>
      </c>
      <c r="AM725" s="71" t="s">
        <v>63</v>
      </c>
      <c r="AN725" s="71"/>
      <c r="AO725" s="71"/>
      <c r="AP725" s="71" t="s">
        <v>8236</v>
      </c>
      <c r="AQ725" s="71" t="s">
        <v>790</v>
      </c>
      <c r="AR725" s="71" t="s">
        <v>62</v>
      </c>
      <c r="AS725" s="71"/>
      <c r="AT725" s="71" t="s">
        <v>63</v>
      </c>
      <c r="AU725" s="71"/>
      <c r="AV725" s="79" t="str" cm="1">
        <f t="array" ref="AV72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25" s="79" t="str" cm="1">
        <f t="array" ref="AW72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25" s="71" t="str" cm="1">
        <f t="array" ref="AX72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25" s="71"/>
      <c r="AZ725" s="71"/>
      <c r="BA725" s="71" t="s">
        <v>8237</v>
      </c>
      <c r="BB725" s="73" t="s">
        <v>7258</v>
      </c>
      <c r="BC725" s="36"/>
      <c r="BD725" s="35"/>
    </row>
    <row r="726" spans="1:56" ht="75" customHeight="1">
      <c r="A726" s="70">
        <v>725</v>
      </c>
      <c r="B726" s="71" t="s">
        <v>8238</v>
      </c>
      <c r="C726" s="71" t="s">
        <v>735</v>
      </c>
      <c r="D726" s="71" t="s">
        <v>8239</v>
      </c>
      <c r="E726" s="71" t="s">
        <v>1430</v>
      </c>
      <c r="F726" s="71" t="s">
        <v>231</v>
      </c>
      <c r="G726" s="71" t="s">
        <v>736</v>
      </c>
      <c r="H726" s="71" t="s">
        <v>217</v>
      </c>
      <c r="I726" s="71" t="s">
        <v>840</v>
      </c>
      <c r="J726" s="71" t="s">
        <v>1432</v>
      </c>
      <c r="K726" s="71" t="s">
        <v>315</v>
      </c>
      <c r="L726" s="71" t="s">
        <v>8240</v>
      </c>
      <c r="M726" s="71" t="s">
        <v>8241</v>
      </c>
      <c r="N726" s="71"/>
      <c r="O726" s="71"/>
      <c r="P726" s="71"/>
      <c r="Q726" s="71"/>
      <c r="R726" s="71"/>
      <c r="S726" s="71"/>
      <c r="T726" s="71"/>
      <c r="U726" s="71"/>
      <c r="V726" s="71"/>
      <c r="W726" s="71"/>
      <c r="X726" s="71"/>
      <c r="Y726" s="71"/>
      <c r="Z726" s="71"/>
      <c r="AA726" s="71"/>
      <c r="AB726" s="71" t="s">
        <v>64</v>
      </c>
      <c r="AC726" s="71" t="s">
        <v>65</v>
      </c>
      <c r="AD726" s="71" t="s">
        <v>62</v>
      </c>
      <c r="AE726" s="71" t="s">
        <v>62</v>
      </c>
      <c r="AF726" s="71" t="s">
        <v>63</v>
      </c>
      <c r="AG726" s="71"/>
      <c r="AH726" s="71" t="s">
        <v>1515</v>
      </c>
      <c r="AI726" s="71" t="s">
        <v>63</v>
      </c>
      <c r="AJ726" s="71" t="s">
        <v>63</v>
      </c>
      <c r="AK726" s="71" t="s">
        <v>63</v>
      </c>
      <c r="AL726" s="71" t="s">
        <v>62</v>
      </c>
      <c r="AM726" s="71" t="s">
        <v>63</v>
      </c>
      <c r="AN726" s="71"/>
      <c r="AO726" s="71"/>
      <c r="AP726" s="71" t="s">
        <v>8242</v>
      </c>
      <c r="AQ726" s="71" t="s">
        <v>8243</v>
      </c>
      <c r="AR726" s="71" t="s">
        <v>62</v>
      </c>
      <c r="AS726" s="71"/>
      <c r="AT726" s="71" t="s">
        <v>63</v>
      </c>
      <c r="AU726" s="71"/>
      <c r="AV726" s="79" t="str" cm="1">
        <f t="array" ref="AV72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26" s="79" t="str" cm="1">
        <f t="array" ref="AW72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26" s="71" t="str" cm="1">
        <f t="array" ref="AX72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26" s="71"/>
      <c r="AZ726" s="71"/>
      <c r="BA726" s="22" t="s">
        <v>8244</v>
      </c>
      <c r="BB726" s="73" t="s">
        <v>8245</v>
      </c>
      <c r="BC726" s="36"/>
      <c r="BD726" s="35"/>
    </row>
    <row r="727" spans="1:56" ht="75" customHeight="1">
      <c r="A727" s="70">
        <v>726</v>
      </c>
      <c r="B727" s="71" t="s">
        <v>8246</v>
      </c>
      <c r="C727" s="71" t="s">
        <v>735</v>
      </c>
      <c r="D727" s="71" t="s">
        <v>8247</v>
      </c>
      <c r="E727" s="71" t="s">
        <v>1461</v>
      </c>
      <c r="F727" s="71" t="s">
        <v>231</v>
      </c>
      <c r="G727" s="71" t="s">
        <v>736</v>
      </c>
      <c r="H727" s="71" t="s">
        <v>217</v>
      </c>
      <c r="I727" s="71" t="s">
        <v>194</v>
      </c>
      <c r="J727" s="71" t="s">
        <v>1432</v>
      </c>
      <c r="K727" s="71" t="s">
        <v>315</v>
      </c>
      <c r="L727" s="71" t="s">
        <v>8248</v>
      </c>
      <c r="M727" s="71" t="s">
        <v>8249</v>
      </c>
      <c r="N727" s="71"/>
      <c r="O727" s="71"/>
      <c r="P727" s="71"/>
      <c r="Q727" s="71"/>
      <c r="R727" s="71"/>
      <c r="S727" s="71"/>
      <c r="T727" s="71"/>
      <c r="U727" s="71"/>
      <c r="V727" s="71"/>
      <c r="W727" s="71"/>
      <c r="X727" s="71"/>
      <c r="Y727" s="71"/>
      <c r="Z727" s="71"/>
      <c r="AA727" s="71"/>
      <c r="AB727" s="71" t="s">
        <v>64</v>
      </c>
      <c r="AC727" s="71" t="s">
        <v>65</v>
      </c>
      <c r="AD727" s="71" t="s">
        <v>62</v>
      </c>
      <c r="AE727" s="71" t="s">
        <v>62</v>
      </c>
      <c r="AF727" s="71" t="s">
        <v>63</v>
      </c>
      <c r="AG727" s="71"/>
      <c r="AH727" s="71" t="s">
        <v>66</v>
      </c>
      <c r="AI727" s="71" t="s">
        <v>63</v>
      </c>
      <c r="AJ727" s="71" t="s">
        <v>63</v>
      </c>
      <c r="AK727" s="71" t="s">
        <v>63</v>
      </c>
      <c r="AL727" s="71" t="s">
        <v>62</v>
      </c>
      <c r="AM727" s="71" t="s">
        <v>63</v>
      </c>
      <c r="AN727" s="71"/>
      <c r="AO727" s="71"/>
      <c r="AP727" s="71" t="s">
        <v>8250</v>
      </c>
      <c r="AQ727" s="71" t="s">
        <v>8251</v>
      </c>
      <c r="AR727" s="71" t="s">
        <v>132</v>
      </c>
      <c r="AS727" s="71"/>
      <c r="AT727" s="71" t="s">
        <v>63</v>
      </c>
      <c r="AU727" s="71"/>
      <c r="AV727" s="79" t="str" cm="1">
        <f t="array" ref="AV72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27" s="79" t="str" cm="1">
        <f t="array" ref="AW72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27" s="71" t="str" cm="1">
        <f t="array" ref="AX72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27" s="71"/>
      <c r="AZ727" s="71"/>
      <c r="BA727" s="71" t="s">
        <v>8252</v>
      </c>
      <c r="BB727" s="73" t="s">
        <v>8253</v>
      </c>
      <c r="BC727" s="36"/>
      <c r="BD727" s="35"/>
    </row>
    <row r="728" spans="1:56" ht="75" customHeight="1">
      <c r="A728" s="70">
        <v>727</v>
      </c>
      <c r="B728" s="71" t="s">
        <v>8254</v>
      </c>
      <c r="C728" s="71" t="s">
        <v>735</v>
      </c>
      <c r="D728" s="71" t="s">
        <v>8255</v>
      </c>
      <c r="E728" s="71" t="s">
        <v>1478</v>
      </c>
      <c r="F728" s="71" t="s">
        <v>231</v>
      </c>
      <c r="G728" s="71" t="s">
        <v>736</v>
      </c>
      <c r="H728" s="71" t="s">
        <v>217</v>
      </c>
      <c r="I728" s="71" t="s">
        <v>250</v>
      </c>
      <c r="J728" s="71" t="s">
        <v>1432</v>
      </c>
      <c r="K728" s="71" t="s">
        <v>243</v>
      </c>
      <c r="L728" s="71" t="s">
        <v>8256</v>
      </c>
      <c r="M728" s="71" t="s">
        <v>8257</v>
      </c>
      <c r="N728" s="71"/>
      <c r="O728" s="71"/>
      <c r="P728" s="71"/>
      <c r="Q728" s="71"/>
      <c r="R728" s="71"/>
      <c r="S728" s="71"/>
      <c r="T728" s="71"/>
      <c r="U728" s="71"/>
      <c r="V728" s="71"/>
      <c r="W728" s="71"/>
      <c r="X728" s="71"/>
      <c r="Y728" s="71"/>
      <c r="Z728" s="71"/>
      <c r="AA728" s="71"/>
      <c r="AB728" s="71" t="s">
        <v>64</v>
      </c>
      <c r="AC728" s="71" t="s">
        <v>65</v>
      </c>
      <c r="AD728" s="71" t="s">
        <v>62</v>
      </c>
      <c r="AE728" s="71" t="s">
        <v>62</v>
      </c>
      <c r="AF728" s="71" t="s">
        <v>63</v>
      </c>
      <c r="AG728" s="71"/>
      <c r="AH728" s="71" t="s">
        <v>66</v>
      </c>
      <c r="AI728" s="71" t="s">
        <v>63</v>
      </c>
      <c r="AJ728" s="71" t="s">
        <v>63</v>
      </c>
      <c r="AK728" s="71" t="s">
        <v>63</v>
      </c>
      <c r="AL728" s="71" t="s">
        <v>62</v>
      </c>
      <c r="AM728" s="71" t="s">
        <v>63</v>
      </c>
      <c r="AN728" s="71"/>
      <c r="AO728" s="71"/>
      <c r="AP728" s="71" t="s">
        <v>8258</v>
      </c>
      <c r="AQ728" s="71" t="s">
        <v>250</v>
      </c>
      <c r="AR728" s="71" t="s">
        <v>62</v>
      </c>
      <c r="AS728" s="71"/>
      <c r="AT728" s="71" t="s">
        <v>62</v>
      </c>
      <c r="AU728" s="71"/>
      <c r="AV728" s="79" t="str" cm="1">
        <f t="array" ref="AV72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28" s="79" t="str" cm="1">
        <f t="array" ref="AW72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28" s="71" t="str" cm="1">
        <f t="array" ref="AX72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28" s="71"/>
      <c r="AZ728" s="71"/>
      <c r="BA728" s="71" t="s">
        <v>8259</v>
      </c>
      <c r="BB728" s="73" t="s">
        <v>8260</v>
      </c>
      <c r="BC728" s="36"/>
      <c r="BD728" s="35"/>
    </row>
    <row r="729" spans="1:56" ht="75" customHeight="1">
      <c r="A729" s="70">
        <v>728</v>
      </c>
      <c r="B729" s="71" t="s">
        <v>8261</v>
      </c>
      <c r="C729" s="71" t="s">
        <v>7470</v>
      </c>
      <c r="D729" s="71" t="s">
        <v>8262</v>
      </c>
      <c r="E729" s="71" t="s">
        <v>1565</v>
      </c>
      <c r="F729" s="71" t="s">
        <v>231</v>
      </c>
      <c r="G729" s="71" t="s">
        <v>736</v>
      </c>
      <c r="H729" s="71" t="s">
        <v>217</v>
      </c>
      <c r="I729" s="71" t="s">
        <v>840</v>
      </c>
      <c r="J729" s="71" t="s">
        <v>1432</v>
      </c>
      <c r="K729" s="71" t="s">
        <v>315</v>
      </c>
      <c r="L729" s="71" t="s">
        <v>8263</v>
      </c>
      <c r="M729" s="71" t="s">
        <v>8264</v>
      </c>
      <c r="N729" s="71"/>
      <c r="O729" s="71"/>
      <c r="P729" s="71"/>
      <c r="Q729" s="71"/>
      <c r="R729" s="71"/>
      <c r="S729" s="71"/>
      <c r="T729" s="71"/>
      <c r="U729" s="71"/>
      <c r="V729" s="71"/>
      <c r="W729" s="71"/>
      <c r="X729" s="71"/>
      <c r="Y729" s="71"/>
      <c r="Z729" s="71"/>
      <c r="AA729" s="71"/>
      <c r="AB729" s="71" t="s">
        <v>64</v>
      </c>
      <c r="AC729" s="71" t="s">
        <v>65</v>
      </c>
      <c r="AD729" s="71" t="s">
        <v>62</v>
      </c>
      <c r="AE729" s="71" t="s">
        <v>62</v>
      </c>
      <c r="AF729" s="71" t="s">
        <v>63</v>
      </c>
      <c r="AG729" s="71"/>
      <c r="AH729" s="71" t="s">
        <v>66</v>
      </c>
      <c r="AI729" s="71" t="s">
        <v>63</v>
      </c>
      <c r="AJ729" s="71" t="s">
        <v>63</v>
      </c>
      <c r="AK729" s="71" t="s">
        <v>63</v>
      </c>
      <c r="AL729" s="71" t="s">
        <v>62</v>
      </c>
      <c r="AM729" s="71" t="s">
        <v>63</v>
      </c>
      <c r="AN729" s="71"/>
      <c r="AO729" s="71"/>
      <c r="AP729" s="71" t="s">
        <v>8265</v>
      </c>
      <c r="AQ729" s="71" t="s">
        <v>840</v>
      </c>
      <c r="AR729" s="71" t="s">
        <v>62</v>
      </c>
      <c r="AS729" s="71"/>
      <c r="AT729" s="71" t="s">
        <v>63</v>
      </c>
      <c r="AU729" s="71"/>
      <c r="AV729" s="79" t="str" cm="1">
        <f t="array" ref="AV72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29" s="79" t="str" cm="1">
        <f t="array" ref="AW72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29" s="71" t="str" cm="1">
        <f t="array" ref="AX72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29" s="71"/>
      <c r="AZ729" s="71"/>
      <c r="BA729" s="71" t="s">
        <v>8266</v>
      </c>
      <c r="BB729" s="73" t="s">
        <v>8267</v>
      </c>
      <c r="BC729" s="36"/>
      <c r="BD729" s="35"/>
    </row>
    <row r="730" spans="1:56" ht="75" customHeight="1">
      <c r="A730" s="70">
        <v>729</v>
      </c>
      <c r="B730" s="71" t="s">
        <v>1165</v>
      </c>
      <c r="C730" s="71" t="s">
        <v>1142</v>
      </c>
      <c r="D730" s="71" t="s">
        <v>8268</v>
      </c>
      <c r="E730" s="71" t="s">
        <v>1430</v>
      </c>
      <c r="F730" s="71" t="s">
        <v>231</v>
      </c>
      <c r="G730" s="71" t="s">
        <v>232</v>
      </c>
      <c r="H730" s="71" t="s">
        <v>217</v>
      </c>
      <c r="I730" s="71" t="s">
        <v>285</v>
      </c>
      <c r="J730" s="71" t="s">
        <v>1432</v>
      </c>
      <c r="K730" s="71" t="s">
        <v>279</v>
      </c>
      <c r="L730" s="71" t="s">
        <v>8269</v>
      </c>
      <c r="M730" s="71" t="s">
        <v>8270</v>
      </c>
      <c r="N730" s="71"/>
      <c r="O730" s="71"/>
      <c r="P730" s="71"/>
      <c r="Q730" s="71"/>
      <c r="R730" s="71"/>
      <c r="S730" s="71"/>
      <c r="T730" s="71"/>
      <c r="U730" s="71"/>
      <c r="V730" s="71"/>
      <c r="W730" s="71"/>
      <c r="X730" s="71"/>
      <c r="Y730" s="71"/>
      <c r="Z730" s="71"/>
      <c r="AA730" s="71"/>
      <c r="AB730" s="71" t="s">
        <v>64</v>
      </c>
      <c r="AC730" s="71" t="s">
        <v>65</v>
      </c>
      <c r="AD730" s="71" t="s">
        <v>62</v>
      </c>
      <c r="AE730" s="71" t="s">
        <v>62</v>
      </c>
      <c r="AF730" s="71" t="s">
        <v>62</v>
      </c>
      <c r="AG730" s="71"/>
      <c r="AH730" s="71" t="s">
        <v>85</v>
      </c>
      <c r="AI730" s="71" t="s">
        <v>63</v>
      </c>
      <c r="AJ730" s="71" t="s">
        <v>63</v>
      </c>
      <c r="AK730" s="71" t="s">
        <v>63</v>
      </c>
      <c r="AL730" s="71" t="s">
        <v>62</v>
      </c>
      <c r="AM730" s="71" t="s">
        <v>63</v>
      </c>
      <c r="AN730" s="71"/>
      <c r="AO730" s="71"/>
      <c r="AP730" s="71" t="s">
        <v>8271</v>
      </c>
      <c r="AQ730" s="71" t="s">
        <v>8272</v>
      </c>
      <c r="AR730" s="71" t="s">
        <v>62</v>
      </c>
      <c r="AS730" s="71"/>
      <c r="AT730" s="71" t="s">
        <v>63</v>
      </c>
      <c r="AU730" s="71"/>
      <c r="AV730" s="79" t="str" cm="1">
        <f t="array" ref="AV73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30" s="79" t="str" cm="1">
        <f t="array" ref="AW73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30" s="71" t="str" cm="1">
        <f t="array" ref="AX73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30" s="71"/>
      <c r="AZ730" s="71"/>
      <c r="BA730" s="22" t="s">
        <v>8273</v>
      </c>
      <c r="BB730" s="73" t="s">
        <v>1174</v>
      </c>
      <c r="BC730" s="36"/>
      <c r="BD730" s="35"/>
    </row>
    <row r="731" spans="1:56" ht="75" customHeight="1">
      <c r="A731" s="70">
        <v>730</v>
      </c>
      <c r="B731" s="71" t="s">
        <v>8274</v>
      </c>
      <c r="C731" s="71" t="s">
        <v>735</v>
      </c>
      <c r="D731" s="71" t="s">
        <v>8275</v>
      </c>
      <c r="E731" s="71" t="s">
        <v>1461</v>
      </c>
      <c r="F731" s="71" t="s">
        <v>231</v>
      </c>
      <c r="G731" s="71" t="s">
        <v>736</v>
      </c>
      <c r="H731" s="71" t="s">
        <v>217</v>
      </c>
      <c r="I731" s="71" t="s">
        <v>840</v>
      </c>
      <c r="J731" s="71" t="s">
        <v>1432</v>
      </c>
      <c r="K731" s="71" t="s">
        <v>315</v>
      </c>
      <c r="L731" s="71" t="s">
        <v>8276</v>
      </c>
      <c r="M731" s="71" t="s">
        <v>8277</v>
      </c>
      <c r="N731" s="71"/>
      <c r="O731" s="71"/>
      <c r="P731" s="71"/>
      <c r="Q731" s="71"/>
      <c r="R731" s="71"/>
      <c r="S731" s="71"/>
      <c r="T731" s="71"/>
      <c r="U731" s="71"/>
      <c r="V731" s="71"/>
      <c r="W731" s="71"/>
      <c r="X731" s="71"/>
      <c r="Y731" s="71"/>
      <c r="Z731" s="71"/>
      <c r="AA731" s="71"/>
      <c r="AB731" s="71" t="s">
        <v>64</v>
      </c>
      <c r="AC731" s="71" t="s">
        <v>65</v>
      </c>
      <c r="AD731" s="71" t="s">
        <v>63</v>
      </c>
      <c r="AE731" s="71" t="s">
        <v>63</v>
      </c>
      <c r="AF731" s="71" t="s">
        <v>63</v>
      </c>
      <c r="AG731" s="71"/>
      <c r="AH731" s="71" t="s">
        <v>66</v>
      </c>
      <c r="AI731" s="71" t="s">
        <v>63</v>
      </c>
      <c r="AJ731" s="71" t="s">
        <v>63</v>
      </c>
      <c r="AK731" s="71" t="s">
        <v>63</v>
      </c>
      <c r="AL731" s="71" t="s">
        <v>132</v>
      </c>
      <c r="AM731" s="71" t="s">
        <v>63</v>
      </c>
      <c r="AN731" s="71"/>
      <c r="AO731" s="71"/>
      <c r="AP731" s="71" t="s">
        <v>8278</v>
      </c>
      <c r="AQ731" s="71" t="s">
        <v>8279</v>
      </c>
      <c r="AR731" s="71" t="s">
        <v>132</v>
      </c>
      <c r="AS731" s="71"/>
      <c r="AT731" s="71" t="s">
        <v>63</v>
      </c>
      <c r="AU731" s="71"/>
      <c r="AV731" s="79" t="str" cm="1">
        <f t="array" ref="AV73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31" s="79" t="str" cm="1">
        <f t="array" ref="AW73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31" s="71" t="str" cm="1">
        <f t="array" ref="AX73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31" s="71"/>
      <c r="AZ731" s="71"/>
      <c r="BA731" s="71" t="s">
        <v>8280</v>
      </c>
      <c r="BB731" s="73" t="s">
        <v>8281</v>
      </c>
      <c r="BC731" s="36"/>
      <c r="BD731" s="35"/>
    </row>
    <row r="732" spans="1:56" ht="75" customHeight="1">
      <c r="A732" s="70">
        <v>731</v>
      </c>
      <c r="B732" s="71" t="s">
        <v>8282</v>
      </c>
      <c r="C732" s="71" t="s">
        <v>735</v>
      </c>
      <c r="D732" s="71" t="s">
        <v>8283</v>
      </c>
      <c r="E732" s="71" t="s">
        <v>1502</v>
      </c>
      <c r="F732" s="71" t="s">
        <v>231</v>
      </c>
      <c r="G732" s="71" t="s">
        <v>584</v>
      </c>
      <c r="H732" s="71" t="s">
        <v>217</v>
      </c>
      <c r="I732" s="71" t="s">
        <v>1215</v>
      </c>
      <c r="J732" s="71" t="s">
        <v>1432</v>
      </c>
      <c r="K732" s="71" t="s">
        <v>243</v>
      </c>
      <c r="L732" s="71" t="s">
        <v>8284</v>
      </c>
      <c r="M732" s="71" t="s">
        <v>8285</v>
      </c>
      <c r="N732" s="71"/>
      <c r="O732" s="71"/>
      <c r="P732" s="71"/>
      <c r="Q732" s="71"/>
      <c r="R732" s="71"/>
      <c r="S732" s="71"/>
      <c r="T732" s="71"/>
      <c r="U732" s="71"/>
      <c r="V732" s="71"/>
      <c r="W732" s="71"/>
      <c r="X732" s="71"/>
      <c r="Y732" s="71"/>
      <c r="Z732" s="71"/>
      <c r="AA732" s="71"/>
      <c r="AB732" s="71" t="s">
        <v>64</v>
      </c>
      <c r="AC732" s="71" t="s">
        <v>65</v>
      </c>
      <c r="AD732" s="71" t="s">
        <v>62</v>
      </c>
      <c r="AE732" s="71" t="s">
        <v>62</v>
      </c>
      <c r="AF732" s="71" t="s">
        <v>63</v>
      </c>
      <c r="AG732" s="71"/>
      <c r="AH732" s="71" t="s">
        <v>66</v>
      </c>
      <c r="AI732" s="71" t="s">
        <v>63</v>
      </c>
      <c r="AJ732" s="71" t="s">
        <v>63</v>
      </c>
      <c r="AK732" s="71" t="s">
        <v>63</v>
      </c>
      <c r="AL732" s="71" t="s">
        <v>62</v>
      </c>
      <c r="AM732" s="71" t="s">
        <v>132</v>
      </c>
      <c r="AN732" s="71"/>
      <c r="AO732" s="71"/>
      <c r="AP732" s="71" t="s">
        <v>8286</v>
      </c>
      <c r="AQ732" s="71" t="s">
        <v>5784</v>
      </c>
      <c r="AR732" s="71" t="s">
        <v>62</v>
      </c>
      <c r="AS732" s="71"/>
      <c r="AT732" s="71" t="s">
        <v>63</v>
      </c>
      <c r="AU732" s="71"/>
      <c r="AV732" s="79" t="str" cm="1">
        <f t="array" ref="AV73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32" s="79" t="str" cm="1">
        <f t="array" ref="AW73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32" s="71" t="str" cm="1">
        <f t="array" ref="AX73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32" s="71"/>
      <c r="AZ732" s="71"/>
      <c r="BA732" s="22" t="s">
        <v>8287</v>
      </c>
      <c r="BB732" s="73" t="s">
        <v>5786</v>
      </c>
      <c r="BC732" s="36"/>
      <c r="BD732" s="35"/>
    </row>
    <row r="733" spans="1:56" ht="75" customHeight="1">
      <c r="A733" s="70">
        <v>732</v>
      </c>
      <c r="B733" s="71" t="s">
        <v>8288</v>
      </c>
      <c r="C733" s="71" t="s">
        <v>735</v>
      </c>
      <c r="D733" s="71" t="s">
        <v>8289</v>
      </c>
      <c r="E733" s="71" t="s">
        <v>1502</v>
      </c>
      <c r="F733" s="71" t="s">
        <v>231</v>
      </c>
      <c r="G733" s="71" t="s">
        <v>736</v>
      </c>
      <c r="H733" s="71" t="s">
        <v>217</v>
      </c>
      <c r="I733" s="71" t="s">
        <v>194</v>
      </c>
      <c r="J733" s="71" t="s">
        <v>1432</v>
      </c>
      <c r="K733" s="71" t="s">
        <v>315</v>
      </c>
      <c r="L733" s="71" t="s">
        <v>8290</v>
      </c>
      <c r="M733" s="71" t="s">
        <v>8291</v>
      </c>
      <c r="N733" s="71"/>
      <c r="O733" s="71"/>
      <c r="P733" s="71"/>
      <c r="Q733" s="71"/>
      <c r="R733" s="71"/>
      <c r="S733" s="71"/>
      <c r="T733" s="71"/>
      <c r="U733" s="71"/>
      <c r="V733" s="71"/>
      <c r="W733" s="71"/>
      <c r="X733" s="71"/>
      <c r="Y733" s="71"/>
      <c r="Z733" s="71"/>
      <c r="AA733" s="71"/>
      <c r="AB733" s="71" t="s">
        <v>64</v>
      </c>
      <c r="AC733" s="71" t="s">
        <v>65</v>
      </c>
      <c r="AD733" s="71" t="s">
        <v>62</v>
      </c>
      <c r="AE733" s="71" t="s">
        <v>63</v>
      </c>
      <c r="AF733" s="71" t="s">
        <v>63</v>
      </c>
      <c r="AG733" s="71"/>
      <c r="AH733" s="71" t="s">
        <v>66</v>
      </c>
      <c r="AI733" s="71" t="s">
        <v>63</v>
      </c>
      <c r="AJ733" s="71" t="s">
        <v>63</v>
      </c>
      <c r="AK733" s="71" t="s">
        <v>63</v>
      </c>
      <c r="AL733" s="71" t="s">
        <v>62</v>
      </c>
      <c r="AM733" s="71" t="s">
        <v>63</v>
      </c>
      <c r="AN733" s="71"/>
      <c r="AO733" s="71"/>
      <c r="AP733" s="71" t="s">
        <v>8292</v>
      </c>
      <c r="AQ733" s="71" t="s">
        <v>8293</v>
      </c>
      <c r="AR733" s="71" t="s">
        <v>62</v>
      </c>
      <c r="AS733" s="71"/>
      <c r="AT733" s="71" t="s">
        <v>63</v>
      </c>
      <c r="AU733" s="71"/>
      <c r="AV733" s="79" t="str" cm="1">
        <f t="array" ref="AV73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33" s="79" t="str" cm="1">
        <f t="array" ref="AW73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33" s="71" t="str" cm="1">
        <f t="array" ref="AX73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33" s="71"/>
      <c r="AZ733" s="71"/>
      <c r="BA733" s="22" t="s">
        <v>8294</v>
      </c>
      <c r="BB733" s="73" t="s">
        <v>8295</v>
      </c>
      <c r="BC733" s="36"/>
      <c r="BD733" s="35"/>
    </row>
    <row r="734" spans="1:56" ht="75" customHeight="1">
      <c r="A734" s="70">
        <v>733</v>
      </c>
      <c r="B734" s="71" t="s">
        <v>8296</v>
      </c>
      <c r="C734" s="71" t="s">
        <v>735</v>
      </c>
      <c r="D734" s="71" t="s">
        <v>8297</v>
      </c>
      <c r="E734" s="71" t="s">
        <v>1452</v>
      </c>
      <c r="F734" s="71" t="s">
        <v>231</v>
      </c>
      <c r="G734" s="71" t="s">
        <v>736</v>
      </c>
      <c r="H734" s="71" t="s">
        <v>217</v>
      </c>
      <c r="I734" s="71" t="s">
        <v>1215</v>
      </c>
      <c r="J734" s="71" t="s">
        <v>1432</v>
      </c>
      <c r="K734" s="71" t="s">
        <v>243</v>
      </c>
      <c r="L734" s="71" t="s">
        <v>8298</v>
      </c>
      <c r="M734" s="71" t="s">
        <v>8299</v>
      </c>
      <c r="N734" s="71"/>
      <c r="O734" s="71"/>
      <c r="P734" s="71"/>
      <c r="Q734" s="71"/>
      <c r="R734" s="71"/>
      <c r="S734" s="71"/>
      <c r="T734" s="71"/>
      <c r="U734" s="71"/>
      <c r="V734" s="71"/>
      <c r="W734" s="71"/>
      <c r="X734" s="71"/>
      <c r="Y734" s="71"/>
      <c r="Z734" s="71"/>
      <c r="AA734" s="71"/>
      <c r="AB734" s="71" t="s">
        <v>64</v>
      </c>
      <c r="AC734" s="71" t="s">
        <v>65</v>
      </c>
      <c r="AD734" s="71" t="s">
        <v>62</v>
      </c>
      <c r="AE734" s="71" t="s">
        <v>62</v>
      </c>
      <c r="AF734" s="71" t="s">
        <v>63</v>
      </c>
      <c r="AG734" s="71"/>
      <c r="AH734" s="71" t="s">
        <v>66</v>
      </c>
      <c r="AI734" s="71" t="s">
        <v>63</v>
      </c>
      <c r="AJ734" s="71" t="s">
        <v>63</v>
      </c>
      <c r="AK734" s="71" t="s">
        <v>63</v>
      </c>
      <c r="AL734" s="71" t="s">
        <v>62</v>
      </c>
      <c r="AM734" s="71" t="s">
        <v>63</v>
      </c>
      <c r="AN734" s="71"/>
      <c r="AO734" s="71"/>
      <c r="AP734" s="71" t="s">
        <v>8300</v>
      </c>
      <c r="AQ734" s="71" t="s">
        <v>8301</v>
      </c>
      <c r="AR734" s="71" t="s">
        <v>62</v>
      </c>
      <c r="AS734" s="71"/>
      <c r="AT734" s="71" t="s">
        <v>63</v>
      </c>
      <c r="AU734" s="71"/>
      <c r="AV734" s="79" t="str" cm="1">
        <f t="array" ref="AV73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34" s="79" t="str" cm="1">
        <f t="array" ref="AW73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34" s="71" t="str" cm="1">
        <f t="array" ref="AX73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34" s="71"/>
      <c r="AZ734" s="71"/>
      <c r="BA734" s="22" t="s">
        <v>8302</v>
      </c>
      <c r="BB734" s="73" t="s">
        <v>5040</v>
      </c>
      <c r="BC734" s="36"/>
      <c r="BD734" s="35"/>
    </row>
    <row r="735" spans="1:56" ht="75" customHeight="1">
      <c r="A735" s="70">
        <v>734</v>
      </c>
      <c r="B735" s="71" t="s">
        <v>8303</v>
      </c>
      <c r="C735" s="71" t="s">
        <v>735</v>
      </c>
      <c r="D735" s="71" t="s">
        <v>8304</v>
      </c>
      <c r="E735" s="71" t="s">
        <v>1478</v>
      </c>
      <c r="F735" s="71" t="s">
        <v>231</v>
      </c>
      <c r="G735" s="71" t="s">
        <v>584</v>
      </c>
      <c r="H735" s="71" t="s">
        <v>217</v>
      </c>
      <c r="I735" s="71" t="s">
        <v>988</v>
      </c>
      <c r="J735" s="71" t="s">
        <v>1432</v>
      </c>
      <c r="K735" s="71" t="s">
        <v>243</v>
      </c>
      <c r="L735" s="71" t="s">
        <v>8305</v>
      </c>
      <c r="M735" s="71" t="s">
        <v>8306</v>
      </c>
      <c r="N735" s="71"/>
      <c r="O735" s="71"/>
      <c r="P735" s="71"/>
      <c r="Q735" s="71"/>
      <c r="R735" s="71"/>
      <c r="S735" s="71"/>
      <c r="T735" s="71"/>
      <c r="U735" s="71"/>
      <c r="V735" s="71"/>
      <c r="W735" s="71"/>
      <c r="X735" s="71"/>
      <c r="Y735" s="71"/>
      <c r="Z735" s="71"/>
      <c r="AA735" s="71"/>
      <c r="AB735" s="71" t="s">
        <v>64</v>
      </c>
      <c r="AC735" s="71" t="s">
        <v>65</v>
      </c>
      <c r="AD735" s="71" t="s">
        <v>62</v>
      </c>
      <c r="AE735" s="71" t="s">
        <v>62</v>
      </c>
      <c r="AF735" s="71" t="s">
        <v>63</v>
      </c>
      <c r="AG735" s="71"/>
      <c r="AH735" s="71" t="s">
        <v>66</v>
      </c>
      <c r="AI735" s="71" t="s">
        <v>63</v>
      </c>
      <c r="AJ735" s="71" t="s">
        <v>63</v>
      </c>
      <c r="AK735" s="71" t="s">
        <v>63</v>
      </c>
      <c r="AL735" s="71" t="s">
        <v>62</v>
      </c>
      <c r="AM735" s="71" t="s">
        <v>63</v>
      </c>
      <c r="AN735" s="71"/>
      <c r="AO735" s="71"/>
      <c r="AP735" s="71" t="s">
        <v>8307</v>
      </c>
      <c r="AQ735" s="71" t="s">
        <v>8308</v>
      </c>
      <c r="AR735" s="71" t="s">
        <v>132</v>
      </c>
      <c r="AS735" s="71"/>
      <c r="AT735" s="71" t="s">
        <v>63</v>
      </c>
      <c r="AU735" s="71"/>
      <c r="AV735" s="79" t="str" cm="1">
        <f t="array" ref="AV73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35" s="79" t="str" cm="1">
        <f t="array" ref="AW73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35" s="71" t="str" cm="1">
        <f t="array" ref="AX73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35" s="71"/>
      <c r="AZ735" s="71"/>
      <c r="BA735" s="71" t="s">
        <v>8309</v>
      </c>
      <c r="BB735" s="73" t="s">
        <v>8310</v>
      </c>
      <c r="BC735" s="36"/>
      <c r="BD735" s="35"/>
    </row>
    <row r="736" spans="1:56" ht="75" customHeight="1">
      <c r="A736" s="70">
        <v>735</v>
      </c>
      <c r="B736" s="71" t="s">
        <v>8311</v>
      </c>
      <c r="C736" s="71" t="s">
        <v>735</v>
      </c>
      <c r="D736" s="71" t="s">
        <v>8312</v>
      </c>
      <c r="E736" s="71" t="s">
        <v>1461</v>
      </c>
      <c r="F736" s="71" t="s">
        <v>231</v>
      </c>
      <c r="G736" s="71" t="s">
        <v>736</v>
      </c>
      <c r="H736" s="71" t="s">
        <v>217</v>
      </c>
      <c r="I736" s="71" t="s">
        <v>1215</v>
      </c>
      <c r="J736" s="71" t="s">
        <v>1432</v>
      </c>
      <c r="K736" s="71" t="s">
        <v>243</v>
      </c>
      <c r="L736" s="71" t="s">
        <v>8313</v>
      </c>
      <c r="M736" s="71" t="s">
        <v>8314</v>
      </c>
      <c r="N736" s="71"/>
      <c r="O736" s="71"/>
      <c r="P736" s="71"/>
      <c r="Q736" s="71"/>
      <c r="R736" s="71"/>
      <c r="S736" s="71"/>
      <c r="T736" s="71"/>
      <c r="U736" s="71"/>
      <c r="V736" s="71"/>
      <c r="W736" s="71"/>
      <c r="X736" s="71"/>
      <c r="Y736" s="71"/>
      <c r="Z736" s="71"/>
      <c r="AA736" s="71"/>
      <c r="AB736" s="71" t="s">
        <v>64</v>
      </c>
      <c r="AC736" s="71" t="s">
        <v>65</v>
      </c>
      <c r="AD736" s="71" t="s">
        <v>62</v>
      </c>
      <c r="AE736" s="71" t="s">
        <v>62</v>
      </c>
      <c r="AF736" s="71" t="s">
        <v>63</v>
      </c>
      <c r="AG736" s="71"/>
      <c r="AH736" s="71" t="s">
        <v>66</v>
      </c>
      <c r="AI736" s="71" t="s">
        <v>63</v>
      </c>
      <c r="AJ736" s="71" t="s">
        <v>63</v>
      </c>
      <c r="AK736" s="71" t="s">
        <v>63</v>
      </c>
      <c r="AL736" s="71" t="s">
        <v>62</v>
      </c>
      <c r="AM736" s="71" t="s">
        <v>62</v>
      </c>
      <c r="AN736" s="71"/>
      <c r="AO736" s="71"/>
      <c r="AP736" s="71" t="s">
        <v>8315</v>
      </c>
      <c r="AQ736" s="71" t="s">
        <v>1004</v>
      </c>
      <c r="AR736" s="71" t="s">
        <v>62</v>
      </c>
      <c r="AS736" s="71"/>
      <c r="AT736" s="71" t="s">
        <v>63</v>
      </c>
      <c r="AU736" s="71"/>
      <c r="AV736" s="79" t="str" cm="1">
        <f t="array" ref="AV73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36" s="79" t="str" cm="1">
        <f t="array" ref="AW73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36" s="71" t="str" cm="1">
        <f t="array" ref="AX73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36" s="71"/>
      <c r="AZ736" s="71"/>
      <c r="BA736" s="22" t="s">
        <v>8316</v>
      </c>
      <c r="BB736" s="73" t="s">
        <v>8317</v>
      </c>
      <c r="BC736" s="36"/>
      <c r="BD736" s="35"/>
    </row>
    <row r="737" spans="1:56" ht="75" customHeight="1">
      <c r="A737" s="70">
        <v>736</v>
      </c>
      <c r="B737" s="71" t="s">
        <v>8318</v>
      </c>
      <c r="C737" s="71" t="s">
        <v>735</v>
      </c>
      <c r="D737" s="71" t="s">
        <v>8319</v>
      </c>
      <c r="E737" s="71" t="s">
        <v>1486</v>
      </c>
      <c r="F737" s="71" t="s">
        <v>231</v>
      </c>
      <c r="G737" s="71" t="s">
        <v>736</v>
      </c>
      <c r="H737" s="71" t="s">
        <v>217</v>
      </c>
      <c r="I737" s="71" t="s">
        <v>1215</v>
      </c>
      <c r="J737" s="71" t="s">
        <v>1432</v>
      </c>
      <c r="K737" s="71" t="s">
        <v>243</v>
      </c>
      <c r="L737" s="71" t="s">
        <v>8320</v>
      </c>
      <c r="M737" s="71" t="s">
        <v>8321</v>
      </c>
      <c r="N737" s="71"/>
      <c r="O737" s="71"/>
      <c r="P737" s="71"/>
      <c r="Q737" s="71"/>
      <c r="R737" s="71"/>
      <c r="S737" s="71"/>
      <c r="T737" s="71"/>
      <c r="U737" s="71"/>
      <c r="V737" s="71"/>
      <c r="W737" s="71"/>
      <c r="X737" s="71"/>
      <c r="Y737" s="71"/>
      <c r="Z737" s="71"/>
      <c r="AA737" s="71"/>
      <c r="AB737" s="71" t="s">
        <v>64</v>
      </c>
      <c r="AC737" s="71" t="s">
        <v>65</v>
      </c>
      <c r="AD737" s="71" t="s">
        <v>62</v>
      </c>
      <c r="AE737" s="71" t="s">
        <v>62</v>
      </c>
      <c r="AF737" s="71" t="s">
        <v>63</v>
      </c>
      <c r="AG737" s="71"/>
      <c r="AH737" s="71" t="s">
        <v>66</v>
      </c>
      <c r="AI737" s="71" t="s">
        <v>63</v>
      </c>
      <c r="AJ737" s="71" t="s">
        <v>63</v>
      </c>
      <c r="AK737" s="71" t="s">
        <v>63</v>
      </c>
      <c r="AL737" s="71" t="s">
        <v>62</v>
      </c>
      <c r="AM737" s="71" t="s">
        <v>63</v>
      </c>
      <c r="AN737" s="71"/>
      <c r="AO737" s="71"/>
      <c r="AP737" s="71" t="s">
        <v>8322</v>
      </c>
      <c r="AQ737" s="71" t="s">
        <v>7272</v>
      </c>
      <c r="AR737" s="71" t="s">
        <v>62</v>
      </c>
      <c r="AS737" s="71"/>
      <c r="AT737" s="71" t="s">
        <v>63</v>
      </c>
      <c r="AU737" s="71"/>
      <c r="AV737" s="79" t="str" cm="1">
        <f t="array" ref="AV73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37" s="79" t="str" cm="1">
        <f t="array" ref="AW73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37" s="71" t="str" cm="1">
        <f t="array" ref="AX73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37" s="71"/>
      <c r="AZ737" s="71"/>
      <c r="BA737" s="22" t="s">
        <v>8323</v>
      </c>
      <c r="BB737" s="73" t="s">
        <v>4450</v>
      </c>
      <c r="BC737" s="36"/>
      <c r="BD737" s="35"/>
    </row>
    <row r="738" spans="1:56" ht="75" customHeight="1">
      <c r="A738" s="70">
        <v>737</v>
      </c>
      <c r="B738" s="71" t="s">
        <v>8324</v>
      </c>
      <c r="C738" s="71" t="s">
        <v>735</v>
      </c>
      <c r="D738" s="71" t="s">
        <v>8325</v>
      </c>
      <c r="E738" s="71" t="s">
        <v>1505</v>
      </c>
      <c r="F738" s="71" t="s">
        <v>231</v>
      </c>
      <c r="G738" s="71" t="s">
        <v>736</v>
      </c>
      <c r="H738" s="71" t="s">
        <v>217</v>
      </c>
      <c r="I738" s="71" t="s">
        <v>250</v>
      </c>
      <c r="J738" s="71" t="s">
        <v>1432</v>
      </c>
      <c r="K738" s="71" t="s">
        <v>243</v>
      </c>
      <c r="L738" s="71" t="s">
        <v>8326</v>
      </c>
      <c r="M738" s="71" t="s">
        <v>8327</v>
      </c>
      <c r="N738" s="71"/>
      <c r="O738" s="71"/>
      <c r="P738" s="71"/>
      <c r="Q738" s="71"/>
      <c r="R738" s="71"/>
      <c r="S738" s="71"/>
      <c r="T738" s="71"/>
      <c r="U738" s="71"/>
      <c r="V738" s="71"/>
      <c r="W738" s="71"/>
      <c r="X738" s="71"/>
      <c r="Y738" s="71"/>
      <c r="Z738" s="71"/>
      <c r="AA738" s="71"/>
      <c r="AB738" s="71" t="s">
        <v>64</v>
      </c>
      <c r="AC738" s="71" t="s">
        <v>65</v>
      </c>
      <c r="AD738" s="71" t="s">
        <v>62</v>
      </c>
      <c r="AE738" s="71" t="s">
        <v>62</v>
      </c>
      <c r="AF738" s="71" t="s">
        <v>63</v>
      </c>
      <c r="AG738" s="71"/>
      <c r="AH738" s="71" t="s">
        <v>66</v>
      </c>
      <c r="AI738" s="71" t="s">
        <v>63</v>
      </c>
      <c r="AJ738" s="71" t="s">
        <v>63</v>
      </c>
      <c r="AK738" s="71" t="s">
        <v>63</v>
      </c>
      <c r="AL738" s="71" t="s">
        <v>62</v>
      </c>
      <c r="AM738" s="71" t="s">
        <v>63</v>
      </c>
      <c r="AN738" s="71"/>
      <c r="AO738" s="71"/>
      <c r="AP738" s="71" t="s">
        <v>8328</v>
      </c>
      <c r="AQ738" s="71" t="s">
        <v>8329</v>
      </c>
      <c r="AR738" s="71" t="s">
        <v>62</v>
      </c>
      <c r="AS738" s="71"/>
      <c r="AT738" s="71" t="s">
        <v>63</v>
      </c>
      <c r="AU738" s="71"/>
      <c r="AV738" s="79" t="str" cm="1">
        <f t="array" ref="AV73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38" s="79" t="str" cm="1">
        <f t="array" ref="AW73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38" s="71" t="str" cm="1">
        <f t="array" ref="AX73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38" s="71"/>
      <c r="AZ738" s="71"/>
      <c r="BA738" s="71" t="s">
        <v>8330</v>
      </c>
      <c r="BB738" s="73" t="s">
        <v>7127</v>
      </c>
      <c r="BC738" s="36"/>
      <c r="BD738" s="35"/>
    </row>
    <row r="739" spans="1:56" ht="75" customHeight="1">
      <c r="A739" s="70">
        <v>738</v>
      </c>
      <c r="B739" s="71" t="s">
        <v>8331</v>
      </c>
      <c r="C739" s="71" t="s">
        <v>735</v>
      </c>
      <c r="D739" s="71" t="s">
        <v>8332</v>
      </c>
      <c r="E739" s="71" t="s">
        <v>1748</v>
      </c>
      <c r="F739" s="71" t="s">
        <v>231</v>
      </c>
      <c r="G739" s="71" t="s">
        <v>736</v>
      </c>
      <c r="H739" s="71" t="s">
        <v>217</v>
      </c>
      <c r="I739" s="71" t="s">
        <v>1215</v>
      </c>
      <c r="J739" s="71" t="s">
        <v>1432</v>
      </c>
      <c r="K739" s="71" t="s">
        <v>243</v>
      </c>
      <c r="L739" s="71" t="s">
        <v>8333</v>
      </c>
      <c r="M739" s="71" t="s">
        <v>8334</v>
      </c>
      <c r="N739" s="71"/>
      <c r="O739" s="71"/>
      <c r="P739" s="71"/>
      <c r="Q739" s="71"/>
      <c r="R739" s="71"/>
      <c r="S739" s="71"/>
      <c r="T739" s="71"/>
      <c r="U739" s="71"/>
      <c r="V739" s="71"/>
      <c r="W739" s="71"/>
      <c r="X739" s="71"/>
      <c r="Y739" s="71"/>
      <c r="Z739" s="71"/>
      <c r="AA739" s="71"/>
      <c r="AB739" s="71" t="s">
        <v>64</v>
      </c>
      <c r="AC739" s="71" t="s">
        <v>65</v>
      </c>
      <c r="AD739" s="71" t="s">
        <v>62</v>
      </c>
      <c r="AE739" s="71" t="s">
        <v>62</v>
      </c>
      <c r="AF739" s="71" t="s">
        <v>63</v>
      </c>
      <c r="AG739" s="71"/>
      <c r="AH739" s="71" t="s">
        <v>66</v>
      </c>
      <c r="AI739" s="71" t="s">
        <v>63</v>
      </c>
      <c r="AJ739" s="71" t="s">
        <v>63</v>
      </c>
      <c r="AK739" s="71" t="s">
        <v>63</v>
      </c>
      <c r="AL739" s="71" t="s">
        <v>62</v>
      </c>
      <c r="AM739" s="71" t="s">
        <v>63</v>
      </c>
      <c r="AN739" s="71"/>
      <c r="AO739" s="71"/>
      <c r="AP739" s="71" t="s">
        <v>8335</v>
      </c>
      <c r="AQ739" s="71" t="s">
        <v>8336</v>
      </c>
      <c r="AR739" s="71" t="s">
        <v>62</v>
      </c>
      <c r="AS739" s="71"/>
      <c r="AT739" s="71" t="s">
        <v>63</v>
      </c>
      <c r="AU739" s="71"/>
      <c r="AV739" s="79" t="str" cm="1">
        <f t="array" ref="AV73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39" s="79" t="str" cm="1">
        <f t="array" ref="AW73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39" s="71" t="str" cm="1">
        <f t="array" ref="AX73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39" s="71"/>
      <c r="AZ739" s="71"/>
      <c r="BA739" s="71" t="s">
        <v>8337</v>
      </c>
      <c r="BB739" s="73" t="s">
        <v>4223</v>
      </c>
      <c r="BC739" s="36"/>
      <c r="BD739" s="35"/>
    </row>
    <row r="740" spans="1:56" ht="75" customHeight="1">
      <c r="A740" s="70">
        <v>739</v>
      </c>
      <c r="B740" s="71" t="s">
        <v>8338</v>
      </c>
      <c r="C740" s="71" t="s">
        <v>735</v>
      </c>
      <c r="D740" s="71" t="s">
        <v>8339</v>
      </c>
      <c r="E740" s="71" t="s">
        <v>1479</v>
      </c>
      <c r="F740" s="71" t="s">
        <v>231</v>
      </c>
      <c r="G740" s="71" t="s">
        <v>736</v>
      </c>
      <c r="H740" s="71" t="s">
        <v>217</v>
      </c>
      <c r="I740" s="71" t="s">
        <v>2154</v>
      </c>
      <c r="J740" s="71" t="s">
        <v>1432</v>
      </c>
      <c r="K740" s="71" t="s">
        <v>243</v>
      </c>
      <c r="L740" s="71" t="s">
        <v>8340</v>
      </c>
      <c r="M740" s="71" t="s">
        <v>8341</v>
      </c>
      <c r="N740" s="71"/>
      <c r="O740" s="71"/>
      <c r="P740" s="71"/>
      <c r="Q740" s="71"/>
      <c r="R740" s="71"/>
      <c r="S740" s="71"/>
      <c r="T740" s="71"/>
      <c r="U740" s="71"/>
      <c r="V740" s="71"/>
      <c r="W740" s="71"/>
      <c r="X740" s="71"/>
      <c r="Y740" s="71"/>
      <c r="Z740" s="71"/>
      <c r="AA740" s="71"/>
      <c r="AB740" s="71" t="s">
        <v>64</v>
      </c>
      <c r="AC740" s="71" t="s">
        <v>65</v>
      </c>
      <c r="AD740" s="71" t="s">
        <v>62</v>
      </c>
      <c r="AE740" s="71" t="s">
        <v>62</v>
      </c>
      <c r="AF740" s="71" t="s">
        <v>63</v>
      </c>
      <c r="AG740" s="71"/>
      <c r="AH740" s="71" t="s">
        <v>66</v>
      </c>
      <c r="AI740" s="71" t="s">
        <v>63</v>
      </c>
      <c r="AJ740" s="71" t="s">
        <v>63</v>
      </c>
      <c r="AK740" s="71" t="s">
        <v>63</v>
      </c>
      <c r="AL740" s="71" t="s">
        <v>62</v>
      </c>
      <c r="AM740" s="71" t="s">
        <v>63</v>
      </c>
      <c r="AN740" s="71"/>
      <c r="AO740" s="71"/>
      <c r="AP740" s="71" t="s">
        <v>8342</v>
      </c>
      <c r="AQ740" s="71" t="s">
        <v>8343</v>
      </c>
      <c r="AR740" s="71" t="s">
        <v>62</v>
      </c>
      <c r="AS740" s="71"/>
      <c r="AT740" s="71" t="s">
        <v>63</v>
      </c>
      <c r="AU740" s="71"/>
      <c r="AV740" s="79" t="str" cm="1">
        <f t="array" ref="AV74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40" s="79" t="str" cm="1">
        <f t="array" ref="AW74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40" s="71" t="str" cm="1">
        <f t="array" ref="AX74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40" s="71"/>
      <c r="AZ740" s="71"/>
      <c r="BA740" s="22" t="s">
        <v>8344</v>
      </c>
      <c r="BB740" s="73" t="s">
        <v>8345</v>
      </c>
      <c r="BC740" s="36"/>
      <c r="BD740" s="35"/>
    </row>
    <row r="741" spans="1:56" ht="75" customHeight="1">
      <c r="A741" s="70">
        <v>740</v>
      </c>
      <c r="B741" s="71" t="s">
        <v>8346</v>
      </c>
      <c r="C741" s="71" t="s">
        <v>7471</v>
      </c>
      <c r="D741" s="71" t="s">
        <v>8347</v>
      </c>
      <c r="E741" s="71" t="s">
        <v>1502</v>
      </c>
      <c r="F741" s="71" t="s">
        <v>231</v>
      </c>
      <c r="G741" s="71" t="s">
        <v>584</v>
      </c>
      <c r="H741" s="71" t="s">
        <v>233</v>
      </c>
      <c r="I741" s="71" t="s">
        <v>1968</v>
      </c>
      <c r="J741" s="71" t="s">
        <v>1432</v>
      </c>
      <c r="K741" s="71" t="s">
        <v>243</v>
      </c>
      <c r="L741" s="71" t="s">
        <v>8348</v>
      </c>
      <c r="M741" s="71" t="s">
        <v>8349</v>
      </c>
      <c r="N741" s="71" t="s">
        <v>1502</v>
      </c>
      <c r="O741" s="71" t="s">
        <v>1668</v>
      </c>
      <c r="P741" s="71"/>
      <c r="Q741" s="71"/>
      <c r="R741" s="71"/>
      <c r="S741" s="71"/>
      <c r="T741" s="71"/>
      <c r="U741" s="71"/>
      <c r="V741" s="71"/>
      <c r="W741" s="71"/>
      <c r="X741" s="71"/>
      <c r="Y741" s="71"/>
      <c r="Z741" s="71"/>
      <c r="AA741" s="71"/>
      <c r="AB741" s="71" t="s">
        <v>64</v>
      </c>
      <c r="AC741" s="71" t="s">
        <v>100</v>
      </c>
      <c r="AD741" s="71" t="s">
        <v>62</v>
      </c>
      <c r="AE741" s="71" t="s">
        <v>63</v>
      </c>
      <c r="AF741" s="71" t="s">
        <v>63</v>
      </c>
      <c r="AG741" s="71"/>
      <c r="AH741" s="71" t="s">
        <v>66</v>
      </c>
      <c r="AI741" s="71" t="s">
        <v>63</v>
      </c>
      <c r="AJ741" s="71" t="s">
        <v>63</v>
      </c>
      <c r="AK741" s="71" t="s">
        <v>63</v>
      </c>
      <c r="AL741" s="71" t="s">
        <v>62</v>
      </c>
      <c r="AM741" s="71" t="s">
        <v>63</v>
      </c>
      <c r="AN741" s="71"/>
      <c r="AO741" s="71"/>
      <c r="AP741" s="71" t="s">
        <v>8350</v>
      </c>
      <c r="AQ741" s="71" t="s">
        <v>8351</v>
      </c>
      <c r="AR741" s="71" t="s">
        <v>62</v>
      </c>
      <c r="AS741" s="71"/>
      <c r="AT741" s="71" t="s">
        <v>63</v>
      </c>
      <c r="AU741" s="71"/>
      <c r="AV741" s="79" t="str" cm="1">
        <f t="array" ref="AV74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41" s="79" t="str" cm="1">
        <f t="array" ref="AW74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41" s="71" t="str" cm="1">
        <f t="array" ref="AX74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41" s="71"/>
      <c r="AZ741" s="71"/>
      <c r="BA741" s="22" t="s">
        <v>8352</v>
      </c>
      <c r="BB741" s="73" t="s">
        <v>8353</v>
      </c>
      <c r="BC741" s="36"/>
      <c r="BD741" s="35"/>
    </row>
    <row r="742" spans="1:56" ht="75" customHeight="1">
      <c r="A742" s="70">
        <v>741</v>
      </c>
      <c r="B742" s="71" t="s">
        <v>8354</v>
      </c>
      <c r="C742" s="71" t="s">
        <v>735</v>
      </c>
      <c r="D742" s="71" t="s">
        <v>8355</v>
      </c>
      <c r="E742" s="71" t="s">
        <v>1494</v>
      </c>
      <c r="F742" s="71" t="s">
        <v>231</v>
      </c>
      <c r="G742" s="71" t="s">
        <v>736</v>
      </c>
      <c r="H742" s="71" t="s">
        <v>217</v>
      </c>
      <c r="I742" s="71" t="s">
        <v>1215</v>
      </c>
      <c r="J742" s="71" t="s">
        <v>1432</v>
      </c>
      <c r="K742" s="71" t="s">
        <v>243</v>
      </c>
      <c r="L742" s="71" t="s">
        <v>8356</v>
      </c>
      <c r="M742" s="71" t="s">
        <v>8357</v>
      </c>
      <c r="N742" s="71"/>
      <c r="O742" s="71"/>
      <c r="P742" s="71"/>
      <c r="Q742" s="71"/>
      <c r="R742" s="71"/>
      <c r="S742" s="71"/>
      <c r="T742" s="71"/>
      <c r="U742" s="71"/>
      <c r="V742" s="71"/>
      <c r="W742" s="71"/>
      <c r="X742" s="71"/>
      <c r="Y742" s="71"/>
      <c r="Z742" s="71"/>
      <c r="AA742" s="71"/>
      <c r="AB742" s="71" t="s">
        <v>64</v>
      </c>
      <c r="AC742" s="71" t="s">
        <v>65</v>
      </c>
      <c r="AD742" s="71" t="s">
        <v>62</v>
      </c>
      <c r="AE742" s="71" t="s">
        <v>62</v>
      </c>
      <c r="AF742" s="71" t="s">
        <v>63</v>
      </c>
      <c r="AG742" s="71"/>
      <c r="AH742" s="71" t="s">
        <v>66</v>
      </c>
      <c r="AI742" s="71" t="s">
        <v>63</v>
      </c>
      <c r="AJ742" s="71" t="s">
        <v>63</v>
      </c>
      <c r="AK742" s="71" t="s">
        <v>63</v>
      </c>
      <c r="AL742" s="71" t="s">
        <v>62</v>
      </c>
      <c r="AM742" s="71" t="s">
        <v>63</v>
      </c>
      <c r="AN742" s="71"/>
      <c r="AO742" s="71"/>
      <c r="AP742" s="71" t="s">
        <v>8358</v>
      </c>
      <c r="AQ742" s="71" t="s">
        <v>1215</v>
      </c>
      <c r="AR742" s="71" t="s">
        <v>62</v>
      </c>
      <c r="AS742" s="71"/>
      <c r="AT742" s="71" t="s">
        <v>63</v>
      </c>
      <c r="AU742" s="71"/>
      <c r="AV742" s="79" t="str" cm="1">
        <f t="array" ref="AV74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42" s="79" t="str" cm="1">
        <f t="array" ref="AW74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42" s="71" t="str" cm="1">
        <f t="array" ref="AX74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42" s="71"/>
      <c r="AZ742" s="71"/>
      <c r="BA742" s="71" t="s">
        <v>8359</v>
      </c>
      <c r="BB742" s="73" t="s">
        <v>8360</v>
      </c>
      <c r="BC742" s="36"/>
      <c r="BD742" s="35"/>
    </row>
    <row r="743" spans="1:56" ht="75" customHeight="1">
      <c r="A743" s="70">
        <v>742</v>
      </c>
      <c r="B743" s="71" t="s">
        <v>8361</v>
      </c>
      <c r="C743" s="71" t="s">
        <v>735</v>
      </c>
      <c r="D743" s="71" t="s">
        <v>8362</v>
      </c>
      <c r="E743" s="71" t="s">
        <v>1486</v>
      </c>
      <c r="F743" s="71" t="s">
        <v>231</v>
      </c>
      <c r="G743" s="71" t="s">
        <v>736</v>
      </c>
      <c r="H743" s="71" t="s">
        <v>217</v>
      </c>
      <c r="I743" s="71" t="s">
        <v>840</v>
      </c>
      <c r="J743" s="71" t="s">
        <v>1432</v>
      </c>
      <c r="K743" s="71" t="s">
        <v>315</v>
      </c>
      <c r="L743" s="71" t="s">
        <v>8363</v>
      </c>
      <c r="M743" s="71" t="s">
        <v>8364</v>
      </c>
      <c r="N743" s="71"/>
      <c r="O743" s="71"/>
      <c r="P743" s="71"/>
      <c r="Q743" s="71"/>
      <c r="R743" s="71"/>
      <c r="S743" s="71"/>
      <c r="T743" s="71"/>
      <c r="U743" s="71"/>
      <c r="V743" s="71"/>
      <c r="W743" s="71"/>
      <c r="X743" s="71"/>
      <c r="Y743" s="71"/>
      <c r="Z743" s="71"/>
      <c r="AA743" s="71"/>
      <c r="AB743" s="71" t="s">
        <v>64</v>
      </c>
      <c r="AC743" s="71" t="s">
        <v>65</v>
      </c>
      <c r="AD743" s="71" t="s">
        <v>62</v>
      </c>
      <c r="AE743" s="71" t="s">
        <v>62</v>
      </c>
      <c r="AF743" s="71" t="s">
        <v>63</v>
      </c>
      <c r="AG743" s="71"/>
      <c r="AH743" s="71" t="s">
        <v>66</v>
      </c>
      <c r="AI743" s="71" t="s">
        <v>63</v>
      </c>
      <c r="AJ743" s="71" t="s">
        <v>63</v>
      </c>
      <c r="AK743" s="71" t="s">
        <v>63</v>
      </c>
      <c r="AL743" s="71" t="s">
        <v>62</v>
      </c>
      <c r="AM743" s="71" t="s">
        <v>63</v>
      </c>
      <c r="AN743" s="71"/>
      <c r="AO743" s="71"/>
      <c r="AP743" s="71" t="s">
        <v>8365</v>
      </c>
      <c r="AQ743" s="71" t="s">
        <v>4904</v>
      </c>
      <c r="AR743" s="71" t="s">
        <v>62</v>
      </c>
      <c r="AS743" s="71"/>
      <c r="AT743" s="71" t="s">
        <v>63</v>
      </c>
      <c r="AU743" s="71"/>
      <c r="AV743" s="79" t="str" cm="1">
        <f t="array" ref="AV74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43" s="79" t="str" cm="1">
        <f t="array" ref="AW74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43" s="71" t="str" cm="1">
        <f t="array" ref="AX74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43" s="71"/>
      <c r="AZ743" s="71"/>
      <c r="BA743" s="22" t="s">
        <v>8366</v>
      </c>
      <c r="BB743" s="73" t="s">
        <v>8367</v>
      </c>
      <c r="BC743" s="36"/>
      <c r="BD743" s="35"/>
    </row>
    <row r="744" spans="1:56" ht="75" customHeight="1">
      <c r="A744" s="70">
        <v>743</v>
      </c>
      <c r="B744" s="71" t="s">
        <v>8368</v>
      </c>
      <c r="C744" s="71" t="s">
        <v>735</v>
      </c>
      <c r="D744" s="71" t="s">
        <v>8369</v>
      </c>
      <c r="E744" s="71" t="s">
        <v>1479</v>
      </c>
      <c r="F744" s="71" t="s">
        <v>231</v>
      </c>
      <c r="G744" s="71" t="s">
        <v>584</v>
      </c>
      <c r="H744" s="71" t="s">
        <v>217</v>
      </c>
      <c r="I744" s="71" t="s">
        <v>194</v>
      </c>
      <c r="J744" s="71" t="s">
        <v>1432</v>
      </c>
      <c r="K744" s="71" t="s">
        <v>315</v>
      </c>
      <c r="L744" s="71" t="s">
        <v>8370</v>
      </c>
      <c r="M744" s="71" t="s">
        <v>8371</v>
      </c>
      <c r="N744" s="71"/>
      <c r="O744" s="71"/>
      <c r="P744" s="71"/>
      <c r="Q744" s="71"/>
      <c r="R744" s="71"/>
      <c r="S744" s="71"/>
      <c r="T744" s="71"/>
      <c r="U744" s="71"/>
      <c r="V744" s="71"/>
      <c r="W744" s="71"/>
      <c r="X744" s="71"/>
      <c r="Y744" s="71"/>
      <c r="Z744" s="71"/>
      <c r="AA744" s="71"/>
      <c r="AB744" s="71" t="s">
        <v>64</v>
      </c>
      <c r="AC744" s="71" t="s">
        <v>65</v>
      </c>
      <c r="AD744" s="71" t="s">
        <v>62</v>
      </c>
      <c r="AE744" s="71" t="s">
        <v>62</v>
      </c>
      <c r="AF744" s="71" t="s">
        <v>63</v>
      </c>
      <c r="AG744" s="71"/>
      <c r="AH744" s="71" t="s">
        <v>66</v>
      </c>
      <c r="AI744" s="71" t="s">
        <v>63</v>
      </c>
      <c r="AJ744" s="71" t="s">
        <v>63</v>
      </c>
      <c r="AK744" s="71" t="s">
        <v>63</v>
      </c>
      <c r="AL744" s="71" t="s">
        <v>62</v>
      </c>
      <c r="AM744" s="71" t="s">
        <v>63</v>
      </c>
      <c r="AN744" s="71"/>
      <c r="AO744" s="71"/>
      <c r="AP744" s="71" t="s">
        <v>8372</v>
      </c>
      <c r="AQ744" s="71" t="s">
        <v>8373</v>
      </c>
      <c r="AR744" s="71" t="s">
        <v>62</v>
      </c>
      <c r="AS744" s="71"/>
      <c r="AT744" s="71" t="s">
        <v>63</v>
      </c>
      <c r="AU744" s="71"/>
      <c r="AV744" s="79" t="str" cm="1">
        <f t="array" ref="AV74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44" s="79" t="str" cm="1">
        <f t="array" ref="AW74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44" s="71" t="str" cm="1">
        <f t="array" ref="AX74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44" s="71"/>
      <c r="AZ744" s="71"/>
      <c r="BA744" s="22" t="s">
        <v>8374</v>
      </c>
      <c r="BB744" s="73" t="s">
        <v>8375</v>
      </c>
      <c r="BC744" s="36"/>
      <c r="BD744" s="35"/>
    </row>
    <row r="745" spans="1:56" ht="75" customHeight="1">
      <c r="A745" s="70">
        <v>744</v>
      </c>
      <c r="B745" s="71" t="s">
        <v>8376</v>
      </c>
      <c r="C745" s="71" t="s">
        <v>735</v>
      </c>
      <c r="D745" s="71" t="s">
        <v>8377</v>
      </c>
      <c r="E745" s="71" t="s">
        <v>1505</v>
      </c>
      <c r="F745" s="71" t="s">
        <v>231</v>
      </c>
      <c r="G745" s="71" t="s">
        <v>736</v>
      </c>
      <c r="H745" s="71" t="s">
        <v>217</v>
      </c>
      <c r="I745" s="71" t="s">
        <v>1215</v>
      </c>
      <c r="J745" s="71" t="s">
        <v>1432</v>
      </c>
      <c r="K745" s="71" t="s">
        <v>243</v>
      </c>
      <c r="L745" s="71" t="s">
        <v>8378</v>
      </c>
      <c r="M745" s="71" t="s">
        <v>8379</v>
      </c>
      <c r="N745" s="71"/>
      <c r="O745" s="71"/>
      <c r="P745" s="71"/>
      <c r="Q745" s="71"/>
      <c r="R745" s="71"/>
      <c r="S745" s="71"/>
      <c r="T745" s="71"/>
      <c r="U745" s="71"/>
      <c r="V745" s="71"/>
      <c r="W745" s="71"/>
      <c r="X745" s="71"/>
      <c r="Y745" s="71"/>
      <c r="Z745" s="71"/>
      <c r="AA745" s="71"/>
      <c r="AB745" s="71" t="s">
        <v>64</v>
      </c>
      <c r="AC745" s="71" t="s">
        <v>65</v>
      </c>
      <c r="AD745" s="71" t="s">
        <v>62</v>
      </c>
      <c r="AE745" s="71" t="s">
        <v>62</v>
      </c>
      <c r="AF745" s="71" t="s">
        <v>63</v>
      </c>
      <c r="AG745" s="71"/>
      <c r="AH745" s="71" t="s">
        <v>66</v>
      </c>
      <c r="AI745" s="71" t="s">
        <v>63</v>
      </c>
      <c r="AJ745" s="71" t="s">
        <v>63</v>
      </c>
      <c r="AK745" s="71" t="s">
        <v>63</v>
      </c>
      <c r="AL745" s="71" t="s">
        <v>62</v>
      </c>
      <c r="AM745" s="71" t="s">
        <v>63</v>
      </c>
      <c r="AN745" s="71"/>
      <c r="AO745" s="71"/>
      <c r="AP745" s="71" t="s">
        <v>8380</v>
      </c>
      <c r="AQ745" s="71" t="s">
        <v>979</v>
      </c>
      <c r="AR745" s="71" t="s">
        <v>63</v>
      </c>
      <c r="AS745" s="71"/>
      <c r="AT745" s="71" t="s">
        <v>63</v>
      </c>
      <c r="AU745" s="71"/>
      <c r="AV745" s="79" t="str" cm="1">
        <f t="array" ref="AV74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45" s="79" t="str" cm="1">
        <f t="array" ref="AW74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45" s="71" t="str" cm="1">
        <f t="array" ref="AX74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45" s="71"/>
      <c r="AZ745" s="71"/>
      <c r="BA745" s="71" t="s">
        <v>8381</v>
      </c>
      <c r="BB745" s="73" t="s">
        <v>4283</v>
      </c>
      <c r="BC745" s="36"/>
      <c r="BD745" s="35"/>
    </row>
    <row r="746" spans="1:56" ht="75" customHeight="1">
      <c r="A746" s="70">
        <v>745</v>
      </c>
      <c r="B746" s="71" t="s">
        <v>8382</v>
      </c>
      <c r="C746" s="71" t="s">
        <v>735</v>
      </c>
      <c r="D746" s="71" t="s">
        <v>8383</v>
      </c>
      <c r="E746" s="71" t="s">
        <v>1478</v>
      </c>
      <c r="F746" s="71" t="s">
        <v>231</v>
      </c>
      <c r="G746" s="71" t="s">
        <v>736</v>
      </c>
      <c r="H746" s="71" t="s">
        <v>217</v>
      </c>
      <c r="I746" s="71" t="s">
        <v>935</v>
      </c>
      <c r="J746" s="71" t="s">
        <v>1432</v>
      </c>
      <c r="K746" s="71" t="s">
        <v>218</v>
      </c>
      <c r="L746" s="71" t="s">
        <v>8384</v>
      </c>
      <c r="M746" s="71" t="s">
        <v>8385</v>
      </c>
      <c r="N746" s="71"/>
      <c r="O746" s="71"/>
      <c r="P746" s="71"/>
      <c r="Q746" s="71"/>
      <c r="R746" s="71"/>
      <c r="S746" s="71"/>
      <c r="T746" s="71"/>
      <c r="U746" s="71"/>
      <c r="V746" s="71"/>
      <c r="W746" s="71"/>
      <c r="X746" s="71"/>
      <c r="Y746" s="71"/>
      <c r="Z746" s="71"/>
      <c r="AA746" s="71"/>
      <c r="AB746" s="71" t="s">
        <v>64</v>
      </c>
      <c r="AC746" s="71" t="s">
        <v>65</v>
      </c>
      <c r="AD746" s="71" t="s">
        <v>62</v>
      </c>
      <c r="AE746" s="71" t="s">
        <v>62</v>
      </c>
      <c r="AF746" s="71" t="s">
        <v>63</v>
      </c>
      <c r="AG746" s="71"/>
      <c r="AH746" s="71" t="s">
        <v>915</v>
      </c>
      <c r="AI746" s="71" t="s">
        <v>63</v>
      </c>
      <c r="AJ746" s="71" t="s">
        <v>63</v>
      </c>
      <c r="AK746" s="71" t="s">
        <v>63</v>
      </c>
      <c r="AL746" s="71" t="s">
        <v>63</v>
      </c>
      <c r="AM746" s="71" t="s">
        <v>63</v>
      </c>
      <c r="AN746" s="71"/>
      <c r="AO746" s="71"/>
      <c r="AP746" s="71" t="s">
        <v>8386</v>
      </c>
      <c r="AQ746" s="71" t="s">
        <v>935</v>
      </c>
      <c r="AR746" s="71" t="s">
        <v>62</v>
      </c>
      <c r="AS746" s="71"/>
      <c r="AT746" s="71" t="s">
        <v>63</v>
      </c>
      <c r="AU746" s="71"/>
      <c r="AV746" s="79" t="str" cm="1">
        <f t="array" ref="AV74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46" s="79" t="str" cm="1">
        <f t="array" ref="AW74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46" s="71" t="str" cm="1">
        <f t="array" ref="AX74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46" s="71"/>
      <c r="AZ746" s="71"/>
      <c r="BA746" s="71" t="s">
        <v>8387</v>
      </c>
      <c r="BB746" s="73" t="s">
        <v>8388</v>
      </c>
      <c r="BC746" s="36"/>
      <c r="BD746" s="35"/>
    </row>
    <row r="747" spans="1:56" ht="75" customHeight="1">
      <c r="A747" s="70">
        <v>746</v>
      </c>
      <c r="B747" s="71" t="s">
        <v>8389</v>
      </c>
      <c r="C747" s="71" t="s">
        <v>735</v>
      </c>
      <c r="D747" s="71" t="s">
        <v>8390</v>
      </c>
      <c r="E747" s="71" t="s">
        <v>1502</v>
      </c>
      <c r="F747" s="71" t="s">
        <v>231</v>
      </c>
      <c r="G747" s="71" t="s">
        <v>736</v>
      </c>
      <c r="H747" s="71" t="s">
        <v>217</v>
      </c>
      <c r="I747" s="71" t="s">
        <v>2165</v>
      </c>
      <c r="J747" s="71" t="s">
        <v>1432</v>
      </c>
      <c r="K747" s="71" t="s">
        <v>315</v>
      </c>
      <c r="L747" s="71" t="s">
        <v>8391</v>
      </c>
      <c r="M747" s="71" t="s">
        <v>8392</v>
      </c>
      <c r="N747" s="71"/>
      <c r="O747" s="71"/>
      <c r="P747" s="71"/>
      <c r="Q747" s="71"/>
      <c r="R747" s="71"/>
      <c r="S747" s="71"/>
      <c r="T747" s="71"/>
      <c r="U747" s="71"/>
      <c r="V747" s="71"/>
      <c r="W747" s="71"/>
      <c r="X747" s="71"/>
      <c r="Y747" s="71"/>
      <c r="Z747" s="71"/>
      <c r="AA747" s="71"/>
      <c r="AB747" s="71" t="s">
        <v>64</v>
      </c>
      <c r="AC747" s="71" t="s">
        <v>65</v>
      </c>
      <c r="AD747" s="71" t="s">
        <v>62</v>
      </c>
      <c r="AE747" s="71" t="s">
        <v>63</v>
      </c>
      <c r="AF747" s="71" t="s">
        <v>63</v>
      </c>
      <c r="AG747" s="71"/>
      <c r="AH747" s="71" t="s">
        <v>66</v>
      </c>
      <c r="AI747" s="71" t="s">
        <v>63</v>
      </c>
      <c r="AJ747" s="71" t="s">
        <v>63</v>
      </c>
      <c r="AK747" s="71" t="s">
        <v>63</v>
      </c>
      <c r="AL747" s="71" t="s">
        <v>62</v>
      </c>
      <c r="AM747" s="71" t="s">
        <v>63</v>
      </c>
      <c r="AN747" s="71"/>
      <c r="AO747" s="71"/>
      <c r="AP747" s="71" t="s">
        <v>8393</v>
      </c>
      <c r="AQ747" s="71" t="s">
        <v>8394</v>
      </c>
      <c r="AR747" s="71" t="s">
        <v>132</v>
      </c>
      <c r="AS747" s="71"/>
      <c r="AT747" s="71" t="s">
        <v>63</v>
      </c>
      <c r="AU747" s="71"/>
      <c r="AV747" s="79" t="str" cm="1">
        <f t="array" ref="AV74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47" s="79" t="str" cm="1">
        <f t="array" ref="AW74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47" s="71" t="str" cm="1">
        <f t="array" ref="AX74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47" s="71"/>
      <c r="AZ747" s="71"/>
      <c r="BA747" s="71" t="s">
        <v>8395</v>
      </c>
      <c r="BB747" s="73" t="s">
        <v>8396</v>
      </c>
      <c r="BC747" s="36"/>
      <c r="BD747" s="35"/>
    </row>
    <row r="748" spans="1:56" ht="75" customHeight="1">
      <c r="A748" s="70">
        <v>747</v>
      </c>
      <c r="B748" s="71" t="s">
        <v>8397</v>
      </c>
      <c r="C748" s="71" t="s">
        <v>735</v>
      </c>
      <c r="D748" s="71" t="s">
        <v>8398</v>
      </c>
      <c r="E748" s="71" t="s">
        <v>1452</v>
      </c>
      <c r="F748" s="71" t="s">
        <v>231</v>
      </c>
      <c r="G748" s="71" t="s">
        <v>736</v>
      </c>
      <c r="H748" s="71" t="s">
        <v>217</v>
      </c>
      <c r="I748" s="71" t="s">
        <v>1976</v>
      </c>
      <c r="J748" s="71" t="s">
        <v>1432</v>
      </c>
      <c r="K748" s="71" t="s">
        <v>266</v>
      </c>
      <c r="L748" s="71" t="s">
        <v>8399</v>
      </c>
      <c r="M748" s="71" t="s">
        <v>8400</v>
      </c>
      <c r="N748" s="71"/>
      <c r="O748" s="71"/>
      <c r="P748" s="71"/>
      <c r="Q748" s="71"/>
      <c r="R748" s="71"/>
      <c r="S748" s="71"/>
      <c r="T748" s="71"/>
      <c r="U748" s="71"/>
      <c r="V748" s="71"/>
      <c r="W748" s="71"/>
      <c r="X748" s="71"/>
      <c r="Y748" s="71"/>
      <c r="Z748" s="71"/>
      <c r="AA748" s="71"/>
      <c r="AB748" s="71" t="s">
        <v>64</v>
      </c>
      <c r="AC748" s="71" t="s">
        <v>65</v>
      </c>
      <c r="AD748" s="71" t="s">
        <v>62</v>
      </c>
      <c r="AE748" s="71" t="s">
        <v>62</v>
      </c>
      <c r="AF748" s="71" t="s">
        <v>63</v>
      </c>
      <c r="AG748" s="71"/>
      <c r="AH748" s="71" t="s">
        <v>1515</v>
      </c>
      <c r="AI748" s="71" t="s">
        <v>63</v>
      </c>
      <c r="AJ748" s="71" t="s">
        <v>63</v>
      </c>
      <c r="AK748" s="71" t="s">
        <v>63</v>
      </c>
      <c r="AL748" s="71" t="s">
        <v>62</v>
      </c>
      <c r="AM748" s="71" t="s">
        <v>63</v>
      </c>
      <c r="AN748" s="71"/>
      <c r="AO748" s="71"/>
      <c r="AP748" s="71" t="s">
        <v>8401</v>
      </c>
      <c r="AQ748" s="71" t="s">
        <v>285</v>
      </c>
      <c r="AR748" s="71" t="s">
        <v>62</v>
      </c>
      <c r="AS748" s="71"/>
      <c r="AT748" s="71" t="s">
        <v>63</v>
      </c>
      <c r="AU748" s="71"/>
      <c r="AV748" s="79" t="str" cm="1">
        <f t="array" ref="AV74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48" s="79" t="str" cm="1">
        <f t="array" ref="AW74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48" s="71" t="str" cm="1">
        <f t="array" ref="AX74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48" s="71"/>
      <c r="AZ748" s="71"/>
      <c r="BA748" s="71" t="s">
        <v>8402</v>
      </c>
      <c r="BB748" s="73" t="s">
        <v>8403</v>
      </c>
      <c r="BC748" s="36"/>
      <c r="BD748" s="35"/>
    </row>
    <row r="749" spans="1:56" ht="75" customHeight="1">
      <c r="A749" s="70">
        <v>748</v>
      </c>
      <c r="B749" s="71" t="s">
        <v>1492</v>
      </c>
      <c r="C749" s="71" t="s">
        <v>735</v>
      </c>
      <c r="D749" s="71" t="s">
        <v>8404</v>
      </c>
      <c r="E749" s="71" t="s">
        <v>1478</v>
      </c>
      <c r="F749" s="71" t="s">
        <v>231</v>
      </c>
      <c r="G749" s="71" t="s">
        <v>584</v>
      </c>
      <c r="H749" s="71" t="s">
        <v>217</v>
      </c>
      <c r="I749" s="71" t="s">
        <v>285</v>
      </c>
      <c r="J749" s="71" t="s">
        <v>1432</v>
      </c>
      <c r="K749" s="71" t="s">
        <v>279</v>
      </c>
      <c r="L749" s="71" t="s">
        <v>8405</v>
      </c>
      <c r="M749" s="71" t="s">
        <v>8406</v>
      </c>
      <c r="N749" s="71"/>
      <c r="O749" s="71"/>
      <c r="P749" s="71"/>
      <c r="Q749" s="71"/>
      <c r="R749" s="71"/>
      <c r="S749" s="71"/>
      <c r="T749" s="71"/>
      <c r="U749" s="71"/>
      <c r="V749" s="71"/>
      <c r="W749" s="71"/>
      <c r="X749" s="71"/>
      <c r="Y749" s="71"/>
      <c r="Z749" s="71"/>
      <c r="AA749" s="71"/>
      <c r="AB749" s="71" t="s">
        <v>64</v>
      </c>
      <c r="AC749" s="71" t="s">
        <v>65</v>
      </c>
      <c r="AD749" s="71" t="s">
        <v>62</v>
      </c>
      <c r="AE749" s="71" t="s">
        <v>62</v>
      </c>
      <c r="AF749" s="71" t="s">
        <v>63</v>
      </c>
      <c r="AG749" s="71"/>
      <c r="AH749" s="71" t="s">
        <v>66</v>
      </c>
      <c r="AI749" s="71" t="s">
        <v>63</v>
      </c>
      <c r="AJ749" s="71" t="s">
        <v>62</v>
      </c>
      <c r="AK749" s="71" t="s">
        <v>62</v>
      </c>
      <c r="AL749" s="71" t="s">
        <v>62</v>
      </c>
      <c r="AM749" s="71" t="s">
        <v>63</v>
      </c>
      <c r="AN749" s="71"/>
      <c r="AO749" s="71"/>
      <c r="AP749" s="71" t="s">
        <v>8407</v>
      </c>
      <c r="AQ749" s="71" t="s">
        <v>8408</v>
      </c>
      <c r="AR749" s="71" t="s">
        <v>62</v>
      </c>
      <c r="AS749" s="71"/>
      <c r="AT749" s="71" t="s">
        <v>63</v>
      </c>
      <c r="AU749" s="71"/>
      <c r="AV749" s="79" t="str" cm="1">
        <f t="array" ref="AV74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49" s="79" t="str" cm="1">
        <f t="array" ref="AW74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49" s="71" t="str" cm="1">
        <f t="array" ref="AX74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49" s="71"/>
      <c r="AZ749" s="71"/>
      <c r="BA749" s="22" t="s">
        <v>8409</v>
      </c>
      <c r="BB749" s="73" t="s">
        <v>8410</v>
      </c>
      <c r="BC749" s="36"/>
      <c r="BD749" s="35"/>
    </row>
    <row r="750" spans="1:56" ht="75" customHeight="1">
      <c r="A750" s="70">
        <v>749</v>
      </c>
      <c r="B750" s="71" t="s">
        <v>8411</v>
      </c>
      <c r="C750" s="71" t="s">
        <v>735</v>
      </c>
      <c r="D750" s="71" t="s">
        <v>8412</v>
      </c>
      <c r="E750" s="71" t="s">
        <v>1502</v>
      </c>
      <c r="F750" s="71" t="s">
        <v>231</v>
      </c>
      <c r="G750" s="71" t="s">
        <v>736</v>
      </c>
      <c r="H750" s="71" t="s">
        <v>217</v>
      </c>
      <c r="I750" s="71" t="s">
        <v>842</v>
      </c>
      <c r="J750" s="71" t="s">
        <v>1432</v>
      </c>
      <c r="K750" s="71" t="s">
        <v>315</v>
      </c>
      <c r="L750" s="71" t="s">
        <v>8413</v>
      </c>
      <c r="M750" s="71" t="s">
        <v>8414</v>
      </c>
      <c r="N750" s="71"/>
      <c r="O750" s="71"/>
      <c r="P750" s="71"/>
      <c r="Q750" s="71"/>
      <c r="R750" s="71"/>
      <c r="S750" s="71"/>
      <c r="T750" s="71"/>
      <c r="U750" s="71"/>
      <c r="V750" s="71"/>
      <c r="W750" s="71"/>
      <c r="X750" s="71"/>
      <c r="Y750" s="71"/>
      <c r="Z750" s="71"/>
      <c r="AA750" s="71"/>
      <c r="AB750" s="71" t="s">
        <v>64</v>
      </c>
      <c r="AC750" s="71" t="s">
        <v>65</v>
      </c>
      <c r="AD750" s="71" t="s">
        <v>62</v>
      </c>
      <c r="AE750" s="71" t="s">
        <v>62</v>
      </c>
      <c r="AF750" s="71" t="s">
        <v>63</v>
      </c>
      <c r="AG750" s="71"/>
      <c r="AH750" s="71" t="s">
        <v>66</v>
      </c>
      <c r="AI750" s="71" t="s">
        <v>63</v>
      </c>
      <c r="AJ750" s="71" t="s">
        <v>63</v>
      </c>
      <c r="AK750" s="71" t="s">
        <v>63</v>
      </c>
      <c r="AL750" s="71" t="s">
        <v>62</v>
      </c>
      <c r="AM750" s="71" t="s">
        <v>63</v>
      </c>
      <c r="AN750" s="71"/>
      <c r="AO750" s="71"/>
      <c r="AP750" s="71" t="s">
        <v>8415</v>
      </c>
      <c r="AQ750" s="71" t="s">
        <v>842</v>
      </c>
      <c r="AR750" s="71" t="s">
        <v>62</v>
      </c>
      <c r="AS750" s="71"/>
      <c r="AT750" s="71" t="s">
        <v>63</v>
      </c>
      <c r="AU750" s="71"/>
      <c r="AV750" s="79" t="str" cm="1">
        <f t="array" ref="AV75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50" s="79" t="str" cm="1">
        <f t="array" ref="AW75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50" s="71" t="str" cm="1">
        <f t="array" ref="AX75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50" s="71"/>
      <c r="AZ750" s="71"/>
      <c r="BA750" s="71" t="s">
        <v>8416</v>
      </c>
      <c r="BB750" s="73" t="s">
        <v>8417</v>
      </c>
      <c r="BC750" s="36"/>
      <c r="BD750" s="35"/>
    </row>
    <row r="751" spans="1:56" ht="75" customHeight="1">
      <c r="A751" s="70">
        <v>750</v>
      </c>
      <c r="B751" s="71" t="s">
        <v>8418</v>
      </c>
      <c r="C751" s="71" t="s">
        <v>735</v>
      </c>
      <c r="D751" s="71" t="s">
        <v>8419</v>
      </c>
      <c r="E751" s="71" t="s">
        <v>1478</v>
      </c>
      <c r="F751" s="71" t="s">
        <v>231</v>
      </c>
      <c r="G751" s="71" t="s">
        <v>584</v>
      </c>
      <c r="H751" s="71" t="s">
        <v>217</v>
      </c>
      <c r="I751" s="71" t="s">
        <v>285</v>
      </c>
      <c r="J751" s="71" t="s">
        <v>1432</v>
      </c>
      <c r="K751" s="71" t="s">
        <v>279</v>
      </c>
      <c r="L751" s="71" t="s">
        <v>8420</v>
      </c>
      <c r="M751" s="71" t="s">
        <v>8421</v>
      </c>
      <c r="N751" s="71"/>
      <c r="O751" s="71"/>
      <c r="P751" s="71"/>
      <c r="Q751" s="71"/>
      <c r="R751" s="71"/>
      <c r="S751" s="71"/>
      <c r="T751" s="71"/>
      <c r="U751" s="71"/>
      <c r="V751" s="71"/>
      <c r="W751" s="71"/>
      <c r="X751" s="71"/>
      <c r="Y751" s="71"/>
      <c r="Z751" s="71"/>
      <c r="AA751" s="71"/>
      <c r="AB751" s="71" t="s">
        <v>64</v>
      </c>
      <c r="AC751" s="71" t="s">
        <v>65</v>
      </c>
      <c r="AD751" s="71" t="s">
        <v>62</v>
      </c>
      <c r="AE751" s="71" t="s">
        <v>62</v>
      </c>
      <c r="AF751" s="71" t="s">
        <v>63</v>
      </c>
      <c r="AG751" s="71"/>
      <c r="AH751" s="71" t="s">
        <v>66</v>
      </c>
      <c r="AI751" s="71" t="s">
        <v>63</v>
      </c>
      <c r="AJ751" s="71" t="s">
        <v>63</v>
      </c>
      <c r="AK751" s="71" t="s">
        <v>63</v>
      </c>
      <c r="AL751" s="71" t="s">
        <v>62</v>
      </c>
      <c r="AM751" s="71" t="s">
        <v>63</v>
      </c>
      <c r="AN751" s="71"/>
      <c r="AO751" s="71"/>
      <c r="AP751" s="71" t="s">
        <v>8422</v>
      </c>
      <c r="AQ751" s="71" t="s">
        <v>8423</v>
      </c>
      <c r="AR751" s="71" t="s">
        <v>62</v>
      </c>
      <c r="AS751" s="71"/>
      <c r="AT751" s="71" t="s">
        <v>63</v>
      </c>
      <c r="AU751" s="71"/>
      <c r="AV751" s="79" t="str" cm="1">
        <f t="array" ref="AV75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51" s="79" t="str" cm="1">
        <f t="array" ref="AW75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51" s="71" t="str" cm="1">
        <f t="array" ref="AX75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51" s="71"/>
      <c r="AZ751" s="71"/>
      <c r="BA751" s="71" t="s">
        <v>8424</v>
      </c>
      <c r="BB751" s="73" t="s">
        <v>8425</v>
      </c>
      <c r="BC751" s="36"/>
      <c r="BD751" s="35"/>
    </row>
    <row r="752" spans="1:56" ht="75" customHeight="1">
      <c r="A752" s="70">
        <v>751</v>
      </c>
      <c r="B752" s="71" t="s">
        <v>8426</v>
      </c>
      <c r="C752" s="71" t="s">
        <v>735</v>
      </c>
      <c r="D752" s="71" t="s">
        <v>8427</v>
      </c>
      <c r="E752" s="71" t="s">
        <v>1748</v>
      </c>
      <c r="F752" s="71" t="s">
        <v>231</v>
      </c>
      <c r="G752" s="71" t="s">
        <v>584</v>
      </c>
      <c r="H752" s="71" t="s">
        <v>217</v>
      </c>
      <c r="I752" s="71" t="s">
        <v>1215</v>
      </c>
      <c r="J752" s="71" t="s">
        <v>1432</v>
      </c>
      <c r="K752" s="71" t="s">
        <v>243</v>
      </c>
      <c r="L752" s="71" t="s">
        <v>8428</v>
      </c>
      <c r="M752" s="71" t="s">
        <v>8429</v>
      </c>
      <c r="N752" s="71"/>
      <c r="O752" s="71"/>
      <c r="P752" s="71"/>
      <c r="Q752" s="71"/>
      <c r="R752" s="71"/>
      <c r="S752" s="71"/>
      <c r="T752" s="71"/>
      <c r="U752" s="71"/>
      <c r="V752" s="71"/>
      <c r="W752" s="71"/>
      <c r="X752" s="71"/>
      <c r="Y752" s="71"/>
      <c r="Z752" s="71"/>
      <c r="AA752" s="71"/>
      <c r="AB752" s="71" t="s">
        <v>64</v>
      </c>
      <c r="AC752" s="71" t="s">
        <v>65</v>
      </c>
      <c r="AD752" s="71" t="s">
        <v>62</v>
      </c>
      <c r="AE752" s="71" t="s">
        <v>62</v>
      </c>
      <c r="AF752" s="71" t="s">
        <v>63</v>
      </c>
      <c r="AG752" s="71"/>
      <c r="AH752" s="71" t="s">
        <v>66</v>
      </c>
      <c r="AI752" s="71" t="s">
        <v>63</v>
      </c>
      <c r="AJ752" s="71" t="s">
        <v>63</v>
      </c>
      <c r="AK752" s="71" t="s">
        <v>63</v>
      </c>
      <c r="AL752" s="71" t="s">
        <v>62</v>
      </c>
      <c r="AM752" s="71" t="s">
        <v>63</v>
      </c>
      <c r="AN752" s="71"/>
      <c r="AO752" s="71"/>
      <c r="AP752" s="71" t="s">
        <v>8430</v>
      </c>
      <c r="AQ752" s="71" t="s">
        <v>1215</v>
      </c>
      <c r="AR752" s="71" t="s">
        <v>62</v>
      </c>
      <c r="AS752" s="71"/>
      <c r="AT752" s="71" t="s">
        <v>63</v>
      </c>
      <c r="AU752" s="71"/>
      <c r="AV752" s="79" t="str" cm="1">
        <f t="array" ref="AV75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52" s="79" t="str" cm="1">
        <f t="array" ref="AW75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52" s="71" t="str" cm="1">
        <f t="array" ref="AX75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52" s="71"/>
      <c r="AZ752" s="71"/>
      <c r="BA752" s="71" t="s">
        <v>8431</v>
      </c>
      <c r="BB752" s="73" t="s">
        <v>5040</v>
      </c>
      <c r="BC752" s="36"/>
      <c r="BD752" s="35"/>
    </row>
    <row r="753" spans="1:56" ht="75" customHeight="1">
      <c r="A753" s="70">
        <v>752</v>
      </c>
      <c r="B753" s="71" t="s">
        <v>8432</v>
      </c>
      <c r="C753" s="71" t="s">
        <v>8433</v>
      </c>
      <c r="D753" s="71" t="s">
        <v>8434</v>
      </c>
      <c r="E753" s="71" t="s">
        <v>1505</v>
      </c>
      <c r="F753" s="71" t="s">
        <v>231</v>
      </c>
      <c r="G753" s="71" t="s">
        <v>786</v>
      </c>
      <c r="H753" s="71" t="s">
        <v>233</v>
      </c>
      <c r="I753" s="71" t="s">
        <v>608</v>
      </c>
      <c r="J753" s="71" t="s">
        <v>1432</v>
      </c>
      <c r="K753" s="71" t="s">
        <v>266</v>
      </c>
      <c r="L753" s="71" t="s">
        <v>8435</v>
      </c>
      <c r="M753" s="71" t="s">
        <v>8436</v>
      </c>
      <c r="N753" s="71"/>
      <c r="O753" s="71"/>
      <c r="P753" s="71"/>
      <c r="Q753" s="71"/>
      <c r="R753" s="71"/>
      <c r="S753" s="71"/>
      <c r="T753" s="71"/>
      <c r="U753" s="71"/>
      <c r="V753" s="71"/>
      <c r="W753" s="71"/>
      <c r="X753" s="71"/>
      <c r="Y753" s="71"/>
      <c r="Z753" s="71"/>
      <c r="AA753" s="71"/>
      <c r="AB753" s="71" t="s">
        <v>64</v>
      </c>
      <c r="AC753" s="71" t="s">
        <v>84</v>
      </c>
      <c r="AD753" s="71" t="s">
        <v>62</v>
      </c>
      <c r="AE753" s="71" t="s">
        <v>62</v>
      </c>
      <c r="AF753" s="71" t="s">
        <v>62</v>
      </c>
      <c r="AG753" s="71"/>
      <c r="AH753" s="71" t="s">
        <v>85</v>
      </c>
      <c r="AI753" s="71" t="s">
        <v>63</v>
      </c>
      <c r="AJ753" s="71" t="s">
        <v>63</v>
      </c>
      <c r="AK753" s="71" t="s">
        <v>63</v>
      </c>
      <c r="AL753" s="71" t="s">
        <v>132</v>
      </c>
      <c r="AM753" s="71" t="s">
        <v>63</v>
      </c>
      <c r="AN753" s="71"/>
      <c r="AO753" s="71"/>
      <c r="AP753" s="71" t="s">
        <v>6977</v>
      </c>
      <c r="AQ753" s="71" t="s">
        <v>608</v>
      </c>
      <c r="AR753" s="71" t="s">
        <v>62</v>
      </c>
      <c r="AS753" s="71"/>
      <c r="AT753" s="71" t="s">
        <v>63</v>
      </c>
      <c r="AU753" s="71"/>
      <c r="AV753" s="79" t="str" cm="1">
        <f t="array" ref="AV75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53" s="79" t="str" cm="1">
        <f t="array" ref="AW75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53" s="71" t="str" cm="1">
        <f t="array" ref="AX75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53" s="71"/>
      <c r="AZ753" s="71"/>
      <c r="BA753" s="71" t="s">
        <v>8437</v>
      </c>
      <c r="BB753" s="73" t="s">
        <v>8438</v>
      </c>
      <c r="BC753" s="36"/>
      <c r="BD753" s="35"/>
    </row>
    <row r="754" spans="1:56" ht="75" customHeight="1">
      <c r="A754" s="70">
        <v>753</v>
      </c>
      <c r="B754" s="71" t="s">
        <v>8439</v>
      </c>
      <c r="C754" s="71" t="s">
        <v>735</v>
      </c>
      <c r="D754" s="71" t="s">
        <v>8440</v>
      </c>
      <c r="E754" s="71" t="s">
        <v>1478</v>
      </c>
      <c r="F754" s="71" t="s">
        <v>231</v>
      </c>
      <c r="G754" s="71" t="s">
        <v>736</v>
      </c>
      <c r="H754" s="71" t="s">
        <v>217</v>
      </c>
      <c r="I754" s="71" t="s">
        <v>790</v>
      </c>
      <c r="J754" s="71" t="s">
        <v>1432</v>
      </c>
      <c r="K754" s="71" t="s">
        <v>218</v>
      </c>
      <c r="L754" s="71" t="s">
        <v>8441</v>
      </c>
      <c r="M754" s="71" t="s">
        <v>8442</v>
      </c>
      <c r="N754" s="71"/>
      <c r="O754" s="71"/>
      <c r="P754" s="71"/>
      <c r="Q754" s="71"/>
      <c r="R754" s="71"/>
      <c r="S754" s="71"/>
      <c r="T754" s="71"/>
      <c r="U754" s="71"/>
      <c r="V754" s="71"/>
      <c r="W754" s="71"/>
      <c r="X754" s="71"/>
      <c r="Y754" s="71"/>
      <c r="Z754" s="71"/>
      <c r="AA754" s="71"/>
      <c r="AB754" s="71" t="s">
        <v>64</v>
      </c>
      <c r="AC754" s="71" t="s">
        <v>65</v>
      </c>
      <c r="AD754" s="71" t="s">
        <v>62</v>
      </c>
      <c r="AE754" s="71" t="s">
        <v>62</v>
      </c>
      <c r="AF754" s="71" t="s">
        <v>63</v>
      </c>
      <c r="AG754" s="71"/>
      <c r="AH754" s="71" t="s">
        <v>66</v>
      </c>
      <c r="AI754" s="71" t="s">
        <v>63</v>
      </c>
      <c r="AJ754" s="71" t="s">
        <v>63</v>
      </c>
      <c r="AK754" s="71" t="s">
        <v>63</v>
      </c>
      <c r="AL754" s="71" t="s">
        <v>62</v>
      </c>
      <c r="AM754" s="71" t="s">
        <v>63</v>
      </c>
      <c r="AN754" s="71"/>
      <c r="AO754" s="71"/>
      <c r="AP754" s="71" t="s">
        <v>8443</v>
      </c>
      <c r="AQ754" s="71" t="s">
        <v>8444</v>
      </c>
      <c r="AR754" s="71" t="s">
        <v>62</v>
      </c>
      <c r="AS754" s="71"/>
      <c r="AT754" s="71" t="s">
        <v>63</v>
      </c>
      <c r="AU754" s="71"/>
      <c r="AV754" s="79" t="str" cm="1">
        <f t="array" ref="AV75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54" s="79" t="str" cm="1">
        <f t="array" ref="AW75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54" s="71" t="str" cm="1">
        <f t="array" ref="AX75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54" s="71"/>
      <c r="AZ754" s="71"/>
      <c r="BA754" s="22" t="s">
        <v>8445</v>
      </c>
      <c r="BB754" s="73" t="s">
        <v>8446</v>
      </c>
      <c r="BC754" s="36"/>
      <c r="BD754" s="35"/>
    </row>
    <row r="755" spans="1:56" ht="75" customHeight="1">
      <c r="A755" s="70">
        <v>754</v>
      </c>
      <c r="B755" s="71" t="s">
        <v>8447</v>
      </c>
      <c r="C755" s="71" t="s">
        <v>735</v>
      </c>
      <c r="D755" s="71" t="s">
        <v>8448</v>
      </c>
      <c r="E755" s="71" t="s">
        <v>1486</v>
      </c>
      <c r="F755" s="71" t="s">
        <v>231</v>
      </c>
      <c r="G755" s="71" t="s">
        <v>736</v>
      </c>
      <c r="H755" s="71" t="s">
        <v>217</v>
      </c>
      <c r="I755" s="71" t="s">
        <v>840</v>
      </c>
      <c r="J755" s="71" t="s">
        <v>1432</v>
      </c>
      <c r="K755" s="71" t="s">
        <v>315</v>
      </c>
      <c r="L755" s="71" t="s">
        <v>8449</v>
      </c>
      <c r="M755" s="71" t="s">
        <v>8450</v>
      </c>
      <c r="N755" s="71"/>
      <c r="O755" s="71"/>
      <c r="P755" s="71"/>
      <c r="Q755" s="71"/>
      <c r="R755" s="71"/>
      <c r="S755" s="71"/>
      <c r="T755" s="71"/>
      <c r="U755" s="71"/>
      <c r="V755" s="71"/>
      <c r="W755" s="71"/>
      <c r="X755" s="71"/>
      <c r="Y755" s="71"/>
      <c r="Z755" s="71"/>
      <c r="AA755" s="71"/>
      <c r="AB755" s="71" t="s">
        <v>64</v>
      </c>
      <c r="AC755" s="71" t="s">
        <v>65</v>
      </c>
      <c r="AD755" s="71" t="s">
        <v>62</v>
      </c>
      <c r="AE755" s="71" t="s">
        <v>62</v>
      </c>
      <c r="AF755" s="71" t="s">
        <v>63</v>
      </c>
      <c r="AG755" s="71"/>
      <c r="AH755" s="71" t="s">
        <v>66</v>
      </c>
      <c r="AI755" s="71" t="s">
        <v>63</v>
      </c>
      <c r="AJ755" s="71" t="s">
        <v>63</v>
      </c>
      <c r="AK755" s="71" t="s">
        <v>63</v>
      </c>
      <c r="AL755" s="71" t="s">
        <v>62</v>
      </c>
      <c r="AM755" s="71" t="s">
        <v>63</v>
      </c>
      <c r="AN755" s="71"/>
      <c r="AO755" s="71"/>
      <c r="AP755" s="71" t="s">
        <v>8365</v>
      </c>
      <c r="AQ755" s="71" t="s">
        <v>4904</v>
      </c>
      <c r="AR755" s="71" t="s">
        <v>62</v>
      </c>
      <c r="AS755" s="71"/>
      <c r="AT755" s="71" t="s">
        <v>63</v>
      </c>
      <c r="AU755" s="71"/>
      <c r="AV755" s="79" t="str" cm="1">
        <f t="array" ref="AV75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55" s="79" t="str" cm="1">
        <f t="array" ref="AW75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55" s="71" t="str" cm="1">
        <f t="array" ref="AX75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55" s="71"/>
      <c r="AZ755" s="71"/>
      <c r="BA755" s="22" t="s">
        <v>8451</v>
      </c>
      <c r="BB755" s="73" t="s">
        <v>8367</v>
      </c>
      <c r="BC755" s="36"/>
      <c r="BD755" s="35"/>
    </row>
    <row r="756" spans="1:56" ht="75" customHeight="1">
      <c r="A756" s="70">
        <v>755</v>
      </c>
      <c r="B756" s="71" t="s">
        <v>8452</v>
      </c>
      <c r="C756" s="71" t="s">
        <v>773</v>
      </c>
      <c r="D756" s="71" t="s">
        <v>8453</v>
      </c>
      <c r="E756" s="71" t="s">
        <v>1502</v>
      </c>
      <c r="F756" s="71" t="s">
        <v>54</v>
      </c>
      <c r="G756" s="71" t="s">
        <v>125</v>
      </c>
      <c r="H756" s="71" t="s">
        <v>233</v>
      </c>
      <c r="I756" s="71" t="s">
        <v>1215</v>
      </c>
      <c r="J756" s="71" t="s">
        <v>1432</v>
      </c>
      <c r="K756" s="71" t="s">
        <v>243</v>
      </c>
      <c r="L756" s="71" t="s">
        <v>8454</v>
      </c>
      <c r="M756" s="71" t="s">
        <v>8455</v>
      </c>
      <c r="N756" s="71" t="s">
        <v>1505</v>
      </c>
      <c r="O756" s="71" t="s">
        <v>4237</v>
      </c>
      <c r="P756" s="71" t="s">
        <v>60</v>
      </c>
      <c r="Q756" s="71" t="s">
        <v>81</v>
      </c>
      <c r="R756" s="71" t="s">
        <v>1669</v>
      </c>
      <c r="S756" s="71" t="s">
        <v>62</v>
      </c>
      <c r="T756" s="71" t="s">
        <v>62</v>
      </c>
      <c r="U756" s="71" t="s">
        <v>62</v>
      </c>
      <c r="V756" s="71" t="s">
        <v>62</v>
      </c>
      <c r="W756" s="71" t="s">
        <v>62</v>
      </c>
      <c r="X756" s="71" t="s">
        <v>63</v>
      </c>
      <c r="Y756" s="71" t="s">
        <v>62</v>
      </c>
      <c r="Z756" s="71" t="s">
        <v>63</v>
      </c>
      <c r="AA756" s="71" t="s">
        <v>63</v>
      </c>
      <c r="AB756" s="71" t="s">
        <v>64</v>
      </c>
      <c r="AC756" s="71" t="s">
        <v>84</v>
      </c>
      <c r="AD756" s="71" t="s">
        <v>62</v>
      </c>
      <c r="AE756" s="71" t="s">
        <v>62</v>
      </c>
      <c r="AF756" s="71" t="s">
        <v>63</v>
      </c>
      <c r="AG756" s="71" t="s">
        <v>63</v>
      </c>
      <c r="AH756" s="71" t="s">
        <v>85</v>
      </c>
      <c r="AI756" s="71" t="s">
        <v>63</v>
      </c>
      <c r="AJ756" s="71" t="s">
        <v>63</v>
      </c>
      <c r="AK756" s="71" t="s">
        <v>63</v>
      </c>
      <c r="AL756" s="71" t="s">
        <v>62</v>
      </c>
      <c r="AM756" s="71" t="s">
        <v>63</v>
      </c>
      <c r="AN756" s="71"/>
      <c r="AO756" s="71" t="s">
        <v>8456</v>
      </c>
      <c r="AP756" s="71" t="s">
        <v>8457</v>
      </c>
      <c r="AQ756" s="71" t="s">
        <v>6204</v>
      </c>
      <c r="AR756" s="71" t="s">
        <v>62</v>
      </c>
      <c r="AS756" s="71"/>
      <c r="AT756" s="71" t="s">
        <v>63</v>
      </c>
      <c r="AU756" s="71" t="s">
        <v>1713</v>
      </c>
      <c r="AV756" s="79" cm="1">
        <f t="array" ref="AV75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756" s="79" cm="1">
        <f t="array" ref="AW75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756" s="71" t="str" cm="1">
        <f t="array" ref="AX75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756" s="71" t="s">
        <v>63</v>
      </c>
      <c r="AZ756" s="71"/>
      <c r="BA756" s="22" t="s">
        <v>8458</v>
      </c>
      <c r="BB756" s="73" t="s">
        <v>8459</v>
      </c>
      <c r="BC756" s="36"/>
      <c r="BD756" s="35"/>
    </row>
    <row r="757" spans="1:56" ht="75" customHeight="1">
      <c r="A757" s="70">
        <v>756</v>
      </c>
      <c r="B757" s="71" t="s">
        <v>8460</v>
      </c>
      <c r="C757" s="71" t="s">
        <v>735</v>
      </c>
      <c r="D757" s="71" t="s">
        <v>8461</v>
      </c>
      <c r="E757" s="71" t="s">
        <v>1452</v>
      </c>
      <c r="F757" s="71" t="s">
        <v>231</v>
      </c>
      <c r="G757" s="71" t="s">
        <v>584</v>
      </c>
      <c r="H757" s="71" t="s">
        <v>217</v>
      </c>
      <c r="I757" s="71" t="s">
        <v>2147</v>
      </c>
      <c r="J757" s="71" t="s">
        <v>1432</v>
      </c>
      <c r="K757" s="71" t="s">
        <v>279</v>
      </c>
      <c r="L757" s="71" t="s">
        <v>8462</v>
      </c>
      <c r="M757" s="71" t="s">
        <v>8463</v>
      </c>
      <c r="N757" s="71"/>
      <c r="O757" s="71"/>
      <c r="P757" s="71"/>
      <c r="Q757" s="71"/>
      <c r="R757" s="71"/>
      <c r="S757" s="71"/>
      <c r="T757" s="71"/>
      <c r="U757" s="71"/>
      <c r="V757" s="71"/>
      <c r="W757" s="71"/>
      <c r="X757" s="71"/>
      <c r="Y757" s="71"/>
      <c r="Z757" s="71"/>
      <c r="AA757" s="71"/>
      <c r="AB757" s="71" t="s">
        <v>64</v>
      </c>
      <c r="AC757" s="71" t="s">
        <v>65</v>
      </c>
      <c r="AD757" s="71" t="s">
        <v>62</v>
      </c>
      <c r="AE757" s="71" t="s">
        <v>62</v>
      </c>
      <c r="AF757" s="71" t="s">
        <v>63</v>
      </c>
      <c r="AG757" s="71"/>
      <c r="AH757" s="71" t="s">
        <v>66</v>
      </c>
      <c r="AI757" s="71" t="s">
        <v>63</v>
      </c>
      <c r="AJ757" s="71" t="s">
        <v>63</v>
      </c>
      <c r="AK757" s="71" t="s">
        <v>63</v>
      </c>
      <c r="AL757" s="71" t="s">
        <v>62</v>
      </c>
      <c r="AM757" s="71" t="s">
        <v>63</v>
      </c>
      <c r="AN757" s="71"/>
      <c r="AO757" s="71"/>
      <c r="AP757" s="71" t="s">
        <v>8464</v>
      </c>
      <c r="AQ757" s="71" t="s">
        <v>285</v>
      </c>
      <c r="AR757" s="71" t="s">
        <v>62</v>
      </c>
      <c r="AS757" s="71"/>
      <c r="AT757" s="71" t="s">
        <v>63</v>
      </c>
      <c r="AU757" s="71"/>
      <c r="AV757" s="79" t="str" cm="1">
        <f t="array" ref="AV75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57" s="79" t="str" cm="1">
        <f t="array" ref="AW75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57" s="71" t="str" cm="1">
        <f t="array" ref="AX75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57" s="71"/>
      <c r="AZ757" s="71"/>
      <c r="BA757" s="71" t="s">
        <v>8465</v>
      </c>
      <c r="BB757" s="73" t="s">
        <v>8466</v>
      </c>
      <c r="BC757" s="36"/>
      <c r="BD757" s="35"/>
    </row>
    <row r="758" spans="1:56" ht="75" customHeight="1">
      <c r="A758" s="70">
        <v>757</v>
      </c>
      <c r="B758" s="71" t="s">
        <v>8467</v>
      </c>
      <c r="C758" s="71" t="s">
        <v>667</v>
      </c>
      <c r="D758" s="71" t="s">
        <v>8468</v>
      </c>
      <c r="E758" s="71" t="s">
        <v>1478</v>
      </c>
      <c r="F758" s="71" t="s">
        <v>231</v>
      </c>
      <c r="G758" s="71" t="s">
        <v>584</v>
      </c>
      <c r="H758" s="71" t="s">
        <v>233</v>
      </c>
      <c r="I758" s="71" t="s">
        <v>842</v>
      </c>
      <c r="J758" s="71" t="s">
        <v>1432</v>
      </c>
      <c r="K758" s="71" t="s">
        <v>315</v>
      </c>
      <c r="L758" s="71" t="s">
        <v>8469</v>
      </c>
      <c r="M758" s="71" t="s">
        <v>8470</v>
      </c>
      <c r="N758" s="71"/>
      <c r="O758" s="71"/>
      <c r="P758" s="71"/>
      <c r="Q758" s="71"/>
      <c r="R758" s="71"/>
      <c r="S758" s="71"/>
      <c r="T758" s="71"/>
      <c r="U758" s="71"/>
      <c r="V758" s="71"/>
      <c r="W758" s="71"/>
      <c r="X758" s="71"/>
      <c r="Y758" s="71"/>
      <c r="Z758" s="71"/>
      <c r="AA758" s="71"/>
      <c r="AB758" s="71" t="s">
        <v>64</v>
      </c>
      <c r="AC758" s="71" t="s">
        <v>84</v>
      </c>
      <c r="AD758" s="71" t="s">
        <v>62</v>
      </c>
      <c r="AE758" s="71" t="s">
        <v>63</v>
      </c>
      <c r="AF758" s="71" t="s">
        <v>63</v>
      </c>
      <c r="AG758" s="71"/>
      <c r="AH758" s="71" t="s">
        <v>66</v>
      </c>
      <c r="AI758" s="71" t="s">
        <v>62</v>
      </c>
      <c r="AJ758" s="71" t="s">
        <v>132</v>
      </c>
      <c r="AK758" s="71" t="s">
        <v>62</v>
      </c>
      <c r="AL758" s="71" t="s">
        <v>62</v>
      </c>
      <c r="AM758" s="71" t="s">
        <v>63</v>
      </c>
      <c r="AN758" s="71"/>
      <c r="AO758" s="71"/>
      <c r="AP758" s="71" t="s">
        <v>8471</v>
      </c>
      <c r="AQ758" s="71" t="s">
        <v>272</v>
      </c>
      <c r="AR758" s="71" t="s">
        <v>63</v>
      </c>
      <c r="AS758" s="71"/>
      <c r="AT758" s="71" t="s">
        <v>63</v>
      </c>
      <c r="AU758" s="71"/>
      <c r="AV758" s="79" t="str" cm="1">
        <f t="array" ref="AV75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58" s="79" t="str" cm="1">
        <f t="array" ref="AW75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58" s="71" t="str" cm="1">
        <f t="array" ref="AX75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58" s="71"/>
      <c r="AZ758" s="71"/>
      <c r="BA758" s="71" t="s">
        <v>8472</v>
      </c>
      <c r="BB758" s="73" t="s">
        <v>8473</v>
      </c>
      <c r="BC758" s="36"/>
      <c r="BD758" s="35"/>
    </row>
    <row r="759" spans="1:56" ht="75" customHeight="1">
      <c r="A759" s="70">
        <v>758</v>
      </c>
      <c r="B759" s="71" t="s">
        <v>8474</v>
      </c>
      <c r="C759" s="71" t="s">
        <v>7487</v>
      </c>
      <c r="D759" s="71" t="s">
        <v>8475</v>
      </c>
      <c r="E759" s="71" t="s">
        <v>1452</v>
      </c>
      <c r="F759" s="71" t="s">
        <v>54</v>
      </c>
      <c r="G759" s="71" t="s">
        <v>125</v>
      </c>
      <c r="H759" s="71" t="s">
        <v>233</v>
      </c>
      <c r="I759" s="71" t="s">
        <v>1215</v>
      </c>
      <c r="J759" s="71" t="s">
        <v>1432</v>
      </c>
      <c r="K759" s="71" t="s">
        <v>243</v>
      </c>
      <c r="L759" s="71" t="s">
        <v>8476</v>
      </c>
      <c r="M759" s="71" t="s">
        <v>8477</v>
      </c>
      <c r="N759" s="71"/>
      <c r="O759" s="71" t="s">
        <v>4948</v>
      </c>
      <c r="P759" s="71" t="s">
        <v>60</v>
      </c>
      <c r="Q759" s="71" t="s">
        <v>81</v>
      </c>
      <c r="R759" s="71" t="s">
        <v>1669</v>
      </c>
      <c r="S759" s="71" t="s">
        <v>62</v>
      </c>
      <c r="T759" s="71" t="s">
        <v>62</v>
      </c>
      <c r="U759" s="71" t="s">
        <v>62</v>
      </c>
      <c r="V759" s="71" t="s">
        <v>63</v>
      </c>
      <c r="W759" s="71" t="s">
        <v>63</v>
      </c>
      <c r="X759" s="71" t="s">
        <v>63</v>
      </c>
      <c r="Y759" s="71" t="s">
        <v>62</v>
      </c>
      <c r="Z759" s="71" t="s">
        <v>62</v>
      </c>
      <c r="AA759" s="71" t="s">
        <v>62</v>
      </c>
      <c r="AB759" s="71" t="s">
        <v>64</v>
      </c>
      <c r="AC759" s="71" t="s">
        <v>100</v>
      </c>
      <c r="AD759" s="71" t="s">
        <v>62</v>
      </c>
      <c r="AE759" s="71" t="s">
        <v>62</v>
      </c>
      <c r="AF759" s="71" t="s">
        <v>63</v>
      </c>
      <c r="AG759" s="71" t="s">
        <v>63</v>
      </c>
      <c r="AH759" s="71" t="s">
        <v>85</v>
      </c>
      <c r="AI759" s="71" t="s">
        <v>63</v>
      </c>
      <c r="AJ759" s="71" t="s">
        <v>63</v>
      </c>
      <c r="AK759" s="71" t="s">
        <v>63</v>
      </c>
      <c r="AL759" s="71" t="s">
        <v>63</v>
      </c>
      <c r="AM759" s="71" t="s">
        <v>63</v>
      </c>
      <c r="AN759" s="71" t="s">
        <v>8478</v>
      </c>
      <c r="AO759" s="71" t="s">
        <v>8479</v>
      </c>
      <c r="AP759" s="71" t="s">
        <v>8480</v>
      </c>
      <c r="AQ759" s="71" t="s">
        <v>8481</v>
      </c>
      <c r="AR759" s="71" t="s">
        <v>63</v>
      </c>
      <c r="AS759" s="71"/>
      <c r="AT759" s="71" t="s">
        <v>63</v>
      </c>
      <c r="AU759" s="71" t="s">
        <v>72</v>
      </c>
      <c r="AV759" s="79" t="str" cm="1">
        <f t="array" ref="AV75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59" s="79" t="str" cm="1">
        <f t="array" ref="AW75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59" s="71" t="str" cm="1">
        <f t="array" ref="AX75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759" s="71" t="s">
        <v>63</v>
      </c>
      <c r="AZ759" s="71"/>
      <c r="BA759" s="71" t="s">
        <v>8482</v>
      </c>
      <c r="BB759" s="73" t="s">
        <v>8483</v>
      </c>
      <c r="BC759" s="36"/>
      <c r="BD759" s="35"/>
    </row>
    <row r="760" spans="1:56" ht="75" customHeight="1">
      <c r="A760" s="70">
        <v>759</v>
      </c>
      <c r="B760" s="71" t="s">
        <v>8484</v>
      </c>
      <c r="C760" s="71" t="s">
        <v>7472</v>
      </c>
      <c r="D760" s="71" t="s">
        <v>8485</v>
      </c>
      <c r="E760" s="71" t="s">
        <v>1461</v>
      </c>
      <c r="F760" s="71" t="s">
        <v>231</v>
      </c>
      <c r="G760" s="71" t="s">
        <v>786</v>
      </c>
      <c r="H760" s="71" t="s">
        <v>217</v>
      </c>
      <c r="I760" s="71" t="s">
        <v>840</v>
      </c>
      <c r="J760" s="71" t="s">
        <v>1432</v>
      </c>
      <c r="K760" s="71" t="s">
        <v>315</v>
      </c>
      <c r="L760" s="71" t="s">
        <v>8486</v>
      </c>
      <c r="M760" s="71" t="s">
        <v>8487</v>
      </c>
      <c r="N760" s="71"/>
      <c r="O760" s="71"/>
      <c r="P760" s="71"/>
      <c r="Q760" s="71"/>
      <c r="R760" s="71"/>
      <c r="S760" s="71"/>
      <c r="T760" s="71"/>
      <c r="U760" s="71"/>
      <c r="V760" s="71"/>
      <c r="W760" s="71"/>
      <c r="X760" s="71"/>
      <c r="Y760" s="71"/>
      <c r="Z760" s="71"/>
      <c r="AA760" s="71"/>
      <c r="AB760" s="71" t="s">
        <v>64</v>
      </c>
      <c r="AC760" s="71" t="s">
        <v>84</v>
      </c>
      <c r="AD760" s="71" t="s">
        <v>62</v>
      </c>
      <c r="AE760" s="71" t="s">
        <v>62</v>
      </c>
      <c r="AF760" s="71" t="s">
        <v>63</v>
      </c>
      <c r="AG760" s="71"/>
      <c r="AH760" s="71" t="s">
        <v>85</v>
      </c>
      <c r="AI760" s="71" t="s">
        <v>63</v>
      </c>
      <c r="AJ760" s="71" t="s">
        <v>63</v>
      </c>
      <c r="AK760" s="71" t="s">
        <v>63</v>
      </c>
      <c r="AL760" s="71" t="s">
        <v>63</v>
      </c>
      <c r="AM760" s="71" t="s">
        <v>63</v>
      </c>
      <c r="AN760" s="71"/>
      <c r="AO760" s="71"/>
      <c r="AP760" s="71" t="s">
        <v>8488</v>
      </c>
      <c r="AQ760" s="71" t="s">
        <v>840</v>
      </c>
      <c r="AR760" s="71" t="s">
        <v>62</v>
      </c>
      <c r="AS760" s="71"/>
      <c r="AT760" s="71" t="s">
        <v>63</v>
      </c>
      <c r="AU760" s="71"/>
      <c r="AV760" s="79" t="str" cm="1">
        <f t="array" ref="AV76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60" s="79" t="str" cm="1">
        <f t="array" ref="AW76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60" s="71" t="str" cm="1">
        <f t="array" ref="AX76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60" s="71"/>
      <c r="AZ760" s="71"/>
      <c r="BA760" s="71" t="s">
        <v>8489</v>
      </c>
      <c r="BB760" s="73" t="s">
        <v>8490</v>
      </c>
      <c r="BC760" s="36"/>
      <c r="BD760" s="35"/>
    </row>
    <row r="761" spans="1:56" ht="75" customHeight="1">
      <c r="A761" s="70">
        <v>760</v>
      </c>
      <c r="B761" s="71" t="s">
        <v>8491</v>
      </c>
      <c r="C761" s="71" t="s">
        <v>735</v>
      </c>
      <c r="D761" s="71" t="s">
        <v>8492</v>
      </c>
      <c r="E761" s="71" t="s">
        <v>1478</v>
      </c>
      <c r="F761" s="71" t="s">
        <v>231</v>
      </c>
      <c r="G761" s="71" t="s">
        <v>736</v>
      </c>
      <c r="H761" s="71" t="s">
        <v>217</v>
      </c>
      <c r="I761" s="71" t="s">
        <v>1944</v>
      </c>
      <c r="J761" s="71" t="s">
        <v>1432</v>
      </c>
      <c r="K761" s="71" t="s">
        <v>218</v>
      </c>
      <c r="L761" s="71" t="s">
        <v>8493</v>
      </c>
      <c r="M761" s="71" t="s">
        <v>8494</v>
      </c>
      <c r="N761" s="71"/>
      <c r="O761" s="71"/>
      <c r="P761" s="71"/>
      <c r="Q761" s="71"/>
      <c r="R761" s="71"/>
      <c r="S761" s="71"/>
      <c r="T761" s="71"/>
      <c r="U761" s="71"/>
      <c r="V761" s="71"/>
      <c r="W761" s="71"/>
      <c r="X761" s="71"/>
      <c r="Y761" s="71"/>
      <c r="Z761" s="71"/>
      <c r="AA761" s="71"/>
      <c r="AB761" s="71" t="s">
        <v>64</v>
      </c>
      <c r="AC761" s="71" t="s">
        <v>65</v>
      </c>
      <c r="AD761" s="71" t="s">
        <v>62</v>
      </c>
      <c r="AE761" s="71" t="s">
        <v>63</v>
      </c>
      <c r="AF761" s="71" t="s">
        <v>63</v>
      </c>
      <c r="AG761" s="71"/>
      <c r="AH761" s="71" t="s">
        <v>66</v>
      </c>
      <c r="AI761" s="71" t="s">
        <v>63</v>
      </c>
      <c r="AJ761" s="71" t="s">
        <v>63</v>
      </c>
      <c r="AK761" s="71" t="s">
        <v>63</v>
      </c>
      <c r="AL761" s="71" t="s">
        <v>62</v>
      </c>
      <c r="AM761" s="71" t="s">
        <v>63</v>
      </c>
      <c r="AN761" s="71"/>
      <c r="AO761" s="71"/>
      <c r="AP761" s="71" t="s">
        <v>8495</v>
      </c>
      <c r="AQ761" s="71" t="s">
        <v>2677</v>
      </c>
      <c r="AR761" s="71" t="s">
        <v>63</v>
      </c>
      <c r="AS761" s="71"/>
      <c r="AT761" s="71" t="s">
        <v>63</v>
      </c>
      <c r="AU761" s="71"/>
      <c r="AV761" s="79" t="str" cm="1">
        <f t="array" ref="AV76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61" s="79" t="str" cm="1">
        <f t="array" ref="AW76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61" s="71" t="str" cm="1">
        <f t="array" ref="AX76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61" s="71"/>
      <c r="AZ761" s="71"/>
      <c r="BA761" s="71" t="s">
        <v>8496</v>
      </c>
      <c r="BB761" s="73" t="s">
        <v>8497</v>
      </c>
      <c r="BC761" s="36"/>
      <c r="BD761" s="35"/>
    </row>
    <row r="762" spans="1:56" ht="75" customHeight="1">
      <c r="A762" s="70">
        <v>761</v>
      </c>
      <c r="B762" s="71" t="s">
        <v>8498</v>
      </c>
      <c r="C762" s="71" t="s">
        <v>264</v>
      </c>
      <c r="D762" s="71" t="s">
        <v>8499</v>
      </c>
      <c r="E762" s="71" t="s">
        <v>1486</v>
      </c>
      <c r="F762" s="71" t="s">
        <v>54</v>
      </c>
      <c r="G762" s="71" t="s">
        <v>125</v>
      </c>
      <c r="H762" s="71" t="s">
        <v>217</v>
      </c>
      <c r="I762" s="71" t="s">
        <v>840</v>
      </c>
      <c r="J762" s="71" t="s">
        <v>1432</v>
      </c>
      <c r="K762" s="71" t="s">
        <v>315</v>
      </c>
      <c r="L762" s="71" t="s">
        <v>8500</v>
      </c>
      <c r="M762" s="71" t="s">
        <v>8501</v>
      </c>
      <c r="N762" s="71" t="s">
        <v>1505</v>
      </c>
      <c r="O762" s="71" t="s">
        <v>1609</v>
      </c>
      <c r="P762" s="71" t="s">
        <v>60</v>
      </c>
      <c r="Q762" s="71" t="s">
        <v>81</v>
      </c>
      <c r="R762" s="71" t="s">
        <v>1669</v>
      </c>
      <c r="S762" s="71" t="s">
        <v>63</v>
      </c>
      <c r="T762" s="71" t="s">
        <v>62</v>
      </c>
      <c r="U762" s="71" t="s">
        <v>62</v>
      </c>
      <c r="V762" s="71" t="s">
        <v>62</v>
      </c>
      <c r="W762" s="71" t="s">
        <v>62</v>
      </c>
      <c r="X762" s="71" t="s">
        <v>63</v>
      </c>
      <c r="Y762" s="71" t="s">
        <v>62</v>
      </c>
      <c r="Z762" s="71" t="s">
        <v>63</v>
      </c>
      <c r="AA762" s="71" t="s">
        <v>63</v>
      </c>
      <c r="AB762" s="71" t="s">
        <v>64</v>
      </c>
      <c r="AC762" s="71" t="s">
        <v>100</v>
      </c>
      <c r="AD762" s="71" t="s">
        <v>62</v>
      </c>
      <c r="AE762" s="71" t="s">
        <v>62</v>
      </c>
      <c r="AF762" s="71" t="s">
        <v>63</v>
      </c>
      <c r="AG762" s="71" t="s">
        <v>63</v>
      </c>
      <c r="AH762" s="71" t="s">
        <v>1515</v>
      </c>
      <c r="AI762" s="71" t="s">
        <v>63</v>
      </c>
      <c r="AJ762" s="71" t="s">
        <v>63</v>
      </c>
      <c r="AK762" s="71" t="s">
        <v>63</v>
      </c>
      <c r="AL762" s="71" t="s">
        <v>63</v>
      </c>
      <c r="AM762" s="71" t="s">
        <v>62</v>
      </c>
      <c r="AN762" s="71"/>
      <c r="AO762" s="71" t="s">
        <v>8502</v>
      </c>
      <c r="AP762" s="71" t="s">
        <v>8503</v>
      </c>
      <c r="AQ762" s="71" t="s">
        <v>8504</v>
      </c>
      <c r="AR762" s="71" t="s">
        <v>132</v>
      </c>
      <c r="AS762" s="71"/>
      <c r="AT762" s="71" t="s">
        <v>62</v>
      </c>
      <c r="AU762" s="71" t="s">
        <v>1702</v>
      </c>
      <c r="AV762" s="79" cm="1">
        <f t="array" ref="AV76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762" s="79" cm="1">
        <f t="array" ref="AW76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762" s="71" t="str" cm="1">
        <f t="array" ref="AX76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762" s="71" t="s">
        <v>63</v>
      </c>
      <c r="AZ762" s="71"/>
      <c r="BA762" s="71" t="s">
        <v>8505</v>
      </c>
      <c r="BB762" s="73"/>
      <c r="BC762" s="36"/>
      <c r="BD762" s="35"/>
    </row>
    <row r="763" spans="1:56" ht="75" customHeight="1">
      <c r="A763" s="70">
        <v>762</v>
      </c>
      <c r="B763" s="71" t="s">
        <v>8506</v>
      </c>
      <c r="C763" s="71" t="s">
        <v>1883</v>
      </c>
      <c r="D763" s="71" t="s">
        <v>8507</v>
      </c>
      <c r="E763" s="71" t="s">
        <v>1494</v>
      </c>
      <c r="F763" s="71" t="s">
        <v>54</v>
      </c>
      <c r="G763" s="71" t="s">
        <v>125</v>
      </c>
      <c r="H763" s="71" t="s">
        <v>233</v>
      </c>
      <c r="I763" s="71" t="s">
        <v>608</v>
      </c>
      <c r="J763" s="71" t="s">
        <v>1432</v>
      </c>
      <c r="K763" s="71" t="s">
        <v>266</v>
      </c>
      <c r="L763" s="71" t="s">
        <v>8508</v>
      </c>
      <c r="M763" s="71" t="s">
        <v>8509</v>
      </c>
      <c r="N763" s="71"/>
      <c r="O763" s="71"/>
      <c r="P763" s="71" t="s">
        <v>155</v>
      </c>
      <c r="Q763" s="71" t="s">
        <v>81</v>
      </c>
      <c r="R763" s="71" t="s">
        <v>1669</v>
      </c>
      <c r="S763" s="71" t="s">
        <v>63</v>
      </c>
      <c r="T763" s="71" t="s">
        <v>63</v>
      </c>
      <c r="U763" s="71" t="s">
        <v>63</v>
      </c>
      <c r="V763" s="71" t="s">
        <v>63</v>
      </c>
      <c r="W763" s="71" t="s">
        <v>63</v>
      </c>
      <c r="X763" s="71" t="s">
        <v>63</v>
      </c>
      <c r="Y763" s="71" t="s">
        <v>62</v>
      </c>
      <c r="Z763" s="71" t="s">
        <v>63</v>
      </c>
      <c r="AA763" s="71" t="s">
        <v>63</v>
      </c>
      <c r="AB763" s="71" t="s">
        <v>142</v>
      </c>
      <c r="AC763" s="71" t="s">
        <v>65</v>
      </c>
      <c r="AD763" s="71" t="s">
        <v>62</v>
      </c>
      <c r="AE763" s="71" t="s">
        <v>62</v>
      </c>
      <c r="AF763" s="71" t="s">
        <v>63</v>
      </c>
      <c r="AG763" s="71" t="s">
        <v>63</v>
      </c>
      <c r="AH763" s="71" t="s">
        <v>85</v>
      </c>
      <c r="AI763" s="71" t="s">
        <v>63</v>
      </c>
      <c r="AJ763" s="71" t="s">
        <v>63</v>
      </c>
      <c r="AK763" s="71" t="s">
        <v>63</v>
      </c>
      <c r="AL763" s="71" t="s">
        <v>63</v>
      </c>
      <c r="AM763" s="71" t="s">
        <v>132</v>
      </c>
      <c r="AN763" s="71" t="s">
        <v>8510</v>
      </c>
      <c r="AO763" s="71" t="s">
        <v>8511</v>
      </c>
      <c r="AP763" s="71" t="s">
        <v>8512</v>
      </c>
      <c r="AQ763" s="71" t="s">
        <v>608</v>
      </c>
      <c r="AR763" s="71" t="s">
        <v>62</v>
      </c>
      <c r="AS763" s="71" t="s">
        <v>8513</v>
      </c>
      <c r="AT763" s="71" t="s">
        <v>63</v>
      </c>
      <c r="AU763" s="71" t="s">
        <v>72</v>
      </c>
      <c r="AV763" s="79" t="str" cm="1">
        <f t="array" ref="AV76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63" s="79" t="str" cm="1">
        <f t="array" ref="AW76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63" s="71" t="str" cm="1">
        <f t="array" ref="AX76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763" s="71" t="s">
        <v>63</v>
      </c>
      <c r="AZ763" s="71"/>
      <c r="BA763" s="71" t="s">
        <v>8514</v>
      </c>
      <c r="BB763" s="73" t="s">
        <v>8515</v>
      </c>
      <c r="BC763" s="36"/>
      <c r="BD763" s="35"/>
    </row>
    <row r="764" spans="1:56" ht="75" customHeight="1">
      <c r="A764" s="70">
        <v>763</v>
      </c>
      <c r="B764" s="71" t="s">
        <v>8516</v>
      </c>
      <c r="C764" s="71" t="s">
        <v>1142</v>
      </c>
      <c r="D764" s="71" t="s">
        <v>8517</v>
      </c>
      <c r="E764" s="71" t="s">
        <v>4416</v>
      </c>
      <c r="F764" s="71" t="s">
        <v>231</v>
      </c>
      <c r="G764" s="71" t="s">
        <v>786</v>
      </c>
      <c r="H764" s="71" t="s">
        <v>217</v>
      </c>
      <c r="I764" s="71" t="s">
        <v>790</v>
      </c>
      <c r="J764" s="71" t="s">
        <v>1432</v>
      </c>
      <c r="K764" s="71" t="s">
        <v>218</v>
      </c>
      <c r="L764" s="71" t="s">
        <v>8518</v>
      </c>
      <c r="M764" s="71" t="s">
        <v>8519</v>
      </c>
      <c r="N764" s="71"/>
      <c r="O764" s="71"/>
      <c r="P764" s="71"/>
      <c r="Q764" s="71"/>
      <c r="R764" s="71"/>
      <c r="S764" s="71"/>
      <c r="T764" s="71"/>
      <c r="U764" s="71"/>
      <c r="V764" s="71"/>
      <c r="W764" s="71"/>
      <c r="X764" s="71"/>
      <c r="Y764" s="71"/>
      <c r="Z764" s="71"/>
      <c r="AA764" s="71"/>
      <c r="AB764" s="71" t="s">
        <v>64</v>
      </c>
      <c r="AC764" s="71" t="s">
        <v>65</v>
      </c>
      <c r="AD764" s="71" t="s">
        <v>62</v>
      </c>
      <c r="AE764" s="71" t="s">
        <v>62</v>
      </c>
      <c r="AF764" s="71" t="s">
        <v>63</v>
      </c>
      <c r="AG764" s="71"/>
      <c r="AH764" s="71" t="s">
        <v>85</v>
      </c>
      <c r="AI764" s="71" t="s">
        <v>63</v>
      </c>
      <c r="AJ764" s="71" t="s">
        <v>63</v>
      </c>
      <c r="AK764" s="71" t="s">
        <v>63</v>
      </c>
      <c r="AL764" s="71" t="s">
        <v>63</v>
      </c>
      <c r="AM764" s="71" t="s">
        <v>63</v>
      </c>
      <c r="AN764" s="71"/>
      <c r="AO764" s="71"/>
      <c r="AP764" s="71" t="s">
        <v>8520</v>
      </c>
      <c r="AQ764" s="71" t="s">
        <v>790</v>
      </c>
      <c r="AR764" s="71" t="s">
        <v>62</v>
      </c>
      <c r="AS764" s="71"/>
      <c r="AT764" s="71" t="s">
        <v>63</v>
      </c>
      <c r="AU764" s="71"/>
      <c r="AV764" s="79" t="str" cm="1">
        <f t="array" ref="AV76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64" s="79" t="str" cm="1">
        <f t="array" ref="AW76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64" s="71" t="str" cm="1">
        <f t="array" ref="AX76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64" s="71"/>
      <c r="AZ764" s="71"/>
      <c r="BA764" s="71" t="s">
        <v>8521</v>
      </c>
      <c r="BB764" s="73"/>
      <c r="BC764" s="36"/>
      <c r="BD764" s="35"/>
    </row>
    <row r="765" spans="1:56" ht="75" customHeight="1">
      <c r="A765" s="70">
        <v>764</v>
      </c>
      <c r="B765" s="71" t="s">
        <v>8522</v>
      </c>
      <c r="C765" s="71" t="s">
        <v>381</v>
      </c>
      <c r="D765" s="71" t="s">
        <v>8523</v>
      </c>
      <c r="E765" s="71" t="s">
        <v>1575</v>
      </c>
      <c r="F765" s="71" t="s">
        <v>54</v>
      </c>
      <c r="G765" s="71" t="s">
        <v>125</v>
      </c>
      <c r="H765" s="71" t="s">
        <v>233</v>
      </c>
      <c r="I765" s="71" t="s">
        <v>250</v>
      </c>
      <c r="J765" s="71" t="s">
        <v>1432</v>
      </c>
      <c r="K765" s="71" t="s">
        <v>243</v>
      </c>
      <c r="L765" s="71" t="s">
        <v>8524</v>
      </c>
      <c r="M765" s="71" t="s">
        <v>8525</v>
      </c>
      <c r="N765" s="71" t="s">
        <v>1575</v>
      </c>
      <c r="O765" s="71" t="s">
        <v>1506</v>
      </c>
      <c r="P765" s="71" t="s">
        <v>60</v>
      </c>
      <c r="Q765" s="71" t="s">
        <v>431</v>
      </c>
      <c r="R765" s="71" t="s">
        <v>189</v>
      </c>
      <c r="S765" s="71" t="s">
        <v>62</v>
      </c>
      <c r="T765" s="71" t="s">
        <v>62</v>
      </c>
      <c r="U765" s="71" t="s">
        <v>62</v>
      </c>
      <c r="V765" s="71" t="s">
        <v>62</v>
      </c>
      <c r="W765" s="71" t="s">
        <v>63</v>
      </c>
      <c r="X765" s="71" t="s">
        <v>63</v>
      </c>
      <c r="Y765" s="71" t="s">
        <v>62</v>
      </c>
      <c r="Z765" s="71" t="s">
        <v>63</v>
      </c>
      <c r="AA765" s="71" t="s">
        <v>63</v>
      </c>
      <c r="AB765" s="71" t="s">
        <v>142</v>
      </c>
      <c r="AC765" s="71" t="s">
        <v>65</v>
      </c>
      <c r="AD765" s="71" t="s">
        <v>62</v>
      </c>
      <c r="AE765" s="71" t="s">
        <v>62</v>
      </c>
      <c r="AF765" s="71" t="s">
        <v>63</v>
      </c>
      <c r="AG765" s="71" t="s">
        <v>63</v>
      </c>
      <c r="AH765" s="71" t="s">
        <v>85</v>
      </c>
      <c r="AI765" s="71" t="s">
        <v>63</v>
      </c>
      <c r="AJ765" s="71" t="s">
        <v>62</v>
      </c>
      <c r="AK765" s="71" t="s">
        <v>62</v>
      </c>
      <c r="AL765" s="71" t="s">
        <v>62</v>
      </c>
      <c r="AM765" s="71" t="s">
        <v>62</v>
      </c>
      <c r="AN765" s="71" t="s">
        <v>8526</v>
      </c>
      <c r="AO765" s="71" t="s">
        <v>8527</v>
      </c>
      <c r="AP765" s="71" t="s">
        <v>8528</v>
      </c>
      <c r="AQ765" s="71" t="s">
        <v>8529</v>
      </c>
      <c r="AR765" s="71" t="s">
        <v>62</v>
      </c>
      <c r="AS765" s="71"/>
      <c r="AT765" s="71" t="s">
        <v>63</v>
      </c>
      <c r="AU765" s="71" t="s">
        <v>72</v>
      </c>
      <c r="AV765" s="79" t="str" cm="1">
        <f t="array" ref="AV76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65" s="79" t="str" cm="1">
        <f t="array" ref="AW76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65" s="71" t="str" cm="1">
        <f t="array" ref="AX76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765" s="71" t="s">
        <v>63</v>
      </c>
      <c r="AZ765" s="71"/>
      <c r="BA765" s="22" t="s">
        <v>8530</v>
      </c>
      <c r="BB765" s="73" t="s">
        <v>6648</v>
      </c>
      <c r="BC765" s="36"/>
      <c r="BD765" s="35"/>
    </row>
    <row r="766" spans="1:56" ht="75" customHeight="1">
      <c r="A766" s="70">
        <v>765</v>
      </c>
      <c r="B766" s="71" t="s">
        <v>8531</v>
      </c>
      <c r="C766" s="71" t="s">
        <v>7473</v>
      </c>
      <c r="D766" s="71" t="s">
        <v>8532</v>
      </c>
      <c r="E766" s="71" t="s">
        <v>1505</v>
      </c>
      <c r="F766" s="71" t="s">
        <v>54</v>
      </c>
      <c r="G766" s="71" t="s">
        <v>125</v>
      </c>
      <c r="H766" s="71" t="s">
        <v>97</v>
      </c>
      <c r="I766" s="71" t="s">
        <v>8533</v>
      </c>
      <c r="J766" s="71" t="s">
        <v>5651</v>
      </c>
      <c r="K766" s="71" t="s">
        <v>8534</v>
      </c>
      <c r="L766" s="71" t="s">
        <v>8535</v>
      </c>
      <c r="M766" s="71" t="s">
        <v>8536</v>
      </c>
      <c r="N766" s="71" t="s">
        <v>1505</v>
      </c>
      <c r="O766" s="71" t="s">
        <v>1506</v>
      </c>
      <c r="P766" s="71" t="s">
        <v>60</v>
      </c>
      <c r="Q766" s="71" t="s">
        <v>81</v>
      </c>
      <c r="R766" s="71" t="s">
        <v>373</v>
      </c>
      <c r="S766" s="71" t="s">
        <v>62</v>
      </c>
      <c r="T766" s="71" t="s">
        <v>62</v>
      </c>
      <c r="U766" s="71" t="s">
        <v>62</v>
      </c>
      <c r="V766" s="71" t="s">
        <v>62</v>
      </c>
      <c r="W766" s="71" t="s">
        <v>62</v>
      </c>
      <c r="X766" s="71" t="s">
        <v>62</v>
      </c>
      <c r="Y766" s="71" t="s">
        <v>62</v>
      </c>
      <c r="Z766" s="71" t="s">
        <v>63</v>
      </c>
      <c r="AA766" s="71" t="s">
        <v>62</v>
      </c>
      <c r="AB766" s="71" t="s">
        <v>64</v>
      </c>
      <c r="AC766" s="71" t="s">
        <v>65</v>
      </c>
      <c r="AD766" s="71" t="s">
        <v>62</v>
      </c>
      <c r="AE766" s="71" t="s">
        <v>62</v>
      </c>
      <c r="AF766" s="71" t="s">
        <v>62</v>
      </c>
      <c r="AG766" s="71" t="s">
        <v>63</v>
      </c>
      <c r="AH766" s="71" t="s">
        <v>85</v>
      </c>
      <c r="AI766" s="71" t="s">
        <v>63</v>
      </c>
      <c r="AJ766" s="71" t="s">
        <v>63</v>
      </c>
      <c r="AK766" s="71" t="s">
        <v>63</v>
      </c>
      <c r="AL766" s="71" t="s">
        <v>62</v>
      </c>
      <c r="AM766" s="71" t="s">
        <v>63</v>
      </c>
      <c r="AN766" s="71" t="s">
        <v>8537</v>
      </c>
      <c r="AO766" s="71" t="s">
        <v>8538</v>
      </c>
      <c r="AP766" s="71" t="s">
        <v>8539</v>
      </c>
      <c r="AQ766" s="71" t="s">
        <v>8540</v>
      </c>
      <c r="AR766" s="71" t="s">
        <v>63</v>
      </c>
      <c r="AS766" s="71"/>
      <c r="AT766" s="71" t="s">
        <v>63</v>
      </c>
      <c r="AU766" s="71" t="s">
        <v>7526</v>
      </c>
      <c r="AV766" s="79" cm="1">
        <f t="array" ref="AV76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0.06</v>
      </c>
      <c r="AW766" s="79" cm="1">
        <f t="array" ref="AW76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0.06</v>
      </c>
      <c r="AX766" s="71" t="str" cm="1">
        <f t="array" ref="AX76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766" s="71" t="s">
        <v>63</v>
      </c>
      <c r="AZ766" s="71"/>
      <c r="BA766" s="22" t="s">
        <v>8541</v>
      </c>
      <c r="BB766" s="73" t="s">
        <v>8542</v>
      </c>
      <c r="BC766" s="36"/>
      <c r="BD766" s="35"/>
    </row>
    <row r="767" spans="1:56" ht="75" customHeight="1">
      <c r="A767" s="70">
        <v>766</v>
      </c>
      <c r="B767" s="71" t="s">
        <v>8543</v>
      </c>
      <c r="C767" s="71" t="s">
        <v>289</v>
      </c>
      <c r="D767" s="71" t="s">
        <v>8544</v>
      </c>
      <c r="E767" s="71" t="s">
        <v>1430</v>
      </c>
      <c r="F767" s="71" t="s">
        <v>231</v>
      </c>
      <c r="G767" s="71" t="s">
        <v>584</v>
      </c>
      <c r="H767" s="71" t="s">
        <v>217</v>
      </c>
      <c r="I767" s="71" t="s">
        <v>1215</v>
      </c>
      <c r="J767" s="71" t="s">
        <v>1432</v>
      </c>
      <c r="K767" s="71" t="s">
        <v>243</v>
      </c>
      <c r="L767" s="71" t="s">
        <v>8545</v>
      </c>
      <c r="M767" s="71" t="s">
        <v>8546</v>
      </c>
      <c r="N767" s="71" t="s">
        <v>1505</v>
      </c>
      <c r="O767" s="71" t="s">
        <v>1506</v>
      </c>
      <c r="P767" s="71"/>
      <c r="Q767" s="71"/>
      <c r="R767" s="71"/>
      <c r="S767" s="71"/>
      <c r="T767" s="71"/>
      <c r="U767" s="71"/>
      <c r="V767" s="71"/>
      <c r="W767" s="71"/>
      <c r="X767" s="71"/>
      <c r="Y767" s="71"/>
      <c r="Z767" s="71"/>
      <c r="AA767" s="71"/>
      <c r="AB767" s="71" t="s">
        <v>64</v>
      </c>
      <c r="AC767" s="71" t="s">
        <v>100</v>
      </c>
      <c r="AD767" s="71" t="s">
        <v>62</v>
      </c>
      <c r="AE767" s="71" t="s">
        <v>63</v>
      </c>
      <c r="AF767" s="71" t="s">
        <v>63</v>
      </c>
      <c r="AG767" s="71"/>
      <c r="AH767" s="71" t="s">
        <v>66</v>
      </c>
      <c r="AI767" s="71" t="s">
        <v>63</v>
      </c>
      <c r="AJ767" s="71" t="s">
        <v>63</v>
      </c>
      <c r="AK767" s="71" t="s">
        <v>63</v>
      </c>
      <c r="AL767" s="71" t="s">
        <v>63</v>
      </c>
      <c r="AM767" s="71" t="s">
        <v>63</v>
      </c>
      <c r="AN767" s="71"/>
      <c r="AO767" s="71"/>
      <c r="AP767" s="71" t="s">
        <v>8547</v>
      </c>
      <c r="AQ767" s="71" t="s">
        <v>8336</v>
      </c>
      <c r="AR767" s="71" t="s">
        <v>132</v>
      </c>
      <c r="AS767" s="71"/>
      <c r="AT767" s="71" t="s">
        <v>63</v>
      </c>
      <c r="AU767" s="71"/>
      <c r="AV767" s="79" t="str" cm="1">
        <f t="array" ref="AV76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67" s="79" t="str" cm="1">
        <f t="array" ref="AW76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67" s="71" t="str" cm="1">
        <f t="array" ref="AX76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67" s="71"/>
      <c r="AZ767" s="71"/>
      <c r="BA767" s="22" t="s">
        <v>8548</v>
      </c>
      <c r="BB767" s="73" t="s">
        <v>590</v>
      </c>
      <c r="BC767" s="36"/>
      <c r="BD767" s="35"/>
    </row>
    <row r="768" spans="1:56" ht="75" customHeight="1">
      <c r="A768" s="70">
        <v>767</v>
      </c>
      <c r="B768" s="71" t="s">
        <v>8549</v>
      </c>
      <c r="C768" s="71" t="s">
        <v>7474</v>
      </c>
      <c r="D768" s="71" t="s">
        <v>8550</v>
      </c>
      <c r="E768" s="71" t="s">
        <v>1486</v>
      </c>
      <c r="F768" s="71" t="s">
        <v>231</v>
      </c>
      <c r="G768" s="71" t="s">
        <v>1311</v>
      </c>
      <c r="H768" s="71" t="s">
        <v>233</v>
      </c>
      <c r="I768" s="71" t="s">
        <v>790</v>
      </c>
      <c r="J768" s="71" t="s">
        <v>1432</v>
      </c>
      <c r="K768" s="71" t="s">
        <v>218</v>
      </c>
      <c r="L768" s="71" t="s">
        <v>8551</v>
      </c>
      <c r="M768" s="71" t="s">
        <v>8552</v>
      </c>
      <c r="N768" s="71"/>
      <c r="O768" s="71"/>
      <c r="P768" s="71"/>
      <c r="Q768" s="71"/>
      <c r="R768" s="71"/>
      <c r="S768" s="71"/>
      <c r="T768" s="71"/>
      <c r="U768" s="71"/>
      <c r="V768" s="71"/>
      <c r="W768" s="71"/>
      <c r="X768" s="71"/>
      <c r="Y768" s="71"/>
      <c r="Z768" s="71"/>
      <c r="AA768" s="71"/>
      <c r="AB768" s="71" t="s">
        <v>64</v>
      </c>
      <c r="AC768" s="71" t="s">
        <v>65</v>
      </c>
      <c r="AD768" s="71" t="s">
        <v>63</v>
      </c>
      <c r="AE768" s="71" t="s">
        <v>63</v>
      </c>
      <c r="AF768" s="71" t="s">
        <v>63</v>
      </c>
      <c r="AG768" s="71"/>
      <c r="AH768" s="71" t="s">
        <v>85</v>
      </c>
      <c r="AI768" s="71" t="s">
        <v>63</v>
      </c>
      <c r="AJ768" s="71" t="s">
        <v>63</v>
      </c>
      <c r="AK768" s="71" t="s">
        <v>63</v>
      </c>
      <c r="AL768" s="71" t="s">
        <v>62</v>
      </c>
      <c r="AM768" s="71" t="s">
        <v>63</v>
      </c>
      <c r="AN768" s="71"/>
      <c r="AO768" s="71"/>
      <c r="AP768" s="71" t="s">
        <v>8553</v>
      </c>
      <c r="AQ768" s="71" t="s">
        <v>790</v>
      </c>
      <c r="AR768" s="71" t="s">
        <v>62</v>
      </c>
      <c r="AS768" s="71"/>
      <c r="AT768" s="71" t="s">
        <v>63</v>
      </c>
      <c r="AU768" s="71"/>
      <c r="AV768" s="79" t="str" cm="1">
        <f t="array" ref="AV76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68" s="79" t="str" cm="1">
        <f t="array" ref="AW76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68" s="71" t="str" cm="1">
        <f t="array" ref="AX76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68" s="71"/>
      <c r="AZ768" s="71"/>
      <c r="BA768" s="71" t="s">
        <v>8554</v>
      </c>
      <c r="BB768" s="73" t="s">
        <v>8555</v>
      </c>
      <c r="BC768" s="36"/>
      <c r="BD768" s="35"/>
    </row>
    <row r="769" spans="1:56" ht="75" customHeight="1">
      <c r="A769" s="70">
        <v>768</v>
      </c>
      <c r="B769" s="71" t="s">
        <v>8556</v>
      </c>
      <c r="C769" s="71" t="s">
        <v>7475</v>
      </c>
      <c r="D769" s="71" t="s">
        <v>8557</v>
      </c>
      <c r="E769" s="71" t="s">
        <v>1486</v>
      </c>
      <c r="F769" s="71" t="s">
        <v>54</v>
      </c>
      <c r="G769" s="71" t="s">
        <v>125</v>
      </c>
      <c r="H769" s="71" t="s">
        <v>97</v>
      </c>
      <c r="I769" s="71" t="s">
        <v>8558</v>
      </c>
      <c r="J769" s="71" t="s">
        <v>6383</v>
      </c>
      <c r="K769" s="71" t="s">
        <v>243</v>
      </c>
      <c r="L769" s="71" t="s">
        <v>8559</v>
      </c>
      <c r="M769" s="71" t="s">
        <v>8560</v>
      </c>
      <c r="N769" s="71" t="s">
        <v>1710</v>
      </c>
      <c r="O769" s="71" t="s">
        <v>1506</v>
      </c>
      <c r="P769" s="71" t="s">
        <v>60</v>
      </c>
      <c r="Q769" s="71" t="s">
        <v>155</v>
      </c>
      <c r="R769" s="71" t="s">
        <v>189</v>
      </c>
      <c r="S769" s="71" t="s">
        <v>62</v>
      </c>
      <c r="T769" s="71" t="s">
        <v>62</v>
      </c>
      <c r="U769" s="71" t="s">
        <v>62</v>
      </c>
      <c r="V769" s="71" t="s">
        <v>62</v>
      </c>
      <c r="W769" s="71" t="s">
        <v>62</v>
      </c>
      <c r="X769" s="71" t="s">
        <v>62</v>
      </c>
      <c r="Y769" s="71" t="s">
        <v>62</v>
      </c>
      <c r="Z769" s="71" t="s">
        <v>63</v>
      </c>
      <c r="AA769" s="71" t="s">
        <v>62</v>
      </c>
      <c r="AB769" s="71" t="s">
        <v>64</v>
      </c>
      <c r="AC769" s="71" t="s">
        <v>65</v>
      </c>
      <c r="AD769" s="71" t="s">
        <v>62</v>
      </c>
      <c r="AE769" s="71" t="s">
        <v>62</v>
      </c>
      <c r="AF769" s="71" t="s">
        <v>63</v>
      </c>
      <c r="AG769" s="71" t="s">
        <v>63</v>
      </c>
      <c r="AH769" s="71" t="s">
        <v>85</v>
      </c>
      <c r="AI769" s="71" t="s">
        <v>63</v>
      </c>
      <c r="AJ769" s="71" t="s">
        <v>63</v>
      </c>
      <c r="AK769" s="71" t="s">
        <v>63</v>
      </c>
      <c r="AL769" s="71" t="s">
        <v>62</v>
      </c>
      <c r="AM769" s="71" t="s">
        <v>63</v>
      </c>
      <c r="AN769" s="71" t="s">
        <v>8561</v>
      </c>
      <c r="AO769" s="71" t="s">
        <v>8562</v>
      </c>
      <c r="AP769" s="71" t="s">
        <v>8563</v>
      </c>
      <c r="AQ769" s="71" t="s">
        <v>366</v>
      </c>
      <c r="AR769" s="71" t="s">
        <v>63</v>
      </c>
      <c r="AS769" s="71"/>
      <c r="AT769" s="71" t="s">
        <v>63</v>
      </c>
      <c r="AU769" s="71" t="s">
        <v>72</v>
      </c>
      <c r="AV769" s="79" t="str" cm="1">
        <f t="array" ref="AV76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69" s="79" t="str" cm="1">
        <f t="array" ref="AW76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69" s="71" t="str" cm="1">
        <f t="array" ref="AX76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769" s="71" t="s">
        <v>63</v>
      </c>
      <c r="AZ769" s="71"/>
      <c r="BA769" s="71" t="s">
        <v>8564</v>
      </c>
      <c r="BB769" s="73" t="s">
        <v>8565</v>
      </c>
      <c r="BC769" s="36"/>
      <c r="BD769" s="35"/>
    </row>
    <row r="770" spans="1:56" ht="75" customHeight="1">
      <c r="A770" s="70">
        <v>769</v>
      </c>
      <c r="B770" s="71" t="s">
        <v>8566</v>
      </c>
      <c r="C770" s="71" t="s">
        <v>735</v>
      </c>
      <c r="D770" s="71" t="s">
        <v>8567</v>
      </c>
      <c r="E770" s="71" t="s">
        <v>1430</v>
      </c>
      <c r="F770" s="71" t="s">
        <v>231</v>
      </c>
      <c r="G770" s="71" t="s">
        <v>736</v>
      </c>
      <c r="H770" s="71" t="s">
        <v>217</v>
      </c>
      <c r="I770" s="71" t="s">
        <v>840</v>
      </c>
      <c r="J770" s="71" t="s">
        <v>1432</v>
      </c>
      <c r="K770" s="71" t="s">
        <v>315</v>
      </c>
      <c r="L770" s="71" t="s">
        <v>8568</v>
      </c>
      <c r="M770" s="71" t="s">
        <v>8569</v>
      </c>
      <c r="N770" s="71"/>
      <c r="O770" s="71"/>
      <c r="P770" s="71"/>
      <c r="Q770" s="71"/>
      <c r="R770" s="71"/>
      <c r="S770" s="71"/>
      <c r="T770" s="71"/>
      <c r="U770" s="71"/>
      <c r="V770" s="71"/>
      <c r="W770" s="71"/>
      <c r="X770" s="71"/>
      <c r="Y770" s="71"/>
      <c r="Z770" s="71"/>
      <c r="AA770" s="71"/>
      <c r="AB770" s="71" t="s">
        <v>64</v>
      </c>
      <c r="AC770" s="71" t="s">
        <v>65</v>
      </c>
      <c r="AD770" s="71" t="s">
        <v>62</v>
      </c>
      <c r="AE770" s="71" t="s">
        <v>62</v>
      </c>
      <c r="AF770" s="71" t="s">
        <v>63</v>
      </c>
      <c r="AG770" s="71"/>
      <c r="AH770" s="71" t="s">
        <v>1515</v>
      </c>
      <c r="AI770" s="71" t="s">
        <v>63</v>
      </c>
      <c r="AJ770" s="71" t="s">
        <v>63</v>
      </c>
      <c r="AK770" s="71" t="s">
        <v>63</v>
      </c>
      <c r="AL770" s="71" t="s">
        <v>62</v>
      </c>
      <c r="AM770" s="71" t="s">
        <v>62</v>
      </c>
      <c r="AN770" s="71"/>
      <c r="AO770" s="71"/>
      <c r="AP770" s="71" t="s">
        <v>5561</v>
      </c>
      <c r="AQ770" s="71" t="s">
        <v>105</v>
      </c>
      <c r="AR770" s="71" t="s">
        <v>63</v>
      </c>
      <c r="AS770" s="71"/>
      <c r="AT770" s="71" t="s">
        <v>63</v>
      </c>
      <c r="AU770" s="71"/>
      <c r="AV770" s="79" t="str" cm="1">
        <f t="array" ref="AV77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70" s="79" t="str" cm="1">
        <f t="array" ref="AW77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70" s="71" t="str" cm="1">
        <f t="array" ref="AX77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70" s="71"/>
      <c r="AZ770" s="71"/>
      <c r="BA770" s="71" t="s">
        <v>8570</v>
      </c>
      <c r="BB770" s="73" t="s">
        <v>8571</v>
      </c>
      <c r="BC770" s="36"/>
      <c r="BD770" s="35"/>
    </row>
    <row r="771" spans="1:56" ht="75" customHeight="1">
      <c r="A771" s="70">
        <v>770</v>
      </c>
      <c r="B771" s="71" t="s">
        <v>8572</v>
      </c>
      <c r="C771" s="71" t="s">
        <v>2138</v>
      </c>
      <c r="D771" s="71" t="s">
        <v>8573</v>
      </c>
      <c r="E771" s="71" t="s">
        <v>1502</v>
      </c>
      <c r="F771" s="71" t="s">
        <v>54</v>
      </c>
      <c r="G771" s="71" t="s">
        <v>125</v>
      </c>
      <c r="H771" s="71" t="s">
        <v>56</v>
      </c>
      <c r="I771" s="71" t="s">
        <v>8574</v>
      </c>
      <c r="J771" s="71" t="s">
        <v>8575</v>
      </c>
      <c r="K771" s="71" t="s">
        <v>8576</v>
      </c>
      <c r="L771" s="71" t="s">
        <v>8577</v>
      </c>
      <c r="M771" s="71" t="s">
        <v>8578</v>
      </c>
      <c r="N771" s="71" t="s">
        <v>1505</v>
      </c>
      <c r="O771" s="71" t="s">
        <v>1668</v>
      </c>
      <c r="P771" s="71" t="s">
        <v>60</v>
      </c>
      <c r="Q771" s="71" t="s">
        <v>81</v>
      </c>
      <c r="R771" s="71" t="s">
        <v>1669</v>
      </c>
      <c r="S771" s="71" t="s">
        <v>62</v>
      </c>
      <c r="T771" s="71" t="s">
        <v>62</v>
      </c>
      <c r="U771" s="71" t="s">
        <v>62</v>
      </c>
      <c r="V771" s="71" t="s">
        <v>62</v>
      </c>
      <c r="W771" s="71" t="s">
        <v>62</v>
      </c>
      <c r="X771" s="71" t="s">
        <v>62</v>
      </c>
      <c r="Y771" s="71" t="s">
        <v>62</v>
      </c>
      <c r="Z771" s="71" t="s">
        <v>62</v>
      </c>
      <c r="AA771" s="71" t="s">
        <v>62</v>
      </c>
      <c r="AB771" s="71" t="s">
        <v>142</v>
      </c>
      <c r="AC771" s="71" t="s">
        <v>100</v>
      </c>
      <c r="AD771" s="71" t="s">
        <v>62</v>
      </c>
      <c r="AE771" s="71" t="s">
        <v>62</v>
      </c>
      <c r="AF771" s="71" t="s">
        <v>63</v>
      </c>
      <c r="AG771" s="71" t="s">
        <v>63</v>
      </c>
      <c r="AH771" s="71" t="s">
        <v>85</v>
      </c>
      <c r="AI771" s="71" t="s">
        <v>63</v>
      </c>
      <c r="AJ771" s="71" t="s">
        <v>132</v>
      </c>
      <c r="AK771" s="71" t="s">
        <v>132</v>
      </c>
      <c r="AL771" s="71" t="s">
        <v>62</v>
      </c>
      <c r="AM771" s="71" t="s">
        <v>63</v>
      </c>
      <c r="AN771" s="71" t="s">
        <v>8579</v>
      </c>
      <c r="AO771" s="71" t="s">
        <v>8580</v>
      </c>
      <c r="AP771" s="71" t="s">
        <v>8581</v>
      </c>
      <c r="AQ771" s="71" t="s">
        <v>528</v>
      </c>
      <c r="AR771" s="71" t="s">
        <v>63</v>
      </c>
      <c r="AS771" s="71"/>
      <c r="AT771" s="71" t="s">
        <v>63</v>
      </c>
      <c r="AU771" s="71" t="s">
        <v>4432</v>
      </c>
      <c r="AV771" s="79" cm="1">
        <f t="array" ref="AV77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7.0000000000000007E-2</v>
      </c>
      <c r="AW771" s="79" cm="1">
        <f t="array" ref="AW77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0.12</v>
      </c>
      <c r="AX771" s="71" t="str" cm="1">
        <f t="array" ref="AX77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range</v>
      </c>
      <c r="AY771" s="71" t="s">
        <v>63</v>
      </c>
      <c r="AZ771" s="71"/>
      <c r="BA771" s="71" t="s">
        <v>8582</v>
      </c>
      <c r="BB771" s="73" t="s">
        <v>8583</v>
      </c>
      <c r="BC771" s="36"/>
      <c r="BD771" s="35"/>
    </row>
    <row r="772" spans="1:56" ht="75" customHeight="1">
      <c r="A772" s="70">
        <v>771</v>
      </c>
      <c r="B772" s="71" t="s">
        <v>8584</v>
      </c>
      <c r="C772" s="71" t="s">
        <v>1110</v>
      </c>
      <c r="D772" s="71" t="s">
        <v>8585</v>
      </c>
      <c r="E772" s="71" t="s">
        <v>1486</v>
      </c>
      <c r="F772" s="71" t="s">
        <v>231</v>
      </c>
      <c r="G772" s="71" t="s">
        <v>232</v>
      </c>
      <c r="H772" s="71" t="s">
        <v>217</v>
      </c>
      <c r="I772" s="71" t="s">
        <v>1215</v>
      </c>
      <c r="J772" s="71" t="s">
        <v>1432</v>
      </c>
      <c r="K772" s="71" t="s">
        <v>243</v>
      </c>
      <c r="L772" s="71" t="s">
        <v>8586</v>
      </c>
      <c r="M772" s="71" t="s">
        <v>8587</v>
      </c>
      <c r="N772" s="71"/>
      <c r="O772" s="71"/>
      <c r="P772" s="71"/>
      <c r="Q772" s="71"/>
      <c r="R772" s="71"/>
      <c r="S772" s="71"/>
      <c r="T772" s="71"/>
      <c r="U772" s="71"/>
      <c r="V772" s="71"/>
      <c r="W772" s="71"/>
      <c r="X772" s="71"/>
      <c r="Y772" s="71"/>
      <c r="Z772" s="71"/>
      <c r="AA772" s="71"/>
      <c r="AB772" s="71" t="s">
        <v>64</v>
      </c>
      <c r="AC772" s="71" t="s">
        <v>65</v>
      </c>
      <c r="AD772" s="71" t="s">
        <v>62</v>
      </c>
      <c r="AE772" s="71" t="s">
        <v>63</v>
      </c>
      <c r="AF772" s="71" t="s">
        <v>63</v>
      </c>
      <c r="AG772" s="71"/>
      <c r="AH772" s="71" t="s">
        <v>66</v>
      </c>
      <c r="AI772" s="71" t="s">
        <v>63</v>
      </c>
      <c r="AJ772" s="71" t="s">
        <v>63</v>
      </c>
      <c r="AK772" s="71" t="s">
        <v>63</v>
      </c>
      <c r="AL772" s="71" t="s">
        <v>62</v>
      </c>
      <c r="AM772" s="71" t="s">
        <v>63</v>
      </c>
      <c r="AN772" s="71"/>
      <c r="AO772" s="71"/>
      <c r="AP772" s="71" t="s">
        <v>8588</v>
      </c>
      <c r="AQ772" s="71" t="s">
        <v>1215</v>
      </c>
      <c r="AR772" s="71" t="s">
        <v>62</v>
      </c>
      <c r="AS772" s="71"/>
      <c r="AT772" s="71" t="s">
        <v>63</v>
      </c>
      <c r="AU772" s="71"/>
      <c r="AV772" s="79" t="str" cm="1">
        <f t="array" ref="AV77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72" s="79" t="str" cm="1">
        <f t="array" ref="AW77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72" s="71" t="str" cm="1">
        <f t="array" ref="AX77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72" s="71"/>
      <c r="AZ772" s="71"/>
      <c r="BA772" s="71" t="s">
        <v>8589</v>
      </c>
      <c r="BB772" s="73"/>
      <c r="BC772" s="36"/>
      <c r="BD772" s="35"/>
    </row>
    <row r="773" spans="1:56" ht="75" customHeight="1">
      <c r="A773" s="70">
        <v>772</v>
      </c>
      <c r="B773" s="71" t="s">
        <v>8590</v>
      </c>
      <c r="C773" s="71" t="s">
        <v>369</v>
      </c>
      <c r="D773" s="71" t="s">
        <v>8591</v>
      </c>
      <c r="E773" s="71" t="s">
        <v>1452</v>
      </c>
      <c r="F773" s="71" t="s">
        <v>54</v>
      </c>
      <c r="G773" s="71" t="s">
        <v>125</v>
      </c>
      <c r="H773" s="71" t="s">
        <v>233</v>
      </c>
      <c r="I773" s="71" t="s">
        <v>285</v>
      </c>
      <c r="J773" s="71" t="s">
        <v>1432</v>
      </c>
      <c r="K773" s="71" t="s">
        <v>279</v>
      </c>
      <c r="L773" s="71" t="s">
        <v>8592</v>
      </c>
      <c r="M773" s="71" t="s">
        <v>8593</v>
      </c>
      <c r="N773" s="71" t="s">
        <v>1565</v>
      </c>
      <c r="O773" s="71" t="s">
        <v>1668</v>
      </c>
      <c r="P773" s="71" t="s">
        <v>60</v>
      </c>
      <c r="Q773" s="71" t="s">
        <v>81</v>
      </c>
      <c r="R773" s="71" t="s">
        <v>373</v>
      </c>
      <c r="S773" s="71" t="s">
        <v>62</v>
      </c>
      <c r="T773" s="71" t="s">
        <v>62</v>
      </c>
      <c r="U773" s="71" t="s">
        <v>63</v>
      </c>
      <c r="V773" s="71" t="s">
        <v>62</v>
      </c>
      <c r="W773" s="71" t="s">
        <v>63</v>
      </c>
      <c r="X773" s="71" t="s">
        <v>63</v>
      </c>
      <c r="Y773" s="71" t="s">
        <v>62</v>
      </c>
      <c r="Z773" s="71" t="s">
        <v>63</v>
      </c>
      <c r="AA773" s="71" t="s">
        <v>63</v>
      </c>
      <c r="AB773" s="71" t="s">
        <v>64</v>
      </c>
      <c r="AC773" s="71" t="s">
        <v>65</v>
      </c>
      <c r="AD773" s="71" t="s">
        <v>62</v>
      </c>
      <c r="AE773" s="71" t="s">
        <v>62</v>
      </c>
      <c r="AF773" s="71" t="s">
        <v>63</v>
      </c>
      <c r="AG773" s="71" t="s">
        <v>63</v>
      </c>
      <c r="AH773" s="71" t="s">
        <v>85</v>
      </c>
      <c r="AI773" s="71" t="s">
        <v>63</v>
      </c>
      <c r="AJ773" s="71" t="s">
        <v>62</v>
      </c>
      <c r="AK773" s="71" t="s">
        <v>62</v>
      </c>
      <c r="AL773" s="71" t="s">
        <v>62</v>
      </c>
      <c r="AM773" s="71" t="s">
        <v>62</v>
      </c>
      <c r="AN773" s="71"/>
      <c r="AO773" s="71" t="s">
        <v>8594</v>
      </c>
      <c r="AP773" s="71" t="s">
        <v>8595</v>
      </c>
      <c r="AQ773" s="71" t="s">
        <v>285</v>
      </c>
      <c r="AR773" s="71" t="s">
        <v>62</v>
      </c>
      <c r="AS773" s="71"/>
      <c r="AT773" s="71" t="s">
        <v>63</v>
      </c>
      <c r="AU773" s="71" t="s">
        <v>72</v>
      </c>
      <c r="AV773" s="79" t="str" cm="1">
        <f t="array" ref="AV77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73" s="79" t="str" cm="1">
        <f t="array" ref="AW77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73" s="71" t="str" cm="1">
        <f t="array" ref="AX77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773" s="71" t="s">
        <v>63</v>
      </c>
      <c r="AZ773" s="71"/>
      <c r="BA773" s="71" t="s">
        <v>8596</v>
      </c>
      <c r="BB773" s="73" t="s">
        <v>8597</v>
      </c>
      <c r="BC773" s="36"/>
      <c r="BD773" s="35"/>
    </row>
    <row r="774" spans="1:56" ht="75" customHeight="1">
      <c r="A774" s="70">
        <v>773</v>
      </c>
      <c r="B774" s="71" t="s">
        <v>1165</v>
      </c>
      <c r="C774" s="71" t="s">
        <v>381</v>
      </c>
      <c r="D774" s="71" t="s">
        <v>8598</v>
      </c>
      <c r="E774" s="71" t="s">
        <v>1478</v>
      </c>
      <c r="F774" s="71" t="s">
        <v>54</v>
      </c>
      <c r="G774" s="71" t="s">
        <v>125</v>
      </c>
      <c r="H774" s="71" t="s">
        <v>233</v>
      </c>
      <c r="I774" s="71" t="s">
        <v>285</v>
      </c>
      <c r="J774" s="71" t="s">
        <v>1432</v>
      </c>
      <c r="K774" s="71" t="s">
        <v>279</v>
      </c>
      <c r="L774" s="71" t="s">
        <v>8599</v>
      </c>
      <c r="M774" s="71" t="s">
        <v>8600</v>
      </c>
      <c r="N774" s="71" t="s">
        <v>1748</v>
      </c>
      <c r="O774" s="71" t="s">
        <v>1938</v>
      </c>
      <c r="P774" s="71" t="s">
        <v>60</v>
      </c>
      <c r="Q774" s="71" t="s">
        <v>81</v>
      </c>
      <c r="R774" s="71" t="s">
        <v>1669</v>
      </c>
      <c r="S774" s="71" t="s">
        <v>62</v>
      </c>
      <c r="T774" s="71" t="s">
        <v>62</v>
      </c>
      <c r="U774" s="71" t="s">
        <v>62</v>
      </c>
      <c r="V774" s="71" t="s">
        <v>62</v>
      </c>
      <c r="W774" s="71" t="s">
        <v>63</v>
      </c>
      <c r="X774" s="71" t="s">
        <v>63</v>
      </c>
      <c r="Y774" s="71" t="s">
        <v>62</v>
      </c>
      <c r="Z774" s="71" t="s">
        <v>63</v>
      </c>
      <c r="AA774" s="71" t="s">
        <v>63</v>
      </c>
      <c r="AB774" s="71" t="s">
        <v>64</v>
      </c>
      <c r="AC774" s="71" t="s">
        <v>84</v>
      </c>
      <c r="AD774" s="71" t="s">
        <v>62</v>
      </c>
      <c r="AE774" s="71" t="s">
        <v>62</v>
      </c>
      <c r="AF774" s="71" t="s">
        <v>62</v>
      </c>
      <c r="AG774" s="71" t="s">
        <v>63</v>
      </c>
      <c r="AH774" s="71" t="s">
        <v>85</v>
      </c>
      <c r="AI774" s="71" t="s">
        <v>63</v>
      </c>
      <c r="AJ774" s="71" t="s">
        <v>132</v>
      </c>
      <c r="AK774" s="71" t="s">
        <v>63</v>
      </c>
      <c r="AL774" s="71" t="s">
        <v>62</v>
      </c>
      <c r="AM774" s="71" t="s">
        <v>62</v>
      </c>
      <c r="AN774" s="71" t="s">
        <v>8601</v>
      </c>
      <c r="AO774" s="71" t="s">
        <v>8602</v>
      </c>
      <c r="AP774" s="71" t="s">
        <v>8603</v>
      </c>
      <c r="AQ774" s="71" t="s">
        <v>8604</v>
      </c>
      <c r="AR774" s="71" t="s">
        <v>62</v>
      </c>
      <c r="AS774" s="71"/>
      <c r="AT774" s="71" t="s">
        <v>63</v>
      </c>
      <c r="AU774" s="71" t="s">
        <v>1685</v>
      </c>
      <c r="AV774" s="79" cm="1">
        <f t="array" ref="AV77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0.08</v>
      </c>
      <c r="AW774" s="79" cm="1">
        <f t="array" ref="AW77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0.08</v>
      </c>
      <c r="AX774" s="71" t="str" cm="1">
        <f t="array" ref="AX77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774" s="71" t="s">
        <v>63</v>
      </c>
      <c r="AZ774" s="71"/>
      <c r="BA774" s="22" t="s">
        <v>8605</v>
      </c>
      <c r="BB774" s="73" t="s">
        <v>1174</v>
      </c>
      <c r="BC774" s="36"/>
      <c r="BD774" s="35"/>
    </row>
    <row r="775" spans="1:56" ht="75" customHeight="1">
      <c r="A775" s="70">
        <v>774</v>
      </c>
      <c r="B775" s="71" t="s">
        <v>8606</v>
      </c>
      <c r="C775" s="71" t="s">
        <v>8607</v>
      </c>
      <c r="D775" s="71" t="s">
        <v>8608</v>
      </c>
      <c r="E775" s="71" t="s">
        <v>1486</v>
      </c>
      <c r="F775" s="71" t="s">
        <v>231</v>
      </c>
      <c r="G775" s="71" t="s">
        <v>736</v>
      </c>
      <c r="H775" s="71" t="s">
        <v>217</v>
      </c>
      <c r="I775" s="71" t="s">
        <v>790</v>
      </c>
      <c r="J775" s="71" t="s">
        <v>1432</v>
      </c>
      <c r="K775" s="71" t="s">
        <v>218</v>
      </c>
      <c r="L775" s="71" t="s">
        <v>8609</v>
      </c>
      <c r="M775" s="71" t="s">
        <v>8610</v>
      </c>
      <c r="N775" s="71"/>
      <c r="O775" s="71"/>
      <c r="P775" s="71"/>
      <c r="Q775" s="71"/>
      <c r="R775" s="71"/>
      <c r="S775" s="71"/>
      <c r="T775" s="71"/>
      <c r="U775" s="71"/>
      <c r="V775" s="71"/>
      <c r="W775" s="71"/>
      <c r="X775" s="71"/>
      <c r="Y775" s="71"/>
      <c r="Z775" s="71"/>
      <c r="AA775" s="71"/>
      <c r="AB775" s="71" t="s">
        <v>64</v>
      </c>
      <c r="AC775" s="71" t="s">
        <v>65</v>
      </c>
      <c r="AD775" s="71" t="s">
        <v>62</v>
      </c>
      <c r="AE775" s="71" t="s">
        <v>62</v>
      </c>
      <c r="AF775" s="71" t="s">
        <v>63</v>
      </c>
      <c r="AG775" s="71"/>
      <c r="AH775" s="71" t="s">
        <v>66</v>
      </c>
      <c r="AI775" s="71" t="s">
        <v>63</v>
      </c>
      <c r="AJ775" s="71" t="s">
        <v>63</v>
      </c>
      <c r="AK775" s="71" t="s">
        <v>63</v>
      </c>
      <c r="AL775" s="71" t="s">
        <v>62</v>
      </c>
      <c r="AM775" s="71" t="s">
        <v>63</v>
      </c>
      <c r="AN775" s="71"/>
      <c r="AO775" s="71"/>
      <c r="AP775" s="71" t="s">
        <v>8611</v>
      </c>
      <c r="AQ775" s="71" t="s">
        <v>790</v>
      </c>
      <c r="AR775" s="71" t="s">
        <v>62</v>
      </c>
      <c r="AS775" s="71"/>
      <c r="AT775" s="71" t="s">
        <v>63</v>
      </c>
      <c r="AU775" s="71"/>
      <c r="AV775" s="79" t="str" cm="1">
        <f t="array" ref="AV77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75" s="79" t="str" cm="1">
        <f t="array" ref="AW77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75" s="71" t="str" cm="1">
        <f t="array" ref="AX77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75" s="71"/>
      <c r="AZ775" s="71"/>
      <c r="BA775" s="71" t="s">
        <v>8612</v>
      </c>
      <c r="BB775" s="73" t="s">
        <v>8613</v>
      </c>
      <c r="BC775" s="36"/>
      <c r="BD775" s="35"/>
    </row>
    <row r="776" spans="1:56" ht="75" customHeight="1">
      <c r="A776" s="70">
        <v>775</v>
      </c>
      <c r="B776" s="71" t="s">
        <v>8614</v>
      </c>
      <c r="C776" s="71" t="s">
        <v>739</v>
      </c>
      <c r="D776" s="71" t="s">
        <v>8615</v>
      </c>
      <c r="E776" s="71" t="s">
        <v>1461</v>
      </c>
      <c r="F776" s="71" t="s">
        <v>231</v>
      </c>
      <c r="G776" s="71" t="s">
        <v>786</v>
      </c>
      <c r="H776" s="71" t="s">
        <v>217</v>
      </c>
      <c r="I776" s="71" t="s">
        <v>1944</v>
      </c>
      <c r="J776" s="71" t="s">
        <v>1432</v>
      </c>
      <c r="K776" s="71" t="s">
        <v>218</v>
      </c>
      <c r="L776" s="71" t="s">
        <v>8616</v>
      </c>
      <c r="M776" s="71" t="s">
        <v>8617</v>
      </c>
      <c r="N776" s="71"/>
      <c r="O776" s="71"/>
      <c r="P776" s="71"/>
      <c r="Q776" s="71"/>
      <c r="R776" s="71"/>
      <c r="S776" s="71"/>
      <c r="T776" s="71"/>
      <c r="U776" s="71"/>
      <c r="V776" s="71"/>
      <c r="W776" s="71"/>
      <c r="X776" s="71"/>
      <c r="Y776" s="71"/>
      <c r="Z776" s="71"/>
      <c r="AA776" s="71"/>
      <c r="AB776" s="71" t="s">
        <v>64</v>
      </c>
      <c r="AC776" s="71" t="s">
        <v>100</v>
      </c>
      <c r="AD776" s="71" t="s">
        <v>62</v>
      </c>
      <c r="AE776" s="71" t="s">
        <v>62</v>
      </c>
      <c r="AF776" s="71" t="s">
        <v>63</v>
      </c>
      <c r="AG776" s="71"/>
      <c r="AH776" s="71" t="s">
        <v>85</v>
      </c>
      <c r="AI776" s="71" t="s">
        <v>63</v>
      </c>
      <c r="AJ776" s="71" t="s">
        <v>63</v>
      </c>
      <c r="AK776" s="71" t="s">
        <v>63</v>
      </c>
      <c r="AL776" s="71" t="s">
        <v>63</v>
      </c>
      <c r="AM776" s="71" t="s">
        <v>63</v>
      </c>
      <c r="AN776" s="71"/>
      <c r="AO776" s="71"/>
      <c r="AP776" s="71" t="s">
        <v>8618</v>
      </c>
      <c r="AQ776" s="71" t="s">
        <v>1944</v>
      </c>
      <c r="AR776" s="71" t="s">
        <v>62</v>
      </c>
      <c r="AS776" s="71"/>
      <c r="AT776" s="71" t="s">
        <v>63</v>
      </c>
      <c r="AU776" s="71"/>
      <c r="AV776" s="79" t="str" cm="1">
        <f t="array" ref="AV77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76" s="79" t="str" cm="1">
        <f t="array" ref="AW77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76" s="71" t="str" cm="1">
        <f t="array" ref="AX77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76" s="71"/>
      <c r="AZ776" s="71"/>
      <c r="BA776" s="71" t="s">
        <v>8619</v>
      </c>
      <c r="BB776" s="73"/>
      <c r="BC776" s="36"/>
      <c r="BD776" s="35"/>
    </row>
    <row r="777" spans="1:56" ht="75" customHeight="1">
      <c r="A777" s="70">
        <v>776</v>
      </c>
      <c r="B777" s="71" t="s">
        <v>8620</v>
      </c>
      <c r="C777" s="71" t="s">
        <v>735</v>
      </c>
      <c r="D777" s="71" t="s">
        <v>8621</v>
      </c>
      <c r="E777" s="71" t="s">
        <v>1461</v>
      </c>
      <c r="F777" s="71" t="s">
        <v>231</v>
      </c>
      <c r="G777" s="71" t="s">
        <v>736</v>
      </c>
      <c r="H777" s="71" t="s">
        <v>217</v>
      </c>
      <c r="I777" s="71" t="s">
        <v>250</v>
      </c>
      <c r="J777" s="71" t="s">
        <v>1432</v>
      </c>
      <c r="K777" s="71" t="s">
        <v>243</v>
      </c>
      <c r="L777" s="71" t="s">
        <v>8622</v>
      </c>
      <c r="M777" s="71" t="s">
        <v>8623</v>
      </c>
      <c r="N777" s="71"/>
      <c r="O777" s="71"/>
      <c r="P777" s="71"/>
      <c r="Q777" s="71"/>
      <c r="R777" s="71"/>
      <c r="S777" s="71"/>
      <c r="T777" s="71"/>
      <c r="U777" s="71"/>
      <c r="V777" s="71"/>
      <c r="W777" s="71"/>
      <c r="X777" s="71"/>
      <c r="Y777" s="71"/>
      <c r="Z777" s="71"/>
      <c r="AA777" s="71"/>
      <c r="AB777" s="71" t="s">
        <v>64</v>
      </c>
      <c r="AC777" s="71" t="s">
        <v>65</v>
      </c>
      <c r="AD777" s="71" t="s">
        <v>62</v>
      </c>
      <c r="AE777" s="71" t="s">
        <v>62</v>
      </c>
      <c r="AF777" s="71" t="s">
        <v>63</v>
      </c>
      <c r="AG777" s="71"/>
      <c r="AH777" s="71" t="s">
        <v>66</v>
      </c>
      <c r="AI777" s="71" t="s">
        <v>63</v>
      </c>
      <c r="AJ777" s="71" t="s">
        <v>63</v>
      </c>
      <c r="AK777" s="71" t="s">
        <v>63</v>
      </c>
      <c r="AL777" s="71" t="s">
        <v>63</v>
      </c>
      <c r="AM777" s="71" t="s">
        <v>63</v>
      </c>
      <c r="AN777" s="71"/>
      <c r="AO777" s="71"/>
      <c r="AP777" s="71" t="s">
        <v>8624</v>
      </c>
      <c r="AQ777" s="71" t="s">
        <v>1172</v>
      </c>
      <c r="AR777" s="71" t="s">
        <v>62</v>
      </c>
      <c r="AS777" s="71"/>
      <c r="AT777" s="71" t="s">
        <v>63</v>
      </c>
      <c r="AU777" s="71"/>
      <c r="AV777" s="79" t="str" cm="1">
        <f t="array" ref="AV77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77" s="79" t="str" cm="1">
        <f t="array" ref="AW77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77" s="71" t="str" cm="1">
        <f t="array" ref="AX77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77" s="71"/>
      <c r="AZ777" s="71"/>
      <c r="BA777" s="22" t="s">
        <v>8625</v>
      </c>
      <c r="BB777" s="73" t="s">
        <v>8626</v>
      </c>
      <c r="BC777" s="36"/>
      <c r="BD777" s="35"/>
    </row>
    <row r="778" spans="1:56" ht="75" customHeight="1">
      <c r="A778" s="70">
        <v>777</v>
      </c>
      <c r="B778" s="71" t="s">
        <v>8627</v>
      </c>
      <c r="C778" s="71" t="s">
        <v>735</v>
      </c>
      <c r="D778" s="71" t="s">
        <v>8628</v>
      </c>
      <c r="E778" s="71" t="s">
        <v>1522</v>
      </c>
      <c r="F778" s="71" t="s">
        <v>231</v>
      </c>
      <c r="G778" s="71" t="s">
        <v>736</v>
      </c>
      <c r="H778" s="71" t="s">
        <v>217</v>
      </c>
      <c r="I778" s="71" t="s">
        <v>1944</v>
      </c>
      <c r="J778" s="71" t="s">
        <v>1432</v>
      </c>
      <c r="K778" s="71" t="s">
        <v>218</v>
      </c>
      <c r="L778" s="71" t="s">
        <v>8629</v>
      </c>
      <c r="M778" s="71" t="s">
        <v>8630</v>
      </c>
      <c r="N778" s="71"/>
      <c r="O778" s="71"/>
      <c r="P778" s="71"/>
      <c r="Q778" s="71"/>
      <c r="R778" s="71"/>
      <c r="S778" s="71"/>
      <c r="T778" s="71"/>
      <c r="U778" s="71"/>
      <c r="V778" s="71"/>
      <c r="W778" s="71"/>
      <c r="X778" s="71"/>
      <c r="Y778" s="71"/>
      <c r="Z778" s="71"/>
      <c r="AA778" s="71"/>
      <c r="AB778" s="71" t="s">
        <v>64</v>
      </c>
      <c r="AC778" s="71" t="s">
        <v>65</v>
      </c>
      <c r="AD778" s="71" t="s">
        <v>62</v>
      </c>
      <c r="AE778" s="71" t="s">
        <v>62</v>
      </c>
      <c r="AF778" s="71" t="s">
        <v>63</v>
      </c>
      <c r="AG778" s="71"/>
      <c r="AH778" s="71" t="s">
        <v>66</v>
      </c>
      <c r="AI778" s="71" t="s">
        <v>63</v>
      </c>
      <c r="AJ778" s="71" t="s">
        <v>63</v>
      </c>
      <c r="AK778" s="71" t="s">
        <v>63</v>
      </c>
      <c r="AL778" s="71" t="s">
        <v>62</v>
      </c>
      <c r="AM778" s="71" t="s">
        <v>63</v>
      </c>
      <c r="AN778" s="71"/>
      <c r="AO778" s="71"/>
      <c r="AP778" s="71" t="s">
        <v>8631</v>
      </c>
      <c r="AQ778" s="71" t="s">
        <v>1944</v>
      </c>
      <c r="AR778" s="71" t="s">
        <v>62</v>
      </c>
      <c r="AS778" s="71"/>
      <c r="AT778" s="71" t="s">
        <v>63</v>
      </c>
      <c r="AU778" s="71"/>
      <c r="AV778" s="79" t="str" cm="1">
        <f t="array" ref="AV77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78" s="79" t="str" cm="1">
        <f t="array" ref="AW77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78" s="71" t="str" cm="1">
        <f t="array" ref="AX77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78" s="71"/>
      <c r="AZ778" s="71"/>
      <c r="BA778" s="71" t="s">
        <v>8632</v>
      </c>
      <c r="BB778" s="73" t="s">
        <v>8633</v>
      </c>
      <c r="BC778" s="36"/>
      <c r="BD778" s="35"/>
    </row>
    <row r="779" spans="1:56" ht="75" customHeight="1">
      <c r="A779" s="70">
        <v>778</v>
      </c>
      <c r="B779" s="71" t="s">
        <v>8634</v>
      </c>
      <c r="C779" s="71" t="s">
        <v>706</v>
      </c>
      <c r="D779" s="71" t="s">
        <v>8635</v>
      </c>
      <c r="E779" s="71" t="s">
        <v>1502</v>
      </c>
      <c r="F779" s="71" t="s">
        <v>54</v>
      </c>
      <c r="G779" s="71" t="s">
        <v>125</v>
      </c>
      <c r="H779" s="71" t="s">
        <v>233</v>
      </c>
      <c r="I779" s="71" t="s">
        <v>428</v>
      </c>
      <c r="J779" s="71" t="s">
        <v>1432</v>
      </c>
      <c r="K779" s="71" t="s">
        <v>315</v>
      </c>
      <c r="L779" s="71" t="s">
        <v>8636</v>
      </c>
      <c r="M779" s="71" t="s">
        <v>8637</v>
      </c>
      <c r="N779" s="71"/>
      <c r="O779" s="71" t="s">
        <v>1506</v>
      </c>
      <c r="P779" s="71" t="s">
        <v>60</v>
      </c>
      <c r="Q779" s="71" t="s">
        <v>431</v>
      </c>
      <c r="R779" s="71" t="s">
        <v>189</v>
      </c>
      <c r="S779" s="71" t="s">
        <v>62</v>
      </c>
      <c r="T779" s="71" t="s">
        <v>62</v>
      </c>
      <c r="U779" s="71" t="s">
        <v>62</v>
      </c>
      <c r="V779" s="71" t="s">
        <v>62</v>
      </c>
      <c r="W779" s="71" t="s">
        <v>63</v>
      </c>
      <c r="X779" s="71" t="s">
        <v>62</v>
      </c>
      <c r="Y779" s="71" t="s">
        <v>62</v>
      </c>
      <c r="Z779" s="71" t="s">
        <v>63</v>
      </c>
      <c r="AA779" s="71" t="s">
        <v>63</v>
      </c>
      <c r="AB779" s="71" t="s">
        <v>64</v>
      </c>
      <c r="AC779" s="71" t="s">
        <v>65</v>
      </c>
      <c r="AD779" s="71" t="s">
        <v>62</v>
      </c>
      <c r="AE779" s="71" t="s">
        <v>62</v>
      </c>
      <c r="AF779" s="71" t="s">
        <v>63</v>
      </c>
      <c r="AG779" s="71" t="s">
        <v>63</v>
      </c>
      <c r="AH779" s="71" t="s">
        <v>85</v>
      </c>
      <c r="AI779" s="71" t="s">
        <v>63</v>
      </c>
      <c r="AJ779" s="71" t="s">
        <v>63</v>
      </c>
      <c r="AK779" s="71" t="s">
        <v>63</v>
      </c>
      <c r="AL779" s="71" t="s">
        <v>62</v>
      </c>
      <c r="AM779" s="71" t="s">
        <v>63</v>
      </c>
      <c r="AN779" s="71"/>
      <c r="AO779" s="71" t="s">
        <v>8638</v>
      </c>
      <c r="AP779" s="71" t="s">
        <v>8639</v>
      </c>
      <c r="AQ779" s="71" t="s">
        <v>8640</v>
      </c>
      <c r="AR779" s="71" t="s">
        <v>132</v>
      </c>
      <c r="AS779" s="71"/>
      <c r="AT779" s="71" t="s">
        <v>63</v>
      </c>
      <c r="AU779" s="71" t="s">
        <v>72</v>
      </c>
      <c r="AV779" s="79" t="str" cm="1">
        <f t="array" ref="AV77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79" s="79" t="str" cm="1">
        <f t="array" ref="AW77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79" s="71" t="str" cm="1">
        <f t="array" ref="AX77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779" s="71" t="s">
        <v>63</v>
      </c>
      <c r="AZ779" s="71"/>
      <c r="BA779" s="71" t="s">
        <v>8641</v>
      </c>
      <c r="BB779" s="73" t="s">
        <v>8642</v>
      </c>
      <c r="BC779" s="36"/>
      <c r="BD779" s="35"/>
    </row>
    <row r="780" spans="1:56" ht="75" customHeight="1">
      <c r="A780" s="70">
        <v>779</v>
      </c>
      <c r="B780" s="71" t="s">
        <v>8643</v>
      </c>
      <c r="C780" s="71" t="s">
        <v>735</v>
      </c>
      <c r="D780" s="71" t="s">
        <v>8644</v>
      </c>
      <c r="E780" s="71" t="s">
        <v>1478</v>
      </c>
      <c r="F780" s="71" t="s">
        <v>231</v>
      </c>
      <c r="G780" s="71" t="s">
        <v>736</v>
      </c>
      <c r="H780" s="71" t="s">
        <v>217</v>
      </c>
      <c r="I780" s="71" t="s">
        <v>842</v>
      </c>
      <c r="J780" s="71" t="s">
        <v>1432</v>
      </c>
      <c r="K780" s="71" t="s">
        <v>315</v>
      </c>
      <c r="L780" s="71" t="s">
        <v>8645</v>
      </c>
      <c r="M780" s="71" t="s">
        <v>8646</v>
      </c>
      <c r="N780" s="71"/>
      <c r="O780" s="71"/>
      <c r="P780" s="71"/>
      <c r="Q780" s="71"/>
      <c r="R780" s="71"/>
      <c r="S780" s="71"/>
      <c r="T780" s="71"/>
      <c r="U780" s="71"/>
      <c r="V780" s="71"/>
      <c r="W780" s="71"/>
      <c r="X780" s="71"/>
      <c r="Y780" s="71"/>
      <c r="Z780" s="71"/>
      <c r="AA780" s="71"/>
      <c r="AB780" s="71" t="s">
        <v>64</v>
      </c>
      <c r="AC780" s="71" t="s">
        <v>65</v>
      </c>
      <c r="AD780" s="71" t="s">
        <v>62</v>
      </c>
      <c r="AE780" s="71" t="s">
        <v>62</v>
      </c>
      <c r="AF780" s="71" t="s">
        <v>63</v>
      </c>
      <c r="AG780" s="71"/>
      <c r="AH780" s="71" t="s">
        <v>66</v>
      </c>
      <c r="AI780" s="71" t="s">
        <v>63</v>
      </c>
      <c r="AJ780" s="71" t="s">
        <v>62</v>
      </c>
      <c r="AK780" s="71" t="s">
        <v>132</v>
      </c>
      <c r="AL780" s="71" t="s">
        <v>62</v>
      </c>
      <c r="AM780" s="71" t="s">
        <v>63</v>
      </c>
      <c r="AN780" s="71"/>
      <c r="AO780" s="71"/>
      <c r="AP780" s="71" t="s">
        <v>8647</v>
      </c>
      <c r="AQ780" s="71" t="s">
        <v>7054</v>
      </c>
      <c r="AR780" s="71" t="s">
        <v>62</v>
      </c>
      <c r="AS780" s="71"/>
      <c r="AT780" s="71" t="s">
        <v>63</v>
      </c>
      <c r="AU780" s="71"/>
      <c r="AV780" s="79" t="str" cm="1">
        <f t="array" ref="AV78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80" s="79" t="str" cm="1">
        <f t="array" ref="AW78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80" s="71" t="str" cm="1">
        <f t="array" ref="AX78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80" s="71"/>
      <c r="AZ780" s="71"/>
      <c r="BA780" s="71" t="s">
        <v>8648</v>
      </c>
      <c r="BB780" s="73" t="s">
        <v>7056</v>
      </c>
      <c r="BC780" s="36"/>
      <c r="BD780" s="35"/>
    </row>
    <row r="781" spans="1:56" ht="75" customHeight="1">
      <c r="A781" s="70">
        <v>780</v>
      </c>
      <c r="B781" s="71" t="s">
        <v>8649</v>
      </c>
      <c r="C781" s="71" t="s">
        <v>8650</v>
      </c>
      <c r="D781" s="71" t="s">
        <v>8651</v>
      </c>
      <c r="E781" s="71" t="s">
        <v>1430</v>
      </c>
      <c r="F781" s="71" t="s">
        <v>231</v>
      </c>
      <c r="G781" s="71" t="s">
        <v>232</v>
      </c>
      <c r="H781" s="71" t="s">
        <v>217</v>
      </c>
      <c r="I781" s="71" t="s">
        <v>250</v>
      </c>
      <c r="J781" s="71" t="s">
        <v>1432</v>
      </c>
      <c r="K781" s="71" t="s">
        <v>243</v>
      </c>
      <c r="L781" s="71" t="s">
        <v>8652</v>
      </c>
      <c r="M781" s="71" t="s">
        <v>8653</v>
      </c>
      <c r="N781" s="71"/>
      <c r="O781" s="71"/>
      <c r="P781" s="71"/>
      <c r="Q781" s="71"/>
      <c r="R781" s="71"/>
      <c r="S781" s="71"/>
      <c r="T781" s="71"/>
      <c r="U781" s="71"/>
      <c r="V781" s="71"/>
      <c r="W781" s="71"/>
      <c r="X781" s="71"/>
      <c r="Y781" s="71"/>
      <c r="Z781" s="71"/>
      <c r="AA781" s="71"/>
      <c r="AB781" s="71" t="s">
        <v>64</v>
      </c>
      <c r="AC781" s="71" t="s">
        <v>84</v>
      </c>
      <c r="AD781" s="71" t="s">
        <v>62</v>
      </c>
      <c r="AE781" s="71" t="s">
        <v>62</v>
      </c>
      <c r="AF781" s="71" t="s">
        <v>62</v>
      </c>
      <c r="AG781" s="71"/>
      <c r="AH781" s="71" t="s">
        <v>66</v>
      </c>
      <c r="AI781" s="71" t="s">
        <v>63</v>
      </c>
      <c r="AJ781" s="71" t="s">
        <v>63</v>
      </c>
      <c r="AK781" s="71" t="s">
        <v>63</v>
      </c>
      <c r="AL781" s="71" t="s">
        <v>63</v>
      </c>
      <c r="AM781" s="71" t="s">
        <v>63</v>
      </c>
      <c r="AN781" s="71"/>
      <c r="AO781" s="71"/>
      <c r="AP781" s="71" t="s">
        <v>8654</v>
      </c>
      <c r="AQ781" s="71" t="s">
        <v>8655</v>
      </c>
      <c r="AR781" s="71" t="s">
        <v>62</v>
      </c>
      <c r="AS781" s="71"/>
      <c r="AT781" s="71" t="s">
        <v>63</v>
      </c>
      <c r="AU781" s="71"/>
      <c r="AV781" s="79" t="str" cm="1">
        <f t="array" ref="AV78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81" s="79" t="str" cm="1">
        <f t="array" ref="AW78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81" s="71" t="str" cm="1">
        <f t="array" ref="AX78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81" s="71"/>
      <c r="AZ781" s="71"/>
      <c r="BA781" s="22" t="s">
        <v>8656</v>
      </c>
      <c r="BB781" s="73" t="s">
        <v>8657</v>
      </c>
      <c r="BC781" s="36"/>
      <c r="BD781" s="35"/>
    </row>
    <row r="782" spans="1:56" ht="75" customHeight="1">
      <c r="A782" s="70">
        <v>781</v>
      </c>
      <c r="B782" s="71" t="s">
        <v>8658</v>
      </c>
      <c r="C782" s="71" t="s">
        <v>369</v>
      </c>
      <c r="D782" s="71" t="s">
        <v>8659</v>
      </c>
      <c r="E782" s="71" t="s">
        <v>1748</v>
      </c>
      <c r="F782" s="71" t="s">
        <v>54</v>
      </c>
      <c r="G782" s="71" t="s">
        <v>125</v>
      </c>
      <c r="H782" s="71" t="s">
        <v>233</v>
      </c>
      <c r="I782" s="71" t="s">
        <v>2162</v>
      </c>
      <c r="J782" s="71" t="s">
        <v>1432</v>
      </c>
      <c r="K782" s="71" t="s">
        <v>315</v>
      </c>
      <c r="L782" s="71" t="s">
        <v>8660</v>
      </c>
      <c r="M782" s="71" t="s">
        <v>8661</v>
      </c>
      <c r="N782" s="71" t="s">
        <v>4413</v>
      </c>
      <c r="O782" s="71" t="s">
        <v>1938</v>
      </c>
      <c r="P782" s="71" t="s">
        <v>60</v>
      </c>
      <c r="Q782" s="71" t="s">
        <v>81</v>
      </c>
      <c r="R782" s="71" t="s">
        <v>1669</v>
      </c>
      <c r="S782" s="71" t="s">
        <v>62</v>
      </c>
      <c r="T782" s="71" t="s">
        <v>62</v>
      </c>
      <c r="U782" s="71" t="s">
        <v>63</v>
      </c>
      <c r="V782" s="71" t="s">
        <v>63</v>
      </c>
      <c r="W782" s="71" t="s">
        <v>63</v>
      </c>
      <c r="X782" s="71" t="s">
        <v>62</v>
      </c>
      <c r="Y782" s="71" t="s">
        <v>62</v>
      </c>
      <c r="Z782" s="71" t="s">
        <v>63</v>
      </c>
      <c r="AA782" s="71" t="s">
        <v>62</v>
      </c>
      <c r="AB782" s="71" t="s">
        <v>64</v>
      </c>
      <c r="AC782" s="71" t="s">
        <v>65</v>
      </c>
      <c r="AD782" s="71" t="s">
        <v>62</v>
      </c>
      <c r="AE782" s="71" t="s">
        <v>62</v>
      </c>
      <c r="AF782" s="71" t="s">
        <v>63</v>
      </c>
      <c r="AG782" s="71" t="s">
        <v>63</v>
      </c>
      <c r="AH782" s="71" t="s">
        <v>85</v>
      </c>
      <c r="AI782" s="71" t="s">
        <v>63</v>
      </c>
      <c r="AJ782" s="71" t="s">
        <v>63</v>
      </c>
      <c r="AK782" s="71" t="s">
        <v>63</v>
      </c>
      <c r="AL782" s="71" t="s">
        <v>62</v>
      </c>
      <c r="AM782" s="71" t="s">
        <v>62</v>
      </c>
      <c r="AN782" s="71"/>
      <c r="AO782" s="71"/>
      <c r="AP782" s="71" t="s">
        <v>8662</v>
      </c>
      <c r="AQ782" s="71" t="s">
        <v>558</v>
      </c>
      <c r="AR782" s="71" t="s">
        <v>63</v>
      </c>
      <c r="AS782" s="71"/>
      <c r="AT782" s="71" t="s">
        <v>63</v>
      </c>
      <c r="AU782" s="71" t="s">
        <v>7526</v>
      </c>
      <c r="AV782" s="79" cm="1">
        <f t="array" ref="AV78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0.06</v>
      </c>
      <c r="AW782" s="79" cm="1">
        <f t="array" ref="AW78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0.06</v>
      </c>
      <c r="AX782" s="71" t="str" cm="1">
        <f t="array" ref="AX78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782" s="71" t="s">
        <v>63</v>
      </c>
      <c r="AZ782" s="71"/>
      <c r="BA782" s="71" t="s">
        <v>8663</v>
      </c>
      <c r="BB782" s="73" t="s">
        <v>8664</v>
      </c>
      <c r="BC782" s="36"/>
      <c r="BD782" s="35"/>
    </row>
    <row r="783" spans="1:56" ht="75" customHeight="1">
      <c r="A783" s="70">
        <v>782</v>
      </c>
      <c r="B783" s="71" t="s">
        <v>8665</v>
      </c>
      <c r="C783" s="71" t="s">
        <v>264</v>
      </c>
      <c r="D783" s="71" t="s">
        <v>8666</v>
      </c>
      <c r="E783" s="71" t="s">
        <v>1461</v>
      </c>
      <c r="F783" s="71" t="s">
        <v>54</v>
      </c>
      <c r="G783" s="71" t="s">
        <v>125</v>
      </c>
      <c r="H783" s="71" t="s">
        <v>233</v>
      </c>
      <c r="I783" s="71" t="s">
        <v>2169</v>
      </c>
      <c r="J783" s="71" t="s">
        <v>1432</v>
      </c>
      <c r="K783" s="71" t="s">
        <v>266</v>
      </c>
      <c r="L783" s="71" t="s">
        <v>8667</v>
      </c>
      <c r="M783" s="71" t="s">
        <v>8668</v>
      </c>
      <c r="N783" s="71" t="s">
        <v>1575</v>
      </c>
      <c r="O783" s="71" t="s">
        <v>1668</v>
      </c>
      <c r="P783" s="71" t="s">
        <v>60</v>
      </c>
      <c r="Q783" s="71" t="s">
        <v>81</v>
      </c>
      <c r="R783" s="71" t="s">
        <v>1669</v>
      </c>
      <c r="S783" s="71" t="s">
        <v>62</v>
      </c>
      <c r="T783" s="71" t="s">
        <v>62</v>
      </c>
      <c r="U783" s="71" t="s">
        <v>62</v>
      </c>
      <c r="V783" s="71" t="s">
        <v>62</v>
      </c>
      <c r="W783" s="71" t="s">
        <v>63</v>
      </c>
      <c r="X783" s="71" t="s">
        <v>63</v>
      </c>
      <c r="Y783" s="71" t="s">
        <v>62</v>
      </c>
      <c r="Z783" s="71" t="s">
        <v>63</v>
      </c>
      <c r="AA783" s="71" t="s">
        <v>62</v>
      </c>
      <c r="AB783" s="71" t="s">
        <v>64</v>
      </c>
      <c r="AC783" s="71" t="s">
        <v>100</v>
      </c>
      <c r="AD783" s="71" t="s">
        <v>62</v>
      </c>
      <c r="AE783" s="71" t="s">
        <v>62</v>
      </c>
      <c r="AF783" s="71" t="s">
        <v>62</v>
      </c>
      <c r="AG783" s="71" t="s">
        <v>63</v>
      </c>
      <c r="AH783" s="71" t="s">
        <v>85</v>
      </c>
      <c r="AI783" s="71" t="s">
        <v>63</v>
      </c>
      <c r="AJ783" s="71" t="s">
        <v>132</v>
      </c>
      <c r="AK783" s="71" t="s">
        <v>132</v>
      </c>
      <c r="AL783" s="71" t="s">
        <v>62</v>
      </c>
      <c r="AM783" s="71" t="s">
        <v>63</v>
      </c>
      <c r="AN783" s="71" t="s">
        <v>8669</v>
      </c>
      <c r="AO783" s="71" t="s">
        <v>8670</v>
      </c>
      <c r="AP783" s="71" t="s">
        <v>8671</v>
      </c>
      <c r="AQ783" s="71" t="s">
        <v>8672</v>
      </c>
      <c r="AR783" s="71" t="s">
        <v>63</v>
      </c>
      <c r="AS783" s="71"/>
      <c r="AT783" s="71" t="s">
        <v>63</v>
      </c>
      <c r="AU783" s="71" t="s">
        <v>72</v>
      </c>
      <c r="AV783" s="79" t="str" cm="1">
        <f t="array" ref="AV78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83" s="79" t="str" cm="1">
        <f t="array" ref="AW78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83" s="71" t="str" cm="1">
        <f t="array" ref="AX78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783" s="71" t="s">
        <v>63</v>
      </c>
      <c r="AZ783" s="71"/>
      <c r="BA783" s="71" t="s">
        <v>8673</v>
      </c>
      <c r="BB783" s="73" t="s">
        <v>8674</v>
      </c>
      <c r="BC783" s="36"/>
      <c r="BD783" s="35"/>
    </row>
    <row r="784" spans="1:56" ht="75" customHeight="1">
      <c r="A784" s="70">
        <v>783</v>
      </c>
      <c r="B784" s="71" t="s">
        <v>8675</v>
      </c>
      <c r="C784" s="71" t="s">
        <v>735</v>
      </c>
      <c r="D784" s="71" t="s">
        <v>8676</v>
      </c>
      <c r="E784" s="71" t="s">
        <v>1522</v>
      </c>
      <c r="F784" s="71" t="s">
        <v>231</v>
      </c>
      <c r="G784" s="71" t="s">
        <v>584</v>
      </c>
      <c r="H784" s="71" t="s">
        <v>217</v>
      </c>
      <c r="I784" s="71" t="s">
        <v>1215</v>
      </c>
      <c r="J784" s="71" t="s">
        <v>1432</v>
      </c>
      <c r="K784" s="71" t="s">
        <v>243</v>
      </c>
      <c r="L784" s="71" t="s">
        <v>8677</v>
      </c>
      <c r="M784" s="71" t="s">
        <v>8678</v>
      </c>
      <c r="N784" s="71"/>
      <c r="O784" s="71"/>
      <c r="P784" s="71"/>
      <c r="Q784" s="71"/>
      <c r="R784" s="71"/>
      <c r="S784" s="71"/>
      <c r="T784" s="71"/>
      <c r="U784" s="71"/>
      <c r="V784" s="71"/>
      <c r="W784" s="71"/>
      <c r="X784" s="71"/>
      <c r="Y784" s="71"/>
      <c r="Z784" s="71"/>
      <c r="AA784" s="71"/>
      <c r="AB784" s="71" t="s">
        <v>64</v>
      </c>
      <c r="AC784" s="71" t="s">
        <v>65</v>
      </c>
      <c r="AD784" s="71" t="s">
        <v>62</v>
      </c>
      <c r="AE784" s="71" t="s">
        <v>62</v>
      </c>
      <c r="AF784" s="71" t="s">
        <v>63</v>
      </c>
      <c r="AG784" s="71"/>
      <c r="AH784" s="71" t="s">
        <v>66</v>
      </c>
      <c r="AI784" s="71" t="s">
        <v>63</v>
      </c>
      <c r="AJ784" s="71" t="s">
        <v>63</v>
      </c>
      <c r="AK784" s="71" t="s">
        <v>63</v>
      </c>
      <c r="AL784" s="71" t="s">
        <v>62</v>
      </c>
      <c r="AM784" s="71" t="s">
        <v>63</v>
      </c>
      <c r="AN784" s="71"/>
      <c r="AO784" s="71"/>
      <c r="AP784" s="71" t="s">
        <v>8679</v>
      </c>
      <c r="AQ784" s="71" t="s">
        <v>1215</v>
      </c>
      <c r="AR784" s="71" t="s">
        <v>62</v>
      </c>
      <c r="AS784" s="71"/>
      <c r="AT784" s="71" t="s">
        <v>63</v>
      </c>
      <c r="AU784" s="71"/>
      <c r="AV784" s="79" t="str" cm="1">
        <f t="array" ref="AV78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84" s="79" t="str" cm="1">
        <f t="array" ref="AW78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84" s="71" t="str" cm="1">
        <f t="array" ref="AX78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84" s="71"/>
      <c r="AZ784" s="71"/>
      <c r="BA784" s="71" t="s">
        <v>8680</v>
      </c>
      <c r="BB784" s="73" t="s">
        <v>4661</v>
      </c>
      <c r="BC784" s="36"/>
      <c r="BD784" s="35"/>
    </row>
    <row r="785" spans="1:56" ht="75" customHeight="1">
      <c r="A785" s="70">
        <v>784</v>
      </c>
      <c r="B785" s="71" t="s">
        <v>8681</v>
      </c>
      <c r="C785" s="71" t="s">
        <v>289</v>
      </c>
      <c r="D785" s="71" t="s">
        <v>8682</v>
      </c>
      <c r="E785" s="71" t="s">
        <v>1505</v>
      </c>
      <c r="F785" s="71" t="s">
        <v>231</v>
      </c>
      <c r="G785" s="71" t="s">
        <v>232</v>
      </c>
      <c r="H785" s="71" t="s">
        <v>233</v>
      </c>
      <c r="I785" s="71" t="s">
        <v>842</v>
      </c>
      <c r="J785" s="71" t="s">
        <v>1432</v>
      </c>
      <c r="K785" s="71" t="s">
        <v>315</v>
      </c>
      <c r="L785" s="71" t="s">
        <v>8683</v>
      </c>
      <c r="M785" s="71" t="s">
        <v>8684</v>
      </c>
      <c r="N785" s="71" t="s">
        <v>1494</v>
      </c>
      <c r="O785" s="71" t="s">
        <v>1506</v>
      </c>
      <c r="P785" s="71"/>
      <c r="Q785" s="71"/>
      <c r="R785" s="71"/>
      <c r="S785" s="71"/>
      <c r="T785" s="71"/>
      <c r="U785" s="71"/>
      <c r="V785" s="71"/>
      <c r="W785" s="71"/>
      <c r="X785" s="71"/>
      <c r="Y785" s="71"/>
      <c r="Z785" s="71"/>
      <c r="AA785" s="71"/>
      <c r="AB785" s="71" t="s">
        <v>64</v>
      </c>
      <c r="AC785" s="71" t="s">
        <v>100</v>
      </c>
      <c r="AD785" s="71" t="s">
        <v>62</v>
      </c>
      <c r="AE785" s="71" t="s">
        <v>63</v>
      </c>
      <c r="AF785" s="71" t="s">
        <v>63</v>
      </c>
      <c r="AG785" s="71"/>
      <c r="AH785" s="71" t="s">
        <v>85</v>
      </c>
      <c r="AI785" s="71" t="s">
        <v>63</v>
      </c>
      <c r="AJ785" s="71" t="s">
        <v>63</v>
      </c>
      <c r="AK785" s="71" t="s">
        <v>63</v>
      </c>
      <c r="AL785" s="71" t="s">
        <v>63</v>
      </c>
      <c r="AM785" s="71" t="s">
        <v>62</v>
      </c>
      <c r="AN785" s="71"/>
      <c r="AO785" s="71"/>
      <c r="AP785" s="71" t="s">
        <v>8685</v>
      </c>
      <c r="AQ785" s="71" t="s">
        <v>8686</v>
      </c>
      <c r="AR785" s="71" t="s">
        <v>63</v>
      </c>
      <c r="AS785" s="71"/>
      <c r="AT785" s="71" t="s">
        <v>63</v>
      </c>
      <c r="AU785" s="71"/>
      <c r="AV785" s="79" t="str" cm="1">
        <f t="array" ref="AV78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85" s="79" t="str" cm="1">
        <f t="array" ref="AW78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85" s="71" t="str" cm="1">
        <f t="array" ref="AX78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85" s="71"/>
      <c r="AZ785" s="71"/>
      <c r="BA785" s="71" t="s">
        <v>8687</v>
      </c>
      <c r="BB785" s="73" t="s">
        <v>8688</v>
      </c>
      <c r="BC785" s="36"/>
      <c r="BD785" s="35"/>
    </row>
    <row r="786" spans="1:56" ht="75" customHeight="1">
      <c r="A786" s="70">
        <v>785</v>
      </c>
      <c r="B786" s="71" t="s">
        <v>8689</v>
      </c>
      <c r="C786" s="71" t="s">
        <v>739</v>
      </c>
      <c r="D786" s="71" t="s">
        <v>8690</v>
      </c>
      <c r="E786" s="71" t="s">
        <v>1522</v>
      </c>
      <c r="F786" s="71" t="s">
        <v>231</v>
      </c>
      <c r="G786" s="71" t="s">
        <v>232</v>
      </c>
      <c r="H786" s="71" t="s">
        <v>233</v>
      </c>
      <c r="I786" s="71" t="s">
        <v>608</v>
      </c>
      <c r="J786" s="71" t="s">
        <v>1432</v>
      </c>
      <c r="K786" s="71" t="s">
        <v>266</v>
      </c>
      <c r="L786" s="71" t="s">
        <v>8691</v>
      </c>
      <c r="M786" s="71" t="s">
        <v>8692</v>
      </c>
      <c r="N786" s="71"/>
      <c r="O786" s="71" t="s">
        <v>1609</v>
      </c>
      <c r="P786" s="71"/>
      <c r="Q786" s="71"/>
      <c r="R786" s="71"/>
      <c r="S786" s="71"/>
      <c r="T786" s="71"/>
      <c r="U786" s="71"/>
      <c r="V786" s="71"/>
      <c r="W786" s="71"/>
      <c r="X786" s="71"/>
      <c r="Y786" s="71"/>
      <c r="Z786" s="71"/>
      <c r="AA786" s="71"/>
      <c r="AB786" s="71" t="s">
        <v>64</v>
      </c>
      <c r="AC786" s="71" t="s">
        <v>100</v>
      </c>
      <c r="AD786" s="71" t="s">
        <v>62</v>
      </c>
      <c r="AE786" s="71" t="s">
        <v>62</v>
      </c>
      <c r="AF786" s="71" t="s">
        <v>63</v>
      </c>
      <c r="AG786" s="71"/>
      <c r="AH786" s="71" t="s">
        <v>85</v>
      </c>
      <c r="AI786" s="71" t="s">
        <v>63</v>
      </c>
      <c r="AJ786" s="71" t="s">
        <v>63</v>
      </c>
      <c r="AK786" s="71" t="s">
        <v>63</v>
      </c>
      <c r="AL786" s="71" t="s">
        <v>62</v>
      </c>
      <c r="AM786" s="71" t="s">
        <v>63</v>
      </c>
      <c r="AN786" s="71"/>
      <c r="AO786" s="71"/>
      <c r="AP786" s="71" t="s">
        <v>8693</v>
      </c>
      <c r="AQ786" s="71" t="s">
        <v>366</v>
      </c>
      <c r="AR786" s="71" t="s">
        <v>63</v>
      </c>
      <c r="AS786" s="71"/>
      <c r="AT786" s="71" t="s">
        <v>62</v>
      </c>
      <c r="AU786" s="71"/>
      <c r="AV786" s="79" t="str" cm="1">
        <f t="array" ref="AV78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86" s="79" t="str" cm="1">
        <f t="array" ref="AW78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86" s="71" t="str" cm="1">
        <f t="array" ref="AX78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86" s="71"/>
      <c r="AZ786" s="71"/>
      <c r="BA786" s="71" t="s">
        <v>8694</v>
      </c>
      <c r="BB786" s="73" t="s">
        <v>8695</v>
      </c>
      <c r="BC786" s="36"/>
      <c r="BD786" s="35"/>
    </row>
    <row r="787" spans="1:56" ht="75" customHeight="1">
      <c r="A787" s="70">
        <v>786</v>
      </c>
      <c r="B787" s="71" t="s">
        <v>8696</v>
      </c>
      <c r="C787" s="71" t="s">
        <v>735</v>
      </c>
      <c r="D787" s="71" t="s">
        <v>8697</v>
      </c>
      <c r="E787" s="71" t="s">
        <v>1486</v>
      </c>
      <c r="F787" s="71" t="s">
        <v>231</v>
      </c>
      <c r="G787" s="71" t="s">
        <v>736</v>
      </c>
      <c r="H787" s="71" t="s">
        <v>217</v>
      </c>
      <c r="I787" s="71" t="s">
        <v>2162</v>
      </c>
      <c r="J787" s="71" t="s">
        <v>1432</v>
      </c>
      <c r="K787" s="71" t="s">
        <v>315</v>
      </c>
      <c r="L787" s="71" t="s">
        <v>8698</v>
      </c>
      <c r="M787" s="71" t="s">
        <v>8699</v>
      </c>
      <c r="N787" s="71"/>
      <c r="O787" s="71"/>
      <c r="P787" s="71"/>
      <c r="Q787" s="71"/>
      <c r="R787" s="71"/>
      <c r="S787" s="71"/>
      <c r="T787" s="71"/>
      <c r="U787" s="71"/>
      <c r="V787" s="71"/>
      <c r="W787" s="71"/>
      <c r="X787" s="71"/>
      <c r="Y787" s="71"/>
      <c r="Z787" s="71"/>
      <c r="AA787" s="71"/>
      <c r="AB787" s="71" t="s">
        <v>64</v>
      </c>
      <c r="AC787" s="71" t="s">
        <v>65</v>
      </c>
      <c r="AD787" s="71" t="s">
        <v>62</v>
      </c>
      <c r="AE787" s="71" t="s">
        <v>62</v>
      </c>
      <c r="AF787" s="71" t="s">
        <v>63</v>
      </c>
      <c r="AG787" s="71"/>
      <c r="AH787" s="71" t="s">
        <v>66</v>
      </c>
      <c r="AI787" s="71" t="s">
        <v>63</v>
      </c>
      <c r="AJ787" s="71" t="s">
        <v>63</v>
      </c>
      <c r="AK787" s="71" t="s">
        <v>63</v>
      </c>
      <c r="AL787" s="71" t="s">
        <v>62</v>
      </c>
      <c r="AM787" s="71" t="s">
        <v>63</v>
      </c>
      <c r="AN787" s="71"/>
      <c r="AO787" s="71"/>
      <c r="AP787" s="71" t="s">
        <v>8700</v>
      </c>
      <c r="AQ787" s="71" t="s">
        <v>8701</v>
      </c>
      <c r="AR787" s="71" t="s">
        <v>132</v>
      </c>
      <c r="AS787" s="71"/>
      <c r="AT787" s="71" t="s">
        <v>63</v>
      </c>
      <c r="AU787" s="71"/>
      <c r="AV787" s="79" t="str" cm="1">
        <f t="array" ref="AV78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87" s="79" t="str" cm="1">
        <f t="array" ref="AW78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87" s="71" t="str" cm="1">
        <f t="array" ref="AX78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87" s="71"/>
      <c r="AZ787" s="71"/>
      <c r="BA787" s="71" t="s">
        <v>8702</v>
      </c>
      <c r="BB787" s="73" t="s">
        <v>5657</v>
      </c>
      <c r="BC787" s="36"/>
      <c r="BD787" s="35"/>
    </row>
    <row r="788" spans="1:56" ht="75" customHeight="1">
      <c r="A788" s="70">
        <v>787</v>
      </c>
      <c r="B788" s="71" t="s">
        <v>8703</v>
      </c>
      <c r="C788" s="71" t="s">
        <v>264</v>
      </c>
      <c r="D788" s="71" t="s">
        <v>8704</v>
      </c>
      <c r="E788" s="71" t="s">
        <v>1452</v>
      </c>
      <c r="F788" s="71" t="s">
        <v>54</v>
      </c>
      <c r="G788" s="71" t="s">
        <v>125</v>
      </c>
      <c r="H788" s="71" t="s">
        <v>233</v>
      </c>
      <c r="I788" s="71" t="s">
        <v>953</v>
      </c>
      <c r="J788" s="71" t="s">
        <v>1432</v>
      </c>
      <c r="K788" s="71" t="s">
        <v>315</v>
      </c>
      <c r="L788" s="71" t="s">
        <v>8705</v>
      </c>
      <c r="M788" s="71" t="s">
        <v>8706</v>
      </c>
      <c r="N788" s="71" t="s">
        <v>1575</v>
      </c>
      <c r="O788" s="71" t="s">
        <v>1609</v>
      </c>
      <c r="P788" s="71" t="s">
        <v>60</v>
      </c>
      <c r="Q788" s="71" t="s">
        <v>81</v>
      </c>
      <c r="R788" s="71" t="s">
        <v>1669</v>
      </c>
      <c r="S788" s="71" t="s">
        <v>62</v>
      </c>
      <c r="T788" s="71" t="s">
        <v>62</v>
      </c>
      <c r="U788" s="71" t="s">
        <v>62</v>
      </c>
      <c r="V788" s="71" t="s">
        <v>62</v>
      </c>
      <c r="W788" s="71" t="s">
        <v>63</v>
      </c>
      <c r="X788" s="71" t="s">
        <v>63</v>
      </c>
      <c r="Y788" s="71" t="s">
        <v>62</v>
      </c>
      <c r="Z788" s="71" t="s">
        <v>63</v>
      </c>
      <c r="AA788" s="71" t="s">
        <v>62</v>
      </c>
      <c r="AB788" s="71" t="s">
        <v>64</v>
      </c>
      <c r="AC788" s="71" t="s">
        <v>100</v>
      </c>
      <c r="AD788" s="71" t="s">
        <v>62</v>
      </c>
      <c r="AE788" s="71" t="s">
        <v>62</v>
      </c>
      <c r="AF788" s="71" t="s">
        <v>62</v>
      </c>
      <c r="AG788" s="71" t="s">
        <v>63</v>
      </c>
      <c r="AH788" s="71" t="s">
        <v>85</v>
      </c>
      <c r="AI788" s="71" t="s">
        <v>63</v>
      </c>
      <c r="AJ788" s="71" t="s">
        <v>63</v>
      </c>
      <c r="AK788" s="71" t="s">
        <v>63</v>
      </c>
      <c r="AL788" s="71" t="s">
        <v>132</v>
      </c>
      <c r="AM788" s="71" t="s">
        <v>63</v>
      </c>
      <c r="AN788" s="71" t="s">
        <v>8707</v>
      </c>
      <c r="AO788" s="71" t="s">
        <v>8708</v>
      </c>
      <c r="AP788" s="71" t="s">
        <v>8709</v>
      </c>
      <c r="AQ788" s="71" t="s">
        <v>8710</v>
      </c>
      <c r="AR788" s="71" t="s">
        <v>62</v>
      </c>
      <c r="AS788" s="71"/>
      <c r="AT788" s="71" t="s">
        <v>63</v>
      </c>
      <c r="AU788" s="71" t="s">
        <v>72</v>
      </c>
      <c r="AV788" s="79" t="str" cm="1">
        <f t="array" ref="AV78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88" s="79" t="str" cm="1">
        <f t="array" ref="AW78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88" s="71" t="str" cm="1">
        <f t="array" ref="AX78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788" s="71" t="s">
        <v>63</v>
      </c>
      <c r="AZ788" s="71"/>
      <c r="BA788" s="22" t="s">
        <v>8711</v>
      </c>
      <c r="BB788" s="73" t="s">
        <v>8712</v>
      </c>
      <c r="BC788" s="36"/>
      <c r="BD788" s="35"/>
    </row>
    <row r="789" spans="1:56" ht="75" customHeight="1">
      <c r="A789" s="70">
        <v>788</v>
      </c>
      <c r="B789" s="71" t="s">
        <v>8713</v>
      </c>
      <c r="C789" s="71" t="s">
        <v>735</v>
      </c>
      <c r="D789" s="71" t="s">
        <v>8714</v>
      </c>
      <c r="E789" s="71" t="s">
        <v>1479</v>
      </c>
      <c r="F789" s="71" t="s">
        <v>231</v>
      </c>
      <c r="G789" s="71" t="s">
        <v>736</v>
      </c>
      <c r="H789" s="71" t="s">
        <v>217</v>
      </c>
      <c r="I789" s="71" t="s">
        <v>1443</v>
      </c>
      <c r="J789" s="71" t="s">
        <v>1432</v>
      </c>
      <c r="K789" s="71" t="s">
        <v>315</v>
      </c>
      <c r="L789" s="71" t="s">
        <v>8715</v>
      </c>
      <c r="M789" s="71" t="s">
        <v>8716</v>
      </c>
      <c r="N789" s="71"/>
      <c r="O789" s="71"/>
      <c r="P789" s="71"/>
      <c r="Q789" s="71"/>
      <c r="R789" s="71"/>
      <c r="S789" s="71"/>
      <c r="T789" s="71"/>
      <c r="U789" s="71"/>
      <c r="V789" s="71"/>
      <c r="W789" s="71"/>
      <c r="X789" s="71"/>
      <c r="Y789" s="71"/>
      <c r="Z789" s="71"/>
      <c r="AA789" s="71"/>
      <c r="AB789" s="71" t="s">
        <v>64</v>
      </c>
      <c r="AC789" s="71" t="s">
        <v>65</v>
      </c>
      <c r="AD789" s="71" t="s">
        <v>62</v>
      </c>
      <c r="AE789" s="71" t="s">
        <v>62</v>
      </c>
      <c r="AF789" s="71" t="s">
        <v>63</v>
      </c>
      <c r="AG789" s="71"/>
      <c r="AH789" s="71" t="s">
        <v>66</v>
      </c>
      <c r="AI789" s="71" t="s">
        <v>63</v>
      </c>
      <c r="AJ789" s="71" t="s">
        <v>63</v>
      </c>
      <c r="AK789" s="71" t="s">
        <v>63</v>
      </c>
      <c r="AL789" s="71" t="s">
        <v>62</v>
      </c>
      <c r="AM789" s="71" t="s">
        <v>63</v>
      </c>
      <c r="AN789" s="71"/>
      <c r="AO789" s="71"/>
      <c r="AP789" s="71" t="s">
        <v>8717</v>
      </c>
      <c r="AQ789" s="71" t="s">
        <v>1443</v>
      </c>
      <c r="AR789" s="71" t="s">
        <v>62</v>
      </c>
      <c r="AS789" s="71"/>
      <c r="AT789" s="71" t="s">
        <v>63</v>
      </c>
      <c r="AU789" s="71"/>
      <c r="AV789" s="79" t="str" cm="1">
        <f t="array" ref="AV78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89" s="79" t="str" cm="1">
        <f t="array" ref="AW78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89" s="71" t="str" cm="1">
        <f t="array" ref="AX78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89" s="71"/>
      <c r="AZ789" s="71"/>
      <c r="BA789" s="71" t="s">
        <v>8718</v>
      </c>
      <c r="BB789" s="73" t="s">
        <v>8719</v>
      </c>
      <c r="BC789" s="36"/>
      <c r="BD789" s="35"/>
    </row>
    <row r="790" spans="1:56" ht="75" customHeight="1">
      <c r="A790" s="70">
        <v>789</v>
      </c>
      <c r="B790" s="71" t="s">
        <v>8720</v>
      </c>
      <c r="C790" s="71" t="s">
        <v>735</v>
      </c>
      <c r="D790" s="71" t="s">
        <v>8721</v>
      </c>
      <c r="E790" s="71" t="s">
        <v>1502</v>
      </c>
      <c r="F790" s="71" t="s">
        <v>231</v>
      </c>
      <c r="G790" s="71" t="s">
        <v>736</v>
      </c>
      <c r="H790" s="71" t="s">
        <v>217</v>
      </c>
      <c r="I790" s="71" t="s">
        <v>1215</v>
      </c>
      <c r="J790" s="71" t="s">
        <v>1432</v>
      </c>
      <c r="K790" s="71" t="s">
        <v>243</v>
      </c>
      <c r="L790" s="71" t="s">
        <v>8722</v>
      </c>
      <c r="M790" s="71" t="s">
        <v>8723</v>
      </c>
      <c r="N790" s="71"/>
      <c r="O790" s="71"/>
      <c r="P790" s="71"/>
      <c r="Q790" s="71"/>
      <c r="R790" s="71"/>
      <c r="S790" s="71"/>
      <c r="T790" s="71"/>
      <c r="U790" s="71"/>
      <c r="V790" s="71"/>
      <c r="W790" s="71"/>
      <c r="X790" s="71"/>
      <c r="Y790" s="71"/>
      <c r="Z790" s="71"/>
      <c r="AA790" s="71"/>
      <c r="AB790" s="71" t="s">
        <v>64</v>
      </c>
      <c r="AC790" s="71" t="s">
        <v>65</v>
      </c>
      <c r="AD790" s="71" t="s">
        <v>62</v>
      </c>
      <c r="AE790" s="71" t="s">
        <v>62</v>
      </c>
      <c r="AF790" s="71" t="s">
        <v>63</v>
      </c>
      <c r="AG790" s="71"/>
      <c r="AH790" s="71" t="s">
        <v>66</v>
      </c>
      <c r="AI790" s="71" t="s">
        <v>63</v>
      </c>
      <c r="AJ790" s="71" t="s">
        <v>63</v>
      </c>
      <c r="AK790" s="71" t="s">
        <v>63</v>
      </c>
      <c r="AL790" s="71" t="s">
        <v>62</v>
      </c>
      <c r="AM790" s="71" t="s">
        <v>63</v>
      </c>
      <c r="AN790" s="71"/>
      <c r="AO790" s="71"/>
      <c r="AP790" s="71" t="s">
        <v>8724</v>
      </c>
      <c r="AQ790" s="71" t="s">
        <v>1215</v>
      </c>
      <c r="AR790" s="71" t="s">
        <v>62</v>
      </c>
      <c r="AS790" s="71"/>
      <c r="AT790" s="71" t="s">
        <v>63</v>
      </c>
      <c r="AU790" s="71"/>
      <c r="AV790" s="79" t="str" cm="1">
        <f t="array" ref="AV79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90" s="79" t="str" cm="1">
        <f t="array" ref="AW79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90" s="71" t="str" cm="1">
        <f t="array" ref="AX79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90" s="71"/>
      <c r="AZ790" s="71"/>
      <c r="BA790" s="71" t="s">
        <v>8725</v>
      </c>
      <c r="BB790" s="73"/>
      <c r="BC790" s="36"/>
      <c r="BD790" s="35"/>
    </row>
    <row r="791" spans="1:56" ht="75" customHeight="1">
      <c r="A791" s="70">
        <v>790</v>
      </c>
      <c r="B791" s="71" t="s">
        <v>8726</v>
      </c>
      <c r="C791" s="71" t="s">
        <v>5241</v>
      </c>
      <c r="D791" s="71" t="s">
        <v>8727</v>
      </c>
      <c r="E791" s="71" t="s">
        <v>1502</v>
      </c>
      <c r="F791" s="71" t="s">
        <v>231</v>
      </c>
      <c r="G791" s="71" t="s">
        <v>786</v>
      </c>
      <c r="H791" s="71" t="s">
        <v>217</v>
      </c>
      <c r="I791" s="71" t="s">
        <v>2167</v>
      </c>
      <c r="J791" s="71" t="s">
        <v>1432</v>
      </c>
      <c r="K791" s="71" t="s">
        <v>315</v>
      </c>
      <c r="L791" s="71" t="s">
        <v>8728</v>
      </c>
      <c r="M791" s="71" t="s">
        <v>8729</v>
      </c>
      <c r="N791" s="71"/>
      <c r="O791" s="71"/>
      <c r="P791" s="71"/>
      <c r="Q791" s="71"/>
      <c r="R791" s="71"/>
      <c r="S791" s="71"/>
      <c r="T791" s="71"/>
      <c r="U791" s="71"/>
      <c r="V791" s="71"/>
      <c r="W791" s="71"/>
      <c r="X791" s="71"/>
      <c r="Y791" s="71"/>
      <c r="Z791" s="71"/>
      <c r="AA791" s="71"/>
      <c r="AB791" s="71" t="s">
        <v>64</v>
      </c>
      <c r="AC791" s="71" t="s">
        <v>65</v>
      </c>
      <c r="AD791" s="71" t="s">
        <v>62</v>
      </c>
      <c r="AE791" s="71" t="s">
        <v>62</v>
      </c>
      <c r="AF791" s="71" t="s">
        <v>63</v>
      </c>
      <c r="AG791" s="71"/>
      <c r="AH791" s="71" t="s">
        <v>85</v>
      </c>
      <c r="AI791" s="71" t="s">
        <v>63</v>
      </c>
      <c r="AJ791" s="71" t="s">
        <v>63</v>
      </c>
      <c r="AK791" s="71" t="s">
        <v>63</v>
      </c>
      <c r="AL791" s="71" t="s">
        <v>132</v>
      </c>
      <c r="AM791" s="71" t="s">
        <v>62</v>
      </c>
      <c r="AN791" s="71"/>
      <c r="AO791" s="71"/>
      <c r="AP791" s="71" t="s">
        <v>8730</v>
      </c>
      <c r="AQ791" s="71" t="s">
        <v>711</v>
      </c>
      <c r="AR791" s="71" t="s">
        <v>63</v>
      </c>
      <c r="AS791" s="71"/>
      <c r="AT791" s="71" t="s">
        <v>63</v>
      </c>
      <c r="AU791" s="71"/>
      <c r="AV791" s="79" t="str" cm="1">
        <f t="array" ref="AV79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91" s="79" t="str" cm="1">
        <f t="array" ref="AW79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91" s="71" t="str" cm="1">
        <f t="array" ref="AX79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91" s="71"/>
      <c r="AZ791" s="71"/>
      <c r="BA791" s="71" t="s">
        <v>8731</v>
      </c>
      <c r="BB791" s="73" t="s">
        <v>8732</v>
      </c>
      <c r="BC791" s="36"/>
      <c r="BD791" s="35"/>
    </row>
    <row r="792" spans="1:56" ht="75" customHeight="1">
      <c r="A792" s="70">
        <v>791</v>
      </c>
      <c r="B792" s="71" t="s">
        <v>8733</v>
      </c>
      <c r="C792" s="71" t="s">
        <v>739</v>
      </c>
      <c r="D792" s="71" t="s">
        <v>8734</v>
      </c>
      <c r="E792" s="71" t="s">
        <v>1430</v>
      </c>
      <c r="F792" s="71" t="s">
        <v>231</v>
      </c>
      <c r="G792" s="71" t="s">
        <v>786</v>
      </c>
      <c r="H792" s="71" t="s">
        <v>217</v>
      </c>
      <c r="I792" s="71" t="s">
        <v>790</v>
      </c>
      <c r="J792" s="71" t="s">
        <v>1432</v>
      </c>
      <c r="K792" s="71" t="s">
        <v>218</v>
      </c>
      <c r="L792" s="71" t="s">
        <v>8735</v>
      </c>
      <c r="M792" s="71" t="s">
        <v>8736</v>
      </c>
      <c r="N792" s="71"/>
      <c r="O792" s="71"/>
      <c r="P792" s="71"/>
      <c r="Q792" s="71"/>
      <c r="R792" s="71"/>
      <c r="S792" s="71"/>
      <c r="T792" s="71"/>
      <c r="U792" s="71"/>
      <c r="V792" s="71"/>
      <c r="W792" s="71"/>
      <c r="X792" s="71"/>
      <c r="Y792" s="71"/>
      <c r="Z792" s="71"/>
      <c r="AA792" s="71"/>
      <c r="AB792" s="71" t="s">
        <v>64</v>
      </c>
      <c r="AC792" s="71" t="s">
        <v>100</v>
      </c>
      <c r="AD792" s="71" t="s">
        <v>62</v>
      </c>
      <c r="AE792" s="71" t="s">
        <v>62</v>
      </c>
      <c r="AF792" s="71" t="s">
        <v>63</v>
      </c>
      <c r="AG792" s="71"/>
      <c r="AH792" s="71" t="s">
        <v>915</v>
      </c>
      <c r="AI792" s="71" t="s">
        <v>63</v>
      </c>
      <c r="AJ792" s="71" t="s">
        <v>63</v>
      </c>
      <c r="AK792" s="71" t="s">
        <v>63</v>
      </c>
      <c r="AL792" s="71" t="s">
        <v>63</v>
      </c>
      <c r="AM792" s="71" t="s">
        <v>63</v>
      </c>
      <c r="AN792" s="71"/>
      <c r="AO792" s="71"/>
      <c r="AP792" s="71" t="s">
        <v>8737</v>
      </c>
      <c r="AQ792" s="71" t="s">
        <v>790</v>
      </c>
      <c r="AR792" s="71" t="s">
        <v>62</v>
      </c>
      <c r="AS792" s="71"/>
      <c r="AT792" s="71" t="s">
        <v>62</v>
      </c>
      <c r="AU792" s="71"/>
      <c r="AV792" s="79" t="str" cm="1">
        <f t="array" ref="AV79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92" s="79" t="str" cm="1">
        <f t="array" ref="AW79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92" s="71" t="str" cm="1">
        <f t="array" ref="AX79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92" s="71"/>
      <c r="AZ792" s="71"/>
      <c r="BA792" s="71" t="s">
        <v>8738</v>
      </c>
      <c r="BB792" s="73"/>
      <c r="BC792" s="36"/>
      <c r="BD792" s="35"/>
    </row>
    <row r="793" spans="1:56" ht="75" customHeight="1">
      <c r="A793" s="70">
        <v>792</v>
      </c>
      <c r="B793" s="71" t="s">
        <v>8739</v>
      </c>
      <c r="C793" s="71" t="s">
        <v>1655</v>
      </c>
      <c r="D793" s="71" t="s">
        <v>8740</v>
      </c>
      <c r="E793" s="71" t="s">
        <v>1430</v>
      </c>
      <c r="F793" s="71" t="s">
        <v>231</v>
      </c>
      <c r="G793" s="71" t="s">
        <v>736</v>
      </c>
      <c r="H793" s="71" t="s">
        <v>217</v>
      </c>
      <c r="I793" s="71" t="s">
        <v>1657</v>
      </c>
      <c r="J793" s="71" t="s">
        <v>1432</v>
      </c>
      <c r="K793" s="71" t="s">
        <v>243</v>
      </c>
      <c r="L793" s="71" t="s">
        <v>8741</v>
      </c>
      <c r="M793" s="71" t="s">
        <v>8742</v>
      </c>
      <c r="N793" s="71"/>
      <c r="O793" s="71"/>
      <c r="P793" s="71"/>
      <c r="Q793" s="71"/>
      <c r="R793" s="71"/>
      <c r="S793" s="71"/>
      <c r="T793" s="71"/>
      <c r="U793" s="71"/>
      <c r="V793" s="71"/>
      <c r="W793" s="71"/>
      <c r="X793" s="71"/>
      <c r="Y793" s="71"/>
      <c r="Z793" s="71"/>
      <c r="AA793" s="71"/>
      <c r="AB793" s="71" t="s">
        <v>64</v>
      </c>
      <c r="AC793" s="71" t="s">
        <v>65</v>
      </c>
      <c r="AD793" s="71" t="s">
        <v>62</v>
      </c>
      <c r="AE793" s="71" t="s">
        <v>62</v>
      </c>
      <c r="AF793" s="71" t="s">
        <v>63</v>
      </c>
      <c r="AG793" s="71"/>
      <c r="AH793" s="71" t="s">
        <v>66</v>
      </c>
      <c r="AI793" s="71" t="s">
        <v>63</v>
      </c>
      <c r="AJ793" s="71" t="s">
        <v>63</v>
      </c>
      <c r="AK793" s="71" t="s">
        <v>63</v>
      </c>
      <c r="AL793" s="71" t="s">
        <v>62</v>
      </c>
      <c r="AM793" s="71" t="s">
        <v>63</v>
      </c>
      <c r="AN793" s="71"/>
      <c r="AO793" s="71"/>
      <c r="AP793" s="71" t="s">
        <v>8743</v>
      </c>
      <c r="AQ793" s="71" t="s">
        <v>1657</v>
      </c>
      <c r="AR793" s="71" t="s">
        <v>62</v>
      </c>
      <c r="AS793" s="71"/>
      <c r="AT793" s="71" t="s">
        <v>63</v>
      </c>
      <c r="AU793" s="71"/>
      <c r="AV793" s="79" t="str" cm="1">
        <f t="array" ref="AV79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93" s="79" t="str" cm="1">
        <f t="array" ref="AW79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93" s="71" t="str" cm="1">
        <f t="array" ref="AX79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93" s="71"/>
      <c r="AZ793" s="71"/>
      <c r="BA793" s="71" t="s">
        <v>8744</v>
      </c>
      <c r="BB793" s="73"/>
      <c r="BC793" s="36"/>
      <c r="BD793" s="35"/>
    </row>
    <row r="794" spans="1:56" ht="75" customHeight="1">
      <c r="A794" s="70">
        <v>793</v>
      </c>
      <c r="B794" s="71" t="s">
        <v>8745</v>
      </c>
      <c r="C794" s="71"/>
      <c r="D794" s="71" t="s">
        <v>8746</v>
      </c>
      <c r="E794" s="71" t="s">
        <v>1502</v>
      </c>
      <c r="F794" s="71" t="s">
        <v>231</v>
      </c>
      <c r="G794" s="71" t="s">
        <v>736</v>
      </c>
      <c r="H794" s="71" t="s">
        <v>217</v>
      </c>
      <c r="I794" s="71" t="s">
        <v>1657</v>
      </c>
      <c r="J794" s="71" t="s">
        <v>1432</v>
      </c>
      <c r="K794" s="71" t="s">
        <v>243</v>
      </c>
      <c r="L794" s="71" t="s">
        <v>8747</v>
      </c>
      <c r="M794" s="71" t="s">
        <v>8748</v>
      </c>
      <c r="N794" s="71"/>
      <c r="O794" s="71"/>
      <c r="P794" s="71"/>
      <c r="Q794" s="71"/>
      <c r="R794" s="71"/>
      <c r="S794" s="71"/>
      <c r="T794" s="71"/>
      <c r="U794" s="71"/>
      <c r="V794" s="71"/>
      <c r="W794" s="71"/>
      <c r="X794" s="71"/>
      <c r="Y794" s="71"/>
      <c r="Z794" s="71"/>
      <c r="AA794" s="71"/>
      <c r="AB794" s="71" t="s">
        <v>64</v>
      </c>
      <c r="AC794" s="71" t="s">
        <v>65</v>
      </c>
      <c r="AD794" s="71" t="s">
        <v>62</v>
      </c>
      <c r="AE794" s="71" t="s">
        <v>62</v>
      </c>
      <c r="AF794" s="71" t="s">
        <v>63</v>
      </c>
      <c r="AG794" s="71"/>
      <c r="AH794" s="71" t="s">
        <v>66</v>
      </c>
      <c r="AI794" s="71" t="s">
        <v>63</v>
      </c>
      <c r="AJ794" s="71" t="s">
        <v>63</v>
      </c>
      <c r="AK794" s="71" t="s">
        <v>63</v>
      </c>
      <c r="AL794" s="71" t="s">
        <v>62</v>
      </c>
      <c r="AM794" s="71" t="s">
        <v>63</v>
      </c>
      <c r="AN794" s="71"/>
      <c r="AO794" s="71"/>
      <c r="AP794" s="71" t="s">
        <v>8749</v>
      </c>
      <c r="AQ794" s="71" t="s">
        <v>1657</v>
      </c>
      <c r="AR794" s="71" t="s">
        <v>62</v>
      </c>
      <c r="AS794" s="71"/>
      <c r="AT794" s="71" t="s">
        <v>63</v>
      </c>
      <c r="AU794" s="71"/>
      <c r="AV794" s="79" t="str" cm="1">
        <f t="array" ref="AV79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94" s="79" t="str" cm="1">
        <f t="array" ref="AW79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94" s="71" t="str" cm="1">
        <f t="array" ref="AX79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94" s="71"/>
      <c r="AZ794" s="71"/>
      <c r="BA794" s="71" t="s">
        <v>8750</v>
      </c>
      <c r="BB794" s="73"/>
      <c r="BC794" s="36"/>
      <c r="BD794" s="35"/>
    </row>
    <row r="795" spans="1:56" ht="75" customHeight="1">
      <c r="A795" s="70">
        <v>794</v>
      </c>
      <c r="B795" s="71" t="s">
        <v>8751</v>
      </c>
      <c r="C795" s="71" t="s">
        <v>735</v>
      </c>
      <c r="D795" s="71" t="s">
        <v>8752</v>
      </c>
      <c r="E795" s="71" t="s">
        <v>1461</v>
      </c>
      <c r="F795" s="71" t="s">
        <v>231</v>
      </c>
      <c r="G795" s="71" t="s">
        <v>736</v>
      </c>
      <c r="H795" s="71" t="s">
        <v>217</v>
      </c>
      <c r="I795" s="71" t="s">
        <v>790</v>
      </c>
      <c r="J795" s="71" t="s">
        <v>1432</v>
      </c>
      <c r="K795" s="71" t="s">
        <v>218</v>
      </c>
      <c r="L795" s="71" t="s">
        <v>8753</v>
      </c>
      <c r="M795" s="71" t="s">
        <v>8754</v>
      </c>
      <c r="N795" s="71"/>
      <c r="O795" s="71"/>
      <c r="P795" s="71"/>
      <c r="Q795" s="71"/>
      <c r="R795" s="71"/>
      <c r="S795" s="71"/>
      <c r="T795" s="71"/>
      <c r="U795" s="71"/>
      <c r="V795" s="71"/>
      <c r="W795" s="71"/>
      <c r="X795" s="71"/>
      <c r="Y795" s="71"/>
      <c r="Z795" s="71"/>
      <c r="AA795" s="71"/>
      <c r="AB795" s="71" t="s">
        <v>64</v>
      </c>
      <c r="AC795" s="71" t="s">
        <v>65</v>
      </c>
      <c r="AD795" s="71" t="s">
        <v>62</v>
      </c>
      <c r="AE795" s="71" t="s">
        <v>62</v>
      </c>
      <c r="AF795" s="71" t="s">
        <v>63</v>
      </c>
      <c r="AG795" s="71"/>
      <c r="AH795" s="71" t="s">
        <v>85</v>
      </c>
      <c r="AI795" s="71" t="s">
        <v>63</v>
      </c>
      <c r="AJ795" s="71" t="s">
        <v>63</v>
      </c>
      <c r="AK795" s="71" t="s">
        <v>63</v>
      </c>
      <c r="AL795" s="71" t="s">
        <v>63</v>
      </c>
      <c r="AM795" s="71" t="s">
        <v>63</v>
      </c>
      <c r="AN795" s="71"/>
      <c r="AO795" s="71"/>
      <c r="AP795" s="71" t="s">
        <v>8755</v>
      </c>
      <c r="AQ795" s="71" t="s">
        <v>8756</v>
      </c>
      <c r="AR795" s="71" t="s">
        <v>63</v>
      </c>
      <c r="AS795" s="71"/>
      <c r="AT795" s="71" t="s">
        <v>63</v>
      </c>
      <c r="AU795" s="71"/>
      <c r="AV795" s="79" t="str" cm="1">
        <f t="array" ref="AV79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95" s="79" t="str" cm="1">
        <f t="array" ref="AW79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95" s="71" t="str" cm="1">
        <f t="array" ref="AX79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95" s="71"/>
      <c r="AZ795" s="71"/>
      <c r="BA795" s="71" t="s">
        <v>8757</v>
      </c>
      <c r="BB795" s="73" t="s">
        <v>8758</v>
      </c>
      <c r="BC795" s="36"/>
      <c r="BD795" s="35"/>
    </row>
    <row r="796" spans="1:56" ht="75" customHeight="1">
      <c r="A796" s="70">
        <v>795</v>
      </c>
      <c r="B796" s="71" t="s">
        <v>1383</v>
      </c>
      <c r="C796" s="71" t="s">
        <v>735</v>
      </c>
      <c r="D796" s="71" t="s">
        <v>8759</v>
      </c>
      <c r="E796" s="71" t="s">
        <v>1505</v>
      </c>
      <c r="F796" s="71" t="s">
        <v>231</v>
      </c>
      <c r="G796" s="71" t="s">
        <v>736</v>
      </c>
      <c r="H796" s="71" t="s">
        <v>217</v>
      </c>
      <c r="I796" s="71" t="s">
        <v>2146</v>
      </c>
      <c r="J796" s="71" t="s">
        <v>1432</v>
      </c>
      <c r="K796" s="71" t="s">
        <v>315</v>
      </c>
      <c r="L796" s="71" t="s">
        <v>8760</v>
      </c>
      <c r="M796" s="71" t="s">
        <v>8761</v>
      </c>
      <c r="N796" s="71"/>
      <c r="O796" s="71"/>
      <c r="P796" s="71"/>
      <c r="Q796" s="71"/>
      <c r="R796" s="71"/>
      <c r="S796" s="71"/>
      <c r="T796" s="71"/>
      <c r="U796" s="71"/>
      <c r="V796" s="71"/>
      <c r="W796" s="71"/>
      <c r="X796" s="71"/>
      <c r="Y796" s="71"/>
      <c r="Z796" s="71"/>
      <c r="AA796" s="71"/>
      <c r="AB796" s="71" t="s">
        <v>64</v>
      </c>
      <c r="AC796" s="71" t="s">
        <v>65</v>
      </c>
      <c r="AD796" s="71" t="s">
        <v>62</v>
      </c>
      <c r="AE796" s="71" t="s">
        <v>62</v>
      </c>
      <c r="AF796" s="71" t="s">
        <v>63</v>
      </c>
      <c r="AG796" s="71"/>
      <c r="AH796" s="71" t="s">
        <v>66</v>
      </c>
      <c r="AI796" s="71" t="s">
        <v>63</v>
      </c>
      <c r="AJ796" s="71" t="s">
        <v>63</v>
      </c>
      <c r="AK796" s="71" t="s">
        <v>63</v>
      </c>
      <c r="AL796" s="71" t="s">
        <v>62</v>
      </c>
      <c r="AM796" s="71" t="s">
        <v>63</v>
      </c>
      <c r="AN796" s="71"/>
      <c r="AO796" s="71"/>
      <c r="AP796" s="71" t="s">
        <v>8762</v>
      </c>
      <c r="AQ796" s="71" t="s">
        <v>8763</v>
      </c>
      <c r="AR796" s="71" t="s">
        <v>62</v>
      </c>
      <c r="AS796" s="71"/>
      <c r="AT796" s="71" t="s">
        <v>62</v>
      </c>
      <c r="AU796" s="71"/>
      <c r="AV796" s="79" t="str" cm="1">
        <f t="array" ref="AV79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96" s="79" t="str" cm="1">
        <f t="array" ref="AW79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96" s="71" t="str" cm="1">
        <f t="array" ref="AX79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96" s="71"/>
      <c r="AZ796" s="71"/>
      <c r="BA796" s="22" t="s">
        <v>8764</v>
      </c>
      <c r="BB796" s="73" t="s">
        <v>8765</v>
      </c>
      <c r="BC796" s="36"/>
      <c r="BD796" s="35"/>
    </row>
    <row r="797" spans="1:56" ht="75" customHeight="1">
      <c r="A797" s="70">
        <v>796</v>
      </c>
      <c r="B797" s="71" t="s">
        <v>8389</v>
      </c>
      <c r="C797" s="71" t="s">
        <v>735</v>
      </c>
      <c r="D797" s="71" t="s">
        <v>8766</v>
      </c>
      <c r="E797" s="71" t="s">
        <v>1502</v>
      </c>
      <c r="F797" s="71" t="s">
        <v>231</v>
      </c>
      <c r="G797" s="71" t="s">
        <v>584</v>
      </c>
      <c r="H797" s="71" t="s">
        <v>217</v>
      </c>
      <c r="I797" s="71" t="s">
        <v>2165</v>
      </c>
      <c r="J797" s="71" t="s">
        <v>1432</v>
      </c>
      <c r="K797" s="71" t="s">
        <v>315</v>
      </c>
      <c r="L797" s="71" t="s">
        <v>8767</v>
      </c>
      <c r="M797" s="71" t="s">
        <v>8768</v>
      </c>
      <c r="N797" s="71"/>
      <c r="O797" s="71"/>
      <c r="P797" s="71"/>
      <c r="Q797" s="71"/>
      <c r="R797" s="71"/>
      <c r="S797" s="71"/>
      <c r="T797" s="71"/>
      <c r="U797" s="71"/>
      <c r="V797" s="71"/>
      <c r="W797" s="71"/>
      <c r="X797" s="71"/>
      <c r="Y797" s="71"/>
      <c r="Z797" s="71"/>
      <c r="AA797" s="71"/>
      <c r="AB797" s="71" t="s">
        <v>64</v>
      </c>
      <c r="AC797" s="71" t="s">
        <v>65</v>
      </c>
      <c r="AD797" s="71" t="s">
        <v>62</v>
      </c>
      <c r="AE797" s="71" t="s">
        <v>62</v>
      </c>
      <c r="AF797" s="71" t="s">
        <v>63</v>
      </c>
      <c r="AG797" s="71"/>
      <c r="AH797" s="71" t="s">
        <v>66</v>
      </c>
      <c r="AI797" s="71" t="s">
        <v>63</v>
      </c>
      <c r="AJ797" s="71" t="s">
        <v>63</v>
      </c>
      <c r="AK797" s="71" t="s">
        <v>63</v>
      </c>
      <c r="AL797" s="71" t="s">
        <v>62</v>
      </c>
      <c r="AM797" s="71" t="s">
        <v>63</v>
      </c>
      <c r="AN797" s="71"/>
      <c r="AO797" s="71"/>
      <c r="AP797" s="71" t="s">
        <v>8769</v>
      </c>
      <c r="AQ797" s="71" t="s">
        <v>8770</v>
      </c>
      <c r="AR797" s="71" t="s">
        <v>132</v>
      </c>
      <c r="AS797" s="71"/>
      <c r="AT797" s="71" t="s">
        <v>63</v>
      </c>
      <c r="AU797" s="71"/>
      <c r="AV797" s="79" t="str" cm="1">
        <f t="array" ref="AV79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97" s="79" t="str" cm="1">
        <f t="array" ref="AW79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97" s="71" t="str" cm="1">
        <f t="array" ref="AX79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97" s="71"/>
      <c r="AZ797" s="71"/>
      <c r="BA797" s="71" t="s">
        <v>8771</v>
      </c>
      <c r="BB797" s="73" t="s">
        <v>8772</v>
      </c>
      <c r="BC797" s="36"/>
      <c r="BD797" s="35"/>
    </row>
    <row r="798" spans="1:56" ht="75" customHeight="1">
      <c r="A798" s="70">
        <v>797</v>
      </c>
      <c r="B798" s="71" t="s">
        <v>8773</v>
      </c>
      <c r="C798" s="71" t="s">
        <v>735</v>
      </c>
      <c r="D798" s="71" t="s">
        <v>8774</v>
      </c>
      <c r="E798" s="71" t="s">
        <v>1505</v>
      </c>
      <c r="F798" s="71" t="s">
        <v>231</v>
      </c>
      <c r="G798" s="71" t="s">
        <v>736</v>
      </c>
      <c r="H798" s="71" t="s">
        <v>217</v>
      </c>
      <c r="I798" s="71" t="s">
        <v>840</v>
      </c>
      <c r="J798" s="71" t="s">
        <v>1432</v>
      </c>
      <c r="K798" s="71" t="s">
        <v>315</v>
      </c>
      <c r="L798" s="71" t="s">
        <v>8775</v>
      </c>
      <c r="M798" s="71" t="s">
        <v>8776</v>
      </c>
      <c r="N798" s="71"/>
      <c r="O798" s="71"/>
      <c r="P798" s="71"/>
      <c r="Q798" s="71"/>
      <c r="R798" s="71"/>
      <c r="S798" s="71"/>
      <c r="T798" s="71"/>
      <c r="U798" s="71"/>
      <c r="V798" s="71"/>
      <c r="W798" s="71"/>
      <c r="X798" s="71"/>
      <c r="Y798" s="71"/>
      <c r="Z798" s="71"/>
      <c r="AA798" s="71"/>
      <c r="AB798" s="71" t="s">
        <v>64</v>
      </c>
      <c r="AC798" s="71" t="s">
        <v>65</v>
      </c>
      <c r="AD798" s="71" t="s">
        <v>62</v>
      </c>
      <c r="AE798" s="71" t="s">
        <v>62</v>
      </c>
      <c r="AF798" s="71" t="s">
        <v>63</v>
      </c>
      <c r="AG798" s="71"/>
      <c r="AH798" s="71" t="s">
        <v>66</v>
      </c>
      <c r="AI798" s="71" t="s">
        <v>63</v>
      </c>
      <c r="AJ798" s="71" t="s">
        <v>63</v>
      </c>
      <c r="AK798" s="71" t="s">
        <v>63</v>
      </c>
      <c r="AL798" s="71" t="s">
        <v>62</v>
      </c>
      <c r="AM798" s="71" t="s">
        <v>63</v>
      </c>
      <c r="AN798" s="71"/>
      <c r="AO798" s="71"/>
      <c r="AP798" s="71" t="s">
        <v>8777</v>
      </c>
      <c r="AQ798" s="71" t="s">
        <v>840</v>
      </c>
      <c r="AR798" s="71" t="s">
        <v>62</v>
      </c>
      <c r="AS798" s="71"/>
      <c r="AT798" s="71" t="s">
        <v>63</v>
      </c>
      <c r="AU798" s="71"/>
      <c r="AV798" s="79" t="str" cm="1">
        <f t="array" ref="AV79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98" s="79" t="str" cm="1">
        <f t="array" ref="AW79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98" s="71" t="str" cm="1">
        <f t="array" ref="AX79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98" s="71"/>
      <c r="AZ798" s="71"/>
      <c r="BA798" s="71" t="s">
        <v>8778</v>
      </c>
      <c r="BB798" s="73" t="s">
        <v>8779</v>
      </c>
      <c r="BC798" s="36"/>
      <c r="BD798" s="35"/>
    </row>
    <row r="799" spans="1:56" ht="75" customHeight="1">
      <c r="A799" s="70">
        <v>798</v>
      </c>
      <c r="B799" s="71" t="s">
        <v>8780</v>
      </c>
      <c r="C799" s="71" t="s">
        <v>735</v>
      </c>
      <c r="D799" s="71" t="s">
        <v>8781</v>
      </c>
      <c r="E799" s="71" t="s">
        <v>1452</v>
      </c>
      <c r="F799" s="71" t="s">
        <v>231</v>
      </c>
      <c r="G799" s="71" t="s">
        <v>736</v>
      </c>
      <c r="H799" s="71" t="s">
        <v>217</v>
      </c>
      <c r="I799" s="71" t="s">
        <v>1443</v>
      </c>
      <c r="J799" s="71" t="s">
        <v>1432</v>
      </c>
      <c r="K799" s="71" t="s">
        <v>315</v>
      </c>
      <c r="L799" s="71" t="s">
        <v>8782</v>
      </c>
      <c r="M799" s="71" t="s">
        <v>8783</v>
      </c>
      <c r="N799" s="71"/>
      <c r="O799" s="71"/>
      <c r="P799" s="71"/>
      <c r="Q799" s="71"/>
      <c r="R799" s="71"/>
      <c r="S799" s="71"/>
      <c r="T799" s="71"/>
      <c r="U799" s="71"/>
      <c r="V799" s="71"/>
      <c r="W799" s="71"/>
      <c r="X799" s="71"/>
      <c r="Y799" s="71"/>
      <c r="Z799" s="71"/>
      <c r="AA799" s="71"/>
      <c r="AB799" s="71" t="s">
        <v>64</v>
      </c>
      <c r="AC799" s="71" t="s">
        <v>65</v>
      </c>
      <c r="AD799" s="71" t="s">
        <v>62</v>
      </c>
      <c r="AE799" s="71" t="s">
        <v>62</v>
      </c>
      <c r="AF799" s="71" t="s">
        <v>63</v>
      </c>
      <c r="AG799" s="71"/>
      <c r="AH799" s="71" t="s">
        <v>66</v>
      </c>
      <c r="AI799" s="71" t="s">
        <v>63</v>
      </c>
      <c r="AJ799" s="71" t="s">
        <v>63</v>
      </c>
      <c r="AK799" s="71" t="s">
        <v>63</v>
      </c>
      <c r="AL799" s="71" t="s">
        <v>62</v>
      </c>
      <c r="AM799" s="71" t="s">
        <v>62</v>
      </c>
      <c r="AN799" s="71"/>
      <c r="AO799" s="71"/>
      <c r="AP799" s="71" t="s">
        <v>8784</v>
      </c>
      <c r="AQ799" s="71" t="s">
        <v>8785</v>
      </c>
      <c r="AR799" s="71" t="s">
        <v>62</v>
      </c>
      <c r="AS799" s="71"/>
      <c r="AT799" s="71" t="s">
        <v>63</v>
      </c>
      <c r="AU799" s="71"/>
      <c r="AV799" s="79" t="str" cm="1">
        <f t="array" ref="AV79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799" s="79" t="str" cm="1">
        <f t="array" ref="AW79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799" s="71" t="str" cm="1">
        <f t="array" ref="AX79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799" s="71"/>
      <c r="AZ799" s="71"/>
      <c r="BA799" s="22" t="s">
        <v>8786</v>
      </c>
      <c r="BB799" s="73" t="s">
        <v>8787</v>
      </c>
      <c r="BC799" s="36"/>
      <c r="BD799" s="35"/>
    </row>
    <row r="800" spans="1:56" ht="75" customHeight="1">
      <c r="A800" s="70">
        <v>799</v>
      </c>
      <c r="B800" s="71" t="s">
        <v>8788</v>
      </c>
      <c r="C800" s="71" t="s">
        <v>381</v>
      </c>
      <c r="D800" s="71" t="s">
        <v>8789</v>
      </c>
      <c r="E800" s="71" t="s">
        <v>1502</v>
      </c>
      <c r="F800" s="71" t="s">
        <v>54</v>
      </c>
      <c r="G800" s="71" t="s">
        <v>125</v>
      </c>
      <c r="H800" s="71" t="s">
        <v>233</v>
      </c>
      <c r="I800" s="71" t="s">
        <v>790</v>
      </c>
      <c r="J800" s="71" t="s">
        <v>1432</v>
      </c>
      <c r="K800" s="71" t="s">
        <v>218</v>
      </c>
      <c r="L800" s="71" t="s">
        <v>8790</v>
      </c>
      <c r="M800" s="71" t="s">
        <v>8791</v>
      </c>
      <c r="N800" s="71" t="s">
        <v>1461</v>
      </c>
      <c r="O800" s="71" t="s">
        <v>1668</v>
      </c>
      <c r="P800" s="71" t="s">
        <v>60</v>
      </c>
      <c r="Q800" s="71" t="s">
        <v>81</v>
      </c>
      <c r="R800" s="71" t="s">
        <v>1669</v>
      </c>
      <c r="S800" s="71" t="s">
        <v>63</v>
      </c>
      <c r="T800" s="71" t="s">
        <v>62</v>
      </c>
      <c r="U800" s="71" t="s">
        <v>62</v>
      </c>
      <c r="V800" s="71" t="s">
        <v>63</v>
      </c>
      <c r="W800" s="71" t="s">
        <v>63</v>
      </c>
      <c r="X800" s="71" t="s">
        <v>63</v>
      </c>
      <c r="Y800" s="71" t="s">
        <v>62</v>
      </c>
      <c r="Z800" s="71" t="s">
        <v>62</v>
      </c>
      <c r="AA800" s="71" t="s">
        <v>63</v>
      </c>
      <c r="AB800" s="71" t="s">
        <v>142</v>
      </c>
      <c r="AC800" s="71" t="s">
        <v>84</v>
      </c>
      <c r="AD800" s="71" t="s">
        <v>62</v>
      </c>
      <c r="AE800" s="71" t="s">
        <v>62</v>
      </c>
      <c r="AF800" s="71" t="s">
        <v>62</v>
      </c>
      <c r="AG800" s="71" t="s">
        <v>63</v>
      </c>
      <c r="AH800" s="71" t="s">
        <v>85</v>
      </c>
      <c r="AI800" s="71" t="s">
        <v>63</v>
      </c>
      <c r="AJ800" s="71" t="s">
        <v>63</v>
      </c>
      <c r="AK800" s="71" t="s">
        <v>63</v>
      </c>
      <c r="AL800" s="71" t="s">
        <v>63</v>
      </c>
      <c r="AM800" s="71" t="s">
        <v>63</v>
      </c>
      <c r="AN800" s="71" t="s">
        <v>8792</v>
      </c>
      <c r="AO800" s="71" t="s">
        <v>8793</v>
      </c>
      <c r="AP800" s="71" t="s">
        <v>8794</v>
      </c>
      <c r="AQ800" s="71" t="s">
        <v>8795</v>
      </c>
      <c r="AR800" s="71" t="s">
        <v>63</v>
      </c>
      <c r="AS800" s="71"/>
      <c r="AT800" s="71" t="s">
        <v>63</v>
      </c>
      <c r="AU800" s="71" t="s">
        <v>72</v>
      </c>
      <c r="AV800" s="79" t="str" cm="1">
        <f t="array" ref="AV80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00" s="79" t="str" cm="1">
        <f t="array" ref="AW80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00" s="71" t="str" cm="1">
        <f t="array" ref="AX80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800" s="71" t="s">
        <v>63</v>
      </c>
      <c r="AZ800" s="71"/>
      <c r="BA800" s="71" t="s">
        <v>8796</v>
      </c>
      <c r="BB800" s="73" t="s">
        <v>8797</v>
      </c>
      <c r="BC800" s="36"/>
      <c r="BD800" s="35"/>
    </row>
    <row r="801" spans="1:56" ht="75" customHeight="1">
      <c r="A801" s="70">
        <v>800</v>
      </c>
      <c r="B801" s="71" t="s">
        <v>8798</v>
      </c>
      <c r="C801" s="71" t="s">
        <v>7476</v>
      </c>
      <c r="D801" s="71" t="s">
        <v>8799</v>
      </c>
      <c r="E801" s="71" t="s">
        <v>1430</v>
      </c>
      <c r="F801" s="71" t="s">
        <v>54</v>
      </c>
      <c r="G801" s="71" t="s">
        <v>125</v>
      </c>
      <c r="H801" s="71" t="s">
        <v>233</v>
      </c>
      <c r="I801" s="71" t="s">
        <v>953</v>
      </c>
      <c r="J801" s="71" t="s">
        <v>1432</v>
      </c>
      <c r="K801" s="71" t="s">
        <v>315</v>
      </c>
      <c r="L801" s="71" t="s">
        <v>8800</v>
      </c>
      <c r="M801" s="71" t="s">
        <v>8801</v>
      </c>
      <c r="N801" s="71" t="s">
        <v>1430</v>
      </c>
      <c r="O801" s="71" t="s">
        <v>1668</v>
      </c>
      <c r="P801" s="71" t="s">
        <v>60</v>
      </c>
      <c r="Q801" s="71" t="s">
        <v>81</v>
      </c>
      <c r="R801" s="71" t="s">
        <v>373</v>
      </c>
      <c r="S801" s="71" t="s">
        <v>62</v>
      </c>
      <c r="T801" s="71" t="s">
        <v>62</v>
      </c>
      <c r="U801" s="71" t="s">
        <v>62</v>
      </c>
      <c r="V801" s="71" t="s">
        <v>62</v>
      </c>
      <c r="W801" s="71" t="s">
        <v>63</v>
      </c>
      <c r="X801" s="71" t="s">
        <v>63</v>
      </c>
      <c r="Y801" s="71" t="s">
        <v>62</v>
      </c>
      <c r="Z801" s="71" t="s">
        <v>63</v>
      </c>
      <c r="AA801" s="71" t="s">
        <v>62</v>
      </c>
      <c r="AB801" s="71" t="s">
        <v>64</v>
      </c>
      <c r="AC801" s="71" t="s">
        <v>100</v>
      </c>
      <c r="AD801" s="71" t="s">
        <v>62</v>
      </c>
      <c r="AE801" s="71" t="s">
        <v>62</v>
      </c>
      <c r="AF801" s="71" t="s">
        <v>62</v>
      </c>
      <c r="AG801" s="71" t="s">
        <v>63</v>
      </c>
      <c r="AH801" s="71" t="s">
        <v>85</v>
      </c>
      <c r="AI801" s="71" t="s">
        <v>63</v>
      </c>
      <c r="AJ801" s="71" t="s">
        <v>132</v>
      </c>
      <c r="AK801" s="71" t="s">
        <v>63</v>
      </c>
      <c r="AL801" s="71" t="s">
        <v>62</v>
      </c>
      <c r="AM801" s="71" t="s">
        <v>63</v>
      </c>
      <c r="AN801" s="71" t="s">
        <v>8802</v>
      </c>
      <c r="AO801" s="71" t="s">
        <v>8803</v>
      </c>
      <c r="AP801" s="71" t="s">
        <v>8804</v>
      </c>
      <c r="AQ801" s="71" t="s">
        <v>8805</v>
      </c>
      <c r="AR801" s="71" t="s">
        <v>132</v>
      </c>
      <c r="AS801" s="71"/>
      <c r="AT801" s="71" t="s">
        <v>63</v>
      </c>
      <c r="AU801" s="71" t="s">
        <v>72</v>
      </c>
      <c r="AV801" s="79" t="str" cm="1">
        <f t="array" ref="AV80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01" s="79" t="str" cm="1">
        <f t="array" ref="AW80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01" s="71" t="str" cm="1">
        <f t="array" ref="AX80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801" s="71" t="s">
        <v>63</v>
      </c>
      <c r="AZ801" s="71"/>
      <c r="BA801" s="71" t="s">
        <v>8806</v>
      </c>
      <c r="BB801" s="73" t="s">
        <v>8807</v>
      </c>
      <c r="BC801" s="36"/>
      <c r="BD801" s="35"/>
    </row>
    <row r="802" spans="1:56" ht="75" customHeight="1">
      <c r="A802" s="70">
        <v>801</v>
      </c>
      <c r="B802" s="71" t="s">
        <v>8572</v>
      </c>
      <c r="C802" s="71" t="s">
        <v>8808</v>
      </c>
      <c r="D802" s="71" t="s">
        <v>8809</v>
      </c>
      <c r="E802" s="71" t="s">
        <v>1494</v>
      </c>
      <c r="F802" s="71" t="s">
        <v>54</v>
      </c>
      <c r="G802" s="71" t="s">
        <v>125</v>
      </c>
      <c r="H802" s="71" t="s">
        <v>233</v>
      </c>
      <c r="I802" s="71" t="s">
        <v>1215</v>
      </c>
      <c r="J802" s="71" t="s">
        <v>1432</v>
      </c>
      <c r="K802" s="71" t="s">
        <v>243</v>
      </c>
      <c r="L802" s="71" t="s">
        <v>8810</v>
      </c>
      <c r="M802" s="71" t="s">
        <v>8811</v>
      </c>
      <c r="N802" s="71" t="s">
        <v>1575</v>
      </c>
      <c r="O802" s="71" t="s">
        <v>1668</v>
      </c>
      <c r="P802" s="71" t="s">
        <v>60</v>
      </c>
      <c r="Q802" s="71" t="s">
        <v>81</v>
      </c>
      <c r="R802" s="71" t="s">
        <v>1669</v>
      </c>
      <c r="S802" s="71" t="s">
        <v>62</v>
      </c>
      <c r="T802" s="71" t="s">
        <v>62</v>
      </c>
      <c r="U802" s="71" t="s">
        <v>62</v>
      </c>
      <c r="V802" s="71" t="s">
        <v>62</v>
      </c>
      <c r="W802" s="71" t="s">
        <v>62</v>
      </c>
      <c r="X802" s="71" t="s">
        <v>62</v>
      </c>
      <c r="Y802" s="71" t="s">
        <v>62</v>
      </c>
      <c r="Z802" s="71" t="s">
        <v>62</v>
      </c>
      <c r="AA802" s="71" t="s">
        <v>62</v>
      </c>
      <c r="AB802" s="71" t="s">
        <v>189</v>
      </c>
      <c r="AC802" s="71" t="s">
        <v>65</v>
      </c>
      <c r="AD802" s="71" t="s">
        <v>62</v>
      </c>
      <c r="AE802" s="71" t="s">
        <v>62</v>
      </c>
      <c r="AF802" s="71" t="s">
        <v>63</v>
      </c>
      <c r="AG802" s="71" t="s">
        <v>63</v>
      </c>
      <c r="AH802" s="71" t="s">
        <v>85</v>
      </c>
      <c r="AI802" s="71" t="s">
        <v>63</v>
      </c>
      <c r="AJ802" s="71" t="s">
        <v>132</v>
      </c>
      <c r="AK802" s="71" t="s">
        <v>63</v>
      </c>
      <c r="AL802" s="71" t="s">
        <v>62</v>
      </c>
      <c r="AM802" s="71" t="s">
        <v>63</v>
      </c>
      <c r="AN802" s="71" t="s">
        <v>8812</v>
      </c>
      <c r="AO802" s="71"/>
      <c r="AP802" s="71" t="s">
        <v>8813</v>
      </c>
      <c r="AQ802" s="71" t="s">
        <v>528</v>
      </c>
      <c r="AR802" s="71" t="s">
        <v>63</v>
      </c>
      <c r="AS802" s="71"/>
      <c r="AT802" s="71" t="s">
        <v>63</v>
      </c>
      <c r="AU802" s="71" t="s">
        <v>1673</v>
      </c>
      <c r="AV802" s="79" cm="1">
        <f t="array" ref="AV80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7.0000000000000007E-2</v>
      </c>
      <c r="AW802" s="79" cm="1">
        <f t="array" ref="AW80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7.0000000000000007E-2</v>
      </c>
      <c r="AX802" s="71" t="str" cm="1">
        <f t="array" ref="AX80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802" s="71" t="s">
        <v>63</v>
      </c>
      <c r="AZ802" s="71"/>
      <c r="BA802" s="71" t="s">
        <v>8814</v>
      </c>
      <c r="BB802" s="73" t="s">
        <v>8583</v>
      </c>
      <c r="BC802" s="36"/>
      <c r="BD802" s="35"/>
    </row>
    <row r="803" spans="1:56" ht="75" customHeight="1">
      <c r="A803" s="70">
        <v>802</v>
      </c>
      <c r="B803" s="71" t="s">
        <v>7931</v>
      </c>
      <c r="C803" s="71" t="s">
        <v>289</v>
      </c>
      <c r="D803" s="71" t="s">
        <v>8815</v>
      </c>
      <c r="E803" s="71" t="s">
        <v>1494</v>
      </c>
      <c r="F803" s="71" t="s">
        <v>231</v>
      </c>
      <c r="G803" s="71" t="s">
        <v>232</v>
      </c>
      <c r="H803" s="71" t="s">
        <v>97</v>
      </c>
      <c r="I803" s="71" t="s">
        <v>8816</v>
      </c>
      <c r="J803" s="71" t="s">
        <v>2100</v>
      </c>
      <c r="K803" s="71" t="s">
        <v>175</v>
      </c>
      <c r="L803" s="71" t="s">
        <v>8817</v>
      </c>
      <c r="M803" s="71" t="s">
        <v>8818</v>
      </c>
      <c r="N803" s="71" t="s">
        <v>1748</v>
      </c>
      <c r="O803" s="71" t="s">
        <v>1506</v>
      </c>
      <c r="P803" s="71"/>
      <c r="Q803" s="71"/>
      <c r="R803" s="71"/>
      <c r="S803" s="71"/>
      <c r="T803" s="71"/>
      <c r="U803" s="71"/>
      <c r="V803" s="71"/>
      <c r="W803" s="71"/>
      <c r="X803" s="71"/>
      <c r="Y803" s="71"/>
      <c r="Z803" s="71"/>
      <c r="AA803" s="71"/>
      <c r="AB803" s="71" t="s">
        <v>64</v>
      </c>
      <c r="AC803" s="71" t="s">
        <v>100</v>
      </c>
      <c r="AD803" s="71" t="s">
        <v>62</v>
      </c>
      <c r="AE803" s="71" t="s">
        <v>62</v>
      </c>
      <c r="AF803" s="71" t="s">
        <v>62</v>
      </c>
      <c r="AG803" s="71"/>
      <c r="AH803" s="71" t="s">
        <v>66</v>
      </c>
      <c r="AI803" s="71" t="s">
        <v>63</v>
      </c>
      <c r="AJ803" s="71" t="s">
        <v>63</v>
      </c>
      <c r="AK803" s="71" t="s">
        <v>63</v>
      </c>
      <c r="AL803" s="71" t="s">
        <v>132</v>
      </c>
      <c r="AM803" s="71" t="s">
        <v>132</v>
      </c>
      <c r="AN803" s="71"/>
      <c r="AO803" s="71"/>
      <c r="AP803" s="71" t="s">
        <v>8819</v>
      </c>
      <c r="AQ803" s="71" t="s">
        <v>8820</v>
      </c>
      <c r="AR803" s="71" t="s">
        <v>63</v>
      </c>
      <c r="AS803" s="71"/>
      <c r="AT803" s="71" t="s">
        <v>63</v>
      </c>
      <c r="AU803" s="71"/>
      <c r="AV803" s="79" t="str" cm="1">
        <f t="array" ref="AV80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03" s="79" t="str" cm="1">
        <f t="array" ref="AW80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03" s="71" t="str" cm="1">
        <f t="array" ref="AX80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03" s="71"/>
      <c r="AZ803" s="71"/>
      <c r="BA803" s="71" t="s">
        <v>8821</v>
      </c>
      <c r="BB803" s="73" t="s">
        <v>7938</v>
      </c>
      <c r="BC803" s="36"/>
      <c r="BD803" s="35"/>
    </row>
    <row r="804" spans="1:56" ht="75" customHeight="1">
      <c r="A804" s="70">
        <v>803</v>
      </c>
      <c r="B804" s="71" t="s">
        <v>8822</v>
      </c>
      <c r="C804" s="71" t="s">
        <v>1664</v>
      </c>
      <c r="D804" s="71" t="s">
        <v>8823</v>
      </c>
      <c r="E804" s="71" t="s">
        <v>1502</v>
      </c>
      <c r="F804" s="71" t="s">
        <v>54</v>
      </c>
      <c r="G804" s="71" t="s">
        <v>125</v>
      </c>
      <c r="H804" s="71" t="s">
        <v>56</v>
      </c>
      <c r="I804" s="71" t="s">
        <v>1736</v>
      </c>
      <c r="J804" s="71" t="s">
        <v>1737</v>
      </c>
      <c r="K804" s="71" t="s">
        <v>1738</v>
      </c>
      <c r="L804" s="71" t="s">
        <v>8824</v>
      </c>
      <c r="M804" s="71" t="s">
        <v>8825</v>
      </c>
      <c r="N804" s="71" t="s">
        <v>1505</v>
      </c>
      <c r="O804" s="71" t="s">
        <v>1668</v>
      </c>
      <c r="P804" s="71" t="s">
        <v>60</v>
      </c>
      <c r="Q804" s="71" t="s">
        <v>81</v>
      </c>
      <c r="R804" s="71" t="s">
        <v>1669</v>
      </c>
      <c r="S804" s="71" t="s">
        <v>62</v>
      </c>
      <c r="T804" s="71" t="s">
        <v>62</v>
      </c>
      <c r="U804" s="71" t="s">
        <v>62</v>
      </c>
      <c r="V804" s="71" t="s">
        <v>62</v>
      </c>
      <c r="W804" s="71" t="s">
        <v>63</v>
      </c>
      <c r="X804" s="71" t="s">
        <v>62</v>
      </c>
      <c r="Y804" s="71" t="s">
        <v>62</v>
      </c>
      <c r="Z804" s="71" t="s">
        <v>62</v>
      </c>
      <c r="AA804" s="71" t="s">
        <v>62</v>
      </c>
      <c r="AB804" s="71" t="s">
        <v>64</v>
      </c>
      <c r="AC804" s="71" t="s">
        <v>65</v>
      </c>
      <c r="AD804" s="71" t="s">
        <v>62</v>
      </c>
      <c r="AE804" s="71" t="s">
        <v>62</v>
      </c>
      <c r="AF804" s="71" t="s">
        <v>63</v>
      </c>
      <c r="AG804" s="71" t="s">
        <v>62</v>
      </c>
      <c r="AH804" s="71" t="s">
        <v>85</v>
      </c>
      <c r="AI804" s="71" t="s">
        <v>63</v>
      </c>
      <c r="AJ804" s="71" t="s">
        <v>62</v>
      </c>
      <c r="AK804" s="71" t="s">
        <v>62</v>
      </c>
      <c r="AL804" s="71" t="s">
        <v>62</v>
      </c>
      <c r="AM804" s="71" t="s">
        <v>62</v>
      </c>
      <c r="AN804" s="71" t="s">
        <v>8826</v>
      </c>
      <c r="AO804" s="71" t="s">
        <v>8827</v>
      </c>
      <c r="AP804" s="71" t="s">
        <v>1672</v>
      </c>
      <c r="AQ804" s="71" t="s">
        <v>528</v>
      </c>
      <c r="AR804" s="71" t="s">
        <v>63</v>
      </c>
      <c r="AS804" s="71"/>
      <c r="AT804" s="71" t="s">
        <v>63</v>
      </c>
      <c r="AU804" s="71" t="s">
        <v>1673</v>
      </c>
      <c r="AV804" s="79" cm="1">
        <f t="array" ref="AV80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7.0000000000000007E-2</v>
      </c>
      <c r="AW804" s="79" cm="1">
        <f t="array" ref="AW80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7.0000000000000007E-2</v>
      </c>
      <c r="AX804" s="71" t="str" cm="1">
        <f t="array" ref="AX80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804" s="71" t="s">
        <v>63</v>
      </c>
      <c r="AZ804" s="71"/>
      <c r="BA804" s="71" t="s">
        <v>8828</v>
      </c>
      <c r="BB804" s="73" t="s">
        <v>8829</v>
      </c>
      <c r="BC804" s="36"/>
      <c r="BD804" s="35"/>
    </row>
    <row r="805" spans="1:56" ht="75" customHeight="1">
      <c r="A805" s="70">
        <v>804</v>
      </c>
      <c r="B805" s="71" t="s">
        <v>8830</v>
      </c>
      <c r="C805" s="71"/>
      <c r="D805" s="71" t="s">
        <v>8831</v>
      </c>
      <c r="E805" s="71" t="s">
        <v>1505</v>
      </c>
      <c r="F805" s="71" t="s">
        <v>231</v>
      </c>
      <c r="G805" s="71" t="s">
        <v>232</v>
      </c>
      <c r="H805" s="71" t="s">
        <v>217</v>
      </c>
      <c r="I805" s="71" t="s">
        <v>194</v>
      </c>
      <c r="J805" s="71" t="s">
        <v>1432</v>
      </c>
      <c r="K805" s="71" t="s">
        <v>315</v>
      </c>
      <c r="L805" s="71" t="s">
        <v>8832</v>
      </c>
      <c r="M805" s="71" t="s">
        <v>8833</v>
      </c>
      <c r="N805" s="71"/>
      <c r="O805" s="71"/>
      <c r="P805" s="71"/>
      <c r="Q805" s="71"/>
      <c r="R805" s="71"/>
      <c r="S805" s="71"/>
      <c r="T805" s="71"/>
      <c r="U805" s="71"/>
      <c r="V805" s="71"/>
      <c r="W805" s="71"/>
      <c r="X805" s="71"/>
      <c r="Y805" s="71"/>
      <c r="Z805" s="71"/>
      <c r="AA805" s="71"/>
      <c r="AB805" s="71" t="s">
        <v>64</v>
      </c>
      <c r="AC805" s="71" t="s">
        <v>65</v>
      </c>
      <c r="AD805" s="71" t="s">
        <v>62</v>
      </c>
      <c r="AE805" s="71" t="s">
        <v>63</v>
      </c>
      <c r="AF805" s="71" t="s">
        <v>63</v>
      </c>
      <c r="AG805" s="71"/>
      <c r="AH805" s="71" t="s">
        <v>66</v>
      </c>
      <c r="AI805" s="71" t="s">
        <v>63</v>
      </c>
      <c r="AJ805" s="71" t="s">
        <v>63</v>
      </c>
      <c r="AK805" s="71" t="s">
        <v>63</v>
      </c>
      <c r="AL805" s="71" t="s">
        <v>63</v>
      </c>
      <c r="AM805" s="71" t="s">
        <v>63</v>
      </c>
      <c r="AN805" s="71"/>
      <c r="AO805" s="71"/>
      <c r="AP805" s="71" t="s">
        <v>8834</v>
      </c>
      <c r="AQ805" s="71" t="s">
        <v>194</v>
      </c>
      <c r="AR805" s="71" t="s">
        <v>62</v>
      </c>
      <c r="AS805" s="71"/>
      <c r="AT805" s="71" t="s">
        <v>63</v>
      </c>
      <c r="AU805" s="71"/>
      <c r="AV805" s="79" t="str" cm="1">
        <f t="array" ref="AV80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05" s="79" t="str" cm="1">
        <f t="array" ref="AW80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05" s="71" t="str" cm="1">
        <f t="array" ref="AX80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05" s="71"/>
      <c r="AZ805" s="71"/>
      <c r="BA805" s="71" t="s">
        <v>8835</v>
      </c>
      <c r="BB805" s="73" t="s">
        <v>8836</v>
      </c>
      <c r="BC805" s="36"/>
      <c r="BD805" s="35"/>
    </row>
    <row r="806" spans="1:56" ht="75" customHeight="1">
      <c r="A806" s="70">
        <v>805</v>
      </c>
      <c r="B806" s="71" t="s">
        <v>8837</v>
      </c>
      <c r="C806" s="71" t="s">
        <v>735</v>
      </c>
      <c r="D806" s="71" t="s">
        <v>8838</v>
      </c>
      <c r="E806" s="71" t="s">
        <v>1494</v>
      </c>
      <c r="F806" s="71" t="s">
        <v>231</v>
      </c>
      <c r="G806" s="71" t="s">
        <v>736</v>
      </c>
      <c r="H806" s="71" t="s">
        <v>217</v>
      </c>
      <c r="I806" s="71" t="s">
        <v>428</v>
      </c>
      <c r="J806" s="71" t="s">
        <v>1432</v>
      </c>
      <c r="K806" s="71" t="s">
        <v>315</v>
      </c>
      <c r="L806" s="71" t="s">
        <v>8839</v>
      </c>
      <c r="M806" s="71" t="s">
        <v>8840</v>
      </c>
      <c r="N806" s="71"/>
      <c r="O806" s="71"/>
      <c r="P806" s="71"/>
      <c r="Q806" s="71"/>
      <c r="R806" s="71"/>
      <c r="S806" s="71"/>
      <c r="T806" s="71"/>
      <c r="U806" s="71"/>
      <c r="V806" s="71"/>
      <c r="W806" s="71"/>
      <c r="X806" s="71"/>
      <c r="Y806" s="71"/>
      <c r="Z806" s="71"/>
      <c r="AA806" s="71"/>
      <c r="AB806" s="71" t="s">
        <v>64</v>
      </c>
      <c r="AC806" s="71" t="s">
        <v>65</v>
      </c>
      <c r="AD806" s="71" t="s">
        <v>62</v>
      </c>
      <c r="AE806" s="71" t="s">
        <v>63</v>
      </c>
      <c r="AF806" s="71" t="s">
        <v>63</v>
      </c>
      <c r="AG806" s="71"/>
      <c r="AH806" s="71" t="s">
        <v>66</v>
      </c>
      <c r="AI806" s="71" t="s">
        <v>132</v>
      </c>
      <c r="AJ806" s="71" t="s">
        <v>132</v>
      </c>
      <c r="AK806" s="71" t="s">
        <v>63</v>
      </c>
      <c r="AL806" s="71" t="s">
        <v>62</v>
      </c>
      <c r="AM806" s="71" t="s">
        <v>132</v>
      </c>
      <c r="AN806" s="71"/>
      <c r="AO806" s="71"/>
      <c r="AP806" s="71" t="s">
        <v>8841</v>
      </c>
      <c r="AQ806" s="71" t="s">
        <v>2303</v>
      </c>
      <c r="AR806" s="71" t="s">
        <v>63</v>
      </c>
      <c r="AS806" s="71"/>
      <c r="AT806" s="71" t="s">
        <v>63</v>
      </c>
      <c r="AU806" s="71"/>
      <c r="AV806" s="79" t="str" cm="1">
        <f t="array" ref="AV80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06" s="79" t="str" cm="1">
        <f t="array" ref="AW80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06" s="71" t="str" cm="1">
        <f t="array" ref="AX80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06" s="71"/>
      <c r="AZ806" s="71"/>
      <c r="BA806" s="71" t="s">
        <v>8842</v>
      </c>
      <c r="BB806" s="73" t="s">
        <v>8843</v>
      </c>
      <c r="BC806" s="36"/>
      <c r="BD806" s="35"/>
    </row>
    <row r="807" spans="1:56" ht="75" customHeight="1">
      <c r="A807" s="70">
        <v>806</v>
      </c>
      <c r="B807" s="71" t="s">
        <v>8844</v>
      </c>
      <c r="C807" s="71" t="s">
        <v>1883</v>
      </c>
      <c r="D807" s="71" t="s">
        <v>8845</v>
      </c>
      <c r="E807" s="71" t="s">
        <v>1494</v>
      </c>
      <c r="F807" s="71" t="s">
        <v>54</v>
      </c>
      <c r="G807" s="71" t="s">
        <v>125</v>
      </c>
      <c r="H807" s="71" t="s">
        <v>233</v>
      </c>
      <c r="I807" s="71" t="s">
        <v>608</v>
      </c>
      <c r="J807" s="71" t="s">
        <v>1432</v>
      </c>
      <c r="K807" s="71" t="s">
        <v>266</v>
      </c>
      <c r="L807" s="71" t="s">
        <v>8846</v>
      </c>
      <c r="M807" s="71" t="s">
        <v>8847</v>
      </c>
      <c r="N807" s="71" t="s">
        <v>1575</v>
      </c>
      <c r="O807" s="71" t="s">
        <v>1668</v>
      </c>
      <c r="P807" s="71" t="s">
        <v>155</v>
      </c>
      <c r="Q807" s="71" t="s">
        <v>81</v>
      </c>
      <c r="R807" s="71" t="s">
        <v>1669</v>
      </c>
      <c r="S807" s="71" t="s">
        <v>63</v>
      </c>
      <c r="T807" s="71" t="s">
        <v>62</v>
      </c>
      <c r="U807" s="71" t="s">
        <v>63</v>
      </c>
      <c r="V807" s="71" t="s">
        <v>62</v>
      </c>
      <c r="W807" s="71" t="s">
        <v>62</v>
      </c>
      <c r="X807" s="71" t="s">
        <v>63</v>
      </c>
      <c r="Y807" s="71" t="s">
        <v>62</v>
      </c>
      <c r="Z807" s="71" t="s">
        <v>62</v>
      </c>
      <c r="AA807" s="71" t="s">
        <v>62</v>
      </c>
      <c r="AB807" s="71" t="s">
        <v>142</v>
      </c>
      <c r="AC807" s="71" t="s">
        <v>84</v>
      </c>
      <c r="AD807" s="71" t="s">
        <v>62</v>
      </c>
      <c r="AE807" s="71" t="s">
        <v>62</v>
      </c>
      <c r="AF807" s="71" t="s">
        <v>63</v>
      </c>
      <c r="AG807" s="71" t="s">
        <v>63</v>
      </c>
      <c r="AH807" s="71" t="s">
        <v>85</v>
      </c>
      <c r="AI807" s="71" t="s">
        <v>63</v>
      </c>
      <c r="AJ807" s="71" t="s">
        <v>63</v>
      </c>
      <c r="AK807" s="71" t="s">
        <v>63</v>
      </c>
      <c r="AL807" s="71" t="s">
        <v>63</v>
      </c>
      <c r="AM807" s="71" t="s">
        <v>63</v>
      </c>
      <c r="AN807" s="71" t="s">
        <v>8848</v>
      </c>
      <c r="AO807" s="71" t="s">
        <v>8849</v>
      </c>
      <c r="AP807" s="71" t="s">
        <v>8850</v>
      </c>
      <c r="AQ807" s="71" t="s">
        <v>608</v>
      </c>
      <c r="AR807" s="71" t="s">
        <v>62</v>
      </c>
      <c r="AS807" s="71"/>
      <c r="AT807" s="71" t="s">
        <v>63</v>
      </c>
      <c r="AU807" s="71" t="s">
        <v>1685</v>
      </c>
      <c r="AV807" s="79" cm="1">
        <f t="array" ref="AV80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0.08</v>
      </c>
      <c r="AW807" s="79" cm="1">
        <f t="array" ref="AW80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0.08</v>
      </c>
      <c r="AX807" s="71" t="str" cm="1">
        <f t="array" ref="AX80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807" s="71" t="s">
        <v>63</v>
      </c>
      <c r="AZ807" s="71"/>
      <c r="BA807" s="71" t="s">
        <v>8851</v>
      </c>
      <c r="BB807" s="73" t="s">
        <v>8852</v>
      </c>
      <c r="BC807" s="36"/>
      <c r="BD807" s="35"/>
    </row>
    <row r="808" spans="1:56" ht="75" customHeight="1">
      <c r="A808" s="70">
        <v>807</v>
      </c>
      <c r="B808" s="71" t="s">
        <v>8853</v>
      </c>
      <c r="C808" s="71" t="s">
        <v>1142</v>
      </c>
      <c r="D808" s="71" t="s">
        <v>8854</v>
      </c>
      <c r="E808" s="71" t="s">
        <v>1430</v>
      </c>
      <c r="F808" s="71" t="s">
        <v>231</v>
      </c>
      <c r="G808" s="71" t="s">
        <v>786</v>
      </c>
      <c r="H808" s="71" t="s">
        <v>217</v>
      </c>
      <c r="I808" s="71" t="s">
        <v>1215</v>
      </c>
      <c r="J808" s="71" t="s">
        <v>1432</v>
      </c>
      <c r="K808" s="71" t="s">
        <v>243</v>
      </c>
      <c r="L808" s="71" t="s">
        <v>8855</v>
      </c>
      <c r="M808" s="71" t="s">
        <v>8856</v>
      </c>
      <c r="N808" s="71"/>
      <c r="O808" s="71"/>
      <c r="P808" s="71"/>
      <c r="Q808" s="71"/>
      <c r="R808" s="71"/>
      <c r="S808" s="71"/>
      <c r="T808" s="71"/>
      <c r="U808" s="71"/>
      <c r="V808" s="71"/>
      <c r="W808" s="71"/>
      <c r="X808" s="71"/>
      <c r="Y808" s="71"/>
      <c r="Z808" s="71"/>
      <c r="AA808" s="71"/>
      <c r="AB808" s="71" t="s">
        <v>64</v>
      </c>
      <c r="AC808" s="71" t="s">
        <v>65</v>
      </c>
      <c r="AD808" s="71" t="s">
        <v>62</v>
      </c>
      <c r="AE808" s="71" t="s">
        <v>62</v>
      </c>
      <c r="AF808" s="71" t="s">
        <v>63</v>
      </c>
      <c r="AG808" s="71"/>
      <c r="AH808" s="71" t="s">
        <v>66</v>
      </c>
      <c r="AI808" s="71" t="s">
        <v>63</v>
      </c>
      <c r="AJ808" s="71" t="s">
        <v>63</v>
      </c>
      <c r="AK808" s="71" t="s">
        <v>63</v>
      </c>
      <c r="AL808" s="71" t="s">
        <v>62</v>
      </c>
      <c r="AM808" s="71" t="s">
        <v>63</v>
      </c>
      <c r="AN808" s="71"/>
      <c r="AO808" s="71"/>
      <c r="AP808" s="71" t="s">
        <v>8857</v>
      </c>
      <c r="AQ808" s="71" t="s">
        <v>1215</v>
      </c>
      <c r="AR808" s="71" t="s">
        <v>62</v>
      </c>
      <c r="AS808" s="71"/>
      <c r="AT808" s="71" t="s">
        <v>63</v>
      </c>
      <c r="AU808" s="71"/>
      <c r="AV808" s="79" t="str" cm="1">
        <f t="array" ref="AV80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08" s="79" t="str" cm="1">
        <f t="array" ref="AW80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08" s="71" t="str" cm="1">
        <f t="array" ref="AX80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08" s="71"/>
      <c r="AZ808" s="71"/>
      <c r="BA808" s="71" t="s">
        <v>8858</v>
      </c>
      <c r="BB808" s="73" t="s">
        <v>8859</v>
      </c>
      <c r="BC808" s="36"/>
      <c r="BD808" s="35"/>
    </row>
    <row r="809" spans="1:56" ht="75" customHeight="1">
      <c r="A809" s="70">
        <v>808</v>
      </c>
      <c r="B809" s="71" t="s">
        <v>8860</v>
      </c>
      <c r="C809" s="71" t="s">
        <v>1142</v>
      </c>
      <c r="D809" s="71" t="s">
        <v>8861</v>
      </c>
      <c r="E809" s="71" t="s">
        <v>1522</v>
      </c>
      <c r="F809" s="71" t="s">
        <v>231</v>
      </c>
      <c r="G809" s="71" t="s">
        <v>786</v>
      </c>
      <c r="H809" s="71" t="s">
        <v>217</v>
      </c>
      <c r="I809" s="71" t="s">
        <v>250</v>
      </c>
      <c r="J809" s="71" t="s">
        <v>1432</v>
      </c>
      <c r="K809" s="71" t="s">
        <v>243</v>
      </c>
      <c r="L809" s="71" t="s">
        <v>8862</v>
      </c>
      <c r="M809" s="71" t="s">
        <v>8863</v>
      </c>
      <c r="N809" s="71"/>
      <c r="O809" s="71"/>
      <c r="P809" s="71"/>
      <c r="Q809" s="71"/>
      <c r="R809" s="71"/>
      <c r="S809" s="71"/>
      <c r="T809" s="71"/>
      <c r="U809" s="71"/>
      <c r="V809" s="71"/>
      <c r="W809" s="71"/>
      <c r="X809" s="71"/>
      <c r="Y809" s="71"/>
      <c r="Z809" s="71"/>
      <c r="AA809" s="71"/>
      <c r="AB809" s="71" t="s">
        <v>64</v>
      </c>
      <c r="AC809" s="71" t="s">
        <v>65</v>
      </c>
      <c r="AD809" s="71" t="s">
        <v>62</v>
      </c>
      <c r="AE809" s="71" t="s">
        <v>63</v>
      </c>
      <c r="AF809" s="71" t="s">
        <v>63</v>
      </c>
      <c r="AG809" s="71"/>
      <c r="AH809" s="71" t="s">
        <v>85</v>
      </c>
      <c r="AI809" s="71" t="s">
        <v>63</v>
      </c>
      <c r="AJ809" s="71" t="s">
        <v>63</v>
      </c>
      <c r="AK809" s="71" t="s">
        <v>63</v>
      </c>
      <c r="AL809" s="71" t="s">
        <v>132</v>
      </c>
      <c r="AM809" s="71" t="s">
        <v>63</v>
      </c>
      <c r="AN809" s="71"/>
      <c r="AO809" s="71"/>
      <c r="AP809" s="71" t="s">
        <v>8864</v>
      </c>
      <c r="AQ809" s="71" t="s">
        <v>250</v>
      </c>
      <c r="AR809" s="71" t="s">
        <v>62</v>
      </c>
      <c r="AS809" s="71"/>
      <c r="AT809" s="71" t="s">
        <v>63</v>
      </c>
      <c r="AU809" s="71"/>
      <c r="AV809" s="79" t="str" cm="1">
        <f t="array" ref="AV80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09" s="79" t="str" cm="1">
        <f t="array" ref="AW80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09" s="71" t="str" cm="1">
        <f t="array" ref="AX80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09" s="71"/>
      <c r="AZ809" s="71"/>
      <c r="BA809" s="71" t="s">
        <v>8865</v>
      </c>
      <c r="BB809" s="73"/>
      <c r="BC809" s="36"/>
      <c r="BD809" s="35"/>
    </row>
    <row r="810" spans="1:56" ht="75" customHeight="1">
      <c r="A810" s="70">
        <v>809</v>
      </c>
      <c r="B810" s="71" t="s">
        <v>8866</v>
      </c>
      <c r="C810" s="71" t="s">
        <v>735</v>
      </c>
      <c r="D810" s="71" t="s">
        <v>8867</v>
      </c>
      <c r="E810" s="71" t="s">
        <v>1522</v>
      </c>
      <c r="F810" s="71" t="s">
        <v>231</v>
      </c>
      <c r="G810" s="71" t="s">
        <v>736</v>
      </c>
      <c r="H810" s="71" t="s">
        <v>217</v>
      </c>
      <c r="I810" s="71" t="s">
        <v>194</v>
      </c>
      <c r="J810" s="71" t="s">
        <v>1432</v>
      </c>
      <c r="K810" s="71" t="s">
        <v>315</v>
      </c>
      <c r="L810" s="71" t="s">
        <v>8868</v>
      </c>
      <c r="M810" s="71" t="s">
        <v>8869</v>
      </c>
      <c r="N810" s="71"/>
      <c r="O810" s="71"/>
      <c r="P810" s="71"/>
      <c r="Q810" s="71"/>
      <c r="R810" s="71"/>
      <c r="S810" s="71"/>
      <c r="T810" s="71"/>
      <c r="U810" s="71"/>
      <c r="V810" s="71"/>
      <c r="W810" s="71"/>
      <c r="X810" s="71"/>
      <c r="Y810" s="71"/>
      <c r="Z810" s="71"/>
      <c r="AA810" s="71"/>
      <c r="AB810" s="71" t="s">
        <v>64</v>
      </c>
      <c r="AC810" s="71" t="s">
        <v>65</v>
      </c>
      <c r="AD810" s="71" t="s">
        <v>62</v>
      </c>
      <c r="AE810" s="71" t="s">
        <v>62</v>
      </c>
      <c r="AF810" s="71" t="s">
        <v>63</v>
      </c>
      <c r="AG810" s="71"/>
      <c r="AH810" s="71" t="s">
        <v>66</v>
      </c>
      <c r="AI810" s="71" t="s">
        <v>63</v>
      </c>
      <c r="AJ810" s="71" t="s">
        <v>132</v>
      </c>
      <c r="AK810" s="71" t="s">
        <v>63</v>
      </c>
      <c r="AL810" s="71" t="s">
        <v>62</v>
      </c>
      <c r="AM810" s="71" t="s">
        <v>63</v>
      </c>
      <c r="AN810" s="71"/>
      <c r="AO810" s="71"/>
      <c r="AP810" s="71" t="s">
        <v>8870</v>
      </c>
      <c r="AQ810" s="71" t="s">
        <v>194</v>
      </c>
      <c r="AR810" s="71" t="s">
        <v>62</v>
      </c>
      <c r="AS810" s="71"/>
      <c r="AT810" s="71" t="s">
        <v>63</v>
      </c>
      <c r="AU810" s="71"/>
      <c r="AV810" s="79" t="str" cm="1">
        <f t="array" ref="AV81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10" s="79" t="str" cm="1">
        <f t="array" ref="AW81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10" s="71" t="str" cm="1">
        <f t="array" ref="AX81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10" s="71"/>
      <c r="AZ810" s="71"/>
      <c r="BA810" s="71" t="s">
        <v>8871</v>
      </c>
      <c r="BB810" s="73" t="s">
        <v>8872</v>
      </c>
      <c r="BC810" s="36"/>
      <c r="BD810" s="35"/>
    </row>
    <row r="811" spans="1:56" ht="75" customHeight="1">
      <c r="A811" s="70">
        <v>810</v>
      </c>
      <c r="B811" s="71" t="s">
        <v>8873</v>
      </c>
      <c r="C811" s="71" t="s">
        <v>735</v>
      </c>
      <c r="D811" s="71" t="s">
        <v>8874</v>
      </c>
      <c r="E811" s="71" t="s">
        <v>1430</v>
      </c>
      <c r="F811" s="71" t="s">
        <v>231</v>
      </c>
      <c r="G811" s="71" t="s">
        <v>736</v>
      </c>
      <c r="H811" s="71" t="s">
        <v>217</v>
      </c>
      <c r="I811" s="71" t="s">
        <v>509</v>
      </c>
      <c r="J811" s="71" t="s">
        <v>1432</v>
      </c>
      <c r="K811" s="71" t="s">
        <v>218</v>
      </c>
      <c r="L811" s="71" t="s">
        <v>8875</v>
      </c>
      <c r="M811" s="71" t="s">
        <v>8876</v>
      </c>
      <c r="N811" s="71"/>
      <c r="O811" s="71"/>
      <c r="P811" s="71"/>
      <c r="Q811" s="71"/>
      <c r="R811" s="71"/>
      <c r="S811" s="71"/>
      <c r="T811" s="71"/>
      <c r="U811" s="71"/>
      <c r="V811" s="71"/>
      <c r="W811" s="71"/>
      <c r="X811" s="71"/>
      <c r="Y811" s="71"/>
      <c r="Z811" s="71"/>
      <c r="AA811" s="71"/>
      <c r="AB811" s="71" t="s">
        <v>64</v>
      </c>
      <c r="AC811" s="71" t="s">
        <v>65</v>
      </c>
      <c r="AD811" s="71" t="s">
        <v>62</v>
      </c>
      <c r="AE811" s="71" t="s">
        <v>62</v>
      </c>
      <c r="AF811" s="71" t="s">
        <v>63</v>
      </c>
      <c r="AG811" s="71"/>
      <c r="AH811" s="71" t="s">
        <v>85</v>
      </c>
      <c r="AI811" s="71" t="s">
        <v>63</v>
      </c>
      <c r="AJ811" s="71" t="s">
        <v>63</v>
      </c>
      <c r="AK811" s="71" t="s">
        <v>63</v>
      </c>
      <c r="AL811" s="71" t="s">
        <v>62</v>
      </c>
      <c r="AM811" s="71" t="s">
        <v>63</v>
      </c>
      <c r="AN811" s="71"/>
      <c r="AO811" s="71"/>
      <c r="AP811" s="71" t="s">
        <v>8877</v>
      </c>
      <c r="AQ811" s="71" t="s">
        <v>509</v>
      </c>
      <c r="AR811" s="71" t="s">
        <v>62</v>
      </c>
      <c r="AS811" s="71"/>
      <c r="AT811" s="71" t="s">
        <v>63</v>
      </c>
      <c r="AU811" s="71"/>
      <c r="AV811" s="79" t="str" cm="1">
        <f t="array" ref="AV81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11" s="79" t="str" cm="1">
        <f t="array" ref="AW81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11" s="71" t="str" cm="1">
        <f t="array" ref="AX81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11" s="71"/>
      <c r="AZ811" s="71"/>
      <c r="BA811" s="71" t="s">
        <v>8878</v>
      </c>
      <c r="BB811" s="73" t="s">
        <v>8879</v>
      </c>
      <c r="BC811" s="36"/>
      <c r="BD811" s="35"/>
    </row>
    <row r="812" spans="1:56" ht="75" customHeight="1">
      <c r="A812" s="70">
        <v>811</v>
      </c>
      <c r="B812" s="71" t="s">
        <v>8880</v>
      </c>
      <c r="C812" s="71" t="s">
        <v>735</v>
      </c>
      <c r="D812" s="71" t="s">
        <v>8881</v>
      </c>
      <c r="E812" s="71" t="s">
        <v>1565</v>
      </c>
      <c r="F812" s="71" t="s">
        <v>231</v>
      </c>
      <c r="G812" s="71" t="s">
        <v>736</v>
      </c>
      <c r="H812" s="71" t="s">
        <v>217</v>
      </c>
      <c r="I812" s="71" t="s">
        <v>2022</v>
      </c>
      <c r="J812" s="71" t="s">
        <v>1432</v>
      </c>
      <c r="K812" s="71" t="s">
        <v>266</v>
      </c>
      <c r="L812" s="71" t="s">
        <v>8882</v>
      </c>
      <c r="M812" s="71" t="s">
        <v>8883</v>
      </c>
      <c r="N812" s="71"/>
      <c r="O812" s="71"/>
      <c r="P812" s="71"/>
      <c r="Q812" s="71"/>
      <c r="R812" s="71"/>
      <c r="S812" s="71"/>
      <c r="T812" s="71"/>
      <c r="U812" s="71"/>
      <c r="V812" s="71"/>
      <c r="W812" s="71"/>
      <c r="X812" s="71"/>
      <c r="Y812" s="71"/>
      <c r="Z812" s="71"/>
      <c r="AA812" s="71"/>
      <c r="AB812" s="71" t="s">
        <v>64</v>
      </c>
      <c r="AC812" s="71" t="s">
        <v>65</v>
      </c>
      <c r="AD812" s="71" t="s">
        <v>62</v>
      </c>
      <c r="AE812" s="71" t="s">
        <v>63</v>
      </c>
      <c r="AF812" s="71" t="s">
        <v>63</v>
      </c>
      <c r="AG812" s="71"/>
      <c r="AH812" s="71" t="s">
        <v>66</v>
      </c>
      <c r="AI812" s="71" t="s">
        <v>132</v>
      </c>
      <c r="AJ812" s="71" t="s">
        <v>132</v>
      </c>
      <c r="AK812" s="71" t="s">
        <v>63</v>
      </c>
      <c r="AL812" s="71" t="s">
        <v>62</v>
      </c>
      <c r="AM812" s="71" t="s">
        <v>132</v>
      </c>
      <c r="AN812" s="71"/>
      <c r="AO812" s="71"/>
      <c r="AP812" s="71" t="s">
        <v>8884</v>
      </c>
      <c r="AQ812" s="71" t="s">
        <v>8885</v>
      </c>
      <c r="AR812" s="71" t="s">
        <v>132</v>
      </c>
      <c r="AS812" s="71"/>
      <c r="AT812" s="71" t="s">
        <v>63</v>
      </c>
      <c r="AU812" s="71"/>
      <c r="AV812" s="79" t="str" cm="1">
        <f t="array" ref="AV81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12" s="79" t="str" cm="1">
        <f t="array" ref="AW81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12" s="71" t="str" cm="1">
        <f t="array" ref="AX81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12" s="71"/>
      <c r="AZ812" s="71"/>
      <c r="BA812" s="22" t="s">
        <v>8886</v>
      </c>
      <c r="BB812" s="73" t="s">
        <v>8039</v>
      </c>
      <c r="BC812" s="36"/>
      <c r="BD812" s="35"/>
    </row>
    <row r="813" spans="1:56" ht="75" customHeight="1">
      <c r="A813" s="70">
        <v>812</v>
      </c>
      <c r="B813" s="71" t="s">
        <v>8887</v>
      </c>
      <c r="C813" s="71" t="s">
        <v>800</v>
      </c>
      <c r="D813" s="71" t="s">
        <v>8888</v>
      </c>
      <c r="E813" s="71" t="s">
        <v>1430</v>
      </c>
      <c r="F813" s="71" t="s">
        <v>231</v>
      </c>
      <c r="G813" s="71" t="s">
        <v>736</v>
      </c>
      <c r="H813" s="71" t="s">
        <v>217</v>
      </c>
      <c r="I813" s="71" t="s">
        <v>2166</v>
      </c>
      <c r="J813" s="71" t="s">
        <v>1432</v>
      </c>
      <c r="K813" s="71" t="s">
        <v>315</v>
      </c>
      <c r="L813" s="71" t="s">
        <v>8889</v>
      </c>
      <c r="M813" s="71" t="s">
        <v>8890</v>
      </c>
      <c r="N813" s="71"/>
      <c r="O813" s="71"/>
      <c r="P813" s="71"/>
      <c r="Q813" s="71"/>
      <c r="R813" s="71"/>
      <c r="S813" s="71"/>
      <c r="T813" s="71"/>
      <c r="U813" s="71"/>
      <c r="V813" s="71"/>
      <c r="W813" s="71"/>
      <c r="X813" s="71"/>
      <c r="Y813" s="71"/>
      <c r="Z813" s="71"/>
      <c r="AA813" s="71"/>
      <c r="AB813" s="71" t="s">
        <v>64</v>
      </c>
      <c r="AC813" s="71" t="s">
        <v>65</v>
      </c>
      <c r="AD813" s="71" t="s">
        <v>62</v>
      </c>
      <c r="AE813" s="71" t="s">
        <v>63</v>
      </c>
      <c r="AF813" s="71" t="s">
        <v>63</v>
      </c>
      <c r="AG813" s="71"/>
      <c r="AH813" s="71" t="s">
        <v>66</v>
      </c>
      <c r="AI813" s="71" t="s">
        <v>132</v>
      </c>
      <c r="AJ813" s="71" t="s">
        <v>62</v>
      </c>
      <c r="AK813" s="71" t="s">
        <v>63</v>
      </c>
      <c r="AL813" s="71" t="s">
        <v>62</v>
      </c>
      <c r="AM813" s="71" t="s">
        <v>63</v>
      </c>
      <c r="AN813" s="71"/>
      <c r="AO813" s="71"/>
      <c r="AP813" s="71" t="s">
        <v>8891</v>
      </c>
      <c r="AQ813" s="71" t="s">
        <v>5127</v>
      </c>
      <c r="AR813" s="71" t="s">
        <v>62</v>
      </c>
      <c r="AS813" s="71"/>
      <c r="AT813" s="71" t="s">
        <v>63</v>
      </c>
      <c r="AU813" s="71"/>
      <c r="AV813" s="79" t="str" cm="1">
        <f t="array" ref="AV81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13" s="79" t="str" cm="1">
        <f t="array" ref="AW81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13" s="71" t="str" cm="1">
        <f t="array" ref="AX81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13" s="71"/>
      <c r="AZ813" s="71"/>
      <c r="BA813" s="71" t="s">
        <v>8892</v>
      </c>
      <c r="BB813" s="73" t="s">
        <v>8893</v>
      </c>
      <c r="BC813" s="36"/>
      <c r="BD813" s="35"/>
    </row>
    <row r="814" spans="1:56" ht="75" customHeight="1">
      <c r="A814" s="70">
        <v>813</v>
      </c>
      <c r="B814" s="71" t="s">
        <v>855</v>
      </c>
      <c r="C814" s="71" t="s">
        <v>735</v>
      </c>
      <c r="D814" s="71" t="s">
        <v>8894</v>
      </c>
      <c r="E814" s="71" t="s">
        <v>1522</v>
      </c>
      <c r="F814" s="71" t="s">
        <v>231</v>
      </c>
      <c r="G814" s="71" t="s">
        <v>736</v>
      </c>
      <c r="H814" s="71" t="s">
        <v>217</v>
      </c>
      <c r="I814" s="71" t="s">
        <v>608</v>
      </c>
      <c r="J814" s="71" t="s">
        <v>1432</v>
      </c>
      <c r="K814" s="71" t="s">
        <v>266</v>
      </c>
      <c r="L814" s="71" t="s">
        <v>8895</v>
      </c>
      <c r="M814" s="71" t="s">
        <v>8896</v>
      </c>
      <c r="N814" s="71"/>
      <c r="O814" s="71"/>
      <c r="P814" s="71"/>
      <c r="Q814" s="71"/>
      <c r="R814" s="71"/>
      <c r="S814" s="71"/>
      <c r="T814" s="71"/>
      <c r="U814" s="71"/>
      <c r="V814" s="71"/>
      <c r="W814" s="71"/>
      <c r="X814" s="71"/>
      <c r="Y814" s="71"/>
      <c r="Z814" s="71"/>
      <c r="AA814" s="71"/>
      <c r="AB814" s="71" t="s">
        <v>64</v>
      </c>
      <c r="AC814" s="71" t="s">
        <v>65</v>
      </c>
      <c r="AD814" s="71" t="s">
        <v>62</v>
      </c>
      <c r="AE814" s="71" t="s">
        <v>62</v>
      </c>
      <c r="AF814" s="71" t="s">
        <v>63</v>
      </c>
      <c r="AG814" s="71"/>
      <c r="AH814" s="71" t="s">
        <v>66</v>
      </c>
      <c r="AI814" s="71" t="s">
        <v>63</v>
      </c>
      <c r="AJ814" s="71" t="s">
        <v>63</v>
      </c>
      <c r="AK814" s="71" t="s">
        <v>63</v>
      </c>
      <c r="AL814" s="71" t="s">
        <v>132</v>
      </c>
      <c r="AM814" s="71" t="s">
        <v>63</v>
      </c>
      <c r="AN814" s="71"/>
      <c r="AO814" s="71"/>
      <c r="AP814" s="71" t="s">
        <v>8897</v>
      </c>
      <c r="AQ814" s="71" t="s">
        <v>608</v>
      </c>
      <c r="AR814" s="71" t="s">
        <v>62</v>
      </c>
      <c r="AS814" s="71"/>
      <c r="AT814" s="71" t="s">
        <v>63</v>
      </c>
      <c r="AU814" s="71"/>
      <c r="AV814" s="79" t="str" cm="1">
        <f t="array" ref="AV81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14" s="79" t="str" cm="1">
        <f t="array" ref="AW81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14" s="71" t="str" cm="1">
        <f t="array" ref="AX81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14" s="71"/>
      <c r="AZ814" s="71"/>
      <c r="BA814" s="71" t="s">
        <v>8898</v>
      </c>
      <c r="BB814" s="73" t="s">
        <v>8899</v>
      </c>
      <c r="BC814" s="36"/>
      <c r="BD814" s="35"/>
    </row>
    <row r="815" spans="1:56" ht="75" customHeight="1">
      <c r="A815" s="70">
        <v>814</v>
      </c>
      <c r="B815" s="71" t="s">
        <v>8900</v>
      </c>
      <c r="C815" s="71" t="s">
        <v>735</v>
      </c>
      <c r="D815" s="71" t="s">
        <v>8901</v>
      </c>
      <c r="E815" s="71" t="s">
        <v>1461</v>
      </c>
      <c r="F815" s="71" t="s">
        <v>231</v>
      </c>
      <c r="G815" s="71" t="s">
        <v>736</v>
      </c>
      <c r="H815" s="71" t="s">
        <v>217</v>
      </c>
      <c r="I815" s="71" t="s">
        <v>1215</v>
      </c>
      <c r="J815" s="71" t="s">
        <v>1432</v>
      </c>
      <c r="K815" s="71" t="s">
        <v>243</v>
      </c>
      <c r="L815" s="71" t="s">
        <v>8902</v>
      </c>
      <c r="M815" s="71" t="s">
        <v>8903</v>
      </c>
      <c r="N815" s="71"/>
      <c r="O815" s="71"/>
      <c r="P815" s="71"/>
      <c r="Q815" s="71"/>
      <c r="R815" s="71"/>
      <c r="S815" s="71"/>
      <c r="T815" s="71"/>
      <c r="U815" s="71"/>
      <c r="V815" s="71"/>
      <c r="W815" s="71"/>
      <c r="X815" s="71"/>
      <c r="Y815" s="71"/>
      <c r="Z815" s="71"/>
      <c r="AA815" s="71"/>
      <c r="AB815" s="71" t="s">
        <v>64</v>
      </c>
      <c r="AC815" s="71" t="s">
        <v>65</v>
      </c>
      <c r="AD815" s="71" t="s">
        <v>62</v>
      </c>
      <c r="AE815" s="71" t="s">
        <v>63</v>
      </c>
      <c r="AF815" s="71" t="s">
        <v>63</v>
      </c>
      <c r="AG815" s="71"/>
      <c r="AH815" s="71" t="s">
        <v>66</v>
      </c>
      <c r="AI815" s="71" t="s">
        <v>63</v>
      </c>
      <c r="AJ815" s="71" t="s">
        <v>63</v>
      </c>
      <c r="AK815" s="71" t="s">
        <v>63</v>
      </c>
      <c r="AL815" s="71" t="s">
        <v>132</v>
      </c>
      <c r="AM815" s="71" t="s">
        <v>63</v>
      </c>
      <c r="AN815" s="71"/>
      <c r="AO815" s="71"/>
      <c r="AP815" s="71" t="s">
        <v>8904</v>
      </c>
      <c r="AQ815" s="71" t="s">
        <v>6188</v>
      </c>
      <c r="AR815" s="71" t="s">
        <v>132</v>
      </c>
      <c r="AS815" s="71"/>
      <c r="AT815" s="71" t="s">
        <v>63</v>
      </c>
      <c r="AU815" s="71"/>
      <c r="AV815" s="79" t="str" cm="1">
        <f t="array" ref="AV81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15" s="79" t="str" cm="1">
        <f t="array" ref="AW81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15" s="71" t="str" cm="1">
        <f t="array" ref="AX81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15" s="71"/>
      <c r="AZ815" s="71"/>
      <c r="BA815" s="71" t="s">
        <v>8905</v>
      </c>
      <c r="BB815" s="73" t="s">
        <v>8906</v>
      </c>
      <c r="BC815" s="36"/>
      <c r="BD815" s="35"/>
    </row>
    <row r="816" spans="1:56" ht="75" customHeight="1">
      <c r="A816" s="70">
        <v>815</v>
      </c>
      <c r="B816" s="71" t="s">
        <v>8907</v>
      </c>
      <c r="C816" s="71" t="s">
        <v>1716</v>
      </c>
      <c r="D816" s="71" t="s">
        <v>8908</v>
      </c>
      <c r="E816" s="71" t="s">
        <v>5554</v>
      </c>
      <c r="F816" s="71" t="s">
        <v>54</v>
      </c>
      <c r="G816" s="71" t="s">
        <v>125</v>
      </c>
      <c r="H816" s="71" t="s">
        <v>233</v>
      </c>
      <c r="I816" s="71" t="s">
        <v>1215</v>
      </c>
      <c r="J816" s="71" t="s">
        <v>1432</v>
      </c>
      <c r="K816" s="71" t="s">
        <v>243</v>
      </c>
      <c r="L816" s="71" t="s">
        <v>8909</v>
      </c>
      <c r="M816" s="71" t="s">
        <v>8910</v>
      </c>
      <c r="N816" s="71" t="s">
        <v>8911</v>
      </c>
      <c r="O816" s="71" t="s">
        <v>1506</v>
      </c>
      <c r="P816" s="71" t="s">
        <v>60</v>
      </c>
      <c r="Q816" s="71" t="s">
        <v>81</v>
      </c>
      <c r="R816" s="71" t="s">
        <v>1669</v>
      </c>
      <c r="S816" s="71" t="s">
        <v>62</v>
      </c>
      <c r="T816" s="71" t="s">
        <v>62</v>
      </c>
      <c r="U816" s="71" t="s">
        <v>63</v>
      </c>
      <c r="V816" s="71" t="s">
        <v>62</v>
      </c>
      <c r="W816" s="71" t="s">
        <v>63</v>
      </c>
      <c r="X816" s="71" t="s">
        <v>63</v>
      </c>
      <c r="Y816" s="71" t="s">
        <v>62</v>
      </c>
      <c r="Z816" s="71" t="s">
        <v>63</v>
      </c>
      <c r="AA816" s="71" t="s">
        <v>62</v>
      </c>
      <c r="AB816" s="71" t="s">
        <v>64</v>
      </c>
      <c r="AC816" s="71" t="s">
        <v>84</v>
      </c>
      <c r="AD816" s="71" t="s">
        <v>63</v>
      </c>
      <c r="AE816" s="71" t="s">
        <v>62</v>
      </c>
      <c r="AF816" s="71" t="s">
        <v>63</v>
      </c>
      <c r="AG816" s="71" t="s">
        <v>63</v>
      </c>
      <c r="AH816" s="71" t="s">
        <v>85</v>
      </c>
      <c r="AI816" s="71" t="s">
        <v>63</v>
      </c>
      <c r="AJ816" s="71" t="s">
        <v>62</v>
      </c>
      <c r="AK816" s="71" t="s">
        <v>132</v>
      </c>
      <c r="AL816" s="71" t="s">
        <v>62</v>
      </c>
      <c r="AM816" s="71" t="s">
        <v>132</v>
      </c>
      <c r="AN816" s="71" t="s">
        <v>8912</v>
      </c>
      <c r="AO816" s="71" t="s">
        <v>8913</v>
      </c>
      <c r="AP816" s="71" t="s">
        <v>8914</v>
      </c>
      <c r="AQ816" s="71" t="s">
        <v>1215</v>
      </c>
      <c r="AR816" s="71" t="s">
        <v>62</v>
      </c>
      <c r="AS816" s="71"/>
      <c r="AT816" s="71" t="s">
        <v>63</v>
      </c>
      <c r="AU816" s="71" t="s">
        <v>72</v>
      </c>
      <c r="AV816" s="79" t="str" cm="1">
        <f t="array" ref="AV81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16" s="79" t="str" cm="1">
        <f t="array" ref="AW81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16" s="71" t="str" cm="1">
        <f t="array" ref="AX81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816" s="71" t="s">
        <v>63</v>
      </c>
      <c r="AZ816" s="71"/>
      <c r="BA816" s="71" t="s">
        <v>8915</v>
      </c>
      <c r="BB816" s="73" t="s">
        <v>8916</v>
      </c>
      <c r="BC816" s="36"/>
      <c r="BD816" s="35"/>
    </row>
    <row r="817" spans="1:56" ht="75" customHeight="1">
      <c r="A817" s="70">
        <v>816</v>
      </c>
      <c r="B817" s="71" t="s">
        <v>8917</v>
      </c>
      <c r="C817" s="71" t="s">
        <v>800</v>
      </c>
      <c r="D817" s="71" t="s">
        <v>8918</v>
      </c>
      <c r="E817" s="71" t="s">
        <v>1452</v>
      </c>
      <c r="F817" s="71" t="s">
        <v>231</v>
      </c>
      <c r="G817" s="71" t="s">
        <v>736</v>
      </c>
      <c r="H817" s="71" t="s">
        <v>217</v>
      </c>
      <c r="I817" s="71" t="s">
        <v>842</v>
      </c>
      <c r="J817" s="71" t="s">
        <v>1432</v>
      </c>
      <c r="K817" s="71" t="s">
        <v>315</v>
      </c>
      <c r="L817" s="71" t="s">
        <v>8919</v>
      </c>
      <c r="M817" s="71" t="s">
        <v>8920</v>
      </c>
      <c r="N817" s="71"/>
      <c r="O817" s="71"/>
      <c r="P817" s="71"/>
      <c r="Q817" s="71"/>
      <c r="R817" s="71"/>
      <c r="S817" s="71"/>
      <c r="T817" s="71"/>
      <c r="U817" s="71"/>
      <c r="V817" s="71"/>
      <c r="W817" s="71"/>
      <c r="X817" s="71"/>
      <c r="Y817" s="71"/>
      <c r="Z817" s="71"/>
      <c r="AA817" s="71"/>
      <c r="AB817" s="71" t="s">
        <v>64</v>
      </c>
      <c r="AC817" s="71" t="s">
        <v>65</v>
      </c>
      <c r="AD817" s="71" t="s">
        <v>62</v>
      </c>
      <c r="AE817" s="71" t="s">
        <v>63</v>
      </c>
      <c r="AF817" s="71" t="s">
        <v>63</v>
      </c>
      <c r="AG817" s="71"/>
      <c r="AH817" s="71" t="s">
        <v>1515</v>
      </c>
      <c r="AI817" s="71" t="s">
        <v>63</v>
      </c>
      <c r="AJ817" s="71" t="s">
        <v>63</v>
      </c>
      <c r="AK817" s="71" t="s">
        <v>63</v>
      </c>
      <c r="AL817" s="71" t="s">
        <v>62</v>
      </c>
      <c r="AM817" s="71" t="s">
        <v>62</v>
      </c>
      <c r="AN817" s="71"/>
      <c r="AO817" s="71"/>
      <c r="AP817" s="71" t="s">
        <v>8921</v>
      </c>
      <c r="AQ817" s="71" t="s">
        <v>842</v>
      </c>
      <c r="AR817" s="71" t="s">
        <v>62</v>
      </c>
      <c r="AS817" s="71"/>
      <c r="AT817" s="71" t="s">
        <v>63</v>
      </c>
      <c r="AU817" s="71"/>
      <c r="AV817" s="79" t="str" cm="1">
        <f t="array" ref="AV81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17" s="79" t="str" cm="1">
        <f t="array" ref="AW81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17" s="71" t="str" cm="1">
        <f t="array" ref="AX81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17" s="71"/>
      <c r="AZ817" s="71"/>
      <c r="BA817" s="71" t="s">
        <v>8922</v>
      </c>
      <c r="BB817" s="73" t="s">
        <v>8923</v>
      </c>
      <c r="BC817" s="36"/>
      <c r="BD817" s="35"/>
    </row>
    <row r="818" spans="1:56" ht="75" customHeight="1">
      <c r="A818" s="70">
        <v>817</v>
      </c>
      <c r="B818" s="71" t="s">
        <v>5689</v>
      </c>
      <c r="C818" s="71" t="s">
        <v>735</v>
      </c>
      <c r="D818" s="71" t="s">
        <v>8924</v>
      </c>
      <c r="E818" s="71" t="s">
        <v>1575</v>
      </c>
      <c r="F818" s="71" t="s">
        <v>231</v>
      </c>
      <c r="G818" s="71" t="s">
        <v>736</v>
      </c>
      <c r="H818" s="71" t="s">
        <v>217</v>
      </c>
      <c r="I818" s="71" t="s">
        <v>1215</v>
      </c>
      <c r="J818" s="71" t="s">
        <v>1432</v>
      </c>
      <c r="K818" s="71" t="s">
        <v>243</v>
      </c>
      <c r="L818" s="71" t="s">
        <v>8925</v>
      </c>
      <c r="M818" s="71" t="s">
        <v>8926</v>
      </c>
      <c r="N818" s="71"/>
      <c r="O818" s="71"/>
      <c r="P818" s="71"/>
      <c r="Q818" s="71"/>
      <c r="R818" s="71"/>
      <c r="S818" s="71"/>
      <c r="T818" s="71"/>
      <c r="U818" s="71"/>
      <c r="V818" s="71"/>
      <c r="W818" s="71"/>
      <c r="X818" s="71"/>
      <c r="Y818" s="71"/>
      <c r="Z818" s="71"/>
      <c r="AA818" s="71"/>
      <c r="AB818" s="71" t="s">
        <v>64</v>
      </c>
      <c r="AC818" s="71" t="s">
        <v>65</v>
      </c>
      <c r="AD818" s="71" t="s">
        <v>62</v>
      </c>
      <c r="AE818" s="71" t="s">
        <v>63</v>
      </c>
      <c r="AF818" s="71" t="s">
        <v>63</v>
      </c>
      <c r="AG818" s="71"/>
      <c r="AH818" s="71" t="s">
        <v>66</v>
      </c>
      <c r="AI818" s="71" t="s">
        <v>63</v>
      </c>
      <c r="AJ818" s="71" t="s">
        <v>132</v>
      </c>
      <c r="AK818" s="71" t="s">
        <v>63</v>
      </c>
      <c r="AL818" s="71" t="s">
        <v>62</v>
      </c>
      <c r="AM818" s="71" t="s">
        <v>63</v>
      </c>
      <c r="AN818" s="71"/>
      <c r="AO818" s="71"/>
      <c r="AP818" s="71" t="s">
        <v>8927</v>
      </c>
      <c r="AQ818" s="71" t="s">
        <v>1215</v>
      </c>
      <c r="AR818" s="71" t="s">
        <v>62</v>
      </c>
      <c r="AS818" s="71"/>
      <c r="AT818" s="71" t="s">
        <v>63</v>
      </c>
      <c r="AU818" s="71"/>
      <c r="AV818" s="79" t="str" cm="1">
        <f t="array" ref="AV81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18" s="79" t="str" cm="1">
        <f t="array" ref="AW81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18" s="71" t="str" cm="1">
        <f t="array" ref="AX81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18" s="71"/>
      <c r="AZ818" s="71"/>
      <c r="BA818" s="71" t="s">
        <v>8928</v>
      </c>
      <c r="BB818" s="73" t="s">
        <v>8929</v>
      </c>
      <c r="BC818" s="36"/>
      <c r="BD818" s="35"/>
    </row>
    <row r="819" spans="1:56" ht="75" customHeight="1">
      <c r="A819" s="70">
        <v>818</v>
      </c>
      <c r="B819" s="71" t="s">
        <v>8930</v>
      </c>
      <c r="C819" s="71" t="s">
        <v>8931</v>
      </c>
      <c r="D819" s="71" t="s">
        <v>8932</v>
      </c>
      <c r="E819" s="71" t="s">
        <v>1430</v>
      </c>
      <c r="F819" s="71" t="s">
        <v>54</v>
      </c>
      <c r="G819" s="71" t="s">
        <v>125</v>
      </c>
      <c r="H819" s="71" t="s">
        <v>233</v>
      </c>
      <c r="I819" s="71" t="s">
        <v>2046</v>
      </c>
      <c r="J819" s="71" t="s">
        <v>1432</v>
      </c>
      <c r="K819" s="71" t="s">
        <v>243</v>
      </c>
      <c r="L819" s="71" t="s">
        <v>8933</v>
      </c>
      <c r="M819" s="71" t="s">
        <v>8934</v>
      </c>
      <c r="N819" s="71" t="s">
        <v>1494</v>
      </c>
      <c r="O819" s="71" t="s">
        <v>1609</v>
      </c>
      <c r="P819" s="71" t="s">
        <v>60</v>
      </c>
      <c r="Q819" s="71" t="s">
        <v>81</v>
      </c>
      <c r="R819" s="71" t="s">
        <v>1669</v>
      </c>
      <c r="S819" s="71" t="s">
        <v>62</v>
      </c>
      <c r="T819" s="71" t="s">
        <v>62</v>
      </c>
      <c r="U819" s="71" t="s">
        <v>62</v>
      </c>
      <c r="V819" s="71" t="s">
        <v>62</v>
      </c>
      <c r="W819" s="71" t="s">
        <v>63</v>
      </c>
      <c r="X819" s="71" t="s">
        <v>63</v>
      </c>
      <c r="Y819" s="71" t="s">
        <v>62</v>
      </c>
      <c r="Z819" s="71" t="s">
        <v>63</v>
      </c>
      <c r="AA819" s="71" t="s">
        <v>63</v>
      </c>
      <c r="AB819" s="71" t="s">
        <v>64</v>
      </c>
      <c r="AC819" s="71" t="s">
        <v>100</v>
      </c>
      <c r="AD819" s="71" t="s">
        <v>62</v>
      </c>
      <c r="AE819" s="71" t="s">
        <v>63</v>
      </c>
      <c r="AF819" s="71" t="s">
        <v>62</v>
      </c>
      <c r="AG819" s="71" t="s">
        <v>63</v>
      </c>
      <c r="AH819" s="71" t="s">
        <v>85</v>
      </c>
      <c r="AI819" s="71" t="s">
        <v>63</v>
      </c>
      <c r="AJ819" s="71" t="s">
        <v>132</v>
      </c>
      <c r="AK819" s="71" t="s">
        <v>63</v>
      </c>
      <c r="AL819" s="71" t="s">
        <v>62</v>
      </c>
      <c r="AM819" s="71" t="s">
        <v>132</v>
      </c>
      <c r="AN819" s="71" t="s">
        <v>8935</v>
      </c>
      <c r="AO819" s="71" t="s">
        <v>8936</v>
      </c>
      <c r="AP819" s="71" t="s">
        <v>8937</v>
      </c>
      <c r="AQ819" s="71" t="s">
        <v>2046</v>
      </c>
      <c r="AR819" s="71" t="s">
        <v>62</v>
      </c>
      <c r="AS819" s="71"/>
      <c r="AT819" s="71" t="s">
        <v>62</v>
      </c>
      <c r="AU819" s="71" t="s">
        <v>72</v>
      </c>
      <c r="AV819" s="79" t="str" cm="1">
        <f t="array" ref="AV81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19" s="79" t="str" cm="1">
        <f t="array" ref="AW81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19" s="71" t="str" cm="1">
        <f t="array" ref="AX81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819" s="71" t="s">
        <v>63</v>
      </c>
      <c r="AZ819" s="71"/>
      <c r="BA819" s="71" t="s">
        <v>8938</v>
      </c>
      <c r="BB819" s="73"/>
      <c r="BC819" s="36"/>
      <c r="BD819" s="35"/>
    </row>
    <row r="820" spans="1:56" ht="75" customHeight="1">
      <c r="A820" s="70">
        <v>819</v>
      </c>
      <c r="B820" s="71" t="s">
        <v>6679</v>
      </c>
      <c r="C820" s="71" t="s">
        <v>706</v>
      </c>
      <c r="D820" s="71" t="s">
        <v>8939</v>
      </c>
      <c r="E820" s="71" t="s">
        <v>1452</v>
      </c>
      <c r="F820" s="71" t="s">
        <v>54</v>
      </c>
      <c r="G820" s="71" t="s">
        <v>125</v>
      </c>
      <c r="H820" s="71" t="s">
        <v>233</v>
      </c>
      <c r="I820" s="71" t="s">
        <v>2147</v>
      </c>
      <c r="J820" s="71" t="s">
        <v>1432</v>
      </c>
      <c r="K820" s="71" t="s">
        <v>279</v>
      </c>
      <c r="L820" s="71" t="s">
        <v>8940</v>
      </c>
      <c r="M820" s="71" t="s">
        <v>8941</v>
      </c>
      <c r="N820" s="71"/>
      <c r="O820" s="71" t="s">
        <v>1668</v>
      </c>
      <c r="P820" s="71" t="s">
        <v>60</v>
      </c>
      <c r="Q820" s="71" t="s">
        <v>431</v>
      </c>
      <c r="R820" s="71" t="s">
        <v>189</v>
      </c>
      <c r="S820" s="71" t="s">
        <v>62</v>
      </c>
      <c r="T820" s="71" t="s">
        <v>62</v>
      </c>
      <c r="U820" s="71" t="s">
        <v>62</v>
      </c>
      <c r="V820" s="71" t="s">
        <v>62</v>
      </c>
      <c r="W820" s="71" t="s">
        <v>63</v>
      </c>
      <c r="X820" s="71" t="s">
        <v>62</v>
      </c>
      <c r="Y820" s="71" t="s">
        <v>63</v>
      </c>
      <c r="Z820" s="71" t="s">
        <v>63</v>
      </c>
      <c r="AA820" s="71" t="s">
        <v>63</v>
      </c>
      <c r="AB820" s="71" t="s">
        <v>64</v>
      </c>
      <c r="AC820" s="71" t="s">
        <v>65</v>
      </c>
      <c r="AD820" s="71" t="s">
        <v>62</v>
      </c>
      <c r="AE820" s="71" t="s">
        <v>62</v>
      </c>
      <c r="AF820" s="71" t="s">
        <v>63</v>
      </c>
      <c r="AG820" s="71" t="s">
        <v>63</v>
      </c>
      <c r="AH820" s="71" t="s">
        <v>85</v>
      </c>
      <c r="AI820" s="71" t="s">
        <v>63</v>
      </c>
      <c r="AJ820" s="71" t="s">
        <v>62</v>
      </c>
      <c r="AK820" s="71" t="s">
        <v>63</v>
      </c>
      <c r="AL820" s="71" t="s">
        <v>62</v>
      </c>
      <c r="AM820" s="71" t="s">
        <v>63</v>
      </c>
      <c r="AN820" s="71" t="s">
        <v>8942</v>
      </c>
      <c r="AO820" s="71" t="s">
        <v>8943</v>
      </c>
      <c r="AP820" s="71" t="s">
        <v>8944</v>
      </c>
      <c r="AQ820" s="71" t="s">
        <v>8945</v>
      </c>
      <c r="AR820" s="71" t="s">
        <v>63</v>
      </c>
      <c r="AS820" s="71"/>
      <c r="AT820" s="71" t="s">
        <v>63</v>
      </c>
      <c r="AU820" s="71" t="s">
        <v>72</v>
      </c>
      <c r="AV820" s="79" t="str" cm="1">
        <f t="array" ref="AV82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20" s="79" t="str" cm="1">
        <f t="array" ref="AW82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20" s="71" t="str" cm="1">
        <f t="array" ref="AX82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820" s="71" t="s">
        <v>63</v>
      </c>
      <c r="AZ820" s="71"/>
      <c r="BA820" s="71" t="s">
        <v>8946</v>
      </c>
      <c r="BB820" s="73" t="s">
        <v>8947</v>
      </c>
      <c r="BC820" s="36"/>
      <c r="BD820" s="35"/>
    </row>
    <row r="821" spans="1:56" ht="75" customHeight="1">
      <c r="A821" s="70">
        <v>820</v>
      </c>
      <c r="B821" s="71" t="s">
        <v>8948</v>
      </c>
      <c r="C821" s="71" t="s">
        <v>735</v>
      </c>
      <c r="D821" s="71" t="s">
        <v>8949</v>
      </c>
      <c r="E821" s="71" t="s">
        <v>1486</v>
      </c>
      <c r="F821" s="71" t="s">
        <v>231</v>
      </c>
      <c r="G821" s="71" t="s">
        <v>736</v>
      </c>
      <c r="H821" s="71" t="s">
        <v>217</v>
      </c>
      <c r="I821" s="71" t="s">
        <v>1215</v>
      </c>
      <c r="J821" s="71" t="s">
        <v>1432</v>
      </c>
      <c r="K821" s="71" t="s">
        <v>243</v>
      </c>
      <c r="L821" s="71" t="s">
        <v>8950</v>
      </c>
      <c r="M821" s="71" t="s">
        <v>8951</v>
      </c>
      <c r="N821" s="71"/>
      <c r="O821" s="71"/>
      <c r="P821" s="71"/>
      <c r="Q821" s="71"/>
      <c r="R821" s="71"/>
      <c r="S821" s="71"/>
      <c r="T821" s="71"/>
      <c r="U821" s="71"/>
      <c r="V821" s="71"/>
      <c r="W821" s="71"/>
      <c r="X821" s="71"/>
      <c r="Y821" s="71"/>
      <c r="Z821" s="71"/>
      <c r="AA821" s="71"/>
      <c r="AB821" s="71" t="s">
        <v>64</v>
      </c>
      <c r="AC821" s="71" t="s">
        <v>65</v>
      </c>
      <c r="AD821" s="71" t="s">
        <v>62</v>
      </c>
      <c r="AE821" s="71" t="s">
        <v>63</v>
      </c>
      <c r="AF821" s="71" t="s">
        <v>63</v>
      </c>
      <c r="AG821" s="71"/>
      <c r="AH821" s="71" t="s">
        <v>66</v>
      </c>
      <c r="AI821" s="71" t="s">
        <v>132</v>
      </c>
      <c r="AJ821" s="71" t="s">
        <v>63</v>
      </c>
      <c r="AK821" s="71" t="s">
        <v>63</v>
      </c>
      <c r="AL821" s="71" t="s">
        <v>62</v>
      </c>
      <c r="AM821" s="71" t="s">
        <v>63</v>
      </c>
      <c r="AN821" s="71"/>
      <c r="AO821" s="71"/>
      <c r="AP821" s="71" t="s">
        <v>8952</v>
      </c>
      <c r="AQ821" s="71" t="s">
        <v>1215</v>
      </c>
      <c r="AR821" s="71" t="s">
        <v>62</v>
      </c>
      <c r="AS821" s="71"/>
      <c r="AT821" s="71" t="s">
        <v>63</v>
      </c>
      <c r="AU821" s="71"/>
      <c r="AV821" s="79" t="str" cm="1">
        <f t="array" ref="AV82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21" s="79" t="str" cm="1">
        <f t="array" ref="AW82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21" s="71" t="str" cm="1">
        <f t="array" ref="AX82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21" s="71"/>
      <c r="AZ821" s="71"/>
      <c r="BA821" s="71" t="s">
        <v>8953</v>
      </c>
      <c r="BB821" s="73" t="s">
        <v>4299</v>
      </c>
      <c r="BC821" s="36"/>
      <c r="BD821" s="35"/>
    </row>
    <row r="822" spans="1:56" ht="75" customHeight="1">
      <c r="A822" s="70">
        <v>821</v>
      </c>
      <c r="B822" s="71" t="s">
        <v>8954</v>
      </c>
      <c r="C822" s="71" t="s">
        <v>7478</v>
      </c>
      <c r="D822" s="71" t="s">
        <v>8955</v>
      </c>
      <c r="E822" s="71" t="s">
        <v>1430</v>
      </c>
      <c r="F822" s="71" t="s">
        <v>231</v>
      </c>
      <c r="G822" s="71" t="s">
        <v>1311</v>
      </c>
      <c r="H822" s="71" t="s">
        <v>217</v>
      </c>
      <c r="I822" s="71" t="s">
        <v>2162</v>
      </c>
      <c r="J822" s="71" t="s">
        <v>1432</v>
      </c>
      <c r="K822" s="71" t="s">
        <v>315</v>
      </c>
      <c r="L822" s="71" t="s">
        <v>8956</v>
      </c>
      <c r="M822" s="71" t="s">
        <v>8957</v>
      </c>
      <c r="N822" s="71"/>
      <c r="O822" s="71"/>
      <c r="P822" s="71"/>
      <c r="Q822" s="71"/>
      <c r="R822" s="71"/>
      <c r="S822" s="71"/>
      <c r="T822" s="71"/>
      <c r="U822" s="71"/>
      <c r="V822" s="71"/>
      <c r="W822" s="71"/>
      <c r="X822" s="71"/>
      <c r="Y822" s="71"/>
      <c r="Z822" s="71"/>
      <c r="AA822" s="71"/>
      <c r="AB822" s="71" t="s">
        <v>64</v>
      </c>
      <c r="AC822" s="71" t="s">
        <v>65</v>
      </c>
      <c r="AD822" s="71" t="s">
        <v>62</v>
      </c>
      <c r="AE822" s="71" t="s">
        <v>63</v>
      </c>
      <c r="AF822" s="71" t="s">
        <v>63</v>
      </c>
      <c r="AG822" s="71"/>
      <c r="AH822" s="71" t="s">
        <v>85</v>
      </c>
      <c r="AI822" s="71" t="s">
        <v>63</v>
      </c>
      <c r="AJ822" s="71" t="s">
        <v>63</v>
      </c>
      <c r="AK822" s="71" t="s">
        <v>63</v>
      </c>
      <c r="AL822" s="71" t="s">
        <v>62</v>
      </c>
      <c r="AM822" s="71" t="s">
        <v>63</v>
      </c>
      <c r="AN822" s="71"/>
      <c r="AO822" s="71"/>
      <c r="AP822" s="71" t="s">
        <v>8958</v>
      </c>
      <c r="AQ822" s="71" t="s">
        <v>8959</v>
      </c>
      <c r="AR822" s="71" t="s">
        <v>132</v>
      </c>
      <c r="AS822" s="71"/>
      <c r="AT822" s="71" t="s">
        <v>63</v>
      </c>
      <c r="AU822" s="71"/>
      <c r="AV822" s="79" t="str" cm="1">
        <f t="array" ref="AV82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22" s="79" t="str" cm="1">
        <f t="array" ref="AW82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22" s="71" t="str" cm="1">
        <f t="array" ref="AX82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22" s="71"/>
      <c r="AZ822" s="71"/>
      <c r="BA822" s="71" t="s">
        <v>8960</v>
      </c>
      <c r="BB822" s="73" t="s">
        <v>8961</v>
      </c>
      <c r="BC822" s="36"/>
      <c r="BD822" s="35"/>
    </row>
    <row r="823" spans="1:56" ht="75" customHeight="1">
      <c r="A823" s="70">
        <v>822</v>
      </c>
      <c r="B823" s="71" t="s">
        <v>8962</v>
      </c>
      <c r="C823" s="71" t="s">
        <v>381</v>
      </c>
      <c r="D823" s="71" t="s">
        <v>8963</v>
      </c>
      <c r="E823" s="71" t="s">
        <v>1461</v>
      </c>
      <c r="F823" s="71" t="s">
        <v>54</v>
      </c>
      <c r="G823" s="71" t="s">
        <v>125</v>
      </c>
      <c r="H823" s="71" t="s">
        <v>233</v>
      </c>
      <c r="I823" s="71" t="s">
        <v>428</v>
      </c>
      <c r="J823" s="71" t="s">
        <v>1432</v>
      </c>
      <c r="K823" s="71" t="s">
        <v>315</v>
      </c>
      <c r="L823" s="71" t="s">
        <v>8964</v>
      </c>
      <c r="M823" s="71" t="s">
        <v>8965</v>
      </c>
      <c r="N823" s="71" t="s">
        <v>1486</v>
      </c>
      <c r="O823" s="71" t="s">
        <v>1506</v>
      </c>
      <c r="P823" s="71" t="s">
        <v>60</v>
      </c>
      <c r="Q823" s="71" t="s">
        <v>431</v>
      </c>
      <c r="R823" s="71" t="s">
        <v>189</v>
      </c>
      <c r="S823" s="71" t="s">
        <v>63</v>
      </c>
      <c r="T823" s="71" t="s">
        <v>62</v>
      </c>
      <c r="U823" s="71" t="s">
        <v>62</v>
      </c>
      <c r="V823" s="71" t="s">
        <v>62</v>
      </c>
      <c r="W823" s="71" t="s">
        <v>63</v>
      </c>
      <c r="X823" s="71" t="s">
        <v>63</v>
      </c>
      <c r="Y823" s="71" t="s">
        <v>62</v>
      </c>
      <c r="Z823" s="71" t="s">
        <v>63</v>
      </c>
      <c r="AA823" s="71" t="s">
        <v>63</v>
      </c>
      <c r="AB823" s="71" t="s">
        <v>142</v>
      </c>
      <c r="AC823" s="71" t="s">
        <v>65</v>
      </c>
      <c r="AD823" s="71" t="s">
        <v>62</v>
      </c>
      <c r="AE823" s="71" t="s">
        <v>62</v>
      </c>
      <c r="AF823" s="71" t="s">
        <v>63</v>
      </c>
      <c r="AG823" s="71" t="s">
        <v>63</v>
      </c>
      <c r="AH823" s="71" t="s">
        <v>85</v>
      </c>
      <c r="AI823" s="71" t="s">
        <v>63</v>
      </c>
      <c r="AJ823" s="71" t="s">
        <v>62</v>
      </c>
      <c r="AK823" s="71" t="s">
        <v>62</v>
      </c>
      <c r="AL823" s="71" t="s">
        <v>63</v>
      </c>
      <c r="AM823" s="71" t="s">
        <v>132</v>
      </c>
      <c r="AN823" s="71"/>
      <c r="AO823" s="71" t="s">
        <v>8966</v>
      </c>
      <c r="AP823" s="71" t="s">
        <v>8967</v>
      </c>
      <c r="AQ823" s="71" t="s">
        <v>428</v>
      </c>
      <c r="AR823" s="71" t="s">
        <v>62</v>
      </c>
      <c r="AS823" s="71"/>
      <c r="AT823" s="71" t="s">
        <v>62</v>
      </c>
      <c r="AU823" s="71" t="s">
        <v>72</v>
      </c>
      <c r="AV823" s="79" t="str" cm="1">
        <f t="array" ref="AV82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23" s="79" t="str" cm="1">
        <f t="array" ref="AW82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23" s="71" t="str" cm="1">
        <f t="array" ref="AX82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823" s="71" t="s">
        <v>63</v>
      </c>
      <c r="AZ823" s="71"/>
      <c r="BA823" s="71" t="s">
        <v>8968</v>
      </c>
      <c r="BB823" s="73" t="s">
        <v>8969</v>
      </c>
      <c r="BC823" s="36"/>
      <c r="BD823" s="35"/>
    </row>
    <row r="824" spans="1:56" ht="75" customHeight="1">
      <c r="A824" s="70">
        <v>823</v>
      </c>
      <c r="B824" s="71" t="s">
        <v>8970</v>
      </c>
      <c r="C824" s="71" t="s">
        <v>8971</v>
      </c>
      <c r="D824" s="71" t="s">
        <v>8972</v>
      </c>
      <c r="E824" s="71" t="s">
        <v>1505</v>
      </c>
      <c r="F824" s="71" t="s">
        <v>231</v>
      </c>
      <c r="G824" s="71" t="s">
        <v>584</v>
      </c>
      <c r="H824" s="71" t="s">
        <v>217</v>
      </c>
      <c r="I824" s="71" t="s">
        <v>842</v>
      </c>
      <c r="J824" s="71" t="s">
        <v>1432</v>
      </c>
      <c r="K824" s="71" t="s">
        <v>315</v>
      </c>
      <c r="L824" s="71" t="s">
        <v>8973</v>
      </c>
      <c r="M824" s="71" t="s">
        <v>8974</v>
      </c>
      <c r="N824" s="71" t="s">
        <v>1754</v>
      </c>
      <c r="O824" s="71" t="s">
        <v>1565</v>
      </c>
      <c r="P824" s="71"/>
      <c r="Q824" s="71"/>
      <c r="R824" s="71"/>
      <c r="S824" s="71"/>
      <c r="T824" s="71"/>
      <c r="U824" s="71"/>
      <c r="V824" s="71"/>
      <c r="W824" s="71"/>
      <c r="X824" s="71"/>
      <c r="Y824" s="71"/>
      <c r="Z824" s="71"/>
      <c r="AA824" s="71"/>
      <c r="AB824" s="71" t="s">
        <v>64</v>
      </c>
      <c r="AC824" s="71" t="s">
        <v>65</v>
      </c>
      <c r="AD824" s="71" t="s">
        <v>62</v>
      </c>
      <c r="AE824" s="71" t="s">
        <v>63</v>
      </c>
      <c r="AF824" s="71" t="s">
        <v>63</v>
      </c>
      <c r="AG824" s="71"/>
      <c r="AH824" s="71" t="s">
        <v>66</v>
      </c>
      <c r="AI824" s="71" t="s">
        <v>132</v>
      </c>
      <c r="AJ824" s="71" t="s">
        <v>63</v>
      </c>
      <c r="AK824" s="71" t="s">
        <v>63</v>
      </c>
      <c r="AL824" s="71" t="s">
        <v>63</v>
      </c>
      <c r="AM824" s="71" t="s">
        <v>63</v>
      </c>
      <c r="AN824" s="71"/>
      <c r="AO824" s="71"/>
      <c r="AP824" s="71" t="s">
        <v>5470</v>
      </c>
      <c r="AQ824" s="71" t="s">
        <v>105</v>
      </c>
      <c r="AR824" s="71" t="s">
        <v>63</v>
      </c>
      <c r="AS824" s="71"/>
      <c r="AT824" s="71" t="s">
        <v>63</v>
      </c>
      <c r="AU824" s="71"/>
      <c r="AV824" s="79" t="str" cm="1">
        <f t="array" ref="AV82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24" s="79" t="str" cm="1">
        <f t="array" ref="AW82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24" s="71" t="str" cm="1">
        <f t="array" ref="AX82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24" s="71"/>
      <c r="AZ824" s="71"/>
      <c r="BA824" s="71" t="s">
        <v>8975</v>
      </c>
      <c r="BB824" s="73" t="s">
        <v>8976</v>
      </c>
      <c r="BC824" s="36"/>
      <c r="BD824" s="35"/>
    </row>
    <row r="825" spans="1:56" ht="75" customHeight="1">
      <c r="A825" s="70">
        <v>824</v>
      </c>
      <c r="B825" s="71" t="s">
        <v>8977</v>
      </c>
      <c r="C825" s="71" t="s">
        <v>1309</v>
      </c>
      <c r="D825" s="71" t="s">
        <v>8978</v>
      </c>
      <c r="E825" s="71" t="s">
        <v>1452</v>
      </c>
      <c r="F825" s="71" t="s">
        <v>231</v>
      </c>
      <c r="G825" s="71" t="s">
        <v>1311</v>
      </c>
      <c r="H825" s="71" t="s">
        <v>233</v>
      </c>
      <c r="I825" s="71" t="s">
        <v>737</v>
      </c>
      <c r="J825" s="71" t="s">
        <v>1432</v>
      </c>
      <c r="K825" s="71" t="s">
        <v>266</v>
      </c>
      <c r="L825" s="71" t="s">
        <v>8979</v>
      </c>
      <c r="M825" s="71" t="s">
        <v>8980</v>
      </c>
      <c r="N825" s="71"/>
      <c r="O825" s="71" t="s">
        <v>1506</v>
      </c>
      <c r="P825" s="71"/>
      <c r="Q825" s="71"/>
      <c r="R825" s="71"/>
      <c r="S825" s="71"/>
      <c r="T825" s="71"/>
      <c r="U825" s="71"/>
      <c r="V825" s="71"/>
      <c r="W825" s="71"/>
      <c r="X825" s="71"/>
      <c r="Y825" s="71"/>
      <c r="Z825" s="71"/>
      <c r="AA825" s="71"/>
      <c r="AB825" s="71" t="s">
        <v>64</v>
      </c>
      <c r="AC825" s="71" t="s">
        <v>84</v>
      </c>
      <c r="AD825" s="71" t="s">
        <v>62</v>
      </c>
      <c r="AE825" s="71" t="s">
        <v>62</v>
      </c>
      <c r="AF825" s="71" t="s">
        <v>63</v>
      </c>
      <c r="AG825" s="71"/>
      <c r="AH825" s="71" t="s">
        <v>85</v>
      </c>
      <c r="AI825" s="71" t="s">
        <v>63</v>
      </c>
      <c r="AJ825" s="71" t="s">
        <v>63</v>
      </c>
      <c r="AK825" s="71" t="s">
        <v>63</v>
      </c>
      <c r="AL825" s="71" t="s">
        <v>62</v>
      </c>
      <c r="AM825" s="71" t="s">
        <v>63</v>
      </c>
      <c r="AN825" s="71"/>
      <c r="AO825" s="71"/>
      <c r="AP825" s="71" t="s">
        <v>8981</v>
      </c>
      <c r="AQ825" s="71" t="s">
        <v>8982</v>
      </c>
      <c r="AR825" s="71" t="s">
        <v>132</v>
      </c>
      <c r="AS825" s="71"/>
      <c r="AT825" s="71" t="s">
        <v>63</v>
      </c>
      <c r="AU825" s="71"/>
      <c r="AV825" s="79" t="str" cm="1">
        <f t="array" ref="AV82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25" s="79" t="str" cm="1">
        <f t="array" ref="AW82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25" s="71" t="str" cm="1">
        <f t="array" ref="AX82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25" s="71"/>
      <c r="AZ825" s="71"/>
      <c r="BA825" s="22" t="s">
        <v>8983</v>
      </c>
      <c r="BB825" s="73"/>
      <c r="BC825" s="36"/>
      <c r="BD825" s="35"/>
    </row>
    <row r="826" spans="1:56" ht="75" customHeight="1">
      <c r="A826" s="70">
        <v>825</v>
      </c>
      <c r="B826" s="71" t="s">
        <v>8984</v>
      </c>
      <c r="C826" s="71" t="s">
        <v>8971</v>
      </c>
      <c r="D826" s="71" t="s">
        <v>8985</v>
      </c>
      <c r="E826" s="71" t="s">
        <v>1452</v>
      </c>
      <c r="F826" s="71" t="s">
        <v>231</v>
      </c>
      <c r="G826" s="71" t="s">
        <v>201</v>
      </c>
      <c r="H826" s="71" t="s">
        <v>217</v>
      </c>
      <c r="I826" s="71" t="s">
        <v>608</v>
      </c>
      <c r="J826" s="71" t="s">
        <v>1432</v>
      </c>
      <c r="K826" s="71" t="s">
        <v>266</v>
      </c>
      <c r="L826" s="71" t="s">
        <v>8986</v>
      </c>
      <c r="M826" s="71" t="s">
        <v>8987</v>
      </c>
      <c r="N826" s="71"/>
      <c r="O826" s="71"/>
      <c r="P826" s="71"/>
      <c r="Q826" s="71"/>
      <c r="R826" s="71"/>
      <c r="S826" s="71"/>
      <c r="T826" s="71"/>
      <c r="U826" s="71"/>
      <c r="V826" s="71"/>
      <c r="W826" s="71"/>
      <c r="X826" s="71"/>
      <c r="Y826" s="71"/>
      <c r="Z826" s="71"/>
      <c r="AA826" s="71"/>
      <c r="AB826" s="71" t="s">
        <v>189</v>
      </c>
      <c r="AC826" s="71" t="s">
        <v>65</v>
      </c>
      <c r="AD826" s="71" t="s">
        <v>62</v>
      </c>
      <c r="AE826" s="71" t="s">
        <v>62</v>
      </c>
      <c r="AF826" s="71" t="s">
        <v>63</v>
      </c>
      <c r="AG826" s="71"/>
      <c r="AH826" s="71" t="s">
        <v>85</v>
      </c>
      <c r="AI826" s="71" t="s">
        <v>63</v>
      </c>
      <c r="AJ826" s="71" t="s">
        <v>63</v>
      </c>
      <c r="AK826" s="71" t="s">
        <v>63</v>
      </c>
      <c r="AL826" s="71" t="s">
        <v>62</v>
      </c>
      <c r="AM826" s="71" t="s">
        <v>132</v>
      </c>
      <c r="AN826" s="71"/>
      <c r="AO826" s="71"/>
      <c r="AP826" s="71" t="s">
        <v>8988</v>
      </c>
      <c r="AQ826" s="71" t="s">
        <v>8989</v>
      </c>
      <c r="AR826" s="71" t="s">
        <v>132</v>
      </c>
      <c r="AS826" s="71"/>
      <c r="AT826" s="71" t="s">
        <v>63</v>
      </c>
      <c r="AU826" s="71"/>
      <c r="AV826" s="79" t="str" cm="1">
        <f t="array" ref="AV82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26" s="79" t="str" cm="1">
        <f t="array" ref="AW82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26" s="71" t="str" cm="1">
        <f t="array" ref="AX82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26" s="71"/>
      <c r="AZ826" s="71"/>
      <c r="BA826" s="22" t="s">
        <v>8990</v>
      </c>
      <c r="BB826" s="73" t="s">
        <v>8991</v>
      </c>
      <c r="BC826" s="36"/>
      <c r="BD826" s="35"/>
    </row>
    <row r="827" spans="1:56" ht="75" customHeight="1">
      <c r="A827" s="70">
        <v>826</v>
      </c>
      <c r="B827" s="71" t="s">
        <v>8992</v>
      </c>
      <c r="C827" s="71" t="s">
        <v>8971</v>
      </c>
      <c r="D827" s="71" t="s">
        <v>8993</v>
      </c>
      <c r="E827" s="71" t="s">
        <v>1479</v>
      </c>
      <c r="F827" s="71" t="s">
        <v>231</v>
      </c>
      <c r="G827" s="71" t="s">
        <v>125</v>
      </c>
      <c r="H827" s="71" t="s">
        <v>233</v>
      </c>
      <c r="I827" s="71" t="s">
        <v>2144</v>
      </c>
      <c r="J827" s="71" t="s">
        <v>1432</v>
      </c>
      <c r="K827" s="71" t="s">
        <v>243</v>
      </c>
      <c r="L827" s="71" t="s">
        <v>8994</v>
      </c>
      <c r="M827" s="71" t="s">
        <v>8995</v>
      </c>
      <c r="N827" s="71" t="s">
        <v>4413</v>
      </c>
      <c r="O827" s="71" t="s">
        <v>8996</v>
      </c>
      <c r="P827" s="71"/>
      <c r="Q827" s="71"/>
      <c r="R827" s="71"/>
      <c r="S827" s="71"/>
      <c r="T827" s="71"/>
      <c r="U827" s="71"/>
      <c r="V827" s="71"/>
      <c r="W827" s="71"/>
      <c r="X827" s="71"/>
      <c r="Y827" s="71"/>
      <c r="Z827" s="71"/>
      <c r="AA827" s="71"/>
      <c r="AB827" s="71" t="s">
        <v>64</v>
      </c>
      <c r="AC827" s="71" t="s">
        <v>65</v>
      </c>
      <c r="AD827" s="71" t="s">
        <v>62</v>
      </c>
      <c r="AE827" s="71" t="s">
        <v>62</v>
      </c>
      <c r="AF827" s="71" t="s">
        <v>63</v>
      </c>
      <c r="AG827" s="71"/>
      <c r="AH827" s="71" t="s">
        <v>85</v>
      </c>
      <c r="AI827" s="71" t="s">
        <v>63</v>
      </c>
      <c r="AJ827" s="71" t="s">
        <v>63</v>
      </c>
      <c r="AK827" s="71" t="s">
        <v>63</v>
      </c>
      <c r="AL827" s="71" t="s">
        <v>62</v>
      </c>
      <c r="AM827" s="71" t="s">
        <v>63</v>
      </c>
      <c r="AN827" s="71"/>
      <c r="AO827" s="71"/>
      <c r="AP827" s="71" t="s">
        <v>8997</v>
      </c>
      <c r="AQ827" s="71" t="s">
        <v>8998</v>
      </c>
      <c r="AR827" s="71" t="s">
        <v>62</v>
      </c>
      <c r="AS827" s="71"/>
      <c r="AT827" s="71" t="s">
        <v>63</v>
      </c>
      <c r="AU827" s="71"/>
      <c r="AV827" s="79" t="str" cm="1">
        <f t="array" ref="AV82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27" s="79" t="str" cm="1">
        <f t="array" ref="AW82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27" s="71" t="str" cm="1">
        <f t="array" ref="AX82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27" s="71"/>
      <c r="AZ827" s="71"/>
      <c r="BA827" s="22" t="s">
        <v>8999</v>
      </c>
      <c r="BB827" s="73" t="s">
        <v>9000</v>
      </c>
      <c r="BC827" s="36"/>
      <c r="BD827" s="35"/>
    </row>
    <row r="828" spans="1:56" ht="75" customHeight="1">
      <c r="A828" s="70">
        <v>827</v>
      </c>
      <c r="B828" s="71" t="s">
        <v>9001</v>
      </c>
      <c r="C828" s="71" t="s">
        <v>735</v>
      </c>
      <c r="D828" s="71" t="s">
        <v>9002</v>
      </c>
      <c r="E828" s="71" t="s">
        <v>1502</v>
      </c>
      <c r="F828" s="71" t="s">
        <v>231</v>
      </c>
      <c r="G828" s="71" t="s">
        <v>736</v>
      </c>
      <c r="H828" s="71" t="s">
        <v>217</v>
      </c>
      <c r="I828" s="71" t="s">
        <v>1215</v>
      </c>
      <c r="J828" s="71" t="s">
        <v>1432</v>
      </c>
      <c r="K828" s="71" t="s">
        <v>243</v>
      </c>
      <c r="L828" s="71" t="s">
        <v>9003</v>
      </c>
      <c r="M828" s="71" t="s">
        <v>9004</v>
      </c>
      <c r="N828" s="71"/>
      <c r="O828" s="71"/>
      <c r="P828" s="71"/>
      <c r="Q828" s="71"/>
      <c r="R828" s="71"/>
      <c r="S828" s="71"/>
      <c r="T828" s="71"/>
      <c r="U828" s="71"/>
      <c r="V828" s="71"/>
      <c r="W828" s="71"/>
      <c r="X828" s="71"/>
      <c r="Y828" s="71"/>
      <c r="Z828" s="71"/>
      <c r="AA828" s="71"/>
      <c r="AB828" s="71" t="s">
        <v>64</v>
      </c>
      <c r="AC828" s="71" t="s">
        <v>65</v>
      </c>
      <c r="AD828" s="71" t="s">
        <v>62</v>
      </c>
      <c r="AE828" s="71" t="s">
        <v>62</v>
      </c>
      <c r="AF828" s="71" t="s">
        <v>63</v>
      </c>
      <c r="AG828" s="71"/>
      <c r="AH828" s="71" t="s">
        <v>66</v>
      </c>
      <c r="AI828" s="71" t="s">
        <v>63</v>
      </c>
      <c r="AJ828" s="71" t="s">
        <v>132</v>
      </c>
      <c r="AK828" s="71" t="s">
        <v>63</v>
      </c>
      <c r="AL828" s="71" t="s">
        <v>62</v>
      </c>
      <c r="AM828" s="71" t="s">
        <v>62</v>
      </c>
      <c r="AN828" s="71"/>
      <c r="AO828" s="71"/>
      <c r="AP828" s="71" t="s">
        <v>9005</v>
      </c>
      <c r="AQ828" s="71" t="s">
        <v>1215</v>
      </c>
      <c r="AR828" s="71" t="s">
        <v>62</v>
      </c>
      <c r="AS828" s="71"/>
      <c r="AT828" s="71" t="s">
        <v>63</v>
      </c>
      <c r="AU828" s="71"/>
      <c r="AV828" s="79" t="str" cm="1">
        <f t="array" ref="AV82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28" s="79" t="str" cm="1">
        <f t="array" ref="AW82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28" s="71" t="str" cm="1">
        <f t="array" ref="AX82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28" s="71"/>
      <c r="AZ828" s="71"/>
      <c r="BA828" s="71" t="s">
        <v>9006</v>
      </c>
      <c r="BB828" s="73" t="s">
        <v>9007</v>
      </c>
      <c r="BC828" s="36"/>
      <c r="BD828" s="35"/>
    </row>
    <row r="829" spans="1:56" ht="75" customHeight="1">
      <c r="A829" s="70">
        <v>828</v>
      </c>
      <c r="B829" s="71" t="s">
        <v>9008</v>
      </c>
      <c r="C829" s="71" t="s">
        <v>735</v>
      </c>
      <c r="D829" s="71" t="s">
        <v>9009</v>
      </c>
      <c r="E829" s="71" t="s">
        <v>1479</v>
      </c>
      <c r="F829" s="71" t="s">
        <v>231</v>
      </c>
      <c r="G829" s="71" t="s">
        <v>736</v>
      </c>
      <c r="H829" s="71" t="s">
        <v>217</v>
      </c>
      <c r="I829" s="71" t="s">
        <v>2022</v>
      </c>
      <c r="J829" s="71" t="s">
        <v>1432</v>
      </c>
      <c r="K829" s="71" t="s">
        <v>266</v>
      </c>
      <c r="L829" s="71" t="s">
        <v>9010</v>
      </c>
      <c r="M829" s="71" t="s">
        <v>9011</v>
      </c>
      <c r="N829" s="71"/>
      <c r="O829" s="71"/>
      <c r="P829" s="71"/>
      <c r="Q829" s="71"/>
      <c r="R829" s="71"/>
      <c r="S829" s="71"/>
      <c r="T829" s="71"/>
      <c r="U829" s="71"/>
      <c r="V829" s="71"/>
      <c r="W829" s="71"/>
      <c r="X829" s="71"/>
      <c r="Y829" s="71"/>
      <c r="Z829" s="71"/>
      <c r="AA829" s="71"/>
      <c r="AB829" s="71" t="s">
        <v>64</v>
      </c>
      <c r="AC829" s="71" t="s">
        <v>65</v>
      </c>
      <c r="AD829" s="71" t="s">
        <v>62</v>
      </c>
      <c r="AE829" s="71" t="s">
        <v>62</v>
      </c>
      <c r="AF829" s="71" t="s">
        <v>63</v>
      </c>
      <c r="AG829" s="71"/>
      <c r="AH829" s="71" t="s">
        <v>66</v>
      </c>
      <c r="AI829" s="71" t="s">
        <v>63</v>
      </c>
      <c r="AJ829" s="71" t="s">
        <v>63</v>
      </c>
      <c r="AK829" s="71" t="s">
        <v>63</v>
      </c>
      <c r="AL829" s="71" t="s">
        <v>62</v>
      </c>
      <c r="AM829" s="71" t="s">
        <v>63</v>
      </c>
      <c r="AN829" s="71"/>
      <c r="AO829" s="71"/>
      <c r="AP829" s="71" t="s">
        <v>9012</v>
      </c>
      <c r="AQ829" s="71" t="s">
        <v>9013</v>
      </c>
      <c r="AR829" s="71" t="s">
        <v>62</v>
      </c>
      <c r="AS829" s="71"/>
      <c r="AT829" s="71" t="s">
        <v>62</v>
      </c>
      <c r="AU829" s="71"/>
      <c r="AV829" s="79" t="str" cm="1">
        <f t="array" ref="AV82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29" s="79" t="str" cm="1">
        <f t="array" ref="AW82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29" s="71" t="str" cm="1">
        <f t="array" ref="AX82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29" s="71"/>
      <c r="AZ829" s="71"/>
      <c r="BA829" s="71" t="s">
        <v>9014</v>
      </c>
      <c r="BB829" s="73"/>
      <c r="BC829" s="36"/>
      <c r="BD829" s="35"/>
    </row>
    <row r="830" spans="1:56" ht="75" customHeight="1">
      <c r="A830" s="70">
        <v>829</v>
      </c>
      <c r="B830" s="71" t="s">
        <v>7445</v>
      </c>
      <c r="C830" s="71" t="s">
        <v>7446</v>
      </c>
      <c r="D830" s="71" t="s">
        <v>9015</v>
      </c>
      <c r="E830" s="71" t="s">
        <v>1430</v>
      </c>
      <c r="F830" s="71" t="s">
        <v>54</v>
      </c>
      <c r="G830" s="71" t="s">
        <v>125</v>
      </c>
      <c r="H830" s="71" t="s">
        <v>217</v>
      </c>
      <c r="I830" s="71" t="s">
        <v>1443</v>
      </c>
      <c r="J830" s="71" t="s">
        <v>1432</v>
      </c>
      <c r="K830" s="71" t="s">
        <v>315</v>
      </c>
      <c r="L830" s="71" t="s">
        <v>9016</v>
      </c>
      <c r="M830" s="71" t="s">
        <v>9017</v>
      </c>
      <c r="N830" s="71"/>
      <c r="O830" s="71" t="s">
        <v>4948</v>
      </c>
      <c r="P830" s="71" t="s">
        <v>60</v>
      </c>
      <c r="Q830" s="71" t="s">
        <v>81</v>
      </c>
      <c r="R830" s="71" t="s">
        <v>1669</v>
      </c>
      <c r="S830" s="71" t="s">
        <v>62</v>
      </c>
      <c r="T830" s="71" t="s">
        <v>62</v>
      </c>
      <c r="U830" s="71" t="s">
        <v>63</v>
      </c>
      <c r="V830" s="71" t="s">
        <v>62</v>
      </c>
      <c r="W830" s="71" t="s">
        <v>63</v>
      </c>
      <c r="X830" s="71" t="s">
        <v>63</v>
      </c>
      <c r="Y830" s="71" t="s">
        <v>62</v>
      </c>
      <c r="Z830" s="71" t="s">
        <v>63</v>
      </c>
      <c r="AA830" s="71" t="s">
        <v>63</v>
      </c>
      <c r="AB830" s="71" t="s">
        <v>142</v>
      </c>
      <c r="AC830" s="71" t="s">
        <v>84</v>
      </c>
      <c r="AD830" s="71" t="s">
        <v>62</v>
      </c>
      <c r="AE830" s="71" t="s">
        <v>62</v>
      </c>
      <c r="AF830" s="71" t="s">
        <v>63</v>
      </c>
      <c r="AG830" s="71" t="s">
        <v>63</v>
      </c>
      <c r="AH830" s="71" t="s">
        <v>1515</v>
      </c>
      <c r="AI830" s="71" t="s">
        <v>132</v>
      </c>
      <c r="AJ830" s="71" t="s">
        <v>62</v>
      </c>
      <c r="AK830" s="71" t="s">
        <v>63</v>
      </c>
      <c r="AL830" s="71" t="s">
        <v>63</v>
      </c>
      <c r="AM830" s="71" t="s">
        <v>62</v>
      </c>
      <c r="AN830" s="71" t="s">
        <v>9018</v>
      </c>
      <c r="AO830" s="71" t="s">
        <v>9019</v>
      </c>
      <c r="AP830" s="71" t="s">
        <v>9020</v>
      </c>
      <c r="AQ830" s="71" t="s">
        <v>1443</v>
      </c>
      <c r="AR830" s="71" t="s">
        <v>62</v>
      </c>
      <c r="AS830" s="71"/>
      <c r="AT830" s="71" t="s">
        <v>63</v>
      </c>
      <c r="AU830" s="71" t="s">
        <v>72</v>
      </c>
      <c r="AV830" s="79" t="str" cm="1">
        <f t="array" ref="AV83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30" s="79" t="str" cm="1">
        <f t="array" ref="AW83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30" s="71" t="str" cm="1">
        <f t="array" ref="AX83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830" s="71" t="s">
        <v>63</v>
      </c>
      <c r="AZ830" s="71"/>
      <c r="BA830" s="71" t="s">
        <v>9021</v>
      </c>
      <c r="BB830" s="73" t="s">
        <v>7455</v>
      </c>
      <c r="BC830" s="36"/>
      <c r="BD830" s="35"/>
    </row>
    <row r="831" spans="1:56" ht="75" customHeight="1">
      <c r="A831" s="70">
        <v>830</v>
      </c>
      <c r="B831" s="71" t="s">
        <v>1893</v>
      </c>
      <c r="C831" s="71" t="s">
        <v>735</v>
      </c>
      <c r="D831" s="71" t="s">
        <v>9022</v>
      </c>
      <c r="E831" s="71" t="s">
        <v>1461</v>
      </c>
      <c r="F831" s="71" t="s">
        <v>231</v>
      </c>
      <c r="G831" s="71" t="s">
        <v>584</v>
      </c>
      <c r="H831" s="71" t="s">
        <v>233</v>
      </c>
      <c r="I831" s="71" t="s">
        <v>428</v>
      </c>
      <c r="J831" s="71" t="s">
        <v>1432</v>
      </c>
      <c r="K831" s="71" t="s">
        <v>315</v>
      </c>
      <c r="L831" s="71" t="s">
        <v>9023</v>
      </c>
      <c r="M831" s="71" t="s">
        <v>9024</v>
      </c>
      <c r="N831" s="71"/>
      <c r="O831" s="71"/>
      <c r="P831" s="71"/>
      <c r="Q831" s="71"/>
      <c r="R831" s="71"/>
      <c r="S831" s="71"/>
      <c r="T831" s="71"/>
      <c r="U831" s="71"/>
      <c r="V831" s="71"/>
      <c r="W831" s="71"/>
      <c r="X831" s="71"/>
      <c r="Y831" s="71"/>
      <c r="Z831" s="71"/>
      <c r="AA831" s="71"/>
      <c r="AB831" s="71" t="s">
        <v>64</v>
      </c>
      <c r="AC831" s="71" t="s">
        <v>65</v>
      </c>
      <c r="AD831" s="71" t="s">
        <v>62</v>
      </c>
      <c r="AE831" s="71" t="s">
        <v>63</v>
      </c>
      <c r="AF831" s="71" t="s">
        <v>63</v>
      </c>
      <c r="AG831" s="71"/>
      <c r="AH831" s="71" t="s">
        <v>66</v>
      </c>
      <c r="AI831" s="71" t="s">
        <v>63</v>
      </c>
      <c r="AJ831" s="71" t="s">
        <v>63</v>
      </c>
      <c r="AK831" s="71" t="s">
        <v>63</v>
      </c>
      <c r="AL831" s="71" t="s">
        <v>62</v>
      </c>
      <c r="AM831" s="71" t="s">
        <v>63</v>
      </c>
      <c r="AN831" s="71"/>
      <c r="AO831" s="71"/>
      <c r="AP831" s="71" t="s">
        <v>9025</v>
      </c>
      <c r="AQ831" s="71" t="s">
        <v>9026</v>
      </c>
      <c r="AR831" s="71" t="s">
        <v>132</v>
      </c>
      <c r="AS831" s="71"/>
      <c r="AT831" s="71" t="s">
        <v>63</v>
      </c>
      <c r="AU831" s="71"/>
      <c r="AV831" s="79" t="str" cm="1">
        <f t="array" ref="AV83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31" s="79" t="str" cm="1">
        <f t="array" ref="AW83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31" s="71" t="str" cm="1">
        <f t="array" ref="AX83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31" s="71"/>
      <c r="AZ831" s="71"/>
      <c r="BA831" s="71" t="s">
        <v>9027</v>
      </c>
      <c r="BB831" s="73" t="s">
        <v>1964</v>
      </c>
      <c r="BC831" s="36"/>
      <c r="BD831" s="35"/>
    </row>
    <row r="832" spans="1:56" ht="75" customHeight="1">
      <c r="A832" s="70">
        <v>831</v>
      </c>
      <c r="B832" s="71" t="s">
        <v>9028</v>
      </c>
      <c r="C832" s="71" t="s">
        <v>5241</v>
      </c>
      <c r="D832" s="71" t="s">
        <v>9029</v>
      </c>
      <c r="E832" s="71" t="s">
        <v>1479</v>
      </c>
      <c r="F832" s="71" t="s">
        <v>231</v>
      </c>
      <c r="G832" s="71" t="s">
        <v>736</v>
      </c>
      <c r="H832" s="71" t="s">
        <v>217</v>
      </c>
      <c r="I832" s="71" t="s">
        <v>509</v>
      </c>
      <c r="J832" s="71" t="s">
        <v>1432</v>
      </c>
      <c r="K832" s="71" t="s">
        <v>218</v>
      </c>
      <c r="L832" s="71" t="s">
        <v>9030</v>
      </c>
      <c r="M832" s="71" t="s">
        <v>9031</v>
      </c>
      <c r="N832" s="71"/>
      <c r="O832" s="71"/>
      <c r="P832" s="71"/>
      <c r="Q832" s="71"/>
      <c r="R832" s="71"/>
      <c r="S832" s="71"/>
      <c r="T832" s="71"/>
      <c r="U832" s="71"/>
      <c r="V832" s="71"/>
      <c r="W832" s="71"/>
      <c r="X832" s="71"/>
      <c r="Y832" s="71"/>
      <c r="Z832" s="71"/>
      <c r="AA832" s="71"/>
      <c r="AB832" s="71" t="s">
        <v>64</v>
      </c>
      <c r="AC832" s="71" t="s">
        <v>65</v>
      </c>
      <c r="AD832" s="71" t="s">
        <v>62</v>
      </c>
      <c r="AE832" s="71" t="s">
        <v>62</v>
      </c>
      <c r="AF832" s="71" t="s">
        <v>63</v>
      </c>
      <c r="AG832" s="71"/>
      <c r="AH832" s="71" t="s">
        <v>66</v>
      </c>
      <c r="AI832" s="71" t="s">
        <v>63</v>
      </c>
      <c r="AJ832" s="71" t="s">
        <v>63</v>
      </c>
      <c r="AK832" s="71" t="s">
        <v>63</v>
      </c>
      <c r="AL832" s="71" t="s">
        <v>62</v>
      </c>
      <c r="AM832" s="71" t="s">
        <v>63</v>
      </c>
      <c r="AN832" s="71"/>
      <c r="AO832" s="71"/>
      <c r="AP832" s="71" t="s">
        <v>9032</v>
      </c>
      <c r="AQ832" s="71" t="s">
        <v>509</v>
      </c>
      <c r="AR832" s="71" t="s">
        <v>62</v>
      </c>
      <c r="AS832" s="71"/>
      <c r="AT832" s="71" t="s">
        <v>63</v>
      </c>
      <c r="AU832" s="71"/>
      <c r="AV832" s="79" t="str" cm="1">
        <f t="array" ref="AV83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32" s="79" t="str" cm="1">
        <f t="array" ref="AW83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32" s="71" t="str" cm="1">
        <f t="array" ref="AX83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32" s="71"/>
      <c r="AZ832" s="71"/>
      <c r="BA832" s="71" t="s">
        <v>9033</v>
      </c>
      <c r="BB832" s="73" t="s">
        <v>9034</v>
      </c>
      <c r="BC832" s="36"/>
      <c r="BD832" s="35"/>
    </row>
    <row r="833" spans="1:56" ht="75" customHeight="1">
      <c r="A833" s="70">
        <v>832</v>
      </c>
      <c r="B833" s="71" t="s">
        <v>9035</v>
      </c>
      <c r="C833" s="71" t="s">
        <v>381</v>
      </c>
      <c r="D833" s="71" t="s">
        <v>9036</v>
      </c>
      <c r="E833" s="71" t="s">
        <v>1461</v>
      </c>
      <c r="F833" s="71" t="s">
        <v>54</v>
      </c>
      <c r="G833" s="71" t="s">
        <v>125</v>
      </c>
      <c r="H833" s="71" t="s">
        <v>217</v>
      </c>
      <c r="I833" s="71" t="s">
        <v>842</v>
      </c>
      <c r="J833" s="71" t="s">
        <v>1432</v>
      </c>
      <c r="K833" s="71" t="s">
        <v>315</v>
      </c>
      <c r="L833" s="71" t="s">
        <v>9037</v>
      </c>
      <c r="M833" s="71" t="s">
        <v>9038</v>
      </c>
      <c r="N833" s="71" t="s">
        <v>1575</v>
      </c>
      <c r="O833" s="71" t="s">
        <v>1668</v>
      </c>
      <c r="P833" s="71" t="s">
        <v>60</v>
      </c>
      <c r="Q833" s="71" t="s">
        <v>431</v>
      </c>
      <c r="R833" s="71" t="s">
        <v>189</v>
      </c>
      <c r="S833" s="71" t="s">
        <v>62</v>
      </c>
      <c r="T833" s="71" t="s">
        <v>62</v>
      </c>
      <c r="U833" s="71" t="s">
        <v>62</v>
      </c>
      <c r="V833" s="71" t="s">
        <v>62</v>
      </c>
      <c r="W833" s="71" t="s">
        <v>63</v>
      </c>
      <c r="X833" s="71" t="s">
        <v>63</v>
      </c>
      <c r="Y833" s="71" t="s">
        <v>62</v>
      </c>
      <c r="Z833" s="71" t="s">
        <v>63</v>
      </c>
      <c r="AA833" s="71" t="s">
        <v>62</v>
      </c>
      <c r="AB833" s="71" t="s">
        <v>189</v>
      </c>
      <c r="AC833" s="71" t="s">
        <v>65</v>
      </c>
      <c r="AD833" s="71" t="s">
        <v>62</v>
      </c>
      <c r="AE833" s="71" t="s">
        <v>62</v>
      </c>
      <c r="AF833" s="71" t="s">
        <v>62</v>
      </c>
      <c r="AG833" s="71" t="s">
        <v>62</v>
      </c>
      <c r="AH833" s="71" t="s">
        <v>1515</v>
      </c>
      <c r="AI833" s="71" t="s">
        <v>62</v>
      </c>
      <c r="AJ833" s="71" t="s">
        <v>62</v>
      </c>
      <c r="AK833" s="71" t="s">
        <v>62</v>
      </c>
      <c r="AL833" s="71" t="s">
        <v>63</v>
      </c>
      <c r="AM833" s="71" t="s">
        <v>62</v>
      </c>
      <c r="AN833" s="71"/>
      <c r="AO833" s="71" t="s">
        <v>9039</v>
      </c>
      <c r="AP833" s="71" t="s">
        <v>9040</v>
      </c>
      <c r="AQ833" s="71" t="s">
        <v>2443</v>
      </c>
      <c r="AR833" s="71" t="s">
        <v>132</v>
      </c>
      <c r="AS833" s="71"/>
      <c r="AT833" s="71" t="s">
        <v>62</v>
      </c>
      <c r="AU833" s="71" t="s">
        <v>72</v>
      </c>
      <c r="AV833" s="79" t="str" cm="1">
        <f t="array" ref="AV83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33" s="79" t="str" cm="1">
        <f t="array" ref="AW83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33" s="71" t="str" cm="1">
        <f t="array" ref="AX83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833" s="71" t="s">
        <v>63</v>
      </c>
      <c r="AZ833" s="71"/>
      <c r="BA833" s="71" t="s">
        <v>9041</v>
      </c>
      <c r="BB833" s="73"/>
      <c r="BC833" s="36"/>
      <c r="BD833" s="35"/>
    </row>
    <row r="834" spans="1:56" ht="75" customHeight="1">
      <c r="A834" s="70">
        <v>833</v>
      </c>
      <c r="B834" s="71" t="s">
        <v>9042</v>
      </c>
      <c r="C834" s="71" t="s">
        <v>706</v>
      </c>
      <c r="D834" s="71" t="s">
        <v>9043</v>
      </c>
      <c r="E834" s="71" t="s">
        <v>1452</v>
      </c>
      <c r="F834" s="71" t="s">
        <v>231</v>
      </c>
      <c r="G834" s="71" t="s">
        <v>125</v>
      </c>
      <c r="H834" s="71" t="s">
        <v>233</v>
      </c>
      <c r="I834" s="71" t="s">
        <v>1215</v>
      </c>
      <c r="J834" s="71" t="s">
        <v>1432</v>
      </c>
      <c r="K834" s="71" t="s">
        <v>243</v>
      </c>
      <c r="L834" s="71" t="s">
        <v>9044</v>
      </c>
      <c r="M834" s="71" t="s">
        <v>9045</v>
      </c>
      <c r="N834" s="71"/>
      <c r="O834" s="71"/>
      <c r="P834" s="71"/>
      <c r="Q834" s="71"/>
      <c r="R834" s="71"/>
      <c r="S834" s="71"/>
      <c r="T834" s="71"/>
      <c r="U834" s="71"/>
      <c r="V834" s="71"/>
      <c r="W834" s="71"/>
      <c r="X834" s="71"/>
      <c r="Y834" s="71"/>
      <c r="Z834" s="71"/>
      <c r="AA834" s="71"/>
      <c r="AB834" s="71" t="s">
        <v>142</v>
      </c>
      <c r="AC834" s="71" t="s">
        <v>65</v>
      </c>
      <c r="AD834" s="71" t="s">
        <v>62</v>
      </c>
      <c r="AE834" s="71" t="s">
        <v>62</v>
      </c>
      <c r="AF834" s="71" t="s">
        <v>63</v>
      </c>
      <c r="AG834" s="71"/>
      <c r="AH834" s="71" t="s">
        <v>85</v>
      </c>
      <c r="AI834" s="71" t="s">
        <v>63</v>
      </c>
      <c r="AJ834" s="71" t="s">
        <v>63</v>
      </c>
      <c r="AK834" s="71" t="s">
        <v>63</v>
      </c>
      <c r="AL834" s="71" t="s">
        <v>63</v>
      </c>
      <c r="AM834" s="71" t="s">
        <v>63</v>
      </c>
      <c r="AN834" s="71"/>
      <c r="AO834" s="71"/>
      <c r="AP834" s="71" t="s">
        <v>9046</v>
      </c>
      <c r="AQ834" s="71" t="s">
        <v>272</v>
      </c>
      <c r="AR834" s="71" t="s">
        <v>63</v>
      </c>
      <c r="AS834" s="71"/>
      <c r="AT834" s="71" t="s">
        <v>62</v>
      </c>
      <c r="AU834" s="71"/>
      <c r="AV834" s="79" t="str" cm="1">
        <f t="array" ref="AV83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34" s="79" t="str" cm="1">
        <f t="array" ref="AW83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34" s="71" t="str" cm="1">
        <f t="array" ref="AX83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34" s="71"/>
      <c r="AZ834" s="71"/>
      <c r="BA834" s="71" t="s">
        <v>9047</v>
      </c>
      <c r="BB834" s="73" t="s">
        <v>9048</v>
      </c>
      <c r="BC834" s="36"/>
      <c r="BD834" s="35"/>
    </row>
    <row r="835" spans="1:56" ht="75" customHeight="1">
      <c r="A835" s="70">
        <v>834</v>
      </c>
      <c r="B835" s="71" t="s">
        <v>9049</v>
      </c>
      <c r="C835" s="71" t="s">
        <v>735</v>
      </c>
      <c r="D835" s="71" t="s">
        <v>9050</v>
      </c>
      <c r="E835" s="71" t="s">
        <v>1430</v>
      </c>
      <c r="F835" s="71" t="s">
        <v>231</v>
      </c>
      <c r="G835" s="71" t="s">
        <v>736</v>
      </c>
      <c r="H835" s="71" t="s">
        <v>217</v>
      </c>
      <c r="I835" s="71" t="s">
        <v>1215</v>
      </c>
      <c r="J835" s="71" t="s">
        <v>1432</v>
      </c>
      <c r="K835" s="71" t="s">
        <v>243</v>
      </c>
      <c r="L835" s="71" t="s">
        <v>9051</v>
      </c>
      <c r="M835" s="71" t="s">
        <v>9052</v>
      </c>
      <c r="N835" s="71"/>
      <c r="O835" s="71"/>
      <c r="P835" s="71"/>
      <c r="Q835" s="71"/>
      <c r="R835" s="71"/>
      <c r="S835" s="71"/>
      <c r="T835" s="71"/>
      <c r="U835" s="71"/>
      <c r="V835" s="71"/>
      <c r="W835" s="71"/>
      <c r="X835" s="71"/>
      <c r="Y835" s="71"/>
      <c r="Z835" s="71"/>
      <c r="AA835" s="71"/>
      <c r="AB835" s="71" t="s">
        <v>64</v>
      </c>
      <c r="AC835" s="71" t="s">
        <v>65</v>
      </c>
      <c r="AD835" s="71" t="s">
        <v>62</v>
      </c>
      <c r="AE835" s="71" t="s">
        <v>62</v>
      </c>
      <c r="AF835" s="71" t="s">
        <v>63</v>
      </c>
      <c r="AG835" s="71"/>
      <c r="AH835" s="71" t="s">
        <v>66</v>
      </c>
      <c r="AI835" s="71" t="s">
        <v>63</v>
      </c>
      <c r="AJ835" s="71" t="s">
        <v>63</v>
      </c>
      <c r="AK835" s="71" t="s">
        <v>63</v>
      </c>
      <c r="AL835" s="71" t="s">
        <v>62</v>
      </c>
      <c r="AM835" s="71" t="s">
        <v>63</v>
      </c>
      <c r="AN835" s="71"/>
      <c r="AO835" s="71"/>
      <c r="AP835" s="71" t="s">
        <v>9053</v>
      </c>
      <c r="AQ835" s="71" t="s">
        <v>1215</v>
      </c>
      <c r="AR835" s="71" t="s">
        <v>62</v>
      </c>
      <c r="AS835" s="71"/>
      <c r="AT835" s="71" t="s">
        <v>63</v>
      </c>
      <c r="AU835" s="71"/>
      <c r="AV835" s="79" t="str" cm="1">
        <f t="array" ref="AV83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35" s="79" t="str" cm="1">
        <f t="array" ref="AW83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35" s="71" t="str" cm="1">
        <f t="array" ref="AX83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35" s="71"/>
      <c r="AZ835" s="71"/>
      <c r="BA835" s="71" t="s">
        <v>9054</v>
      </c>
      <c r="BB835" s="73" t="s">
        <v>9055</v>
      </c>
      <c r="BC835" s="36"/>
      <c r="BD835" s="35"/>
    </row>
    <row r="836" spans="1:56" ht="75" customHeight="1">
      <c r="A836" s="70">
        <v>835</v>
      </c>
      <c r="B836" s="71" t="s">
        <v>9056</v>
      </c>
      <c r="C836" s="71" t="s">
        <v>800</v>
      </c>
      <c r="D836" s="71" t="s">
        <v>9057</v>
      </c>
      <c r="E836" s="71" t="s">
        <v>1478</v>
      </c>
      <c r="F836" s="71" t="s">
        <v>231</v>
      </c>
      <c r="G836" s="71" t="s">
        <v>736</v>
      </c>
      <c r="H836" s="71" t="s">
        <v>217</v>
      </c>
      <c r="I836" s="71" t="s">
        <v>428</v>
      </c>
      <c r="J836" s="71" t="s">
        <v>1432</v>
      </c>
      <c r="K836" s="71" t="s">
        <v>315</v>
      </c>
      <c r="L836" s="71" t="s">
        <v>9058</v>
      </c>
      <c r="M836" s="71" t="s">
        <v>9059</v>
      </c>
      <c r="N836" s="71"/>
      <c r="O836" s="71"/>
      <c r="P836" s="71"/>
      <c r="Q836" s="71"/>
      <c r="R836" s="71"/>
      <c r="S836" s="71"/>
      <c r="T836" s="71"/>
      <c r="U836" s="71"/>
      <c r="V836" s="71"/>
      <c r="W836" s="71"/>
      <c r="X836" s="71"/>
      <c r="Y836" s="71"/>
      <c r="Z836" s="71"/>
      <c r="AA836" s="71"/>
      <c r="AB836" s="71" t="s">
        <v>64</v>
      </c>
      <c r="AC836" s="71" t="s">
        <v>65</v>
      </c>
      <c r="AD836" s="71" t="s">
        <v>62</v>
      </c>
      <c r="AE836" s="71" t="s">
        <v>62</v>
      </c>
      <c r="AF836" s="71" t="s">
        <v>63</v>
      </c>
      <c r="AG836" s="71"/>
      <c r="AH836" s="71" t="s">
        <v>1515</v>
      </c>
      <c r="AI836" s="71" t="s">
        <v>62</v>
      </c>
      <c r="AJ836" s="71" t="s">
        <v>63</v>
      </c>
      <c r="AK836" s="71" t="s">
        <v>63</v>
      </c>
      <c r="AL836" s="71" t="s">
        <v>62</v>
      </c>
      <c r="AM836" s="71" t="s">
        <v>62</v>
      </c>
      <c r="AN836" s="71"/>
      <c r="AO836" s="71"/>
      <c r="AP836" s="71" t="s">
        <v>9060</v>
      </c>
      <c r="AQ836" s="71" t="s">
        <v>9061</v>
      </c>
      <c r="AR836" s="71" t="s">
        <v>132</v>
      </c>
      <c r="AS836" s="71"/>
      <c r="AT836" s="71" t="s">
        <v>63</v>
      </c>
      <c r="AU836" s="71"/>
      <c r="AV836" s="79" t="str" cm="1">
        <f t="array" ref="AV83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36" s="79" t="str" cm="1">
        <f t="array" ref="AW83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36" s="71" t="str" cm="1">
        <f t="array" ref="AX83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36" s="71"/>
      <c r="AZ836" s="71"/>
      <c r="BA836" s="71" t="s">
        <v>9062</v>
      </c>
      <c r="BB836" s="73" t="s">
        <v>9063</v>
      </c>
      <c r="BC836" s="36"/>
      <c r="BD836" s="35"/>
    </row>
    <row r="837" spans="1:56" ht="75" customHeight="1">
      <c r="A837" s="70">
        <v>836</v>
      </c>
      <c r="B837" s="71" t="s">
        <v>9064</v>
      </c>
      <c r="C837" s="71" t="s">
        <v>735</v>
      </c>
      <c r="D837" s="71" t="s">
        <v>9065</v>
      </c>
      <c r="E837" s="71" t="s">
        <v>1461</v>
      </c>
      <c r="F837" s="71" t="s">
        <v>231</v>
      </c>
      <c r="G837" s="71" t="s">
        <v>736</v>
      </c>
      <c r="H837" s="71" t="s">
        <v>217</v>
      </c>
      <c r="I837" s="71" t="s">
        <v>737</v>
      </c>
      <c r="J837" s="71" t="s">
        <v>1432</v>
      </c>
      <c r="K837" s="71" t="s">
        <v>266</v>
      </c>
      <c r="L837" s="71" t="s">
        <v>9066</v>
      </c>
      <c r="M837" s="71" t="s">
        <v>9067</v>
      </c>
      <c r="N837" s="71"/>
      <c r="O837" s="71"/>
      <c r="P837" s="71"/>
      <c r="Q837" s="71"/>
      <c r="R837" s="71"/>
      <c r="S837" s="71"/>
      <c r="T837" s="71"/>
      <c r="U837" s="71"/>
      <c r="V837" s="71"/>
      <c r="W837" s="71"/>
      <c r="X837" s="71"/>
      <c r="Y837" s="71"/>
      <c r="Z837" s="71"/>
      <c r="AA837" s="71"/>
      <c r="AB837" s="71" t="s">
        <v>64</v>
      </c>
      <c r="AC837" s="71" t="s">
        <v>65</v>
      </c>
      <c r="AD837" s="71" t="s">
        <v>62</v>
      </c>
      <c r="AE837" s="71" t="s">
        <v>62</v>
      </c>
      <c r="AF837" s="71" t="s">
        <v>63</v>
      </c>
      <c r="AG837" s="71"/>
      <c r="AH837" s="71" t="s">
        <v>66</v>
      </c>
      <c r="AI837" s="71" t="s">
        <v>63</v>
      </c>
      <c r="AJ837" s="71" t="s">
        <v>62</v>
      </c>
      <c r="AK837" s="71" t="s">
        <v>62</v>
      </c>
      <c r="AL837" s="71" t="s">
        <v>62</v>
      </c>
      <c r="AM837" s="71" t="s">
        <v>63</v>
      </c>
      <c r="AN837" s="71"/>
      <c r="AO837" s="71"/>
      <c r="AP837" s="71" t="s">
        <v>9068</v>
      </c>
      <c r="AQ837" s="71" t="s">
        <v>260</v>
      </c>
      <c r="AR837" s="71" t="s">
        <v>63</v>
      </c>
      <c r="AS837" s="71"/>
      <c r="AT837" s="71" t="s">
        <v>63</v>
      </c>
      <c r="AU837" s="71"/>
      <c r="AV837" s="79" t="str" cm="1">
        <f t="array" ref="AV83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37" s="79" t="str" cm="1">
        <f t="array" ref="AW83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37" s="71" t="str" cm="1">
        <f t="array" ref="AX83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37" s="71"/>
      <c r="AZ837" s="71"/>
      <c r="BA837" s="71" t="s">
        <v>9069</v>
      </c>
      <c r="BB837" s="73" t="s">
        <v>9070</v>
      </c>
      <c r="BC837" s="36"/>
      <c r="BD837" s="35"/>
    </row>
    <row r="838" spans="1:56" ht="75" customHeight="1">
      <c r="A838" s="70">
        <v>837</v>
      </c>
      <c r="B838" s="71" t="s">
        <v>9071</v>
      </c>
      <c r="C838" s="71" t="s">
        <v>735</v>
      </c>
      <c r="D838" s="71" t="s">
        <v>9072</v>
      </c>
      <c r="E838" s="71" t="s">
        <v>1505</v>
      </c>
      <c r="F838" s="71" t="s">
        <v>231</v>
      </c>
      <c r="G838" s="71" t="s">
        <v>584</v>
      </c>
      <c r="H838" s="71" t="s">
        <v>217</v>
      </c>
      <c r="I838" s="71" t="s">
        <v>1147</v>
      </c>
      <c r="J838" s="71" t="s">
        <v>1432</v>
      </c>
      <c r="K838" s="71" t="s">
        <v>266</v>
      </c>
      <c r="L838" s="71" t="s">
        <v>9073</v>
      </c>
      <c r="M838" s="71" t="s">
        <v>9074</v>
      </c>
      <c r="N838" s="71"/>
      <c r="O838" s="71"/>
      <c r="P838" s="71"/>
      <c r="Q838" s="71"/>
      <c r="R838" s="71"/>
      <c r="S838" s="71"/>
      <c r="T838" s="71"/>
      <c r="U838" s="71"/>
      <c r="V838" s="71"/>
      <c r="W838" s="71"/>
      <c r="X838" s="71"/>
      <c r="Y838" s="71"/>
      <c r="Z838" s="71"/>
      <c r="AA838" s="71"/>
      <c r="AB838" s="71" t="s">
        <v>64</v>
      </c>
      <c r="AC838" s="71" t="s">
        <v>65</v>
      </c>
      <c r="AD838" s="71" t="s">
        <v>62</v>
      </c>
      <c r="AE838" s="71" t="s">
        <v>62</v>
      </c>
      <c r="AF838" s="71" t="s">
        <v>63</v>
      </c>
      <c r="AG838" s="71"/>
      <c r="AH838" s="71" t="s">
        <v>66</v>
      </c>
      <c r="AI838" s="71" t="s">
        <v>63</v>
      </c>
      <c r="AJ838" s="71" t="s">
        <v>63</v>
      </c>
      <c r="AK838" s="71" t="s">
        <v>63</v>
      </c>
      <c r="AL838" s="71" t="s">
        <v>62</v>
      </c>
      <c r="AM838" s="71" t="s">
        <v>63</v>
      </c>
      <c r="AN838" s="71"/>
      <c r="AO838" s="71"/>
      <c r="AP838" s="71" t="s">
        <v>9075</v>
      </c>
      <c r="AQ838" s="71" t="s">
        <v>9076</v>
      </c>
      <c r="AR838" s="71" t="s">
        <v>62</v>
      </c>
      <c r="AS838" s="71"/>
      <c r="AT838" s="71" t="s">
        <v>63</v>
      </c>
      <c r="AU838" s="71"/>
      <c r="AV838" s="79" t="str" cm="1">
        <f t="array" ref="AV83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38" s="79" t="str" cm="1">
        <f t="array" ref="AW83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38" s="71" t="str" cm="1">
        <f t="array" ref="AX83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38" s="71"/>
      <c r="AZ838" s="71"/>
      <c r="BA838" s="71" t="s">
        <v>9077</v>
      </c>
      <c r="BB838" s="73" t="s">
        <v>9078</v>
      </c>
      <c r="BC838" s="36"/>
      <c r="BD838" s="35"/>
    </row>
    <row r="839" spans="1:56" ht="75" customHeight="1">
      <c r="A839" s="70">
        <v>838</v>
      </c>
      <c r="B839" s="71" t="s">
        <v>9079</v>
      </c>
      <c r="C839" s="71" t="s">
        <v>9080</v>
      </c>
      <c r="D839" s="71" t="s">
        <v>9081</v>
      </c>
      <c r="E839" s="71" t="s">
        <v>4413</v>
      </c>
      <c r="F839" s="71" t="s">
        <v>231</v>
      </c>
      <c r="G839" s="71" t="s">
        <v>232</v>
      </c>
      <c r="H839" s="71" t="s">
        <v>56</v>
      </c>
      <c r="I839" s="71" t="s">
        <v>9082</v>
      </c>
      <c r="J839" s="71" t="s">
        <v>9083</v>
      </c>
      <c r="K839" s="71" t="s">
        <v>9084</v>
      </c>
      <c r="L839" s="71" t="s">
        <v>9085</v>
      </c>
      <c r="M839" s="71" t="s">
        <v>9086</v>
      </c>
      <c r="N839" s="71"/>
      <c r="O839" s="71" t="s">
        <v>1668</v>
      </c>
      <c r="P839" s="71"/>
      <c r="Q839" s="71"/>
      <c r="R839" s="71"/>
      <c r="S839" s="71"/>
      <c r="T839" s="71"/>
      <c r="U839" s="71"/>
      <c r="V839" s="71"/>
      <c r="W839" s="71"/>
      <c r="X839" s="71"/>
      <c r="Y839" s="71"/>
      <c r="Z839" s="71"/>
      <c r="AA839" s="71"/>
      <c r="AB839" s="71" t="s">
        <v>64</v>
      </c>
      <c r="AC839" s="71" t="s">
        <v>65</v>
      </c>
      <c r="AD839" s="71" t="s">
        <v>62</v>
      </c>
      <c r="AE839" s="71" t="s">
        <v>62</v>
      </c>
      <c r="AF839" s="71" t="s">
        <v>63</v>
      </c>
      <c r="AG839" s="71"/>
      <c r="AH839" s="71" t="s">
        <v>85</v>
      </c>
      <c r="AI839" s="71" t="s">
        <v>63</v>
      </c>
      <c r="AJ839" s="71" t="s">
        <v>63</v>
      </c>
      <c r="AK839" s="71" t="s">
        <v>63</v>
      </c>
      <c r="AL839" s="71" t="s">
        <v>62</v>
      </c>
      <c r="AM839" s="71" t="s">
        <v>62</v>
      </c>
      <c r="AN839" s="71"/>
      <c r="AO839" s="71"/>
      <c r="AP839" s="71" t="s">
        <v>9087</v>
      </c>
      <c r="AQ839" s="71" t="s">
        <v>9088</v>
      </c>
      <c r="AR839" s="71" t="s">
        <v>63</v>
      </c>
      <c r="AS839" s="71"/>
      <c r="AT839" s="71" t="s">
        <v>62</v>
      </c>
      <c r="AU839" s="71"/>
      <c r="AV839" s="79" t="str" cm="1">
        <f t="array" ref="AV83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39" s="79" t="str" cm="1">
        <f t="array" ref="AW83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39" s="71" t="str" cm="1">
        <f t="array" ref="AX83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39" s="71"/>
      <c r="AZ839" s="71"/>
      <c r="BA839" s="71" t="s">
        <v>9089</v>
      </c>
      <c r="BB839" s="73"/>
      <c r="BC839" s="36"/>
      <c r="BD839" s="35"/>
    </row>
    <row r="840" spans="1:56" ht="75" customHeight="1">
      <c r="A840" s="70">
        <v>839</v>
      </c>
      <c r="B840" s="71" t="s">
        <v>9090</v>
      </c>
      <c r="C840" s="71" t="s">
        <v>7457</v>
      </c>
      <c r="D840" s="71" t="s">
        <v>9091</v>
      </c>
      <c r="E840" s="71" t="s">
        <v>1486</v>
      </c>
      <c r="F840" s="71" t="s">
        <v>231</v>
      </c>
      <c r="G840" s="71" t="s">
        <v>125</v>
      </c>
      <c r="H840" s="71" t="s">
        <v>233</v>
      </c>
      <c r="I840" s="71" t="s">
        <v>988</v>
      </c>
      <c r="J840" s="71" t="s">
        <v>1432</v>
      </c>
      <c r="K840" s="71" t="s">
        <v>243</v>
      </c>
      <c r="L840" s="71" t="s">
        <v>9092</v>
      </c>
      <c r="M840" s="71" t="s">
        <v>9093</v>
      </c>
      <c r="N840" s="71" t="s">
        <v>1486</v>
      </c>
      <c r="O840" s="71" t="s">
        <v>1435</v>
      </c>
      <c r="P840" s="71"/>
      <c r="Q840" s="71"/>
      <c r="R840" s="71"/>
      <c r="S840" s="71"/>
      <c r="T840" s="71"/>
      <c r="U840" s="71"/>
      <c r="V840" s="71"/>
      <c r="W840" s="71"/>
      <c r="X840" s="71"/>
      <c r="Y840" s="71"/>
      <c r="Z840" s="71"/>
      <c r="AA840" s="71"/>
      <c r="AB840" s="71" t="s">
        <v>64</v>
      </c>
      <c r="AC840" s="71" t="s">
        <v>65</v>
      </c>
      <c r="AD840" s="71" t="s">
        <v>62</v>
      </c>
      <c r="AE840" s="71" t="s">
        <v>62</v>
      </c>
      <c r="AF840" s="71" t="s">
        <v>63</v>
      </c>
      <c r="AG840" s="71"/>
      <c r="AH840" s="71" t="s">
        <v>85</v>
      </c>
      <c r="AI840" s="71" t="s">
        <v>63</v>
      </c>
      <c r="AJ840" s="71" t="s">
        <v>63</v>
      </c>
      <c r="AK840" s="71" t="s">
        <v>63</v>
      </c>
      <c r="AL840" s="71" t="s">
        <v>62</v>
      </c>
      <c r="AM840" s="71" t="s">
        <v>62</v>
      </c>
      <c r="AN840" s="71"/>
      <c r="AO840" s="71"/>
      <c r="AP840" s="71" t="s">
        <v>9094</v>
      </c>
      <c r="AQ840" s="71" t="s">
        <v>7767</v>
      </c>
      <c r="AR840" s="71" t="s">
        <v>132</v>
      </c>
      <c r="AS840" s="71"/>
      <c r="AT840" s="71" t="s">
        <v>63</v>
      </c>
      <c r="AU840" s="71"/>
      <c r="AV840" s="79" t="str" cm="1">
        <f t="array" ref="AV84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40" s="79" t="str" cm="1">
        <f t="array" ref="AW84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40" s="71" t="str" cm="1">
        <f t="array" ref="AX84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40" s="71"/>
      <c r="AZ840" s="71"/>
      <c r="BA840" s="71" t="s">
        <v>9095</v>
      </c>
      <c r="BB840" s="73" t="s">
        <v>9096</v>
      </c>
      <c r="BC840" s="36"/>
      <c r="BD840" s="35"/>
    </row>
    <row r="841" spans="1:56" ht="75" customHeight="1">
      <c r="A841" s="70">
        <v>840</v>
      </c>
      <c r="B841" s="71" t="s">
        <v>9097</v>
      </c>
      <c r="C841" s="71" t="s">
        <v>9098</v>
      </c>
      <c r="D841" s="71" t="s">
        <v>9099</v>
      </c>
      <c r="E841" s="71" t="s">
        <v>1430</v>
      </c>
      <c r="F841" s="71" t="s">
        <v>231</v>
      </c>
      <c r="G841" s="71" t="s">
        <v>232</v>
      </c>
      <c r="H841" s="71" t="s">
        <v>217</v>
      </c>
      <c r="I841" s="71" t="s">
        <v>1215</v>
      </c>
      <c r="J841" s="71" t="s">
        <v>1432</v>
      </c>
      <c r="K841" s="71" t="s">
        <v>243</v>
      </c>
      <c r="L841" s="71" t="s">
        <v>9100</v>
      </c>
      <c r="M841" s="71" t="s">
        <v>9101</v>
      </c>
      <c r="N841" s="71"/>
      <c r="O841" s="71"/>
      <c r="P841" s="71"/>
      <c r="Q841" s="71"/>
      <c r="R841" s="71"/>
      <c r="S841" s="71"/>
      <c r="T841" s="71"/>
      <c r="U841" s="71"/>
      <c r="V841" s="71"/>
      <c r="W841" s="71"/>
      <c r="X841" s="71"/>
      <c r="Y841" s="71"/>
      <c r="Z841" s="71"/>
      <c r="AA841" s="71"/>
      <c r="AB841" s="71" t="s">
        <v>64</v>
      </c>
      <c r="AC841" s="71" t="s">
        <v>65</v>
      </c>
      <c r="AD841" s="71" t="s">
        <v>62</v>
      </c>
      <c r="AE841" s="71" t="s">
        <v>63</v>
      </c>
      <c r="AF841" s="71" t="s">
        <v>63</v>
      </c>
      <c r="AG841" s="71"/>
      <c r="AH841" s="71" t="s">
        <v>66</v>
      </c>
      <c r="AI841" s="71" t="s">
        <v>63</v>
      </c>
      <c r="AJ841" s="71" t="s">
        <v>62</v>
      </c>
      <c r="AK841" s="71" t="s">
        <v>63</v>
      </c>
      <c r="AL841" s="71" t="s">
        <v>62</v>
      </c>
      <c r="AM841" s="71" t="s">
        <v>132</v>
      </c>
      <c r="AN841" s="71"/>
      <c r="AO841" s="71"/>
      <c r="AP841" s="71" t="s">
        <v>9102</v>
      </c>
      <c r="AQ841" s="71" t="s">
        <v>1215</v>
      </c>
      <c r="AR841" s="71" t="s">
        <v>62</v>
      </c>
      <c r="AS841" s="71"/>
      <c r="AT841" s="71" t="s">
        <v>63</v>
      </c>
      <c r="AU841" s="71"/>
      <c r="AV841" s="79" t="str" cm="1">
        <f t="array" ref="AV84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41" s="79" t="str" cm="1">
        <f t="array" ref="AW84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41" s="71" t="str" cm="1">
        <f t="array" ref="AX84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41" s="71"/>
      <c r="AZ841" s="71"/>
      <c r="BA841" s="71" t="s">
        <v>9103</v>
      </c>
      <c r="BB841" s="73"/>
      <c r="BC841" s="36"/>
      <c r="BD841" s="35"/>
    </row>
    <row r="842" spans="1:56" ht="75" customHeight="1">
      <c r="A842" s="70">
        <v>841</v>
      </c>
      <c r="B842" s="71" t="s">
        <v>9104</v>
      </c>
      <c r="C842" s="71" t="s">
        <v>735</v>
      </c>
      <c r="D842" s="71" t="s">
        <v>9105</v>
      </c>
      <c r="E842" s="71" t="s">
        <v>1430</v>
      </c>
      <c r="F842" s="71" t="s">
        <v>231</v>
      </c>
      <c r="G842" s="71" t="s">
        <v>584</v>
      </c>
      <c r="H842" s="71" t="s">
        <v>217</v>
      </c>
      <c r="I842" s="71" t="s">
        <v>2147</v>
      </c>
      <c r="J842" s="71" t="s">
        <v>1432</v>
      </c>
      <c r="K842" s="71" t="s">
        <v>279</v>
      </c>
      <c r="L842" s="71" t="s">
        <v>9106</v>
      </c>
      <c r="M842" s="71" t="s">
        <v>9107</v>
      </c>
      <c r="N842" s="71"/>
      <c r="O842" s="71"/>
      <c r="P842" s="71"/>
      <c r="Q842" s="71"/>
      <c r="R842" s="71"/>
      <c r="S842" s="71"/>
      <c r="T842" s="71"/>
      <c r="U842" s="71"/>
      <c r="V842" s="71"/>
      <c r="W842" s="71"/>
      <c r="X842" s="71"/>
      <c r="Y842" s="71"/>
      <c r="Z842" s="71"/>
      <c r="AA842" s="71"/>
      <c r="AB842" s="71" t="s">
        <v>64</v>
      </c>
      <c r="AC842" s="71" t="s">
        <v>65</v>
      </c>
      <c r="AD842" s="71" t="s">
        <v>62</v>
      </c>
      <c r="AE842" s="71" t="s">
        <v>62</v>
      </c>
      <c r="AF842" s="71" t="s">
        <v>63</v>
      </c>
      <c r="AG842" s="71"/>
      <c r="AH842" s="71" t="s">
        <v>66</v>
      </c>
      <c r="AI842" s="71" t="s">
        <v>63</v>
      </c>
      <c r="AJ842" s="71" t="s">
        <v>63</v>
      </c>
      <c r="AK842" s="71" t="s">
        <v>63</v>
      </c>
      <c r="AL842" s="71" t="s">
        <v>62</v>
      </c>
      <c r="AM842" s="71" t="s">
        <v>63</v>
      </c>
      <c r="AN842" s="71"/>
      <c r="AO842" s="71"/>
      <c r="AP842" s="71" t="s">
        <v>9108</v>
      </c>
      <c r="AQ842" s="71" t="s">
        <v>9109</v>
      </c>
      <c r="AR842" s="71" t="s">
        <v>62</v>
      </c>
      <c r="AS842" s="71"/>
      <c r="AT842" s="71" t="s">
        <v>63</v>
      </c>
      <c r="AU842" s="71"/>
      <c r="AV842" s="79" t="str" cm="1">
        <f t="array" ref="AV84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42" s="79" t="str" cm="1">
        <f t="array" ref="AW84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42" s="71" t="str" cm="1">
        <f t="array" ref="AX84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42" s="71"/>
      <c r="AZ842" s="71"/>
      <c r="BA842" s="71" t="s">
        <v>9110</v>
      </c>
      <c r="BB842" s="73" t="s">
        <v>9111</v>
      </c>
      <c r="BC842" s="36"/>
      <c r="BD842" s="35"/>
    </row>
    <row r="843" spans="1:56" ht="75" customHeight="1">
      <c r="A843" s="70">
        <v>842</v>
      </c>
      <c r="B843" s="71" t="s">
        <v>9112</v>
      </c>
      <c r="C843" s="71" t="s">
        <v>735</v>
      </c>
      <c r="D843" s="71" t="s">
        <v>9113</v>
      </c>
      <c r="E843" s="71" t="s">
        <v>1575</v>
      </c>
      <c r="F843" s="71" t="s">
        <v>231</v>
      </c>
      <c r="G843" s="71" t="s">
        <v>736</v>
      </c>
      <c r="H843" s="71" t="s">
        <v>217</v>
      </c>
      <c r="I843" s="71" t="s">
        <v>840</v>
      </c>
      <c r="J843" s="71" t="s">
        <v>1432</v>
      </c>
      <c r="K843" s="71" t="s">
        <v>315</v>
      </c>
      <c r="L843" s="71" t="s">
        <v>9114</v>
      </c>
      <c r="M843" s="71" t="s">
        <v>9115</v>
      </c>
      <c r="N843" s="71"/>
      <c r="O843" s="71"/>
      <c r="P843" s="71"/>
      <c r="Q843" s="71"/>
      <c r="R843" s="71"/>
      <c r="S843" s="71"/>
      <c r="T843" s="71"/>
      <c r="U843" s="71"/>
      <c r="V843" s="71"/>
      <c r="W843" s="71"/>
      <c r="X843" s="71"/>
      <c r="Y843" s="71"/>
      <c r="Z843" s="71"/>
      <c r="AA843" s="71"/>
      <c r="AB843" s="71" t="s">
        <v>64</v>
      </c>
      <c r="AC843" s="71" t="s">
        <v>65</v>
      </c>
      <c r="AD843" s="71" t="s">
        <v>62</v>
      </c>
      <c r="AE843" s="71" t="s">
        <v>62</v>
      </c>
      <c r="AF843" s="71" t="s">
        <v>63</v>
      </c>
      <c r="AG843" s="71"/>
      <c r="AH843" s="71" t="s">
        <v>66</v>
      </c>
      <c r="AI843" s="71" t="s">
        <v>63</v>
      </c>
      <c r="AJ843" s="71" t="s">
        <v>63</v>
      </c>
      <c r="AK843" s="71" t="s">
        <v>63</v>
      </c>
      <c r="AL843" s="71" t="s">
        <v>62</v>
      </c>
      <c r="AM843" s="71" t="s">
        <v>63</v>
      </c>
      <c r="AN843" s="71"/>
      <c r="AO843" s="71"/>
      <c r="AP843" s="71" t="s">
        <v>9116</v>
      </c>
      <c r="AQ843" s="71" t="s">
        <v>1747</v>
      </c>
      <c r="AR843" s="71" t="s">
        <v>132</v>
      </c>
      <c r="AS843" s="71"/>
      <c r="AT843" s="71" t="s">
        <v>63</v>
      </c>
      <c r="AU843" s="71"/>
      <c r="AV843" s="79" t="str" cm="1">
        <f t="array" ref="AV84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43" s="79" t="str" cm="1">
        <f t="array" ref="AW84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43" s="71" t="str" cm="1">
        <f t="array" ref="AX84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43" s="71"/>
      <c r="AZ843" s="71"/>
      <c r="BA843" s="71" t="s">
        <v>9117</v>
      </c>
      <c r="BB843" s="73" t="s">
        <v>9118</v>
      </c>
      <c r="BC843" s="36"/>
      <c r="BD843" s="35"/>
    </row>
    <row r="844" spans="1:56" ht="75" customHeight="1">
      <c r="A844" s="70">
        <v>843</v>
      </c>
      <c r="B844" s="71" t="s">
        <v>9119</v>
      </c>
      <c r="C844" s="71" t="s">
        <v>735</v>
      </c>
      <c r="D844" s="71" t="s">
        <v>9120</v>
      </c>
      <c r="E844" s="71" t="s">
        <v>1575</v>
      </c>
      <c r="F844" s="71" t="s">
        <v>231</v>
      </c>
      <c r="G844" s="71" t="s">
        <v>736</v>
      </c>
      <c r="H844" s="71" t="s">
        <v>217</v>
      </c>
      <c r="I844" s="71" t="s">
        <v>790</v>
      </c>
      <c r="J844" s="71" t="s">
        <v>1432</v>
      </c>
      <c r="K844" s="71" t="s">
        <v>218</v>
      </c>
      <c r="L844" s="71" t="s">
        <v>9121</v>
      </c>
      <c r="M844" s="71" t="s">
        <v>9122</v>
      </c>
      <c r="N844" s="71"/>
      <c r="O844" s="71"/>
      <c r="P844" s="71"/>
      <c r="Q844" s="71"/>
      <c r="R844" s="71"/>
      <c r="S844" s="71"/>
      <c r="T844" s="71"/>
      <c r="U844" s="71"/>
      <c r="V844" s="71"/>
      <c r="W844" s="71"/>
      <c r="X844" s="71"/>
      <c r="Y844" s="71"/>
      <c r="Z844" s="71"/>
      <c r="AA844" s="71"/>
      <c r="AB844" s="71" t="s">
        <v>64</v>
      </c>
      <c r="AC844" s="71" t="s">
        <v>65</v>
      </c>
      <c r="AD844" s="71" t="s">
        <v>62</v>
      </c>
      <c r="AE844" s="71" t="s">
        <v>62</v>
      </c>
      <c r="AF844" s="71" t="s">
        <v>63</v>
      </c>
      <c r="AG844" s="71"/>
      <c r="AH844" s="71" t="s">
        <v>66</v>
      </c>
      <c r="AI844" s="71" t="s">
        <v>63</v>
      </c>
      <c r="AJ844" s="71" t="s">
        <v>63</v>
      </c>
      <c r="AK844" s="71" t="s">
        <v>63</v>
      </c>
      <c r="AL844" s="71" t="s">
        <v>62</v>
      </c>
      <c r="AM844" s="71" t="s">
        <v>63</v>
      </c>
      <c r="AN844" s="71"/>
      <c r="AO844" s="71"/>
      <c r="AP844" s="71" t="s">
        <v>9123</v>
      </c>
      <c r="AQ844" s="71" t="s">
        <v>790</v>
      </c>
      <c r="AR844" s="71" t="s">
        <v>62</v>
      </c>
      <c r="AS844" s="71"/>
      <c r="AT844" s="71" t="s">
        <v>63</v>
      </c>
      <c r="AU844" s="71"/>
      <c r="AV844" s="79" t="str" cm="1">
        <f t="array" ref="AV84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44" s="79" t="str" cm="1">
        <f t="array" ref="AW84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44" s="71" t="str" cm="1">
        <f t="array" ref="AX84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44" s="71"/>
      <c r="AZ844" s="71"/>
      <c r="BA844" s="71" t="s">
        <v>9124</v>
      </c>
      <c r="BB844" s="73" t="s">
        <v>9125</v>
      </c>
      <c r="BC844" s="36"/>
      <c r="BD844" s="35"/>
    </row>
    <row r="845" spans="1:56" ht="75" customHeight="1">
      <c r="A845" s="70">
        <v>844</v>
      </c>
      <c r="B845" s="71" t="s">
        <v>9126</v>
      </c>
      <c r="C845" s="71" t="s">
        <v>735</v>
      </c>
      <c r="D845" s="71" t="s">
        <v>9127</v>
      </c>
      <c r="E845" s="71" t="s">
        <v>1442</v>
      </c>
      <c r="F845" s="71" t="s">
        <v>231</v>
      </c>
      <c r="G845" s="71" t="s">
        <v>736</v>
      </c>
      <c r="H845" s="71" t="s">
        <v>217</v>
      </c>
      <c r="I845" s="71" t="s">
        <v>790</v>
      </c>
      <c r="J845" s="71" t="s">
        <v>1432</v>
      </c>
      <c r="K845" s="71" t="s">
        <v>218</v>
      </c>
      <c r="L845" s="71" t="s">
        <v>9128</v>
      </c>
      <c r="M845" s="71" t="s">
        <v>9129</v>
      </c>
      <c r="N845" s="71"/>
      <c r="O845" s="71"/>
      <c r="P845" s="71"/>
      <c r="Q845" s="71"/>
      <c r="R845" s="71"/>
      <c r="S845" s="71"/>
      <c r="T845" s="71"/>
      <c r="U845" s="71"/>
      <c r="V845" s="71"/>
      <c r="W845" s="71"/>
      <c r="X845" s="71"/>
      <c r="Y845" s="71"/>
      <c r="Z845" s="71"/>
      <c r="AA845" s="71"/>
      <c r="AB845" s="71" t="s">
        <v>64</v>
      </c>
      <c r="AC845" s="71" t="s">
        <v>65</v>
      </c>
      <c r="AD845" s="71" t="s">
        <v>62</v>
      </c>
      <c r="AE845" s="71" t="s">
        <v>62</v>
      </c>
      <c r="AF845" s="71" t="s">
        <v>63</v>
      </c>
      <c r="AG845" s="71"/>
      <c r="AH845" s="71" t="s">
        <v>66</v>
      </c>
      <c r="AI845" s="71" t="s">
        <v>63</v>
      </c>
      <c r="AJ845" s="71" t="s">
        <v>63</v>
      </c>
      <c r="AK845" s="71" t="s">
        <v>63</v>
      </c>
      <c r="AL845" s="71" t="s">
        <v>62</v>
      </c>
      <c r="AM845" s="71" t="s">
        <v>63</v>
      </c>
      <c r="AN845" s="71"/>
      <c r="AO845" s="71"/>
      <c r="AP845" s="71" t="s">
        <v>9130</v>
      </c>
      <c r="AQ845" s="71" t="s">
        <v>790</v>
      </c>
      <c r="AR845" s="71" t="s">
        <v>62</v>
      </c>
      <c r="AS845" s="71"/>
      <c r="AT845" s="71" t="s">
        <v>63</v>
      </c>
      <c r="AU845" s="71"/>
      <c r="AV845" s="79" t="str" cm="1">
        <f t="array" ref="AV84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45" s="79" t="str" cm="1">
        <f t="array" ref="AW84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45" s="71" t="str" cm="1">
        <f t="array" ref="AX84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45" s="71"/>
      <c r="AZ845" s="71"/>
      <c r="BA845" s="71" t="s">
        <v>9131</v>
      </c>
      <c r="BB845" s="73" t="s">
        <v>9132</v>
      </c>
      <c r="BC845" s="36"/>
      <c r="BD845" s="35"/>
    </row>
    <row r="846" spans="1:56" ht="75" customHeight="1">
      <c r="A846" s="70">
        <v>845</v>
      </c>
      <c r="B846" s="71" t="s">
        <v>9133</v>
      </c>
      <c r="C846" s="71" t="s">
        <v>735</v>
      </c>
      <c r="D846" s="71" t="s">
        <v>9134</v>
      </c>
      <c r="E846" s="71" t="s">
        <v>1751</v>
      </c>
      <c r="F846" s="71" t="s">
        <v>231</v>
      </c>
      <c r="G846" s="71" t="s">
        <v>736</v>
      </c>
      <c r="H846" s="71" t="s">
        <v>217</v>
      </c>
      <c r="I846" s="71" t="s">
        <v>194</v>
      </c>
      <c r="J846" s="71" t="s">
        <v>1432</v>
      </c>
      <c r="K846" s="71" t="s">
        <v>315</v>
      </c>
      <c r="L846" s="71" t="s">
        <v>9135</v>
      </c>
      <c r="M846" s="71" t="s">
        <v>9136</v>
      </c>
      <c r="N846" s="71"/>
      <c r="O846" s="71"/>
      <c r="P846" s="71"/>
      <c r="Q846" s="71"/>
      <c r="R846" s="71"/>
      <c r="S846" s="71"/>
      <c r="T846" s="71"/>
      <c r="U846" s="71"/>
      <c r="V846" s="71"/>
      <c r="W846" s="71"/>
      <c r="X846" s="71"/>
      <c r="Y846" s="71"/>
      <c r="Z846" s="71"/>
      <c r="AA846" s="71"/>
      <c r="AB846" s="71" t="s">
        <v>64</v>
      </c>
      <c r="AC846" s="71" t="s">
        <v>65</v>
      </c>
      <c r="AD846" s="71" t="s">
        <v>62</v>
      </c>
      <c r="AE846" s="71" t="s">
        <v>62</v>
      </c>
      <c r="AF846" s="71" t="s">
        <v>63</v>
      </c>
      <c r="AG846" s="71"/>
      <c r="AH846" s="71" t="s">
        <v>66</v>
      </c>
      <c r="AI846" s="71" t="s">
        <v>63</v>
      </c>
      <c r="AJ846" s="71" t="s">
        <v>63</v>
      </c>
      <c r="AK846" s="71" t="s">
        <v>63</v>
      </c>
      <c r="AL846" s="71" t="s">
        <v>63</v>
      </c>
      <c r="AM846" s="71" t="s">
        <v>63</v>
      </c>
      <c r="AN846" s="71"/>
      <c r="AO846" s="71"/>
      <c r="AP846" s="71" t="s">
        <v>9137</v>
      </c>
      <c r="AQ846" s="71" t="s">
        <v>465</v>
      </c>
      <c r="AR846" s="71" t="s">
        <v>132</v>
      </c>
      <c r="AS846" s="71"/>
      <c r="AT846" s="71" t="s">
        <v>62</v>
      </c>
      <c r="AU846" s="71"/>
      <c r="AV846" s="79" t="str" cm="1">
        <f t="array" ref="AV84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46" s="79" t="str" cm="1">
        <f t="array" ref="AW84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46" s="71" t="str" cm="1">
        <f t="array" ref="AX84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46" s="71"/>
      <c r="AZ846" s="71"/>
      <c r="BA846" s="71" t="s">
        <v>9138</v>
      </c>
      <c r="BB846" s="73"/>
      <c r="BC846" s="36"/>
      <c r="BD846" s="35"/>
    </row>
    <row r="847" spans="1:56" ht="75" customHeight="1">
      <c r="A847" s="70">
        <v>846</v>
      </c>
      <c r="B847" s="71" t="s">
        <v>9139</v>
      </c>
      <c r="C847" s="71" t="s">
        <v>735</v>
      </c>
      <c r="D847" s="71" t="s">
        <v>9140</v>
      </c>
      <c r="E847" s="71" t="s">
        <v>1478</v>
      </c>
      <c r="F847" s="71" t="s">
        <v>231</v>
      </c>
      <c r="G847" s="71" t="s">
        <v>736</v>
      </c>
      <c r="H847" s="71" t="s">
        <v>217</v>
      </c>
      <c r="I847" s="71" t="s">
        <v>2157</v>
      </c>
      <c r="J847" s="71" t="s">
        <v>1432</v>
      </c>
      <c r="K847" s="71" t="s">
        <v>243</v>
      </c>
      <c r="L847" s="71" t="s">
        <v>9141</v>
      </c>
      <c r="M847" s="71" t="s">
        <v>9142</v>
      </c>
      <c r="N847" s="71"/>
      <c r="O847" s="71"/>
      <c r="P847" s="71"/>
      <c r="Q847" s="71"/>
      <c r="R847" s="71"/>
      <c r="S847" s="71"/>
      <c r="T847" s="71"/>
      <c r="U847" s="71"/>
      <c r="V847" s="71"/>
      <c r="W847" s="71"/>
      <c r="X847" s="71"/>
      <c r="Y847" s="71"/>
      <c r="Z847" s="71"/>
      <c r="AA847" s="71"/>
      <c r="AB847" s="71" t="s">
        <v>64</v>
      </c>
      <c r="AC847" s="71" t="s">
        <v>65</v>
      </c>
      <c r="AD847" s="71" t="s">
        <v>62</v>
      </c>
      <c r="AE847" s="71" t="s">
        <v>63</v>
      </c>
      <c r="AF847" s="71" t="s">
        <v>63</v>
      </c>
      <c r="AG847" s="71"/>
      <c r="AH847" s="71" t="s">
        <v>66</v>
      </c>
      <c r="AI847" s="71" t="s">
        <v>63</v>
      </c>
      <c r="AJ847" s="71" t="s">
        <v>63</v>
      </c>
      <c r="AK847" s="71" t="s">
        <v>63</v>
      </c>
      <c r="AL847" s="71" t="s">
        <v>62</v>
      </c>
      <c r="AM847" s="71" t="s">
        <v>63</v>
      </c>
      <c r="AN847" s="71"/>
      <c r="AO847" s="71"/>
      <c r="AP847" s="71" t="s">
        <v>9143</v>
      </c>
      <c r="AQ847" s="71" t="s">
        <v>2157</v>
      </c>
      <c r="AR847" s="71" t="s">
        <v>62</v>
      </c>
      <c r="AS847" s="71"/>
      <c r="AT847" s="71" t="s">
        <v>63</v>
      </c>
      <c r="AU847" s="71"/>
      <c r="AV847" s="79" t="str" cm="1">
        <f t="array" ref="AV84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47" s="79" t="str" cm="1">
        <f t="array" ref="AW84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47" s="71" t="str" cm="1">
        <f t="array" ref="AX84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47" s="71"/>
      <c r="AZ847" s="71"/>
      <c r="BA847" s="71" t="s">
        <v>9144</v>
      </c>
      <c r="BB847" s="73" t="s">
        <v>9145</v>
      </c>
      <c r="BC847" s="36"/>
      <c r="BD847" s="35"/>
    </row>
    <row r="848" spans="1:56" ht="75" customHeight="1">
      <c r="A848" s="70">
        <v>847</v>
      </c>
      <c r="B848" s="71" t="s">
        <v>9146</v>
      </c>
      <c r="C848" s="71" t="s">
        <v>706</v>
      </c>
      <c r="D848" s="71" t="s">
        <v>9147</v>
      </c>
      <c r="E848" s="71" t="s">
        <v>1502</v>
      </c>
      <c r="F848" s="71" t="s">
        <v>54</v>
      </c>
      <c r="G848" s="71" t="s">
        <v>125</v>
      </c>
      <c r="H848" s="71" t="s">
        <v>233</v>
      </c>
      <c r="I848" s="71" t="s">
        <v>2144</v>
      </c>
      <c r="J848" s="71" t="s">
        <v>1432</v>
      </c>
      <c r="K848" s="71" t="s">
        <v>243</v>
      </c>
      <c r="L848" s="71" t="s">
        <v>9148</v>
      </c>
      <c r="M848" s="71" t="s">
        <v>9149</v>
      </c>
      <c r="N848" s="71"/>
      <c r="O848" s="71" t="s">
        <v>1668</v>
      </c>
      <c r="P848" s="71" t="s">
        <v>60</v>
      </c>
      <c r="Q848" s="71" t="s">
        <v>431</v>
      </c>
      <c r="R848" s="71" t="s">
        <v>189</v>
      </c>
      <c r="S848" s="71" t="s">
        <v>62</v>
      </c>
      <c r="T848" s="71" t="s">
        <v>62</v>
      </c>
      <c r="U848" s="71" t="s">
        <v>62</v>
      </c>
      <c r="V848" s="71" t="s">
        <v>62</v>
      </c>
      <c r="W848" s="71" t="s">
        <v>63</v>
      </c>
      <c r="X848" s="71" t="s">
        <v>63</v>
      </c>
      <c r="Y848" s="71" t="s">
        <v>62</v>
      </c>
      <c r="Z848" s="71" t="s">
        <v>63</v>
      </c>
      <c r="AA848" s="71" t="s">
        <v>63</v>
      </c>
      <c r="AB848" s="71" t="s">
        <v>64</v>
      </c>
      <c r="AC848" s="71" t="s">
        <v>65</v>
      </c>
      <c r="AD848" s="71" t="s">
        <v>62</v>
      </c>
      <c r="AE848" s="71" t="s">
        <v>62</v>
      </c>
      <c r="AF848" s="71" t="s">
        <v>62</v>
      </c>
      <c r="AG848" s="71" t="s">
        <v>63</v>
      </c>
      <c r="AH848" s="71" t="s">
        <v>85</v>
      </c>
      <c r="AI848" s="71" t="s">
        <v>63</v>
      </c>
      <c r="AJ848" s="71" t="s">
        <v>63</v>
      </c>
      <c r="AK848" s="71" t="s">
        <v>63</v>
      </c>
      <c r="AL848" s="71" t="s">
        <v>62</v>
      </c>
      <c r="AM848" s="71" t="s">
        <v>132</v>
      </c>
      <c r="AN848" s="71"/>
      <c r="AO848" s="71"/>
      <c r="AP848" s="71" t="s">
        <v>9150</v>
      </c>
      <c r="AQ848" s="71" t="s">
        <v>250</v>
      </c>
      <c r="AR848" s="71" t="s">
        <v>62</v>
      </c>
      <c r="AS848" s="71"/>
      <c r="AT848" s="71" t="s">
        <v>63</v>
      </c>
      <c r="AU848" s="71" t="s">
        <v>72</v>
      </c>
      <c r="AV848" s="79" t="str" cm="1">
        <f t="array" ref="AV84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48" s="79" t="str" cm="1">
        <f t="array" ref="AW84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48" s="71" t="str" cm="1">
        <f t="array" ref="AX84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848" s="71" t="s">
        <v>63</v>
      </c>
      <c r="AZ848" s="71"/>
      <c r="BA848" s="71" t="s">
        <v>9151</v>
      </c>
      <c r="BB848" s="73" t="s">
        <v>252</v>
      </c>
      <c r="BC848" s="36"/>
      <c r="BD848" s="35"/>
    </row>
    <row r="849" spans="1:56" ht="75" customHeight="1">
      <c r="A849" s="70">
        <v>848</v>
      </c>
      <c r="B849" s="71" t="s">
        <v>9152</v>
      </c>
      <c r="C849" s="71" t="s">
        <v>9153</v>
      </c>
      <c r="D849" s="71" t="s">
        <v>9154</v>
      </c>
      <c r="E849" s="71" t="s">
        <v>4413</v>
      </c>
      <c r="F849" s="71" t="s">
        <v>54</v>
      </c>
      <c r="G849" s="71" t="s">
        <v>125</v>
      </c>
      <c r="H849" s="71" t="s">
        <v>233</v>
      </c>
      <c r="I849" s="71" t="s">
        <v>842</v>
      </c>
      <c r="J849" s="71" t="s">
        <v>1432</v>
      </c>
      <c r="K849" s="71" t="s">
        <v>315</v>
      </c>
      <c r="L849" s="71" t="s">
        <v>9155</v>
      </c>
      <c r="M849" s="71" t="s">
        <v>9156</v>
      </c>
      <c r="N849" s="71" t="s">
        <v>1710</v>
      </c>
      <c r="O849" s="71" t="s">
        <v>1668</v>
      </c>
      <c r="P849" s="71" t="s">
        <v>60</v>
      </c>
      <c r="Q849" s="71" t="s">
        <v>81</v>
      </c>
      <c r="R849" s="71" t="s">
        <v>1669</v>
      </c>
      <c r="S849" s="71" t="s">
        <v>62</v>
      </c>
      <c r="T849" s="71" t="s">
        <v>62</v>
      </c>
      <c r="U849" s="71" t="s">
        <v>62</v>
      </c>
      <c r="V849" s="71" t="s">
        <v>62</v>
      </c>
      <c r="W849" s="71" t="s">
        <v>63</v>
      </c>
      <c r="X849" s="71" t="s">
        <v>62</v>
      </c>
      <c r="Y849" s="71" t="s">
        <v>62</v>
      </c>
      <c r="Z849" s="71" t="s">
        <v>63</v>
      </c>
      <c r="AA849" s="71" t="s">
        <v>62</v>
      </c>
      <c r="AB849" s="71" t="s">
        <v>64</v>
      </c>
      <c r="AC849" s="71" t="s">
        <v>84</v>
      </c>
      <c r="AD849" s="71" t="s">
        <v>62</v>
      </c>
      <c r="AE849" s="71" t="s">
        <v>62</v>
      </c>
      <c r="AF849" s="71" t="s">
        <v>63</v>
      </c>
      <c r="AG849" s="71" t="s">
        <v>63</v>
      </c>
      <c r="AH849" s="71" t="s">
        <v>85</v>
      </c>
      <c r="AI849" s="71" t="s">
        <v>63</v>
      </c>
      <c r="AJ849" s="71" t="s">
        <v>63</v>
      </c>
      <c r="AK849" s="71" t="s">
        <v>63</v>
      </c>
      <c r="AL849" s="71" t="s">
        <v>63</v>
      </c>
      <c r="AM849" s="71" t="s">
        <v>63</v>
      </c>
      <c r="AN849" s="71" t="s">
        <v>9157</v>
      </c>
      <c r="AO849" s="71" t="s">
        <v>9158</v>
      </c>
      <c r="AP849" s="71" t="s">
        <v>7408</v>
      </c>
      <c r="AQ849" s="71" t="s">
        <v>465</v>
      </c>
      <c r="AR849" s="71" t="s">
        <v>63</v>
      </c>
      <c r="AS849" s="71"/>
      <c r="AT849" s="71" t="s">
        <v>62</v>
      </c>
      <c r="AU849" s="71" t="s">
        <v>1713</v>
      </c>
      <c r="AV849" s="79" cm="1">
        <f t="array" ref="AV84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849" s="79" cm="1">
        <f t="array" ref="AW84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849" s="71" t="str" cm="1">
        <f t="array" ref="AX84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849" s="71" t="s">
        <v>63</v>
      </c>
      <c r="AZ849" s="71"/>
      <c r="BA849" s="71" t="s">
        <v>9159</v>
      </c>
      <c r="BB849" s="73" t="s">
        <v>9160</v>
      </c>
      <c r="BC849" s="36"/>
      <c r="BD849" s="35"/>
    </row>
    <row r="850" spans="1:56" ht="75" customHeight="1">
      <c r="A850" s="70">
        <v>849</v>
      </c>
      <c r="B850" s="71" t="s">
        <v>9161</v>
      </c>
      <c r="C850" s="71" t="s">
        <v>9162</v>
      </c>
      <c r="D850" s="71" t="s">
        <v>9163</v>
      </c>
      <c r="E850" s="71" t="s">
        <v>1486</v>
      </c>
      <c r="F850" s="71" t="s">
        <v>54</v>
      </c>
      <c r="G850" s="71" t="s">
        <v>125</v>
      </c>
      <c r="H850" s="71" t="s">
        <v>233</v>
      </c>
      <c r="I850" s="71" t="s">
        <v>428</v>
      </c>
      <c r="J850" s="71" t="s">
        <v>1432</v>
      </c>
      <c r="K850" s="71" t="s">
        <v>315</v>
      </c>
      <c r="L850" s="71" t="s">
        <v>9164</v>
      </c>
      <c r="M850" s="71" t="s">
        <v>9165</v>
      </c>
      <c r="N850" s="71" t="s">
        <v>1505</v>
      </c>
      <c r="O850" s="71" t="s">
        <v>1435</v>
      </c>
      <c r="P850" s="71" t="s">
        <v>60</v>
      </c>
      <c r="Q850" s="71" t="s">
        <v>81</v>
      </c>
      <c r="R850" s="71" t="s">
        <v>373</v>
      </c>
      <c r="S850" s="71" t="s">
        <v>62</v>
      </c>
      <c r="T850" s="71" t="s">
        <v>62</v>
      </c>
      <c r="U850" s="71" t="s">
        <v>62</v>
      </c>
      <c r="V850" s="71" t="s">
        <v>63</v>
      </c>
      <c r="W850" s="71" t="s">
        <v>63</v>
      </c>
      <c r="X850" s="71" t="s">
        <v>62</v>
      </c>
      <c r="Y850" s="71" t="s">
        <v>62</v>
      </c>
      <c r="Z850" s="71" t="s">
        <v>63</v>
      </c>
      <c r="AA850" s="71" t="s">
        <v>62</v>
      </c>
      <c r="AB850" s="71" t="s">
        <v>64</v>
      </c>
      <c r="AC850" s="71" t="s">
        <v>100</v>
      </c>
      <c r="AD850" s="71" t="s">
        <v>62</v>
      </c>
      <c r="AE850" s="71" t="s">
        <v>62</v>
      </c>
      <c r="AF850" s="71" t="s">
        <v>63</v>
      </c>
      <c r="AG850" s="71" t="s">
        <v>63</v>
      </c>
      <c r="AH850" s="71" t="s">
        <v>85</v>
      </c>
      <c r="AI850" s="71" t="s">
        <v>63</v>
      </c>
      <c r="AJ850" s="71" t="s">
        <v>63</v>
      </c>
      <c r="AK850" s="71" t="s">
        <v>63</v>
      </c>
      <c r="AL850" s="71" t="s">
        <v>62</v>
      </c>
      <c r="AM850" s="71" t="s">
        <v>62</v>
      </c>
      <c r="AN850" s="71" t="s">
        <v>9166</v>
      </c>
      <c r="AO850" s="71" t="s">
        <v>9167</v>
      </c>
      <c r="AP850" s="71" t="s">
        <v>9168</v>
      </c>
      <c r="AQ850" s="71" t="s">
        <v>366</v>
      </c>
      <c r="AR850" s="71" t="s">
        <v>63</v>
      </c>
      <c r="AS850" s="71"/>
      <c r="AT850" s="71" t="s">
        <v>62</v>
      </c>
      <c r="AU850" s="71" t="s">
        <v>1673</v>
      </c>
      <c r="AV850" s="79" cm="1">
        <f t="array" ref="AV85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7.0000000000000007E-2</v>
      </c>
      <c r="AW850" s="79" cm="1">
        <f t="array" ref="AW85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7.0000000000000007E-2</v>
      </c>
      <c r="AX850" s="71" t="str" cm="1">
        <f t="array" ref="AX85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850" s="71" t="s">
        <v>62</v>
      </c>
      <c r="AZ850" s="71" t="s">
        <v>9169</v>
      </c>
      <c r="BA850" s="71" t="s">
        <v>9170</v>
      </c>
      <c r="BB850" s="73"/>
      <c r="BC850" s="36"/>
      <c r="BD850" s="35"/>
    </row>
    <row r="851" spans="1:56" ht="75" customHeight="1">
      <c r="A851" s="70">
        <v>850</v>
      </c>
      <c r="B851" s="71" t="s">
        <v>9171</v>
      </c>
      <c r="C851" s="71" t="s">
        <v>264</v>
      </c>
      <c r="D851" s="71" t="s">
        <v>9172</v>
      </c>
      <c r="E851" s="71" t="s">
        <v>1478</v>
      </c>
      <c r="F851" s="71" t="s">
        <v>54</v>
      </c>
      <c r="G851" s="71" t="s">
        <v>125</v>
      </c>
      <c r="H851" s="71" t="s">
        <v>56</v>
      </c>
      <c r="I851" s="71" t="s">
        <v>9173</v>
      </c>
      <c r="J851" s="71" t="s">
        <v>4527</v>
      </c>
      <c r="K851" s="71" t="s">
        <v>1738</v>
      </c>
      <c r="L851" s="71" t="s">
        <v>9174</v>
      </c>
      <c r="M851" s="71" t="s">
        <v>9175</v>
      </c>
      <c r="N851" s="71" t="s">
        <v>1575</v>
      </c>
      <c r="O851" s="71" t="s">
        <v>1609</v>
      </c>
      <c r="P851" s="71" t="s">
        <v>60</v>
      </c>
      <c r="Q851" s="71" t="s">
        <v>81</v>
      </c>
      <c r="R851" s="71" t="s">
        <v>1669</v>
      </c>
      <c r="S851" s="71" t="s">
        <v>62</v>
      </c>
      <c r="T851" s="71" t="s">
        <v>62</v>
      </c>
      <c r="U851" s="71" t="s">
        <v>62</v>
      </c>
      <c r="V851" s="71" t="s">
        <v>62</v>
      </c>
      <c r="W851" s="71" t="s">
        <v>62</v>
      </c>
      <c r="X851" s="71" t="s">
        <v>62</v>
      </c>
      <c r="Y851" s="71" t="s">
        <v>62</v>
      </c>
      <c r="Z851" s="71" t="s">
        <v>63</v>
      </c>
      <c r="AA851" s="71" t="s">
        <v>62</v>
      </c>
      <c r="AB851" s="71" t="s">
        <v>142</v>
      </c>
      <c r="AC851" s="71" t="s">
        <v>100</v>
      </c>
      <c r="AD851" s="71" t="s">
        <v>62</v>
      </c>
      <c r="AE851" s="71" t="s">
        <v>62</v>
      </c>
      <c r="AF851" s="71" t="s">
        <v>62</v>
      </c>
      <c r="AG851" s="71" t="s">
        <v>62</v>
      </c>
      <c r="AH851" s="71" t="s">
        <v>85</v>
      </c>
      <c r="AI851" s="71" t="s">
        <v>63</v>
      </c>
      <c r="AJ851" s="71" t="s">
        <v>63</v>
      </c>
      <c r="AK851" s="71" t="s">
        <v>63</v>
      </c>
      <c r="AL851" s="71" t="s">
        <v>63</v>
      </c>
      <c r="AM851" s="71" t="s">
        <v>62</v>
      </c>
      <c r="AN851" s="71" t="s">
        <v>9176</v>
      </c>
      <c r="AO851" s="71" t="s">
        <v>9177</v>
      </c>
      <c r="AP851" s="71" t="s">
        <v>9178</v>
      </c>
      <c r="AQ851" s="71" t="s">
        <v>465</v>
      </c>
      <c r="AR851" s="71" t="s">
        <v>63</v>
      </c>
      <c r="AS851" s="71"/>
      <c r="AT851" s="71" t="s">
        <v>63</v>
      </c>
      <c r="AU851" s="71" t="s">
        <v>1685</v>
      </c>
      <c r="AV851" s="79" cm="1">
        <f t="array" ref="AV85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0.08</v>
      </c>
      <c r="AW851" s="79" cm="1">
        <f t="array" ref="AW85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0.08</v>
      </c>
      <c r="AX851" s="71" t="str" cm="1">
        <f t="array" ref="AX85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851" s="71" t="s">
        <v>63</v>
      </c>
      <c r="AZ851" s="71"/>
      <c r="BA851" s="71" t="s">
        <v>9179</v>
      </c>
      <c r="BB851" s="73" t="s">
        <v>149</v>
      </c>
      <c r="BC851" s="36"/>
      <c r="BD851" s="35"/>
    </row>
    <row r="852" spans="1:56" ht="75" customHeight="1">
      <c r="A852" s="70">
        <v>851</v>
      </c>
      <c r="B852" s="71" t="s">
        <v>9180</v>
      </c>
      <c r="C852" s="71" t="s">
        <v>735</v>
      </c>
      <c r="D852" s="71" t="s">
        <v>9181</v>
      </c>
      <c r="E852" s="71" t="s">
        <v>1710</v>
      </c>
      <c r="F852" s="71" t="s">
        <v>231</v>
      </c>
      <c r="G852" s="71" t="s">
        <v>584</v>
      </c>
      <c r="H852" s="71" t="s">
        <v>217</v>
      </c>
      <c r="I852" s="71" t="s">
        <v>194</v>
      </c>
      <c r="J852" s="71" t="s">
        <v>1432</v>
      </c>
      <c r="K852" s="71" t="s">
        <v>315</v>
      </c>
      <c r="L852" s="71" t="s">
        <v>9182</v>
      </c>
      <c r="M852" s="71" t="s">
        <v>9183</v>
      </c>
      <c r="N852" s="71"/>
      <c r="O852" s="71"/>
      <c r="P852" s="71"/>
      <c r="Q852" s="71"/>
      <c r="R852" s="71"/>
      <c r="S852" s="71"/>
      <c r="T852" s="71"/>
      <c r="U852" s="71"/>
      <c r="V852" s="71"/>
      <c r="W852" s="71"/>
      <c r="X852" s="71"/>
      <c r="Y852" s="71"/>
      <c r="Z852" s="71"/>
      <c r="AA852" s="71"/>
      <c r="AB852" s="71" t="s">
        <v>64</v>
      </c>
      <c r="AC852" s="71" t="s">
        <v>65</v>
      </c>
      <c r="AD852" s="71" t="s">
        <v>62</v>
      </c>
      <c r="AE852" s="71" t="s">
        <v>62</v>
      </c>
      <c r="AF852" s="71" t="s">
        <v>63</v>
      </c>
      <c r="AG852" s="71"/>
      <c r="AH852" s="71" t="s">
        <v>66</v>
      </c>
      <c r="AI852" s="71" t="s">
        <v>63</v>
      </c>
      <c r="AJ852" s="71" t="s">
        <v>62</v>
      </c>
      <c r="AK852" s="71" t="s">
        <v>63</v>
      </c>
      <c r="AL852" s="71" t="s">
        <v>132</v>
      </c>
      <c r="AM852" s="71" t="s">
        <v>63</v>
      </c>
      <c r="AN852" s="71"/>
      <c r="AO852" s="71"/>
      <c r="AP852" s="71" t="s">
        <v>9184</v>
      </c>
      <c r="AQ852" s="71" t="s">
        <v>465</v>
      </c>
      <c r="AR852" s="71" t="s">
        <v>132</v>
      </c>
      <c r="AS852" s="71"/>
      <c r="AT852" s="71" t="s">
        <v>62</v>
      </c>
      <c r="AU852" s="71"/>
      <c r="AV852" s="79" t="str" cm="1">
        <f t="array" ref="AV85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52" s="79" t="str" cm="1">
        <f t="array" ref="AW85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52" s="71" t="str" cm="1">
        <f t="array" ref="AX85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52" s="71"/>
      <c r="AZ852" s="71"/>
      <c r="BA852" s="71" t="s">
        <v>9185</v>
      </c>
      <c r="BB852" s="73"/>
      <c r="BC852" s="36"/>
      <c r="BD852" s="35"/>
    </row>
    <row r="853" spans="1:56" ht="75" customHeight="1">
      <c r="A853" s="70">
        <v>852</v>
      </c>
      <c r="B853" s="71" t="s">
        <v>8620</v>
      </c>
      <c r="C853" s="71" t="s">
        <v>1309</v>
      </c>
      <c r="D853" s="71" t="s">
        <v>9186</v>
      </c>
      <c r="E853" s="71" t="s">
        <v>1502</v>
      </c>
      <c r="F853" s="71" t="s">
        <v>231</v>
      </c>
      <c r="G853" s="71" t="s">
        <v>1311</v>
      </c>
      <c r="H853" s="71" t="s">
        <v>217</v>
      </c>
      <c r="I853" s="71" t="s">
        <v>250</v>
      </c>
      <c r="J853" s="71" t="s">
        <v>1432</v>
      </c>
      <c r="K853" s="71" t="s">
        <v>243</v>
      </c>
      <c r="L853" s="71" t="s">
        <v>9187</v>
      </c>
      <c r="M853" s="71" t="s">
        <v>9188</v>
      </c>
      <c r="N853" s="71" t="s">
        <v>1478</v>
      </c>
      <c r="O853" s="71" t="s">
        <v>1506</v>
      </c>
      <c r="P853" s="71"/>
      <c r="Q853" s="71"/>
      <c r="R853" s="71"/>
      <c r="S853" s="71"/>
      <c r="T853" s="71"/>
      <c r="U853" s="71"/>
      <c r="V853" s="71"/>
      <c r="W853" s="71"/>
      <c r="X853" s="71"/>
      <c r="Y853" s="71"/>
      <c r="Z853" s="71"/>
      <c r="AA853" s="71"/>
      <c r="AB853" s="71" t="s">
        <v>64</v>
      </c>
      <c r="AC853" s="71" t="s">
        <v>65</v>
      </c>
      <c r="AD853" s="71" t="s">
        <v>62</v>
      </c>
      <c r="AE853" s="71" t="s">
        <v>62</v>
      </c>
      <c r="AF853" s="71" t="s">
        <v>63</v>
      </c>
      <c r="AG853" s="71"/>
      <c r="AH853" s="71" t="s">
        <v>85</v>
      </c>
      <c r="AI853" s="71" t="s">
        <v>63</v>
      </c>
      <c r="AJ853" s="71" t="s">
        <v>63</v>
      </c>
      <c r="AK853" s="71" t="s">
        <v>63</v>
      </c>
      <c r="AL853" s="71" t="s">
        <v>62</v>
      </c>
      <c r="AM853" s="71" t="s">
        <v>63</v>
      </c>
      <c r="AN853" s="71"/>
      <c r="AO853" s="71"/>
      <c r="AP853" s="71" t="s">
        <v>9189</v>
      </c>
      <c r="AQ853" s="71" t="s">
        <v>250</v>
      </c>
      <c r="AR853" s="71" t="s">
        <v>62</v>
      </c>
      <c r="AS853" s="71"/>
      <c r="AT853" s="71" t="s">
        <v>63</v>
      </c>
      <c r="AU853" s="71"/>
      <c r="AV853" s="79" t="str" cm="1">
        <f t="array" ref="AV85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53" s="79" t="str" cm="1">
        <f t="array" ref="AW85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53" s="71" t="str" cm="1">
        <f t="array" ref="AX85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53" s="71"/>
      <c r="AZ853" s="71"/>
      <c r="BA853" s="71" t="s">
        <v>9190</v>
      </c>
      <c r="BB853" s="73" t="s">
        <v>9191</v>
      </c>
      <c r="BC853" s="36"/>
      <c r="BD853" s="35"/>
    </row>
    <row r="854" spans="1:56" ht="75" customHeight="1">
      <c r="A854" s="70">
        <v>853</v>
      </c>
      <c r="B854" s="71" t="s">
        <v>9192</v>
      </c>
      <c r="C854" s="71" t="s">
        <v>735</v>
      </c>
      <c r="D854" s="71" t="s">
        <v>9193</v>
      </c>
      <c r="E854" s="71" t="s">
        <v>1505</v>
      </c>
      <c r="F854" s="71" t="s">
        <v>231</v>
      </c>
      <c r="G854" s="71" t="s">
        <v>736</v>
      </c>
      <c r="H854" s="71" t="s">
        <v>217</v>
      </c>
      <c r="I854" s="71" t="s">
        <v>608</v>
      </c>
      <c r="J854" s="71" t="s">
        <v>1432</v>
      </c>
      <c r="K854" s="71" t="s">
        <v>266</v>
      </c>
      <c r="L854" s="71" t="s">
        <v>9194</v>
      </c>
      <c r="M854" s="71" t="s">
        <v>9195</v>
      </c>
      <c r="N854" s="71"/>
      <c r="O854" s="71"/>
      <c r="P854" s="71"/>
      <c r="Q854" s="71"/>
      <c r="R854" s="71"/>
      <c r="S854" s="71"/>
      <c r="T854" s="71"/>
      <c r="U854" s="71"/>
      <c r="V854" s="71"/>
      <c r="W854" s="71"/>
      <c r="X854" s="71"/>
      <c r="Y854" s="71"/>
      <c r="Z854" s="71"/>
      <c r="AA854" s="71"/>
      <c r="AB854" s="71" t="s">
        <v>64</v>
      </c>
      <c r="AC854" s="71" t="s">
        <v>65</v>
      </c>
      <c r="AD854" s="71" t="s">
        <v>62</v>
      </c>
      <c r="AE854" s="71" t="s">
        <v>62</v>
      </c>
      <c r="AF854" s="71" t="s">
        <v>63</v>
      </c>
      <c r="AG854" s="71"/>
      <c r="AH854" s="71" t="s">
        <v>1515</v>
      </c>
      <c r="AI854" s="71" t="s">
        <v>63</v>
      </c>
      <c r="AJ854" s="71" t="s">
        <v>63</v>
      </c>
      <c r="AK854" s="71" t="s">
        <v>63</v>
      </c>
      <c r="AL854" s="71" t="s">
        <v>63</v>
      </c>
      <c r="AM854" s="71" t="s">
        <v>63</v>
      </c>
      <c r="AN854" s="71"/>
      <c r="AO854" s="71"/>
      <c r="AP854" s="71" t="s">
        <v>9196</v>
      </c>
      <c r="AQ854" s="71" t="s">
        <v>9197</v>
      </c>
      <c r="AR854" s="71" t="s">
        <v>132</v>
      </c>
      <c r="AS854" s="71"/>
      <c r="AT854" s="71" t="s">
        <v>63</v>
      </c>
      <c r="AU854" s="71"/>
      <c r="AV854" s="79" t="str" cm="1">
        <f t="array" ref="AV85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54" s="79" t="str" cm="1">
        <f t="array" ref="AW85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54" s="71" t="str" cm="1">
        <f t="array" ref="AX85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54" s="71"/>
      <c r="AZ854" s="71"/>
      <c r="BA854" s="71" t="s">
        <v>9198</v>
      </c>
      <c r="BB854" s="73" t="s">
        <v>9199</v>
      </c>
      <c r="BC854" s="36"/>
      <c r="BD854" s="35"/>
    </row>
    <row r="855" spans="1:56" ht="75" customHeight="1">
      <c r="A855" s="70">
        <v>854</v>
      </c>
      <c r="B855" s="71" t="s">
        <v>9200</v>
      </c>
      <c r="C855" s="71" t="s">
        <v>735</v>
      </c>
      <c r="D855" s="71" t="s">
        <v>9201</v>
      </c>
      <c r="E855" s="71" t="s">
        <v>1486</v>
      </c>
      <c r="F855" s="71" t="s">
        <v>231</v>
      </c>
      <c r="G855" s="71" t="s">
        <v>736</v>
      </c>
      <c r="H855" s="71" t="s">
        <v>217</v>
      </c>
      <c r="I855" s="71" t="s">
        <v>790</v>
      </c>
      <c r="J855" s="71" t="s">
        <v>1432</v>
      </c>
      <c r="K855" s="71" t="s">
        <v>218</v>
      </c>
      <c r="L855" s="71" t="s">
        <v>9202</v>
      </c>
      <c r="M855" s="71" t="s">
        <v>9203</v>
      </c>
      <c r="N855" s="71"/>
      <c r="O855" s="71"/>
      <c r="P855" s="71"/>
      <c r="Q855" s="71"/>
      <c r="R855" s="71"/>
      <c r="S855" s="71"/>
      <c r="T855" s="71"/>
      <c r="U855" s="71"/>
      <c r="V855" s="71"/>
      <c r="W855" s="71"/>
      <c r="X855" s="71"/>
      <c r="Y855" s="71"/>
      <c r="Z855" s="71"/>
      <c r="AA855" s="71"/>
      <c r="AB855" s="71" t="s">
        <v>64</v>
      </c>
      <c r="AC855" s="71" t="s">
        <v>65</v>
      </c>
      <c r="AD855" s="71" t="s">
        <v>62</v>
      </c>
      <c r="AE855" s="71" t="s">
        <v>62</v>
      </c>
      <c r="AF855" s="71" t="s">
        <v>63</v>
      </c>
      <c r="AG855" s="71"/>
      <c r="AH855" s="71" t="s">
        <v>66</v>
      </c>
      <c r="AI855" s="71" t="s">
        <v>63</v>
      </c>
      <c r="AJ855" s="71" t="s">
        <v>63</v>
      </c>
      <c r="AK855" s="71" t="s">
        <v>63</v>
      </c>
      <c r="AL855" s="71" t="s">
        <v>62</v>
      </c>
      <c r="AM855" s="71" t="s">
        <v>63</v>
      </c>
      <c r="AN855" s="71"/>
      <c r="AO855" s="71"/>
      <c r="AP855" s="71" t="s">
        <v>9204</v>
      </c>
      <c r="AQ855" s="71" t="s">
        <v>790</v>
      </c>
      <c r="AR855" s="71" t="s">
        <v>62</v>
      </c>
      <c r="AS855" s="71"/>
      <c r="AT855" s="71" t="s">
        <v>63</v>
      </c>
      <c r="AU855" s="71"/>
      <c r="AV855" s="79" t="str" cm="1">
        <f t="array" ref="AV85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55" s="79" t="str" cm="1">
        <f t="array" ref="AW85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55" s="71" t="str" cm="1">
        <f t="array" ref="AX85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55" s="71"/>
      <c r="AZ855" s="71"/>
      <c r="BA855" s="71" t="s">
        <v>9205</v>
      </c>
      <c r="BB855" s="73" t="s">
        <v>9206</v>
      </c>
      <c r="BC855" s="36"/>
      <c r="BD855" s="35"/>
    </row>
    <row r="856" spans="1:56" ht="75" customHeight="1">
      <c r="A856" s="70">
        <v>855</v>
      </c>
      <c r="B856" s="71" t="s">
        <v>9207</v>
      </c>
      <c r="C856" s="71" t="s">
        <v>735</v>
      </c>
      <c r="D856" s="71" t="s">
        <v>9208</v>
      </c>
      <c r="E856" s="71" t="s">
        <v>1461</v>
      </c>
      <c r="F856" s="71" t="s">
        <v>231</v>
      </c>
      <c r="G856" s="71" t="s">
        <v>736</v>
      </c>
      <c r="H856" s="71" t="s">
        <v>217</v>
      </c>
      <c r="I856" s="71" t="s">
        <v>2162</v>
      </c>
      <c r="J856" s="71" t="s">
        <v>1432</v>
      </c>
      <c r="K856" s="71" t="s">
        <v>315</v>
      </c>
      <c r="L856" s="71" t="s">
        <v>9209</v>
      </c>
      <c r="M856" s="71" t="s">
        <v>9210</v>
      </c>
      <c r="N856" s="71"/>
      <c r="O856" s="71"/>
      <c r="P856" s="71"/>
      <c r="Q856" s="71"/>
      <c r="R856" s="71"/>
      <c r="S856" s="71"/>
      <c r="T856" s="71"/>
      <c r="U856" s="71"/>
      <c r="V856" s="71"/>
      <c r="W856" s="71"/>
      <c r="X856" s="71"/>
      <c r="Y856" s="71"/>
      <c r="Z856" s="71"/>
      <c r="AA856" s="71"/>
      <c r="AB856" s="71" t="s">
        <v>64</v>
      </c>
      <c r="AC856" s="71" t="s">
        <v>65</v>
      </c>
      <c r="AD856" s="71" t="s">
        <v>62</v>
      </c>
      <c r="AE856" s="71" t="s">
        <v>62</v>
      </c>
      <c r="AF856" s="71" t="s">
        <v>63</v>
      </c>
      <c r="AG856" s="71"/>
      <c r="AH856" s="71" t="s">
        <v>66</v>
      </c>
      <c r="AI856" s="71" t="s">
        <v>63</v>
      </c>
      <c r="AJ856" s="71" t="s">
        <v>63</v>
      </c>
      <c r="AK856" s="71" t="s">
        <v>63</v>
      </c>
      <c r="AL856" s="71" t="s">
        <v>62</v>
      </c>
      <c r="AM856" s="71" t="s">
        <v>63</v>
      </c>
      <c r="AN856" s="71"/>
      <c r="AO856" s="71"/>
      <c r="AP856" s="71" t="s">
        <v>9211</v>
      </c>
      <c r="AQ856" s="71" t="s">
        <v>9212</v>
      </c>
      <c r="AR856" s="71" t="s">
        <v>132</v>
      </c>
      <c r="AS856" s="71"/>
      <c r="AT856" s="71" t="s">
        <v>63</v>
      </c>
      <c r="AU856" s="71"/>
      <c r="AV856" s="79" t="str" cm="1">
        <f t="array" ref="AV85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56" s="79" t="str" cm="1">
        <f t="array" ref="AW85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56" s="71" t="str" cm="1">
        <f t="array" ref="AX85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56" s="71"/>
      <c r="AZ856" s="71"/>
      <c r="BA856" s="71" t="s">
        <v>9213</v>
      </c>
      <c r="BB856" s="73" t="s">
        <v>9214</v>
      </c>
      <c r="BC856" s="36"/>
      <c r="BD856" s="35"/>
    </row>
    <row r="857" spans="1:56" ht="75" customHeight="1">
      <c r="A857" s="70">
        <v>856</v>
      </c>
      <c r="B857" s="71" t="s">
        <v>9215</v>
      </c>
      <c r="C857" s="71" t="s">
        <v>7480</v>
      </c>
      <c r="D857" s="71" t="s">
        <v>9216</v>
      </c>
      <c r="E857" s="71" t="s">
        <v>1430</v>
      </c>
      <c r="F857" s="71" t="s">
        <v>54</v>
      </c>
      <c r="G857" s="71" t="s">
        <v>125</v>
      </c>
      <c r="H857" s="71" t="s">
        <v>97</v>
      </c>
      <c r="I857" s="71" t="s">
        <v>9217</v>
      </c>
      <c r="J857" s="71" t="s">
        <v>6383</v>
      </c>
      <c r="K857" s="71" t="s">
        <v>8534</v>
      </c>
      <c r="L857" s="71" t="s">
        <v>9218</v>
      </c>
      <c r="M857" s="71" t="s">
        <v>9219</v>
      </c>
      <c r="N857" s="71" t="s">
        <v>1494</v>
      </c>
      <c r="O857" s="71" t="s">
        <v>1668</v>
      </c>
      <c r="P857" s="71" t="s">
        <v>60</v>
      </c>
      <c r="Q857" s="71" t="s">
        <v>81</v>
      </c>
      <c r="R857" s="71" t="s">
        <v>1669</v>
      </c>
      <c r="S857" s="71" t="s">
        <v>62</v>
      </c>
      <c r="T857" s="71" t="s">
        <v>62</v>
      </c>
      <c r="U857" s="71" t="s">
        <v>62</v>
      </c>
      <c r="V857" s="71" t="s">
        <v>62</v>
      </c>
      <c r="W857" s="71" t="s">
        <v>62</v>
      </c>
      <c r="X857" s="71" t="s">
        <v>62</v>
      </c>
      <c r="Y857" s="71" t="s">
        <v>62</v>
      </c>
      <c r="Z857" s="71" t="s">
        <v>62</v>
      </c>
      <c r="AA857" s="71" t="s">
        <v>62</v>
      </c>
      <c r="AB857" s="71" t="s">
        <v>142</v>
      </c>
      <c r="AC857" s="71" t="s">
        <v>84</v>
      </c>
      <c r="AD857" s="71" t="s">
        <v>62</v>
      </c>
      <c r="AE857" s="71" t="s">
        <v>62</v>
      </c>
      <c r="AF857" s="71" t="s">
        <v>62</v>
      </c>
      <c r="AG857" s="71" t="s">
        <v>63</v>
      </c>
      <c r="AH857" s="71" t="s">
        <v>85</v>
      </c>
      <c r="AI857" s="71" t="s">
        <v>63</v>
      </c>
      <c r="AJ857" s="71" t="s">
        <v>62</v>
      </c>
      <c r="AK857" s="71" t="s">
        <v>62</v>
      </c>
      <c r="AL857" s="71" t="s">
        <v>62</v>
      </c>
      <c r="AM857" s="71" t="s">
        <v>62</v>
      </c>
      <c r="AN857" s="71"/>
      <c r="AO857" s="71"/>
      <c r="AP857" s="71" t="s">
        <v>9220</v>
      </c>
      <c r="AQ857" s="71" t="s">
        <v>9221</v>
      </c>
      <c r="AR857" s="71" t="s">
        <v>132</v>
      </c>
      <c r="AS857" s="71" t="s">
        <v>315</v>
      </c>
      <c r="AT857" s="71" t="s">
        <v>62</v>
      </c>
      <c r="AU857" s="71" t="s">
        <v>72</v>
      </c>
      <c r="AV857" s="79" t="str" cm="1">
        <f t="array" ref="AV85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57" s="79" t="str" cm="1">
        <f t="array" ref="AW85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57" s="71" t="str" cm="1">
        <f t="array" ref="AX85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857" s="71" t="s">
        <v>63</v>
      </c>
      <c r="AZ857" s="71"/>
      <c r="BA857" s="22" t="s">
        <v>9222</v>
      </c>
      <c r="BB857" s="73"/>
      <c r="BC857" s="36"/>
      <c r="BD857" s="35"/>
    </row>
    <row r="858" spans="1:56" ht="75" customHeight="1">
      <c r="A858" s="70">
        <v>857</v>
      </c>
      <c r="B858" s="71" t="s">
        <v>9223</v>
      </c>
      <c r="C858" s="71" t="s">
        <v>7480</v>
      </c>
      <c r="D858" s="71" t="s">
        <v>9224</v>
      </c>
      <c r="E858" s="71" t="s">
        <v>1430</v>
      </c>
      <c r="F858" s="71" t="s">
        <v>54</v>
      </c>
      <c r="G858" s="71" t="s">
        <v>125</v>
      </c>
      <c r="H858" s="71" t="s">
        <v>97</v>
      </c>
      <c r="I858" s="71" t="s">
        <v>6474</v>
      </c>
      <c r="J858" s="71" t="s">
        <v>6383</v>
      </c>
      <c r="K858" s="71" t="s">
        <v>243</v>
      </c>
      <c r="L858" s="71" t="s">
        <v>9225</v>
      </c>
      <c r="M858" s="71" t="s">
        <v>9226</v>
      </c>
      <c r="N858" s="71" t="s">
        <v>1505</v>
      </c>
      <c r="O858" s="71" t="s">
        <v>1668</v>
      </c>
      <c r="P858" s="71" t="s">
        <v>60</v>
      </c>
      <c r="Q858" s="71" t="s">
        <v>81</v>
      </c>
      <c r="R858" s="71" t="s">
        <v>1669</v>
      </c>
      <c r="S858" s="71" t="s">
        <v>62</v>
      </c>
      <c r="T858" s="71" t="s">
        <v>62</v>
      </c>
      <c r="U858" s="71" t="s">
        <v>62</v>
      </c>
      <c r="V858" s="71" t="s">
        <v>62</v>
      </c>
      <c r="W858" s="71" t="s">
        <v>62</v>
      </c>
      <c r="X858" s="71" t="s">
        <v>63</v>
      </c>
      <c r="Y858" s="71" t="s">
        <v>62</v>
      </c>
      <c r="Z858" s="71" t="s">
        <v>62</v>
      </c>
      <c r="AA858" s="71" t="s">
        <v>62</v>
      </c>
      <c r="AB858" s="71" t="s">
        <v>142</v>
      </c>
      <c r="AC858" s="71" t="s">
        <v>100</v>
      </c>
      <c r="AD858" s="71" t="s">
        <v>62</v>
      </c>
      <c r="AE858" s="71" t="s">
        <v>62</v>
      </c>
      <c r="AF858" s="71" t="s">
        <v>62</v>
      </c>
      <c r="AG858" s="71" t="s">
        <v>63</v>
      </c>
      <c r="AH858" s="71" t="s">
        <v>85</v>
      </c>
      <c r="AI858" s="71" t="s">
        <v>132</v>
      </c>
      <c r="AJ858" s="71" t="s">
        <v>62</v>
      </c>
      <c r="AK858" s="71" t="s">
        <v>62</v>
      </c>
      <c r="AL858" s="71" t="s">
        <v>62</v>
      </c>
      <c r="AM858" s="71" t="s">
        <v>62</v>
      </c>
      <c r="AN858" s="71"/>
      <c r="AO858" s="71"/>
      <c r="AP858" s="71" t="s">
        <v>9227</v>
      </c>
      <c r="AQ858" s="71" t="s">
        <v>9228</v>
      </c>
      <c r="AR858" s="71" t="s">
        <v>62</v>
      </c>
      <c r="AS858" s="71" t="s">
        <v>9229</v>
      </c>
      <c r="AT858" s="71" t="s">
        <v>62</v>
      </c>
      <c r="AU858" s="71" t="s">
        <v>72</v>
      </c>
      <c r="AV858" s="79" t="str" cm="1">
        <f t="array" ref="AV85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58" s="79" t="str" cm="1">
        <f t="array" ref="AW85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58" s="71" t="str" cm="1">
        <f t="array" ref="AX85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858" s="71" t="s">
        <v>63</v>
      </c>
      <c r="AZ858" s="71"/>
      <c r="BA858" s="71" t="s">
        <v>9230</v>
      </c>
      <c r="BB858" s="73"/>
      <c r="BC858" s="36"/>
      <c r="BD858" s="35"/>
    </row>
    <row r="859" spans="1:56" ht="75" customHeight="1">
      <c r="A859" s="70">
        <v>858</v>
      </c>
      <c r="B859" s="71" t="s">
        <v>9231</v>
      </c>
      <c r="C859" s="71" t="s">
        <v>5603</v>
      </c>
      <c r="D859" s="71" t="s">
        <v>9232</v>
      </c>
      <c r="E859" s="71" t="s">
        <v>1430</v>
      </c>
      <c r="F859" s="71" t="s">
        <v>231</v>
      </c>
      <c r="G859" s="71" t="s">
        <v>232</v>
      </c>
      <c r="H859" s="71" t="s">
        <v>233</v>
      </c>
      <c r="I859" s="71" t="s">
        <v>790</v>
      </c>
      <c r="J859" s="71" t="s">
        <v>1432</v>
      </c>
      <c r="K859" s="71" t="s">
        <v>218</v>
      </c>
      <c r="L859" s="71" t="s">
        <v>9233</v>
      </c>
      <c r="M859" s="71" t="s">
        <v>9234</v>
      </c>
      <c r="N859" s="71"/>
      <c r="O859" s="71"/>
      <c r="P859" s="71"/>
      <c r="Q859" s="71"/>
      <c r="R859" s="71"/>
      <c r="S859" s="71"/>
      <c r="T859" s="71"/>
      <c r="U859" s="71"/>
      <c r="V859" s="71"/>
      <c r="W859" s="71"/>
      <c r="X859" s="71"/>
      <c r="Y859" s="71"/>
      <c r="Z859" s="71"/>
      <c r="AA859" s="71"/>
      <c r="AB859" s="71" t="s">
        <v>64</v>
      </c>
      <c r="AC859" s="71" t="s">
        <v>84</v>
      </c>
      <c r="AD859" s="71" t="s">
        <v>62</v>
      </c>
      <c r="AE859" s="71" t="s">
        <v>62</v>
      </c>
      <c r="AF859" s="71" t="s">
        <v>63</v>
      </c>
      <c r="AG859" s="71"/>
      <c r="AH859" s="71" t="s">
        <v>66</v>
      </c>
      <c r="AI859" s="71" t="s">
        <v>63</v>
      </c>
      <c r="AJ859" s="71" t="s">
        <v>63</v>
      </c>
      <c r="AK859" s="71" t="s">
        <v>63</v>
      </c>
      <c r="AL859" s="71" t="s">
        <v>63</v>
      </c>
      <c r="AM859" s="71" t="s">
        <v>63</v>
      </c>
      <c r="AN859" s="71"/>
      <c r="AO859" s="71"/>
      <c r="AP859" s="71" t="s">
        <v>9235</v>
      </c>
      <c r="AQ859" s="71" t="s">
        <v>790</v>
      </c>
      <c r="AR859" s="71" t="s">
        <v>62</v>
      </c>
      <c r="AS859" s="71"/>
      <c r="AT859" s="71" t="s">
        <v>63</v>
      </c>
      <c r="AU859" s="71"/>
      <c r="AV859" s="79" t="str" cm="1">
        <f t="array" ref="AV85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59" s="79" t="str" cm="1">
        <f t="array" ref="AW85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59" s="71" t="str" cm="1">
        <f t="array" ref="AX85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59" s="71"/>
      <c r="AZ859" s="71"/>
      <c r="BA859" s="71" t="s">
        <v>9236</v>
      </c>
      <c r="BB859" s="73" t="s">
        <v>9237</v>
      </c>
      <c r="BC859" s="36"/>
      <c r="BD859" s="35"/>
    </row>
    <row r="860" spans="1:56" ht="75" customHeight="1">
      <c r="A860" s="70">
        <v>859</v>
      </c>
      <c r="B860" s="71" t="s">
        <v>9238</v>
      </c>
      <c r="C860" s="71" t="s">
        <v>289</v>
      </c>
      <c r="D860" s="71" t="s">
        <v>9239</v>
      </c>
      <c r="E860" s="71" t="s">
        <v>1565</v>
      </c>
      <c r="F860" s="71" t="s">
        <v>231</v>
      </c>
      <c r="G860" s="71" t="s">
        <v>232</v>
      </c>
      <c r="H860" s="71" t="s">
        <v>97</v>
      </c>
      <c r="I860" s="71" t="s">
        <v>9240</v>
      </c>
      <c r="J860" s="71" t="s">
        <v>1927</v>
      </c>
      <c r="K860" s="71" t="s">
        <v>9241</v>
      </c>
      <c r="L860" s="71" t="s">
        <v>9242</v>
      </c>
      <c r="M860" s="71" t="s">
        <v>9243</v>
      </c>
      <c r="N860" s="71"/>
      <c r="O860" s="71" t="s">
        <v>1506</v>
      </c>
      <c r="P860" s="71"/>
      <c r="Q860" s="71"/>
      <c r="R860" s="71"/>
      <c r="S860" s="71"/>
      <c r="T860" s="71"/>
      <c r="U860" s="71"/>
      <c r="V860" s="71"/>
      <c r="W860" s="71"/>
      <c r="X860" s="71"/>
      <c r="Y860" s="71"/>
      <c r="Z860" s="71"/>
      <c r="AA860" s="71"/>
      <c r="AB860" s="71" t="s">
        <v>64</v>
      </c>
      <c r="AC860" s="71" t="s">
        <v>100</v>
      </c>
      <c r="AD860" s="71" t="s">
        <v>62</v>
      </c>
      <c r="AE860" s="71" t="s">
        <v>63</v>
      </c>
      <c r="AF860" s="71" t="s">
        <v>63</v>
      </c>
      <c r="AG860" s="71"/>
      <c r="AH860" s="71" t="s">
        <v>66</v>
      </c>
      <c r="AI860" s="71" t="s">
        <v>63</v>
      </c>
      <c r="AJ860" s="71" t="s">
        <v>63</v>
      </c>
      <c r="AK860" s="71" t="s">
        <v>63</v>
      </c>
      <c r="AL860" s="71" t="s">
        <v>63</v>
      </c>
      <c r="AM860" s="71" t="s">
        <v>132</v>
      </c>
      <c r="AN860" s="71"/>
      <c r="AO860" s="71"/>
      <c r="AP860" s="71" t="s">
        <v>464</v>
      </c>
      <c r="AQ860" s="71" t="s">
        <v>465</v>
      </c>
      <c r="AR860" s="71" t="s">
        <v>63</v>
      </c>
      <c r="AS860" s="71"/>
      <c r="AT860" s="71" t="s">
        <v>62</v>
      </c>
      <c r="AU860" s="71"/>
      <c r="AV860" s="79" t="str" cm="1">
        <f t="array" ref="AV86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60" s="79" t="str" cm="1">
        <f t="array" ref="AW86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60" s="71" t="str" cm="1">
        <f t="array" ref="AX86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60" s="71"/>
      <c r="AZ860" s="71"/>
      <c r="BA860" s="71" t="s">
        <v>9244</v>
      </c>
      <c r="BB860" s="73"/>
      <c r="BC860" s="36"/>
      <c r="BD860" s="35"/>
    </row>
    <row r="861" spans="1:56" ht="75" customHeight="1">
      <c r="A861" s="70">
        <v>860</v>
      </c>
      <c r="B861" s="71" t="s">
        <v>9245</v>
      </c>
      <c r="C861" s="71" t="s">
        <v>1110</v>
      </c>
      <c r="D861" s="71" t="s">
        <v>9246</v>
      </c>
      <c r="E861" s="71" t="s">
        <v>1575</v>
      </c>
      <c r="F861" s="71" t="s">
        <v>231</v>
      </c>
      <c r="G861" s="71" t="s">
        <v>232</v>
      </c>
      <c r="H861" s="71" t="s">
        <v>233</v>
      </c>
      <c r="I861" s="71" t="s">
        <v>428</v>
      </c>
      <c r="J861" s="71" t="s">
        <v>1432</v>
      </c>
      <c r="K861" s="71" t="s">
        <v>315</v>
      </c>
      <c r="L861" s="71" t="s">
        <v>9247</v>
      </c>
      <c r="M861" s="71" t="s">
        <v>9248</v>
      </c>
      <c r="N861" s="71"/>
      <c r="O861" s="71"/>
      <c r="P861" s="71"/>
      <c r="Q861" s="71"/>
      <c r="R861" s="71"/>
      <c r="S861" s="71"/>
      <c r="T861" s="71"/>
      <c r="U861" s="71"/>
      <c r="V861" s="71"/>
      <c r="W861" s="71"/>
      <c r="X861" s="71"/>
      <c r="Y861" s="71"/>
      <c r="Z861" s="71"/>
      <c r="AA861" s="71"/>
      <c r="AB861" s="71" t="s">
        <v>64</v>
      </c>
      <c r="AC861" s="71" t="s">
        <v>65</v>
      </c>
      <c r="AD861" s="71" t="s">
        <v>62</v>
      </c>
      <c r="AE861" s="71" t="s">
        <v>62</v>
      </c>
      <c r="AF861" s="71" t="s">
        <v>63</v>
      </c>
      <c r="AG861" s="71"/>
      <c r="AH861" s="71" t="s">
        <v>85</v>
      </c>
      <c r="AI861" s="71" t="s">
        <v>63</v>
      </c>
      <c r="AJ861" s="71" t="s">
        <v>63</v>
      </c>
      <c r="AK861" s="71" t="s">
        <v>63</v>
      </c>
      <c r="AL861" s="71" t="s">
        <v>63</v>
      </c>
      <c r="AM861" s="71" t="s">
        <v>63</v>
      </c>
      <c r="AN861" s="71"/>
      <c r="AO861" s="71"/>
      <c r="AP861" s="71" t="s">
        <v>9249</v>
      </c>
      <c r="AQ861" s="71" t="s">
        <v>2376</v>
      </c>
      <c r="AR861" s="71" t="s">
        <v>63</v>
      </c>
      <c r="AS861" s="71"/>
      <c r="AT861" s="71" t="s">
        <v>63</v>
      </c>
      <c r="AU861" s="71"/>
      <c r="AV861" s="79" t="str" cm="1">
        <f t="array" ref="AV86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61" s="79" t="str" cm="1">
        <f t="array" ref="AW86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61" s="71" t="str" cm="1">
        <f t="array" ref="AX86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61" s="71"/>
      <c r="AZ861" s="71"/>
      <c r="BA861" s="71" t="s">
        <v>9250</v>
      </c>
      <c r="BB861" s="73" t="s">
        <v>9251</v>
      </c>
      <c r="BC861" s="36"/>
      <c r="BD861" s="35"/>
    </row>
    <row r="862" spans="1:56" ht="75" customHeight="1">
      <c r="A862" s="70">
        <v>861</v>
      </c>
      <c r="B862" s="71" t="s">
        <v>9252</v>
      </c>
      <c r="C862" s="71" t="s">
        <v>5603</v>
      </c>
      <c r="D862" s="71" t="s">
        <v>9253</v>
      </c>
      <c r="E862" s="71" t="s">
        <v>1478</v>
      </c>
      <c r="F862" s="71" t="s">
        <v>231</v>
      </c>
      <c r="G862" s="71" t="s">
        <v>232</v>
      </c>
      <c r="H862" s="71" t="s">
        <v>233</v>
      </c>
      <c r="I862" s="71" t="s">
        <v>953</v>
      </c>
      <c r="J862" s="71" t="s">
        <v>1432</v>
      </c>
      <c r="K862" s="71" t="s">
        <v>315</v>
      </c>
      <c r="L862" s="71" t="s">
        <v>9254</v>
      </c>
      <c r="M862" s="71" t="s">
        <v>9255</v>
      </c>
      <c r="N862" s="71"/>
      <c r="O862" s="71"/>
      <c r="P862" s="71"/>
      <c r="Q862" s="71"/>
      <c r="R862" s="71"/>
      <c r="S862" s="71"/>
      <c r="T862" s="71"/>
      <c r="U862" s="71"/>
      <c r="V862" s="71"/>
      <c r="W862" s="71"/>
      <c r="X862" s="71"/>
      <c r="Y862" s="71"/>
      <c r="Z862" s="71"/>
      <c r="AA862" s="71"/>
      <c r="AB862" s="71" t="s">
        <v>64</v>
      </c>
      <c r="AC862" s="71" t="s">
        <v>100</v>
      </c>
      <c r="AD862" s="71" t="s">
        <v>62</v>
      </c>
      <c r="AE862" s="71" t="s">
        <v>62</v>
      </c>
      <c r="AF862" s="71" t="s">
        <v>62</v>
      </c>
      <c r="AG862" s="71"/>
      <c r="AH862" s="71" t="s">
        <v>85</v>
      </c>
      <c r="AI862" s="71" t="s">
        <v>63</v>
      </c>
      <c r="AJ862" s="71" t="s">
        <v>63</v>
      </c>
      <c r="AK862" s="71" t="s">
        <v>63</v>
      </c>
      <c r="AL862" s="71" t="s">
        <v>63</v>
      </c>
      <c r="AM862" s="71" t="s">
        <v>63</v>
      </c>
      <c r="AN862" s="71"/>
      <c r="AO862" s="71"/>
      <c r="AP862" s="71" t="s">
        <v>9256</v>
      </c>
      <c r="AQ862" s="71" t="s">
        <v>953</v>
      </c>
      <c r="AR862" s="71" t="s">
        <v>62</v>
      </c>
      <c r="AS862" s="71"/>
      <c r="AT862" s="71" t="s">
        <v>63</v>
      </c>
      <c r="AU862" s="71"/>
      <c r="AV862" s="79" t="str" cm="1">
        <f t="array" ref="AV86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62" s="79" t="str" cm="1">
        <f t="array" ref="AW86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62" s="71" t="str" cm="1">
        <f t="array" ref="AX86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62" s="71"/>
      <c r="AZ862" s="71"/>
      <c r="BA862" s="71" t="s">
        <v>9257</v>
      </c>
      <c r="BB862" s="73" t="s">
        <v>9258</v>
      </c>
      <c r="BC862" s="36"/>
      <c r="BD862" s="35"/>
    </row>
    <row r="863" spans="1:56" ht="75" customHeight="1">
      <c r="A863" s="70">
        <v>862</v>
      </c>
      <c r="B863" s="71" t="s">
        <v>9259</v>
      </c>
      <c r="C863" s="71" t="s">
        <v>9260</v>
      </c>
      <c r="D863" s="71" t="s">
        <v>9261</v>
      </c>
      <c r="E863" s="71" t="s">
        <v>1522</v>
      </c>
      <c r="F863" s="71" t="s">
        <v>231</v>
      </c>
      <c r="G863" s="71" t="s">
        <v>232</v>
      </c>
      <c r="H863" s="71" t="s">
        <v>217</v>
      </c>
      <c r="I863" s="71" t="s">
        <v>840</v>
      </c>
      <c r="J863" s="71" t="s">
        <v>1432</v>
      </c>
      <c r="K863" s="71" t="s">
        <v>315</v>
      </c>
      <c r="L863" s="71" t="s">
        <v>9262</v>
      </c>
      <c r="M863" s="71" t="s">
        <v>9263</v>
      </c>
      <c r="N863" s="71"/>
      <c r="O863" s="71"/>
      <c r="P863" s="71"/>
      <c r="Q863" s="71"/>
      <c r="R863" s="71"/>
      <c r="S863" s="71"/>
      <c r="T863" s="71"/>
      <c r="U863" s="71"/>
      <c r="V863" s="71"/>
      <c r="W863" s="71"/>
      <c r="X863" s="71"/>
      <c r="Y863" s="71"/>
      <c r="Z863" s="71"/>
      <c r="AA863" s="71"/>
      <c r="AB863" s="71" t="s">
        <v>64</v>
      </c>
      <c r="AC863" s="71" t="s">
        <v>65</v>
      </c>
      <c r="AD863" s="71" t="s">
        <v>62</v>
      </c>
      <c r="AE863" s="71" t="s">
        <v>62</v>
      </c>
      <c r="AF863" s="71" t="s">
        <v>63</v>
      </c>
      <c r="AG863" s="71"/>
      <c r="AH863" s="71" t="s">
        <v>915</v>
      </c>
      <c r="AI863" s="71" t="s">
        <v>63</v>
      </c>
      <c r="AJ863" s="71" t="s">
        <v>63</v>
      </c>
      <c r="AK863" s="71" t="s">
        <v>63</v>
      </c>
      <c r="AL863" s="71" t="s">
        <v>63</v>
      </c>
      <c r="AM863" s="71" t="s">
        <v>63</v>
      </c>
      <c r="AN863" s="71"/>
      <c r="AO863" s="71"/>
      <c r="AP863" s="71" t="s">
        <v>9264</v>
      </c>
      <c r="AQ863" s="71" t="s">
        <v>840</v>
      </c>
      <c r="AR863" s="71" t="s">
        <v>62</v>
      </c>
      <c r="AS863" s="71"/>
      <c r="AT863" s="71" t="s">
        <v>63</v>
      </c>
      <c r="AU863" s="71"/>
      <c r="AV863" s="79" t="str" cm="1">
        <f t="array" ref="AV86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63" s="79" t="str" cm="1">
        <f t="array" ref="AW86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63" s="71" t="str" cm="1">
        <f t="array" ref="AX86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63" s="71"/>
      <c r="AZ863" s="71"/>
      <c r="BA863" s="71" t="s">
        <v>9265</v>
      </c>
      <c r="BB863" s="73" t="s">
        <v>9266</v>
      </c>
      <c r="BC863" s="36"/>
      <c r="BD863" s="35"/>
    </row>
    <row r="864" spans="1:56" ht="75" customHeight="1">
      <c r="A864" s="70">
        <v>863</v>
      </c>
      <c r="B864" s="71" t="s">
        <v>9267</v>
      </c>
      <c r="C864" s="71" t="s">
        <v>7549</v>
      </c>
      <c r="D864" s="71" t="s">
        <v>9268</v>
      </c>
      <c r="E864" s="71" t="s">
        <v>1505</v>
      </c>
      <c r="F864" s="71" t="s">
        <v>231</v>
      </c>
      <c r="G864" s="71" t="s">
        <v>232</v>
      </c>
      <c r="H864" s="71" t="s">
        <v>217</v>
      </c>
      <c r="I864" s="71" t="s">
        <v>840</v>
      </c>
      <c r="J864" s="71" t="s">
        <v>1432</v>
      </c>
      <c r="K864" s="71" t="s">
        <v>315</v>
      </c>
      <c r="L864" s="71" t="s">
        <v>9269</v>
      </c>
      <c r="M864" s="71" t="s">
        <v>9270</v>
      </c>
      <c r="N864" s="71"/>
      <c r="O864" s="71"/>
      <c r="P864" s="71"/>
      <c r="Q864" s="71"/>
      <c r="R864" s="71"/>
      <c r="S864" s="71"/>
      <c r="T864" s="71"/>
      <c r="U864" s="71"/>
      <c r="V864" s="71"/>
      <c r="W864" s="71"/>
      <c r="X864" s="71"/>
      <c r="Y864" s="71"/>
      <c r="Z864" s="71"/>
      <c r="AA864" s="71"/>
      <c r="AB864" s="71" t="s">
        <v>64</v>
      </c>
      <c r="AC864" s="71" t="s">
        <v>65</v>
      </c>
      <c r="AD864" s="71" t="s">
        <v>62</v>
      </c>
      <c r="AE864" s="71" t="s">
        <v>62</v>
      </c>
      <c r="AF864" s="71" t="s">
        <v>63</v>
      </c>
      <c r="AG864" s="71"/>
      <c r="AH864" s="71" t="s">
        <v>85</v>
      </c>
      <c r="AI864" s="71" t="s">
        <v>63</v>
      </c>
      <c r="AJ864" s="71" t="s">
        <v>63</v>
      </c>
      <c r="AK864" s="71" t="s">
        <v>63</v>
      </c>
      <c r="AL864" s="71" t="s">
        <v>63</v>
      </c>
      <c r="AM864" s="71" t="s">
        <v>63</v>
      </c>
      <c r="AN864" s="71"/>
      <c r="AO864" s="71"/>
      <c r="AP864" s="71" t="s">
        <v>9271</v>
      </c>
      <c r="AQ864" s="71" t="s">
        <v>840</v>
      </c>
      <c r="AR864" s="71" t="s">
        <v>62</v>
      </c>
      <c r="AS864" s="71"/>
      <c r="AT864" s="71" t="s">
        <v>63</v>
      </c>
      <c r="AU864" s="71"/>
      <c r="AV864" s="79" t="str" cm="1">
        <f t="array" ref="AV86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64" s="79" t="str" cm="1">
        <f t="array" ref="AW86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64" s="71" t="str" cm="1">
        <f t="array" ref="AX86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64" s="71"/>
      <c r="AZ864" s="71"/>
      <c r="BA864" s="71" t="s">
        <v>9272</v>
      </c>
      <c r="BB864" s="73" t="s">
        <v>9273</v>
      </c>
      <c r="BC864" s="36"/>
      <c r="BD864" s="35"/>
    </row>
    <row r="865" spans="1:56" ht="75" customHeight="1">
      <c r="A865" s="70">
        <v>864</v>
      </c>
      <c r="B865" s="71" t="s">
        <v>9274</v>
      </c>
      <c r="C865" s="71" t="s">
        <v>5603</v>
      </c>
      <c r="D865" s="71" t="s">
        <v>9275</v>
      </c>
      <c r="E865" s="71" t="s">
        <v>1502</v>
      </c>
      <c r="F865" s="71" t="s">
        <v>231</v>
      </c>
      <c r="G865" s="71" t="s">
        <v>232</v>
      </c>
      <c r="H865" s="71" t="s">
        <v>217</v>
      </c>
      <c r="I865" s="71" t="s">
        <v>1215</v>
      </c>
      <c r="J865" s="71" t="s">
        <v>1432</v>
      </c>
      <c r="K865" s="71" t="s">
        <v>243</v>
      </c>
      <c r="L865" s="71" t="s">
        <v>9276</v>
      </c>
      <c r="M865" s="71" t="s">
        <v>9277</v>
      </c>
      <c r="N865" s="71"/>
      <c r="O865" s="71"/>
      <c r="P865" s="71"/>
      <c r="Q865" s="71"/>
      <c r="R865" s="71"/>
      <c r="S865" s="71"/>
      <c r="T865" s="71"/>
      <c r="U865" s="71"/>
      <c r="V865" s="71"/>
      <c r="W865" s="71"/>
      <c r="X865" s="71"/>
      <c r="Y865" s="71"/>
      <c r="Z865" s="71"/>
      <c r="AA865" s="71"/>
      <c r="AB865" s="71" t="s">
        <v>64</v>
      </c>
      <c r="AC865" s="71" t="s">
        <v>65</v>
      </c>
      <c r="AD865" s="71" t="s">
        <v>62</v>
      </c>
      <c r="AE865" s="71" t="s">
        <v>62</v>
      </c>
      <c r="AF865" s="71" t="s">
        <v>63</v>
      </c>
      <c r="AG865" s="71"/>
      <c r="AH865" s="71" t="s">
        <v>85</v>
      </c>
      <c r="AI865" s="71" t="s">
        <v>63</v>
      </c>
      <c r="AJ865" s="71" t="s">
        <v>63</v>
      </c>
      <c r="AK865" s="71" t="s">
        <v>63</v>
      </c>
      <c r="AL865" s="71" t="s">
        <v>62</v>
      </c>
      <c r="AM865" s="71" t="s">
        <v>62</v>
      </c>
      <c r="AN865" s="71"/>
      <c r="AO865" s="71"/>
      <c r="AP865" s="71" t="s">
        <v>9278</v>
      </c>
      <c r="AQ865" s="71" t="s">
        <v>1215</v>
      </c>
      <c r="AR865" s="71" t="s">
        <v>62</v>
      </c>
      <c r="AS865" s="71"/>
      <c r="AT865" s="71" t="s">
        <v>63</v>
      </c>
      <c r="AU865" s="71"/>
      <c r="AV865" s="79" t="str" cm="1">
        <f t="array" ref="AV86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65" s="79" t="str" cm="1">
        <f t="array" ref="AW86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65" s="71" t="str" cm="1">
        <f t="array" ref="AX86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65" s="71"/>
      <c r="AZ865" s="71"/>
      <c r="BA865" s="71" t="s">
        <v>9279</v>
      </c>
      <c r="BB865" s="73" t="s">
        <v>9280</v>
      </c>
      <c r="BC865" s="36"/>
      <c r="BD865" s="35"/>
    </row>
    <row r="866" spans="1:56" ht="75" customHeight="1">
      <c r="A866" s="70">
        <v>865</v>
      </c>
      <c r="B866" s="71" t="s">
        <v>9281</v>
      </c>
      <c r="C866" s="71" t="s">
        <v>9282</v>
      </c>
      <c r="D866" s="71" t="s">
        <v>9283</v>
      </c>
      <c r="E866" s="71" t="s">
        <v>1505</v>
      </c>
      <c r="F866" s="71" t="s">
        <v>54</v>
      </c>
      <c r="G866" s="71" t="s">
        <v>125</v>
      </c>
      <c r="H866" s="71" t="s">
        <v>233</v>
      </c>
      <c r="I866" s="71" t="s">
        <v>608</v>
      </c>
      <c r="J866" s="71" t="s">
        <v>1432</v>
      </c>
      <c r="K866" s="71" t="s">
        <v>266</v>
      </c>
      <c r="L866" s="71" t="s">
        <v>9284</v>
      </c>
      <c r="M866" s="71" t="s">
        <v>9285</v>
      </c>
      <c r="N866" s="71" t="s">
        <v>1575</v>
      </c>
      <c r="O866" s="71" t="s">
        <v>1609</v>
      </c>
      <c r="P866" s="71" t="s">
        <v>60</v>
      </c>
      <c r="Q866" s="71" t="s">
        <v>188</v>
      </c>
      <c r="R866" s="71" t="s">
        <v>189</v>
      </c>
      <c r="S866" s="71" t="s">
        <v>63</v>
      </c>
      <c r="T866" s="71" t="s">
        <v>63</v>
      </c>
      <c r="U866" s="71" t="s">
        <v>63</v>
      </c>
      <c r="V866" s="71" t="s">
        <v>63</v>
      </c>
      <c r="W866" s="71" t="s">
        <v>63</v>
      </c>
      <c r="X866" s="71" t="s">
        <v>63</v>
      </c>
      <c r="Y866" s="71" t="s">
        <v>63</v>
      </c>
      <c r="Z866" s="71" t="s">
        <v>63</v>
      </c>
      <c r="AA866" s="71" t="s">
        <v>63</v>
      </c>
      <c r="AB866" s="71" t="s">
        <v>64</v>
      </c>
      <c r="AC866" s="71" t="s">
        <v>65</v>
      </c>
      <c r="AD866" s="71" t="s">
        <v>62</v>
      </c>
      <c r="AE866" s="71" t="s">
        <v>62</v>
      </c>
      <c r="AF866" s="71" t="s">
        <v>62</v>
      </c>
      <c r="AG866" s="71" t="s">
        <v>63</v>
      </c>
      <c r="AH866" s="71" t="s">
        <v>85</v>
      </c>
      <c r="AI866" s="71" t="s">
        <v>63</v>
      </c>
      <c r="AJ866" s="71" t="s">
        <v>63</v>
      </c>
      <c r="AK866" s="71" t="s">
        <v>63</v>
      </c>
      <c r="AL866" s="71" t="s">
        <v>132</v>
      </c>
      <c r="AM866" s="71" t="s">
        <v>62</v>
      </c>
      <c r="AN866" s="71" t="s">
        <v>9286</v>
      </c>
      <c r="AO866" s="71" t="s">
        <v>9287</v>
      </c>
      <c r="AP866" s="71" t="s">
        <v>9288</v>
      </c>
      <c r="AQ866" s="71" t="s">
        <v>9289</v>
      </c>
      <c r="AR866" s="71" t="s">
        <v>132</v>
      </c>
      <c r="AS866" s="71" t="s">
        <v>9290</v>
      </c>
      <c r="AT866" s="71" t="s">
        <v>62</v>
      </c>
      <c r="AU866" s="71" t="s">
        <v>72</v>
      </c>
      <c r="AV866" s="79" t="str" cm="1">
        <f t="array" ref="AV86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66" s="79" t="str" cm="1">
        <f t="array" ref="AW86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66" s="71" t="str" cm="1">
        <f t="array" ref="AX86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866" s="71" t="s">
        <v>63</v>
      </c>
      <c r="AZ866" s="71"/>
      <c r="BA866" s="71" t="s">
        <v>9291</v>
      </c>
      <c r="BB866" s="73"/>
      <c r="BC866" s="36"/>
      <c r="BD866" s="35"/>
    </row>
    <row r="867" spans="1:56" ht="75" customHeight="1">
      <c r="A867" s="70">
        <v>866</v>
      </c>
      <c r="B867" s="71" t="s">
        <v>9292</v>
      </c>
      <c r="C867" s="71" t="s">
        <v>7484</v>
      </c>
      <c r="D867" s="71" t="s">
        <v>9293</v>
      </c>
      <c r="E867" s="71" t="s">
        <v>1486</v>
      </c>
      <c r="F867" s="71" t="s">
        <v>54</v>
      </c>
      <c r="G867" s="71" t="s">
        <v>125</v>
      </c>
      <c r="H867" s="71" t="s">
        <v>233</v>
      </c>
      <c r="I867" s="71" t="s">
        <v>608</v>
      </c>
      <c r="J867" s="71" t="s">
        <v>1432</v>
      </c>
      <c r="K867" s="71" t="s">
        <v>266</v>
      </c>
      <c r="L867" s="71" t="s">
        <v>9294</v>
      </c>
      <c r="M867" s="71" t="s">
        <v>9295</v>
      </c>
      <c r="N867" s="71" t="s">
        <v>1505</v>
      </c>
      <c r="O867" s="71" t="s">
        <v>1668</v>
      </c>
      <c r="P867" s="71" t="s">
        <v>155</v>
      </c>
      <c r="Q867" s="71" t="s">
        <v>81</v>
      </c>
      <c r="R867" s="71" t="s">
        <v>1669</v>
      </c>
      <c r="S867" s="71" t="s">
        <v>63</v>
      </c>
      <c r="T867" s="71" t="s">
        <v>62</v>
      </c>
      <c r="U867" s="71" t="s">
        <v>62</v>
      </c>
      <c r="V867" s="71" t="s">
        <v>63</v>
      </c>
      <c r="W867" s="71" t="s">
        <v>62</v>
      </c>
      <c r="X867" s="71" t="s">
        <v>63</v>
      </c>
      <c r="Y867" s="71" t="s">
        <v>62</v>
      </c>
      <c r="Z867" s="71" t="s">
        <v>63</v>
      </c>
      <c r="AA867" s="71" t="s">
        <v>62</v>
      </c>
      <c r="AB867" s="71" t="s">
        <v>142</v>
      </c>
      <c r="AC867" s="71" t="s">
        <v>84</v>
      </c>
      <c r="AD867" s="71" t="s">
        <v>62</v>
      </c>
      <c r="AE867" s="71" t="s">
        <v>62</v>
      </c>
      <c r="AF867" s="71" t="s">
        <v>62</v>
      </c>
      <c r="AG867" s="71" t="s">
        <v>63</v>
      </c>
      <c r="AH867" s="71" t="s">
        <v>85</v>
      </c>
      <c r="AI867" s="71" t="s">
        <v>63</v>
      </c>
      <c r="AJ867" s="71" t="s">
        <v>63</v>
      </c>
      <c r="AK867" s="71" t="s">
        <v>63</v>
      </c>
      <c r="AL867" s="71" t="s">
        <v>62</v>
      </c>
      <c r="AM867" s="71" t="s">
        <v>63</v>
      </c>
      <c r="AN867" s="71" t="s">
        <v>9296</v>
      </c>
      <c r="AO867" s="71" t="s">
        <v>9297</v>
      </c>
      <c r="AP867" s="71" t="s">
        <v>9298</v>
      </c>
      <c r="AQ867" s="71" t="s">
        <v>9299</v>
      </c>
      <c r="AR867" s="71" t="s">
        <v>63</v>
      </c>
      <c r="AS867" s="71"/>
      <c r="AT867" s="71" t="s">
        <v>63</v>
      </c>
      <c r="AU867" s="71" t="s">
        <v>72</v>
      </c>
      <c r="AV867" s="79" t="str" cm="1">
        <f t="array" ref="AV86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67" s="79" t="str" cm="1">
        <f t="array" ref="AW86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67" s="71" t="str" cm="1">
        <f t="array" ref="AX86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867" s="71" t="s">
        <v>63</v>
      </c>
      <c r="AZ867" s="71"/>
      <c r="BA867" s="71" t="s">
        <v>9300</v>
      </c>
      <c r="BB867" s="73" t="s">
        <v>9301</v>
      </c>
      <c r="BC867" s="36"/>
      <c r="BD867" s="35"/>
    </row>
    <row r="868" spans="1:56" ht="75" customHeight="1">
      <c r="A868" s="70">
        <v>867</v>
      </c>
      <c r="B868" s="71" t="s">
        <v>9302</v>
      </c>
      <c r="C868" s="71" t="s">
        <v>1655</v>
      </c>
      <c r="D868" s="71" t="s">
        <v>9303</v>
      </c>
      <c r="E868" s="71" t="s">
        <v>1505</v>
      </c>
      <c r="F868" s="71" t="s">
        <v>231</v>
      </c>
      <c r="G868" s="71" t="s">
        <v>786</v>
      </c>
      <c r="H868" s="71" t="s">
        <v>217</v>
      </c>
      <c r="I868" s="71" t="s">
        <v>509</v>
      </c>
      <c r="J868" s="71" t="s">
        <v>1432</v>
      </c>
      <c r="K868" s="71" t="s">
        <v>218</v>
      </c>
      <c r="L868" s="71" t="s">
        <v>9304</v>
      </c>
      <c r="M868" s="71" t="s">
        <v>9305</v>
      </c>
      <c r="N868" s="71"/>
      <c r="O868" s="71"/>
      <c r="P868" s="71"/>
      <c r="Q868" s="71"/>
      <c r="R868" s="71"/>
      <c r="S868" s="71"/>
      <c r="T868" s="71"/>
      <c r="U868" s="71"/>
      <c r="V868" s="71"/>
      <c r="W868" s="71"/>
      <c r="X868" s="71"/>
      <c r="Y868" s="71"/>
      <c r="Z868" s="71"/>
      <c r="AA868" s="71"/>
      <c r="AB868" s="71" t="s">
        <v>64</v>
      </c>
      <c r="AC868" s="71" t="s">
        <v>65</v>
      </c>
      <c r="AD868" s="71" t="s">
        <v>62</v>
      </c>
      <c r="AE868" s="71" t="s">
        <v>62</v>
      </c>
      <c r="AF868" s="71" t="s">
        <v>63</v>
      </c>
      <c r="AG868" s="71"/>
      <c r="AH868" s="71" t="s">
        <v>915</v>
      </c>
      <c r="AI868" s="71" t="s">
        <v>63</v>
      </c>
      <c r="AJ868" s="71" t="s">
        <v>63</v>
      </c>
      <c r="AK868" s="71" t="s">
        <v>63</v>
      </c>
      <c r="AL868" s="71" t="s">
        <v>63</v>
      </c>
      <c r="AM868" s="71" t="s">
        <v>63</v>
      </c>
      <c r="AN868" s="71"/>
      <c r="AO868" s="71"/>
      <c r="AP868" s="71" t="s">
        <v>9306</v>
      </c>
      <c r="AQ868" s="71" t="s">
        <v>509</v>
      </c>
      <c r="AR868" s="71" t="s">
        <v>62</v>
      </c>
      <c r="AS868" s="71"/>
      <c r="AT868" s="71" t="s">
        <v>63</v>
      </c>
      <c r="AU868" s="71"/>
      <c r="AV868" s="79" t="str" cm="1">
        <f t="array" ref="AV86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68" s="79" t="str" cm="1">
        <f t="array" ref="AW86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68" s="71" t="str" cm="1">
        <f t="array" ref="AX86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68" s="71"/>
      <c r="AZ868" s="71"/>
      <c r="BA868" s="71" t="s">
        <v>9307</v>
      </c>
      <c r="BB868" s="73" t="s">
        <v>9308</v>
      </c>
      <c r="BC868" s="36"/>
      <c r="BD868" s="35"/>
    </row>
    <row r="869" spans="1:56" ht="75" customHeight="1">
      <c r="A869" s="70">
        <v>868</v>
      </c>
      <c r="B869" s="71" t="s">
        <v>9309</v>
      </c>
      <c r="C869" s="71" t="s">
        <v>1142</v>
      </c>
      <c r="D869" s="71" t="s">
        <v>9310</v>
      </c>
      <c r="E869" s="71" t="s">
        <v>1505</v>
      </c>
      <c r="F869" s="71" t="s">
        <v>231</v>
      </c>
      <c r="G869" s="71" t="s">
        <v>786</v>
      </c>
      <c r="H869" s="71" t="s">
        <v>233</v>
      </c>
      <c r="I869" s="71" t="s">
        <v>1944</v>
      </c>
      <c r="J869" s="71" t="s">
        <v>1432</v>
      </c>
      <c r="K869" s="71" t="s">
        <v>218</v>
      </c>
      <c r="L869" s="71" t="s">
        <v>9311</v>
      </c>
      <c r="M869" s="71" t="s">
        <v>9312</v>
      </c>
      <c r="N869" s="71"/>
      <c r="O869" s="71"/>
      <c r="P869" s="71"/>
      <c r="Q869" s="71"/>
      <c r="R869" s="71"/>
      <c r="S869" s="71"/>
      <c r="T869" s="71"/>
      <c r="U869" s="71"/>
      <c r="V869" s="71"/>
      <c r="W869" s="71"/>
      <c r="X869" s="71"/>
      <c r="Y869" s="71"/>
      <c r="Z869" s="71"/>
      <c r="AA869" s="71"/>
      <c r="AB869" s="71" t="s">
        <v>64</v>
      </c>
      <c r="AC869" s="71" t="s">
        <v>65</v>
      </c>
      <c r="AD869" s="71" t="s">
        <v>62</v>
      </c>
      <c r="AE869" s="71" t="s">
        <v>62</v>
      </c>
      <c r="AF869" s="71" t="s">
        <v>63</v>
      </c>
      <c r="AG869" s="71"/>
      <c r="AH869" s="71" t="s">
        <v>85</v>
      </c>
      <c r="AI869" s="71" t="s">
        <v>63</v>
      </c>
      <c r="AJ869" s="71" t="s">
        <v>63</v>
      </c>
      <c r="AK869" s="71" t="s">
        <v>63</v>
      </c>
      <c r="AL869" s="71" t="s">
        <v>62</v>
      </c>
      <c r="AM869" s="71" t="s">
        <v>62</v>
      </c>
      <c r="AN869" s="71"/>
      <c r="AO869" s="71"/>
      <c r="AP869" s="71" t="s">
        <v>7791</v>
      </c>
      <c r="AQ869" s="71" t="s">
        <v>2489</v>
      </c>
      <c r="AR869" s="71" t="s">
        <v>63</v>
      </c>
      <c r="AS869" s="71"/>
      <c r="AT869" s="71" t="s">
        <v>63</v>
      </c>
      <c r="AU869" s="71"/>
      <c r="AV869" s="79" t="str" cm="1">
        <f t="array" ref="AV86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69" s="79" t="str" cm="1">
        <f t="array" ref="AW86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69" s="71" t="str" cm="1">
        <f t="array" ref="AX86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69" s="71"/>
      <c r="AZ869" s="71"/>
      <c r="BA869" s="71" t="s">
        <v>9313</v>
      </c>
      <c r="BB869" s="73" t="s">
        <v>6023</v>
      </c>
      <c r="BC869" s="36"/>
      <c r="BD869" s="35"/>
    </row>
    <row r="870" spans="1:56" ht="75" customHeight="1">
      <c r="A870" s="70">
        <v>869</v>
      </c>
      <c r="B870" s="71" t="s">
        <v>9314</v>
      </c>
      <c r="C870" s="71" t="s">
        <v>739</v>
      </c>
      <c r="D870" s="71" t="s">
        <v>9315</v>
      </c>
      <c r="E870" s="71" t="s">
        <v>1505</v>
      </c>
      <c r="F870" s="71" t="s">
        <v>231</v>
      </c>
      <c r="G870" s="71" t="s">
        <v>201</v>
      </c>
      <c r="H870" s="71" t="s">
        <v>217</v>
      </c>
      <c r="I870" s="71" t="s">
        <v>2167</v>
      </c>
      <c r="J870" s="71" t="s">
        <v>1432</v>
      </c>
      <c r="K870" s="71" t="s">
        <v>315</v>
      </c>
      <c r="L870" s="71" t="s">
        <v>9316</v>
      </c>
      <c r="M870" s="71" t="s">
        <v>9317</v>
      </c>
      <c r="N870" s="71"/>
      <c r="O870" s="71"/>
      <c r="P870" s="71"/>
      <c r="Q870" s="71"/>
      <c r="R870" s="71"/>
      <c r="S870" s="71"/>
      <c r="T870" s="71"/>
      <c r="U870" s="71"/>
      <c r="V870" s="71"/>
      <c r="W870" s="71"/>
      <c r="X870" s="71"/>
      <c r="Y870" s="71"/>
      <c r="Z870" s="71"/>
      <c r="AA870" s="71"/>
      <c r="AB870" s="71" t="s">
        <v>64</v>
      </c>
      <c r="AC870" s="71" t="s">
        <v>100</v>
      </c>
      <c r="AD870" s="71" t="s">
        <v>62</v>
      </c>
      <c r="AE870" s="71" t="s">
        <v>62</v>
      </c>
      <c r="AF870" s="71" t="s">
        <v>63</v>
      </c>
      <c r="AG870" s="71"/>
      <c r="AH870" s="71" t="s">
        <v>85</v>
      </c>
      <c r="AI870" s="71" t="s">
        <v>63</v>
      </c>
      <c r="AJ870" s="71" t="s">
        <v>63</v>
      </c>
      <c r="AK870" s="71" t="s">
        <v>63</v>
      </c>
      <c r="AL870" s="71" t="s">
        <v>63</v>
      </c>
      <c r="AM870" s="71" t="s">
        <v>63</v>
      </c>
      <c r="AN870" s="71"/>
      <c r="AO870" s="71"/>
      <c r="AP870" s="71" t="s">
        <v>9318</v>
      </c>
      <c r="AQ870" s="71" t="s">
        <v>2167</v>
      </c>
      <c r="AR870" s="71" t="s">
        <v>62</v>
      </c>
      <c r="AS870" s="71"/>
      <c r="AT870" s="71" t="s">
        <v>63</v>
      </c>
      <c r="AU870" s="71"/>
      <c r="AV870" s="79" t="str" cm="1">
        <f t="array" ref="AV87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70" s="79" t="str" cm="1">
        <f t="array" ref="AW87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70" s="71" t="str" cm="1">
        <f t="array" ref="AX87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70" s="71"/>
      <c r="AZ870" s="71"/>
      <c r="BA870" s="71" t="s">
        <v>9319</v>
      </c>
      <c r="BB870" s="73"/>
      <c r="BC870" s="36"/>
      <c r="BD870" s="35"/>
    </row>
    <row r="871" spans="1:56" ht="75" customHeight="1">
      <c r="A871" s="70">
        <v>870</v>
      </c>
      <c r="B871" s="71" t="s">
        <v>9320</v>
      </c>
      <c r="C871" s="71" t="s">
        <v>9321</v>
      </c>
      <c r="D871" s="71" t="s">
        <v>9322</v>
      </c>
      <c r="E871" s="71" t="s">
        <v>1461</v>
      </c>
      <c r="F871" s="71" t="s">
        <v>231</v>
      </c>
      <c r="G871" s="71" t="s">
        <v>232</v>
      </c>
      <c r="H871" s="71" t="s">
        <v>217</v>
      </c>
      <c r="I871" s="71" t="s">
        <v>1215</v>
      </c>
      <c r="J871" s="71" t="s">
        <v>1432</v>
      </c>
      <c r="K871" s="71" t="s">
        <v>243</v>
      </c>
      <c r="L871" s="71" t="s">
        <v>9323</v>
      </c>
      <c r="M871" s="71" t="s">
        <v>9324</v>
      </c>
      <c r="N871" s="71"/>
      <c r="O871" s="71"/>
      <c r="P871" s="71"/>
      <c r="Q871" s="71"/>
      <c r="R871" s="71"/>
      <c r="S871" s="71"/>
      <c r="T871" s="71"/>
      <c r="U871" s="71"/>
      <c r="V871" s="71"/>
      <c r="W871" s="71"/>
      <c r="X871" s="71"/>
      <c r="Y871" s="71"/>
      <c r="Z871" s="71"/>
      <c r="AA871" s="71"/>
      <c r="AB871" s="71" t="s">
        <v>64</v>
      </c>
      <c r="AC871" s="71" t="s">
        <v>65</v>
      </c>
      <c r="AD871" s="71" t="s">
        <v>62</v>
      </c>
      <c r="AE871" s="71" t="s">
        <v>62</v>
      </c>
      <c r="AF871" s="71" t="s">
        <v>63</v>
      </c>
      <c r="AG871" s="71"/>
      <c r="AH871" s="71" t="s">
        <v>1515</v>
      </c>
      <c r="AI871" s="71" t="s">
        <v>63</v>
      </c>
      <c r="AJ871" s="71" t="s">
        <v>63</v>
      </c>
      <c r="AK871" s="71" t="s">
        <v>63</v>
      </c>
      <c r="AL871" s="71" t="s">
        <v>63</v>
      </c>
      <c r="AM871" s="71" t="s">
        <v>62</v>
      </c>
      <c r="AN871" s="71"/>
      <c r="AO871" s="71"/>
      <c r="AP871" s="71" t="s">
        <v>9325</v>
      </c>
      <c r="AQ871" s="71" t="s">
        <v>1215</v>
      </c>
      <c r="AR871" s="71" t="s">
        <v>62</v>
      </c>
      <c r="AS871" s="71"/>
      <c r="AT871" s="71" t="s">
        <v>63</v>
      </c>
      <c r="AU871" s="71"/>
      <c r="AV871" s="79" t="str" cm="1">
        <f t="array" ref="AV87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71" s="79" t="str" cm="1">
        <f t="array" ref="AW87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71" s="71" t="str" cm="1">
        <f t="array" ref="AX87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71" s="71"/>
      <c r="AZ871" s="71"/>
      <c r="BA871" s="71" t="s">
        <v>9326</v>
      </c>
      <c r="BB871" s="73" t="s">
        <v>9327</v>
      </c>
      <c r="BC871" s="36"/>
      <c r="BD871" s="35"/>
    </row>
    <row r="872" spans="1:56" ht="75" customHeight="1">
      <c r="A872" s="70">
        <v>871</v>
      </c>
      <c r="B872" s="71" t="s">
        <v>9328</v>
      </c>
      <c r="C872" s="71" t="s">
        <v>264</v>
      </c>
      <c r="D872" s="71" t="s">
        <v>9329</v>
      </c>
      <c r="E872" s="71" t="s">
        <v>1494</v>
      </c>
      <c r="F872" s="71" t="s">
        <v>54</v>
      </c>
      <c r="G872" s="71" t="s">
        <v>125</v>
      </c>
      <c r="H872" s="71" t="s">
        <v>233</v>
      </c>
      <c r="I872" s="71" t="s">
        <v>840</v>
      </c>
      <c r="J872" s="71" t="s">
        <v>1432</v>
      </c>
      <c r="K872" s="71" t="s">
        <v>315</v>
      </c>
      <c r="L872" s="71" t="s">
        <v>9330</v>
      </c>
      <c r="M872" s="71" t="s">
        <v>9331</v>
      </c>
      <c r="N872" s="71" t="s">
        <v>1575</v>
      </c>
      <c r="O872" s="71" t="s">
        <v>1609</v>
      </c>
      <c r="P872" s="71" t="s">
        <v>155</v>
      </c>
      <c r="Q872" s="71" t="s">
        <v>155</v>
      </c>
      <c r="R872" s="71" t="s">
        <v>1669</v>
      </c>
      <c r="S872" s="71" t="s">
        <v>62</v>
      </c>
      <c r="T872" s="71" t="s">
        <v>62</v>
      </c>
      <c r="U872" s="71" t="s">
        <v>62</v>
      </c>
      <c r="V872" s="71" t="s">
        <v>63</v>
      </c>
      <c r="W872" s="71" t="s">
        <v>63</v>
      </c>
      <c r="X872" s="71" t="s">
        <v>63</v>
      </c>
      <c r="Y872" s="71" t="s">
        <v>62</v>
      </c>
      <c r="Z872" s="71" t="s">
        <v>63</v>
      </c>
      <c r="AA872" s="71" t="s">
        <v>63</v>
      </c>
      <c r="AB872" s="71" t="s">
        <v>64</v>
      </c>
      <c r="AC872" s="71" t="s">
        <v>100</v>
      </c>
      <c r="AD872" s="71" t="s">
        <v>62</v>
      </c>
      <c r="AE872" s="71" t="s">
        <v>62</v>
      </c>
      <c r="AF872" s="71" t="s">
        <v>63</v>
      </c>
      <c r="AG872" s="71" t="s">
        <v>63</v>
      </c>
      <c r="AH872" s="71" t="s">
        <v>85</v>
      </c>
      <c r="AI872" s="71" t="s">
        <v>63</v>
      </c>
      <c r="AJ872" s="71" t="s">
        <v>63</v>
      </c>
      <c r="AK872" s="71" t="s">
        <v>63</v>
      </c>
      <c r="AL872" s="71" t="s">
        <v>63</v>
      </c>
      <c r="AM872" s="71" t="s">
        <v>63</v>
      </c>
      <c r="AN872" s="71" t="s">
        <v>9332</v>
      </c>
      <c r="AO872" s="71" t="s">
        <v>9333</v>
      </c>
      <c r="AP872" s="71" t="s">
        <v>9334</v>
      </c>
      <c r="AQ872" s="71" t="s">
        <v>9335</v>
      </c>
      <c r="AR872" s="71" t="s">
        <v>132</v>
      </c>
      <c r="AS872" s="71"/>
      <c r="AT872" s="71" t="s">
        <v>63</v>
      </c>
      <c r="AU872" s="71" t="s">
        <v>72</v>
      </c>
      <c r="AV872" s="79" t="str" cm="1">
        <f t="array" ref="AV87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72" s="79" t="str" cm="1">
        <f t="array" ref="AW87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72" s="71" t="str" cm="1">
        <f t="array" ref="AX87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872" s="71" t="s">
        <v>63</v>
      </c>
      <c r="AZ872" s="71"/>
      <c r="BA872" s="71" t="s">
        <v>9336</v>
      </c>
      <c r="BB872" s="73" t="s">
        <v>654</v>
      </c>
      <c r="BC872" s="36"/>
      <c r="BD872" s="35"/>
    </row>
    <row r="873" spans="1:56" ht="75" customHeight="1">
      <c r="A873" s="70">
        <v>872</v>
      </c>
      <c r="B873" s="71" t="s">
        <v>9337</v>
      </c>
      <c r="C873" s="71" t="s">
        <v>7485</v>
      </c>
      <c r="D873" s="71" t="s">
        <v>9338</v>
      </c>
      <c r="E873" s="71" t="s">
        <v>1494</v>
      </c>
      <c r="F873" s="71" t="s">
        <v>54</v>
      </c>
      <c r="G873" s="71" t="s">
        <v>125</v>
      </c>
      <c r="H873" s="71" t="s">
        <v>233</v>
      </c>
      <c r="I873" s="71" t="s">
        <v>9339</v>
      </c>
      <c r="J873" s="71" t="s">
        <v>1927</v>
      </c>
      <c r="K873" s="71" t="s">
        <v>9241</v>
      </c>
      <c r="L873" s="71" t="s">
        <v>9340</v>
      </c>
      <c r="M873" s="71" t="s">
        <v>9341</v>
      </c>
      <c r="N873" s="71" t="s">
        <v>1505</v>
      </c>
      <c r="O873" s="71" t="s">
        <v>1609</v>
      </c>
      <c r="P873" s="71" t="s">
        <v>60</v>
      </c>
      <c r="Q873" s="71" t="s">
        <v>81</v>
      </c>
      <c r="R873" s="71" t="s">
        <v>1669</v>
      </c>
      <c r="S873" s="71" t="s">
        <v>62</v>
      </c>
      <c r="T873" s="71" t="s">
        <v>62</v>
      </c>
      <c r="U873" s="71" t="s">
        <v>62</v>
      </c>
      <c r="V873" s="71" t="s">
        <v>62</v>
      </c>
      <c r="W873" s="71" t="s">
        <v>62</v>
      </c>
      <c r="X873" s="71" t="s">
        <v>62</v>
      </c>
      <c r="Y873" s="71" t="s">
        <v>62</v>
      </c>
      <c r="Z873" s="71" t="s">
        <v>63</v>
      </c>
      <c r="AA873" s="71" t="s">
        <v>62</v>
      </c>
      <c r="AB873" s="71" t="s">
        <v>64</v>
      </c>
      <c r="AC873" s="71" t="s">
        <v>100</v>
      </c>
      <c r="AD873" s="71" t="s">
        <v>62</v>
      </c>
      <c r="AE873" s="71" t="s">
        <v>62</v>
      </c>
      <c r="AF873" s="71" t="s">
        <v>63</v>
      </c>
      <c r="AG873" s="71" t="s">
        <v>63</v>
      </c>
      <c r="AH873" s="71" t="s">
        <v>85</v>
      </c>
      <c r="AI873" s="71" t="s">
        <v>63</v>
      </c>
      <c r="AJ873" s="71" t="s">
        <v>63</v>
      </c>
      <c r="AK873" s="71" t="s">
        <v>63</v>
      </c>
      <c r="AL873" s="71" t="s">
        <v>62</v>
      </c>
      <c r="AM873" s="71" t="s">
        <v>63</v>
      </c>
      <c r="AN873" s="71" t="s">
        <v>9342</v>
      </c>
      <c r="AO873" s="71" t="s">
        <v>9343</v>
      </c>
      <c r="AP873" s="71" t="s">
        <v>9168</v>
      </c>
      <c r="AQ873" s="71" t="s">
        <v>366</v>
      </c>
      <c r="AR873" s="71" t="s">
        <v>63</v>
      </c>
      <c r="AS873" s="71"/>
      <c r="AT873" s="71" t="s">
        <v>62</v>
      </c>
      <c r="AU873" s="71" t="s">
        <v>9344</v>
      </c>
      <c r="AV873" s="79" cm="1">
        <f t="array" ref="AV87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7.0000000000000007E-2</v>
      </c>
      <c r="AW873" s="79" cm="1">
        <f t="array" ref="AW87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0.13</v>
      </c>
      <c r="AX873" s="71" t="str" cm="1">
        <f t="array" ref="AX87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multiple</v>
      </c>
      <c r="AY873" s="71" t="s">
        <v>63</v>
      </c>
      <c r="AZ873" s="71"/>
      <c r="BA873" s="71" t="s">
        <v>9345</v>
      </c>
      <c r="BB873" s="73"/>
      <c r="BC873" s="36"/>
      <c r="BD873" s="35"/>
    </row>
    <row r="874" spans="1:56" ht="75" customHeight="1">
      <c r="A874" s="70">
        <v>873</v>
      </c>
      <c r="B874" s="71" t="s">
        <v>9346</v>
      </c>
      <c r="C874" s="71" t="s">
        <v>735</v>
      </c>
      <c r="D874" s="71" t="s">
        <v>9347</v>
      </c>
      <c r="E874" s="71" t="s">
        <v>1502</v>
      </c>
      <c r="F874" s="71" t="s">
        <v>231</v>
      </c>
      <c r="G874" s="71" t="s">
        <v>736</v>
      </c>
      <c r="H874" s="71" t="s">
        <v>217</v>
      </c>
      <c r="I874" s="71" t="s">
        <v>2162</v>
      </c>
      <c r="J874" s="71" t="s">
        <v>1432</v>
      </c>
      <c r="K874" s="71" t="s">
        <v>315</v>
      </c>
      <c r="L874" s="71" t="s">
        <v>9348</v>
      </c>
      <c r="M874" s="71" t="s">
        <v>9349</v>
      </c>
      <c r="N874" s="71"/>
      <c r="O874" s="71"/>
      <c r="P874" s="71"/>
      <c r="Q874" s="71"/>
      <c r="R874" s="71"/>
      <c r="S874" s="71"/>
      <c r="T874" s="71"/>
      <c r="U874" s="71"/>
      <c r="V874" s="71"/>
      <c r="W874" s="71"/>
      <c r="X874" s="71"/>
      <c r="Y874" s="71"/>
      <c r="Z874" s="71"/>
      <c r="AA874" s="71"/>
      <c r="AB874" s="71" t="s">
        <v>64</v>
      </c>
      <c r="AC874" s="71" t="s">
        <v>65</v>
      </c>
      <c r="AD874" s="71" t="s">
        <v>62</v>
      </c>
      <c r="AE874" s="71" t="s">
        <v>63</v>
      </c>
      <c r="AF874" s="71" t="s">
        <v>63</v>
      </c>
      <c r="AG874" s="71"/>
      <c r="AH874" s="71" t="s">
        <v>66</v>
      </c>
      <c r="AI874" s="71" t="s">
        <v>63</v>
      </c>
      <c r="AJ874" s="71" t="s">
        <v>63</v>
      </c>
      <c r="AK874" s="71" t="s">
        <v>63</v>
      </c>
      <c r="AL874" s="71" t="s">
        <v>62</v>
      </c>
      <c r="AM874" s="71" t="s">
        <v>63</v>
      </c>
      <c r="AN874" s="71"/>
      <c r="AO874" s="71"/>
      <c r="AP874" s="71" t="s">
        <v>9350</v>
      </c>
      <c r="AQ874" s="71" t="s">
        <v>7887</v>
      </c>
      <c r="AR874" s="71" t="s">
        <v>62</v>
      </c>
      <c r="AS874" s="71"/>
      <c r="AT874" s="71" t="s">
        <v>63</v>
      </c>
      <c r="AU874" s="71"/>
      <c r="AV874" s="79" t="str" cm="1">
        <f t="array" ref="AV87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74" s="79" t="str" cm="1">
        <f t="array" ref="AW87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74" s="71" t="str" cm="1">
        <f t="array" ref="AX87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74" s="71"/>
      <c r="AZ874" s="71"/>
      <c r="BA874" s="71" t="s">
        <v>9351</v>
      </c>
      <c r="BB874" s="73" t="s">
        <v>9352</v>
      </c>
      <c r="BC874" s="36"/>
      <c r="BD874" s="35"/>
    </row>
    <row r="875" spans="1:56" ht="75" customHeight="1">
      <c r="A875" s="70">
        <v>874</v>
      </c>
      <c r="B875" s="71" t="s">
        <v>9353</v>
      </c>
      <c r="C875" s="71" t="s">
        <v>735</v>
      </c>
      <c r="D875" s="71" t="s">
        <v>9354</v>
      </c>
      <c r="E875" s="71" t="s">
        <v>1565</v>
      </c>
      <c r="F875" s="71" t="s">
        <v>231</v>
      </c>
      <c r="G875" s="71" t="s">
        <v>736</v>
      </c>
      <c r="H875" s="71" t="s">
        <v>217</v>
      </c>
      <c r="I875" s="71" t="s">
        <v>790</v>
      </c>
      <c r="J875" s="71" t="s">
        <v>1432</v>
      </c>
      <c r="K875" s="71" t="s">
        <v>218</v>
      </c>
      <c r="L875" s="71" t="s">
        <v>9355</v>
      </c>
      <c r="M875" s="71" t="s">
        <v>9356</v>
      </c>
      <c r="N875" s="71"/>
      <c r="O875" s="71"/>
      <c r="P875" s="71"/>
      <c r="Q875" s="71"/>
      <c r="R875" s="71"/>
      <c r="S875" s="71"/>
      <c r="T875" s="71"/>
      <c r="U875" s="71"/>
      <c r="V875" s="71"/>
      <c r="W875" s="71"/>
      <c r="X875" s="71"/>
      <c r="Y875" s="71"/>
      <c r="Z875" s="71"/>
      <c r="AA875" s="71"/>
      <c r="AB875" s="71" t="s">
        <v>64</v>
      </c>
      <c r="AC875" s="71" t="s">
        <v>65</v>
      </c>
      <c r="AD875" s="71" t="s">
        <v>62</v>
      </c>
      <c r="AE875" s="71" t="s">
        <v>62</v>
      </c>
      <c r="AF875" s="71" t="s">
        <v>63</v>
      </c>
      <c r="AG875" s="71"/>
      <c r="AH875" s="71" t="s">
        <v>66</v>
      </c>
      <c r="AI875" s="71" t="s">
        <v>63</v>
      </c>
      <c r="AJ875" s="71" t="s">
        <v>63</v>
      </c>
      <c r="AK875" s="71" t="s">
        <v>63</v>
      </c>
      <c r="AL875" s="71" t="s">
        <v>62</v>
      </c>
      <c r="AM875" s="71" t="s">
        <v>63</v>
      </c>
      <c r="AN875" s="71"/>
      <c r="AO875" s="71"/>
      <c r="AP875" s="71" t="s">
        <v>9357</v>
      </c>
      <c r="AQ875" s="71" t="s">
        <v>790</v>
      </c>
      <c r="AR875" s="71" t="s">
        <v>62</v>
      </c>
      <c r="AS875" s="71"/>
      <c r="AT875" s="71" t="s">
        <v>63</v>
      </c>
      <c r="AU875" s="71"/>
      <c r="AV875" s="79" t="str" cm="1">
        <f t="array" ref="AV87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75" s="79" t="str" cm="1">
        <f t="array" ref="AW87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75" s="71" t="str" cm="1">
        <f t="array" ref="AX87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75" s="71"/>
      <c r="AZ875" s="71"/>
      <c r="BA875" s="71" t="s">
        <v>9358</v>
      </c>
      <c r="BB875" s="73" t="s">
        <v>9359</v>
      </c>
      <c r="BC875" s="36"/>
      <c r="BD875" s="35"/>
    </row>
    <row r="876" spans="1:56" ht="75" customHeight="1">
      <c r="A876" s="70">
        <v>875</v>
      </c>
      <c r="B876" s="71" t="s">
        <v>9360</v>
      </c>
      <c r="C876" s="71" t="s">
        <v>7486</v>
      </c>
      <c r="D876" s="71" t="s">
        <v>9361</v>
      </c>
      <c r="E876" s="71" t="s">
        <v>1430</v>
      </c>
      <c r="F876" s="71" t="s">
        <v>231</v>
      </c>
      <c r="G876" s="71" t="s">
        <v>736</v>
      </c>
      <c r="H876" s="71" t="s">
        <v>217</v>
      </c>
      <c r="I876" s="71" t="s">
        <v>790</v>
      </c>
      <c r="J876" s="71" t="s">
        <v>1432</v>
      </c>
      <c r="K876" s="71" t="s">
        <v>218</v>
      </c>
      <c r="L876" s="71" t="s">
        <v>9362</v>
      </c>
      <c r="M876" s="71" t="s">
        <v>9363</v>
      </c>
      <c r="N876" s="71"/>
      <c r="O876" s="71"/>
      <c r="P876" s="71"/>
      <c r="Q876" s="71"/>
      <c r="R876" s="71"/>
      <c r="S876" s="71"/>
      <c r="T876" s="71"/>
      <c r="U876" s="71"/>
      <c r="V876" s="71"/>
      <c r="W876" s="71"/>
      <c r="X876" s="71"/>
      <c r="Y876" s="71"/>
      <c r="Z876" s="71"/>
      <c r="AA876" s="71"/>
      <c r="AB876" s="71" t="s">
        <v>64</v>
      </c>
      <c r="AC876" s="71" t="s">
        <v>65</v>
      </c>
      <c r="AD876" s="71" t="s">
        <v>62</v>
      </c>
      <c r="AE876" s="71" t="s">
        <v>62</v>
      </c>
      <c r="AF876" s="71" t="s">
        <v>63</v>
      </c>
      <c r="AG876" s="71"/>
      <c r="AH876" s="71" t="s">
        <v>66</v>
      </c>
      <c r="AI876" s="71" t="s">
        <v>63</v>
      </c>
      <c r="AJ876" s="71" t="s">
        <v>63</v>
      </c>
      <c r="AK876" s="71" t="s">
        <v>63</v>
      </c>
      <c r="AL876" s="71" t="s">
        <v>62</v>
      </c>
      <c r="AM876" s="71" t="s">
        <v>63</v>
      </c>
      <c r="AN876" s="71"/>
      <c r="AO876" s="71"/>
      <c r="AP876" s="71" t="s">
        <v>9364</v>
      </c>
      <c r="AQ876" s="71" t="s">
        <v>790</v>
      </c>
      <c r="AR876" s="71" t="s">
        <v>62</v>
      </c>
      <c r="AS876" s="71"/>
      <c r="AT876" s="71" t="s">
        <v>63</v>
      </c>
      <c r="AU876" s="71"/>
      <c r="AV876" s="79" t="str" cm="1">
        <f t="array" ref="AV87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76" s="79" t="str" cm="1">
        <f t="array" ref="AW87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76" s="71" t="str" cm="1">
        <f t="array" ref="AX87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76" s="71"/>
      <c r="AZ876" s="71"/>
      <c r="BA876" s="71" t="s">
        <v>9365</v>
      </c>
      <c r="BB876" s="73" t="s">
        <v>9366</v>
      </c>
      <c r="BC876" s="36"/>
      <c r="BD876" s="35"/>
    </row>
    <row r="877" spans="1:56" ht="75" customHeight="1">
      <c r="A877" s="70">
        <v>876</v>
      </c>
      <c r="B877" s="71" t="s">
        <v>9367</v>
      </c>
      <c r="C877" s="71" t="s">
        <v>1655</v>
      </c>
      <c r="D877" s="71" t="s">
        <v>9368</v>
      </c>
      <c r="E877" s="71" t="s">
        <v>1430</v>
      </c>
      <c r="F877" s="71" t="s">
        <v>231</v>
      </c>
      <c r="G877" s="71" t="s">
        <v>736</v>
      </c>
      <c r="H877" s="71" t="s">
        <v>217</v>
      </c>
      <c r="I877" s="71" t="s">
        <v>509</v>
      </c>
      <c r="J877" s="71" t="s">
        <v>1432</v>
      </c>
      <c r="K877" s="71" t="s">
        <v>218</v>
      </c>
      <c r="L877" s="71" t="s">
        <v>9369</v>
      </c>
      <c r="M877" s="71" t="s">
        <v>9370</v>
      </c>
      <c r="N877" s="71"/>
      <c r="O877" s="71"/>
      <c r="P877" s="71"/>
      <c r="Q877" s="71"/>
      <c r="R877" s="71"/>
      <c r="S877" s="71"/>
      <c r="T877" s="71"/>
      <c r="U877" s="71"/>
      <c r="V877" s="71"/>
      <c r="W877" s="71"/>
      <c r="X877" s="71"/>
      <c r="Y877" s="71"/>
      <c r="Z877" s="71"/>
      <c r="AA877" s="71"/>
      <c r="AB877" s="71" t="s">
        <v>64</v>
      </c>
      <c r="AC877" s="71" t="s">
        <v>65</v>
      </c>
      <c r="AD877" s="71" t="s">
        <v>62</v>
      </c>
      <c r="AE877" s="71" t="s">
        <v>62</v>
      </c>
      <c r="AF877" s="71" t="s">
        <v>62</v>
      </c>
      <c r="AG877" s="71"/>
      <c r="AH877" s="71" t="s">
        <v>915</v>
      </c>
      <c r="AI877" s="71" t="s">
        <v>63</v>
      </c>
      <c r="AJ877" s="71" t="s">
        <v>63</v>
      </c>
      <c r="AK877" s="71" t="s">
        <v>63</v>
      </c>
      <c r="AL877" s="71" t="s">
        <v>63</v>
      </c>
      <c r="AM877" s="71" t="s">
        <v>63</v>
      </c>
      <c r="AN877" s="71"/>
      <c r="AO877" s="71"/>
      <c r="AP877" s="71" t="s">
        <v>9371</v>
      </c>
      <c r="AQ877" s="71" t="s">
        <v>5518</v>
      </c>
      <c r="AR877" s="71" t="s">
        <v>62</v>
      </c>
      <c r="AS877" s="71"/>
      <c r="AT877" s="71" t="s">
        <v>63</v>
      </c>
      <c r="AU877" s="71"/>
      <c r="AV877" s="79" t="str" cm="1">
        <f t="array" ref="AV87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77" s="79" t="str" cm="1">
        <f t="array" ref="AW87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77" s="71" t="str" cm="1">
        <f t="array" ref="AX87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77" s="71"/>
      <c r="AZ877" s="71"/>
      <c r="BA877" s="22" t="s">
        <v>9372</v>
      </c>
      <c r="BB877" s="73" t="s">
        <v>9373</v>
      </c>
      <c r="BC877" s="36"/>
      <c r="BD877" s="35"/>
    </row>
    <row r="878" spans="1:56" ht="75" customHeight="1">
      <c r="A878" s="70">
        <v>877</v>
      </c>
      <c r="B878" s="71" t="s">
        <v>9374</v>
      </c>
      <c r="C878" s="71" t="s">
        <v>735</v>
      </c>
      <c r="D878" s="71" t="s">
        <v>9375</v>
      </c>
      <c r="E878" s="71" t="s">
        <v>1565</v>
      </c>
      <c r="F878" s="71" t="s">
        <v>231</v>
      </c>
      <c r="G878" s="71" t="s">
        <v>584</v>
      </c>
      <c r="H878" s="71" t="s">
        <v>217</v>
      </c>
      <c r="I878" s="71" t="s">
        <v>790</v>
      </c>
      <c r="J878" s="71" t="s">
        <v>1432</v>
      </c>
      <c r="K878" s="71" t="s">
        <v>218</v>
      </c>
      <c r="L878" s="71" t="s">
        <v>9376</v>
      </c>
      <c r="M878" s="71" t="s">
        <v>9377</v>
      </c>
      <c r="N878" s="71"/>
      <c r="O878" s="71"/>
      <c r="P878" s="71"/>
      <c r="Q878" s="71"/>
      <c r="R878" s="71"/>
      <c r="S878" s="71"/>
      <c r="T878" s="71"/>
      <c r="U878" s="71"/>
      <c r="V878" s="71"/>
      <c r="W878" s="71"/>
      <c r="X878" s="71"/>
      <c r="Y878" s="71"/>
      <c r="Z878" s="71"/>
      <c r="AA878" s="71"/>
      <c r="AB878" s="71" t="s">
        <v>64</v>
      </c>
      <c r="AC878" s="71" t="s">
        <v>65</v>
      </c>
      <c r="AD878" s="71" t="s">
        <v>62</v>
      </c>
      <c r="AE878" s="71" t="s">
        <v>62</v>
      </c>
      <c r="AF878" s="71" t="s">
        <v>63</v>
      </c>
      <c r="AG878" s="71"/>
      <c r="AH878" s="71" t="s">
        <v>66</v>
      </c>
      <c r="AI878" s="71" t="s">
        <v>63</v>
      </c>
      <c r="AJ878" s="71" t="s">
        <v>63</v>
      </c>
      <c r="AK878" s="71" t="s">
        <v>63</v>
      </c>
      <c r="AL878" s="71" t="s">
        <v>62</v>
      </c>
      <c r="AM878" s="71" t="s">
        <v>63</v>
      </c>
      <c r="AN878" s="71"/>
      <c r="AO878" s="71"/>
      <c r="AP878" s="71" t="s">
        <v>9378</v>
      </c>
      <c r="AQ878" s="71" t="s">
        <v>790</v>
      </c>
      <c r="AR878" s="71" t="s">
        <v>62</v>
      </c>
      <c r="AS878" s="71"/>
      <c r="AT878" s="71" t="s">
        <v>63</v>
      </c>
      <c r="AU878" s="71"/>
      <c r="AV878" s="79" t="str" cm="1">
        <f t="array" ref="AV87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78" s="79" t="str" cm="1">
        <f t="array" ref="AW87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78" s="71" t="str" cm="1">
        <f t="array" ref="AX87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78" s="71"/>
      <c r="AZ878" s="71"/>
      <c r="BA878" s="71" t="s">
        <v>9379</v>
      </c>
      <c r="BB878" s="73" t="s">
        <v>9380</v>
      </c>
      <c r="BC878" s="36"/>
      <c r="BD878" s="35"/>
    </row>
    <row r="879" spans="1:56" ht="75" customHeight="1">
      <c r="A879" s="70">
        <v>878</v>
      </c>
      <c r="B879" s="71" t="s">
        <v>9381</v>
      </c>
      <c r="C879" s="71" t="s">
        <v>735</v>
      </c>
      <c r="D879" s="71" t="s">
        <v>9382</v>
      </c>
      <c r="E879" s="71" t="s">
        <v>1486</v>
      </c>
      <c r="F879" s="71" t="s">
        <v>231</v>
      </c>
      <c r="G879" s="71" t="s">
        <v>736</v>
      </c>
      <c r="H879" s="71" t="s">
        <v>217</v>
      </c>
      <c r="I879" s="71" t="s">
        <v>1215</v>
      </c>
      <c r="J879" s="71" t="s">
        <v>1432</v>
      </c>
      <c r="K879" s="71" t="s">
        <v>243</v>
      </c>
      <c r="L879" s="71" t="s">
        <v>9383</v>
      </c>
      <c r="M879" s="71" t="s">
        <v>9384</v>
      </c>
      <c r="N879" s="71"/>
      <c r="O879" s="71"/>
      <c r="P879" s="71"/>
      <c r="Q879" s="71"/>
      <c r="R879" s="71"/>
      <c r="S879" s="71"/>
      <c r="T879" s="71"/>
      <c r="U879" s="71"/>
      <c r="V879" s="71"/>
      <c r="W879" s="71"/>
      <c r="X879" s="71"/>
      <c r="Y879" s="71"/>
      <c r="Z879" s="71"/>
      <c r="AA879" s="71"/>
      <c r="AB879" s="71" t="s">
        <v>64</v>
      </c>
      <c r="AC879" s="71" t="s">
        <v>65</v>
      </c>
      <c r="AD879" s="71" t="s">
        <v>62</v>
      </c>
      <c r="AE879" s="71" t="s">
        <v>62</v>
      </c>
      <c r="AF879" s="71" t="s">
        <v>63</v>
      </c>
      <c r="AG879" s="71"/>
      <c r="AH879" s="71" t="s">
        <v>66</v>
      </c>
      <c r="AI879" s="71" t="s">
        <v>63</v>
      </c>
      <c r="AJ879" s="71" t="s">
        <v>63</v>
      </c>
      <c r="AK879" s="71" t="s">
        <v>63</v>
      </c>
      <c r="AL879" s="71" t="s">
        <v>62</v>
      </c>
      <c r="AM879" s="71" t="s">
        <v>63</v>
      </c>
      <c r="AN879" s="71"/>
      <c r="AO879" s="71"/>
      <c r="AP879" s="71" t="s">
        <v>9385</v>
      </c>
      <c r="AQ879" s="71" t="s">
        <v>2443</v>
      </c>
      <c r="AR879" s="71" t="s">
        <v>63</v>
      </c>
      <c r="AS879" s="71"/>
      <c r="AT879" s="71" t="s">
        <v>63</v>
      </c>
      <c r="AU879" s="71"/>
      <c r="AV879" s="79" t="str" cm="1">
        <f t="array" ref="AV87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79" s="79" t="str" cm="1">
        <f t="array" ref="AW87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79" s="71" t="str" cm="1">
        <f t="array" ref="AX87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79" s="71"/>
      <c r="AZ879" s="71"/>
      <c r="BA879" s="71" t="s">
        <v>9386</v>
      </c>
      <c r="BB879" s="73" t="s">
        <v>9387</v>
      </c>
      <c r="BC879" s="36"/>
      <c r="BD879" s="35"/>
    </row>
    <row r="880" spans="1:56" ht="75" customHeight="1">
      <c r="A880" s="70">
        <v>879</v>
      </c>
      <c r="B880" s="71" t="s">
        <v>9388</v>
      </c>
      <c r="C880" s="71" t="s">
        <v>5603</v>
      </c>
      <c r="D880" s="71" t="s">
        <v>9389</v>
      </c>
      <c r="E880" s="71" t="s">
        <v>1505</v>
      </c>
      <c r="F880" s="71" t="s">
        <v>231</v>
      </c>
      <c r="G880" s="71" t="s">
        <v>232</v>
      </c>
      <c r="H880" s="71" t="s">
        <v>217</v>
      </c>
      <c r="I880" s="71" t="s">
        <v>194</v>
      </c>
      <c r="J880" s="71" t="s">
        <v>1432</v>
      </c>
      <c r="K880" s="71" t="s">
        <v>315</v>
      </c>
      <c r="L880" s="71" t="s">
        <v>9390</v>
      </c>
      <c r="M880" s="71" t="s">
        <v>9391</v>
      </c>
      <c r="N880" s="71"/>
      <c r="O880" s="71"/>
      <c r="P880" s="71"/>
      <c r="Q880" s="71"/>
      <c r="R880" s="71"/>
      <c r="S880" s="71"/>
      <c r="T880" s="71"/>
      <c r="U880" s="71"/>
      <c r="V880" s="71"/>
      <c r="W880" s="71"/>
      <c r="X880" s="71"/>
      <c r="Y880" s="71"/>
      <c r="Z880" s="71"/>
      <c r="AA880" s="71"/>
      <c r="AB880" s="71" t="s">
        <v>64</v>
      </c>
      <c r="AC880" s="71" t="s">
        <v>65</v>
      </c>
      <c r="AD880" s="71" t="s">
        <v>62</v>
      </c>
      <c r="AE880" s="71" t="s">
        <v>62</v>
      </c>
      <c r="AF880" s="71" t="s">
        <v>63</v>
      </c>
      <c r="AG880" s="71"/>
      <c r="AH880" s="71" t="s">
        <v>66</v>
      </c>
      <c r="AI880" s="71" t="s">
        <v>63</v>
      </c>
      <c r="AJ880" s="71" t="s">
        <v>63</v>
      </c>
      <c r="AK880" s="71" t="s">
        <v>63</v>
      </c>
      <c r="AL880" s="71" t="s">
        <v>63</v>
      </c>
      <c r="AM880" s="71" t="s">
        <v>63</v>
      </c>
      <c r="AN880" s="71"/>
      <c r="AO880" s="71"/>
      <c r="AP880" s="71" t="s">
        <v>9392</v>
      </c>
      <c r="AQ880" s="71" t="s">
        <v>194</v>
      </c>
      <c r="AR880" s="71" t="s">
        <v>62</v>
      </c>
      <c r="AS880" s="71"/>
      <c r="AT880" s="71" t="s">
        <v>63</v>
      </c>
      <c r="AU880" s="71"/>
      <c r="AV880" s="79" t="str" cm="1">
        <f t="array" ref="AV88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80" s="79" t="str" cm="1">
        <f t="array" ref="AW88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80" s="71" t="str" cm="1">
        <f t="array" ref="AX88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80" s="71"/>
      <c r="AZ880" s="71"/>
      <c r="BA880" s="71" t="s">
        <v>9393</v>
      </c>
      <c r="BB880" s="73" t="s">
        <v>4834</v>
      </c>
      <c r="BC880" s="36"/>
      <c r="BD880" s="35"/>
    </row>
    <row r="881" spans="1:56" ht="75" customHeight="1">
      <c r="A881" s="70">
        <v>880</v>
      </c>
      <c r="B881" s="71" t="s">
        <v>9394</v>
      </c>
      <c r="C881" s="71" t="s">
        <v>735</v>
      </c>
      <c r="D881" s="71" t="s">
        <v>9395</v>
      </c>
      <c r="E881" s="71" t="s">
        <v>1461</v>
      </c>
      <c r="F881" s="71" t="s">
        <v>231</v>
      </c>
      <c r="G881" s="71" t="s">
        <v>232</v>
      </c>
      <c r="H881" s="71" t="s">
        <v>233</v>
      </c>
      <c r="I881" s="71" t="s">
        <v>250</v>
      </c>
      <c r="J881" s="71" t="s">
        <v>1432</v>
      </c>
      <c r="K881" s="71" t="s">
        <v>243</v>
      </c>
      <c r="L881" s="71" t="s">
        <v>9396</v>
      </c>
      <c r="M881" s="71" t="s">
        <v>9397</v>
      </c>
      <c r="N881" s="71"/>
      <c r="O881" s="71"/>
      <c r="P881" s="71"/>
      <c r="Q881" s="71"/>
      <c r="R881" s="71"/>
      <c r="S881" s="71"/>
      <c r="T881" s="71"/>
      <c r="U881" s="71"/>
      <c r="V881" s="71"/>
      <c r="W881" s="71"/>
      <c r="X881" s="71"/>
      <c r="Y881" s="71"/>
      <c r="Z881" s="71"/>
      <c r="AA881" s="71"/>
      <c r="AB881" s="71" t="s">
        <v>64</v>
      </c>
      <c r="AC881" s="71" t="s">
        <v>65</v>
      </c>
      <c r="AD881" s="71" t="s">
        <v>62</v>
      </c>
      <c r="AE881" s="71" t="s">
        <v>62</v>
      </c>
      <c r="AF881" s="71" t="s">
        <v>63</v>
      </c>
      <c r="AG881" s="71"/>
      <c r="AH881" s="71" t="s">
        <v>85</v>
      </c>
      <c r="AI881" s="71" t="s">
        <v>63</v>
      </c>
      <c r="AJ881" s="71" t="s">
        <v>63</v>
      </c>
      <c r="AK881" s="71" t="s">
        <v>63</v>
      </c>
      <c r="AL881" s="71" t="s">
        <v>63</v>
      </c>
      <c r="AM881" s="71" t="s">
        <v>63</v>
      </c>
      <c r="AN881" s="71"/>
      <c r="AO881" s="71"/>
      <c r="AP881" s="71" t="s">
        <v>9398</v>
      </c>
      <c r="AQ881" s="71" t="s">
        <v>9399</v>
      </c>
      <c r="AR881" s="71" t="s">
        <v>63</v>
      </c>
      <c r="AS881" s="71"/>
      <c r="AT881" s="71" t="s">
        <v>63</v>
      </c>
      <c r="AU881" s="71"/>
      <c r="AV881" s="79" t="str" cm="1">
        <f t="array" ref="AV88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81" s="79" t="str" cm="1">
        <f t="array" ref="AW88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81" s="71" t="str" cm="1">
        <f t="array" ref="AX88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81" s="71"/>
      <c r="AZ881" s="71"/>
      <c r="BA881" s="22" t="s">
        <v>9400</v>
      </c>
      <c r="BB881" s="73" t="s">
        <v>9401</v>
      </c>
      <c r="BC881" s="36"/>
      <c r="BD881" s="35"/>
    </row>
    <row r="882" spans="1:56" ht="75" customHeight="1">
      <c r="A882" s="70">
        <v>881</v>
      </c>
      <c r="B882" s="71" t="s">
        <v>9402</v>
      </c>
      <c r="C882" s="71" t="s">
        <v>735</v>
      </c>
      <c r="D882" s="71" t="s">
        <v>9403</v>
      </c>
      <c r="E882" s="71" t="s">
        <v>1430</v>
      </c>
      <c r="F882" s="71" t="s">
        <v>231</v>
      </c>
      <c r="G882" s="71" t="s">
        <v>584</v>
      </c>
      <c r="H882" s="71" t="s">
        <v>217</v>
      </c>
      <c r="I882" s="71" t="s">
        <v>509</v>
      </c>
      <c r="J882" s="71" t="s">
        <v>1432</v>
      </c>
      <c r="K882" s="71" t="s">
        <v>218</v>
      </c>
      <c r="L882" s="71" t="s">
        <v>9404</v>
      </c>
      <c r="M882" s="71" t="s">
        <v>9405</v>
      </c>
      <c r="N882" s="71"/>
      <c r="O882" s="71"/>
      <c r="P882" s="71"/>
      <c r="Q882" s="71"/>
      <c r="R882" s="71"/>
      <c r="S882" s="71"/>
      <c r="T882" s="71"/>
      <c r="U882" s="71"/>
      <c r="V882" s="71"/>
      <c r="W882" s="71"/>
      <c r="X882" s="71"/>
      <c r="Y882" s="71"/>
      <c r="Z882" s="71"/>
      <c r="AA882" s="71"/>
      <c r="AB882" s="71" t="s">
        <v>64</v>
      </c>
      <c r="AC882" s="71" t="s">
        <v>65</v>
      </c>
      <c r="AD882" s="71" t="s">
        <v>62</v>
      </c>
      <c r="AE882" s="71" t="s">
        <v>62</v>
      </c>
      <c r="AF882" s="71" t="s">
        <v>63</v>
      </c>
      <c r="AG882" s="71"/>
      <c r="AH882" s="71" t="s">
        <v>66</v>
      </c>
      <c r="AI882" s="71" t="s">
        <v>63</v>
      </c>
      <c r="AJ882" s="71" t="s">
        <v>63</v>
      </c>
      <c r="AK882" s="71" t="s">
        <v>63</v>
      </c>
      <c r="AL882" s="71" t="s">
        <v>62</v>
      </c>
      <c r="AM882" s="71" t="s">
        <v>63</v>
      </c>
      <c r="AN882" s="71"/>
      <c r="AO882" s="71"/>
      <c r="AP882" s="71" t="s">
        <v>9406</v>
      </c>
      <c r="AQ882" s="71" t="s">
        <v>509</v>
      </c>
      <c r="AR882" s="71" t="s">
        <v>62</v>
      </c>
      <c r="AS882" s="71"/>
      <c r="AT882" s="71" t="s">
        <v>63</v>
      </c>
      <c r="AU882" s="71"/>
      <c r="AV882" s="79" t="str" cm="1">
        <f t="array" ref="AV88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82" s="79" t="str" cm="1">
        <f t="array" ref="AW88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82" s="71" t="str" cm="1">
        <f t="array" ref="AX88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82" s="71"/>
      <c r="AZ882" s="71"/>
      <c r="BA882" s="71" t="s">
        <v>9407</v>
      </c>
      <c r="BB882" s="73" t="s">
        <v>1812</v>
      </c>
      <c r="BC882" s="36"/>
      <c r="BD882" s="35"/>
    </row>
    <row r="883" spans="1:56" ht="75" customHeight="1">
      <c r="A883" s="70">
        <v>882</v>
      </c>
      <c r="B883" s="71" t="s">
        <v>9408</v>
      </c>
      <c r="C883" s="71" t="s">
        <v>735</v>
      </c>
      <c r="D883" s="71" t="s">
        <v>9409</v>
      </c>
      <c r="E883" s="71" t="s">
        <v>4413</v>
      </c>
      <c r="F883" s="71" t="s">
        <v>231</v>
      </c>
      <c r="G883" s="71" t="s">
        <v>584</v>
      </c>
      <c r="H883" s="71" t="s">
        <v>217</v>
      </c>
      <c r="I883" s="71" t="s">
        <v>790</v>
      </c>
      <c r="J883" s="71" t="s">
        <v>1432</v>
      </c>
      <c r="K883" s="71" t="s">
        <v>218</v>
      </c>
      <c r="L883" s="71" t="s">
        <v>9410</v>
      </c>
      <c r="M883" s="71" t="s">
        <v>9411</v>
      </c>
      <c r="N883" s="71"/>
      <c r="O883" s="71"/>
      <c r="P883" s="71"/>
      <c r="Q883" s="71"/>
      <c r="R883" s="71"/>
      <c r="S883" s="71"/>
      <c r="T883" s="71"/>
      <c r="U883" s="71"/>
      <c r="V883" s="71"/>
      <c r="W883" s="71"/>
      <c r="X883" s="71"/>
      <c r="Y883" s="71"/>
      <c r="Z883" s="71"/>
      <c r="AA883" s="71"/>
      <c r="AB883" s="71" t="s">
        <v>64</v>
      </c>
      <c r="AC883" s="71" t="s">
        <v>65</v>
      </c>
      <c r="AD883" s="71" t="s">
        <v>62</v>
      </c>
      <c r="AE883" s="71" t="s">
        <v>62</v>
      </c>
      <c r="AF883" s="71" t="s">
        <v>63</v>
      </c>
      <c r="AG883" s="71"/>
      <c r="AH883" s="71" t="s">
        <v>66</v>
      </c>
      <c r="AI883" s="71" t="s">
        <v>63</v>
      </c>
      <c r="AJ883" s="71" t="s">
        <v>63</v>
      </c>
      <c r="AK883" s="71" t="s">
        <v>63</v>
      </c>
      <c r="AL883" s="71" t="s">
        <v>63</v>
      </c>
      <c r="AM883" s="71" t="s">
        <v>63</v>
      </c>
      <c r="AN883" s="71"/>
      <c r="AO883" s="71"/>
      <c r="AP883" s="71" t="s">
        <v>9412</v>
      </c>
      <c r="AQ883" s="71" t="s">
        <v>790</v>
      </c>
      <c r="AR883" s="71" t="s">
        <v>62</v>
      </c>
      <c r="AS883" s="71"/>
      <c r="AT883" s="71" t="s">
        <v>62</v>
      </c>
      <c r="AU883" s="71"/>
      <c r="AV883" s="79" t="str" cm="1">
        <f t="array" ref="AV88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83" s="79" t="str" cm="1">
        <f t="array" ref="AW88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83" s="71" t="str" cm="1">
        <f t="array" ref="AX88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83" s="71"/>
      <c r="AZ883" s="71"/>
      <c r="BA883" s="71" t="s">
        <v>9413</v>
      </c>
      <c r="BB883" s="73" t="s">
        <v>5465</v>
      </c>
      <c r="BC883" s="36"/>
      <c r="BD883" s="35"/>
    </row>
    <row r="884" spans="1:56" ht="75" customHeight="1">
      <c r="A884" s="70">
        <v>883</v>
      </c>
      <c r="B884" s="71" t="s">
        <v>9414</v>
      </c>
      <c r="C884" s="71" t="s">
        <v>735</v>
      </c>
      <c r="D884" s="71" t="s">
        <v>9415</v>
      </c>
      <c r="E884" s="71" t="s">
        <v>4416</v>
      </c>
      <c r="F884" s="71" t="s">
        <v>231</v>
      </c>
      <c r="G884" s="71" t="s">
        <v>736</v>
      </c>
      <c r="H884" s="71" t="s">
        <v>217</v>
      </c>
      <c r="I884" s="71" t="s">
        <v>285</v>
      </c>
      <c r="J884" s="71" t="s">
        <v>1432</v>
      </c>
      <c r="K884" s="71" t="s">
        <v>279</v>
      </c>
      <c r="L884" s="71" t="s">
        <v>9416</v>
      </c>
      <c r="M884" s="71" t="s">
        <v>9417</v>
      </c>
      <c r="N884" s="71"/>
      <c r="O884" s="71"/>
      <c r="P884" s="71"/>
      <c r="Q884" s="71"/>
      <c r="R884" s="71"/>
      <c r="S884" s="71"/>
      <c r="T884" s="71"/>
      <c r="U884" s="71"/>
      <c r="V884" s="71"/>
      <c r="W884" s="71"/>
      <c r="X884" s="71"/>
      <c r="Y884" s="71"/>
      <c r="Z884" s="71"/>
      <c r="AA884" s="71"/>
      <c r="AB884" s="71" t="s">
        <v>64</v>
      </c>
      <c r="AC884" s="71" t="s">
        <v>65</v>
      </c>
      <c r="AD884" s="71" t="s">
        <v>62</v>
      </c>
      <c r="AE884" s="71" t="s">
        <v>63</v>
      </c>
      <c r="AF884" s="71" t="s">
        <v>63</v>
      </c>
      <c r="AG884" s="71"/>
      <c r="AH884" s="71" t="s">
        <v>66</v>
      </c>
      <c r="AI884" s="71" t="s">
        <v>63</v>
      </c>
      <c r="AJ884" s="71" t="s">
        <v>63</v>
      </c>
      <c r="AK884" s="71" t="s">
        <v>63</v>
      </c>
      <c r="AL884" s="71" t="s">
        <v>62</v>
      </c>
      <c r="AM884" s="71" t="s">
        <v>63</v>
      </c>
      <c r="AN884" s="71"/>
      <c r="AO884" s="71"/>
      <c r="AP884" s="71" t="s">
        <v>9418</v>
      </c>
      <c r="AQ884" s="71" t="s">
        <v>9419</v>
      </c>
      <c r="AR884" s="71" t="s">
        <v>62</v>
      </c>
      <c r="AS884" s="71"/>
      <c r="AT884" s="71" t="s">
        <v>63</v>
      </c>
      <c r="AU884" s="71"/>
      <c r="AV884" s="79" t="str" cm="1">
        <f t="array" ref="AV88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84" s="79" t="str" cm="1">
        <f t="array" ref="AW88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84" s="71" t="str" cm="1">
        <f t="array" ref="AX88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84" s="71"/>
      <c r="AZ884" s="71"/>
      <c r="BA884" s="22" t="s">
        <v>9420</v>
      </c>
      <c r="BB884" s="73" t="s">
        <v>5942</v>
      </c>
      <c r="BC884" s="36"/>
      <c r="BD884" s="35"/>
    </row>
    <row r="885" spans="1:56" ht="75" customHeight="1">
      <c r="A885" s="70">
        <v>884</v>
      </c>
      <c r="B885" s="71" t="s">
        <v>9421</v>
      </c>
      <c r="C885" s="71" t="s">
        <v>735</v>
      </c>
      <c r="D885" s="71" t="s">
        <v>9422</v>
      </c>
      <c r="E885" s="71" t="s">
        <v>1486</v>
      </c>
      <c r="F885" s="71" t="s">
        <v>231</v>
      </c>
      <c r="G885" s="71" t="s">
        <v>736</v>
      </c>
      <c r="H885" s="71" t="s">
        <v>217</v>
      </c>
      <c r="I885" s="71" t="s">
        <v>1215</v>
      </c>
      <c r="J885" s="71" t="s">
        <v>1432</v>
      </c>
      <c r="K885" s="71" t="s">
        <v>243</v>
      </c>
      <c r="L885" s="71" t="s">
        <v>9423</v>
      </c>
      <c r="M885" s="71" t="s">
        <v>9424</v>
      </c>
      <c r="N885" s="71"/>
      <c r="O885" s="71"/>
      <c r="P885" s="71"/>
      <c r="Q885" s="71"/>
      <c r="R885" s="71"/>
      <c r="S885" s="71"/>
      <c r="T885" s="71"/>
      <c r="U885" s="71"/>
      <c r="V885" s="71"/>
      <c r="W885" s="71"/>
      <c r="X885" s="71"/>
      <c r="Y885" s="71"/>
      <c r="Z885" s="71"/>
      <c r="AA885" s="71"/>
      <c r="AB885" s="71" t="s">
        <v>64</v>
      </c>
      <c r="AC885" s="71" t="s">
        <v>65</v>
      </c>
      <c r="AD885" s="71" t="s">
        <v>62</v>
      </c>
      <c r="AE885" s="71" t="s">
        <v>62</v>
      </c>
      <c r="AF885" s="71" t="s">
        <v>63</v>
      </c>
      <c r="AG885" s="71"/>
      <c r="AH885" s="71" t="s">
        <v>66</v>
      </c>
      <c r="AI885" s="71" t="s">
        <v>63</v>
      </c>
      <c r="AJ885" s="71" t="s">
        <v>63</v>
      </c>
      <c r="AK885" s="71" t="s">
        <v>63</v>
      </c>
      <c r="AL885" s="71" t="s">
        <v>62</v>
      </c>
      <c r="AM885" s="71" t="s">
        <v>63</v>
      </c>
      <c r="AN885" s="71"/>
      <c r="AO885" s="71"/>
      <c r="AP885" s="71" t="s">
        <v>9425</v>
      </c>
      <c r="AQ885" s="71" t="s">
        <v>1215</v>
      </c>
      <c r="AR885" s="71" t="s">
        <v>62</v>
      </c>
      <c r="AS885" s="71"/>
      <c r="AT885" s="71" t="s">
        <v>63</v>
      </c>
      <c r="AU885" s="71"/>
      <c r="AV885" s="79" t="str" cm="1">
        <f t="array" ref="AV88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85" s="79" t="str" cm="1">
        <f t="array" ref="AW88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85" s="71" t="str" cm="1">
        <f t="array" ref="AX88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85" s="71"/>
      <c r="AZ885" s="71"/>
      <c r="BA885" s="71" t="s">
        <v>9426</v>
      </c>
      <c r="BB885" s="73" t="s">
        <v>9427</v>
      </c>
      <c r="BC885" s="36"/>
      <c r="BD885" s="35"/>
    </row>
    <row r="886" spans="1:56" ht="75" customHeight="1">
      <c r="A886" s="70">
        <v>885</v>
      </c>
      <c r="B886" s="71" t="s">
        <v>9428</v>
      </c>
      <c r="C886" s="71" t="s">
        <v>735</v>
      </c>
      <c r="D886" s="71" t="s">
        <v>9429</v>
      </c>
      <c r="E886" s="71" t="s">
        <v>1494</v>
      </c>
      <c r="F886" s="71" t="s">
        <v>231</v>
      </c>
      <c r="G886" s="71" t="s">
        <v>736</v>
      </c>
      <c r="H886" s="71" t="s">
        <v>217</v>
      </c>
      <c r="I886" s="71" t="s">
        <v>2158</v>
      </c>
      <c r="J886" s="71" t="s">
        <v>1432</v>
      </c>
      <c r="K886" s="71" t="s">
        <v>266</v>
      </c>
      <c r="L886" s="71" t="s">
        <v>9430</v>
      </c>
      <c r="M886" s="71" t="s">
        <v>9431</v>
      </c>
      <c r="N886" s="71"/>
      <c r="O886" s="71"/>
      <c r="P886" s="71"/>
      <c r="Q886" s="71"/>
      <c r="R886" s="71"/>
      <c r="S886" s="71"/>
      <c r="T886" s="71"/>
      <c r="U886" s="71"/>
      <c r="V886" s="71"/>
      <c r="W886" s="71"/>
      <c r="X886" s="71"/>
      <c r="Y886" s="71"/>
      <c r="Z886" s="71"/>
      <c r="AA886" s="71"/>
      <c r="AB886" s="71" t="s">
        <v>64</v>
      </c>
      <c r="AC886" s="71" t="s">
        <v>65</v>
      </c>
      <c r="AD886" s="71" t="s">
        <v>62</v>
      </c>
      <c r="AE886" s="71" t="s">
        <v>62</v>
      </c>
      <c r="AF886" s="71" t="s">
        <v>63</v>
      </c>
      <c r="AG886" s="71"/>
      <c r="AH886" s="71" t="s">
        <v>66</v>
      </c>
      <c r="AI886" s="71" t="s">
        <v>63</v>
      </c>
      <c r="AJ886" s="71" t="s">
        <v>63</v>
      </c>
      <c r="AK886" s="71" t="s">
        <v>63</v>
      </c>
      <c r="AL886" s="71" t="s">
        <v>62</v>
      </c>
      <c r="AM886" s="71" t="s">
        <v>63</v>
      </c>
      <c r="AN886" s="71"/>
      <c r="AO886" s="71"/>
      <c r="AP886" s="71" t="s">
        <v>9432</v>
      </c>
      <c r="AQ886" s="71" t="s">
        <v>2158</v>
      </c>
      <c r="AR886" s="71" t="s">
        <v>62</v>
      </c>
      <c r="AS886" s="71"/>
      <c r="AT886" s="71" t="s">
        <v>62</v>
      </c>
      <c r="AU886" s="71"/>
      <c r="AV886" s="79" t="str" cm="1">
        <f t="array" ref="AV88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86" s="79" t="str" cm="1">
        <f t="array" ref="AW88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86" s="71" t="str" cm="1">
        <f t="array" ref="AX88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86" s="71"/>
      <c r="AZ886" s="71"/>
      <c r="BA886" s="71" t="s">
        <v>9433</v>
      </c>
      <c r="BB886" s="73" t="s">
        <v>9434</v>
      </c>
      <c r="BC886" s="36"/>
      <c r="BD886" s="35"/>
    </row>
    <row r="887" spans="1:56" ht="75" customHeight="1">
      <c r="A887" s="70">
        <v>886</v>
      </c>
      <c r="B887" s="71" t="s">
        <v>9435</v>
      </c>
      <c r="C887" s="71" t="s">
        <v>735</v>
      </c>
      <c r="D887" s="71" t="s">
        <v>9436</v>
      </c>
      <c r="E887" s="71" t="s">
        <v>1505</v>
      </c>
      <c r="F887" s="71" t="s">
        <v>231</v>
      </c>
      <c r="G887" s="71" t="s">
        <v>736</v>
      </c>
      <c r="H887" s="71" t="s">
        <v>217</v>
      </c>
      <c r="I887" s="71" t="s">
        <v>509</v>
      </c>
      <c r="J887" s="71" t="s">
        <v>1432</v>
      </c>
      <c r="K887" s="71" t="s">
        <v>218</v>
      </c>
      <c r="L887" s="71" t="s">
        <v>9437</v>
      </c>
      <c r="M887" s="71" t="s">
        <v>9438</v>
      </c>
      <c r="N887" s="71"/>
      <c r="O887" s="71"/>
      <c r="P887" s="71"/>
      <c r="Q887" s="71"/>
      <c r="R887" s="71"/>
      <c r="S887" s="71"/>
      <c r="T887" s="71"/>
      <c r="U887" s="71"/>
      <c r="V887" s="71"/>
      <c r="W887" s="71"/>
      <c r="X887" s="71"/>
      <c r="Y887" s="71"/>
      <c r="Z887" s="71"/>
      <c r="AA887" s="71"/>
      <c r="AB887" s="71" t="s">
        <v>64</v>
      </c>
      <c r="AC887" s="71" t="s">
        <v>65</v>
      </c>
      <c r="AD887" s="71" t="s">
        <v>62</v>
      </c>
      <c r="AE887" s="71" t="s">
        <v>62</v>
      </c>
      <c r="AF887" s="71" t="s">
        <v>63</v>
      </c>
      <c r="AG887" s="71"/>
      <c r="AH887" s="71" t="s">
        <v>1515</v>
      </c>
      <c r="AI887" s="71" t="s">
        <v>63</v>
      </c>
      <c r="AJ887" s="71" t="s">
        <v>63</v>
      </c>
      <c r="AK887" s="71" t="s">
        <v>63</v>
      </c>
      <c r="AL887" s="71" t="s">
        <v>62</v>
      </c>
      <c r="AM887" s="71" t="s">
        <v>63</v>
      </c>
      <c r="AN887" s="71"/>
      <c r="AO887" s="71"/>
      <c r="AP887" s="71" t="s">
        <v>9439</v>
      </c>
      <c r="AQ887" s="71" t="s">
        <v>509</v>
      </c>
      <c r="AR887" s="71" t="s">
        <v>62</v>
      </c>
      <c r="AS887" s="71"/>
      <c r="AT887" s="71" t="s">
        <v>63</v>
      </c>
      <c r="AU887" s="71"/>
      <c r="AV887" s="79" t="str" cm="1">
        <f t="array" ref="AV88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87" s="79" t="str" cm="1">
        <f t="array" ref="AW88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87" s="71" t="str" cm="1">
        <f t="array" ref="AX88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87" s="71"/>
      <c r="AZ887" s="71"/>
      <c r="BA887" s="71" t="s">
        <v>9440</v>
      </c>
      <c r="BB887" s="73" t="s">
        <v>9308</v>
      </c>
      <c r="BC887" s="36"/>
      <c r="BD887" s="35"/>
    </row>
    <row r="888" spans="1:56" ht="75" customHeight="1">
      <c r="A888" s="70">
        <v>887</v>
      </c>
      <c r="B888" s="71" t="s">
        <v>9441</v>
      </c>
      <c r="C888" s="71" t="s">
        <v>5603</v>
      </c>
      <c r="D888" s="71" t="s">
        <v>9442</v>
      </c>
      <c r="E888" s="71" t="s">
        <v>1461</v>
      </c>
      <c r="F888" s="71" t="s">
        <v>231</v>
      </c>
      <c r="G888" s="71" t="s">
        <v>232</v>
      </c>
      <c r="H888" s="71" t="s">
        <v>233</v>
      </c>
      <c r="I888" s="71" t="s">
        <v>285</v>
      </c>
      <c r="J888" s="71" t="s">
        <v>1432</v>
      </c>
      <c r="K888" s="71" t="s">
        <v>279</v>
      </c>
      <c r="L888" s="71" t="s">
        <v>9443</v>
      </c>
      <c r="M888" s="71" t="s">
        <v>9444</v>
      </c>
      <c r="N888" s="71"/>
      <c r="O888" s="71"/>
      <c r="P888" s="71"/>
      <c r="Q888" s="71"/>
      <c r="R888" s="71"/>
      <c r="S888" s="71"/>
      <c r="T888" s="71"/>
      <c r="U888" s="71"/>
      <c r="V888" s="71"/>
      <c r="W888" s="71"/>
      <c r="X888" s="71"/>
      <c r="Y888" s="71"/>
      <c r="Z888" s="71"/>
      <c r="AA888" s="71"/>
      <c r="AB888" s="71" t="s">
        <v>64</v>
      </c>
      <c r="AC888" s="71" t="s">
        <v>100</v>
      </c>
      <c r="AD888" s="71" t="s">
        <v>62</v>
      </c>
      <c r="AE888" s="71" t="s">
        <v>62</v>
      </c>
      <c r="AF888" s="71" t="s">
        <v>63</v>
      </c>
      <c r="AG888" s="71"/>
      <c r="AH888" s="71" t="s">
        <v>85</v>
      </c>
      <c r="AI888" s="71" t="s">
        <v>63</v>
      </c>
      <c r="AJ888" s="71" t="s">
        <v>63</v>
      </c>
      <c r="AK888" s="71" t="s">
        <v>63</v>
      </c>
      <c r="AL888" s="71" t="s">
        <v>63</v>
      </c>
      <c r="AM888" s="71" t="s">
        <v>63</v>
      </c>
      <c r="AN888" s="71"/>
      <c r="AO888" s="71"/>
      <c r="AP888" s="71" t="s">
        <v>9445</v>
      </c>
      <c r="AQ888" s="71" t="s">
        <v>285</v>
      </c>
      <c r="AR888" s="71" t="s">
        <v>62</v>
      </c>
      <c r="AS888" s="71"/>
      <c r="AT888" s="71" t="s">
        <v>63</v>
      </c>
      <c r="AU888" s="71"/>
      <c r="AV888" s="79" t="str" cm="1">
        <f t="array" ref="AV88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88" s="79" t="str" cm="1">
        <f t="array" ref="AW88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88" s="71" t="str" cm="1">
        <f t="array" ref="AX88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88" s="71"/>
      <c r="AZ888" s="71"/>
      <c r="BA888" s="71" t="s">
        <v>9446</v>
      </c>
      <c r="BB888" s="73" t="s">
        <v>9447</v>
      </c>
      <c r="BC888" s="36"/>
      <c r="BD888" s="35"/>
    </row>
    <row r="889" spans="1:56" ht="75" customHeight="1">
      <c r="A889" s="70">
        <v>888</v>
      </c>
      <c r="B889" s="71" t="s">
        <v>9448</v>
      </c>
      <c r="C889" s="71" t="s">
        <v>5603</v>
      </c>
      <c r="D889" s="71" t="s">
        <v>9449</v>
      </c>
      <c r="E889" s="71" t="s">
        <v>1505</v>
      </c>
      <c r="F889" s="71" t="s">
        <v>231</v>
      </c>
      <c r="G889" s="71" t="s">
        <v>232</v>
      </c>
      <c r="H889" s="71" t="s">
        <v>217</v>
      </c>
      <c r="I889" s="71" t="s">
        <v>1215</v>
      </c>
      <c r="J889" s="71" t="s">
        <v>1432</v>
      </c>
      <c r="K889" s="71" t="s">
        <v>243</v>
      </c>
      <c r="L889" s="71" t="s">
        <v>9450</v>
      </c>
      <c r="M889" s="71" t="s">
        <v>9451</v>
      </c>
      <c r="N889" s="71"/>
      <c r="O889" s="71"/>
      <c r="P889" s="71"/>
      <c r="Q889" s="71"/>
      <c r="R889" s="71"/>
      <c r="S889" s="71"/>
      <c r="T889" s="71"/>
      <c r="U889" s="71"/>
      <c r="V889" s="71"/>
      <c r="W889" s="71"/>
      <c r="X889" s="71"/>
      <c r="Y889" s="71"/>
      <c r="Z889" s="71"/>
      <c r="AA889" s="71"/>
      <c r="AB889" s="71" t="s">
        <v>64</v>
      </c>
      <c r="AC889" s="71" t="s">
        <v>65</v>
      </c>
      <c r="AD889" s="71" t="s">
        <v>62</v>
      </c>
      <c r="AE889" s="71" t="s">
        <v>62</v>
      </c>
      <c r="AF889" s="71" t="s">
        <v>63</v>
      </c>
      <c r="AG889" s="71"/>
      <c r="AH889" s="71" t="s">
        <v>85</v>
      </c>
      <c r="AI889" s="71" t="s">
        <v>63</v>
      </c>
      <c r="AJ889" s="71" t="s">
        <v>63</v>
      </c>
      <c r="AK889" s="71" t="s">
        <v>63</v>
      </c>
      <c r="AL889" s="71" t="s">
        <v>62</v>
      </c>
      <c r="AM889" s="71" t="s">
        <v>63</v>
      </c>
      <c r="AN889" s="71"/>
      <c r="AO889" s="71"/>
      <c r="AP889" s="71" t="s">
        <v>9452</v>
      </c>
      <c r="AQ889" s="71" t="s">
        <v>1215</v>
      </c>
      <c r="AR889" s="71" t="s">
        <v>62</v>
      </c>
      <c r="AS889" s="71"/>
      <c r="AT889" s="71" t="s">
        <v>63</v>
      </c>
      <c r="AU889" s="71"/>
      <c r="AV889" s="79" t="str" cm="1">
        <f t="array" ref="AV88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89" s="79" t="str" cm="1">
        <f t="array" ref="AW88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89" s="71" t="str" cm="1">
        <f t="array" ref="AX88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89" s="71"/>
      <c r="AZ889" s="71"/>
      <c r="BA889" s="71" t="s">
        <v>9453</v>
      </c>
      <c r="BB889" s="73"/>
      <c r="BC889" s="36"/>
      <c r="BD889" s="35"/>
    </row>
    <row r="890" spans="1:56" ht="75" customHeight="1">
      <c r="A890" s="70">
        <v>889</v>
      </c>
      <c r="B890" s="71" t="s">
        <v>9454</v>
      </c>
      <c r="C890" s="71" t="s">
        <v>289</v>
      </c>
      <c r="D890" s="71" t="s">
        <v>9455</v>
      </c>
      <c r="E890" s="71" t="s">
        <v>1479</v>
      </c>
      <c r="F890" s="71" t="s">
        <v>231</v>
      </c>
      <c r="G890" s="71" t="s">
        <v>232</v>
      </c>
      <c r="H890" s="71" t="s">
        <v>233</v>
      </c>
      <c r="I890" s="71" t="s">
        <v>428</v>
      </c>
      <c r="J890" s="71" t="s">
        <v>1432</v>
      </c>
      <c r="K890" s="71" t="s">
        <v>315</v>
      </c>
      <c r="L890" s="71" t="s">
        <v>9456</v>
      </c>
      <c r="M890" s="71" t="s">
        <v>9457</v>
      </c>
      <c r="N890" s="71" t="s">
        <v>1505</v>
      </c>
      <c r="O890" s="71" t="s">
        <v>1506</v>
      </c>
      <c r="P890" s="71"/>
      <c r="Q890" s="71"/>
      <c r="R890" s="71"/>
      <c r="S890" s="71"/>
      <c r="T890" s="71"/>
      <c r="U890" s="71"/>
      <c r="V890" s="71"/>
      <c r="W890" s="71"/>
      <c r="X890" s="71"/>
      <c r="Y890" s="71"/>
      <c r="Z890" s="71"/>
      <c r="AA890" s="71"/>
      <c r="AB890" s="71" t="s">
        <v>64</v>
      </c>
      <c r="AC890" s="71" t="s">
        <v>100</v>
      </c>
      <c r="AD890" s="71" t="s">
        <v>62</v>
      </c>
      <c r="AE890" s="71" t="s">
        <v>63</v>
      </c>
      <c r="AF890" s="71" t="s">
        <v>63</v>
      </c>
      <c r="AG890" s="71"/>
      <c r="AH890" s="71" t="s">
        <v>66</v>
      </c>
      <c r="AI890" s="71" t="s">
        <v>63</v>
      </c>
      <c r="AJ890" s="71" t="s">
        <v>63</v>
      </c>
      <c r="AK890" s="71" t="s">
        <v>63</v>
      </c>
      <c r="AL890" s="71" t="s">
        <v>63</v>
      </c>
      <c r="AM890" s="71" t="s">
        <v>62</v>
      </c>
      <c r="AN890" s="71"/>
      <c r="AO890" s="71"/>
      <c r="AP890" s="71" t="s">
        <v>9458</v>
      </c>
      <c r="AQ890" s="71" t="s">
        <v>9459</v>
      </c>
      <c r="AR890" s="71" t="s">
        <v>62</v>
      </c>
      <c r="AS890" s="71"/>
      <c r="AT890" s="71" t="s">
        <v>63</v>
      </c>
      <c r="AU890" s="71"/>
      <c r="AV890" s="79" t="str" cm="1">
        <f t="array" ref="AV89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90" s="79" t="str" cm="1">
        <f t="array" ref="AW89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90" s="71" t="str" cm="1">
        <f t="array" ref="AX89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90" s="71"/>
      <c r="AZ890" s="71"/>
      <c r="BA890" s="22" t="s">
        <v>9460</v>
      </c>
      <c r="BB890" s="73" t="s">
        <v>9461</v>
      </c>
      <c r="BC890" s="36"/>
      <c r="BD890" s="35"/>
    </row>
    <row r="891" spans="1:56" ht="75" customHeight="1">
      <c r="A891" s="70">
        <v>890</v>
      </c>
      <c r="B891" s="71" t="s">
        <v>9462</v>
      </c>
      <c r="C891" s="71" t="s">
        <v>264</v>
      </c>
      <c r="D891" s="71" t="s">
        <v>9463</v>
      </c>
      <c r="E891" s="71" t="s">
        <v>1479</v>
      </c>
      <c r="F891" s="71" t="s">
        <v>54</v>
      </c>
      <c r="G891" s="71" t="s">
        <v>125</v>
      </c>
      <c r="H891" s="71" t="s">
        <v>233</v>
      </c>
      <c r="I891" s="71" t="s">
        <v>194</v>
      </c>
      <c r="J891" s="71" t="s">
        <v>1432</v>
      </c>
      <c r="K891" s="71" t="s">
        <v>315</v>
      </c>
      <c r="L891" s="71" t="s">
        <v>9464</v>
      </c>
      <c r="M891" s="71" t="s">
        <v>9465</v>
      </c>
      <c r="N891" s="71" t="s">
        <v>1478</v>
      </c>
      <c r="O891" s="71" t="s">
        <v>1668</v>
      </c>
      <c r="P891" s="71" t="s">
        <v>60</v>
      </c>
      <c r="Q891" s="71" t="s">
        <v>81</v>
      </c>
      <c r="R891" s="71" t="s">
        <v>1669</v>
      </c>
      <c r="S891" s="71" t="s">
        <v>62</v>
      </c>
      <c r="T891" s="71" t="s">
        <v>62</v>
      </c>
      <c r="U891" s="71" t="s">
        <v>62</v>
      </c>
      <c r="V891" s="71" t="s">
        <v>62</v>
      </c>
      <c r="W891" s="71" t="s">
        <v>63</v>
      </c>
      <c r="X891" s="71" t="s">
        <v>63</v>
      </c>
      <c r="Y891" s="71" t="s">
        <v>62</v>
      </c>
      <c r="Z891" s="71" t="s">
        <v>63</v>
      </c>
      <c r="AA891" s="71" t="s">
        <v>63</v>
      </c>
      <c r="AB891" s="71" t="s">
        <v>64</v>
      </c>
      <c r="AC891" s="71" t="s">
        <v>100</v>
      </c>
      <c r="AD891" s="71" t="s">
        <v>62</v>
      </c>
      <c r="AE891" s="71" t="s">
        <v>62</v>
      </c>
      <c r="AF891" s="71" t="s">
        <v>63</v>
      </c>
      <c r="AG891" s="71" t="s">
        <v>63</v>
      </c>
      <c r="AH891" s="71" t="s">
        <v>66</v>
      </c>
      <c r="AI891" s="71" t="s">
        <v>63</v>
      </c>
      <c r="AJ891" s="71" t="s">
        <v>62</v>
      </c>
      <c r="AK891" s="71" t="s">
        <v>62</v>
      </c>
      <c r="AL891" s="71" t="s">
        <v>63</v>
      </c>
      <c r="AM891" s="71" t="s">
        <v>63</v>
      </c>
      <c r="AN891" s="71"/>
      <c r="AO891" s="71" t="s">
        <v>9466</v>
      </c>
      <c r="AP891" s="71" t="s">
        <v>7875</v>
      </c>
      <c r="AQ891" s="71" t="s">
        <v>194</v>
      </c>
      <c r="AR891" s="71" t="s">
        <v>62</v>
      </c>
      <c r="AS891" s="71"/>
      <c r="AT891" s="71" t="s">
        <v>62</v>
      </c>
      <c r="AU891" s="71" t="s">
        <v>72</v>
      </c>
      <c r="AV891" s="79" t="str" cm="1">
        <f t="array" ref="AV89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91" s="79" t="str" cm="1">
        <f t="array" ref="AW89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91" s="71" t="str" cm="1">
        <f t="array" ref="AX89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891" s="71" t="s">
        <v>63</v>
      </c>
      <c r="AZ891" s="71"/>
      <c r="BA891" s="71" t="s">
        <v>9467</v>
      </c>
      <c r="BB891" s="73" t="s">
        <v>9468</v>
      </c>
      <c r="BC891" s="36"/>
      <c r="BD891" s="35"/>
    </row>
    <row r="892" spans="1:56" ht="75" customHeight="1">
      <c r="A892" s="70">
        <v>891</v>
      </c>
      <c r="B892" s="71" t="s">
        <v>9469</v>
      </c>
      <c r="C892" s="71" t="s">
        <v>7487</v>
      </c>
      <c r="D892" s="71" t="s">
        <v>9470</v>
      </c>
      <c r="E892" s="71" t="s">
        <v>1479</v>
      </c>
      <c r="F892" s="71" t="s">
        <v>54</v>
      </c>
      <c r="G892" s="71" t="s">
        <v>125</v>
      </c>
      <c r="H892" s="71" t="s">
        <v>233</v>
      </c>
      <c r="I892" s="71" t="s">
        <v>2157</v>
      </c>
      <c r="J892" s="71" t="s">
        <v>1432</v>
      </c>
      <c r="K892" s="71" t="s">
        <v>243</v>
      </c>
      <c r="L892" s="71" t="s">
        <v>9471</v>
      </c>
      <c r="M892" s="71" t="s">
        <v>9472</v>
      </c>
      <c r="N892" s="71"/>
      <c r="O892" s="71" t="s">
        <v>1668</v>
      </c>
      <c r="P892" s="71" t="s">
        <v>60</v>
      </c>
      <c r="Q892" s="71" t="s">
        <v>81</v>
      </c>
      <c r="R892" s="71" t="s">
        <v>1669</v>
      </c>
      <c r="S892" s="71" t="s">
        <v>62</v>
      </c>
      <c r="T892" s="71" t="s">
        <v>62</v>
      </c>
      <c r="U892" s="71" t="s">
        <v>62</v>
      </c>
      <c r="V892" s="71" t="s">
        <v>62</v>
      </c>
      <c r="W892" s="71" t="s">
        <v>63</v>
      </c>
      <c r="X892" s="71" t="s">
        <v>63</v>
      </c>
      <c r="Y892" s="71" t="s">
        <v>62</v>
      </c>
      <c r="Z892" s="71" t="s">
        <v>62</v>
      </c>
      <c r="AA892" s="71" t="s">
        <v>63</v>
      </c>
      <c r="AB892" s="71" t="s">
        <v>64</v>
      </c>
      <c r="AC892" s="71" t="s">
        <v>100</v>
      </c>
      <c r="AD892" s="71" t="s">
        <v>62</v>
      </c>
      <c r="AE892" s="71" t="s">
        <v>62</v>
      </c>
      <c r="AF892" s="71" t="s">
        <v>62</v>
      </c>
      <c r="AG892" s="71" t="s">
        <v>63</v>
      </c>
      <c r="AH892" s="71" t="s">
        <v>85</v>
      </c>
      <c r="AI892" s="71" t="s">
        <v>63</v>
      </c>
      <c r="AJ892" s="71" t="s">
        <v>132</v>
      </c>
      <c r="AK892" s="71" t="s">
        <v>63</v>
      </c>
      <c r="AL892" s="71" t="s">
        <v>62</v>
      </c>
      <c r="AM892" s="71" t="s">
        <v>62</v>
      </c>
      <c r="AN892" s="71" t="s">
        <v>9473</v>
      </c>
      <c r="AO892" s="71" t="s">
        <v>9474</v>
      </c>
      <c r="AP892" s="71" t="s">
        <v>9475</v>
      </c>
      <c r="AQ892" s="71" t="s">
        <v>321</v>
      </c>
      <c r="AR892" s="71" t="s">
        <v>63</v>
      </c>
      <c r="AS892" s="71"/>
      <c r="AT892" s="71" t="s">
        <v>63</v>
      </c>
      <c r="AU892" s="71" t="s">
        <v>9476</v>
      </c>
      <c r="AV892" s="79" cm="1">
        <f t="array" ref="AV89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7.0999999999999994E-2</v>
      </c>
      <c r="AW892" s="79" cm="1">
        <f t="array" ref="AW89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7.0999999999999994E-2</v>
      </c>
      <c r="AX892" s="71" t="str" cm="1">
        <f t="array" ref="AX89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892" s="71" t="s">
        <v>63</v>
      </c>
      <c r="AZ892" s="71"/>
      <c r="BA892" s="71" t="s">
        <v>9477</v>
      </c>
      <c r="BB892" s="73" t="s">
        <v>9478</v>
      </c>
      <c r="BC892" s="36"/>
      <c r="BD892" s="35"/>
    </row>
    <row r="893" spans="1:56" ht="75" customHeight="1">
      <c r="A893" s="70">
        <v>892</v>
      </c>
      <c r="B893" s="71" t="s">
        <v>9479</v>
      </c>
      <c r="C893" s="71" t="s">
        <v>381</v>
      </c>
      <c r="D893" s="71" t="s">
        <v>9480</v>
      </c>
      <c r="E893" s="71" t="s">
        <v>1494</v>
      </c>
      <c r="F893" s="71" t="s">
        <v>54</v>
      </c>
      <c r="G893" s="71" t="s">
        <v>125</v>
      </c>
      <c r="H893" s="71" t="s">
        <v>233</v>
      </c>
      <c r="I893" s="71" t="s">
        <v>1147</v>
      </c>
      <c r="J893" s="71" t="s">
        <v>1432</v>
      </c>
      <c r="K893" s="71" t="s">
        <v>266</v>
      </c>
      <c r="L893" s="71" t="s">
        <v>9481</v>
      </c>
      <c r="M893" s="71" t="s">
        <v>9482</v>
      </c>
      <c r="N893" s="71" t="s">
        <v>4416</v>
      </c>
      <c r="O893" s="71" t="s">
        <v>8996</v>
      </c>
      <c r="P893" s="71" t="s">
        <v>60</v>
      </c>
      <c r="Q893" s="71" t="s">
        <v>431</v>
      </c>
      <c r="R893" s="71" t="s">
        <v>189</v>
      </c>
      <c r="S893" s="71" t="s">
        <v>62</v>
      </c>
      <c r="T893" s="71" t="s">
        <v>62</v>
      </c>
      <c r="U893" s="71" t="s">
        <v>62</v>
      </c>
      <c r="V893" s="71" t="s">
        <v>62</v>
      </c>
      <c r="W893" s="71" t="s">
        <v>62</v>
      </c>
      <c r="X893" s="71" t="s">
        <v>63</v>
      </c>
      <c r="Y893" s="71" t="s">
        <v>62</v>
      </c>
      <c r="Z893" s="71" t="s">
        <v>63</v>
      </c>
      <c r="AA893" s="71" t="s">
        <v>62</v>
      </c>
      <c r="AB893" s="71" t="s">
        <v>142</v>
      </c>
      <c r="AC893" s="71" t="s">
        <v>65</v>
      </c>
      <c r="AD893" s="71" t="s">
        <v>62</v>
      </c>
      <c r="AE893" s="71" t="s">
        <v>62</v>
      </c>
      <c r="AF893" s="71" t="s">
        <v>63</v>
      </c>
      <c r="AG893" s="71" t="s">
        <v>62</v>
      </c>
      <c r="AH893" s="71" t="s">
        <v>85</v>
      </c>
      <c r="AI893" s="71" t="s">
        <v>63</v>
      </c>
      <c r="AJ893" s="71" t="s">
        <v>62</v>
      </c>
      <c r="AK893" s="71" t="s">
        <v>62</v>
      </c>
      <c r="AL893" s="71" t="s">
        <v>62</v>
      </c>
      <c r="AM893" s="71" t="s">
        <v>62</v>
      </c>
      <c r="AN893" s="71" t="s">
        <v>9483</v>
      </c>
      <c r="AO893" s="71" t="s">
        <v>9484</v>
      </c>
      <c r="AP893" s="71" t="s">
        <v>9485</v>
      </c>
      <c r="AQ893" s="71" t="s">
        <v>465</v>
      </c>
      <c r="AR893" s="71" t="s">
        <v>63</v>
      </c>
      <c r="AS893" s="71"/>
      <c r="AT893" s="71" t="s">
        <v>62</v>
      </c>
      <c r="AU893" s="71" t="s">
        <v>72</v>
      </c>
      <c r="AV893" s="79" t="str" cm="1">
        <f t="array" ref="AV89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93" s="79" t="str" cm="1">
        <f t="array" ref="AW89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93" s="71" t="str" cm="1">
        <f t="array" ref="AX89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893" s="71" t="s">
        <v>63</v>
      </c>
      <c r="AZ893" s="71"/>
      <c r="BA893" s="71" t="s">
        <v>9486</v>
      </c>
      <c r="BB893" s="73"/>
      <c r="BC893" s="36"/>
      <c r="BD893" s="35"/>
    </row>
    <row r="894" spans="1:56" ht="75" customHeight="1">
      <c r="A894" s="70">
        <v>893</v>
      </c>
      <c r="B894" s="71" t="s">
        <v>1335</v>
      </c>
      <c r="C894" s="71" t="s">
        <v>735</v>
      </c>
      <c r="D894" s="71" t="s">
        <v>9487</v>
      </c>
      <c r="E894" s="71" t="s">
        <v>1452</v>
      </c>
      <c r="F894" s="71" t="s">
        <v>231</v>
      </c>
      <c r="G894" s="71" t="s">
        <v>736</v>
      </c>
      <c r="H894" s="71" t="s">
        <v>217</v>
      </c>
      <c r="I894" s="71" t="s">
        <v>1431</v>
      </c>
      <c r="J894" s="71" t="s">
        <v>1432</v>
      </c>
      <c r="K894" s="71" t="s">
        <v>266</v>
      </c>
      <c r="L894" s="71" t="s">
        <v>9488</v>
      </c>
      <c r="M894" s="71" t="s">
        <v>9489</v>
      </c>
      <c r="N894" s="71"/>
      <c r="O894" s="71"/>
      <c r="P894" s="71"/>
      <c r="Q894" s="71"/>
      <c r="R894" s="71"/>
      <c r="S894" s="71"/>
      <c r="T894" s="71"/>
      <c r="U894" s="71"/>
      <c r="V894" s="71"/>
      <c r="W894" s="71"/>
      <c r="X894" s="71"/>
      <c r="Y894" s="71"/>
      <c r="Z894" s="71"/>
      <c r="AA894" s="71"/>
      <c r="AB894" s="71" t="s">
        <v>64</v>
      </c>
      <c r="AC894" s="71" t="s">
        <v>65</v>
      </c>
      <c r="AD894" s="71" t="s">
        <v>62</v>
      </c>
      <c r="AE894" s="71" t="s">
        <v>62</v>
      </c>
      <c r="AF894" s="71" t="s">
        <v>63</v>
      </c>
      <c r="AG894" s="71"/>
      <c r="AH894" s="71" t="s">
        <v>66</v>
      </c>
      <c r="AI894" s="71" t="s">
        <v>63</v>
      </c>
      <c r="AJ894" s="71" t="s">
        <v>63</v>
      </c>
      <c r="AK894" s="71" t="s">
        <v>63</v>
      </c>
      <c r="AL894" s="71" t="s">
        <v>62</v>
      </c>
      <c r="AM894" s="71" t="s">
        <v>63</v>
      </c>
      <c r="AN894" s="71"/>
      <c r="AO894" s="71"/>
      <c r="AP894" s="71" t="s">
        <v>9490</v>
      </c>
      <c r="AQ894" s="71" t="s">
        <v>9491</v>
      </c>
      <c r="AR894" s="71" t="s">
        <v>132</v>
      </c>
      <c r="AS894" s="71"/>
      <c r="AT894" s="71" t="s">
        <v>63</v>
      </c>
      <c r="AU894" s="71"/>
      <c r="AV894" s="79" t="str" cm="1">
        <f t="array" ref="AV89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94" s="79" t="str" cm="1">
        <f t="array" ref="AW89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94" s="71" t="str" cm="1">
        <f t="array" ref="AX89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94" s="71"/>
      <c r="AZ894" s="71"/>
      <c r="BA894" s="71" t="s">
        <v>9492</v>
      </c>
      <c r="BB894" s="73" t="s">
        <v>1345</v>
      </c>
      <c r="BC894" s="36"/>
      <c r="BD894" s="35"/>
    </row>
    <row r="895" spans="1:56" ht="75" customHeight="1">
      <c r="A895" s="70">
        <v>894</v>
      </c>
      <c r="B895" s="71" t="s">
        <v>9493</v>
      </c>
      <c r="C895" s="71" t="s">
        <v>381</v>
      </c>
      <c r="D895" s="71" t="s">
        <v>9494</v>
      </c>
      <c r="E895" s="71" t="s">
        <v>1479</v>
      </c>
      <c r="F895" s="71" t="s">
        <v>54</v>
      </c>
      <c r="G895" s="71" t="s">
        <v>584</v>
      </c>
      <c r="H895" s="71" t="s">
        <v>217</v>
      </c>
      <c r="I895" s="71" t="s">
        <v>1215</v>
      </c>
      <c r="J895" s="71" t="s">
        <v>1432</v>
      </c>
      <c r="K895" s="71" t="s">
        <v>243</v>
      </c>
      <c r="L895" s="71" t="s">
        <v>9495</v>
      </c>
      <c r="M895" s="71" t="s">
        <v>9496</v>
      </c>
      <c r="N895" s="71" t="s">
        <v>1452</v>
      </c>
      <c r="O895" s="71" t="s">
        <v>4948</v>
      </c>
      <c r="P895" s="71" t="s">
        <v>60</v>
      </c>
      <c r="Q895" s="71" t="s">
        <v>431</v>
      </c>
      <c r="R895" s="71" t="s">
        <v>189</v>
      </c>
      <c r="S895" s="71" t="s">
        <v>63</v>
      </c>
      <c r="T895" s="71" t="s">
        <v>63</v>
      </c>
      <c r="U895" s="71" t="s">
        <v>63</v>
      </c>
      <c r="V895" s="71" t="s">
        <v>62</v>
      </c>
      <c r="W895" s="71" t="s">
        <v>63</v>
      </c>
      <c r="X895" s="71" t="s">
        <v>63</v>
      </c>
      <c r="Y895" s="71" t="s">
        <v>62</v>
      </c>
      <c r="Z895" s="71" t="s">
        <v>63</v>
      </c>
      <c r="AA895" s="71" t="s">
        <v>63</v>
      </c>
      <c r="AB895" s="71" t="s">
        <v>1692</v>
      </c>
      <c r="AC895" s="71" t="s">
        <v>65</v>
      </c>
      <c r="AD895" s="71" t="s">
        <v>62</v>
      </c>
      <c r="AE895" s="71" t="s">
        <v>62</v>
      </c>
      <c r="AF895" s="71" t="s">
        <v>62</v>
      </c>
      <c r="AG895" s="71" t="s">
        <v>63</v>
      </c>
      <c r="AH895" s="71" t="s">
        <v>66</v>
      </c>
      <c r="AI895" s="71" t="s">
        <v>63</v>
      </c>
      <c r="AJ895" s="71" t="s">
        <v>62</v>
      </c>
      <c r="AK895" s="71" t="s">
        <v>62</v>
      </c>
      <c r="AL895" s="71" t="s">
        <v>63</v>
      </c>
      <c r="AM895" s="71" t="s">
        <v>132</v>
      </c>
      <c r="AN895" s="71" t="s">
        <v>9497</v>
      </c>
      <c r="AO895" s="71" t="s">
        <v>9498</v>
      </c>
      <c r="AP895" s="71" t="s">
        <v>9499</v>
      </c>
      <c r="AQ895" s="71" t="s">
        <v>9500</v>
      </c>
      <c r="AR895" s="71" t="s">
        <v>62</v>
      </c>
      <c r="AS895" s="71"/>
      <c r="AT895" s="71" t="s">
        <v>63</v>
      </c>
      <c r="AU895" s="71" t="s">
        <v>72</v>
      </c>
      <c r="AV895" s="79" t="str" cm="1">
        <f t="array" ref="AV89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95" s="79" t="str" cm="1">
        <f t="array" ref="AW89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95" s="71" t="str" cm="1">
        <f t="array" ref="AX89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895" s="71" t="s">
        <v>63</v>
      </c>
      <c r="AZ895" s="71"/>
      <c r="BA895" s="71" t="s">
        <v>9501</v>
      </c>
      <c r="BB895" s="73" t="s">
        <v>9502</v>
      </c>
      <c r="BC895" s="36"/>
      <c r="BD895" s="35"/>
    </row>
    <row r="896" spans="1:56" ht="75" customHeight="1">
      <c r="A896" s="70">
        <v>895</v>
      </c>
      <c r="B896" s="71" t="s">
        <v>9503</v>
      </c>
      <c r="C896" s="71" t="s">
        <v>5603</v>
      </c>
      <c r="D896" s="71" t="s">
        <v>9504</v>
      </c>
      <c r="E896" s="71" t="s">
        <v>1430</v>
      </c>
      <c r="F896" s="71" t="s">
        <v>231</v>
      </c>
      <c r="G896" s="71" t="s">
        <v>232</v>
      </c>
      <c r="H896" s="71" t="s">
        <v>233</v>
      </c>
      <c r="I896" s="71" t="s">
        <v>840</v>
      </c>
      <c r="J896" s="71" t="s">
        <v>1432</v>
      </c>
      <c r="K896" s="71" t="s">
        <v>315</v>
      </c>
      <c r="L896" s="71" t="s">
        <v>9505</v>
      </c>
      <c r="M896" s="71" t="s">
        <v>9506</v>
      </c>
      <c r="N896" s="71"/>
      <c r="O896" s="71"/>
      <c r="P896" s="71"/>
      <c r="Q896" s="71"/>
      <c r="R896" s="71"/>
      <c r="S896" s="71"/>
      <c r="T896" s="71"/>
      <c r="U896" s="71"/>
      <c r="V896" s="71"/>
      <c r="W896" s="71"/>
      <c r="X896" s="71"/>
      <c r="Y896" s="71"/>
      <c r="Z896" s="71"/>
      <c r="AA896" s="71"/>
      <c r="AB896" s="71" t="s">
        <v>64</v>
      </c>
      <c r="AC896" s="71" t="s">
        <v>65</v>
      </c>
      <c r="AD896" s="71" t="s">
        <v>62</v>
      </c>
      <c r="AE896" s="71" t="s">
        <v>62</v>
      </c>
      <c r="AF896" s="71" t="s">
        <v>63</v>
      </c>
      <c r="AG896" s="71"/>
      <c r="AH896" s="71" t="s">
        <v>85</v>
      </c>
      <c r="AI896" s="71" t="s">
        <v>63</v>
      </c>
      <c r="AJ896" s="71" t="s">
        <v>63</v>
      </c>
      <c r="AK896" s="71" t="s">
        <v>63</v>
      </c>
      <c r="AL896" s="71" t="s">
        <v>62</v>
      </c>
      <c r="AM896" s="71" t="s">
        <v>63</v>
      </c>
      <c r="AN896" s="71"/>
      <c r="AO896" s="71"/>
      <c r="AP896" s="71" t="s">
        <v>9507</v>
      </c>
      <c r="AQ896" s="71" t="s">
        <v>840</v>
      </c>
      <c r="AR896" s="71" t="s">
        <v>62</v>
      </c>
      <c r="AS896" s="71"/>
      <c r="AT896" s="71" t="s">
        <v>63</v>
      </c>
      <c r="AU896" s="71"/>
      <c r="AV896" s="79" t="str" cm="1">
        <f t="array" ref="AV89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96" s="79" t="str" cm="1">
        <f t="array" ref="AW89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96" s="71" t="str" cm="1">
        <f t="array" ref="AX89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96" s="71"/>
      <c r="AZ896" s="71"/>
      <c r="BA896" s="71" t="s">
        <v>9508</v>
      </c>
      <c r="BB896" s="73" t="s">
        <v>9509</v>
      </c>
      <c r="BC896" s="36"/>
      <c r="BD896" s="35"/>
    </row>
    <row r="897" spans="1:56" ht="75" customHeight="1">
      <c r="A897" s="70">
        <v>896</v>
      </c>
      <c r="B897" s="71" t="s">
        <v>9510</v>
      </c>
      <c r="C897" s="71" t="s">
        <v>735</v>
      </c>
      <c r="D897" s="71" t="s">
        <v>9511</v>
      </c>
      <c r="E897" s="71" t="s">
        <v>1748</v>
      </c>
      <c r="F897" s="71" t="s">
        <v>231</v>
      </c>
      <c r="G897" s="71" t="s">
        <v>584</v>
      </c>
      <c r="H897" s="71" t="s">
        <v>233</v>
      </c>
      <c r="I897" s="71" t="s">
        <v>1215</v>
      </c>
      <c r="J897" s="71" t="s">
        <v>1432</v>
      </c>
      <c r="K897" s="71" t="s">
        <v>243</v>
      </c>
      <c r="L897" s="71" t="s">
        <v>9512</v>
      </c>
      <c r="M897" s="71" t="s">
        <v>9513</v>
      </c>
      <c r="N897" s="71"/>
      <c r="O897" s="71"/>
      <c r="P897" s="71"/>
      <c r="Q897" s="71"/>
      <c r="R897" s="71"/>
      <c r="S897" s="71"/>
      <c r="T897" s="71"/>
      <c r="U897" s="71"/>
      <c r="V897" s="71"/>
      <c r="W897" s="71"/>
      <c r="X897" s="71"/>
      <c r="Y897" s="71"/>
      <c r="Z897" s="71"/>
      <c r="AA897" s="71"/>
      <c r="AB897" s="71" t="s">
        <v>64</v>
      </c>
      <c r="AC897" s="71" t="s">
        <v>65</v>
      </c>
      <c r="AD897" s="71" t="s">
        <v>62</v>
      </c>
      <c r="AE897" s="71" t="s">
        <v>62</v>
      </c>
      <c r="AF897" s="71" t="s">
        <v>63</v>
      </c>
      <c r="AG897" s="71"/>
      <c r="AH897" s="71" t="s">
        <v>66</v>
      </c>
      <c r="AI897" s="71" t="s">
        <v>63</v>
      </c>
      <c r="AJ897" s="71" t="s">
        <v>63</v>
      </c>
      <c r="AK897" s="71" t="s">
        <v>63</v>
      </c>
      <c r="AL897" s="71" t="s">
        <v>132</v>
      </c>
      <c r="AM897" s="71" t="s">
        <v>63</v>
      </c>
      <c r="AN897" s="71"/>
      <c r="AO897" s="71"/>
      <c r="AP897" s="71" t="s">
        <v>9514</v>
      </c>
      <c r="AQ897" s="71" t="s">
        <v>1215</v>
      </c>
      <c r="AR897" s="71" t="s">
        <v>62</v>
      </c>
      <c r="AS897" s="71"/>
      <c r="AT897" s="71" t="s">
        <v>63</v>
      </c>
      <c r="AU897" s="71"/>
      <c r="AV897" s="79" t="str" cm="1">
        <f t="array" ref="AV89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97" s="79" t="str" cm="1">
        <f t="array" ref="AW89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97" s="71" t="str" cm="1">
        <f t="array" ref="AX89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97" s="71"/>
      <c r="AZ897" s="71"/>
      <c r="BA897" s="71" t="s">
        <v>9515</v>
      </c>
      <c r="BB897" s="73" t="s">
        <v>4661</v>
      </c>
      <c r="BC897" s="36"/>
      <c r="BD897" s="35"/>
    </row>
    <row r="898" spans="1:56" ht="75" customHeight="1">
      <c r="A898" s="70">
        <v>897</v>
      </c>
      <c r="B898" s="71" t="s">
        <v>9516</v>
      </c>
      <c r="C898" s="71" t="s">
        <v>1630</v>
      </c>
      <c r="D898" s="71" t="s">
        <v>9517</v>
      </c>
      <c r="E898" s="71" t="s">
        <v>1461</v>
      </c>
      <c r="F898" s="71" t="s">
        <v>231</v>
      </c>
      <c r="G898" s="71" t="s">
        <v>232</v>
      </c>
      <c r="H898" s="71" t="s">
        <v>217</v>
      </c>
      <c r="I898" s="71" t="s">
        <v>790</v>
      </c>
      <c r="J898" s="71" t="s">
        <v>1432</v>
      </c>
      <c r="K898" s="71" t="s">
        <v>218</v>
      </c>
      <c r="L898" s="71" t="s">
        <v>9518</v>
      </c>
      <c r="M898" s="71" t="s">
        <v>9519</v>
      </c>
      <c r="N898" s="71"/>
      <c r="O898" s="71"/>
      <c r="P898" s="71"/>
      <c r="Q898" s="71"/>
      <c r="R898" s="71"/>
      <c r="S898" s="71"/>
      <c r="T898" s="71"/>
      <c r="U898" s="71"/>
      <c r="V898" s="71"/>
      <c r="W898" s="71"/>
      <c r="X898" s="71"/>
      <c r="Y898" s="71"/>
      <c r="Z898" s="71"/>
      <c r="AA898" s="71"/>
      <c r="AB898" s="71" t="s">
        <v>189</v>
      </c>
      <c r="AC898" s="71" t="s">
        <v>65</v>
      </c>
      <c r="AD898" s="71" t="s">
        <v>62</v>
      </c>
      <c r="AE898" s="71" t="s">
        <v>62</v>
      </c>
      <c r="AF898" s="71" t="s">
        <v>63</v>
      </c>
      <c r="AG898" s="71"/>
      <c r="AH898" s="71" t="s">
        <v>85</v>
      </c>
      <c r="AI898" s="71" t="s">
        <v>63</v>
      </c>
      <c r="AJ898" s="71" t="s">
        <v>63</v>
      </c>
      <c r="AK898" s="71" t="s">
        <v>63</v>
      </c>
      <c r="AL898" s="71" t="s">
        <v>63</v>
      </c>
      <c r="AM898" s="71" t="s">
        <v>63</v>
      </c>
      <c r="AN898" s="71"/>
      <c r="AO898" s="71"/>
      <c r="AP898" s="71" t="s">
        <v>9520</v>
      </c>
      <c r="AQ898" s="71" t="s">
        <v>790</v>
      </c>
      <c r="AR898" s="71" t="s">
        <v>62</v>
      </c>
      <c r="AS898" s="71"/>
      <c r="AT898" s="71" t="s">
        <v>63</v>
      </c>
      <c r="AU898" s="71"/>
      <c r="AV898" s="79" t="str" cm="1">
        <f t="array" ref="AV89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98" s="79" t="str" cm="1">
        <f t="array" ref="AW89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98" s="71" t="str" cm="1">
        <f t="array" ref="AX89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98" s="71"/>
      <c r="AZ898" s="71"/>
      <c r="BA898" s="71" t="s">
        <v>9521</v>
      </c>
      <c r="BB898" s="73" t="s">
        <v>9522</v>
      </c>
      <c r="BC898" s="36"/>
      <c r="BD898" s="35"/>
    </row>
    <row r="899" spans="1:56" ht="75" customHeight="1">
      <c r="A899" s="70">
        <v>898</v>
      </c>
      <c r="B899" s="71" t="s">
        <v>9523</v>
      </c>
      <c r="C899" s="71" t="s">
        <v>8971</v>
      </c>
      <c r="D899" s="71" t="s">
        <v>9524</v>
      </c>
      <c r="E899" s="71" t="s">
        <v>1505</v>
      </c>
      <c r="F899" s="71" t="s">
        <v>231</v>
      </c>
      <c r="G899" s="71" t="s">
        <v>584</v>
      </c>
      <c r="H899" s="71" t="s">
        <v>217</v>
      </c>
      <c r="I899" s="71" t="s">
        <v>842</v>
      </c>
      <c r="J899" s="71" t="s">
        <v>1432</v>
      </c>
      <c r="K899" s="71" t="s">
        <v>315</v>
      </c>
      <c r="L899" s="71" t="s">
        <v>9525</v>
      </c>
      <c r="M899" s="71" t="s">
        <v>9526</v>
      </c>
      <c r="N899" s="71"/>
      <c r="O899" s="71"/>
      <c r="P899" s="71"/>
      <c r="Q899" s="71"/>
      <c r="R899" s="71"/>
      <c r="S899" s="71"/>
      <c r="T899" s="71"/>
      <c r="U899" s="71"/>
      <c r="V899" s="71"/>
      <c r="W899" s="71"/>
      <c r="X899" s="71"/>
      <c r="Y899" s="71"/>
      <c r="Z899" s="71"/>
      <c r="AA899" s="71"/>
      <c r="AB899" s="71" t="s">
        <v>64</v>
      </c>
      <c r="AC899" s="71" t="s">
        <v>65</v>
      </c>
      <c r="AD899" s="71" t="s">
        <v>62</v>
      </c>
      <c r="AE899" s="71" t="s">
        <v>63</v>
      </c>
      <c r="AF899" s="71" t="s">
        <v>63</v>
      </c>
      <c r="AG899" s="71"/>
      <c r="AH899" s="71" t="s">
        <v>66</v>
      </c>
      <c r="AI899" s="71" t="s">
        <v>132</v>
      </c>
      <c r="AJ899" s="71" t="s">
        <v>63</v>
      </c>
      <c r="AK899" s="71" t="s">
        <v>63</v>
      </c>
      <c r="AL899" s="71" t="s">
        <v>62</v>
      </c>
      <c r="AM899" s="71" t="s">
        <v>63</v>
      </c>
      <c r="AN899" s="71"/>
      <c r="AO899" s="71"/>
      <c r="AP899" s="71" t="s">
        <v>5470</v>
      </c>
      <c r="AQ899" s="71" t="s">
        <v>105</v>
      </c>
      <c r="AR899" s="71" t="s">
        <v>63</v>
      </c>
      <c r="AS899" s="71"/>
      <c r="AT899" s="71" t="s">
        <v>63</v>
      </c>
      <c r="AU899" s="71"/>
      <c r="AV899" s="79" t="str" cm="1">
        <f t="array" ref="AV89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899" s="79" t="str" cm="1">
        <f t="array" ref="AW89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899" s="71" t="str" cm="1">
        <f t="array" ref="AX89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899" s="71"/>
      <c r="AZ899" s="71"/>
      <c r="BA899" s="71" t="s">
        <v>9527</v>
      </c>
      <c r="BB899" s="73" t="s">
        <v>8976</v>
      </c>
      <c r="BC899" s="36"/>
      <c r="BD899" s="35"/>
    </row>
    <row r="900" spans="1:56" ht="75" customHeight="1">
      <c r="A900" s="70">
        <v>899</v>
      </c>
      <c r="B900" s="71" t="s">
        <v>9528</v>
      </c>
      <c r="C900" s="71" t="s">
        <v>9529</v>
      </c>
      <c r="D900" s="71" t="s">
        <v>9530</v>
      </c>
      <c r="E900" s="71" t="s">
        <v>1575</v>
      </c>
      <c r="F900" s="71" t="s">
        <v>231</v>
      </c>
      <c r="G900" s="71" t="s">
        <v>736</v>
      </c>
      <c r="H900" s="71" t="s">
        <v>233</v>
      </c>
      <c r="I900" s="71" t="s">
        <v>194</v>
      </c>
      <c r="J900" s="71" t="s">
        <v>1432</v>
      </c>
      <c r="K900" s="71" t="s">
        <v>315</v>
      </c>
      <c r="L900" s="71" t="s">
        <v>9531</v>
      </c>
      <c r="M900" s="71" t="s">
        <v>9532</v>
      </c>
      <c r="N900" s="71"/>
      <c r="O900" s="71"/>
      <c r="P900" s="71"/>
      <c r="Q900" s="71"/>
      <c r="R900" s="71"/>
      <c r="S900" s="71"/>
      <c r="T900" s="71"/>
      <c r="U900" s="71"/>
      <c r="V900" s="71"/>
      <c r="W900" s="71"/>
      <c r="X900" s="71"/>
      <c r="Y900" s="71"/>
      <c r="Z900" s="71"/>
      <c r="AA900" s="71"/>
      <c r="AB900" s="71" t="s">
        <v>64</v>
      </c>
      <c r="AC900" s="71" t="s">
        <v>65</v>
      </c>
      <c r="AD900" s="71" t="s">
        <v>62</v>
      </c>
      <c r="AE900" s="71" t="s">
        <v>62</v>
      </c>
      <c r="AF900" s="71" t="s">
        <v>63</v>
      </c>
      <c r="AG900" s="71"/>
      <c r="AH900" s="71" t="s">
        <v>85</v>
      </c>
      <c r="AI900" s="71" t="s">
        <v>63</v>
      </c>
      <c r="AJ900" s="71" t="s">
        <v>63</v>
      </c>
      <c r="AK900" s="71" t="s">
        <v>63</v>
      </c>
      <c r="AL900" s="71" t="s">
        <v>63</v>
      </c>
      <c r="AM900" s="71" t="s">
        <v>63</v>
      </c>
      <c r="AN900" s="71"/>
      <c r="AO900" s="71"/>
      <c r="AP900" s="71" t="s">
        <v>9533</v>
      </c>
      <c r="AQ900" s="71" t="s">
        <v>2624</v>
      </c>
      <c r="AR900" s="71" t="s">
        <v>63</v>
      </c>
      <c r="AS900" s="71"/>
      <c r="AT900" s="71" t="s">
        <v>63</v>
      </c>
      <c r="AU900" s="71"/>
      <c r="AV900" s="79" t="str" cm="1">
        <f t="array" ref="AV90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00" s="79" t="str" cm="1">
        <f t="array" ref="AW90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00" s="71" t="str" cm="1">
        <f t="array" ref="AX90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00" s="71"/>
      <c r="AZ900" s="71"/>
      <c r="BA900" s="71" t="s">
        <v>9534</v>
      </c>
      <c r="BB900" s="73" t="s">
        <v>9535</v>
      </c>
      <c r="BC900" s="36"/>
      <c r="BD900" s="35"/>
    </row>
    <row r="901" spans="1:56" ht="75" customHeight="1">
      <c r="A901" s="70">
        <v>900</v>
      </c>
      <c r="B901" s="71" t="s">
        <v>9536</v>
      </c>
      <c r="C901" s="71" t="s">
        <v>735</v>
      </c>
      <c r="D901" s="71" t="s">
        <v>9537</v>
      </c>
      <c r="E901" s="71" t="s">
        <v>1748</v>
      </c>
      <c r="F901" s="71" t="s">
        <v>231</v>
      </c>
      <c r="G901" s="71" t="s">
        <v>736</v>
      </c>
      <c r="H901" s="71" t="s">
        <v>217</v>
      </c>
      <c r="I901" s="71" t="s">
        <v>840</v>
      </c>
      <c r="J901" s="71" t="s">
        <v>1432</v>
      </c>
      <c r="K901" s="71" t="s">
        <v>315</v>
      </c>
      <c r="L901" s="71" t="s">
        <v>9538</v>
      </c>
      <c r="M901" s="71" t="s">
        <v>9539</v>
      </c>
      <c r="N901" s="71"/>
      <c r="O901" s="71"/>
      <c r="P901" s="71"/>
      <c r="Q901" s="71"/>
      <c r="R901" s="71"/>
      <c r="S901" s="71"/>
      <c r="T901" s="71"/>
      <c r="U901" s="71"/>
      <c r="V901" s="71"/>
      <c r="W901" s="71"/>
      <c r="X901" s="71"/>
      <c r="Y901" s="71"/>
      <c r="Z901" s="71"/>
      <c r="AA901" s="71"/>
      <c r="AB901" s="71" t="s">
        <v>64</v>
      </c>
      <c r="AC901" s="71" t="s">
        <v>65</v>
      </c>
      <c r="AD901" s="71" t="s">
        <v>62</v>
      </c>
      <c r="AE901" s="71" t="s">
        <v>62</v>
      </c>
      <c r="AF901" s="71" t="s">
        <v>63</v>
      </c>
      <c r="AG901" s="71"/>
      <c r="AH901" s="71" t="s">
        <v>66</v>
      </c>
      <c r="AI901" s="71" t="s">
        <v>63</v>
      </c>
      <c r="AJ901" s="71" t="s">
        <v>63</v>
      </c>
      <c r="AK901" s="71" t="s">
        <v>63</v>
      </c>
      <c r="AL901" s="71" t="s">
        <v>62</v>
      </c>
      <c r="AM901" s="71" t="s">
        <v>63</v>
      </c>
      <c r="AN901" s="71"/>
      <c r="AO901" s="71"/>
      <c r="AP901" s="71" t="s">
        <v>8018</v>
      </c>
      <c r="AQ901" s="71" t="s">
        <v>840</v>
      </c>
      <c r="AR901" s="71" t="s">
        <v>62</v>
      </c>
      <c r="AS901" s="71"/>
      <c r="AT901" s="71" t="s">
        <v>63</v>
      </c>
      <c r="AU901" s="71"/>
      <c r="AV901" s="79" t="str" cm="1">
        <f t="array" ref="AV90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01" s="79" t="str" cm="1">
        <f t="array" ref="AW90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01" s="71" t="str" cm="1">
        <f t="array" ref="AX90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01" s="71"/>
      <c r="AZ901" s="71"/>
      <c r="BA901" s="71" t="s">
        <v>9540</v>
      </c>
      <c r="BB901" s="73" t="s">
        <v>6971</v>
      </c>
      <c r="BC901" s="36"/>
      <c r="BD901" s="35"/>
    </row>
    <row r="902" spans="1:56" ht="75" customHeight="1">
      <c r="A902" s="70">
        <v>901</v>
      </c>
      <c r="B902" s="71" t="s">
        <v>9541</v>
      </c>
      <c r="C902" s="71" t="s">
        <v>735</v>
      </c>
      <c r="D902" s="71" t="s">
        <v>9542</v>
      </c>
      <c r="E902" s="71" t="s">
        <v>1522</v>
      </c>
      <c r="F902" s="71" t="s">
        <v>231</v>
      </c>
      <c r="G902" s="71" t="s">
        <v>736</v>
      </c>
      <c r="H902" s="71" t="s">
        <v>217</v>
      </c>
      <c r="I902" s="71" t="s">
        <v>1215</v>
      </c>
      <c r="J902" s="71" t="s">
        <v>1432</v>
      </c>
      <c r="K902" s="71" t="s">
        <v>243</v>
      </c>
      <c r="L902" s="71" t="s">
        <v>9543</v>
      </c>
      <c r="M902" s="71" t="s">
        <v>9544</v>
      </c>
      <c r="N902" s="71"/>
      <c r="O902" s="71"/>
      <c r="P902" s="71"/>
      <c r="Q902" s="71"/>
      <c r="R902" s="71"/>
      <c r="S902" s="71"/>
      <c r="T902" s="71"/>
      <c r="U902" s="71"/>
      <c r="V902" s="71"/>
      <c r="W902" s="71"/>
      <c r="X902" s="71"/>
      <c r="Y902" s="71"/>
      <c r="Z902" s="71"/>
      <c r="AA902" s="71"/>
      <c r="AB902" s="71" t="s">
        <v>64</v>
      </c>
      <c r="AC902" s="71" t="s">
        <v>65</v>
      </c>
      <c r="AD902" s="71" t="s">
        <v>62</v>
      </c>
      <c r="AE902" s="71" t="s">
        <v>62</v>
      </c>
      <c r="AF902" s="71" t="s">
        <v>63</v>
      </c>
      <c r="AG902" s="71"/>
      <c r="AH902" s="71" t="s">
        <v>66</v>
      </c>
      <c r="AI902" s="71" t="s">
        <v>63</v>
      </c>
      <c r="AJ902" s="71" t="s">
        <v>63</v>
      </c>
      <c r="AK902" s="71" t="s">
        <v>63</v>
      </c>
      <c r="AL902" s="71" t="s">
        <v>62</v>
      </c>
      <c r="AM902" s="71" t="s">
        <v>63</v>
      </c>
      <c r="AN902" s="71"/>
      <c r="AO902" s="71"/>
      <c r="AP902" s="71" t="s">
        <v>9545</v>
      </c>
      <c r="AQ902" s="71" t="s">
        <v>89</v>
      </c>
      <c r="AR902" s="71" t="s">
        <v>63</v>
      </c>
      <c r="AS902" s="71"/>
      <c r="AT902" s="71" t="s">
        <v>63</v>
      </c>
      <c r="AU902" s="71"/>
      <c r="AV902" s="79" t="str" cm="1">
        <f t="array" ref="AV90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02" s="79" t="str" cm="1">
        <f t="array" ref="AW90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02" s="71" t="str" cm="1">
        <f t="array" ref="AX90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02" s="71"/>
      <c r="AZ902" s="71"/>
      <c r="BA902" s="71" t="s">
        <v>9546</v>
      </c>
      <c r="BB902" s="73" t="s">
        <v>1206</v>
      </c>
      <c r="BC902" s="36"/>
      <c r="BD902" s="35"/>
    </row>
    <row r="903" spans="1:56" ht="75" customHeight="1">
      <c r="A903" s="70">
        <v>902</v>
      </c>
      <c r="B903" s="71" t="s">
        <v>9547</v>
      </c>
      <c r="C903" s="71" t="s">
        <v>735</v>
      </c>
      <c r="D903" s="71" t="s">
        <v>9548</v>
      </c>
      <c r="E903" s="71" t="s">
        <v>1575</v>
      </c>
      <c r="F903" s="71" t="s">
        <v>231</v>
      </c>
      <c r="G903" s="71" t="s">
        <v>736</v>
      </c>
      <c r="H903" s="71" t="s">
        <v>233</v>
      </c>
      <c r="I903" s="71" t="s">
        <v>1215</v>
      </c>
      <c r="J903" s="71" t="s">
        <v>1432</v>
      </c>
      <c r="K903" s="71" t="s">
        <v>243</v>
      </c>
      <c r="L903" s="71" t="s">
        <v>9549</v>
      </c>
      <c r="M903" s="71" t="s">
        <v>9550</v>
      </c>
      <c r="N903" s="71"/>
      <c r="O903" s="71"/>
      <c r="P903" s="71"/>
      <c r="Q903" s="71"/>
      <c r="R903" s="71"/>
      <c r="S903" s="71"/>
      <c r="T903" s="71"/>
      <c r="U903" s="71"/>
      <c r="V903" s="71"/>
      <c r="W903" s="71"/>
      <c r="X903" s="71"/>
      <c r="Y903" s="71"/>
      <c r="Z903" s="71"/>
      <c r="AA903" s="71"/>
      <c r="AB903" s="71" t="s">
        <v>64</v>
      </c>
      <c r="AC903" s="71" t="s">
        <v>65</v>
      </c>
      <c r="AD903" s="71" t="s">
        <v>62</v>
      </c>
      <c r="AE903" s="71" t="s">
        <v>62</v>
      </c>
      <c r="AF903" s="71" t="s">
        <v>63</v>
      </c>
      <c r="AG903" s="71"/>
      <c r="AH903" s="71" t="s">
        <v>66</v>
      </c>
      <c r="AI903" s="71" t="s">
        <v>63</v>
      </c>
      <c r="AJ903" s="71" t="s">
        <v>63</v>
      </c>
      <c r="AK903" s="71" t="s">
        <v>63</v>
      </c>
      <c r="AL903" s="71" t="s">
        <v>62</v>
      </c>
      <c r="AM903" s="71" t="s">
        <v>63</v>
      </c>
      <c r="AN903" s="71"/>
      <c r="AO903" s="71"/>
      <c r="AP903" s="71" t="s">
        <v>9551</v>
      </c>
      <c r="AQ903" s="71" t="s">
        <v>1215</v>
      </c>
      <c r="AR903" s="71" t="s">
        <v>62</v>
      </c>
      <c r="AS903" s="71"/>
      <c r="AT903" s="71" t="s">
        <v>63</v>
      </c>
      <c r="AU903" s="71"/>
      <c r="AV903" s="79" t="str" cm="1">
        <f t="array" ref="AV90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03" s="79" t="str" cm="1">
        <f t="array" ref="AW90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03" s="71" t="str" cm="1">
        <f t="array" ref="AX90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03" s="71"/>
      <c r="AZ903" s="71"/>
      <c r="BA903" s="71" t="s">
        <v>9552</v>
      </c>
      <c r="BB903" s="73" t="s">
        <v>9553</v>
      </c>
      <c r="BC903" s="36"/>
      <c r="BD903" s="35"/>
    </row>
    <row r="904" spans="1:56" ht="75" customHeight="1">
      <c r="A904" s="70">
        <v>903</v>
      </c>
      <c r="B904" s="71" t="s">
        <v>9554</v>
      </c>
      <c r="C904" s="71" t="s">
        <v>625</v>
      </c>
      <c r="D904" s="71" t="s">
        <v>9555</v>
      </c>
      <c r="E904" s="71" t="s">
        <v>1461</v>
      </c>
      <c r="F904" s="71" t="s">
        <v>54</v>
      </c>
      <c r="G904" s="71" t="s">
        <v>125</v>
      </c>
      <c r="H904" s="71" t="s">
        <v>233</v>
      </c>
      <c r="I904" s="71" t="s">
        <v>608</v>
      </c>
      <c r="J904" s="71" t="s">
        <v>1432</v>
      </c>
      <c r="K904" s="71" t="s">
        <v>266</v>
      </c>
      <c r="L904" s="71" t="s">
        <v>9556</v>
      </c>
      <c r="M904" s="71" t="s">
        <v>9557</v>
      </c>
      <c r="N904" s="71"/>
      <c r="O904" s="71" t="s">
        <v>1668</v>
      </c>
      <c r="P904" s="71" t="s">
        <v>60</v>
      </c>
      <c r="Q904" s="71" t="s">
        <v>81</v>
      </c>
      <c r="R904" s="71" t="s">
        <v>1669</v>
      </c>
      <c r="S904" s="71" t="s">
        <v>62</v>
      </c>
      <c r="T904" s="71" t="s">
        <v>62</v>
      </c>
      <c r="U904" s="71" t="s">
        <v>62</v>
      </c>
      <c r="V904" s="71" t="s">
        <v>63</v>
      </c>
      <c r="W904" s="71" t="s">
        <v>62</v>
      </c>
      <c r="X904" s="71" t="s">
        <v>63</v>
      </c>
      <c r="Y904" s="71" t="s">
        <v>62</v>
      </c>
      <c r="Z904" s="71" t="s">
        <v>63</v>
      </c>
      <c r="AA904" s="71" t="s">
        <v>62</v>
      </c>
      <c r="AB904" s="71" t="s">
        <v>64</v>
      </c>
      <c r="AC904" s="71" t="s">
        <v>100</v>
      </c>
      <c r="AD904" s="71" t="s">
        <v>63</v>
      </c>
      <c r="AE904" s="71" t="s">
        <v>62</v>
      </c>
      <c r="AF904" s="71" t="s">
        <v>63</v>
      </c>
      <c r="AG904" s="71" t="s">
        <v>63</v>
      </c>
      <c r="AH904" s="71" t="s">
        <v>85</v>
      </c>
      <c r="AI904" s="71" t="s">
        <v>63</v>
      </c>
      <c r="AJ904" s="71" t="s">
        <v>63</v>
      </c>
      <c r="AK904" s="71" t="s">
        <v>63</v>
      </c>
      <c r="AL904" s="71" t="s">
        <v>62</v>
      </c>
      <c r="AM904" s="71" t="s">
        <v>63</v>
      </c>
      <c r="AN904" s="71"/>
      <c r="AO904" s="71" t="s">
        <v>9558</v>
      </c>
      <c r="AP904" s="71" t="s">
        <v>6977</v>
      </c>
      <c r="AQ904" s="71" t="s">
        <v>608</v>
      </c>
      <c r="AR904" s="71" t="s">
        <v>62</v>
      </c>
      <c r="AS904" s="71"/>
      <c r="AT904" s="71" t="s">
        <v>63</v>
      </c>
      <c r="AU904" s="71" t="s">
        <v>9559</v>
      </c>
      <c r="AV904" s="79" cm="1">
        <f t="array" ref="AV90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8.199999999999999E-2</v>
      </c>
      <c r="AW904" s="79" cm="1">
        <f t="array" ref="AW90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8.199999999999999E-2</v>
      </c>
      <c r="AX904" s="71" t="str" cm="1">
        <f t="array" ref="AX90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904" s="71" t="s">
        <v>62</v>
      </c>
      <c r="AZ904" s="71" t="s">
        <v>9560</v>
      </c>
      <c r="BA904" s="71" t="s">
        <v>9561</v>
      </c>
      <c r="BB904" s="73" t="s">
        <v>9562</v>
      </c>
      <c r="BC904" s="36"/>
      <c r="BD904" s="35"/>
    </row>
    <row r="905" spans="1:56" ht="75" customHeight="1">
      <c r="A905" s="70">
        <v>904</v>
      </c>
      <c r="B905" s="71" t="s">
        <v>9563</v>
      </c>
      <c r="C905" s="71" t="s">
        <v>1142</v>
      </c>
      <c r="D905" s="71" t="s">
        <v>9564</v>
      </c>
      <c r="E905" s="71" t="s">
        <v>1486</v>
      </c>
      <c r="F905" s="71" t="s">
        <v>231</v>
      </c>
      <c r="G905" s="71" t="s">
        <v>786</v>
      </c>
      <c r="H905" s="71" t="s">
        <v>217</v>
      </c>
      <c r="I905" s="71" t="s">
        <v>1215</v>
      </c>
      <c r="J905" s="71" t="s">
        <v>1432</v>
      </c>
      <c r="K905" s="71" t="s">
        <v>243</v>
      </c>
      <c r="L905" s="71" t="s">
        <v>9565</v>
      </c>
      <c r="M905" s="71" t="s">
        <v>9566</v>
      </c>
      <c r="N905" s="71"/>
      <c r="O905" s="71"/>
      <c r="P905" s="71"/>
      <c r="Q905" s="71"/>
      <c r="R905" s="71"/>
      <c r="S905" s="71"/>
      <c r="T905" s="71"/>
      <c r="U905" s="71"/>
      <c r="V905" s="71"/>
      <c r="W905" s="71"/>
      <c r="X905" s="71"/>
      <c r="Y905" s="71"/>
      <c r="Z905" s="71"/>
      <c r="AA905" s="71"/>
      <c r="AB905" s="71" t="s">
        <v>64</v>
      </c>
      <c r="AC905" s="71" t="s">
        <v>65</v>
      </c>
      <c r="AD905" s="71" t="s">
        <v>62</v>
      </c>
      <c r="AE905" s="71" t="s">
        <v>62</v>
      </c>
      <c r="AF905" s="71" t="s">
        <v>63</v>
      </c>
      <c r="AG905" s="71"/>
      <c r="AH905" s="71" t="s">
        <v>85</v>
      </c>
      <c r="AI905" s="71" t="s">
        <v>63</v>
      </c>
      <c r="AJ905" s="71" t="s">
        <v>62</v>
      </c>
      <c r="AK905" s="71" t="s">
        <v>63</v>
      </c>
      <c r="AL905" s="71" t="s">
        <v>63</v>
      </c>
      <c r="AM905" s="71" t="s">
        <v>63</v>
      </c>
      <c r="AN905" s="71"/>
      <c r="AO905" s="71"/>
      <c r="AP905" s="71" t="s">
        <v>9567</v>
      </c>
      <c r="AQ905" s="71" t="s">
        <v>558</v>
      </c>
      <c r="AR905" s="71" t="s">
        <v>63</v>
      </c>
      <c r="AS905" s="71"/>
      <c r="AT905" s="71" t="s">
        <v>63</v>
      </c>
      <c r="AU905" s="71"/>
      <c r="AV905" s="79" t="str" cm="1">
        <f t="array" ref="AV90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05" s="79" t="str" cm="1">
        <f t="array" ref="AW90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05" s="71" t="str" cm="1">
        <f t="array" ref="AX90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05" s="71"/>
      <c r="AZ905" s="71"/>
      <c r="BA905" s="71" t="s">
        <v>9568</v>
      </c>
      <c r="BB905" s="73" t="s">
        <v>1646</v>
      </c>
      <c r="BC905" s="36"/>
      <c r="BD905" s="35"/>
    </row>
    <row r="906" spans="1:56" ht="75" customHeight="1">
      <c r="A906" s="70">
        <v>905</v>
      </c>
      <c r="B906" s="71" t="s">
        <v>9569</v>
      </c>
      <c r="C906" s="71" t="s">
        <v>735</v>
      </c>
      <c r="D906" s="71" t="s">
        <v>9570</v>
      </c>
      <c r="E906" s="71" t="s">
        <v>1461</v>
      </c>
      <c r="F906" s="71" t="s">
        <v>231</v>
      </c>
      <c r="G906" s="71" t="s">
        <v>736</v>
      </c>
      <c r="H906" s="71" t="s">
        <v>217</v>
      </c>
      <c r="I906" s="71" t="s">
        <v>1944</v>
      </c>
      <c r="J906" s="71" t="s">
        <v>1432</v>
      </c>
      <c r="K906" s="71" t="s">
        <v>218</v>
      </c>
      <c r="L906" s="71" t="s">
        <v>9571</v>
      </c>
      <c r="M906" s="71" t="s">
        <v>9572</v>
      </c>
      <c r="N906" s="71"/>
      <c r="O906" s="71"/>
      <c r="P906" s="71"/>
      <c r="Q906" s="71"/>
      <c r="R906" s="71"/>
      <c r="S906" s="71"/>
      <c r="T906" s="71"/>
      <c r="U906" s="71"/>
      <c r="V906" s="71"/>
      <c r="W906" s="71"/>
      <c r="X906" s="71"/>
      <c r="Y906" s="71"/>
      <c r="Z906" s="71"/>
      <c r="AA906" s="71"/>
      <c r="AB906" s="71" t="s">
        <v>64</v>
      </c>
      <c r="AC906" s="71" t="s">
        <v>65</v>
      </c>
      <c r="AD906" s="71" t="s">
        <v>62</v>
      </c>
      <c r="AE906" s="71" t="s">
        <v>62</v>
      </c>
      <c r="AF906" s="71" t="s">
        <v>63</v>
      </c>
      <c r="AG906" s="71"/>
      <c r="AH906" s="71" t="s">
        <v>1515</v>
      </c>
      <c r="AI906" s="71" t="s">
        <v>63</v>
      </c>
      <c r="AJ906" s="71" t="s">
        <v>63</v>
      </c>
      <c r="AK906" s="71" t="s">
        <v>63</v>
      </c>
      <c r="AL906" s="71" t="s">
        <v>62</v>
      </c>
      <c r="AM906" s="71" t="s">
        <v>63</v>
      </c>
      <c r="AN906" s="71"/>
      <c r="AO906" s="71"/>
      <c r="AP906" s="71" t="s">
        <v>9573</v>
      </c>
      <c r="AQ906" s="71" t="s">
        <v>2443</v>
      </c>
      <c r="AR906" s="71" t="s">
        <v>63</v>
      </c>
      <c r="AS906" s="71"/>
      <c r="AT906" s="71" t="s">
        <v>62</v>
      </c>
      <c r="AU906" s="71"/>
      <c r="AV906" s="79" t="str" cm="1">
        <f t="array" ref="AV90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06" s="79" t="str" cm="1">
        <f t="array" ref="AW90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06" s="71" t="str" cm="1">
        <f t="array" ref="AX90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06" s="71"/>
      <c r="AZ906" s="71"/>
      <c r="BA906" s="71" t="s">
        <v>9574</v>
      </c>
      <c r="BB906" s="73" t="s">
        <v>9575</v>
      </c>
      <c r="BC906" s="36"/>
      <c r="BD906" s="35"/>
    </row>
    <row r="907" spans="1:56" ht="75" customHeight="1">
      <c r="A907" s="70">
        <v>906</v>
      </c>
      <c r="B907" s="71" t="s">
        <v>9576</v>
      </c>
      <c r="C907" s="71" t="s">
        <v>9577</v>
      </c>
      <c r="D907" s="71" t="s">
        <v>9578</v>
      </c>
      <c r="E907" s="71" t="s">
        <v>1505</v>
      </c>
      <c r="F907" s="71" t="s">
        <v>231</v>
      </c>
      <c r="G907" s="71" t="s">
        <v>201</v>
      </c>
      <c r="H907" s="71" t="s">
        <v>233</v>
      </c>
      <c r="I907" s="71" t="s">
        <v>608</v>
      </c>
      <c r="J907" s="71" t="s">
        <v>1432</v>
      </c>
      <c r="K907" s="71" t="s">
        <v>266</v>
      </c>
      <c r="L907" s="71" t="s">
        <v>9579</v>
      </c>
      <c r="M907" s="71" t="s">
        <v>9580</v>
      </c>
      <c r="N907" s="71"/>
      <c r="O907" s="71" t="s">
        <v>1609</v>
      </c>
      <c r="P907" s="71"/>
      <c r="Q907" s="71"/>
      <c r="R907" s="71"/>
      <c r="S907" s="71"/>
      <c r="T907" s="71"/>
      <c r="U907" s="71"/>
      <c r="V907" s="71"/>
      <c r="W907" s="71"/>
      <c r="X907" s="71"/>
      <c r="Y907" s="71"/>
      <c r="Z907" s="71"/>
      <c r="AA907" s="71"/>
      <c r="AB907" s="71" t="s">
        <v>189</v>
      </c>
      <c r="AC907" s="71" t="s">
        <v>65</v>
      </c>
      <c r="AD907" s="71" t="s">
        <v>63</v>
      </c>
      <c r="AE907" s="71" t="s">
        <v>62</v>
      </c>
      <c r="AF907" s="71" t="s">
        <v>62</v>
      </c>
      <c r="AG907" s="71"/>
      <c r="AH907" s="71" t="s">
        <v>85</v>
      </c>
      <c r="AI907" s="71" t="s">
        <v>63</v>
      </c>
      <c r="AJ907" s="71" t="s">
        <v>63</v>
      </c>
      <c r="AK907" s="71" t="s">
        <v>63</v>
      </c>
      <c r="AL907" s="71" t="s">
        <v>63</v>
      </c>
      <c r="AM907" s="71" t="s">
        <v>132</v>
      </c>
      <c r="AN907" s="71"/>
      <c r="AO907" s="71"/>
      <c r="AP907" s="71" t="s">
        <v>9581</v>
      </c>
      <c r="AQ907" s="71" t="s">
        <v>9582</v>
      </c>
      <c r="AR907" s="71" t="s">
        <v>62</v>
      </c>
      <c r="AS907" s="71"/>
      <c r="AT907" s="71" t="s">
        <v>63</v>
      </c>
      <c r="AU907" s="71"/>
      <c r="AV907" s="79" t="str" cm="1">
        <f t="array" ref="AV90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07" s="79" t="str" cm="1">
        <f t="array" ref="AW90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07" s="71" t="str" cm="1">
        <f t="array" ref="AX90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07" s="71"/>
      <c r="AZ907" s="71"/>
      <c r="BA907" s="22" t="s">
        <v>9583</v>
      </c>
      <c r="BB907" s="73" t="s">
        <v>9584</v>
      </c>
      <c r="BC907" s="36"/>
      <c r="BD907" s="35"/>
    </row>
    <row r="908" spans="1:56" ht="75" customHeight="1">
      <c r="A908" s="70">
        <v>907</v>
      </c>
      <c r="B908" s="71" t="s">
        <v>9585</v>
      </c>
      <c r="C908" s="71" t="s">
        <v>8971</v>
      </c>
      <c r="D908" s="71" t="s">
        <v>9586</v>
      </c>
      <c r="E908" s="71" t="s">
        <v>1751</v>
      </c>
      <c r="F908" s="71" t="s">
        <v>231</v>
      </c>
      <c r="G908" s="71" t="s">
        <v>125</v>
      </c>
      <c r="H908" s="71" t="s">
        <v>97</v>
      </c>
      <c r="I908" s="71" t="s">
        <v>6474</v>
      </c>
      <c r="J908" s="71" t="s">
        <v>6383</v>
      </c>
      <c r="K908" s="71" t="s">
        <v>243</v>
      </c>
      <c r="L908" s="71" t="s">
        <v>9587</v>
      </c>
      <c r="M908" s="71" t="s">
        <v>9588</v>
      </c>
      <c r="N908" s="71"/>
      <c r="O908" s="71"/>
      <c r="P908" s="71"/>
      <c r="Q908" s="71"/>
      <c r="R908" s="71"/>
      <c r="S908" s="71"/>
      <c r="T908" s="71"/>
      <c r="U908" s="71"/>
      <c r="V908" s="71"/>
      <c r="W908" s="71"/>
      <c r="X908" s="71"/>
      <c r="Y908" s="71"/>
      <c r="Z908" s="71"/>
      <c r="AA908" s="71"/>
      <c r="AB908" s="71" t="s">
        <v>64</v>
      </c>
      <c r="AC908" s="71" t="s">
        <v>65</v>
      </c>
      <c r="AD908" s="71" t="s">
        <v>63</v>
      </c>
      <c r="AE908" s="71" t="s">
        <v>63</v>
      </c>
      <c r="AF908" s="71" t="s">
        <v>63</v>
      </c>
      <c r="AG908" s="71"/>
      <c r="AH908" s="71" t="s">
        <v>85</v>
      </c>
      <c r="AI908" s="71" t="s">
        <v>63</v>
      </c>
      <c r="AJ908" s="71" t="s">
        <v>63</v>
      </c>
      <c r="AK908" s="71" t="s">
        <v>63</v>
      </c>
      <c r="AL908" s="71" t="s">
        <v>62</v>
      </c>
      <c r="AM908" s="71" t="s">
        <v>63</v>
      </c>
      <c r="AN908" s="71"/>
      <c r="AO908" s="71"/>
      <c r="AP908" s="71" t="s">
        <v>9589</v>
      </c>
      <c r="AQ908" s="71" t="s">
        <v>366</v>
      </c>
      <c r="AR908" s="71" t="s">
        <v>63</v>
      </c>
      <c r="AS908" s="71"/>
      <c r="AT908" s="71" t="s">
        <v>63</v>
      </c>
      <c r="AU908" s="71"/>
      <c r="AV908" s="79" t="str" cm="1">
        <f t="array" ref="AV90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08" s="79" t="str" cm="1">
        <f t="array" ref="AW90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08" s="71" t="str" cm="1">
        <f t="array" ref="AX90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08" s="71"/>
      <c r="AZ908" s="71"/>
      <c r="BA908" s="22" t="s">
        <v>9590</v>
      </c>
      <c r="BB908" s="73" t="s">
        <v>9591</v>
      </c>
      <c r="BC908" s="36"/>
      <c r="BD908" s="35"/>
    </row>
    <row r="909" spans="1:56" ht="75" customHeight="1">
      <c r="A909" s="70">
        <v>908</v>
      </c>
      <c r="B909" s="71" t="s">
        <v>9592</v>
      </c>
      <c r="C909" s="71" t="s">
        <v>9593</v>
      </c>
      <c r="D909" s="71" t="s">
        <v>9594</v>
      </c>
      <c r="E909" s="71" t="s">
        <v>1748</v>
      </c>
      <c r="F909" s="71" t="s">
        <v>54</v>
      </c>
      <c r="G909" s="71" t="s">
        <v>201</v>
      </c>
      <c r="H909" s="71" t="s">
        <v>233</v>
      </c>
      <c r="I909" s="71" t="s">
        <v>428</v>
      </c>
      <c r="J909" s="71" t="s">
        <v>1432</v>
      </c>
      <c r="K909" s="71" t="s">
        <v>315</v>
      </c>
      <c r="L909" s="71" t="s">
        <v>9595</v>
      </c>
      <c r="M909" s="71" t="s">
        <v>9596</v>
      </c>
      <c r="N909" s="71" t="s">
        <v>1442</v>
      </c>
      <c r="O909" s="71" t="s">
        <v>1609</v>
      </c>
      <c r="P909" s="71" t="s">
        <v>60</v>
      </c>
      <c r="Q909" s="71" t="s">
        <v>81</v>
      </c>
      <c r="R909" s="71" t="s">
        <v>1669</v>
      </c>
      <c r="S909" s="71" t="s">
        <v>62</v>
      </c>
      <c r="T909" s="71" t="s">
        <v>62</v>
      </c>
      <c r="U909" s="71" t="s">
        <v>62</v>
      </c>
      <c r="V909" s="71" t="s">
        <v>62</v>
      </c>
      <c r="W909" s="71" t="s">
        <v>62</v>
      </c>
      <c r="X909" s="71" t="s">
        <v>62</v>
      </c>
      <c r="Y909" s="71" t="s">
        <v>62</v>
      </c>
      <c r="Z909" s="71" t="s">
        <v>63</v>
      </c>
      <c r="AA909" s="71" t="s">
        <v>62</v>
      </c>
      <c r="AB909" s="71" t="s">
        <v>64</v>
      </c>
      <c r="AC909" s="71" t="s">
        <v>84</v>
      </c>
      <c r="AD909" s="71" t="s">
        <v>62</v>
      </c>
      <c r="AE909" s="71" t="s">
        <v>62</v>
      </c>
      <c r="AF909" s="71" t="s">
        <v>62</v>
      </c>
      <c r="AG909" s="71" t="s">
        <v>63</v>
      </c>
      <c r="AH909" s="71" t="s">
        <v>85</v>
      </c>
      <c r="AI909" s="71" t="s">
        <v>63</v>
      </c>
      <c r="AJ909" s="71" t="s">
        <v>132</v>
      </c>
      <c r="AK909" s="71" t="s">
        <v>132</v>
      </c>
      <c r="AL909" s="71" t="s">
        <v>63</v>
      </c>
      <c r="AM909" s="71" t="s">
        <v>62</v>
      </c>
      <c r="AN909" s="71"/>
      <c r="AO909" s="71" t="s">
        <v>9597</v>
      </c>
      <c r="AP909" s="71" t="s">
        <v>9598</v>
      </c>
      <c r="AQ909" s="71" t="s">
        <v>465</v>
      </c>
      <c r="AR909" s="71" t="s">
        <v>63</v>
      </c>
      <c r="AS909" s="71"/>
      <c r="AT909" s="71" t="s">
        <v>62</v>
      </c>
      <c r="AU909" s="71" t="s">
        <v>7526</v>
      </c>
      <c r="AV909" s="79" cm="1">
        <f t="array" ref="AV90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0.06</v>
      </c>
      <c r="AW909" s="79" cm="1">
        <f t="array" ref="AW90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0.06</v>
      </c>
      <c r="AX909" s="71" t="str" cm="1">
        <f t="array" ref="AX90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909" s="71" t="s">
        <v>63</v>
      </c>
      <c r="AZ909" s="71"/>
      <c r="BA909" s="71" t="s">
        <v>9599</v>
      </c>
      <c r="BB909" s="73"/>
      <c r="BC909" s="36"/>
      <c r="BD909" s="35"/>
    </row>
    <row r="910" spans="1:56" ht="75" customHeight="1">
      <c r="A910" s="70">
        <v>909</v>
      </c>
      <c r="B910" s="71" t="s">
        <v>9600</v>
      </c>
      <c r="C910" s="71" t="s">
        <v>9601</v>
      </c>
      <c r="D910" s="71" t="s">
        <v>9602</v>
      </c>
      <c r="E910" s="71" t="s">
        <v>1502</v>
      </c>
      <c r="F910" s="71" t="s">
        <v>231</v>
      </c>
      <c r="G910" s="71" t="s">
        <v>232</v>
      </c>
      <c r="H910" s="71" t="s">
        <v>217</v>
      </c>
      <c r="I910" s="71" t="s">
        <v>935</v>
      </c>
      <c r="J910" s="71" t="s">
        <v>1432</v>
      </c>
      <c r="K910" s="71" t="s">
        <v>218</v>
      </c>
      <c r="L910" s="71" t="s">
        <v>9603</v>
      </c>
      <c r="M910" s="71" t="s">
        <v>9604</v>
      </c>
      <c r="N910" s="71"/>
      <c r="O910" s="71"/>
      <c r="P910" s="71"/>
      <c r="Q910" s="71"/>
      <c r="R910" s="71"/>
      <c r="S910" s="71"/>
      <c r="T910" s="71"/>
      <c r="U910" s="71"/>
      <c r="V910" s="71"/>
      <c r="W910" s="71"/>
      <c r="X910" s="71"/>
      <c r="Y910" s="71"/>
      <c r="Z910" s="71"/>
      <c r="AA910" s="71"/>
      <c r="AB910" s="71" t="s">
        <v>64</v>
      </c>
      <c r="AC910" s="71" t="s">
        <v>65</v>
      </c>
      <c r="AD910" s="71" t="s">
        <v>62</v>
      </c>
      <c r="AE910" s="71" t="s">
        <v>62</v>
      </c>
      <c r="AF910" s="71" t="s">
        <v>63</v>
      </c>
      <c r="AG910" s="71"/>
      <c r="AH910" s="71" t="s">
        <v>85</v>
      </c>
      <c r="AI910" s="71" t="s">
        <v>63</v>
      </c>
      <c r="AJ910" s="71" t="s">
        <v>63</v>
      </c>
      <c r="AK910" s="71" t="s">
        <v>63</v>
      </c>
      <c r="AL910" s="71" t="s">
        <v>63</v>
      </c>
      <c r="AM910" s="71" t="s">
        <v>63</v>
      </c>
      <c r="AN910" s="71"/>
      <c r="AO910" s="71"/>
      <c r="AP910" s="71" t="s">
        <v>9605</v>
      </c>
      <c r="AQ910" s="71" t="s">
        <v>935</v>
      </c>
      <c r="AR910" s="71" t="s">
        <v>62</v>
      </c>
      <c r="AS910" s="71"/>
      <c r="AT910" s="71" t="s">
        <v>63</v>
      </c>
      <c r="AU910" s="71"/>
      <c r="AV910" s="79" t="str" cm="1">
        <f t="array" ref="AV91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10" s="79" t="str" cm="1">
        <f t="array" ref="AW91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10" s="71" t="str" cm="1">
        <f t="array" ref="AX91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10" s="71"/>
      <c r="AZ910" s="71"/>
      <c r="BA910" s="71" t="s">
        <v>9606</v>
      </c>
      <c r="BB910" s="73" t="s">
        <v>9607</v>
      </c>
      <c r="BC910" s="36"/>
      <c r="BD910" s="35"/>
    </row>
    <row r="911" spans="1:56" ht="75" customHeight="1">
      <c r="A911" s="70">
        <v>910</v>
      </c>
      <c r="B911" s="71" t="s">
        <v>9608</v>
      </c>
      <c r="C911" s="71" t="s">
        <v>9609</v>
      </c>
      <c r="D911" s="71" t="s">
        <v>9610</v>
      </c>
      <c r="E911" s="71" t="s">
        <v>5029</v>
      </c>
      <c r="F911" s="71" t="s">
        <v>54</v>
      </c>
      <c r="G911" s="71" t="s">
        <v>736</v>
      </c>
      <c r="H911" s="71" t="s">
        <v>217</v>
      </c>
      <c r="I911" s="71" t="s">
        <v>1606</v>
      </c>
      <c r="J911" s="71" t="s">
        <v>1432</v>
      </c>
      <c r="K911" s="71" t="s">
        <v>243</v>
      </c>
      <c r="L911" s="71" t="s">
        <v>9611</v>
      </c>
      <c r="M911" s="71" t="s">
        <v>9612</v>
      </c>
      <c r="N911" s="71"/>
      <c r="O911" s="71" t="s">
        <v>1710</v>
      </c>
      <c r="P911" s="71" t="s">
        <v>60</v>
      </c>
      <c r="Q911" s="71" t="s">
        <v>431</v>
      </c>
      <c r="R911" s="71" t="s">
        <v>189</v>
      </c>
      <c r="S911" s="71" t="s">
        <v>62</v>
      </c>
      <c r="T911" s="71" t="s">
        <v>62</v>
      </c>
      <c r="U911" s="71" t="s">
        <v>62</v>
      </c>
      <c r="V911" s="71" t="s">
        <v>63</v>
      </c>
      <c r="W911" s="71" t="s">
        <v>63</v>
      </c>
      <c r="X911" s="71" t="s">
        <v>63</v>
      </c>
      <c r="Y911" s="71" t="s">
        <v>62</v>
      </c>
      <c r="Z911" s="71" t="s">
        <v>62</v>
      </c>
      <c r="AA911" s="71" t="s">
        <v>63</v>
      </c>
      <c r="AB911" s="71" t="s">
        <v>64</v>
      </c>
      <c r="AC911" s="71" t="s">
        <v>65</v>
      </c>
      <c r="AD911" s="71" t="s">
        <v>62</v>
      </c>
      <c r="AE911" s="71" t="s">
        <v>62</v>
      </c>
      <c r="AF911" s="71" t="s">
        <v>63</v>
      </c>
      <c r="AG911" s="71" t="s">
        <v>63</v>
      </c>
      <c r="AH911" s="71" t="s">
        <v>66</v>
      </c>
      <c r="AI911" s="71" t="s">
        <v>63</v>
      </c>
      <c r="AJ911" s="71" t="s">
        <v>63</v>
      </c>
      <c r="AK911" s="71" t="s">
        <v>63</v>
      </c>
      <c r="AL911" s="71" t="s">
        <v>62</v>
      </c>
      <c r="AM911" s="71" t="s">
        <v>63</v>
      </c>
      <c r="AN911" s="71" t="s">
        <v>9613</v>
      </c>
      <c r="AO911" s="71"/>
      <c r="AP911" s="71" t="s">
        <v>9614</v>
      </c>
      <c r="AQ911" s="71" t="s">
        <v>9615</v>
      </c>
      <c r="AR911" s="71" t="s">
        <v>63</v>
      </c>
      <c r="AS911" s="71"/>
      <c r="AT911" s="71" t="s">
        <v>63</v>
      </c>
      <c r="AU911" s="71" t="s">
        <v>72</v>
      </c>
      <c r="AV911" s="79" t="str" cm="1">
        <f t="array" ref="AV91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11" s="79" t="str" cm="1">
        <f t="array" ref="AW91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11" s="71" t="str" cm="1">
        <f t="array" ref="AX91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911" s="71" t="s">
        <v>63</v>
      </c>
      <c r="AZ911" s="71"/>
      <c r="BA911" s="71" t="s">
        <v>9616</v>
      </c>
      <c r="BB911" s="73" t="s">
        <v>9617</v>
      </c>
      <c r="BC911" s="36"/>
      <c r="BD911" s="35"/>
    </row>
    <row r="912" spans="1:56" ht="75" customHeight="1">
      <c r="A912" s="70">
        <v>911</v>
      </c>
      <c r="B912" s="71" t="s">
        <v>8572</v>
      </c>
      <c r="C912" s="71" t="s">
        <v>9618</v>
      </c>
      <c r="D912" s="71" t="s">
        <v>9619</v>
      </c>
      <c r="E912" s="71" t="s">
        <v>1505</v>
      </c>
      <c r="F912" s="71" t="s">
        <v>54</v>
      </c>
      <c r="G912" s="71" t="s">
        <v>125</v>
      </c>
      <c r="H912" s="71" t="s">
        <v>97</v>
      </c>
      <c r="I912" s="71" t="s">
        <v>9620</v>
      </c>
      <c r="J912" s="71" t="s">
        <v>9621</v>
      </c>
      <c r="K912" s="71" t="s">
        <v>243</v>
      </c>
      <c r="L912" s="71" t="s">
        <v>9622</v>
      </c>
      <c r="M912" s="71" t="s">
        <v>9623</v>
      </c>
      <c r="N912" s="71" t="s">
        <v>1575</v>
      </c>
      <c r="O912" s="71" t="s">
        <v>1668</v>
      </c>
      <c r="P912" s="71" t="s">
        <v>60</v>
      </c>
      <c r="Q912" s="71" t="s">
        <v>81</v>
      </c>
      <c r="R912" s="71" t="s">
        <v>1669</v>
      </c>
      <c r="S912" s="71" t="s">
        <v>62</v>
      </c>
      <c r="T912" s="71" t="s">
        <v>62</v>
      </c>
      <c r="U912" s="71" t="s">
        <v>62</v>
      </c>
      <c r="V912" s="71" t="s">
        <v>62</v>
      </c>
      <c r="W912" s="71" t="s">
        <v>62</v>
      </c>
      <c r="X912" s="71" t="s">
        <v>62</v>
      </c>
      <c r="Y912" s="71" t="s">
        <v>62</v>
      </c>
      <c r="Z912" s="71" t="s">
        <v>62</v>
      </c>
      <c r="AA912" s="71" t="s">
        <v>62</v>
      </c>
      <c r="AB912" s="71" t="s">
        <v>64</v>
      </c>
      <c r="AC912" s="71" t="s">
        <v>100</v>
      </c>
      <c r="AD912" s="71" t="s">
        <v>62</v>
      </c>
      <c r="AE912" s="71" t="s">
        <v>62</v>
      </c>
      <c r="AF912" s="71" t="s">
        <v>63</v>
      </c>
      <c r="AG912" s="71" t="s">
        <v>63</v>
      </c>
      <c r="AH912" s="71" t="s">
        <v>85</v>
      </c>
      <c r="AI912" s="71" t="s">
        <v>63</v>
      </c>
      <c r="AJ912" s="71" t="s">
        <v>63</v>
      </c>
      <c r="AK912" s="71" t="s">
        <v>63</v>
      </c>
      <c r="AL912" s="71" t="s">
        <v>62</v>
      </c>
      <c r="AM912" s="71" t="s">
        <v>63</v>
      </c>
      <c r="AN912" s="71"/>
      <c r="AO912" s="71"/>
      <c r="AP912" s="71" t="s">
        <v>1672</v>
      </c>
      <c r="AQ912" s="71" t="s">
        <v>528</v>
      </c>
      <c r="AR912" s="71" t="s">
        <v>63</v>
      </c>
      <c r="AS912" s="71"/>
      <c r="AT912" s="71" t="s">
        <v>63</v>
      </c>
      <c r="AU912" s="71" t="s">
        <v>1673</v>
      </c>
      <c r="AV912" s="79" cm="1">
        <f t="array" ref="AV91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7.0000000000000007E-2</v>
      </c>
      <c r="AW912" s="79" cm="1">
        <f t="array" ref="AW91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7.0000000000000007E-2</v>
      </c>
      <c r="AX912" s="71" t="str" cm="1">
        <f t="array" ref="AX91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912" s="71" t="s">
        <v>63</v>
      </c>
      <c r="AZ912" s="71"/>
      <c r="BA912" s="71" t="s">
        <v>9624</v>
      </c>
      <c r="BB912" s="73" t="s">
        <v>8583</v>
      </c>
      <c r="BC912" s="36"/>
      <c r="BD912" s="35"/>
    </row>
    <row r="913" spans="1:56" ht="75" customHeight="1">
      <c r="A913" s="70">
        <v>912</v>
      </c>
      <c r="B913" s="71" t="s">
        <v>9625</v>
      </c>
      <c r="C913" s="71" t="s">
        <v>735</v>
      </c>
      <c r="D913" s="71" t="s">
        <v>9626</v>
      </c>
      <c r="E913" s="71" t="s">
        <v>1505</v>
      </c>
      <c r="F913" s="71" t="s">
        <v>231</v>
      </c>
      <c r="G913" s="71" t="s">
        <v>736</v>
      </c>
      <c r="H913" s="71" t="s">
        <v>217</v>
      </c>
      <c r="I913" s="71" t="s">
        <v>2169</v>
      </c>
      <c r="J913" s="71" t="s">
        <v>1432</v>
      </c>
      <c r="K913" s="71" t="s">
        <v>266</v>
      </c>
      <c r="L913" s="71" t="s">
        <v>9627</v>
      </c>
      <c r="M913" s="71" t="s">
        <v>9628</v>
      </c>
      <c r="N913" s="71"/>
      <c r="O913" s="71"/>
      <c r="P913" s="71"/>
      <c r="Q913" s="71"/>
      <c r="R913" s="71"/>
      <c r="S913" s="71"/>
      <c r="T913" s="71"/>
      <c r="U913" s="71"/>
      <c r="V913" s="71"/>
      <c r="W913" s="71"/>
      <c r="X913" s="71"/>
      <c r="Y913" s="71"/>
      <c r="Z913" s="71"/>
      <c r="AA913" s="71"/>
      <c r="AB913" s="71" t="s">
        <v>64</v>
      </c>
      <c r="AC913" s="71" t="s">
        <v>65</v>
      </c>
      <c r="AD913" s="71" t="s">
        <v>62</v>
      </c>
      <c r="AE913" s="71" t="s">
        <v>62</v>
      </c>
      <c r="AF913" s="71" t="s">
        <v>63</v>
      </c>
      <c r="AG913" s="71"/>
      <c r="AH913" s="71" t="s">
        <v>66</v>
      </c>
      <c r="AI913" s="71" t="s">
        <v>63</v>
      </c>
      <c r="AJ913" s="71" t="s">
        <v>62</v>
      </c>
      <c r="AK913" s="71" t="s">
        <v>62</v>
      </c>
      <c r="AL913" s="71" t="s">
        <v>62</v>
      </c>
      <c r="AM913" s="71" t="s">
        <v>132</v>
      </c>
      <c r="AN913" s="71"/>
      <c r="AO913" s="71"/>
      <c r="AP913" s="71" t="s">
        <v>9629</v>
      </c>
      <c r="AQ913" s="71" t="s">
        <v>608</v>
      </c>
      <c r="AR913" s="71" t="s">
        <v>62</v>
      </c>
      <c r="AS913" s="71"/>
      <c r="AT913" s="71" t="s">
        <v>63</v>
      </c>
      <c r="AU913" s="71"/>
      <c r="AV913" s="79" t="str" cm="1">
        <f t="array" ref="AV91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13" s="79" t="str" cm="1">
        <f t="array" ref="AW91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13" s="71" t="str" cm="1">
        <f t="array" ref="AX91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13" s="71"/>
      <c r="AZ913" s="71"/>
      <c r="BA913" s="71" t="s">
        <v>9630</v>
      </c>
      <c r="BB913" s="73" t="s">
        <v>9631</v>
      </c>
      <c r="BC913" s="36"/>
      <c r="BD913" s="35"/>
    </row>
    <row r="914" spans="1:56" ht="75" customHeight="1">
      <c r="A914" s="70">
        <v>913</v>
      </c>
      <c r="B914" s="71" t="s">
        <v>9632</v>
      </c>
      <c r="C914" s="71" t="s">
        <v>381</v>
      </c>
      <c r="D914" s="71" t="s">
        <v>9633</v>
      </c>
      <c r="E914" s="71" t="s">
        <v>1452</v>
      </c>
      <c r="F914" s="71" t="s">
        <v>54</v>
      </c>
      <c r="G914" s="71" t="s">
        <v>125</v>
      </c>
      <c r="H914" s="71" t="s">
        <v>233</v>
      </c>
      <c r="I914" s="71" t="s">
        <v>1215</v>
      </c>
      <c r="J914" s="71" t="s">
        <v>1432</v>
      </c>
      <c r="K914" s="71" t="s">
        <v>243</v>
      </c>
      <c r="L914" s="71" t="s">
        <v>9634</v>
      </c>
      <c r="M914" s="71" t="s">
        <v>9635</v>
      </c>
      <c r="N914" s="71" t="s">
        <v>1575</v>
      </c>
      <c r="O914" s="71" t="s">
        <v>1668</v>
      </c>
      <c r="P914" s="71" t="s">
        <v>60</v>
      </c>
      <c r="Q914" s="71" t="s">
        <v>431</v>
      </c>
      <c r="R914" s="71" t="s">
        <v>189</v>
      </c>
      <c r="S914" s="71" t="s">
        <v>62</v>
      </c>
      <c r="T914" s="71" t="s">
        <v>62</v>
      </c>
      <c r="U914" s="71" t="s">
        <v>62</v>
      </c>
      <c r="V914" s="71" t="s">
        <v>62</v>
      </c>
      <c r="W914" s="71" t="s">
        <v>63</v>
      </c>
      <c r="X914" s="71" t="s">
        <v>63</v>
      </c>
      <c r="Y914" s="71" t="s">
        <v>62</v>
      </c>
      <c r="Z914" s="71" t="s">
        <v>63</v>
      </c>
      <c r="AA914" s="71" t="s">
        <v>63</v>
      </c>
      <c r="AB914" s="71" t="s">
        <v>142</v>
      </c>
      <c r="AC914" s="71" t="s">
        <v>65</v>
      </c>
      <c r="AD914" s="71" t="s">
        <v>62</v>
      </c>
      <c r="AE914" s="71" t="s">
        <v>62</v>
      </c>
      <c r="AF914" s="71" t="s">
        <v>62</v>
      </c>
      <c r="AG914" s="71" t="s">
        <v>62</v>
      </c>
      <c r="AH914" s="71" t="s">
        <v>85</v>
      </c>
      <c r="AI914" s="71" t="s">
        <v>63</v>
      </c>
      <c r="AJ914" s="71" t="s">
        <v>62</v>
      </c>
      <c r="AK914" s="71" t="s">
        <v>62</v>
      </c>
      <c r="AL914" s="71" t="s">
        <v>62</v>
      </c>
      <c r="AM914" s="71" t="s">
        <v>62</v>
      </c>
      <c r="AN914" s="71"/>
      <c r="AO914" s="71"/>
      <c r="AP914" s="71" t="s">
        <v>9636</v>
      </c>
      <c r="AQ914" s="71" t="s">
        <v>8336</v>
      </c>
      <c r="AR914" s="71" t="s">
        <v>62</v>
      </c>
      <c r="AS914" s="71"/>
      <c r="AT914" s="71" t="s">
        <v>63</v>
      </c>
      <c r="AU914" s="71" t="s">
        <v>72</v>
      </c>
      <c r="AV914" s="79" t="str" cm="1">
        <f t="array" ref="AV91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14" s="79" t="str" cm="1">
        <f t="array" ref="AW91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14" s="71" t="str" cm="1">
        <f t="array" ref="AX91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914" s="71" t="s">
        <v>63</v>
      </c>
      <c r="AZ914" s="71"/>
      <c r="BA914" s="22" t="s">
        <v>9637</v>
      </c>
      <c r="BB914" s="73" t="s">
        <v>9638</v>
      </c>
      <c r="BC914" s="36"/>
      <c r="BD914" s="35"/>
    </row>
    <row r="915" spans="1:56" ht="75" customHeight="1">
      <c r="A915" s="70">
        <v>914</v>
      </c>
      <c r="B915" s="71" t="s">
        <v>9639</v>
      </c>
      <c r="C915" s="71" t="s">
        <v>9640</v>
      </c>
      <c r="D915" s="71" t="s">
        <v>9641</v>
      </c>
      <c r="E915" s="71" t="s">
        <v>1494</v>
      </c>
      <c r="F915" s="71" t="s">
        <v>54</v>
      </c>
      <c r="G915" s="71" t="s">
        <v>125</v>
      </c>
      <c r="H915" s="71" t="s">
        <v>97</v>
      </c>
      <c r="I915" s="71" t="s">
        <v>9642</v>
      </c>
      <c r="J915" s="71" t="s">
        <v>9643</v>
      </c>
      <c r="K915" s="71" t="s">
        <v>1738</v>
      </c>
      <c r="L915" s="71" t="s">
        <v>9644</v>
      </c>
      <c r="M915" s="71" t="s">
        <v>9645</v>
      </c>
      <c r="N915" s="71" t="s">
        <v>1710</v>
      </c>
      <c r="O915" s="71" t="s">
        <v>1506</v>
      </c>
      <c r="P915" s="71" t="s">
        <v>155</v>
      </c>
      <c r="Q915" s="71" t="s">
        <v>431</v>
      </c>
      <c r="R915" s="71" t="s">
        <v>189</v>
      </c>
      <c r="S915" s="71" t="s">
        <v>62</v>
      </c>
      <c r="T915" s="71" t="s">
        <v>62</v>
      </c>
      <c r="U915" s="71" t="s">
        <v>62</v>
      </c>
      <c r="V915" s="71" t="s">
        <v>62</v>
      </c>
      <c r="W915" s="71" t="s">
        <v>62</v>
      </c>
      <c r="X915" s="71" t="s">
        <v>62</v>
      </c>
      <c r="Y915" s="71" t="s">
        <v>62</v>
      </c>
      <c r="Z915" s="71" t="s">
        <v>63</v>
      </c>
      <c r="AA915" s="71" t="s">
        <v>62</v>
      </c>
      <c r="AB915" s="71" t="s">
        <v>64</v>
      </c>
      <c r="AC915" s="71" t="s">
        <v>65</v>
      </c>
      <c r="AD915" s="71" t="s">
        <v>62</v>
      </c>
      <c r="AE915" s="71" t="s">
        <v>62</v>
      </c>
      <c r="AF915" s="71" t="s">
        <v>63</v>
      </c>
      <c r="AG915" s="71" t="s">
        <v>63</v>
      </c>
      <c r="AH915" s="71" t="s">
        <v>85</v>
      </c>
      <c r="AI915" s="71" t="s">
        <v>63</v>
      </c>
      <c r="AJ915" s="71" t="s">
        <v>63</v>
      </c>
      <c r="AK915" s="71" t="s">
        <v>63</v>
      </c>
      <c r="AL915" s="71" t="s">
        <v>63</v>
      </c>
      <c r="AM915" s="71" t="s">
        <v>62</v>
      </c>
      <c r="AN915" s="71" t="s">
        <v>9646</v>
      </c>
      <c r="AO915" s="71" t="s">
        <v>9647</v>
      </c>
      <c r="AP915" s="71" t="s">
        <v>9648</v>
      </c>
      <c r="AQ915" s="71" t="s">
        <v>837</v>
      </c>
      <c r="AR915" s="71" t="s">
        <v>63</v>
      </c>
      <c r="AS915" s="71"/>
      <c r="AT915" s="71" t="s">
        <v>63</v>
      </c>
      <c r="AU915" s="71" t="s">
        <v>72</v>
      </c>
      <c r="AV915" s="79" t="str" cm="1">
        <f t="array" ref="AV91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15" s="79" t="str" cm="1">
        <f t="array" ref="AW91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15" s="71" t="str" cm="1">
        <f t="array" ref="AX91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915" s="71" t="s">
        <v>63</v>
      </c>
      <c r="AZ915" s="71"/>
      <c r="BA915" s="71" t="s">
        <v>9649</v>
      </c>
      <c r="BB915" s="73" t="s">
        <v>7089</v>
      </c>
      <c r="BC915" s="36"/>
      <c r="BD915" s="35"/>
    </row>
    <row r="916" spans="1:56" ht="75" customHeight="1">
      <c r="A916" s="70">
        <v>915</v>
      </c>
      <c r="B916" s="71" t="s">
        <v>9650</v>
      </c>
      <c r="C916" s="71" t="s">
        <v>735</v>
      </c>
      <c r="D916" s="71" t="s">
        <v>9651</v>
      </c>
      <c r="E916" s="71" t="s">
        <v>1430</v>
      </c>
      <c r="F916" s="71" t="s">
        <v>231</v>
      </c>
      <c r="G916" s="71" t="s">
        <v>736</v>
      </c>
      <c r="H916" s="71" t="s">
        <v>217</v>
      </c>
      <c r="I916" s="71" t="s">
        <v>790</v>
      </c>
      <c r="J916" s="71" t="s">
        <v>1432</v>
      </c>
      <c r="K916" s="71" t="s">
        <v>218</v>
      </c>
      <c r="L916" s="71" t="s">
        <v>9652</v>
      </c>
      <c r="M916" s="71" t="s">
        <v>9653</v>
      </c>
      <c r="N916" s="71"/>
      <c r="O916" s="71"/>
      <c r="P916" s="71"/>
      <c r="Q916" s="71"/>
      <c r="R916" s="71"/>
      <c r="S916" s="71"/>
      <c r="T916" s="71"/>
      <c r="U916" s="71"/>
      <c r="V916" s="71"/>
      <c r="W916" s="71"/>
      <c r="X916" s="71"/>
      <c r="Y916" s="71"/>
      <c r="Z916" s="71"/>
      <c r="AA916" s="71"/>
      <c r="AB916" s="71" t="s">
        <v>64</v>
      </c>
      <c r="AC916" s="71" t="s">
        <v>65</v>
      </c>
      <c r="AD916" s="71" t="s">
        <v>62</v>
      </c>
      <c r="AE916" s="71" t="s">
        <v>62</v>
      </c>
      <c r="AF916" s="71" t="s">
        <v>63</v>
      </c>
      <c r="AG916" s="71"/>
      <c r="AH916" s="71" t="s">
        <v>66</v>
      </c>
      <c r="AI916" s="71" t="s">
        <v>63</v>
      </c>
      <c r="AJ916" s="71" t="s">
        <v>63</v>
      </c>
      <c r="AK916" s="71" t="s">
        <v>63</v>
      </c>
      <c r="AL916" s="71" t="s">
        <v>63</v>
      </c>
      <c r="AM916" s="71" t="s">
        <v>63</v>
      </c>
      <c r="AN916" s="71"/>
      <c r="AO916" s="71"/>
      <c r="AP916" s="71" t="s">
        <v>9654</v>
      </c>
      <c r="AQ916" s="71" t="s">
        <v>9655</v>
      </c>
      <c r="AR916" s="71" t="s">
        <v>132</v>
      </c>
      <c r="AS916" s="71"/>
      <c r="AT916" s="71" t="s">
        <v>63</v>
      </c>
      <c r="AU916" s="71"/>
      <c r="AV916" s="79" t="str" cm="1">
        <f t="array" ref="AV91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16" s="79" t="str" cm="1">
        <f t="array" ref="AW91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16" s="71" t="str" cm="1">
        <f t="array" ref="AX91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16" s="71"/>
      <c r="AZ916" s="71"/>
      <c r="BA916" s="71" t="s">
        <v>9656</v>
      </c>
      <c r="BB916" s="73" t="s">
        <v>9657</v>
      </c>
      <c r="BC916" s="36"/>
      <c r="BD916" s="35"/>
    </row>
    <row r="917" spans="1:56" ht="75" customHeight="1">
      <c r="A917" s="70">
        <v>916</v>
      </c>
      <c r="B917" s="71" t="s">
        <v>9658</v>
      </c>
      <c r="C917" s="71" t="s">
        <v>735</v>
      </c>
      <c r="D917" s="71" t="s">
        <v>9659</v>
      </c>
      <c r="E917" s="71" t="s">
        <v>1479</v>
      </c>
      <c r="F917" s="71" t="s">
        <v>231</v>
      </c>
      <c r="G917" s="71" t="s">
        <v>736</v>
      </c>
      <c r="H917" s="71" t="s">
        <v>217</v>
      </c>
      <c r="I917" s="71" t="s">
        <v>1215</v>
      </c>
      <c r="J917" s="71" t="s">
        <v>1432</v>
      </c>
      <c r="K917" s="71" t="s">
        <v>243</v>
      </c>
      <c r="L917" s="71" t="s">
        <v>9660</v>
      </c>
      <c r="M917" s="71" t="s">
        <v>9661</v>
      </c>
      <c r="N917" s="71"/>
      <c r="O917" s="71"/>
      <c r="P917" s="71"/>
      <c r="Q917" s="71"/>
      <c r="R917" s="71"/>
      <c r="S917" s="71"/>
      <c r="T917" s="71"/>
      <c r="U917" s="71"/>
      <c r="V917" s="71"/>
      <c r="W917" s="71"/>
      <c r="X917" s="71"/>
      <c r="Y917" s="71"/>
      <c r="Z917" s="71"/>
      <c r="AA917" s="71"/>
      <c r="AB917" s="71" t="s">
        <v>64</v>
      </c>
      <c r="AC917" s="71" t="s">
        <v>65</v>
      </c>
      <c r="AD917" s="71" t="s">
        <v>62</v>
      </c>
      <c r="AE917" s="71" t="s">
        <v>62</v>
      </c>
      <c r="AF917" s="71" t="s">
        <v>62</v>
      </c>
      <c r="AG917" s="71"/>
      <c r="AH917" s="71" t="s">
        <v>66</v>
      </c>
      <c r="AI917" s="71" t="s">
        <v>132</v>
      </c>
      <c r="AJ917" s="71" t="s">
        <v>63</v>
      </c>
      <c r="AK917" s="71" t="s">
        <v>63</v>
      </c>
      <c r="AL917" s="71" t="s">
        <v>62</v>
      </c>
      <c r="AM917" s="71" t="s">
        <v>63</v>
      </c>
      <c r="AN917" s="71"/>
      <c r="AO917" s="71"/>
      <c r="AP917" s="71" t="s">
        <v>9662</v>
      </c>
      <c r="AQ917" s="71" t="s">
        <v>1215</v>
      </c>
      <c r="AR917" s="71" t="s">
        <v>62</v>
      </c>
      <c r="AS917" s="71"/>
      <c r="AT917" s="71" t="s">
        <v>63</v>
      </c>
      <c r="AU917" s="71"/>
      <c r="AV917" s="79" t="str" cm="1">
        <f t="array" ref="AV91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17" s="79" t="str" cm="1">
        <f t="array" ref="AW91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17" s="71" t="str" cm="1">
        <f t="array" ref="AX91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17" s="71"/>
      <c r="AZ917" s="71"/>
      <c r="BA917" s="71" t="s">
        <v>9663</v>
      </c>
      <c r="BB917" s="73" t="s">
        <v>9664</v>
      </c>
      <c r="BC917" s="36"/>
      <c r="BD917" s="35"/>
    </row>
    <row r="918" spans="1:56" ht="75" customHeight="1">
      <c r="A918" s="70">
        <v>917</v>
      </c>
      <c r="B918" s="71" t="s">
        <v>9665</v>
      </c>
      <c r="C918" s="71" t="s">
        <v>735</v>
      </c>
      <c r="D918" s="71" t="s">
        <v>9666</v>
      </c>
      <c r="E918" s="71" t="s">
        <v>1494</v>
      </c>
      <c r="F918" s="71" t="s">
        <v>231</v>
      </c>
      <c r="G918" s="71" t="s">
        <v>736</v>
      </c>
      <c r="H918" s="71" t="s">
        <v>217</v>
      </c>
      <c r="I918" s="71" t="s">
        <v>1944</v>
      </c>
      <c r="J918" s="71" t="s">
        <v>1432</v>
      </c>
      <c r="K918" s="71" t="s">
        <v>218</v>
      </c>
      <c r="L918" s="71" t="s">
        <v>9667</v>
      </c>
      <c r="M918" s="71" t="s">
        <v>9668</v>
      </c>
      <c r="N918" s="71"/>
      <c r="O918" s="71"/>
      <c r="P918" s="71"/>
      <c r="Q918" s="71"/>
      <c r="R918" s="71"/>
      <c r="S918" s="71"/>
      <c r="T918" s="71"/>
      <c r="U918" s="71"/>
      <c r="V918" s="71"/>
      <c r="W918" s="71"/>
      <c r="X918" s="71"/>
      <c r="Y918" s="71"/>
      <c r="Z918" s="71"/>
      <c r="AA918" s="71"/>
      <c r="AB918" s="71" t="s">
        <v>64</v>
      </c>
      <c r="AC918" s="71" t="s">
        <v>65</v>
      </c>
      <c r="AD918" s="71" t="s">
        <v>62</v>
      </c>
      <c r="AE918" s="71" t="s">
        <v>62</v>
      </c>
      <c r="AF918" s="71" t="s">
        <v>63</v>
      </c>
      <c r="AG918" s="71"/>
      <c r="AH918" s="71" t="s">
        <v>66</v>
      </c>
      <c r="AI918" s="71" t="s">
        <v>63</v>
      </c>
      <c r="AJ918" s="71" t="s">
        <v>63</v>
      </c>
      <c r="AK918" s="71" t="s">
        <v>63</v>
      </c>
      <c r="AL918" s="71" t="s">
        <v>62</v>
      </c>
      <c r="AM918" s="71" t="s">
        <v>63</v>
      </c>
      <c r="AN918" s="71"/>
      <c r="AO918" s="71"/>
      <c r="AP918" s="71" t="s">
        <v>9669</v>
      </c>
      <c r="AQ918" s="71" t="s">
        <v>1944</v>
      </c>
      <c r="AR918" s="71" t="s">
        <v>62</v>
      </c>
      <c r="AS918" s="71"/>
      <c r="AT918" s="71" t="s">
        <v>63</v>
      </c>
      <c r="AU918" s="71"/>
      <c r="AV918" s="79" t="str" cm="1">
        <f t="array" ref="AV91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18" s="79" t="str" cm="1">
        <f t="array" ref="AW91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18" s="71" t="str" cm="1">
        <f t="array" ref="AX91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18" s="71"/>
      <c r="AZ918" s="71"/>
      <c r="BA918" s="71" t="s">
        <v>9670</v>
      </c>
      <c r="BB918" s="73" t="s">
        <v>9671</v>
      </c>
      <c r="BC918" s="36"/>
      <c r="BD918" s="35"/>
    </row>
    <row r="919" spans="1:56" ht="75" customHeight="1">
      <c r="A919" s="70">
        <v>918</v>
      </c>
      <c r="B919" s="71" t="s">
        <v>9672</v>
      </c>
      <c r="C919" s="71" t="s">
        <v>9673</v>
      </c>
      <c r="D919" s="71" t="s">
        <v>9674</v>
      </c>
      <c r="E919" s="71" t="s">
        <v>1461</v>
      </c>
      <c r="F919" s="71" t="s">
        <v>231</v>
      </c>
      <c r="G919" s="71" t="s">
        <v>786</v>
      </c>
      <c r="H919" s="71" t="s">
        <v>217</v>
      </c>
      <c r="I919" s="71" t="s">
        <v>608</v>
      </c>
      <c r="J919" s="71" t="s">
        <v>1432</v>
      </c>
      <c r="K919" s="71" t="s">
        <v>266</v>
      </c>
      <c r="L919" s="71" t="s">
        <v>9675</v>
      </c>
      <c r="M919" s="71" t="s">
        <v>9676</v>
      </c>
      <c r="N919" s="71" t="s">
        <v>1748</v>
      </c>
      <c r="O919" s="71" t="s">
        <v>1609</v>
      </c>
      <c r="P919" s="71"/>
      <c r="Q919" s="71"/>
      <c r="R919" s="71"/>
      <c r="S919" s="71"/>
      <c r="T919" s="71"/>
      <c r="U919" s="71"/>
      <c r="V919" s="71"/>
      <c r="W919" s="71"/>
      <c r="X919" s="71"/>
      <c r="Y919" s="71"/>
      <c r="Z919" s="71"/>
      <c r="AA919" s="71"/>
      <c r="AB919" s="71" t="s">
        <v>189</v>
      </c>
      <c r="AC919" s="71" t="s">
        <v>65</v>
      </c>
      <c r="AD919" s="71" t="s">
        <v>62</v>
      </c>
      <c r="AE919" s="71" t="s">
        <v>62</v>
      </c>
      <c r="AF919" s="71" t="s">
        <v>63</v>
      </c>
      <c r="AG919" s="71"/>
      <c r="AH919" s="71" t="s">
        <v>1515</v>
      </c>
      <c r="AI919" s="71" t="s">
        <v>132</v>
      </c>
      <c r="AJ919" s="71" t="s">
        <v>62</v>
      </c>
      <c r="AK919" s="71" t="s">
        <v>62</v>
      </c>
      <c r="AL919" s="71" t="s">
        <v>63</v>
      </c>
      <c r="AM919" s="71" t="s">
        <v>62</v>
      </c>
      <c r="AN919" s="71"/>
      <c r="AO919" s="71"/>
      <c r="AP919" s="71" t="s">
        <v>6977</v>
      </c>
      <c r="AQ919" s="71" t="s">
        <v>608</v>
      </c>
      <c r="AR919" s="71" t="s">
        <v>62</v>
      </c>
      <c r="AS919" s="71"/>
      <c r="AT919" s="71" t="s">
        <v>63</v>
      </c>
      <c r="AU919" s="71"/>
      <c r="AV919" s="79" t="str" cm="1">
        <f t="array" ref="AV91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19" s="79" t="str" cm="1">
        <f t="array" ref="AW91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19" s="71" t="str" cm="1">
        <f t="array" ref="AX91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19" s="71"/>
      <c r="AZ919" s="71"/>
      <c r="BA919" s="71" t="s">
        <v>9677</v>
      </c>
      <c r="BB919" s="73" t="s">
        <v>9678</v>
      </c>
      <c r="BC919" s="36"/>
      <c r="BD919" s="35"/>
    </row>
    <row r="920" spans="1:56" ht="75" customHeight="1">
      <c r="A920" s="70">
        <v>919</v>
      </c>
      <c r="B920" s="71" t="s">
        <v>9679</v>
      </c>
      <c r="C920" s="71" t="s">
        <v>5603</v>
      </c>
      <c r="D920" s="71" t="s">
        <v>9680</v>
      </c>
      <c r="E920" s="71" t="s">
        <v>1494</v>
      </c>
      <c r="F920" s="71" t="s">
        <v>231</v>
      </c>
      <c r="G920" s="71" t="s">
        <v>232</v>
      </c>
      <c r="H920" s="71" t="s">
        <v>217</v>
      </c>
      <c r="I920" s="71" t="s">
        <v>840</v>
      </c>
      <c r="J920" s="71" t="s">
        <v>1432</v>
      </c>
      <c r="K920" s="71" t="s">
        <v>315</v>
      </c>
      <c r="L920" s="71" t="s">
        <v>9681</v>
      </c>
      <c r="M920" s="71" t="s">
        <v>9682</v>
      </c>
      <c r="N920" s="71"/>
      <c r="O920" s="71"/>
      <c r="P920" s="71"/>
      <c r="Q920" s="71"/>
      <c r="R920" s="71"/>
      <c r="S920" s="71"/>
      <c r="T920" s="71"/>
      <c r="U920" s="71"/>
      <c r="V920" s="71"/>
      <c r="W920" s="71"/>
      <c r="X920" s="71"/>
      <c r="Y920" s="71"/>
      <c r="Z920" s="71"/>
      <c r="AA920" s="71"/>
      <c r="AB920" s="71" t="s">
        <v>64</v>
      </c>
      <c r="AC920" s="71" t="s">
        <v>65</v>
      </c>
      <c r="AD920" s="71" t="s">
        <v>62</v>
      </c>
      <c r="AE920" s="71" t="s">
        <v>62</v>
      </c>
      <c r="AF920" s="71" t="s">
        <v>63</v>
      </c>
      <c r="AG920" s="71"/>
      <c r="AH920" s="71" t="s">
        <v>85</v>
      </c>
      <c r="AI920" s="71" t="s">
        <v>63</v>
      </c>
      <c r="AJ920" s="71" t="s">
        <v>63</v>
      </c>
      <c r="AK920" s="71" t="s">
        <v>63</v>
      </c>
      <c r="AL920" s="71" t="s">
        <v>63</v>
      </c>
      <c r="AM920" s="71" t="s">
        <v>63</v>
      </c>
      <c r="AN920" s="71"/>
      <c r="AO920" s="71"/>
      <c r="AP920" s="71" t="s">
        <v>9683</v>
      </c>
      <c r="AQ920" s="71" t="s">
        <v>9684</v>
      </c>
      <c r="AR920" s="71" t="s">
        <v>62</v>
      </c>
      <c r="AS920" s="71"/>
      <c r="AT920" s="71" t="s">
        <v>63</v>
      </c>
      <c r="AU920" s="71"/>
      <c r="AV920" s="79" t="str" cm="1">
        <f t="array" ref="AV92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20" s="79" t="str" cm="1">
        <f t="array" ref="AW92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20" s="71" t="str" cm="1">
        <f t="array" ref="AX92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20" s="71"/>
      <c r="AZ920" s="71"/>
      <c r="BA920" s="22" t="s">
        <v>9685</v>
      </c>
      <c r="BB920" s="73" t="s">
        <v>9686</v>
      </c>
      <c r="BC920" s="36"/>
      <c r="BD920" s="35"/>
    </row>
    <row r="921" spans="1:56" ht="75" customHeight="1">
      <c r="A921" s="70">
        <v>920</v>
      </c>
      <c r="B921" s="71" t="s">
        <v>9687</v>
      </c>
      <c r="C921" s="71" t="s">
        <v>706</v>
      </c>
      <c r="D921" s="71" t="s">
        <v>9688</v>
      </c>
      <c r="E921" s="71" t="s">
        <v>1502</v>
      </c>
      <c r="F921" s="71" t="s">
        <v>54</v>
      </c>
      <c r="G921" s="71" t="s">
        <v>125</v>
      </c>
      <c r="H921" s="71" t="s">
        <v>233</v>
      </c>
      <c r="I921" s="71" t="s">
        <v>428</v>
      </c>
      <c r="J921" s="71" t="s">
        <v>1432</v>
      </c>
      <c r="K921" s="71" t="s">
        <v>315</v>
      </c>
      <c r="L921" s="71" t="s">
        <v>9689</v>
      </c>
      <c r="M921" s="71" t="s">
        <v>9690</v>
      </c>
      <c r="N921" s="71"/>
      <c r="O921" s="71"/>
      <c r="P921" s="71" t="s">
        <v>60</v>
      </c>
      <c r="Q921" s="71" t="s">
        <v>431</v>
      </c>
      <c r="R921" s="71" t="s">
        <v>189</v>
      </c>
      <c r="S921" s="71" t="s">
        <v>62</v>
      </c>
      <c r="T921" s="71" t="s">
        <v>62</v>
      </c>
      <c r="U921" s="71" t="s">
        <v>62</v>
      </c>
      <c r="V921" s="71" t="s">
        <v>62</v>
      </c>
      <c r="W921" s="71" t="s">
        <v>63</v>
      </c>
      <c r="X921" s="71" t="s">
        <v>62</v>
      </c>
      <c r="Y921" s="71" t="s">
        <v>62</v>
      </c>
      <c r="Z921" s="71" t="s">
        <v>63</v>
      </c>
      <c r="AA921" s="71" t="s">
        <v>63</v>
      </c>
      <c r="AB921" s="71" t="s">
        <v>64</v>
      </c>
      <c r="AC921" s="71" t="s">
        <v>65</v>
      </c>
      <c r="AD921" s="71" t="s">
        <v>62</v>
      </c>
      <c r="AE921" s="71" t="s">
        <v>62</v>
      </c>
      <c r="AF921" s="71" t="s">
        <v>63</v>
      </c>
      <c r="AG921" s="71" t="s">
        <v>63</v>
      </c>
      <c r="AH921" s="71" t="s">
        <v>85</v>
      </c>
      <c r="AI921" s="71" t="s">
        <v>63</v>
      </c>
      <c r="AJ921" s="71" t="s">
        <v>63</v>
      </c>
      <c r="AK921" s="71" t="s">
        <v>63</v>
      </c>
      <c r="AL921" s="71" t="s">
        <v>62</v>
      </c>
      <c r="AM921" s="71" t="s">
        <v>63</v>
      </c>
      <c r="AN921" s="71" t="s">
        <v>9691</v>
      </c>
      <c r="AO921" s="71" t="s">
        <v>9692</v>
      </c>
      <c r="AP921" s="71" t="s">
        <v>9693</v>
      </c>
      <c r="AQ921" s="71" t="s">
        <v>9694</v>
      </c>
      <c r="AR921" s="71" t="s">
        <v>62</v>
      </c>
      <c r="AS921" s="71"/>
      <c r="AT921" s="71" t="s">
        <v>63</v>
      </c>
      <c r="AU921" s="71" t="s">
        <v>72</v>
      </c>
      <c r="AV921" s="79" t="str" cm="1">
        <f t="array" ref="AV92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21" s="79" t="str" cm="1">
        <f t="array" ref="AW92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21" s="71" t="str" cm="1">
        <f t="array" ref="AX92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921" s="71" t="s">
        <v>63</v>
      </c>
      <c r="AZ921" s="71"/>
      <c r="BA921" s="22" t="s">
        <v>9695</v>
      </c>
      <c r="BB921" s="73" t="s">
        <v>9696</v>
      </c>
      <c r="BC921" s="36"/>
      <c r="BD921" s="35"/>
    </row>
    <row r="922" spans="1:56" ht="75" customHeight="1">
      <c r="A922" s="70">
        <v>921</v>
      </c>
      <c r="B922" s="71" t="s">
        <v>9697</v>
      </c>
      <c r="C922" s="71" t="s">
        <v>7488</v>
      </c>
      <c r="D922" s="71" t="s">
        <v>9698</v>
      </c>
      <c r="E922" s="71" t="s">
        <v>1430</v>
      </c>
      <c r="F922" s="71" t="s">
        <v>231</v>
      </c>
      <c r="G922" s="71" t="s">
        <v>232</v>
      </c>
      <c r="H922" s="71" t="s">
        <v>233</v>
      </c>
      <c r="I922" s="71" t="s">
        <v>988</v>
      </c>
      <c r="J922" s="71" t="s">
        <v>1432</v>
      </c>
      <c r="K922" s="71" t="s">
        <v>243</v>
      </c>
      <c r="L922" s="71" t="s">
        <v>9699</v>
      </c>
      <c r="M922" s="71" t="s">
        <v>9700</v>
      </c>
      <c r="N922" s="71"/>
      <c r="O922" s="71"/>
      <c r="P922" s="71"/>
      <c r="Q922" s="71"/>
      <c r="R922" s="71"/>
      <c r="S922" s="71"/>
      <c r="T922" s="71"/>
      <c r="U922" s="71"/>
      <c r="V922" s="71"/>
      <c r="W922" s="71"/>
      <c r="X922" s="71"/>
      <c r="Y922" s="71"/>
      <c r="Z922" s="71"/>
      <c r="AA922" s="71"/>
      <c r="AB922" s="71" t="s">
        <v>64</v>
      </c>
      <c r="AC922" s="71" t="s">
        <v>100</v>
      </c>
      <c r="AD922" s="71" t="s">
        <v>62</v>
      </c>
      <c r="AE922" s="71" t="s">
        <v>62</v>
      </c>
      <c r="AF922" s="71" t="s">
        <v>62</v>
      </c>
      <c r="AG922" s="71"/>
      <c r="AH922" s="71" t="s">
        <v>85</v>
      </c>
      <c r="AI922" s="71" t="s">
        <v>63</v>
      </c>
      <c r="AJ922" s="71" t="s">
        <v>63</v>
      </c>
      <c r="AK922" s="71" t="s">
        <v>63</v>
      </c>
      <c r="AL922" s="71" t="s">
        <v>62</v>
      </c>
      <c r="AM922" s="71" t="s">
        <v>63</v>
      </c>
      <c r="AN922" s="71"/>
      <c r="AO922" s="71"/>
      <c r="AP922" s="71" t="s">
        <v>9701</v>
      </c>
      <c r="AQ922" s="71" t="s">
        <v>5400</v>
      </c>
      <c r="AR922" s="71" t="s">
        <v>62</v>
      </c>
      <c r="AS922" s="71"/>
      <c r="AT922" s="71" t="s">
        <v>63</v>
      </c>
      <c r="AU922" s="71"/>
      <c r="AV922" s="79" t="str" cm="1">
        <f t="array" ref="AV92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22" s="79" t="str" cm="1">
        <f t="array" ref="AW92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22" s="71" t="str" cm="1">
        <f t="array" ref="AX92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22" s="71"/>
      <c r="AZ922" s="71"/>
      <c r="BA922" s="22" t="s">
        <v>9702</v>
      </c>
      <c r="BB922" s="73" t="s">
        <v>9703</v>
      </c>
      <c r="BC922" s="36"/>
      <c r="BD922" s="35"/>
    </row>
    <row r="923" spans="1:56" ht="75" customHeight="1">
      <c r="A923" s="70">
        <v>922</v>
      </c>
      <c r="B923" s="71" t="s">
        <v>9704</v>
      </c>
      <c r="C923" s="71" t="s">
        <v>1142</v>
      </c>
      <c r="D923" s="71" t="s">
        <v>9705</v>
      </c>
      <c r="E923" s="71" t="s">
        <v>4413</v>
      </c>
      <c r="F923" s="71" t="s">
        <v>231</v>
      </c>
      <c r="G923" s="71" t="s">
        <v>786</v>
      </c>
      <c r="H923" s="71" t="s">
        <v>217</v>
      </c>
      <c r="I923" s="71" t="s">
        <v>194</v>
      </c>
      <c r="J923" s="71" t="s">
        <v>1432</v>
      </c>
      <c r="K923" s="71" t="s">
        <v>315</v>
      </c>
      <c r="L923" s="71" t="s">
        <v>9706</v>
      </c>
      <c r="M923" s="71" t="s">
        <v>9707</v>
      </c>
      <c r="N923" s="71" t="s">
        <v>4413</v>
      </c>
      <c r="O923" s="71" t="s">
        <v>1435</v>
      </c>
      <c r="P923" s="71"/>
      <c r="Q923" s="71"/>
      <c r="R923" s="71"/>
      <c r="S923" s="71"/>
      <c r="T923" s="71"/>
      <c r="U923" s="71"/>
      <c r="V923" s="71"/>
      <c r="W923" s="71"/>
      <c r="X923" s="71"/>
      <c r="Y923" s="71"/>
      <c r="Z923" s="71"/>
      <c r="AA923" s="71"/>
      <c r="AB923" s="71" t="s">
        <v>64</v>
      </c>
      <c r="AC923" s="71" t="s">
        <v>65</v>
      </c>
      <c r="AD923" s="71" t="s">
        <v>62</v>
      </c>
      <c r="AE923" s="71" t="s">
        <v>62</v>
      </c>
      <c r="AF923" s="71" t="s">
        <v>63</v>
      </c>
      <c r="AG923" s="71"/>
      <c r="AH923" s="71" t="s">
        <v>85</v>
      </c>
      <c r="AI923" s="71" t="s">
        <v>63</v>
      </c>
      <c r="AJ923" s="71" t="s">
        <v>63</v>
      </c>
      <c r="AK923" s="71" t="s">
        <v>63</v>
      </c>
      <c r="AL923" s="71" t="s">
        <v>62</v>
      </c>
      <c r="AM923" s="71" t="s">
        <v>63</v>
      </c>
      <c r="AN923" s="71"/>
      <c r="AO923" s="71"/>
      <c r="AP923" s="71" t="s">
        <v>5853</v>
      </c>
      <c r="AQ923" s="71" t="s">
        <v>194</v>
      </c>
      <c r="AR923" s="71" t="s">
        <v>62</v>
      </c>
      <c r="AS923" s="71"/>
      <c r="AT923" s="71" t="s">
        <v>62</v>
      </c>
      <c r="AU923" s="71"/>
      <c r="AV923" s="79" t="str" cm="1">
        <f t="array" ref="AV92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23" s="79" t="str" cm="1">
        <f t="array" ref="AW92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23" s="71" t="str" cm="1">
        <f t="array" ref="AX92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23" s="71"/>
      <c r="AZ923" s="71"/>
      <c r="BA923" s="71" t="s">
        <v>9708</v>
      </c>
      <c r="BB923" s="73"/>
      <c r="BC923" s="36"/>
      <c r="BD923" s="35"/>
    </row>
    <row r="924" spans="1:56" ht="75" customHeight="1">
      <c r="A924" s="70">
        <v>923</v>
      </c>
      <c r="B924" s="71" t="s">
        <v>9709</v>
      </c>
      <c r="C924" s="71" t="s">
        <v>706</v>
      </c>
      <c r="D924" s="71" t="s">
        <v>9710</v>
      </c>
      <c r="E924" s="71" t="s">
        <v>1430</v>
      </c>
      <c r="F924" s="71" t="s">
        <v>54</v>
      </c>
      <c r="G924" s="71" t="s">
        <v>125</v>
      </c>
      <c r="H924" s="71" t="s">
        <v>217</v>
      </c>
      <c r="I924" s="71" t="s">
        <v>1606</v>
      </c>
      <c r="J924" s="71" t="s">
        <v>1432</v>
      </c>
      <c r="K924" s="71" t="s">
        <v>243</v>
      </c>
      <c r="L924" s="71" t="s">
        <v>9711</v>
      </c>
      <c r="M924" s="71" t="s">
        <v>9712</v>
      </c>
      <c r="N924" s="71" t="s">
        <v>1461</v>
      </c>
      <c r="O924" s="71" t="s">
        <v>1668</v>
      </c>
      <c r="P924" s="71" t="s">
        <v>60</v>
      </c>
      <c r="Q924" s="71" t="s">
        <v>431</v>
      </c>
      <c r="R924" s="71" t="s">
        <v>189</v>
      </c>
      <c r="S924" s="71" t="s">
        <v>62</v>
      </c>
      <c r="T924" s="71" t="s">
        <v>62</v>
      </c>
      <c r="U924" s="71" t="s">
        <v>62</v>
      </c>
      <c r="V924" s="71" t="s">
        <v>62</v>
      </c>
      <c r="W924" s="71" t="s">
        <v>63</v>
      </c>
      <c r="X924" s="71" t="s">
        <v>63</v>
      </c>
      <c r="Y924" s="71" t="s">
        <v>62</v>
      </c>
      <c r="Z924" s="71" t="s">
        <v>63</v>
      </c>
      <c r="AA924" s="71" t="s">
        <v>63</v>
      </c>
      <c r="AB924" s="71" t="s">
        <v>189</v>
      </c>
      <c r="AC924" s="71" t="s">
        <v>65</v>
      </c>
      <c r="AD924" s="71" t="s">
        <v>62</v>
      </c>
      <c r="AE924" s="71" t="s">
        <v>62</v>
      </c>
      <c r="AF924" s="71" t="s">
        <v>62</v>
      </c>
      <c r="AG924" s="71" t="s">
        <v>63</v>
      </c>
      <c r="AH924" s="71" t="s">
        <v>85</v>
      </c>
      <c r="AI924" s="71" t="s">
        <v>63</v>
      </c>
      <c r="AJ924" s="71" t="s">
        <v>63</v>
      </c>
      <c r="AK924" s="71" t="s">
        <v>63</v>
      </c>
      <c r="AL924" s="71" t="s">
        <v>62</v>
      </c>
      <c r="AM924" s="71" t="s">
        <v>63</v>
      </c>
      <c r="AN924" s="71" t="s">
        <v>9713</v>
      </c>
      <c r="AO924" s="71" t="s">
        <v>9714</v>
      </c>
      <c r="AP924" s="71" t="s">
        <v>9715</v>
      </c>
      <c r="AQ924" s="71" t="s">
        <v>321</v>
      </c>
      <c r="AR924" s="71" t="s">
        <v>63</v>
      </c>
      <c r="AS924" s="71"/>
      <c r="AT924" s="71" t="s">
        <v>63</v>
      </c>
      <c r="AU924" s="71" t="s">
        <v>72</v>
      </c>
      <c r="AV924" s="79" t="str" cm="1">
        <f t="array" ref="AV92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24" s="79" t="str" cm="1">
        <f t="array" ref="AW92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24" s="71" t="str" cm="1">
        <f t="array" ref="AX92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924" s="71" t="s">
        <v>63</v>
      </c>
      <c r="AZ924" s="71"/>
      <c r="BA924" s="71" t="s">
        <v>9716</v>
      </c>
      <c r="BB924" s="73" t="s">
        <v>9717</v>
      </c>
      <c r="BC924" s="36"/>
      <c r="BD924" s="35"/>
    </row>
    <row r="925" spans="1:56" ht="75" customHeight="1">
      <c r="A925" s="70">
        <v>924</v>
      </c>
      <c r="B925" s="71" t="s">
        <v>9718</v>
      </c>
      <c r="C925" s="71" t="s">
        <v>381</v>
      </c>
      <c r="D925" s="71" t="s">
        <v>9719</v>
      </c>
      <c r="E925" s="71" t="s">
        <v>1430</v>
      </c>
      <c r="F925" s="71" t="s">
        <v>54</v>
      </c>
      <c r="G925" s="71" t="s">
        <v>125</v>
      </c>
      <c r="H925" s="71" t="s">
        <v>217</v>
      </c>
      <c r="I925" s="71" t="s">
        <v>1606</v>
      </c>
      <c r="J925" s="71" t="s">
        <v>1432</v>
      </c>
      <c r="K925" s="71" t="s">
        <v>243</v>
      </c>
      <c r="L925" s="71" t="s">
        <v>9720</v>
      </c>
      <c r="M925" s="71" t="s">
        <v>9721</v>
      </c>
      <c r="N925" s="71" t="s">
        <v>1452</v>
      </c>
      <c r="O925" s="71" t="s">
        <v>1506</v>
      </c>
      <c r="P925" s="71" t="s">
        <v>60</v>
      </c>
      <c r="Q925" s="71" t="s">
        <v>431</v>
      </c>
      <c r="R925" s="71" t="s">
        <v>189</v>
      </c>
      <c r="S925" s="71" t="s">
        <v>62</v>
      </c>
      <c r="T925" s="71" t="s">
        <v>62</v>
      </c>
      <c r="U925" s="71" t="s">
        <v>62</v>
      </c>
      <c r="V925" s="71" t="s">
        <v>63</v>
      </c>
      <c r="W925" s="71" t="s">
        <v>63</v>
      </c>
      <c r="X925" s="71" t="s">
        <v>63</v>
      </c>
      <c r="Y925" s="71" t="s">
        <v>62</v>
      </c>
      <c r="Z925" s="71" t="s">
        <v>63</v>
      </c>
      <c r="AA925" s="71" t="s">
        <v>63</v>
      </c>
      <c r="AB925" s="71" t="s">
        <v>64</v>
      </c>
      <c r="AC925" s="71" t="s">
        <v>65</v>
      </c>
      <c r="AD925" s="71" t="s">
        <v>62</v>
      </c>
      <c r="AE925" s="71" t="s">
        <v>62</v>
      </c>
      <c r="AF925" s="71" t="s">
        <v>63</v>
      </c>
      <c r="AG925" s="71" t="s">
        <v>63</v>
      </c>
      <c r="AH925" s="71" t="s">
        <v>85</v>
      </c>
      <c r="AI925" s="71" t="s">
        <v>63</v>
      </c>
      <c r="AJ925" s="71" t="s">
        <v>63</v>
      </c>
      <c r="AK925" s="71" t="s">
        <v>63</v>
      </c>
      <c r="AL925" s="71" t="s">
        <v>62</v>
      </c>
      <c r="AM925" s="71" t="s">
        <v>63</v>
      </c>
      <c r="AN925" s="71" t="s">
        <v>9722</v>
      </c>
      <c r="AO925" s="71" t="s">
        <v>9723</v>
      </c>
      <c r="AP925" s="71" t="s">
        <v>9724</v>
      </c>
      <c r="AQ925" s="71" t="s">
        <v>9725</v>
      </c>
      <c r="AR925" s="71" t="s">
        <v>132</v>
      </c>
      <c r="AS925" s="71"/>
      <c r="AT925" s="71" t="s">
        <v>63</v>
      </c>
      <c r="AU925" s="71" t="s">
        <v>72</v>
      </c>
      <c r="AV925" s="79" t="str" cm="1">
        <f t="array" ref="AV92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25" s="79" t="str" cm="1">
        <f t="array" ref="AW92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25" s="71" t="str" cm="1">
        <f t="array" ref="AX92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925" s="71" t="s">
        <v>63</v>
      </c>
      <c r="AZ925" s="71"/>
      <c r="BA925" s="22" t="s">
        <v>9726</v>
      </c>
      <c r="BB925" s="73" t="s">
        <v>9727</v>
      </c>
      <c r="BC925" s="36"/>
      <c r="BD925" s="35"/>
    </row>
    <row r="926" spans="1:56" ht="75" customHeight="1">
      <c r="A926" s="70">
        <v>925</v>
      </c>
      <c r="B926" s="71" t="s">
        <v>9728</v>
      </c>
      <c r="C926" s="71" t="s">
        <v>289</v>
      </c>
      <c r="D926" s="71" t="s">
        <v>9729</v>
      </c>
      <c r="E926" s="71" t="s">
        <v>1486</v>
      </c>
      <c r="F926" s="71" t="s">
        <v>231</v>
      </c>
      <c r="G926" s="71" t="s">
        <v>232</v>
      </c>
      <c r="H926" s="71" t="s">
        <v>233</v>
      </c>
      <c r="I926" s="71" t="s">
        <v>1147</v>
      </c>
      <c r="J926" s="71" t="s">
        <v>1432</v>
      </c>
      <c r="K926" s="71" t="s">
        <v>266</v>
      </c>
      <c r="L926" s="71" t="s">
        <v>9730</v>
      </c>
      <c r="M926" s="71" t="s">
        <v>9731</v>
      </c>
      <c r="N926" s="71" t="s">
        <v>1494</v>
      </c>
      <c r="O926" s="71" t="s">
        <v>1506</v>
      </c>
      <c r="P926" s="71"/>
      <c r="Q926" s="71"/>
      <c r="R926" s="71"/>
      <c r="S926" s="71"/>
      <c r="T926" s="71"/>
      <c r="U926" s="71"/>
      <c r="V926" s="71"/>
      <c r="W926" s="71"/>
      <c r="X926" s="71"/>
      <c r="Y926" s="71"/>
      <c r="Z926" s="71"/>
      <c r="AA926" s="71"/>
      <c r="AB926" s="71" t="s">
        <v>64</v>
      </c>
      <c r="AC926" s="71" t="s">
        <v>100</v>
      </c>
      <c r="AD926" s="71" t="s">
        <v>62</v>
      </c>
      <c r="AE926" s="71" t="s">
        <v>63</v>
      </c>
      <c r="AF926" s="71" t="s">
        <v>63</v>
      </c>
      <c r="AG926" s="71"/>
      <c r="AH926" s="71" t="s">
        <v>66</v>
      </c>
      <c r="AI926" s="71" t="s">
        <v>63</v>
      </c>
      <c r="AJ926" s="71" t="s">
        <v>63</v>
      </c>
      <c r="AK926" s="71" t="s">
        <v>63</v>
      </c>
      <c r="AL926" s="71" t="s">
        <v>132</v>
      </c>
      <c r="AM926" s="71" t="s">
        <v>62</v>
      </c>
      <c r="AN926" s="71"/>
      <c r="AO926" s="71"/>
      <c r="AP926" s="71" t="s">
        <v>9732</v>
      </c>
      <c r="AQ926" s="71" t="s">
        <v>9733</v>
      </c>
      <c r="AR926" s="71" t="s">
        <v>63</v>
      </c>
      <c r="AS926" s="71"/>
      <c r="AT926" s="71" t="s">
        <v>63</v>
      </c>
      <c r="AU926" s="71"/>
      <c r="AV926" s="79" t="str" cm="1">
        <f t="array" ref="AV92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26" s="79" t="str" cm="1">
        <f t="array" ref="AW92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26" s="71" t="str" cm="1">
        <f t="array" ref="AX92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26" s="71"/>
      <c r="AZ926" s="71"/>
      <c r="BA926" s="71" t="s">
        <v>9734</v>
      </c>
      <c r="BB926" s="73" t="s">
        <v>9735</v>
      </c>
      <c r="BC926" s="36"/>
      <c r="BD926" s="35"/>
    </row>
    <row r="927" spans="1:56" ht="75" customHeight="1">
      <c r="A927" s="70">
        <v>926</v>
      </c>
      <c r="B927" s="71" t="s">
        <v>9736</v>
      </c>
      <c r="C927" s="71" t="s">
        <v>739</v>
      </c>
      <c r="D927" s="71" t="s">
        <v>9737</v>
      </c>
      <c r="E927" s="71" t="s">
        <v>1430</v>
      </c>
      <c r="F927" s="71" t="s">
        <v>231</v>
      </c>
      <c r="G927" s="71" t="s">
        <v>786</v>
      </c>
      <c r="H927" s="71" t="s">
        <v>233</v>
      </c>
      <c r="I927" s="71" t="s">
        <v>1944</v>
      </c>
      <c r="J927" s="71" t="s">
        <v>1432</v>
      </c>
      <c r="K927" s="71" t="s">
        <v>218</v>
      </c>
      <c r="L927" s="71" t="s">
        <v>9738</v>
      </c>
      <c r="M927" s="71" t="s">
        <v>9739</v>
      </c>
      <c r="N927" s="71"/>
      <c r="O927" s="71"/>
      <c r="P927" s="71"/>
      <c r="Q927" s="71"/>
      <c r="R927" s="71"/>
      <c r="S927" s="71"/>
      <c r="T927" s="71"/>
      <c r="U927" s="71"/>
      <c r="V927" s="71"/>
      <c r="W927" s="71"/>
      <c r="X927" s="71"/>
      <c r="Y927" s="71"/>
      <c r="Z927" s="71"/>
      <c r="AA927" s="71"/>
      <c r="AB927" s="71" t="s">
        <v>64</v>
      </c>
      <c r="AC927" s="71" t="s">
        <v>100</v>
      </c>
      <c r="AD927" s="71" t="s">
        <v>62</v>
      </c>
      <c r="AE927" s="71" t="s">
        <v>62</v>
      </c>
      <c r="AF927" s="71" t="s">
        <v>63</v>
      </c>
      <c r="AG927" s="71"/>
      <c r="AH927" s="71" t="s">
        <v>85</v>
      </c>
      <c r="AI927" s="71" t="s">
        <v>63</v>
      </c>
      <c r="AJ927" s="71" t="s">
        <v>63</v>
      </c>
      <c r="AK927" s="71" t="s">
        <v>63</v>
      </c>
      <c r="AL927" s="71" t="s">
        <v>62</v>
      </c>
      <c r="AM927" s="71" t="s">
        <v>63</v>
      </c>
      <c r="AN927" s="71"/>
      <c r="AO927" s="71"/>
      <c r="AP927" s="71" t="s">
        <v>9740</v>
      </c>
      <c r="AQ927" s="71" t="s">
        <v>9741</v>
      </c>
      <c r="AR927" s="71" t="s">
        <v>62</v>
      </c>
      <c r="AS927" s="71"/>
      <c r="AT927" s="71" t="s">
        <v>63</v>
      </c>
      <c r="AU927" s="71"/>
      <c r="AV927" s="79" t="str" cm="1">
        <f t="array" ref="AV92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27" s="79" t="str" cm="1">
        <f t="array" ref="AW92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27" s="71" t="str" cm="1">
        <f t="array" ref="AX92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27" s="71"/>
      <c r="AZ927" s="71"/>
      <c r="BA927" s="22" t="s">
        <v>9742</v>
      </c>
      <c r="BB927" s="73" t="s">
        <v>4638</v>
      </c>
      <c r="BC927" s="36"/>
      <c r="BD927" s="35"/>
    </row>
    <row r="928" spans="1:56" ht="75" customHeight="1">
      <c r="A928" s="70">
        <v>927</v>
      </c>
      <c r="B928" s="71" t="s">
        <v>7931</v>
      </c>
      <c r="C928" s="71" t="s">
        <v>9743</v>
      </c>
      <c r="D928" s="71" t="s">
        <v>9744</v>
      </c>
      <c r="E928" s="71" t="s">
        <v>1502</v>
      </c>
      <c r="F928" s="71" t="s">
        <v>54</v>
      </c>
      <c r="G928" s="71" t="s">
        <v>201</v>
      </c>
      <c r="H928" s="71" t="s">
        <v>233</v>
      </c>
      <c r="I928" s="71" t="s">
        <v>737</v>
      </c>
      <c r="J928" s="71" t="s">
        <v>1432</v>
      </c>
      <c r="K928" s="71" t="s">
        <v>266</v>
      </c>
      <c r="L928" s="71" t="s">
        <v>9745</v>
      </c>
      <c r="M928" s="71" t="s">
        <v>9746</v>
      </c>
      <c r="N928" s="71" t="s">
        <v>1505</v>
      </c>
      <c r="O928" s="71" t="s">
        <v>4948</v>
      </c>
      <c r="P928" s="71" t="s">
        <v>60</v>
      </c>
      <c r="Q928" s="71" t="s">
        <v>81</v>
      </c>
      <c r="R928" s="71" t="s">
        <v>1669</v>
      </c>
      <c r="S928" s="71" t="s">
        <v>62</v>
      </c>
      <c r="T928" s="71" t="s">
        <v>62</v>
      </c>
      <c r="U928" s="71" t="s">
        <v>63</v>
      </c>
      <c r="V928" s="71" t="s">
        <v>63</v>
      </c>
      <c r="W928" s="71" t="s">
        <v>63</v>
      </c>
      <c r="X928" s="71" t="s">
        <v>63</v>
      </c>
      <c r="Y928" s="71" t="s">
        <v>62</v>
      </c>
      <c r="Z928" s="71" t="s">
        <v>63</v>
      </c>
      <c r="AA928" s="71" t="s">
        <v>62</v>
      </c>
      <c r="AB928" s="71" t="s">
        <v>142</v>
      </c>
      <c r="AC928" s="71" t="s">
        <v>100</v>
      </c>
      <c r="AD928" s="71" t="s">
        <v>62</v>
      </c>
      <c r="AE928" s="71" t="s">
        <v>62</v>
      </c>
      <c r="AF928" s="71" t="s">
        <v>63</v>
      </c>
      <c r="AG928" s="71" t="s">
        <v>63</v>
      </c>
      <c r="AH928" s="71" t="s">
        <v>66</v>
      </c>
      <c r="AI928" s="71" t="s">
        <v>63</v>
      </c>
      <c r="AJ928" s="71" t="s">
        <v>63</v>
      </c>
      <c r="AK928" s="71" t="s">
        <v>63</v>
      </c>
      <c r="AL928" s="71" t="s">
        <v>63</v>
      </c>
      <c r="AM928" s="71" t="s">
        <v>132</v>
      </c>
      <c r="AN928" s="71" t="s">
        <v>9747</v>
      </c>
      <c r="AO928" s="71" t="s">
        <v>9748</v>
      </c>
      <c r="AP928" s="71" t="s">
        <v>9749</v>
      </c>
      <c r="AQ928" s="71" t="s">
        <v>9750</v>
      </c>
      <c r="AR928" s="71" t="s">
        <v>132</v>
      </c>
      <c r="AS928" s="71"/>
      <c r="AT928" s="71" t="s">
        <v>63</v>
      </c>
      <c r="AU928" s="71" t="s">
        <v>72</v>
      </c>
      <c r="AV928" s="79" t="str" cm="1">
        <f t="array" ref="AV92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28" s="79" t="str" cm="1">
        <f t="array" ref="AW92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28" s="71" t="str" cm="1">
        <f t="array" ref="AX92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928" s="71" t="s">
        <v>63</v>
      </c>
      <c r="AZ928" s="71"/>
      <c r="BA928" s="71" t="s">
        <v>9751</v>
      </c>
      <c r="BB928" s="73" t="s">
        <v>9752</v>
      </c>
      <c r="BC928" s="36"/>
      <c r="BD928" s="35"/>
    </row>
    <row r="929" spans="1:56" ht="75" customHeight="1">
      <c r="A929" s="70">
        <v>928</v>
      </c>
      <c r="B929" s="71" t="s">
        <v>9753</v>
      </c>
      <c r="C929" s="71" t="s">
        <v>735</v>
      </c>
      <c r="D929" s="71" t="s">
        <v>9754</v>
      </c>
      <c r="E929" s="71" t="s">
        <v>1486</v>
      </c>
      <c r="F929" s="71" t="s">
        <v>231</v>
      </c>
      <c r="G929" s="71" t="s">
        <v>736</v>
      </c>
      <c r="H929" s="71" t="s">
        <v>217</v>
      </c>
      <c r="I929" s="71" t="s">
        <v>1215</v>
      </c>
      <c r="J929" s="71" t="s">
        <v>1432</v>
      </c>
      <c r="K929" s="71" t="s">
        <v>243</v>
      </c>
      <c r="L929" s="71" t="s">
        <v>9755</v>
      </c>
      <c r="M929" s="71" t="s">
        <v>9756</v>
      </c>
      <c r="N929" s="71"/>
      <c r="O929" s="71"/>
      <c r="P929" s="71"/>
      <c r="Q929" s="71"/>
      <c r="R929" s="71"/>
      <c r="S929" s="71"/>
      <c r="T929" s="71"/>
      <c r="U929" s="71"/>
      <c r="V929" s="71"/>
      <c r="W929" s="71"/>
      <c r="X929" s="71"/>
      <c r="Y929" s="71"/>
      <c r="Z929" s="71"/>
      <c r="AA929" s="71"/>
      <c r="AB929" s="71" t="s">
        <v>64</v>
      </c>
      <c r="AC929" s="71" t="s">
        <v>65</v>
      </c>
      <c r="AD929" s="71" t="s">
        <v>62</v>
      </c>
      <c r="AE929" s="71" t="s">
        <v>62</v>
      </c>
      <c r="AF929" s="71" t="s">
        <v>62</v>
      </c>
      <c r="AG929" s="71"/>
      <c r="AH929" s="71" t="s">
        <v>1515</v>
      </c>
      <c r="AI929" s="71" t="s">
        <v>63</v>
      </c>
      <c r="AJ929" s="71" t="s">
        <v>63</v>
      </c>
      <c r="AK929" s="71" t="s">
        <v>63</v>
      </c>
      <c r="AL929" s="71" t="s">
        <v>62</v>
      </c>
      <c r="AM929" s="71" t="s">
        <v>62</v>
      </c>
      <c r="AN929" s="71"/>
      <c r="AO929" s="71"/>
      <c r="AP929" s="71" t="s">
        <v>9757</v>
      </c>
      <c r="AQ929" s="71" t="s">
        <v>9758</v>
      </c>
      <c r="AR929" s="71" t="s">
        <v>132</v>
      </c>
      <c r="AS929" s="71"/>
      <c r="AT929" s="71" t="s">
        <v>63</v>
      </c>
      <c r="AU929" s="71"/>
      <c r="AV929" s="79" t="str" cm="1">
        <f t="array" ref="AV92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29" s="79" t="str" cm="1">
        <f t="array" ref="AW92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29" s="71" t="str" cm="1">
        <f t="array" ref="AX92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29" s="71"/>
      <c r="AZ929" s="71"/>
      <c r="BA929" s="22" t="s">
        <v>9759</v>
      </c>
      <c r="BB929" s="73" t="s">
        <v>9760</v>
      </c>
      <c r="BC929" s="36"/>
      <c r="BD929" s="35"/>
    </row>
    <row r="930" spans="1:56" ht="75" customHeight="1">
      <c r="A930" s="70">
        <v>929</v>
      </c>
      <c r="B930" s="71" t="s">
        <v>9761</v>
      </c>
      <c r="C930" s="71" t="s">
        <v>289</v>
      </c>
      <c r="D930" s="71" t="s">
        <v>9762</v>
      </c>
      <c r="E930" s="71" t="s">
        <v>1502</v>
      </c>
      <c r="F930" s="71" t="s">
        <v>231</v>
      </c>
      <c r="G930" s="71" t="s">
        <v>584</v>
      </c>
      <c r="H930" s="71" t="s">
        <v>233</v>
      </c>
      <c r="I930" s="71" t="s">
        <v>9763</v>
      </c>
      <c r="J930" s="71" t="s">
        <v>1927</v>
      </c>
      <c r="K930" s="71" t="s">
        <v>4310</v>
      </c>
      <c r="L930" s="71" t="s">
        <v>9764</v>
      </c>
      <c r="M930" s="71" t="s">
        <v>9765</v>
      </c>
      <c r="N930" s="71" t="s">
        <v>1505</v>
      </c>
      <c r="O930" s="71" t="s">
        <v>1506</v>
      </c>
      <c r="P930" s="71"/>
      <c r="Q930" s="71"/>
      <c r="R930" s="71"/>
      <c r="S930" s="71"/>
      <c r="T930" s="71"/>
      <c r="U930" s="71"/>
      <c r="V930" s="71"/>
      <c r="W930" s="71"/>
      <c r="X930" s="71"/>
      <c r="Y930" s="71"/>
      <c r="Z930" s="71"/>
      <c r="AA930" s="71"/>
      <c r="AB930" s="71" t="s">
        <v>64</v>
      </c>
      <c r="AC930" s="71" t="s">
        <v>100</v>
      </c>
      <c r="AD930" s="71" t="s">
        <v>62</v>
      </c>
      <c r="AE930" s="71" t="s">
        <v>62</v>
      </c>
      <c r="AF930" s="71" t="s">
        <v>63</v>
      </c>
      <c r="AG930" s="71"/>
      <c r="AH930" s="71" t="s">
        <v>66</v>
      </c>
      <c r="AI930" s="71" t="s">
        <v>62</v>
      </c>
      <c r="AJ930" s="71" t="s">
        <v>63</v>
      </c>
      <c r="AK930" s="71" t="s">
        <v>63</v>
      </c>
      <c r="AL930" s="71" t="s">
        <v>62</v>
      </c>
      <c r="AM930" s="71" t="s">
        <v>62</v>
      </c>
      <c r="AN930" s="71"/>
      <c r="AO930" s="71"/>
      <c r="AP930" s="71" t="s">
        <v>9766</v>
      </c>
      <c r="AQ930" s="71" t="s">
        <v>321</v>
      </c>
      <c r="AR930" s="71" t="s">
        <v>63</v>
      </c>
      <c r="AS930" s="71"/>
      <c r="AT930" s="71" t="s">
        <v>63</v>
      </c>
      <c r="AU930" s="71"/>
      <c r="AV930" s="79" t="str" cm="1">
        <f t="array" ref="AV93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30" s="79" t="str" cm="1">
        <f t="array" ref="AW93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30" s="71" t="str" cm="1">
        <f t="array" ref="AX93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30" s="71"/>
      <c r="AZ930" s="71"/>
      <c r="BA930" s="71" t="s">
        <v>9767</v>
      </c>
      <c r="BB930" s="73" t="s">
        <v>9768</v>
      </c>
      <c r="BC930" s="36"/>
      <c r="BD930" s="35"/>
    </row>
    <row r="931" spans="1:56" ht="75" customHeight="1">
      <c r="A931" s="70">
        <v>930</v>
      </c>
      <c r="B931" s="71" t="s">
        <v>9769</v>
      </c>
      <c r="C931" s="71" t="s">
        <v>1142</v>
      </c>
      <c r="D931" s="71" t="s">
        <v>9770</v>
      </c>
      <c r="E931" s="71" t="s">
        <v>1486</v>
      </c>
      <c r="F931" s="71" t="s">
        <v>231</v>
      </c>
      <c r="G931" s="71" t="s">
        <v>786</v>
      </c>
      <c r="H931" s="71" t="s">
        <v>233</v>
      </c>
      <c r="I931" s="71" t="s">
        <v>2169</v>
      </c>
      <c r="J931" s="71" t="s">
        <v>1432</v>
      </c>
      <c r="K931" s="71" t="s">
        <v>266</v>
      </c>
      <c r="L931" s="71" t="s">
        <v>9771</v>
      </c>
      <c r="M931" s="71" t="s">
        <v>9772</v>
      </c>
      <c r="N931" s="71"/>
      <c r="O931" s="71"/>
      <c r="P931" s="71"/>
      <c r="Q931" s="71"/>
      <c r="R931" s="71"/>
      <c r="S931" s="71"/>
      <c r="T931" s="71"/>
      <c r="U931" s="71"/>
      <c r="V931" s="71"/>
      <c r="W931" s="71"/>
      <c r="X931" s="71"/>
      <c r="Y931" s="71"/>
      <c r="Z931" s="71"/>
      <c r="AA931" s="71"/>
      <c r="AB931" s="71" t="s">
        <v>64</v>
      </c>
      <c r="AC931" s="71" t="s">
        <v>65</v>
      </c>
      <c r="AD931" s="71" t="s">
        <v>62</v>
      </c>
      <c r="AE931" s="71" t="s">
        <v>62</v>
      </c>
      <c r="AF931" s="71" t="s">
        <v>63</v>
      </c>
      <c r="AG931" s="71"/>
      <c r="AH931" s="71" t="s">
        <v>85</v>
      </c>
      <c r="AI931" s="71" t="s">
        <v>63</v>
      </c>
      <c r="AJ931" s="71" t="s">
        <v>63</v>
      </c>
      <c r="AK931" s="71" t="s">
        <v>63</v>
      </c>
      <c r="AL931" s="71" t="s">
        <v>62</v>
      </c>
      <c r="AM931" s="71" t="s">
        <v>63</v>
      </c>
      <c r="AN931" s="71"/>
      <c r="AO931" s="71"/>
      <c r="AP931" s="71" t="s">
        <v>9773</v>
      </c>
      <c r="AQ931" s="71" t="s">
        <v>9774</v>
      </c>
      <c r="AR931" s="71" t="s">
        <v>63</v>
      </c>
      <c r="AS931" s="71"/>
      <c r="AT931" s="71" t="s">
        <v>63</v>
      </c>
      <c r="AU931" s="71"/>
      <c r="AV931" s="79" t="str" cm="1">
        <f t="array" ref="AV93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31" s="79" t="str" cm="1">
        <f t="array" ref="AW93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31" s="71" t="str" cm="1">
        <f t="array" ref="AX93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31" s="71"/>
      <c r="AZ931" s="71"/>
      <c r="BA931" s="71" t="s">
        <v>9775</v>
      </c>
      <c r="BB931" s="73" t="s">
        <v>9776</v>
      </c>
      <c r="BC931" s="36"/>
      <c r="BD931" s="35"/>
    </row>
    <row r="932" spans="1:56" ht="75" customHeight="1">
      <c r="A932" s="70">
        <v>931</v>
      </c>
      <c r="B932" s="71" t="s">
        <v>9777</v>
      </c>
      <c r="C932" s="71" t="s">
        <v>1142</v>
      </c>
      <c r="D932" s="71" t="s">
        <v>9778</v>
      </c>
      <c r="E932" s="71" t="s">
        <v>1748</v>
      </c>
      <c r="F932" s="71" t="s">
        <v>231</v>
      </c>
      <c r="G932" s="71" t="s">
        <v>786</v>
      </c>
      <c r="H932" s="71" t="s">
        <v>217</v>
      </c>
      <c r="I932" s="71" t="s">
        <v>250</v>
      </c>
      <c r="J932" s="71" t="s">
        <v>1432</v>
      </c>
      <c r="K932" s="71" t="s">
        <v>243</v>
      </c>
      <c r="L932" s="71" t="s">
        <v>9779</v>
      </c>
      <c r="M932" s="71" t="s">
        <v>9780</v>
      </c>
      <c r="N932" s="71"/>
      <c r="O932" s="71"/>
      <c r="P932" s="71"/>
      <c r="Q932" s="71"/>
      <c r="R932" s="71"/>
      <c r="S932" s="71"/>
      <c r="T932" s="71"/>
      <c r="U932" s="71"/>
      <c r="V932" s="71"/>
      <c r="W932" s="71"/>
      <c r="X932" s="71"/>
      <c r="Y932" s="71"/>
      <c r="Z932" s="71"/>
      <c r="AA932" s="71"/>
      <c r="AB932" s="71" t="s">
        <v>64</v>
      </c>
      <c r="AC932" s="71" t="s">
        <v>65</v>
      </c>
      <c r="AD932" s="71" t="s">
        <v>62</v>
      </c>
      <c r="AE932" s="71" t="s">
        <v>62</v>
      </c>
      <c r="AF932" s="71" t="s">
        <v>63</v>
      </c>
      <c r="AG932" s="71"/>
      <c r="AH932" s="71" t="s">
        <v>85</v>
      </c>
      <c r="AI932" s="71" t="s">
        <v>63</v>
      </c>
      <c r="AJ932" s="71" t="s">
        <v>63</v>
      </c>
      <c r="AK932" s="71" t="s">
        <v>63</v>
      </c>
      <c r="AL932" s="71" t="s">
        <v>63</v>
      </c>
      <c r="AM932" s="71" t="s">
        <v>63</v>
      </c>
      <c r="AN932" s="71"/>
      <c r="AO932" s="71"/>
      <c r="AP932" s="71" t="s">
        <v>9781</v>
      </c>
      <c r="AQ932" s="71" t="s">
        <v>711</v>
      </c>
      <c r="AR932" s="71" t="s">
        <v>63</v>
      </c>
      <c r="AS932" s="71"/>
      <c r="AT932" s="71" t="s">
        <v>63</v>
      </c>
      <c r="AU932" s="71"/>
      <c r="AV932" s="79" t="str" cm="1">
        <f t="array" ref="AV93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32" s="79" t="str" cm="1">
        <f t="array" ref="AW93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32" s="71" t="str" cm="1">
        <f t="array" ref="AX93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32" s="71"/>
      <c r="AZ932" s="71"/>
      <c r="BA932" s="71" t="s">
        <v>9782</v>
      </c>
      <c r="BB932" s="73" t="s">
        <v>9783</v>
      </c>
      <c r="BC932" s="36"/>
      <c r="BD932" s="35"/>
    </row>
    <row r="933" spans="1:56" ht="75" customHeight="1">
      <c r="A933" s="70">
        <v>932</v>
      </c>
      <c r="B933" s="71" t="s">
        <v>9784</v>
      </c>
      <c r="C933" s="71" t="s">
        <v>7465</v>
      </c>
      <c r="D933" s="71" t="s">
        <v>9785</v>
      </c>
      <c r="E933" s="71" t="s">
        <v>1452</v>
      </c>
      <c r="F933" s="71" t="s">
        <v>54</v>
      </c>
      <c r="G933" s="71" t="s">
        <v>125</v>
      </c>
      <c r="H933" s="71" t="s">
        <v>233</v>
      </c>
      <c r="I933" s="71" t="s">
        <v>250</v>
      </c>
      <c r="J933" s="71" t="s">
        <v>1432</v>
      </c>
      <c r="K933" s="71" t="s">
        <v>243</v>
      </c>
      <c r="L933" s="71" t="s">
        <v>9786</v>
      </c>
      <c r="M933" s="71" t="s">
        <v>9787</v>
      </c>
      <c r="N933" s="71" t="s">
        <v>1486</v>
      </c>
      <c r="O933" s="71" t="s">
        <v>1506</v>
      </c>
      <c r="P933" s="71" t="s">
        <v>60</v>
      </c>
      <c r="Q933" s="71" t="s">
        <v>431</v>
      </c>
      <c r="R933" s="71" t="s">
        <v>189</v>
      </c>
      <c r="S933" s="71" t="s">
        <v>62</v>
      </c>
      <c r="T933" s="71" t="s">
        <v>62</v>
      </c>
      <c r="U933" s="71" t="s">
        <v>62</v>
      </c>
      <c r="V933" s="71" t="s">
        <v>62</v>
      </c>
      <c r="W933" s="71" t="s">
        <v>63</v>
      </c>
      <c r="X933" s="71" t="s">
        <v>63</v>
      </c>
      <c r="Y933" s="71" t="s">
        <v>62</v>
      </c>
      <c r="Z933" s="71" t="s">
        <v>62</v>
      </c>
      <c r="AA933" s="71" t="s">
        <v>63</v>
      </c>
      <c r="AB933" s="71" t="s">
        <v>142</v>
      </c>
      <c r="AC933" s="71" t="s">
        <v>65</v>
      </c>
      <c r="AD933" s="71" t="s">
        <v>63</v>
      </c>
      <c r="AE933" s="71" t="s">
        <v>62</v>
      </c>
      <c r="AF933" s="71" t="s">
        <v>62</v>
      </c>
      <c r="AG933" s="71" t="s">
        <v>63</v>
      </c>
      <c r="AH933" s="71" t="s">
        <v>85</v>
      </c>
      <c r="AI933" s="71" t="s">
        <v>63</v>
      </c>
      <c r="AJ933" s="71" t="s">
        <v>63</v>
      </c>
      <c r="AK933" s="71" t="s">
        <v>63</v>
      </c>
      <c r="AL933" s="71" t="s">
        <v>62</v>
      </c>
      <c r="AM933" s="71" t="s">
        <v>63</v>
      </c>
      <c r="AN933" s="71"/>
      <c r="AO933" s="71"/>
      <c r="AP933" s="71" t="s">
        <v>9788</v>
      </c>
      <c r="AQ933" s="71" t="s">
        <v>9789</v>
      </c>
      <c r="AR933" s="71" t="s">
        <v>132</v>
      </c>
      <c r="AS933" s="71"/>
      <c r="AT933" s="71" t="s">
        <v>63</v>
      </c>
      <c r="AU933" s="71" t="s">
        <v>1802</v>
      </c>
      <c r="AV933" s="79" cm="1">
        <f t="array" ref="AV93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0.03</v>
      </c>
      <c r="AW933" s="79" cm="1">
        <f t="array" ref="AW93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0.03</v>
      </c>
      <c r="AX933" s="71" t="str" cm="1">
        <f t="array" ref="AX93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933" s="71" t="s">
        <v>63</v>
      </c>
      <c r="AZ933" s="71"/>
      <c r="BA933" s="22" t="s">
        <v>9790</v>
      </c>
      <c r="BB933" s="73" t="s">
        <v>9791</v>
      </c>
      <c r="BC933" s="36"/>
      <c r="BD933" s="35"/>
    </row>
    <row r="934" spans="1:56" ht="75" customHeight="1">
      <c r="A934" s="70">
        <v>933</v>
      </c>
      <c r="B934" s="71" t="s">
        <v>9792</v>
      </c>
      <c r="C934" s="71" t="s">
        <v>381</v>
      </c>
      <c r="D934" s="71" t="s">
        <v>9793</v>
      </c>
      <c r="E934" s="71" t="s">
        <v>4413</v>
      </c>
      <c r="F934" s="71" t="s">
        <v>54</v>
      </c>
      <c r="G934" s="71" t="s">
        <v>125</v>
      </c>
      <c r="H934" s="71" t="s">
        <v>233</v>
      </c>
      <c r="I934" s="71" t="s">
        <v>1215</v>
      </c>
      <c r="J934" s="71" t="s">
        <v>1432</v>
      </c>
      <c r="K934" s="71" t="s">
        <v>243</v>
      </c>
      <c r="L934" s="71" t="s">
        <v>9794</v>
      </c>
      <c r="M934" s="71" t="s">
        <v>9795</v>
      </c>
      <c r="N934" s="71" t="s">
        <v>1754</v>
      </c>
      <c r="O934" s="71" t="s">
        <v>1505</v>
      </c>
      <c r="P934" s="71" t="s">
        <v>60</v>
      </c>
      <c r="Q934" s="71" t="s">
        <v>188</v>
      </c>
      <c r="R934" s="71" t="s">
        <v>189</v>
      </c>
      <c r="S934" s="71" t="s">
        <v>63</v>
      </c>
      <c r="T934" s="71" t="s">
        <v>63</v>
      </c>
      <c r="U934" s="71" t="s">
        <v>63</v>
      </c>
      <c r="V934" s="71" t="s">
        <v>62</v>
      </c>
      <c r="W934" s="71" t="s">
        <v>63</v>
      </c>
      <c r="X934" s="71" t="s">
        <v>63</v>
      </c>
      <c r="Y934" s="71" t="s">
        <v>62</v>
      </c>
      <c r="Z934" s="71" t="s">
        <v>63</v>
      </c>
      <c r="AA934" s="71" t="s">
        <v>63</v>
      </c>
      <c r="AB934" s="71" t="s">
        <v>189</v>
      </c>
      <c r="AC934" s="71" t="s">
        <v>65</v>
      </c>
      <c r="AD934" s="71" t="s">
        <v>62</v>
      </c>
      <c r="AE934" s="71" t="s">
        <v>62</v>
      </c>
      <c r="AF934" s="71" t="s">
        <v>63</v>
      </c>
      <c r="AG934" s="71" t="s">
        <v>63</v>
      </c>
      <c r="AH934" s="71" t="s">
        <v>66</v>
      </c>
      <c r="AI934" s="71" t="s">
        <v>63</v>
      </c>
      <c r="AJ934" s="71" t="s">
        <v>62</v>
      </c>
      <c r="AK934" s="71" t="s">
        <v>62</v>
      </c>
      <c r="AL934" s="71" t="s">
        <v>62</v>
      </c>
      <c r="AM934" s="71" t="s">
        <v>62</v>
      </c>
      <c r="AN934" s="71"/>
      <c r="AO934" s="71"/>
      <c r="AP934" s="71" t="s">
        <v>9796</v>
      </c>
      <c r="AQ934" s="71" t="s">
        <v>1215</v>
      </c>
      <c r="AR934" s="71" t="s">
        <v>62</v>
      </c>
      <c r="AS934" s="71"/>
      <c r="AT934" s="71" t="s">
        <v>63</v>
      </c>
      <c r="AU934" s="71" t="s">
        <v>72</v>
      </c>
      <c r="AV934" s="79" t="str" cm="1">
        <f t="array" ref="AV93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34" s="79" t="str" cm="1">
        <f t="array" ref="AW93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34" s="71" t="str" cm="1">
        <f t="array" ref="AX93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934" s="71" t="s">
        <v>63</v>
      </c>
      <c r="AZ934" s="71"/>
      <c r="BA934" s="71" t="s">
        <v>9797</v>
      </c>
      <c r="BB934" s="73" t="s">
        <v>9798</v>
      </c>
      <c r="BC934" s="36"/>
      <c r="BD934" s="35"/>
    </row>
    <row r="935" spans="1:56" ht="75" customHeight="1">
      <c r="A935" s="70">
        <v>934</v>
      </c>
      <c r="B935" s="71" t="s">
        <v>9799</v>
      </c>
      <c r="C935" s="71" t="s">
        <v>9800</v>
      </c>
      <c r="D935" s="71" t="s">
        <v>9801</v>
      </c>
      <c r="E935" s="71" t="s">
        <v>1502</v>
      </c>
      <c r="F935" s="71" t="s">
        <v>54</v>
      </c>
      <c r="G935" s="71" t="s">
        <v>125</v>
      </c>
      <c r="H935" s="71" t="s">
        <v>233</v>
      </c>
      <c r="I935" s="71" t="s">
        <v>428</v>
      </c>
      <c r="J935" s="71" t="s">
        <v>1432</v>
      </c>
      <c r="K935" s="71" t="s">
        <v>315</v>
      </c>
      <c r="L935" s="71" t="s">
        <v>9802</v>
      </c>
      <c r="M935" s="71" t="s">
        <v>9803</v>
      </c>
      <c r="N935" s="71" t="s">
        <v>1486</v>
      </c>
      <c r="O935" s="71" t="s">
        <v>1668</v>
      </c>
      <c r="P935" s="71" t="s">
        <v>60</v>
      </c>
      <c r="Q935" s="71" t="s">
        <v>81</v>
      </c>
      <c r="R935" s="71" t="s">
        <v>1669</v>
      </c>
      <c r="S935" s="71" t="s">
        <v>62</v>
      </c>
      <c r="T935" s="71" t="s">
        <v>62</v>
      </c>
      <c r="U935" s="71" t="s">
        <v>62</v>
      </c>
      <c r="V935" s="71" t="s">
        <v>62</v>
      </c>
      <c r="W935" s="71" t="s">
        <v>62</v>
      </c>
      <c r="X935" s="71" t="s">
        <v>62</v>
      </c>
      <c r="Y935" s="71" t="s">
        <v>62</v>
      </c>
      <c r="Z935" s="71" t="s">
        <v>63</v>
      </c>
      <c r="AA935" s="71" t="s">
        <v>63</v>
      </c>
      <c r="AB935" s="71" t="s">
        <v>64</v>
      </c>
      <c r="AC935" s="71" t="s">
        <v>100</v>
      </c>
      <c r="AD935" s="71" t="s">
        <v>62</v>
      </c>
      <c r="AE935" s="71" t="s">
        <v>62</v>
      </c>
      <c r="AF935" s="71" t="s">
        <v>63</v>
      </c>
      <c r="AG935" s="71" t="s">
        <v>63</v>
      </c>
      <c r="AH935" s="71" t="s">
        <v>85</v>
      </c>
      <c r="AI935" s="71" t="s">
        <v>63</v>
      </c>
      <c r="AJ935" s="71" t="s">
        <v>63</v>
      </c>
      <c r="AK935" s="71" t="s">
        <v>63</v>
      </c>
      <c r="AL935" s="71" t="s">
        <v>62</v>
      </c>
      <c r="AM935" s="71" t="s">
        <v>63</v>
      </c>
      <c r="AN935" s="71" t="s">
        <v>9804</v>
      </c>
      <c r="AO935" s="71" t="s">
        <v>9805</v>
      </c>
      <c r="AP935" s="71" t="s">
        <v>9806</v>
      </c>
      <c r="AQ935" s="71" t="s">
        <v>9807</v>
      </c>
      <c r="AR935" s="71" t="s">
        <v>132</v>
      </c>
      <c r="AS935" s="71" t="s">
        <v>9808</v>
      </c>
      <c r="AT935" s="71" t="s">
        <v>63</v>
      </c>
      <c r="AU935" s="71" t="s">
        <v>72</v>
      </c>
      <c r="AV935" s="79" t="str" cm="1">
        <f t="array" ref="AV93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35" s="79" t="str" cm="1">
        <f t="array" ref="AW93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35" s="71" t="str" cm="1">
        <f t="array" ref="AX93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935" s="71" t="s">
        <v>63</v>
      </c>
      <c r="AZ935" s="71"/>
      <c r="BA935" s="22" t="s">
        <v>9809</v>
      </c>
      <c r="BB935" s="73" t="s">
        <v>9810</v>
      </c>
      <c r="BC935" s="36"/>
      <c r="BD935" s="35"/>
    </row>
    <row r="936" spans="1:56" ht="75" customHeight="1">
      <c r="A936" s="70">
        <v>935</v>
      </c>
      <c r="B936" s="71" t="s">
        <v>7931</v>
      </c>
      <c r="C936" s="71" t="s">
        <v>5235</v>
      </c>
      <c r="D936" s="71" t="s">
        <v>9811</v>
      </c>
      <c r="E936" s="71" t="s">
        <v>1461</v>
      </c>
      <c r="F936" s="71" t="s">
        <v>231</v>
      </c>
      <c r="G936" s="71" t="s">
        <v>232</v>
      </c>
      <c r="H936" s="71" t="s">
        <v>233</v>
      </c>
      <c r="I936" s="71" t="s">
        <v>428</v>
      </c>
      <c r="J936" s="71" t="s">
        <v>1432</v>
      </c>
      <c r="K936" s="71" t="s">
        <v>315</v>
      </c>
      <c r="L936" s="71" t="s">
        <v>9812</v>
      </c>
      <c r="M936" s="71" t="s">
        <v>9813</v>
      </c>
      <c r="N936" s="71"/>
      <c r="O936" s="71"/>
      <c r="P936" s="71"/>
      <c r="Q936" s="71"/>
      <c r="R936" s="71"/>
      <c r="S936" s="71"/>
      <c r="T936" s="71"/>
      <c r="U936" s="71"/>
      <c r="V936" s="71"/>
      <c r="W936" s="71"/>
      <c r="X936" s="71"/>
      <c r="Y936" s="71"/>
      <c r="Z936" s="71"/>
      <c r="AA936" s="71"/>
      <c r="AB936" s="71" t="s">
        <v>64</v>
      </c>
      <c r="AC936" s="71" t="s">
        <v>100</v>
      </c>
      <c r="AD936" s="71" t="s">
        <v>62</v>
      </c>
      <c r="AE936" s="71" t="s">
        <v>63</v>
      </c>
      <c r="AF936" s="71" t="s">
        <v>63</v>
      </c>
      <c r="AG936" s="71"/>
      <c r="AH936" s="71" t="s">
        <v>85</v>
      </c>
      <c r="AI936" s="71" t="s">
        <v>132</v>
      </c>
      <c r="AJ936" s="71" t="s">
        <v>63</v>
      </c>
      <c r="AK936" s="71" t="s">
        <v>63</v>
      </c>
      <c r="AL936" s="71" t="s">
        <v>63</v>
      </c>
      <c r="AM936" s="71" t="s">
        <v>62</v>
      </c>
      <c r="AN936" s="71"/>
      <c r="AO936" s="71"/>
      <c r="AP936" s="71" t="s">
        <v>9814</v>
      </c>
      <c r="AQ936" s="71" t="s">
        <v>9815</v>
      </c>
      <c r="AR936" s="71" t="s">
        <v>63</v>
      </c>
      <c r="AS936" s="71"/>
      <c r="AT936" s="71" t="s">
        <v>63</v>
      </c>
      <c r="AU936" s="71"/>
      <c r="AV936" s="79" t="str" cm="1">
        <f t="array" ref="AV93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36" s="79" t="str" cm="1">
        <f t="array" ref="AW93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36" s="71" t="str" cm="1">
        <f t="array" ref="AX93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36" s="71"/>
      <c r="AZ936" s="71"/>
      <c r="BA936" s="71" t="s">
        <v>9816</v>
      </c>
      <c r="BB936" s="73" t="s">
        <v>7938</v>
      </c>
      <c r="BC936" s="36"/>
      <c r="BD936" s="35"/>
    </row>
    <row r="937" spans="1:56" ht="75" customHeight="1">
      <c r="A937" s="70">
        <v>936</v>
      </c>
      <c r="B937" s="71" t="s">
        <v>9817</v>
      </c>
      <c r="C937" s="71" t="s">
        <v>5241</v>
      </c>
      <c r="D937" s="71" t="s">
        <v>9818</v>
      </c>
      <c r="E937" s="71" t="s">
        <v>1461</v>
      </c>
      <c r="F937" s="71" t="s">
        <v>231</v>
      </c>
      <c r="G937" s="71" t="s">
        <v>736</v>
      </c>
      <c r="H937" s="71" t="s">
        <v>217</v>
      </c>
      <c r="I937" s="71" t="s">
        <v>840</v>
      </c>
      <c r="J937" s="71" t="s">
        <v>1432</v>
      </c>
      <c r="K937" s="71" t="s">
        <v>315</v>
      </c>
      <c r="L937" s="71" t="s">
        <v>9819</v>
      </c>
      <c r="M937" s="71" t="s">
        <v>9820</v>
      </c>
      <c r="N937" s="71"/>
      <c r="O937" s="71"/>
      <c r="P937" s="71"/>
      <c r="Q937" s="71"/>
      <c r="R937" s="71"/>
      <c r="S937" s="71"/>
      <c r="T937" s="71"/>
      <c r="U937" s="71"/>
      <c r="V937" s="71"/>
      <c r="W937" s="71"/>
      <c r="X937" s="71"/>
      <c r="Y937" s="71"/>
      <c r="Z937" s="71"/>
      <c r="AA937" s="71"/>
      <c r="AB937" s="71" t="s">
        <v>64</v>
      </c>
      <c r="AC937" s="71" t="s">
        <v>65</v>
      </c>
      <c r="AD937" s="71" t="s">
        <v>62</v>
      </c>
      <c r="AE937" s="71" t="s">
        <v>62</v>
      </c>
      <c r="AF937" s="71" t="s">
        <v>63</v>
      </c>
      <c r="AG937" s="71"/>
      <c r="AH937" s="71" t="s">
        <v>66</v>
      </c>
      <c r="AI937" s="71" t="s">
        <v>63</v>
      </c>
      <c r="AJ937" s="71" t="s">
        <v>63</v>
      </c>
      <c r="AK937" s="71" t="s">
        <v>63</v>
      </c>
      <c r="AL937" s="71" t="s">
        <v>62</v>
      </c>
      <c r="AM937" s="71" t="s">
        <v>63</v>
      </c>
      <c r="AN937" s="71"/>
      <c r="AO937" s="71"/>
      <c r="AP937" s="71" t="s">
        <v>9821</v>
      </c>
      <c r="AQ937" s="71" t="s">
        <v>840</v>
      </c>
      <c r="AR937" s="71" t="s">
        <v>62</v>
      </c>
      <c r="AS937" s="71"/>
      <c r="AT937" s="71" t="s">
        <v>63</v>
      </c>
      <c r="AU937" s="71"/>
      <c r="AV937" s="79" t="str" cm="1">
        <f t="array" ref="AV93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37" s="79" t="str" cm="1">
        <f t="array" ref="AW93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37" s="71" t="str" cm="1">
        <f t="array" ref="AX93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37" s="71"/>
      <c r="AZ937" s="71"/>
      <c r="BA937" s="71" t="s">
        <v>9822</v>
      </c>
      <c r="BB937" s="73" t="s">
        <v>9823</v>
      </c>
      <c r="BC937" s="36"/>
      <c r="BD937" s="35"/>
    </row>
    <row r="938" spans="1:56" ht="75" customHeight="1">
      <c r="A938" s="70">
        <v>937</v>
      </c>
      <c r="B938" s="71" t="s">
        <v>9824</v>
      </c>
      <c r="C938" s="71" t="s">
        <v>2122</v>
      </c>
      <c r="D938" s="71" t="s">
        <v>9825</v>
      </c>
      <c r="E938" s="71" t="s">
        <v>1575</v>
      </c>
      <c r="F938" s="71" t="s">
        <v>54</v>
      </c>
      <c r="G938" s="71" t="s">
        <v>125</v>
      </c>
      <c r="H938" s="71" t="s">
        <v>97</v>
      </c>
      <c r="I938" s="71" t="s">
        <v>9826</v>
      </c>
      <c r="J938" s="71" t="s">
        <v>2029</v>
      </c>
      <c r="K938" s="71" t="s">
        <v>9827</v>
      </c>
      <c r="L938" s="71" t="s">
        <v>9828</v>
      </c>
      <c r="M938" s="71" t="s">
        <v>9829</v>
      </c>
      <c r="N938" s="71" t="s">
        <v>1710</v>
      </c>
      <c r="O938" s="71" t="s">
        <v>1506</v>
      </c>
      <c r="P938" s="71" t="s">
        <v>60</v>
      </c>
      <c r="Q938" s="71" t="s">
        <v>81</v>
      </c>
      <c r="R938" s="71" t="s">
        <v>1669</v>
      </c>
      <c r="S938" s="71" t="s">
        <v>62</v>
      </c>
      <c r="T938" s="71" t="s">
        <v>62</v>
      </c>
      <c r="U938" s="71" t="s">
        <v>62</v>
      </c>
      <c r="V938" s="71" t="s">
        <v>63</v>
      </c>
      <c r="W938" s="71" t="s">
        <v>62</v>
      </c>
      <c r="X938" s="71" t="s">
        <v>63</v>
      </c>
      <c r="Y938" s="71" t="s">
        <v>62</v>
      </c>
      <c r="Z938" s="71" t="s">
        <v>63</v>
      </c>
      <c r="AA938" s="71" t="s">
        <v>62</v>
      </c>
      <c r="AB938" s="71" t="s">
        <v>64</v>
      </c>
      <c r="AC938" s="71" t="s">
        <v>65</v>
      </c>
      <c r="AD938" s="71" t="s">
        <v>62</v>
      </c>
      <c r="AE938" s="71" t="s">
        <v>62</v>
      </c>
      <c r="AF938" s="71" t="s">
        <v>63</v>
      </c>
      <c r="AG938" s="71" t="s">
        <v>63</v>
      </c>
      <c r="AH938" s="71" t="s">
        <v>85</v>
      </c>
      <c r="AI938" s="71" t="s">
        <v>63</v>
      </c>
      <c r="AJ938" s="71" t="s">
        <v>63</v>
      </c>
      <c r="AK938" s="71" t="s">
        <v>63</v>
      </c>
      <c r="AL938" s="71" t="s">
        <v>62</v>
      </c>
      <c r="AM938" s="71" t="s">
        <v>132</v>
      </c>
      <c r="AN938" s="71"/>
      <c r="AO938" s="71"/>
      <c r="AP938" s="71" t="s">
        <v>9830</v>
      </c>
      <c r="AQ938" s="71" t="s">
        <v>9831</v>
      </c>
      <c r="AR938" s="71" t="s">
        <v>63</v>
      </c>
      <c r="AS938" s="71"/>
      <c r="AT938" s="71" t="s">
        <v>62</v>
      </c>
      <c r="AU938" s="71" t="s">
        <v>1702</v>
      </c>
      <c r="AV938" s="79" cm="1">
        <f t="array" ref="AV93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938" s="79" cm="1">
        <f t="array" ref="AW93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938" s="71" t="str" cm="1">
        <f t="array" ref="AX93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938" s="71" t="s">
        <v>63</v>
      </c>
      <c r="AZ938" s="71"/>
      <c r="BA938" s="71" t="s">
        <v>9832</v>
      </c>
      <c r="BB938" s="73"/>
      <c r="BC938" s="36"/>
      <c r="BD938" s="35"/>
    </row>
    <row r="939" spans="1:56" ht="75" customHeight="1">
      <c r="A939" s="70">
        <v>938</v>
      </c>
      <c r="B939" s="71" t="s">
        <v>9833</v>
      </c>
      <c r="C939" s="71" t="s">
        <v>735</v>
      </c>
      <c r="D939" s="71" t="s">
        <v>9834</v>
      </c>
      <c r="E939" s="71" t="s">
        <v>1479</v>
      </c>
      <c r="F939" s="71" t="s">
        <v>231</v>
      </c>
      <c r="G939" s="71" t="s">
        <v>736</v>
      </c>
      <c r="H939" s="71" t="s">
        <v>217</v>
      </c>
      <c r="I939" s="71" t="s">
        <v>1787</v>
      </c>
      <c r="J939" s="71" t="s">
        <v>1432</v>
      </c>
      <c r="K939" s="71" t="s">
        <v>266</v>
      </c>
      <c r="L939" s="71" t="s">
        <v>9835</v>
      </c>
      <c r="M939" s="71" t="s">
        <v>9836</v>
      </c>
      <c r="N939" s="71"/>
      <c r="O939" s="71"/>
      <c r="P939" s="71"/>
      <c r="Q939" s="71"/>
      <c r="R939" s="71"/>
      <c r="S939" s="71"/>
      <c r="T939" s="71"/>
      <c r="U939" s="71"/>
      <c r="V939" s="71"/>
      <c r="W939" s="71"/>
      <c r="X939" s="71"/>
      <c r="Y939" s="71"/>
      <c r="Z939" s="71"/>
      <c r="AA939" s="71"/>
      <c r="AB939" s="71" t="s">
        <v>64</v>
      </c>
      <c r="AC939" s="71" t="s">
        <v>65</v>
      </c>
      <c r="AD939" s="71" t="s">
        <v>62</v>
      </c>
      <c r="AE939" s="71" t="s">
        <v>62</v>
      </c>
      <c r="AF939" s="71" t="s">
        <v>63</v>
      </c>
      <c r="AG939" s="71"/>
      <c r="AH939" s="71" t="s">
        <v>66</v>
      </c>
      <c r="AI939" s="71" t="s">
        <v>63</v>
      </c>
      <c r="AJ939" s="71" t="s">
        <v>62</v>
      </c>
      <c r="AK939" s="71" t="s">
        <v>63</v>
      </c>
      <c r="AL939" s="71" t="s">
        <v>62</v>
      </c>
      <c r="AM939" s="71" t="s">
        <v>63</v>
      </c>
      <c r="AN939" s="71"/>
      <c r="AO939" s="71"/>
      <c r="AP939" s="71" t="s">
        <v>9837</v>
      </c>
      <c r="AQ939" s="71" t="s">
        <v>9838</v>
      </c>
      <c r="AR939" s="71" t="s">
        <v>132</v>
      </c>
      <c r="AS939" s="71"/>
      <c r="AT939" s="71" t="s">
        <v>63</v>
      </c>
      <c r="AU939" s="71"/>
      <c r="AV939" s="79" t="str" cm="1">
        <f t="array" ref="AV93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39" s="79" t="str" cm="1">
        <f t="array" ref="AW93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39" s="71" t="str" cm="1">
        <f t="array" ref="AX93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39" s="71"/>
      <c r="AZ939" s="71"/>
      <c r="BA939" s="71" t="s">
        <v>9839</v>
      </c>
      <c r="BB939" s="73" t="s">
        <v>9840</v>
      </c>
      <c r="BC939" s="36"/>
      <c r="BD939" s="35"/>
    </row>
    <row r="940" spans="1:56" ht="75" customHeight="1">
      <c r="A940" s="70">
        <v>939</v>
      </c>
      <c r="B940" s="71" t="s">
        <v>9841</v>
      </c>
      <c r="C940" s="71" t="s">
        <v>735</v>
      </c>
      <c r="D940" s="71" t="s">
        <v>9842</v>
      </c>
      <c r="E940" s="71" t="s">
        <v>1478</v>
      </c>
      <c r="F940" s="71" t="s">
        <v>231</v>
      </c>
      <c r="G940" s="71" t="s">
        <v>736</v>
      </c>
      <c r="H940" s="71" t="s">
        <v>217</v>
      </c>
      <c r="I940" s="71" t="s">
        <v>840</v>
      </c>
      <c r="J940" s="71" t="s">
        <v>1432</v>
      </c>
      <c r="K940" s="71" t="s">
        <v>315</v>
      </c>
      <c r="L940" s="71" t="s">
        <v>9843</v>
      </c>
      <c r="M940" s="71" t="s">
        <v>9844</v>
      </c>
      <c r="N940" s="71"/>
      <c r="O940" s="71"/>
      <c r="P940" s="71"/>
      <c r="Q940" s="71"/>
      <c r="R940" s="71"/>
      <c r="S940" s="71"/>
      <c r="T940" s="71"/>
      <c r="U940" s="71"/>
      <c r="V940" s="71"/>
      <c r="W940" s="71"/>
      <c r="X940" s="71"/>
      <c r="Y940" s="71"/>
      <c r="Z940" s="71"/>
      <c r="AA940" s="71"/>
      <c r="AB940" s="71" t="s">
        <v>64</v>
      </c>
      <c r="AC940" s="71" t="s">
        <v>65</v>
      </c>
      <c r="AD940" s="71" t="s">
        <v>62</v>
      </c>
      <c r="AE940" s="71" t="s">
        <v>62</v>
      </c>
      <c r="AF940" s="71" t="s">
        <v>63</v>
      </c>
      <c r="AG940" s="71"/>
      <c r="AH940" s="71" t="s">
        <v>66</v>
      </c>
      <c r="AI940" s="71" t="s">
        <v>63</v>
      </c>
      <c r="AJ940" s="71" t="s">
        <v>63</v>
      </c>
      <c r="AK940" s="71" t="s">
        <v>63</v>
      </c>
      <c r="AL940" s="71" t="s">
        <v>62</v>
      </c>
      <c r="AM940" s="71" t="s">
        <v>63</v>
      </c>
      <c r="AN940" s="71"/>
      <c r="AO940" s="71"/>
      <c r="AP940" s="71" t="s">
        <v>9845</v>
      </c>
      <c r="AQ940" s="71" t="s">
        <v>840</v>
      </c>
      <c r="AR940" s="71" t="s">
        <v>62</v>
      </c>
      <c r="AS940" s="71"/>
      <c r="AT940" s="71" t="s">
        <v>63</v>
      </c>
      <c r="AU940" s="71"/>
      <c r="AV940" s="79" t="str" cm="1">
        <f t="array" ref="AV94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40" s="79" t="str" cm="1">
        <f t="array" ref="AW94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40" s="71" t="str" cm="1">
        <f t="array" ref="AX94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40" s="71"/>
      <c r="AZ940" s="71"/>
      <c r="BA940" s="71" t="s">
        <v>9846</v>
      </c>
      <c r="BB940" s="73" t="s">
        <v>9847</v>
      </c>
      <c r="BC940" s="36"/>
      <c r="BD940" s="35"/>
    </row>
    <row r="941" spans="1:56" ht="75" customHeight="1">
      <c r="A941" s="70">
        <v>940</v>
      </c>
      <c r="B941" s="71" t="s">
        <v>9849</v>
      </c>
      <c r="C941" s="71" t="s">
        <v>735</v>
      </c>
      <c r="D941" s="71" t="s">
        <v>9850</v>
      </c>
      <c r="E941" s="71" t="s">
        <v>1754</v>
      </c>
      <c r="F941" s="71" t="s">
        <v>231</v>
      </c>
      <c r="G941" s="71" t="s">
        <v>736</v>
      </c>
      <c r="H941" s="71" t="s">
        <v>217</v>
      </c>
      <c r="I941" s="71" t="s">
        <v>840</v>
      </c>
      <c r="J941" s="71" t="s">
        <v>1432</v>
      </c>
      <c r="K941" s="71" t="s">
        <v>315</v>
      </c>
      <c r="L941" s="71" t="s">
        <v>9851</v>
      </c>
      <c r="M941" s="71" t="s">
        <v>9852</v>
      </c>
      <c r="N941" s="71"/>
      <c r="O941" s="71"/>
      <c r="P941" s="71"/>
      <c r="Q941" s="71"/>
      <c r="R941" s="71"/>
      <c r="S941" s="71"/>
      <c r="T941" s="71"/>
      <c r="U941" s="71"/>
      <c r="V941" s="71"/>
      <c r="W941" s="71"/>
      <c r="X941" s="71"/>
      <c r="Y941" s="71"/>
      <c r="Z941" s="71"/>
      <c r="AA941" s="71"/>
      <c r="AB941" s="71" t="s">
        <v>64</v>
      </c>
      <c r="AC941" s="71" t="s">
        <v>65</v>
      </c>
      <c r="AD941" s="71" t="s">
        <v>62</v>
      </c>
      <c r="AE941" s="71" t="s">
        <v>62</v>
      </c>
      <c r="AF941" s="71" t="s">
        <v>63</v>
      </c>
      <c r="AG941" s="71"/>
      <c r="AH941" s="71" t="s">
        <v>66</v>
      </c>
      <c r="AI941" s="71" t="s">
        <v>63</v>
      </c>
      <c r="AJ941" s="71" t="s">
        <v>63</v>
      </c>
      <c r="AK941" s="71" t="s">
        <v>63</v>
      </c>
      <c r="AL941" s="71" t="s">
        <v>62</v>
      </c>
      <c r="AM941" s="71" t="s">
        <v>63</v>
      </c>
      <c r="AN941" s="71"/>
      <c r="AO941" s="71"/>
      <c r="AP941" s="71" t="s">
        <v>9853</v>
      </c>
      <c r="AQ941" s="71" t="s">
        <v>9854</v>
      </c>
      <c r="AR941" s="71" t="s">
        <v>63</v>
      </c>
      <c r="AS941" s="71"/>
      <c r="AT941" s="71" t="s">
        <v>63</v>
      </c>
      <c r="AU941" s="71"/>
      <c r="AV941" s="79" t="str" cm="1">
        <f t="array" ref="AV94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41" s="79" t="str" cm="1">
        <f t="array" ref="AW94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41" s="71" t="str" cm="1">
        <f t="array" ref="AX94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41" s="71"/>
      <c r="AZ941" s="71"/>
      <c r="BA941" s="71" t="s">
        <v>9855</v>
      </c>
      <c r="BB941" s="73" t="s">
        <v>9856</v>
      </c>
      <c r="BC941" s="36"/>
      <c r="BD941" s="35"/>
    </row>
    <row r="942" spans="1:56" ht="75" customHeight="1">
      <c r="A942" s="70">
        <v>941</v>
      </c>
      <c r="B942" s="71" t="s">
        <v>9857</v>
      </c>
      <c r="C942" s="71" t="s">
        <v>735</v>
      </c>
      <c r="D942" s="71" t="s">
        <v>9858</v>
      </c>
      <c r="E942" s="71" t="s">
        <v>1502</v>
      </c>
      <c r="F942" s="71" t="s">
        <v>231</v>
      </c>
      <c r="G942" s="71" t="s">
        <v>736</v>
      </c>
      <c r="H942" s="71" t="s">
        <v>217</v>
      </c>
      <c r="I942" s="71" t="s">
        <v>840</v>
      </c>
      <c r="J942" s="71" t="s">
        <v>1432</v>
      </c>
      <c r="K942" s="71" t="s">
        <v>315</v>
      </c>
      <c r="L942" s="71" t="s">
        <v>9859</v>
      </c>
      <c r="M942" s="71" t="s">
        <v>9860</v>
      </c>
      <c r="N942" s="71"/>
      <c r="O942" s="71"/>
      <c r="P942" s="71"/>
      <c r="Q942" s="71"/>
      <c r="R942" s="71"/>
      <c r="S942" s="71"/>
      <c r="T942" s="71"/>
      <c r="U942" s="71"/>
      <c r="V942" s="71"/>
      <c r="W942" s="71"/>
      <c r="X942" s="71"/>
      <c r="Y942" s="71"/>
      <c r="Z942" s="71"/>
      <c r="AA942" s="71"/>
      <c r="AB942" s="71" t="s">
        <v>64</v>
      </c>
      <c r="AC942" s="71" t="s">
        <v>65</v>
      </c>
      <c r="AD942" s="71" t="s">
        <v>62</v>
      </c>
      <c r="AE942" s="71" t="s">
        <v>62</v>
      </c>
      <c r="AF942" s="71" t="s">
        <v>63</v>
      </c>
      <c r="AG942" s="71"/>
      <c r="AH942" s="71" t="s">
        <v>66</v>
      </c>
      <c r="AI942" s="71" t="s">
        <v>63</v>
      </c>
      <c r="AJ942" s="71" t="s">
        <v>63</v>
      </c>
      <c r="AK942" s="71" t="s">
        <v>63</v>
      </c>
      <c r="AL942" s="71" t="s">
        <v>62</v>
      </c>
      <c r="AM942" s="71" t="s">
        <v>63</v>
      </c>
      <c r="AN942" s="71"/>
      <c r="AO942" s="71"/>
      <c r="AP942" s="71" t="s">
        <v>9861</v>
      </c>
      <c r="AQ942" s="71" t="s">
        <v>840</v>
      </c>
      <c r="AR942" s="71" t="s">
        <v>62</v>
      </c>
      <c r="AS942" s="71"/>
      <c r="AT942" s="71" t="s">
        <v>63</v>
      </c>
      <c r="AU942" s="71"/>
      <c r="AV942" s="79" t="str" cm="1">
        <f t="array" ref="AV94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42" s="79" t="str" cm="1">
        <f t="array" ref="AW94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42" s="71" t="str" cm="1">
        <f t="array" ref="AX94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42" s="71"/>
      <c r="AZ942" s="71"/>
      <c r="BA942" s="71" t="s">
        <v>9862</v>
      </c>
      <c r="BB942" s="73" t="s">
        <v>9863</v>
      </c>
      <c r="BC942" s="36"/>
      <c r="BD942" s="35"/>
    </row>
    <row r="943" spans="1:56" ht="75" customHeight="1">
      <c r="A943" s="70">
        <v>942</v>
      </c>
      <c r="B943" s="71" t="s">
        <v>9864</v>
      </c>
      <c r="C943" s="71" t="s">
        <v>735</v>
      </c>
      <c r="D943" s="71" t="s">
        <v>9865</v>
      </c>
      <c r="E943" s="71" t="s">
        <v>1505</v>
      </c>
      <c r="F943" s="71" t="s">
        <v>231</v>
      </c>
      <c r="G943" s="71" t="s">
        <v>736</v>
      </c>
      <c r="H943" s="71" t="s">
        <v>217</v>
      </c>
      <c r="I943" s="71" t="s">
        <v>1944</v>
      </c>
      <c r="J943" s="71" t="s">
        <v>1432</v>
      </c>
      <c r="K943" s="71" t="s">
        <v>218</v>
      </c>
      <c r="L943" s="71" t="s">
        <v>9866</v>
      </c>
      <c r="M943" s="71" t="s">
        <v>9867</v>
      </c>
      <c r="N943" s="71"/>
      <c r="O943" s="71"/>
      <c r="P943" s="71"/>
      <c r="Q943" s="71"/>
      <c r="R943" s="71"/>
      <c r="S943" s="71"/>
      <c r="T943" s="71"/>
      <c r="U943" s="71"/>
      <c r="V943" s="71"/>
      <c r="W943" s="71"/>
      <c r="X943" s="71"/>
      <c r="Y943" s="71"/>
      <c r="Z943" s="71"/>
      <c r="AA943" s="71"/>
      <c r="AB943" s="71" t="s">
        <v>64</v>
      </c>
      <c r="AC943" s="71" t="s">
        <v>65</v>
      </c>
      <c r="AD943" s="71" t="s">
        <v>62</v>
      </c>
      <c r="AE943" s="71" t="s">
        <v>62</v>
      </c>
      <c r="AF943" s="71" t="s">
        <v>63</v>
      </c>
      <c r="AG943" s="71"/>
      <c r="AH943" s="71" t="s">
        <v>66</v>
      </c>
      <c r="AI943" s="71" t="s">
        <v>63</v>
      </c>
      <c r="AJ943" s="71" t="s">
        <v>63</v>
      </c>
      <c r="AK943" s="71" t="s">
        <v>63</v>
      </c>
      <c r="AL943" s="71" t="s">
        <v>62</v>
      </c>
      <c r="AM943" s="71" t="s">
        <v>63</v>
      </c>
      <c r="AN943" s="71"/>
      <c r="AO943" s="71"/>
      <c r="AP943" s="71" t="s">
        <v>9868</v>
      </c>
      <c r="AQ943" s="71" t="s">
        <v>1944</v>
      </c>
      <c r="AR943" s="71" t="s">
        <v>62</v>
      </c>
      <c r="AS943" s="71"/>
      <c r="AT943" s="71" t="s">
        <v>63</v>
      </c>
      <c r="AU943" s="71"/>
      <c r="AV943" s="79" t="str" cm="1">
        <f t="array" ref="AV94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43" s="79" t="str" cm="1">
        <f t="array" ref="AW94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43" s="71" t="str" cm="1">
        <f t="array" ref="AX94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43" s="71"/>
      <c r="AZ943" s="71"/>
      <c r="BA943" s="71" t="s">
        <v>9869</v>
      </c>
      <c r="BB943" s="73" t="s">
        <v>9870</v>
      </c>
      <c r="BC943" s="36"/>
      <c r="BD943" s="35"/>
    </row>
    <row r="944" spans="1:56" ht="75" customHeight="1">
      <c r="A944" s="70">
        <v>943</v>
      </c>
      <c r="B944" s="71" t="s">
        <v>9871</v>
      </c>
      <c r="C944" s="71" t="s">
        <v>735</v>
      </c>
      <c r="D944" s="71" t="s">
        <v>9872</v>
      </c>
      <c r="E944" s="71" t="s">
        <v>1452</v>
      </c>
      <c r="F944" s="71" t="s">
        <v>231</v>
      </c>
      <c r="G944" s="71" t="s">
        <v>736</v>
      </c>
      <c r="H944" s="71" t="s">
        <v>217</v>
      </c>
      <c r="I944" s="71" t="s">
        <v>2162</v>
      </c>
      <c r="J944" s="71" t="s">
        <v>1432</v>
      </c>
      <c r="K944" s="71" t="s">
        <v>315</v>
      </c>
      <c r="L944" s="71" t="s">
        <v>9873</v>
      </c>
      <c r="M944" s="71" t="s">
        <v>9874</v>
      </c>
      <c r="N944" s="71"/>
      <c r="O944" s="71"/>
      <c r="P944" s="71"/>
      <c r="Q944" s="71"/>
      <c r="R944" s="71"/>
      <c r="S944" s="71"/>
      <c r="T944" s="71"/>
      <c r="U944" s="71"/>
      <c r="V944" s="71"/>
      <c r="W944" s="71"/>
      <c r="X944" s="71"/>
      <c r="Y944" s="71"/>
      <c r="Z944" s="71"/>
      <c r="AA944" s="71"/>
      <c r="AB944" s="71" t="s">
        <v>64</v>
      </c>
      <c r="AC944" s="71" t="s">
        <v>65</v>
      </c>
      <c r="AD944" s="71" t="s">
        <v>62</v>
      </c>
      <c r="AE944" s="71" t="s">
        <v>62</v>
      </c>
      <c r="AF944" s="71" t="s">
        <v>63</v>
      </c>
      <c r="AG944" s="71"/>
      <c r="AH944" s="71" t="s">
        <v>66</v>
      </c>
      <c r="AI944" s="71" t="s">
        <v>63</v>
      </c>
      <c r="AJ944" s="71" t="s">
        <v>62</v>
      </c>
      <c r="AK944" s="71" t="s">
        <v>62</v>
      </c>
      <c r="AL944" s="71" t="s">
        <v>62</v>
      </c>
      <c r="AM944" s="71" t="s">
        <v>63</v>
      </c>
      <c r="AN944" s="71"/>
      <c r="AO944" s="71"/>
      <c r="AP944" s="71" t="s">
        <v>1620</v>
      </c>
      <c r="AQ944" s="71" t="s">
        <v>608</v>
      </c>
      <c r="AR944" s="71" t="s">
        <v>63</v>
      </c>
      <c r="AS944" s="71"/>
      <c r="AT944" s="71" t="s">
        <v>63</v>
      </c>
      <c r="AU944" s="71"/>
      <c r="AV944" s="79" t="str" cm="1">
        <f t="array" ref="AV94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44" s="79" t="str" cm="1">
        <f t="array" ref="AW94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44" s="71" t="str" cm="1">
        <f t="array" ref="AX94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44" s="71"/>
      <c r="AZ944" s="71"/>
      <c r="BA944" s="71" t="s">
        <v>9875</v>
      </c>
      <c r="BB944" s="73"/>
      <c r="BC944" s="36"/>
      <c r="BD944" s="35"/>
    </row>
    <row r="945" spans="1:56" ht="75" customHeight="1">
      <c r="A945" s="70">
        <v>944</v>
      </c>
      <c r="B945" s="71" t="s">
        <v>9876</v>
      </c>
      <c r="C945" s="71" t="s">
        <v>289</v>
      </c>
      <c r="D945" s="71" t="s">
        <v>9877</v>
      </c>
      <c r="E945" s="71" t="s">
        <v>1452</v>
      </c>
      <c r="F945" s="71" t="s">
        <v>231</v>
      </c>
      <c r="G945" s="71" t="s">
        <v>232</v>
      </c>
      <c r="H945" s="71" t="s">
        <v>97</v>
      </c>
      <c r="I945" s="71" t="s">
        <v>9878</v>
      </c>
      <c r="J945" s="71" t="s">
        <v>9879</v>
      </c>
      <c r="K945" s="71" t="s">
        <v>1738</v>
      </c>
      <c r="L945" s="71" t="s">
        <v>9880</v>
      </c>
      <c r="M945" s="71" t="s">
        <v>9881</v>
      </c>
      <c r="N945" s="71"/>
      <c r="O945" s="71" t="s">
        <v>1506</v>
      </c>
      <c r="P945" s="71"/>
      <c r="Q945" s="71"/>
      <c r="R945" s="71"/>
      <c r="S945" s="71"/>
      <c r="T945" s="71"/>
      <c r="U945" s="71"/>
      <c r="V945" s="71"/>
      <c r="W945" s="71"/>
      <c r="X945" s="71"/>
      <c r="Y945" s="71"/>
      <c r="Z945" s="71"/>
      <c r="AA945" s="71"/>
      <c r="AB945" s="71" t="s">
        <v>64</v>
      </c>
      <c r="AC945" s="71" t="s">
        <v>100</v>
      </c>
      <c r="AD945" s="71" t="s">
        <v>62</v>
      </c>
      <c r="AE945" s="71" t="s">
        <v>62</v>
      </c>
      <c r="AF945" s="71" t="s">
        <v>63</v>
      </c>
      <c r="AG945" s="71"/>
      <c r="AH945" s="71" t="s">
        <v>66</v>
      </c>
      <c r="AI945" s="71" t="s">
        <v>63</v>
      </c>
      <c r="AJ945" s="71" t="s">
        <v>63</v>
      </c>
      <c r="AK945" s="71" t="s">
        <v>63</v>
      </c>
      <c r="AL945" s="71" t="s">
        <v>63</v>
      </c>
      <c r="AM945" s="71" t="s">
        <v>132</v>
      </c>
      <c r="AN945" s="71"/>
      <c r="AO945" s="71"/>
      <c r="AP945" s="71" t="s">
        <v>9882</v>
      </c>
      <c r="AQ945" s="71" t="s">
        <v>9883</v>
      </c>
      <c r="AR945" s="71" t="s">
        <v>132</v>
      </c>
      <c r="AS945" s="71"/>
      <c r="AT945" s="71" t="s">
        <v>63</v>
      </c>
      <c r="AU945" s="71"/>
      <c r="AV945" s="79" t="str" cm="1">
        <f t="array" ref="AV94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45" s="79" t="str" cm="1">
        <f t="array" ref="AW94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45" s="71" t="str" cm="1">
        <f t="array" ref="AX94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45" s="71"/>
      <c r="AZ945" s="71"/>
      <c r="BA945" s="71" t="s">
        <v>9884</v>
      </c>
      <c r="BB945" s="73" t="s">
        <v>9885</v>
      </c>
      <c r="BC945" s="36"/>
      <c r="BD945" s="35"/>
    </row>
    <row r="946" spans="1:56" ht="75" customHeight="1">
      <c r="A946" s="70">
        <v>945</v>
      </c>
      <c r="B946" s="71" t="s">
        <v>9886</v>
      </c>
      <c r="C946" s="71" t="s">
        <v>369</v>
      </c>
      <c r="D946" s="71" t="s">
        <v>9887</v>
      </c>
      <c r="E946" s="71" t="s">
        <v>1478</v>
      </c>
      <c r="F946" s="71" t="s">
        <v>54</v>
      </c>
      <c r="G946" s="71" t="s">
        <v>125</v>
      </c>
      <c r="H946" s="71" t="s">
        <v>233</v>
      </c>
      <c r="I946" s="71" t="s">
        <v>1215</v>
      </c>
      <c r="J946" s="71" t="s">
        <v>1432</v>
      </c>
      <c r="K946" s="71" t="s">
        <v>243</v>
      </c>
      <c r="L946" s="71" t="s">
        <v>9888</v>
      </c>
      <c r="M946" s="71" t="s">
        <v>9889</v>
      </c>
      <c r="N946" s="71" t="s">
        <v>1575</v>
      </c>
      <c r="O946" s="71" t="s">
        <v>4948</v>
      </c>
      <c r="P946" s="71" t="s">
        <v>60</v>
      </c>
      <c r="Q946" s="71" t="s">
        <v>81</v>
      </c>
      <c r="R946" s="71" t="s">
        <v>1669</v>
      </c>
      <c r="S946" s="71" t="s">
        <v>62</v>
      </c>
      <c r="T946" s="71" t="s">
        <v>62</v>
      </c>
      <c r="U946" s="71" t="s">
        <v>62</v>
      </c>
      <c r="V946" s="71" t="s">
        <v>63</v>
      </c>
      <c r="W946" s="71" t="s">
        <v>62</v>
      </c>
      <c r="X946" s="71" t="s">
        <v>63</v>
      </c>
      <c r="Y946" s="71" t="s">
        <v>62</v>
      </c>
      <c r="Z946" s="71" t="s">
        <v>63</v>
      </c>
      <c r="AA946" s="71" t="s">
        <v>63</v>
      </c>
      <c r="AB946" s="71" t="s">
        <v>64</v>
      </c>
      <c r="AC946" s="71" t="s">
        <v>65</v>
      </c>
      <c r="AD946" s="71" t="s">
        <v>62</v>
      </c>
      <c r="AE946" s="71" t="s">
        <v>62</v>
      </c>
      <c r="AF946" s="71" t="s">
        <v>62</v>
      </c>
      <c r="AG946" s="71" t="s">
        <v>63</v>
      </c>
      <c r="AH946" s="71" t="s">
        <v>85</v>
      </c>
      <c r="AI946" s="71" t="s">
        <v>63</v>
      </c>
      <c r="AJ946" s="71" t="s">
        <v>63</v>
      </c>
      <c r="AK946" s="71" t="s">
        <v>63</v>
      </c>
      <c r="AL946" s="71" t="s">
        <v>63</v>
      </c>
      <c r="AM946" s="71" t="s">
        <v>63</v>
      </c>
      <c r="AN946" s="71"/>
      <c r="AO946" s="71"/>
      <c r="AP946" s="71" t="s">
        <v>9890</v>
      </c>
      <c r="AQ946" s="71" t="s">
        <v>1215</v>
      </c>
      <c r="AR946" s="71" t="s">
        <v>62</v>
      </c>
      <c r="AS946" s="71"/>
      <c r="AT946" s="71" t="s">
        <v>63</v>
      </c>
      <c r="AU946" s="71" t="s">
        <v>9891</v>
      </c>
      <c r="AV946" s="79" cm="1">
        <f t="array" ref="AV94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0.115</v>
      </c>
      <c r="AW946" s="79" cm="1">
        <f t="array" ref="AW94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0.115</v>
      </c>
      <c r="AX946" s="71" t="str" cm="1">
        <f t="array" ref="AX94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946" s="71" t="s">
        <v>63</v>
      </c>
      <c r="AZ946" s="71"/>
      <c r="BA946" s="71" t="s">
        <v>9892</v>
      </c>
      <c r="BB946" s="73" t="s">
        <v>9893</v>
      </c>
      <c r="BC946" s="36"/>
      <c r="BD946" s="35"/>
    </row>
    <row r="947" spans="1:56" ht="75" customHeight="1">
      <c r="A947" s="70">
        <v>946</v>
      </c>
      <c r="B947" s="71" t="s">
        <v>9894</v>
      </c>
      <c r="C947" s="71" t="s">
        <v>264</v>
      </c>
      <c r="D947" s="71" t="s">
        <v>9895</v>
      </c>
      <c r="E947" s="71" t="s">
        <v>1430</v>
      </c>
      <c r="F947" s="71" t="s">
        <v>54</v>
      </c>
      <c r="G947" s="71" t="s">
        <v>125</v>
      </c>
      <c r="H947" s="71" t="s">
        <v>233</v>
      </c>
      <c r="I947" s="71" t="s">
        <v>1215</v>
      </c>
      <c r="J947" s="71" t="s">
        <v>1432</v>
      </c>
      <c r="K947" s="71" t="s">
        <v>243</v>
      </c>
      <c r="L947" s="71" t="s">
        <v>9896</v>
      </c>
      <c r="M947" s="71" t="s">
        <v>9897</v>
      </c>
      <c r="N947" s="71" t="s">
        <v>1575</v>
      </c>
      <c r="O947" s="71" t="s">
        <v>4237</v>
      </c>
      <c r="P947" s="71" t="s">
        <v>60</v>
      </c>
      <c r="Q947" s="71" t="s">
        <v>81</v>
      </c>
      <c r="R947" s="71" t="s">
        <v>1669</v>
      </c>
      <c r="S947" s="71" t="s">
        <v>62</v>
      </c>
      <c r="T947" s="71" t="s">
        <v>62</v>
      </c>
      <c r="U947" s="71" t="s">
        <v>62</v>
      </c>
      <c r="V947" s="71" t="s">
        <v>62</v>
      </c>
      <c r="W947" s="71" t="s">
        <v>62</v>
      </c>
      <c r="X947" s="71" t="s">
        <v>63</v>
      </c>
      <c r="Y947" s="71" t="s">
        <v>62</v>
      </c>
      <c r="Z947" s="71" t="s">
        <v>63</v>
      </c>
      <c r="AA947" s="71" t="s">
        <v>62</v>
      </c>
      <c r="AB947" s="71" t="s">
        <v>64</v>
      </c>
      <c r="AC947" s="71" t="s">
        <v>100</v>
      </c>
      <c r="AD947" s="71" t="s">
        <v>62</v>
      </c>
      <c r="AE947" s="71" t="s">
        <v>62</v>
      </c>
      <c r="AF947" s="71" t="s">
        <v>62</v>
      </c>
      <c r="AG947" s="71" t="s">
        <v>63</v>
      </c>
      <c r="AH947" s="71" t="s">
        <v>85</v>
      </c>
      <c r="AI947" s="71" t="s">
        <v>63</v>
      </c>
      <c r="AJ947" s="71" t="s">
        <v>63</v>
      </c>
      <c r="AK947" s="71" t="s">
        <v>63</v>
      </c>
      <c r="AL947" s="71" t="s">
        <v>62</v>
      </c>
      <c r="AM947" s="71" t="s">
        <v>63</v>
      </c>
      <c r="AN947" s="71"/>
      <c r="AO947" s="71" t="s">
        <v>9898</v>
      </c>
      <c r="AP947" s="71" t="s">
        <v>9899</v>
      </c>
      <c r="AQ947" s="71" t="s">
        <v>272</v>
      </c>
      <c r="AR947" s="71" t="s">
        <v>63</v>
      </c>
      <c r="AS947" s="71"/>
      <c r="AT947" s="71" t="s">
        <v>63</v>
      </c>
      <c r="AU947" s="71" t="s">
        <v>1713</v>
      </c>
      <c r="AV947" s="79" cm="1">
        <f t="array" ref="AV94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947" s="79" cm="1">
        <f t="array" ref="AW94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947" s="71" t="str" cm="1">
        <f t="array" ref="AX94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947" s="71" t="s">
        <v>63</v>
      </c>
      <c r="AZ947" s="71"/>
      <c r="BA947" s="71" t="s">
        <v>9900</v>
      </c>
      <c r="BB947" s="73" t="s">
        <v>9901</v>
      </c>
      <c r="BC947" s="36"/>
      <c r="BD947" s="35"/>
    </row>
    <row r="948" spans="1:56" ht="75" customHeight="1">
      <c r="A948" s="70">
        <v>947</v>
      </c>
      <c r="B948" s="71" t="s">
        <v>9902</v>
      </c>
      <c r="C948" s="71" t="s">
        <v>9903</v>
      </c>
      <c r="D948" s="71" t="s">
        <v>9904</v>
      </c>
      <c r="E948" s="71" t="s">
        <v>1452</v>
      </c>
      <c r="F948" s="71" t="s">
        <v>231</v>
      </c>
      <c r="G948" s="71" t="s">
        <v>201</v>
      </c>
      <c r="H948" s="71" t="s">
        <v>217</v>
      </c>
      <c r="I948" s="71" t="s">
        <v>1215</v>
      </c>
      <c r="J948" s="71" t="s">
        <v>1432</v>
      </c>
      <c r="K948" s="71" t="s">
        <v>243</v>
      </c>
      <c r="L948" s="71" t="s">
        <v>9905</v>
      </c>
      <c r="M948" s="71" t="s">
        <v>9906</v>
      </c>
      <c r="N948" s="71"/>
      <c r="O948" s="71"/>
      <c r="P948" s="71"/>
      <c r="Q948" s="71"/>
      <c r="R948" s="71"/>
      <c r="S948" s="71"/>
      <c r="T948" s="71"/>
      <c r="U948" s="71"/>
      <c r="V948" s="71"/>
      <c r="W948" s="71"/>
      <c r="X948" s="71"/>
      <c r="Y948" s="71"/>
      <c r="Z948" s="71"/>
      <c r="AA948" s="71"/>
      <c r="AB948" s="71" t="s">
        <v>189</v>
      </c>
      <c r="AC948" s="71" t="s">
        <v>65</v>
      </c>
      <c r="AD948" s="71" t="s">
        <v>62</v>
      </c>
      <c r="AE948" s="71" t="s">
        <v>62</v>
      </c>
      <c r="AF948" s="71" t="s">
        <v>63</v>
      </c>
      <c r="AG948" s="71"/>
      <c r="AH948" s="71" t="s">
        <v>66</v>
      </c>
      <c r="AI948" s="71" t="s">
        <v>132</v>
      </c>
      <c r="AJ948" s="71" t="s">
        <v>63</v>
      </c>
      <c r="AK948" s="71" t="s">
        <v>63</v>
      </c>
      <c r="AL948" s="71" t="s">
        <v>63</v>
      </c>
      <c r="AM948" s="71" t="s">
        <v>63</v>
      </c>
      <c r="AN948" s="71"/>
      <c r="AO948" s="71"/>
      <c r="AP948" s="71" t="s">
        <v>9907</v>
      </c>
      <c r="AQ948" s="71" t="s">
        <v>272</v>
      </c>
      <c r="AR948" s="71" t="s">
        <v>63</v>
      </c>
      <c r="AS948" s="71"/>
      <c r="AT948" s="71" t="s">
        <v>62</v>
      </c>
      <c r="AU948" s="71"/>
      <c r="AV948" s="79" t="str" cm="1">
        <f t="array" ref="AV94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48" s="79" t="str" cm="1">
        <f t="array" ref="AW94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48" s="71" t="str" cm="1">
        <f t="array" ref="AX94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48" s="71"/>
      <c r="AZ948" s="71"/>
      <c r="BA948" s="71" t="s">
        <v>9908</v>
      </c>
      <c r="BB948" s="73" t="s">
        <v>9909</v>
      </c>
      <c r="BC948" s="36"/>
      <c r="BD948" s="35"/>
    </row>
    <row r="949" spans="1:56" ht="75" customHeight="1">
      <c r="A949" s="70">
        <v>948</v>
      </c>
      <c r="B949" s="71" t="s">
        <v>9910</v>
      </c>
      <c r="C949" s="71" t="s">
        <v>735</v>
      </c>
      <c r="D949" s="71" t="s">
        <v>9911</v>
      </c>
      <c r="E949" s="71" t="s">
        <v>1565</v>
      </c>
      <c r="F949" s="71" t="s">
        <v>231</v>
      </c>
      <c r="G949" s="71" t="s">
        <v>584</v>
      </c>
      <c r="H949" s="71" t="s">
        <v>217</v>
      </c>
      <c r="I949" s="71" t="s">
        <v>1215</v>
      </c>
      <c r="J949" s="71" t="s">
        <v>1432</v>
      </c>
      <c r="K949" s="71" t="s">
        <v>243</v>
      </c>
      <c r="L949" s="71" t="s">
        <v>9912</v>
      </c>
      <c r="M949" s="71" t="s">
        <v>9913</v>
      </c>
      <c r="N949" s="71"/>
      <c r="O949" s="71"/>
      <c r="P949" s="71"/>
      <c r="Q949" s="71"/>
      <c r="R949" s="71"/>
      <c r="S949" s="71"/>
      <c r="T949" s="71"/>
      <c r="U949" s="71"/>
      <c r="V949" s="71"/>
      <c r="W949" s="71"/>
      <c r="X949" s="71"/>
      <c r="Y949" s="71"/>
      <c r="Z949" s="71"/>
      <c r="AA949" s="71"/>
      <c r="AB949" s="71" t="s">
        <v>64</v>
      </c>
      <c r="AC949" s="71" t="s">
        <v>65</v>
      </c>
      <c r="AD949" s="71" t="s">
        <v>62</v>
      </c>
      <c r="AE949" s="71" t="s">
        <v>62</v>
      </c>
      <c r="AF949" s="71" t="s">
        <v>63</v>
      </c>
      <c r="AG949" s="71"/>
      <c r="AH949" s="71" t="s">
        <v>66</v>
      </c>
      <c r="AI949" s="71" t="s">
        <v>63</v>
      </c>
      <c r="AJ949" s="71" t="s">
        <v>63</v>
      </c>
      <c r="AK949" s="71" t="s">
        <v>63</v>
      </c>
      <c r="AL949" s="71" t="s">
        <v>62</v>
      </c>
      <c r="AM949" s="71" t="s">
        <v>63</v>
      </c>
      <c r="AN949" s="71"/>
      <c r="AO949" s="71"/>
      <c r="AP949" s="71" t="s">
        <v>9914</v>
      </c>
      <c r="AQ949" s="71" t="s">
        <v>979</v>
      </c>
      <c r="AR949" s="71" t="s">
        <v>132</v>
      </c>
      <c r="AS949" s="71"/>
      <c r="AT949" s="71" t="s">
        <v>63</v>
      </c>
      <c r="AU949" s="71"/>
      <c r="AV949" s="79" t="str" cm="1">
        <f t="array" ref="AV94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49" s="79" t="str" cm="1">
        <f t="array" ref="AW94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49" s="71" t="str" cm="1">
        <f t="array" ref="AX94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49" s="71"/>
      <c r="AZ949" s="71"/>
      <c r="BA949" s="71" t="s">
        <v>9915</v>
      </c>
      <c r="BB949" s="73" t="s">
        <v>981</v>
      </c>
      <c r="BC949" s="36"/>
      <c r="BD949" s="35"/>
    </row>
    <row r="950" spans="1:56" ht="75" customHeight="1">
      <c r="A950" s="70">
        <v>949</v>
      </c>
      <c r="B950" s="71" t="s">
        <v>9916</v>
      </c>
      <c r="C950" s="71" t="s">
        <v>735</v>
      </c>
      <c r="D950" s="71" t="s">
        <v>9917</v>
      </c>
      <c r="E950" s="71" t="s">
        <v>1452</v>
      </c>
      <c r="F950" s="71" t="s">
        <v>231</v>
      </c>
      <c r="G950" s="71" t="s">
        <v>736</v>
      </c>
      <c r="H950" s="71" t="s">
        <v>217</v>
      </c>
      <c r="I950" s="71" t="s">
        <v>1215</v>
      </c>
      <c r="J950" s="71" t="s">
        <v>1432</v>
      </c>
      <c r="K950" s="71" t="s">
        <v>243</v>
      </c>
      <c r="L950" s="71" t="s">
        <v>9918</v>
      </c>
      <c r="M950" s="71" t="s">
        <v>9919</v>
      </c>
      <c r="N950" s="71"/>
      <c r="O950" s="71"/>
      <c r="P950" s="71"/>
      <c r="Q950" s="71"/>
      <c r="R950" s="71"/>
      <c r="S950" s="71"/>
      <c r="T950" s="71"/>
      <c r="U950" s="71"/>
      <c r="V950" s="71"/>
      <c r="W950" s="71"/>
      <c r="X950" s="71"/>
      <c r="Y950" s="71"/>
      <c r="Z950" s="71"/>
      <c r="AA950" s="71"/>
      <c r="AB950" s="71" t="s">
        <v>64</v>
      </c>
      <c r="AC950" s="71" t="s">
        <v>65</v>
      </c>
      <c r="AD950" s="71" t="s">
        <v>62</v>
      </c>
      <c r="AE950" s="71" t="s">
        <v>62</v>
      </c>
      <c r="AF950" s="71" t="s">
        <v>63</v>
      </c>
      <c r="AG950" s="71"/>
      <c r="AH950" s="71" t="s">
        <v>66</v>
      </c>
      <c r="AI950" s="71" t="s">
        <v>63</v>
      </c>
      <c r="AJ950" s="71" t="s">
        <v>63</v>
      </c>
      <c r="AK950" s="71" t="s">
        <v>63</v>
      </c>
      <c r="AL950" s="71" t="s">
        <v>62</v>
      </c>
      <c r="AM950" s="71" t="s">
        <v>63</v>
      </c>
      <c r="AN950" s="71"/>
      <c r="AO950" s="71"/>
      <c r="AP950" s="71" t="s">
        <v>9920</v>
      </c>
      <c r="AQ950" s="71" t="s">
        <v>9921</v>
      </c>
      <c r="AR950" s="71" t="s">
        <v>62</v>
      </c>
      <c r="AS950" s="71"/>
      <c r="AT950" s="71" t="s">
        <v>63</v>
      </c>
      <c r="AU950" s="71"/>
      <c r="AV950" s="79" t="str" cm="1">
        <f t="array" ref="AV95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50" s="79" t="str" cm="1">
        <f t="array" ref="AW95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50" s="71" t="str" cm="1">
        <f t="array" ref="AX95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50" s="71"/>
      <c r="AZ950" s="71"/>
      <c r="BA950" s="22" t="s">
        <v>9922</v>
      </c>
      <c r="BB950" s="73" t="s">
        <v>9923</v>
      </c>
      <c r="BC950" s="36"/>
      <c r="BD950" s="35"/>
    </row>
    <row r="951" spans="1:56" ht="75" customHeight="1">
      <c r="A951" s="70">
        <v>950</v>
      </c>
      <c r="B951" s="71" t="s">
        <v>9924</v>
      </c>
      <c r="C951" s="71" t="s">
        <v>773</v>
      </c>
      <c r="D951" s="71" t="s">
        <v>9925</v>
      </c>
      <c r="E951" s="71" t="s">
        <v>1479</v>
      </c>
      <c r="F951" s="71" t="s">
        <v>54</v>
      </c>
      <c r="G951" s="71" t="s">
        <v>125</v>
      </c>
      <c r="H951" s="71" t="s">
        <v>233</v>
      </c>
      <c r="I951" s="71" t="s">
        <v>1215</v>
      </c>
      <c r="J951" s="71" t="s">
        <v>1432</v>
      </c>
      <c r="K951" s="71" t="s">
        <v>243</v>
      </c>
      <c r="L951" s="71" t="s">
        <v>9926</v>
      </c>
      <c r="M951" s="71" t="s">
        <v>9927</v>
      </c>
      <c r="N951" s="71" t="s">
        <v>1505</v>
      </c>
      <c r="O951" s="71" t="s">
        <v>4237</v>
      </c>
      <c r="P951" s="71" t="s">
        <v>60</v>
      </c>
      <c r="Q951" s="71" t="s">
        <v>81</v>
      </c>
      <c r="R951" s="71" t="s">
        <v>1669</v>
      </c>
      <c r="S951" s="71" t="s">
        <v>62</v>
      </c>
      <c r="T951" s="71" t="s">
        <v>62</v>
      </c>
      <c r="U951" s="71" t="s">
        <v>62</v>
      </c>
      <c r="V951" s="71" t="s">
        <v>62</v>
      </c>
      <c r="W951" s="71" t="s">
        <v>62</v>
      </c>
      <c r="X951" s="71" t="s">
        <v>63</v>
      </c>
      <c r="Y951" s="71" t="s">
        <v>62</v>
      </c>
      <c r="Z951" s="71" t="s">
        <v>63</v>
      </c>
      <c r="AA951" s="71" t="s">
        <v>62</v>
      </c>
      <c r="AB951" s="71" t="s">
        <v>64</v>
      </c>
      <c r="AC951" s="71" t="s">
        <v>84</v>
      </c>
      <c r="AD951" s="71" t="s">
        <v>62</v>
      </c>
      <c r="AE951" s="71" t="s">
        <v>62</v>
      </c>
      <c r="AF951" s="71" t="s">
        <v>62</v>
      </c>
      <c r="AG951" s="71" t="s">
        <v>63</v>
      </c>
      <c r="AH951" s="71" t="s">
        <v>85</v>
      </c>
      <c r="AI951" s="71" t="s">
        <v>63</v>
      </c>
      <c r="AJ951" s="71" t="s">
        <v>63</v>
      </c>
      <c r="AK951" s="71" t="s">
        <v>63</v>
      </c>
      <c r="AL951" s="71" t="s">
        <v>62</v>
      </c>
      <c r="AM951" s="71" t="s">
        <v>62</v>
      </c>
      <c r="AN951" s="71" t="s">
        <v>9928</v>
      </c>
      <c r="AO951" s="71" t="s">
        <v>9929</v>
      </c>
      <c r="AP951" s="71" t="s">
        <v>9930</v>
      </c>
      <c r="AQ951" s="71" t="s">
        <v>9931</v>
      </c>
      <c r="AR951" s="71" t="s">
        <v>132</v>
      </c>
      <c r="AS951" s="71"/>
      <c r="AT951" s="71" t="s">
        <v>63</v>
      </c>
      <c r="AU951" s="71" t="s">
        <v>1713</v>
      </c>
      <c r="AV951" s="79" cm="1">
        <f t="array" ref="AV95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951" s="79" cm="1">
        <f t="array" ref="AW95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951" s="71" t="str" cm="1">
        <f t="array" ref="AX95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951" s="71" t="s">
        <v>63</v>
      </c>
      <c r="AZ951" s="71"/>
      <c r="BA951" s="71" t="s">
        <v>9932</v>
      </c>
      <c r="BB951" s="73" t="s">
        <v>9933</v>
      </c>
      <c r="BC951" s="36"/>
      <c r="BD951" s="35"/>
    </row>
    <row r="952" spans="1:56" ht="75" customHeight="1">
      <c r="A952" s="70">
        <v>951</v>
      </c>
      <c r="B952" s="71" t="s">
        <v>9934</v>
      </c>
      <c r="C952" s="71" t="s">
        <v>1716</v>
      </c>
      <c r="D952" s="71" t="s">
        <v>9935</v>
      </c>
      <c r="E952" s="71" t="s">
        <v>1751</v>
      </c>
      <c r="F952" s="71" t="s">
        <v>54</v>
      </c>
      <c r="G952" s="71" t="s">
        <v>125</v>
      </c>
      <c r="H952" s="71" t="s">
        <v>233</v>
      </c>
      <c r="I952" s="71" t="s">
        <v>608</v>
      </c>
      <c r="J952" s="71" t="s">
        <v>1432</v>
      </c>
      <c r="K952" s="71" t="s">
        <v>266</v>
      </c>
      <c r="L952" s="71" t="s">
        <v>9936</v>
      </c>
      <c r="M952" s="71" t="s">
        <v>9937</v>
      </c>
      <c r="N952" s="71" t="s">
        <v>1718</v>
      </c>
      <c r="O952" s="71" t="s">
        <v>1668</v>
      </c>
      <c r="P952" s="71" t="s">
        <v>60</v>
      </c>
      <c r="Q952" s="71" t="s">
        <v>81</v>
      </c>
      <c r="R952" s="71" t="s">
        <v>1669</v>
      </c>
      <c r="S952" s="71" t="s">
        <v>62</v>
      </c>
      <c r="T952" s="71" t="s">
        <v>62</v>
      </c>
      <c r="U952" s="71" t="s">
        <v>62</v>
      </c>
      <c r="V952" s="71" t="s">
        <v>62</v>
      </c>
      <c r="W952" s="71" t="s">
        <v>62</v>
      </c>
      <c r="X952" s="71" t="s">
        <v>62</v>
      </c>
      <c r="Y952" s="71" t="s">
        <v>62</v>
      </c>
      <c r="Z952" s="71" t="s">
        <v>63</v>
      </c>
      <c r="AA952" s="71" t="s">
        <v>62</v>
      </c>
      <c r="AB952" s="71" t="s">
        <v>64</v>
      </c>
      <c r="AC952" s="71" t="s">
        <v>84</v>
      </c>
      <c r="AD952" s="71" t="s">
        <v>62</v>
      </c>
      <c r="AE952" s="71" t="s">
        <v>62</v>
      </c>
      <c r="AF952" s="71" t="s">
        <v>63</v>
      </c>
      <c r="AG952" s="71" t="s">
        <v>63</v>
      </c>
      <c r="AH952" s="71" t="s">
        <v>85</v>
      </c>
      <c r="AI952" s="71" t="s">
        <v>63</v>
      </c>
      <c r="AJ952" s="71" t="s">
        <v>63</v>
      </c>
      <c r="AK952" s="71" t="s">
        <v>63</v>
      </c>
      <c r="AL952" s="71" t="s">
        <v>62</v>
      </c>
      <c r="AM952" s="71" t="s">
        <v>63</v>
      </c>
      <c r="AN952" s="71" t="s">
        <v>9938</v>
      </c>
      <c r="AO952" s="71" t="s">
        <v>9939</v>
      </c>
      <c r="AP952" s="71" t="s">
        <v>9940</v>
      </c>
      <c r="AQ952" s="71" t="s">
        <v>608</v>
      </c>
      <c r="AR952" s="71" t="s">
        <v>62</v>
      </c>
      <c r="AS952" s="71" t="s">
        <v>9941</v>
      </c>
      <c r="AT952" s="71" t="s">
        <v>63</v>
      </c>
      <c r="AU952" s="71" t="s">
        <v>9942</v>
      </c>
      <c r="AV952" s="79" cm="1">
        <f t="array" ref="AV95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0.03</v>
      </c>
      <c r="AW952" s="79" cm="1">
        <f t="array" ref="AW95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0.15</v>
      </c>
      <c r="AX952" s="71" t="str" cm="1">
        <f t="array" ref="AX95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multiple</v>
      </c>
      <c r="AY952" s="71" t="s">
        <v>63</v>
      </c>
      <c r="AZ952" s="71"/>
      <c r="BA952" s="71" t="s">
        <v>9943</v>
      </c>
      <c r="BB952" s="73" t="s">
        <v>6472</v>
      </c>
      <c r="BC952" s="36"/>
      <c r="BD952" s="35"/>
    </row>
    <row r="953" spans="1:56" ht="75" customHeight="1">
      <c r="A953" s="70">
        <v>952</v>
      </c>
      <c r="B953" s="71" t="s">
        <v>9944</v>
      </c>
      <c r="C953" s="71" t="s">
        <v>735</v>
      </c>
      <c r="D953" s="71" t="s">
        <v>9945</v>
      </c>
      <c r="E953" s="71" t="s">
        <v>1430</v>
      </c>
      <c r="F953" s="71" t="s">
        <v>231</v>
      </c>
      <c r="G953" s="71" t="s">
        <v>736</v>
      </c>
      <c r="H953" s="71" t="s">
        <v>217</v>
      </c>
      <c r="I953" s="71" t="s">
        <v>2157</v>
      </c>
      <c r="J953" s="71" t="s">
        <v>1432</v>
      </c>
      <c r="K953" s="71" t="s">
        <v>243</v>
      </c>
      <c r="L953" s="71" t="s">
        <v>9946</v>
      </c>
      <c r="M953" s="71" t="s">
        <v>9947</v>
      </c>
      <c r="N953" s="71"/>
      <c r="O953" s="71"/>
      <c r="P953" s="71"/>
      <c r="Q953" s="71"/>
      <c r="R953" s="71"/>
      <c r="S953" s="71"/>
      <c r="T953" s="71"/>
      <c r="U953" s="71"/>
      <c r="V953" s="71"/>
      <c r="W953" s="71"/>
      <c r="X953" s="71"/>
      <c r="Y953" s="71"/>
      <c r="Z953" s="71"/>
      <c r="AA953" s="71"/>
      <c r="AB953" s="71" t="s">
        <v>64</v>
      </c>
      <c r="AC953" s="71" t="s">
        <v>65</v>
      </c>
      <c r="AD953" s="71" t="s">
        <v>62</v>
      </c>
      <c r="AE953" s="71" t="s">
        <v>62</v>
      </c>
      <c r="AF953" s="71" t="s">
        <v>63</v>
      </c>
      <c r="AG953" s="71"/>
      <c r="AH953" s="71" t="s">
        <v>1515</v>
      </c>
      <c r="AI953" s="71" t="s">
        <v>63</v>
      </c>
      <c r="AJ953" s="71" t="s">
        <v>63</v>
      </c>
      <c r="AK953" s="71" t="s">
        <v>63</v>
      </c>
      <c r="AL953" s="71" t="s">
        <v>63</v>
      </c>
      <c r="AM953" s="71" t="s">
        <v>63</v>
      </c>
      <c r="AN953" s="71"/>
      <c r="AO953" s="71"/>
      <c r="AP953" s="71" t="s">
        <v>9948</v>
      </c>
      <c r="AQ953" s="71" t="s">
        <v>250</v>
      </c>
      <c r="AR953" s="71" t="s">
        <v>62</v>
      </c>
      <c r="AS953" s="71"/>
      <c r="AT953" s="71" t="s">
        <v>63</v>
      </c>
      <c r="AU953" s="71"/>
      <c r="AV953" s="79" t="str" cm="1">
        <f t="array" ref="AV95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53" s="79" t="str" cm="1">
        <f t="array" ref="AW95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53" s="71" t="str" cm="1">
        <f t="array" ref="AX95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53" s="71"/>
      <c r="AZ953" s="71"/>
      <c r="BA953" s="71" t="s">
        <v>9949</v>
      </c>
      <c r="BB953" s="73" t="s">
        <v>9950</v>
      </c>
      <c r="BC953" s="36"/>
      <c r="BD953" s="35"/>
    </row>
    <row r="954" spans="1:56" ht="75" customHeight="1">
      <c r="A954" s="70">
        <v>953</v>
      </c>
      <c r="B954" s="71" t="s">
        <v>9951</v>
      </c>
      <c r="C954" s="71" t="s">
        <v>264</v>
      </c>
      <c r="D954" s="71" t="s">
        <v>9952</v>
      </c>
      <c r="E954" s="71" t="s">
        <v>1479</v>
      </c>
      <c r="F954" s="71" t="s">
        <v>54</v>
      </c>
      <c r="G954" s="71" t="s">
        <v>125</v>
      </c>
      <c r="H954" s="71" t="s">
        <v>233</v>
      </c>
      <c r="I954" s="71" t="s">
        <v>2046</v>
      </c>
      <c r="J954" s="71" t="s">
        <v>1432</v>
      </c>
      <c r="K954" s="71" t="s">
        <v>243</v>
      </c>
      <c r="L954" s="71" t="s">
        <v>9953</v>
      </c>
      <c r="M954" s="71" t="s">
        <v>9954</v>
      </c>
      <c r="N954" s="71" t="s">
        <v>1502</v>
      </c>
      <c r="O954" s="71" t="s">
        <v>1668</v>
      </c>
      <c r="P954" s="71" t="s">
        <v>60</v>
      </c>
      <c r="Q954" s="71" t="s">
        <v>81</v>
      </c>
      <c r="R954" s="71" t="s">
        <v>1669</v>
      </c>
      <c r="S954" s="71" t="s">
        <v>62</v>
      </c>
      <c r="T954" s="71" t="s">
        <v>62</v>
      </c>
      <c r="U954" s="71" t="s">
        <v>63</v>
      </c>
      <c r="V954" s="71" t="s">
        <v>62</v>
      </c>
      <c r="W954" s="71" t="s">
        <v>63</v>
      </c>
      <c r="X954" s="71" t="s">
        <v>63</v>
      </c>
      <c r="Y954" s="71" t="s">
        <v>62</v>
      </c>
      <c r="Z954" s="71" t="s">
        <v>63</v>
      </c>
      <c r="AA954" s="71" t="s">
        <v>63</v>
      </c>
      <c r="AB954" s="71" t="s">
        <v>64</v>
      </c>
      <c r="AC954" s="71" t="s">
        <v>84</v>
      </c>
      <c r="AD954" s="71" t="s">
        <v>62</v>
      </c>
      <c r="AE954" s="71" t="s">
        <v>62</v>
      </c>
      <c r="AF954" s="71" t="s">
        <v>63</v>
      </c>
      <c r="AG954" s="71" t="s">
        <v>63</v>
      </c>
      <c r="AH954" s="71" t="s">
        <v>85</v>
      </c>
      <c r="AI954" s="71" t="s">
        <v>63</v>
      </c>
      <c r="AJ954" s="71" t="s">
        <v>63</v>
      </c>
      <c r="AK954" s="71" t="s">
        <v>63</v>
      </c>
      <c r="AL954" s="71" t="s">
        <v>62</v>
      </c>
      <c r="AM954" s="71" t="s">
        <v>63</v>
      </c>
      <c r="AN954" s="71" t="s">
        <v>9955</v>
      </c>
      <c r="AO954" s="71" t="s">
        <v>9956</v>
      </c>
      <c r="AP954" s="71" t="s">
        <v>9957</v>
      </c>
      <c r="AQ954" s="71" t="s">
        <v>9958</v>
      </c>
      <c r="AR954" s="71" t="s">
        <v>62</v>
      </c>
      <c r="AS954" s="71"/>
      <c r="AT954" s="71" t="s">
        <v>62</v>
      </c>
      <c r="AU954" s="71" t="s">
        <v>72</v>
      </c>
      <c r="AV954" s="79" t="str" cm="1">
        <f t="array" ref="AV95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54" s="79" t="str" cm="1">
        <f t="array" ref="AW95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54" s="71" t="str" cm="1">
        <f t="array" ref="AX95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954" s="71" t="s">
        <v>63</v>
      </c>
      <c r="AZ954" s="71"/>
      <c r="BA954" s="22" t="s">
        <v>9959</v>
      </c>
      <c r="BB954" s="73"/>
      <c r="BC954" s="36"/>
      <c r="BD954" s="35"/>
    </row>
    <row r="955" spans="1:56" ht="75" customHeight="1">
      <c r="A955" s="70">
        <v>954</v>
      </c>
      <c r="B955" s="71" t="s">
        <v>7166</v>
      </c>
      <c r="C955" s="71" t="s">
        <v>735</v>
      </c>
      <c r="D955" s="71" t="s">
        <v>9960</v>
      </c>
      <c r="E955" s="71" t="s">
        <v>1502</v>
      </c>
      <c r="F955" s="71" t="s">
        <v>231</v>
      </c>
      <c r="G955" s="71" t="s">
        <v>736</v>
      </c>
      <c r="H955" s="71" t="s">
        <v>217</v>
      </c>
      <c r="I955" s="71" t="s">
        <v>935</v>
      </c>
      <c r="J955" s="71" t="s">
        <v>1432</v>
      </c>
      <c r="K955" s="71" t="s">
        <v>218</v>
      </c>
      <c r="L955" s="71" t="s">
        <v>9961</v>
      </c>
      <c r="M955" s="71" t="s">
        <v>9962</v>
      </c>
      <c r="N955" s="71"/>
      <c r="O955" s="71"/>
      <c r="P955" s="71"/>
      <c r="Q955" s="71"/>
      <c r="R955" s="71"/>
      <c r="S955" s="71"/>
      <c r="T955" s="71"/>
      <c r="U955" s="71"/>
      <c r="V955" s="71"/>
      <c r="W955" s="71"/>
      <c r="X955" s="71"/>
      <c r="Y955" s="71"/>
      <c r="Z955" s="71"/>
      <c r="AA955" s="71"/>
      <c r="AB955" s="71" t="s">
        <v>64</v>
      </c>
      <c r="AC955" s="71" t="s">
        <v>65</v>
      </c>
      <c r="AD955" s="71" t="s">
        <v>62</v>
      </c>
      <c r="AE955" s="71" t="s">
        <v>62</v>
      </c>
      <c r="AF955" s="71" t="s">
        <v>63</v>
      </c>
      <c r="AG955" s="71"/>
      <c r="AH955" s="71" t="s">
        <v>915</v>
      </c>
      <c r="AI955" s="71" t="s">
        <v>63</v>
      </c>
      <c r="AJ955" s="71" t="s">
        <v>63</v>
      </c>
      <c r="AK955" s="71" t="s">
        <v>63</v>
      </c>
      <c r="AL955" s="71" t="s">
        <v>62</v>
      </c>
      <c r="AM955" s="71" t="s">
        <v>63</v>
      </c>
      <c r="AN955" s="71"/>
      <c r="AO955" s="71"/>
      <c r="AP955" s="71" t="s">
        <v>9963</v>
      </c>
      <c r="AQ955" s="71" t="s">
        <v>935</v>
      </c>
      <c r="AR955" s="71" t="s">
        <v>62</v>
      </c>
      <c r="AS955" s="71"/>
      <c r="AT955" s="71" t="s">
        <v>63</v>
      </c>
      <c r="AU955" s="71"/>
      <c r="AV955" s="79" t="str" cm="1">
        <f t="array" ref="AV95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55" s="79" t="str" cm="1">
        <f t="array" ref="AW95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55" s="71" t="str" cm="1">
        <f t="array" ref="AX95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55" s="71"/>
      <c r="AZ955" s="71"/>
      <c r="BA955" s="71" t="s">
        <v>9964</v>
      </c>
      <c r="BB955" s="73" t="s">
        <v>9965</v>
      </c>
      <c r="BC955" s="36"/>
      <c r="BD955" s="35"/>
    </row>
    <row r="956" spans="1:56" ht="75" customHeight="1">
      <c r="A956" s="70">
        <v>955</v>
      </c>
      <c r="B956" s="71" t="s">
        <v>9966</v>
      </c>
      <c r="C956" s="71" t="s">
        <v>735</v>
      </c>
      <c r="D956" s="71" t="s">
        <v>9967</v>
      </c>
      <c r="E956" s="71" t="s">
        <v>1430</v>
      </c>
      <c r="F956" s="71" t="s">
        <v>231</v>
      </c>
      <c r="G956" s="71" t="s">
        <v>736</v>
      </c>
      <c r="H956" s="71" t="s">
        <v>217</v>
      </c>
      <c r="I956" s="71" t="s">
        <v>1215</v>
      </c>
      <c r="J956" s="71" t="s">
        <v>1432</v>
      </c>
      <c r="K956" s="71" t="s">
        <v>243</v>
      </c>
      <c r="L956" s="71" t="s">
        <v>9968</v>
      </c>
      <c r="M956" s="71" t="s">
        <v>9969</v>
      </c>
      <c r="N956" s="71"/>
      <c r="O956" s="71"/>
      <c r="P956" s="71"/>
      <c r="Q956" s="71"/>
      <c r="R956" s="71"/>
      <c r="S956" s="71"/>
      <c r="T956" s="71"/>
      <c r="U956" s="71"/>
      <c r="V956" s="71"/>
      <c r="W956" s="71"/>
      <c r="X956" s="71"/>
      <c r="Y956" s="71"/>
      <c r="Z956" s="71"/>
      <c r="AA956" s="71"/>
      <c r="AB956" s="71" t="s">
        <v>64</v>
      </c>
      <c r="AC956" s="71" t="s">
        <v>65</v>
      </c>
      <c r="AD956" s="71" t="s">
        <v>62</v>
      </c>
      <c r="AE956" s="71" t="s">
        <v>62</v>
      </c>
      <c r="AF956" s="71" t="s">
        <v>63</v>
      </c>
      <c r="AG956" s="71"/>
      <c r="AH956" s="71" t="s">
        <v>66</v>
      </c>
      <c r="AI956" s="71" t="s">
        <v>63</v>
      </c>
      <c r="AJ956" s="71" t="s">
        <v>63</v>
      </c>
      <c r="AK956" s="71" t="s">
        <v>63</v>
      </c>
      <c r="AL956" s="71" t="s">
        <v>62</v>
      </c>
      <c r="AM956" s="71" t="s">
        <v>63</v>
      </c>
      <c r="AN956" s="71"/>
      <c r="AO956" s="71"/>
      <c r="AP956" s="71" t="s">
        <v>9970</v>
      </c>
      <c r="AQ956" s="71" t="s">
        <v>1215</v>
      </c>
      <c r="AR956" s="71" t="s">
        <v>62</v>
      </c>
      <c r="AS956" s="71"/>
      <c r="AT956" s="71" t="s">
        <v>63</v>
      </c>
      <c r="AU956" s="71"/>
      <c r="AV956" s="79" t="str" cm="1">
        <f t="array" ref="AV95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56" s="79" t="str" cm="1">
        <f t="array" ref="AW95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56" s="71" t="str" cm="1">
        <f t="array" ref="AX95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56" s="71"/>
      <c r="AZ956" s="71"/>
      <c r="BA956" s="71" t="s">
        <v>9971</v>
      </c>
      <c r="BB956" s="73" t="s">
        <v>9972</v>
      </c>
      <c r="BC956" s="36"/>
      <c r="BD956" s="35"/>
    </row>
    <row r="957" spans="1:56" ht="75" customHeight="1">
      <c r="A957" s="70">
        <v>956</v>
      </c>
      <c r="B957" s="71" t="s">
        <v>8516</v>
      </c>
      <c r="C957" s="71" t="s">
        <v>735</v>
      </c>
      <c r="D957" s="71" t="s">
        <v>9973</v>
      </c>
      <c r="E957" s="71" t="s">
        <v>4416</v>
      </c>
      <c r="F957" s="71" t="s">
        <v>231</v>
      </c>
      <c r="G957" s="71" t="s">
        <v>736</v>
      </c>
      <c r="H957" s="71" t="s">
        <v>217</v>
      </c>
      <c r="I957" s="71" t="s">
        <v>790</v>
      </c>
      <c r="J957" s="71" t="s">
        <v>1432</v>
      </c>
      <c r="K957" s="71" t="s">
        <v>218</v>
      </c>
      <c r="L957" s="71" t="s">
        <v>9974</v>
      </c>
      <c r="M957" s="71" t="s">
        <v>9975</v>
      </c>
      <c r="N957" s="71"/>
      <c r="O957" s="71"/>
      <c r="P957" s="71"/>
      <c r="Q957" s="71"/>
      <c r="R957" s="71"/>
      <c r="S957" s="71"/>
      <c r="T957" s="71"/>
      <c r="U957" s="71"/>
      <c r="V957" s="71"/>
      <c r="W957" s="71"/>
      <c r="X957" s="71"/>
      <c r="Y957" s="71"/>
      <c r="Z957" s="71"/>
      <c r="AA957" s="71"/>
      <c r="AB957" s="71" t="s">
        <v>64</v>
      </c>
      <c r="AC957" s="71" t="s">
        <v>65</v>
      </c>
      <c r="AD957" s="71" t="s">
        <v>62</v>
      </c>
      <c r="AE957" s="71" t="s">
        <v>62</v>
      </c>
      <c r="AF957" s="71" t="s">
        <v>63</v>
      </c>
      <c r="AG957" s="71"/>
      <c r="AH957" s="71" t="s">
        <v>66</v>
      </c>
      <c r="AI957" s="71" t="s">
        <v>63</v>
      </c>
      <c r="AJ957" s="71" t="s">
        <v>63</v>
      </c>
      <c r="AK957" s="71" t="s">
        <v>63</v>
      </c>
      <c r="AL957" s="71" t="s">
        <v>62</v>
      </c>
      <c r="AM957" s="71" t="s">
        <v>63</v>
      </c>
      <c r="AN957" s="71"/>
      <c r="AO957" s="71"/>
      <c r="AP957" s="71" t="s">
        <v>9976</v>
      </c>
      <c r="AQ957" s="71" t="s">
        <v>790</v>
      </c>
      <c r="AR957" s="71" t="s">
        <v>62</v>
      </c>
      <c r="AS957" s="71"/>
      <c r="AT957" s="71" t="s">
        <v>63</v>
      </c>
      <c r="AU957" s="71"/>
      <c r="AV957" s="79" t="str" cm="1">
        <f t="array" ref="AV95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57" s="79" t="str" cm="1">
        <f t="array" ref="AW95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57" s="71" t="str" cm="1">
        <f t="array" ref="AX95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57" s="71"/>
      <c r="AZ957" s="71"/>
      <c r="BA957" s="71" t="s">
        <v>9977</v>
      </c>
      <c r="BB957" s="73" t="s">
        <v>9978</v>
      </c>
      <c r="BC957" s="36"/>
      <c r="BD957" s="35"/>
    </row>
    <row r="958" spans="1:56" ht="75" customHeight="1">
      <c r="A958" s="70">
        <v>957</v>
      </c>
      <c r="B958" s="71" t="s">
        <v>9979</v>
      </c>
      <c r="C958" s="71" t="s">
        <v>735</v>
      </c>
      <c r="D958" s="71" t="s">
        <v>9980</v>
      </c>
      <c r="E958" s="71" t="s">
        <v>1479</v>
      </c>
      <c r="F958" s="71" t="s">
        <v>231</v>
      </c>
      <c r="G958" s="71" t="s">
        <v>736</v>
      </c>
      <c r="H958" s="71" t="s">
        <v>217</v>
      </c>
      <c r="I958" s="71" t="s">
        <v>790</v>
      </c>
      <c r="J958" s="71" t="s">
        <v>1432</v>
      </c>
      <c r="K958" s="71" t="s">
        <v>218</v>
      </c>
      <c r="L958" s="71" t="s">
        <v>9981</v>
      </c>
      <c r="M958" s="71" t="s">
        <v>9982</v>
      </c>
      <c r="N958" s="71"/>
      <c r="O958" s="71"/>
      <c r="P958" s="71"/>
      <c r="Q958" s="71"/>
      <c r="R958" s="71"/>
      <c r="S958" s="71"/>
      <c r="T958" s="71"/>
      <c r="U958" s="71"/>
      <c r="V958" s="71"/>
      <c r="W958" s="71"/>
      <c r="X958" s="71"/>
      <c r="Y958" s="71"/>
      <c r="Z958" s="71"/>
      <c r="AA958" s="71"/>
      <c r="AB958" s="71" t="s">
        <v>1692</v>
      </c>
      <c r="AC958" s="71" t="s">
        <v>65</v>
      </c>
      <c r="AD958" s="71" t="s">
        <v>62</v>
      </c>
      <c r="AE958" s="71" t="s">
        <v>62</v>
      </c>
      <c r="AF958" s="71" t="s">
        <v>63</v>
      </c>
      <c r="AG958" s="71"/>
      <c r="AH958" s="71" t="s">
        <v>66</v>
      </c>
      <c r="AI958" s="71" t="s">
        <v>63</v>
      </c>
      <c r="AJ958" s="71" t="s">
        <v>63</v>
      </c>
      <c r="AK958" s="71" t="s">
        <v>63</v>
      </c>
      <c r="AL958" s="71" t="s">
        <v>62</v>
      </c>
      <c r="AM958" s="71" t="s">
        <v>63</v>
      </c>
      <c r="AN958" s="71"/>
      <c r="AO958" s="71"/>
      <c r="AP958" s="71" t="s">
        <v>9983</v>
      </c>
      <c r="AQ958" s="71" t="s">
        <v>9984</v>
      </c>
      <c r="AR958" s="71" t="s">
        <v>62</v>
      </c>
      <c r="AS958" s="71"/>
      <c r="AT958" s="71" t="s">
        <v>63</v>
      </c>
      <c r="AU958" s="71"/>
      <c r="AV958" s="79" t="str" cm="1">
        <f t="array" ref="AV95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58" s="79" t="str" cm="1">
        <f t="array" ref="AW95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58" s="71" t="str" cm="1">
        <f t="array" ref="AX95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58" s="71"/>
      <c r="AZ958" s="71"/>
      <c r="BA958" s="22" t="s">
        <v>9985</v>
      </c>
      <c r="BB958" s="73" t="s">
        <v>9986</v>
      </c>
      <c r="BC958" s="36"/>
      <c r="BD958" s="35"/>
    </row>
    <row r="959" spans="1:56" ht="75" customHeight="1">
      <c r="A959" s="70">
        <v>958</v>
      </c>
      <c r="B959" s="71" t="s">
        <v>9987</v>
      </c>
      <c r="C959" s="71" t="s">
        <v>735</v>
      </c>
      <c r="D959" s="71" t="s">
        <v>9988</v>
      </c>
      <c r="E959" s="71" t="s">
        <v>1478</v>
      </c>
      <c r="F959" s="71" t="s">
        <v>231</v>
      </c>
      <c r="G959" s="71" t="s">
        <v>736</v>
      </c>
      <c r="H959" s="71" t="s">
        <v>217</v>
      </c>
      <c r="I959" s="71" t="s">
        <v>1215</v>
      </c>
      <c r="J959" s="71" t="s">
        <v>1432</v>
      </c>
      <c r="K959" s="71" t="s">
        <v>243</v>
      </c>
      <c r="L959" s="71" t="s">
        <v>9989</v>
      </c>
      <c r="M959" s="71" t="s">
        <v>9990</v>
      </c>
      <c r="N959" s="71"/>
      <c r="O959" s="71"/>
      <c r="P959" s="71"/>
      <c r="Q959" s="71"/>
      <c r="R959" s="71"/>
      <c r="S959" s="71"/>
      <c r="T959" s="71"/>
      <c r="U959" s="71"/>
      <c r="V959" s="71"/>
      <c r="W959" s="71"/>
      <c r="X959" s="71"/>
      <c r="Y959" s="71"/>
      <c r="Z959" s="71"/>
      <c r="AA959" s="71"/>
      <c r="AB959" s="71" t="s">
        <v>64</v>
      </c>
      <c r="AC959" s="71" t="s">
        <v>65</v>
      </c>
      <c r="AD959" s="71" t="s">
        <v>62</v>
      </c>
      <c r="AE959" s="71" t="s">
        <v>62</v>
      </c>
      <c r="AF959" s="71" t="s">
        <v>63</v>
      </c>
      <c r="AG959" s="71"/>
      <c r="AH959" s="71" t="s">
        <v>66</v>
      </c>
      <c r="AI959" s="71" t="s">
        <v>63</v>
      </c>
      <c r="AJ959" s="71" t="s">
        <v>63</v>
      </c>
      <c r="AK959" s="71" t="s">
        <v>63</v>
      </c>
      <c r="AL959" s="71" t="s">
        <v>62</v>
      </c>
      <c r="AM959" s="71" t="s">
        <v>63</v>
      </c>
      <c r="AN959" s="71"/>
      <c r="AO959" s="71"/>
      <c r="AP959" s="71" t="s">
        <v>9991</v>
      </c>
      <c r="AQ959" s="71" t="s">
        <v>1215</v>
      </c>
      <c r="AR959" s="71" t="s">
        <v>62</v>
      </c>
      <c r="AS959" s="71"/>
      <c r="AT959" s="71" t="s">
        <v>63</v>
      </c>
      <c r="AU959" s="71"/>
      <c r="AV959" s="79" t="str" cm="1">
        <f t="array" ref="AV95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59" s="79" t="str" cm="1">
        <f t="array" ref="AW95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59" s="71" t="str" cm="1">
        <f t="array" ref="AX95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59" s="71"/>
      <c r="AZ959" s="71"/>
      <c r="BA959" s="71" t="s">
        <v>9992</v>
      </c>
      <c r="BB959" s="73" t="s">
        <v>9993</v>
      </c>
      <c r="BC959" s="36"/>
      <c r="BD959" s="35"/>
    </row>
    <row r="960" spans="1:56" ht="75" customHeight="1">
      <c r="A960" s="70">
        <v>959</v>
      </c>
      <c r="B960" s="71" t="s">
        <v>9994</v>
      </c>
      <c r="C960" s="71" t="s">
        <v>1142</v>
      </c>
      <c r="D960" s="71" t="s">
        <v>9995</v>
      </c>
      <c r="E960" s="71" t="s">
        <v>1430</v>
      </c>
      <c r="F960" s="71" t="s">
        <v>231</v>
      </c>
      <c r="G960" s="71" t="s">
        <v>786</v>
      </c>
      <c r="H960" s="71" t="s">
        <v>217</v>
      </c>
      <c r="I960" s="71" t="s">
        <v>250</v>
      </c>
      <c r="J960" s="71" t="s">
        <v>1432</v>
      </c>
      <c r="K960" s="71" t="s">
        <v>243</v>
      </c>
      <c r="L960" s="71" t="s">
        <v>9996</v>
      </c>
      <c r="M960" s="71" t="s">
        <v>9997</v>
      </c>
      <c r="N960" s="71"/>
      <c r="O960" s="71"/>
      <c r="P960" s="71"/>
      <c r="Q960" s="71"/>
      <c r="R960" s="71"/>
      <c r="S960" s="71"/>
      <c r="T960" s="71"/>
      <c r="U960" s="71"/>
      <c r="V960" s="71"/>
      <c r="W960" s="71"/>
      <c r="X960" s="71"/>
      <c r="Y960" s="71"/>
      <c r="Z960" s="71"/>
      <c r="AA960" s="71"/>
      <c r="AB960" s="71" t="s">
        <v>64</v>
      </c>
      <c r="AC960" s="71" t="s">
        <v>65</v>
      </c>
      <c r="AD960" s="71" t="s">
        <v>62</v>
      </c>
      <c r="AE960" s="71" t="s">
        <v>62</v>
      </c>
      <c r="AF960" s="71" t="s">
        <v>62</v>
      </c>
      <c r="AG960" s="71"/>
      <c r="AH960" s="71" t="s">
        <v>66</v>
      </c>
      <c r="AI960" s="71" t="s">
        <v>63</v>
      </c>
      <c r="AJ960" s="71" t="s">
        <v>63</v>
      </c>
      <c r="AK960" s="71" t="s">
        <v>63</v>
      </c>
      <c r="AL960" s="71" t="s">
        <v>63</v>
      </c>
      <c r="AM960" s="71" t="s">
        <v>63</v>
      </c>
      <c r="AN960" s="71"/>
      <c r="AO960" s="71"/>
      <c r="AP960" s="71" t="s">
        <v>9998</v>
      </c>
      <c r="AQ960" s="71" t="s">
        <v>9999</v>
      </c>
      <c r="AR960" s="71" t="s">
        <v>62</v>
      </c>
      <c r="AS960" s="71"/>
      <c r="AT960" s="71" t="s">
        <v>63</v>
      </c>
      <c r="AU960" s="71"/>
      <c r="AV960" s="79" t="str" cm="1">
        <f t="array" ref="AV96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60" s="79" t="str" cm="1">
        <f t="array" ref="AW96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60" s="71" t="str" cm="1">
        <f t="array" ref="AX96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60" s="71"/>
      <c r="AZ960" s="71"/>
      <c r="BA960" s="22" t="s">
        <v>10000</v>
      </c>
      <c r="BB960" s="73" t="s">
        <v>10001</v>
      </c>
      <c r="BC960" s="36"/>
      <c r="BD960" s="35"/>
    </row>
    <row r="961" spans="1:56" ht="75" customHeight="1">
      <c r="A961" s="70">
        <v>960</v>
      </c>
      <c r="B961" s="71" t="s">
        <v>10002</v>
      </c>
      <c r="C961" s="71" t="s">
        <v>735</v>
      </c>
      <c r="D961" s="71" t="s">
        <v>10003</v>
      </c>
      <c r="E961" s="71" t="s">
        <v>1494</v>
      </c>
      <c r="F961" s="71" t="s">
        <v>231</v>
      </c>
      <c r="G961" s="71" t="s">
        <v>736</v>
      </c>
      <c r="H961" s="71" t="s">
        <v>217</v>
      </c>
      <c r="I961" s="71" t="s">
        <v>842</v>
      </c>
      <c r="J961" s="71" t="s">
        <v>1432</v>
      </c>
      <c r="K961" s="71" t="s">
        <v>315</v>
      </c>
      <c r="L961" s="71" t="s">
        <v>10004</v>
      </c>
      <c r="M961" s="71" t="s">
        <v>10005</v>
      </c>
      <c r="N961" s="71"/>
      <c r="O961" s="71"/>
      <c r="P961" s="71"/>
      <c r="Q961" s="71"/>
      <c r="R961" s="71"/>
      <c r="S961" s="71"/>
      <c r="T961" s="71"/>
      <c r="U961" s="71"/>
      <c r="V961" s="71"/>
      <c r="W961" s="71"/>
      <c r="X961" s="71"/>
      <c r="Y961" s="71"/>
      <c r="Z961" s="71"/>
      <c r="AA961" s="71"/>
      <c r="AB961" s="71" t="s">
        <v>64</v>
      </c>
      <c r="AC961" s="71" t="s">
        <v>65</v>
      </c>
      <c r="AD961" s="71" t="s">
        <v>62</v>
      </c>
      <c r="AE961" s="71" t="s">
        <v>63</v>
      </c>
      <c r="AF961" s="71" t="s">
        <v>63</v>
      </c>
      <c r="AG961" s="71"/>
      <c r="AH961" s="71" t="s">
        <v>66</v>
      </c>
      <c r="AI961" s="71" t="s">
        <v>63</v>
      </c>
      <c r="AJ961" s="71" t="s">
        <v>63</v>
      </c>
      <c r="AK961" s="71" t="s">
        <v>63</v>
      </c>
      <c r="AL961" s="71" t="s">
        <v>62</v>
      </c>
      <c r="AM961" s="71" t="s">
        <v>63</v>
      </c>
      <c r="AN961" s="71"/>
      <c r="AO961" s="71"/>
      <c r="AP961" s="71" t="s">
        <v>10006</v>
      </c>
      <c r="AQ961" s="71" t="s">
        <v>465</v>
      </c>
      <c r="AR961" s="71" t="s">
        <v>63</v>
      </c>
      <c r="AS961" s="71"/>
      <c r="AT961" s="71" t="s">
        <v>63</v>
      </c>
      <c r="AU961" s="71"/>
      <c r="AV961" s="79" t="str" cm="1">
        <f t="array" ref="AV96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61" s="79" t="str" cm="1">
        <f t="array" ref="AW96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61" s="71" t="str" cm="1">
        <f t="array" ref="AX96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61" s="71"/>
      <c r="AZ961" s="71"/>
      <c r="BA961" s="71" t="s">
        <v>10007</v>
      </c>
      <c r="BB961" s="73" t="s">
        <v>10008</v>
      </c>
      <c r="BC961" s="36"/>
      <c r="BD961" s="35"/>
    </row>
    <row r="962" spans="1:56" ht="75" customHeight="1">
      <c r="A962" s="70">
        <v>961</v>
      </c>
      <c r="B962" s="71" t="s">
        <v>10009</v>
      </c>
      <c r="C962" s="71" t="s">
        <v>1142</v>
      </c>
      <c r="D962" s="71" t="s">
        <v>10010</v>
      </c>
      <c r="E962" s="71" t="s">
        <v>1452</v>
      </c>
      <c r="F962" s="71" t="s">
        <v>231</v>
      </c>
      <c r="G962" s="71" t="s">
        <v>736</v>
      </c>
      <c r="H962" s="71" t="s">
        <v>217</v>
      </c>
      <c r="I962" s="71" t="s">
        <v>1215</v>
      </c>
      <c r="J962" s="71" t="s">
        <v>1432</v>
      </c>
      <c r="K962" s="71" t="s">
        <v>243</v>
      </c>
      <c r="L962" s="71" t="s">
        <v>10011</v>
      </c>
      <c r="M962" s="71" t="s">
        <v>10012</v>
      </c>
      <c r="N962" s="71"/>
      <c r="O962" s="71"/>
      <c r="P962" s="71"/>
      <c r="Q962" s="71"/>
      <c r="R962" s="71"/>
      <c r="S962" s="71"/>
      <c r="T962" s="71"/>
      <c r="U962" s="71"/>
      <c r="V962" s="71"/>
      <c r="W962" s="71"/>
      <c r="X962" s="71"/>
      <c r="Y962" s="71"/>
      <c r="Z962" s="71"/>
      <c r="AA962" s="71"/>
      <c r="AB962" s="71" t="s">
        <v>64</v>
      </c>
      <c r="AC962" s="71" t="s">
        <v>65</v>
      </c>
      <c r="AD962" s="71" t="s">
        <v>62</v>
      </c>
      <c r="AE962" s="71" t="s">
        <v>62</v>
      </c>
      <c r="AF962" s="71" t="s">
        <v>63</v>
      </c>
      <c r="AG962" s="71"/>
      <c r="AH962" s="71" t="s">
        <v>66</v>
      </c>
      <c r="AI962" s="71" t="s">
        <v>63</v>
      </c>
      <c r="AJ962" s="71" t="s">
        <v>63</v>
      </c>
      <c r="AK962" s="71" t="s">
        <v>63</v>
      </c>
      <c r="AL962" s="71" t="s">
        <v>63</v>
      </c>
      <c r="AM962" s="71" t="s">
        <v>63</v>
      </c>
      <c r="AN962" s="71"/>
      <c r="AO962" s="71"/>
      <c r="AP962" s="71" t="s">
        <v>10013</v>
      </c>
      <c r="AQ962" s="71" t="s">
        <v>10014</v>
      </c>
      <c r="AR962" s="71" t="s">
        <v>62</v>
      </c>
      <c r="AS962" s="71"/>
      <c r="AT962" s="71" t="s">
        <v>63</v>
      </c>
      <c r="AU962" s="71"/>
      <c r="AV962" s="79" t="str" cm="1">
        <f t="array" ref="AV96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62" s="79" t="str" cm="1">
        <f t="array" ref="AW96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62" s="71" t="str" cm="1">
        <f t="array" ref="AX96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62" s="71"/>
      <c r="AZ962" s="71"/>
      <c r="BA962" s="71" t="s">
        <v>10015</v>
      </c>
      <c r="BB962" s="73" t="s">
        <v>1646</v>
      </c>
      <c r="BC962" s="36"/>
      <c r="BD962" s="35"/>
    </row>
    <row r="963" spans="1:56" ht="75" customHeight="1">
      <c r="A963" s="70">
        <v>962</v>
      </c>
      <c r="B963" s="71" t="s">
        <v>1492</v>
      </c>
      <c r="C963" s="71" t="s">
        <v>735</v>
      </c>
      <c r="D963" s="71" t="s">
        <v>10016</v>
      </c>
      <c r="E963" s="71" t="s">
        <v>1430</v>
      </c>
      <c r="F963" s="71" t="s">
        <v>231</v>
      </c>
      <c r="G963" s="71" t="s">
        <v>584</v>
      </c>
      <c r="H963" s="71" t="s">
        <v>217</v>
      </c>
      <c r="I963" s="71" t="s">
        <v>285</v>
      </c>
      <c r="J963" s="71" t="s">
        <v>1432</v>
      </c>
      <c r="K963" s="71" t="s">
        <v>279</v>
      </c>
      <c r="L963" s="71" t="s">
        <v>10017</v>
      </c>
      <c r="M963" s="71" t="s">
        <v>10018</v>
      </c>
      <c r="N963" s="71"/>
      <c r="O963" s="71"/>
      <c r="P963" s="71"/>
      <c r="Q963" s="71"/>
      <c r="R963" s="71"/>
      <c r="S963" s="71"/>
      <c r="T963" s="71"/>
      <c r="U963" s="71"/>
      <c r="V963" s="71"/>
      <c r="W963" s="71"/>
      <c r="X963" s="71"/>
      <c r="Y963" s="71"/>
      <c r="Z963" s="71"/>
      <c r="AA963" s="71"/>
      <c r="AB963" s="71" t="s">
        <v>64</v>
      </c>
      <c r="AC963" s="71" t="s">
        <v>65</v>
      </c>
      <c r="AD963" s="71" t="s">
        <v>62</v>
      </c>
      <c r="AE963" s="71" t="s">
        <v>62</v>
      </c>
      <c r="AF963" s="71" t="s">
        <v>63</v>
      </c>
      <c r="AG963" s="71"/>
      <c r="AH963" s="71" t="s">
        <v>66</v>
      </c>
      <c r="AI963" s="71" t="s">
        <v>63</v>
      </c>
      <c r="AJ963" s="71" t="s">
        <v>63</v>
      </c>
      <c r="AK963" s="71" t="s">
        <v>63</v>
      </c>
      <c r="AL963" s="71" t="s">
        <v>62</v>
      </c>
      <c r="AM963" s="71" t="s">
        <v>63</v>
      </c>
      <c r="AN963" s="71"/>
      <c r="AO963" s="71"/>
      <c r="AP963" s="71" t="s">
        <v>1497</v>
      </c>
      <c r="AQ963" s="71" t="s">
        <v>285</v>
      </c>
      <c r="AR963" s="71" t="s">
        <v>62</v>
      </c>
      <c r="AS963" s="71"/>
      <c r="AT963" s="71" t="s">
        <v>63</v>
      </c>
      <c r="AU963" s="71"/>
      <c r="AV963" s="79" t="str" cm="1">
        <f t="array" ref="AV96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63" s="79" t="str" cm="1">
        <f t="array" ref="AW96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63" s="71" t="str" cm="1">
        <f t="array" ref="AX96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63" s="71"/>
      <c r="AZ963" s="71"/>
      <c r="BA963" s="71" t="s">
        <v>10019</v>
      </c>
      <c r="BB963" s="73" t="s">
        <v>1499</v>
      </c>
      <c r="BC963" s="36"/>
      <c r="BD963" s="35"/>
    </row>
    <row r="964" spans="1:56" ht="75" customHeight="1">
      <c r="A964" s="70">
        <v>963</v>
      </c>
      <c r="B964" s="71" t="s">
        <v>10020</v>
      </c>
      <c r="C964" s="71" t="s">
        <v>735</v>
      </c>
      <c r="D964" s="71" t="s">
        <v>10021</v>
      </c>
      <c r="E964" s="71" t="s">
        <v>1430</v>
      </c>
      <c r="F964" s="71" t="s">
        <v>231</v>
      </c>
      <c r="G964" s="71" t="s">
        <v>736</v>
      </c>
      <c r="H964" s="71" t="s">
        <v>233</v>
      </c>
      <c r="I964" s="71" t="s">
        <v>285</v>
      </c>
      <c r="J964" s="71" t="s">
        <v>1432</v>
      </c>
      <c r="K964" s="71" t="s">
        <v>279</v>
      </c>
      <c r="L964" s="71" t="s">
        <v>10022</v>
      </c>
      <c r="M964" s="71" t="s">
        <v>10023</v>
      </c>
      <c r="N964" s="71"/>
      <c r="O964" s="71"/>
      <c r="P964" s="71"/>
      <c r="Q964" s="71"/>
      <c r="R964" s="71"/>
      <c r="S964" s="71"/>
      <c r="T964" s="71"/>
      <c r="U964" s="71"/>
      <c r="V964" s="71"/>
      <c r="W964" s="71"/>
      <c r="X964" s="71"/>
      <c r="Y964" s="71"/>
      <c r="Z964" s="71"/>
      <c r="AA964" s="71"/>
      <c r="AB964" s="71" t="s">
        <v>64</v>
      </c>
      <c r="AC964" s="71" t="s">
        <v>65</v>
      </c>
      <c r="AD964" s="71" t="s">
        <v>62</v>
      </c>
      <c r="AE964" s="71" t="s">
        <v>62</v>
      </c>
      <c r="AF964" s="71" t="s">
        <v>63</v>
      </c>
      <c r="AG964" s="71"/>
      <c r="AH964" s="71" t="s">
        <v>66</v>
      </c>
      <c r="AI964" s="71" t="s">
        <v>63</v>
      </c>
      <c r="AJ964" s="71" t="s">
        <v>63</v>
      </c>
      <c r="AK964" s="71" t="s">
        <v>63</v>
      </c>
      <c r="AL964" s="71" t="s">
        <v>62</v>
      </c>
      <c r="AM964" s="71" t="s">
        <v>132</v>
      </c>
      <c r="AN964" s="71"/>
      <c r="AO964" s="71"/>
      <c r="AP964" s="71" t="s">
        <v>10024</v>
      </c>
      <c r="AQ964" s="71" t="s">
        <v>285</v>
      </c>
      <c r="AR964" s="71" t="s">
        <v>62</v>
      </c>
      <c r="AS964" s="71"/>
      <c r="AT964" s="71" t="s">
        <v>63</v>
      </c>
      <c r="AU964" s="71"/>
      <c r="AV964" s="79" t="str" cm="1">
        <f t="array" ref="AV96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64" s="79" t="str" cm="1">
        <f t="array" ref="AW96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64" s="71" t="str" cm="1">
        <f t="array" ref="AX96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64" s="71"/>
      <c r="AZ964" s="71"/>
      <c r="BA964" s="71" t="s">
        <v>10025</v>
      </c>
      <c r="BB964" s="73" t="s">
        <v>10026</v>
      </c>
      <c r="BC964" s="36"/>
      <c r="BD964" s="35"/>
    </row>
    <row r="965" spans="1:56" ht="75" customHeight="1">
      <c r="A965" s="70">
        <v>964</v>
      </c>
      <c r="B965" s="71" t="s">
        <v>9071</v>
      </c>
      <c r="C965" s="71" t="s">
        <v>735</v>
      </c>
      <c r="D965" s="71" t="s">
        <v>10027</v>
      </c>
      <c r="E965" s="71" t="s">
        <v>1461</v>
      </c>
      <c r="F965" s="71" t="s">
        <v>231</v>
      </c>
      <c r="G965" s="71" t="s">
        <v>736</v>
      </c>
      <c r="H965" s="71" t="s">
        <v>217</v>
      </c>
      <c r="I965" s="71" t="s">
        <v>1147</v>
      </c>
      <c r="J965" s="71" t="s">
        <v>1432</v>
      </c>
      <c r="K965" s="71" t="s">
        <v>266</v>
      </c>
      <c r="L965" s="71" t="s">
        <v>10028</v>
      </c>
      <c r="M965" s="71" t="s">
        <v>10029</v>
      </c>
      <c r="N965" s="71"/>
      <c r="O965" s="71"/>
      <c r="P965" s="71"/>
      <c r="Q965" s="71"/>
      <c r="R965" s="71"/>
      <c r="S965" s="71"/>
      <c r="T965" s="71"/>
      <c r="U965" s="71"/>
      <c r="V965" s="71"/>
      <c r="W965" s="71"/>
      <c r="X965" s="71"/>
      <c r="Y965" s="71"/>
      <c r="Z965" s="71"/>
      <c r="AA965" s="71"/>
      <c r="AB965" s="71" t="s">
        <v>64</v>
      </c>
      <c r="AC965" s="71" t="s">
        <v>65</v>
      </c>
      <c r="AD965" s="71" t="s">
        <v>62</v>
      </c>
      <c r="AE965" s="71" t="s">
        <v>62</v>
      </c>
      <c r="AF965" s="71" t="s">
        <v>63</v>
      </c>
      <c r="AG965" s="71"/>
      <c r="AH965" s="71" t="s">
        <v>66</v>
      </c>
      <c r="AI965" s="71" t="s">
        <v>63</v>
      </c>
      <c r="AJ965" s="71" t="s">
        <v>63</v>
      </c>
      <c r="AK965" s="71" t="s">
        <v>63</v>
      </c>
      <c r="AL965" s="71" t="s">
        <v>62</v>
      </c>
      <c r="AM965" s="71" t="s">
        <v>63</v>
      </c>
      <c r="AN965" s="71"/>
      <c r="AO965" s="71"/>
      <c r="AP965" s="71" t="s">
        <v>10030</v>
      </c>
      <c r="AQ965" s="71" t="s">
        <v>9076</v>
      </c>
      <c r="AR965" s="71" t="s">
        <v>62</v>
      </c>
      <c r="AS965" s="71"/>
      <c r="AT965" s="71" t="s">
        <v>63</v>
      </c>
      <c r="AU965" s="71"/>
      <c r="AV965" s="79" t="str" cm="1">
        <f t="array" ref="AV96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65" s="79" t="str" cm="1">
        <f t="array" ref="AW96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65" s="71" t="str" cm="1">
        <f t="array" ref="AX96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65" s="71"/>
      <c r="AZ965" s="71"/>
      <c r="BA965" s="71" t="s">
        <v>10031</v>
      </c>
      <c r="BB965" s="73" t="s">
        <v>9078</v>
      </c>
      <c r="BC965" s="36"/>
      <c r="BD965" s="35"/>
    </row>
    <row r="966" spans="1:56" ht="75" customHeight="1">
      <c r="A966" s="70">
        <v>965</v>
      </c>
      <c r="B966" s="71" t="s">
        <v>10032</v>
      </c>
      <c r="C966" s="71" t="s">
        <v>735</v>
      </c>
      <c r="D966" s="71" t="s">
        <v>10033</v>
      </c>
      <c r="E966" s="71" t="s">
        <v>1430</v>
      </c>
      <c r="F966" s="71" t="s">
        <v>231</v>
      </c>
      <c r="G966" s="71" t="s">
        <v>736</v>
      </c>
      <c r="H966" s="71" t="s">
        <v>217</v>
      </c>
      <c r="I966" s="71" t="s">
        <v>608</v>
      </c>
      <c r="J966" s="71" t="s">
        <v>1432</v>
      </c>
      <c r="K966" s="71" t="s">
        <v>266</v>
      </c>
      <c r="L966" s="71" t="s">
        <v>10034</v>
      </c>
      <c r="M966" s="71" t="s">
        <v>10035</v>
      </c>
      <c r="N966" s="71"/>
      <c r="O966" s="71"/>
      <c r="P966" s="71"/>
      <c r="Q966" s="71"/>
      <c r="R966" s="71"/>
      <c r="S966" s="71"/>
      <c r="T966" s="71"/>
      <c r="U966" s="71"/>
      <c r="V966" s="71"/>
      <c r="W966" s="71"/>
      <c r="X966" s="71"/>
      <c r="Y966" s="71"/>
      <c r="Z966" s="71"/>
      <c r="AA966" s="71"/>
      <c r="AB966" s="71" t="s">
        <v>64</v>
      </c>
      <c r="AC966" s="71" t="s">
        <v>65</v>
      </c>
      <c r="AD966" s="71" t="s">
        <v>62</v>
      </c>
      <c r="AE966" s="71" t="s">
        <v>62</v>
      </c>
      <c r="AF966" s="71" t="s">
        <v>63</v>
      </c>
      <c r="AG966" s="71"/>
      <c r="AH966" s="71" t="s">
        <v>1515</v>
      </c>
      <c r="AI966" s="71" t="s">
        <v>63</v>
      </c>
      <c r="AJ966" s="71" t="s">
        <v>63</v>
      </c>
      <c r="AK966" s="71" t="s">
        <v>63</v>
      </c>
      <c r="AL966" s="71" t="s">
        <v>62</v>
      </c>
      <c r="AM966" s="71" t="s">
        <v>62</v>
      </c>
      <c r="AN966" s="71"/>
      <c r="AO966" s="71"/>
      <c r="AP966" s="71" t="s">
        <v>1651</v>
      </c>
      <c r="AQ966" s="71" t="s">
        <v>608</v>
      </c>
      <c r="AR966" s="71" t="s">
        <v>62</v>
      </c>
      <c r="AS966" s="71"/>
      <c r="AT966" s="71" t="s">
        <v>63</v>
      </c>
      <c r="AU966" s="71"/>
      <c r="AV966" s="79" t="str" cm="1">
        <f t="array" ref="AV96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66" s="79" t="str" cm="1">
        <f t="array" ref="AW96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66" s="71" t="str" cm="1">
        <f t="array" ref="AX96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66" s="71"/>
      <c r="AZ966" s="71"/>
      <c r="BA966" s="71" t="s">
        <v>10036</v>
      </c>
      <c r="BB966" s="73" t="s">
        <v>10037</v>
      </c>
      <c r="BC966" s="36"/>
      <c r="BD966" s="35"/>
    </row>
    <row r="967" spans="1:56" ht="75" customHeight="1">
      <c r="A967" s="70">
        <v>966</v>
      </c>
      <c r="B967" s="71" t="s">
        <v>10038</v>
      </c>
      <c r="C967" s="71" t="s">
        <v>735</v>
      </c>
      <c r="D967" s="71" t="s">
        <v>10039</v>
      </c>
      <c r="E967" s="71" t="s">
        <v>1502</v>
      </c>
      <c r="F967" s="71" t="s">
        <v>231</v>
      </c>
      <c r="G967" s="71" t="s">
        <v>736</v>
      </c>
      <c r="H967" s="71" t="s">
        <v>217</v>
      </c>
      <c r="I967" s="71" t="s">
        <v>2166</v>
      </c>
      <c r="J967" s="71" t="s">
        <v>1432</v>
      </c>
      <c r="K967" s="71" t="s">
        <v>315</v>
      </c>
      <c r="L967" s="71" t="s">
        <v>10040</v>
      </c>
      <c r="M967" s="71" t="s">
        <v>10041</v>
      </c>
      <c r="N967" s="71"/>
      <c r="O967" s="71"/>
      <c r="P967" s="71"/>
      <c r="Q967" s="71"/>
      <c r="R967" s="71"/>
      <c r="S967" s="71"/>
      <c r="T967" s="71"/>
      <c r="U967" s="71"/>
      <c r="V967" s="71"/>
      <c r="W967" s="71"/>
      <c r="X967" s="71"/>
      <c r="Y967" s="71"/>
      <c r="Z967" s="71"/>
      <c r="AA967" s="71"/>
      <c r="AB967" s="71" t="s">
        <v>64</v>
      </c>
      <c r="AC967" s="71" t="s">
        <v>84</v>
      </c>
      <c r="AD967" s="71" t="s">
        <v>62</v>
      </c>
      <c r="AE967" s="71" t="s">
        <v>62</v>
      </c>
      <c r="AF967" s="71" t="s">
        <v>63</v>
      </c>
      <c r="AG967" s="71"/>
      <c r="AH967" s="71" t="s">
        <v>66</v>
      </c>
      <c r="AI967" s="71" t="s">
        <v>63</v>
      </c>
      <c r="AJ967" s="71" t="s">
        <v>63</v>
      </c>
      <c r="AK967" s="71" t="s">
        <v>63</v>
      </c>
      <c r="AL967" s="71" t="s">
        <v>62</v>
      </c>
      <c r="AM967" s="71" t="s">
        <v>132</v>
      </c>
      <c r="AN967" s="71"/>
      <c r="AO967" s="71"/>
      <c r="AP967" s="71" t="s">
        <v>10042</v>
      </c>
      <c r="AQ967" s="71" t="s">
        <v>10043</v>
      </c>
      <c r="AR967" s="71" t="s">
        <v>62</v>
      </c>
      <c r="AS967" s="71"/>
      <c r="AT967" s="71" t="s">
        <v>63</v>
      </c>
      <c r="AU967" s="71"/>
      <c r="AV967" s="79" t="str" cm="1">
        <f t="array" ref="AV96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67" s="79" t="str" cm="1">
        <f t="array" ref="AW96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67" s="71" t="str" cm="1">
        <f t="array" ref="AX96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67" s="71"/>
      <c r="AZ967" s="71"/>
      <c r="BA967" s="22" t="s">
        <v>10044</v>
      </c>
      <c r="BB967" s="73" t="s">
        <v>10045</v>
      </c>
      <c r="BC967" s="36"/>
      <c r="BD967" s="35"/>
    </row>
    <row r="968" spans="1:56" ht="75" customHeight="1">
      <c r="A968" s="70">
        <v>967</v>
      </c>
      <c r="B968" s="71" t="s">
        <v>10046</v>
      </c>
      <c r="C968" s="71" t="s">
        <v>735</v>
      </c>
      <c r="D968" s="71" t="s">
        <v>10047</v>
      </c>
      <c r="E968" s="71" t="s">
        <v>1479</v>
      </c>
      <c r="F968" s="71" t="s">
        <v>231</v>
      </c>
      <c r="G968" s="71" t="s">
        <v>736</v>
      </c>
      <c r="H968" s="71" t="s">
        <v>233</v>
      </c>
      <c r="I968" s="71" t="s">
        <v>1215</v>
      </c>
      <c r="J968" s="71" t="s">
        <v>1432</v>
      </c>
      <c r="K968" s="71" t="s">
        <v>243</v>
      </c>
      <c r="L968" s="71" t="s">
        <v>10048</v>
      </c>
      <c r="M968" s="71" t="s">
        <v>10049</v>
      </c>
      <c r="N968" s="71" t="s">
        <v>1502</v>
      </c>
      <c r="O968" s="71" t="s">
        <v>10050</v>
      </c>
      <c r="P968" s="71"/>
      <c r="Q968" s="71"/>
      <c r="R968" s="71"/>
      <c r="S968" s="71"/>
      <c r="T968" s="71"/>
      <c r="U968" s="71"/>
      <c r="V968" s="71"/>
      <c r="W968" s="71"/>
      <c r="X968" s="71"/>
      <c r="Y968" s="71"/>
      <c r="Z968" s="71"/>
      <c r="AA968" s="71"/>
      <c r="AB968" s="71" t="s">
        <v>64</v>
      </c>
      <c r="AC968" s="71" t="s">
        <v>65</v>
      </c>
      <c r="AD968" s="71" t="s">
        <v>62</v>
      </c>
      <c r="AE968" s="71" t="s">
        <v>62</v>
      </c>
      <c r="AF968" s="71" t="s">
        <v>63</v>
      </c>
      <c r="AG968" s="71"/>
      <c r="AH968" s="71" t="s">
        <v>66</v>
      </c>
      <c r="AI968" s="71" t="s">
        <v>63</v>
      </c>
      <c r="AJ968" s="71" t="s">
        <v>63</v>
      </c>
      <c r="AK968" s="71" t="s">
        <v>63</v>
      </c>
      <c r="AL968" s="71" t="s">
        <v>62</v>
      </c>
      <c r="AM968" s="71" t="s">
        <v>132</v>
      </c>
      <c r="AN968" s="71"/>
      <c r="AO968" s="71"/>
      <c r="AP968" s="71" t="s">
        <v>10051</v>
      </c>
      <c r="AQ968" s="71" t="s">
        <v>8301</v>
      </c>
      <c r="AR968" s="71" t="s">
        <v>62</v>
      </c>
      <c r="AS968" s="71"/>
      <c r="AT968" s="71" t="s">
        <v>63</v>
      </c>
      <c r="AU968" s="71"/>
      <c r="AV968" s="79" t="str" cm="1">
        <f t="array" ref="AV96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68" s="79" t="str" cm="1">
        <f t="array" ref="AW96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68" s="71" t="str" cm="1">
        <f t="array" ref="AX96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68" s="71"/>
      <c r="AZ968" s="71"/>
      <c r="BA968" s="71" t="s">
        <v>10052</v>
      </c>
      <c r="BB968" s="73" t="s">
        <v>10053</v>
      </c>
      <c r="BC968" s="36"/>
      <c r="BD968" s="35"/>
    </row>
    <row r="969" spans="1:56" ht="75" customHeight="1">
      <c r="A969" s="70">
        <v>968</v>
      </c>
      <c r="B969" s="71" t="s">
        <v>7833</v>
      </c>
      <c r="C969" s="71" t="s">
        <v>735</v>
      </c>
      <c r="D969" s="71" t="s">
        <v>10054</v>
      </c>
      <c r="E969" s="71" t="s">
        <v>1502</v>
      </c>
      <c r="F969" s="71" t="s">
        <v>231</v>
      </c>
      <c r="G969" s="71" t="s">
        <v>736</v>
      </c>
      <c r="H969" s="71" t="s">
        <v>217</v>
      </c>
      <c r="I969" s="71" t="s">
        <v>1215</v>
      </c>
      <c r="J969" s="71" t="s">
        <v>1432</v>
      </c>
      <c r="K969" s="71" t="s">
        <v>243</v>
      </c>
      <c r="L969" s="71" t="s">
        <v>10055</v>
      </c>
      <c r="M969" s="71" t="s">
        <v>10056</v>
      </c>
      <c r="N969" s="71"/>
      <c r="O969" s="71"/>
      <c r="P969" s="71"/>
      <c r="Q969" s="71"/>
      <c r="R969" s="71"/>
      <c r="S969" s="71"/>
      <c r="T969" s="71"/>
      <c r="U969" s="71"/>
      <c r="V969" s="71"/>
      <c r="W969" s="71"/>
      <c r="X969" s="71"/>
      <c r="Y969" s="71"/>
      <c r="Z969" s="71"/>
      <c r="AA969" s="71"/>
      <c r="AB969" s="71" t="s">
        <v>64</v>
      </c>
      <c r="AC969" s="71" t="s">
        <v>65</v>
      </c>
      <c r="AD969" s="71" t="s">
        <v>62</v>
      </c>
      <c r="AE969" s="71" t="s">
        <v>62</v>
      </c>
      <c r="AF969" s="71" t="s">
        <v>63</v>
      </c>
      <c r="AG969" s="71"/>
      <c r="AH969" s="71" t="s">
        <v>66</v>
      </c>
      <c r="AI969" s="71" t="s">
        <v>63</v>
      </c>
      <c r="AJ969" s="71" t="s">
        <v>63</v>
      </c>
      <c r="AK969" s="71" t="s">
        <v>63</v>
      </c>
      <c r="AL969" s="71" t="s">
        <v>62</v>
      </c>
      <c r="AM969" s="71" t="s">
        <v>63</v>
      </c>
      <c r="AN969" s="71"/>
      <c r="AO969" s="71"/>
      <c r="AP969" s="71" t="s">
        <v>10057</v>
      </c>
      <c r="AQ969" s="71" t="s">
        <v>4775</v>
      </c>
      <c r="AR969" s="71" t="s">
        <v>62</v>
      </c>
      <c r="AS969" s="71"/>
      <c r="AT969" s="71" t="s">
        <v>63</v>
      </c>
      <c r="AU969" s="71"/>
      <c r="AV969" s="79" t="str" cm="1">
        <f t="array" ref="AV96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69" s="79" t="str" cm="1">
        <f t="array" ref="AW96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69" s="71" t="str" cm="1">
        <f t="array" ref="AX96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69" s="71"/>
      <c r="AZ969" s="71"/>
      <c r="BA969" s="22" t="s">
        <v>10058</v>
      </c>
      <c r="BB969" s="73" t="s">
        <v>7839</v>
      </c>
      <c r="BC969" s="36"/>
      <c r="BD969" s="35"/>
    </row>
    <row r="970" spans="1:56" ht="75" customHeight="1">
      <c r="A970" s="70">
        <v>969</v>
      </c>
      <c r="B970" s="71" t="s">
        <v>10059</v>
      </c>
      <c r="C970" s="71" t="s">
        <v>735</v>
      </c>
      <c r="D970" s="71" t="s">
        <v>10060</v>
      </c>
      <c r="E970" s="71" t="s">
        <v>1452</v>
      </c>
      <c r="F970" s="71" t="s">
        <v>231</v>
      </c>
      <c r="G970" s="71" t="s">
        <v>736</v>
      </c>
      <c r="H970" s="71" t="s">
        <v>217</v>
      </c>
      <c r="I970" s="71" t="s">
        <v>285</v>
      </c>
      <c r="J970" s="71" t="s">
        <v>1432</v>
      </c>
      <c r="K970" s="71" t="s">
        <v>279</v>
      </c>
      <c r="L970" s="71" t="s">
        <v>10061</v>
      </c>
      <c r="M970" s="71" t="s">
        <v>10062</v>
      </c>
      <c r="N970" s="71"/>
      <c r="O970" s="71"/>
      <c r="P970" s="71"/>
      <c r="Q970" s="71"/>
      <c r="R970" s="71"/>
      <c r="S970" s="71"/>
      <c r="T970" s="71"/>
      <c r="U970" s="71"/>
      <c r="V970" s="71"/>
      <c r="W970" s="71"/>
      <c r="X970" s="71"/>
      <c r="Y970" s="71"/>
      <c r="Z970" s="71"/>
      <c r="AA970" s="71"/>
      <c r="AB970" s="71" t="s">
        <v>64</v>
      </c>
      <c r="AC970" s="71" t="s">
        <v>65</v>
      </c>
      <c r="AD970" s="71" t="s">
        <v>62</v>
      </c>
      <c r="AE970" s="71" t="s">
        <v>62</v>
      </c>
      <c r="AF970" s="71" t="s">
        <v>63</v>
      </c>
      <c r="AG970" s="71"/>
      <c r="AH970" s="71" t="s">
        <v>66</v>
      </c>
      <c r="AI970" s="71" t="s">
        <v>63</v>
      </c>
      <c r="AJ970" s="71" t="s">
        <v>63</v>
      </c>
      <c r="AK970" s="71" t="s">
        <v>63</v>
      </c>
      <c r="AL970" s="71" t="s">
        <v>62</v>
      </c>
      <c r="AM970" s="71" t="s">
        <v>63</v>
      </c>
      <c r="AN970" s="71"/>
      <c r="AO970" s="71"/>
      <c r="AP970" s="71" t="s">
        <v>10063</v>
      </c>
      <c r="AQ970" s="71" t="s">
        <v>285</v>
      </c>
      <c r="AR970" s="71" t="s">
        <v>62</v>
      </c>
      <c r="AS970" s="71"/>
      <c r="AT970" s="71" t="s">
        <v>63</v>
      </c>
      <c r="AU970" s="71"/>
      <c r="AV970" s="79" t="str" cm="1">
        <f t="array" ref="AV97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70" s="79" t="str" cm="1">
        <f t="array" ref="AW97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70" s="71" t="str" cm="1">
        <f t="array" ref="AX97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70" s="71"/>
      <c r="AZ970" s="71"/>
      <c r="BA970" s="71" t="s">
        <v>10064</v>
      </c>
      <c r="BB970" s="73" t="s">
        <v>10065</v>
      </c>
      <c r="BC970" s="36"/>
      <c r="BD970" s="35"/>
    </row>
    <row r="971" spans="1:56" ht="75" customHeight="1">
      <c r="A971" s="70">
        <v>970</v>
      </c>
      <c r="B971" s="71" t="s">
        <v>10066</v>
      </c>
      <c r="C971" s="71" t="s">
        <v>735</v>
      </c>
      <c r="D971" s="71" t="s">
        <v>10067</v>
      </c>
      <c r="E971" s="71" t="s">
        <v>1748</v>
      </c>
      <c r="F971" s="71" t="s">
        <v>231</v>
      </c>
      <c r="G971" s="71" t="s">
        <v>736</v>
      </c>
      <c r="H971" s="71" t="s">
        <v>217</v>
      </c>
      <c r="I971" s="71" t="s">
        <v>10068</v>
      </c>
      <c r="J971" s="71" t="s">
        <v>1927</v>
      </c>
      <c r="K971" s="71" t="s">
        <v>175</v>
      </c>
      <c r="L971" s="71" t="s">
        <v>10069</v>
      </c>
      <c r="M971" s="71" t="s">
        <v>10070</v>
      </c>
      <c r="N971" s="71"/>
      <c r="O971" s="71"/>
      <c r="P971" s="71"/>
      <c r="Q971" s="71"/>
      <c r="R971" s="71"/>
      <c r="S971" s="71"/>
      <c r="T971" s="71"/>
      <c r="U971" s="71"/>
      <c r="V971" s="71"/>
      <c r="W971" s="71"/>
      <c r="X971" s="71"/>
      <c r="Y971" s="71"/>
      <c r="Z971" s="71"/>
      <c r="AA971" s="71"/>
      <c r="AB971" s="71" t="s">
        <v>64</v>
      </c>
      <c r="AC971" s="71" t="s">
        <v>65</v>
      </c>
      <c r="AD971" s="71" t="s">
        <v>62</v>
      </c>
      <c r="AE971" s="71" t="s">
        <v>62</v>
      </c>
      <c r="AF971" s="71" t="s">
        <v>63</v>
      </c>
      <c r="AG971" s="71"/>
      <c r="AH971" s="71" t="s">
        <v>915</v>
      </c>
      <c r="AI971" s="71" t="s">
        <v>63</v>
      </c>
      <c r="AJ971" s="71" t="s">
        <v>63</v>
      </c>
      <c r="AK971" s="71" t="s">
        <v>63</v>
      </c>
      <c r="AL971" s="71" t="s">
        <v>62</v>
      </c>
      <c r="AM971" s="71" t="s">
        <v>63</v>
      </c>
      <c r="AN971" s="71"/>
      <c r="AO971" s="71"/>
      <c r="AP971" s="71" t="s">
        <v>10071</v>
      </c>
      <c r="AQ971" s="71" t="s">
        <v>10072</v>
      </c>
      <c r="AR971" s="71" t="s">
        <v>132</v>
      </c>
      <c r="AS971" s="71"/>
      <c r="AT971" s="71" t="s">
        <v>63</v>
      </c>
      <c r="AU971" s="71"/>
      <c r="AV971" s="79" t="str" cm="1">
        <f t="array" ref="AV97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71" s="79" t="str" cm="1">
        <f t="array" ref="AW97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71" s="71" t="str" cm="1">
        <f t="array" ref="AX97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71" s="71"/>
      <c r="AZ971" s="71"/>
      <c r="BA971" s="71" t="s">
        <v>10073</v>
      </c>
      <c r="BB971" s="73" t="s">
        <v>10074</v>
      </c>
      <c r="BC971" s="36"/>
      <c r="BD971" s="35"/>
    </row>
    <row r="972" spans="1:56" ht="75" customHeight="1">
      <c r="A972" s="70">
        <v>971</v>
      </c>
      <c r="B972" s="71" t="s">
        <v>10075</v>
      </c>
      <c r="C972" s="71" t="s">
        <v>735</v>
      </c>
      <c r="D972" s="71" t="s">
        <v>10076</v>
      </c>
      <c r="E972" s="71" t="s">
        <v>1565</v>
      </c>
      <c r="F972" s="71" t="s">
        <v>231</v>
      </c>
      <c r="G972" s="71" t="s">
        <v>736</v>
      </c>
      <c r="H972" s="71" t="s">
        <v>217</v>
      </c>
      <c r="I972" s="71" t="s">
        <v>509</v>
      </c>
      <c r="J972" s="71" t="s">
        <v>1432</v>
      </c>
      <c r="K972" s="71" t="s">
        <v>218</v>
      </c>
      <c r="L972" s="71" t="s">
        <v>10077</v>
      </c>
      <c r="M972" s="71" t="s">
        <v>10078</v>
      </c>
      <c r="N972" s="71"/>
      <c r="O972" s="71"/>
      <c r="P972" s="71"/>
      <c r="Q972" s="71"/>
      <c r="R972" s="71"/>
      <c r="S972" s="71"/>
      <c r="T972" s="71"/>
      <c r="U972" s="71"/>
      <c r="V972" s="71"/>
      <c r="W972" s="71"/>
      <c r="X972" s="71"/>
      <c r="Y972" s="71"/>
      <c r="Z972" s="71"/>
      <c r="AA972" s="71"/>
      <c r="AB972" s="71" t="s">
        <v>1692</v>
      </c>
      <c r="AC972" s="71" t="s">
        <v>65</v>
      </c>
      <c r="AD972" s="71" t="s">
        <v>62</v>
      </c>
      <c r="AE972" s="71" t="s">
        <v>62</v>
      </c>
      <c r="AF972" s="71" t="s">
        <v>63</v>
      </c>
      <c r="AG972" s="71"/>
      <c r="AH972" s="71" t="s">
        <v>66</v>
      </c>
      <c r="AI972" s="71" t="s">
        <v>63</v>
      </c>
      <c r="AJ972" s="71" t="s">
        <v>62</v>
      </c>
      <c r="AK972" s="71" t="s">
        <v>132</v>
      </c>
      <c r="AL972" s="71" t="s">
        <v>62</v>
      </c>
      <c r="AM972" s="71" t="s">
        <v>63</v>
      </c>
      <c r="AN972" s="71"/>
      <c r="AO972" s="71"/>
      <c r="AP972" s="71" t="s">
        <v>10079</v>
      </c>
      <c r="AQ972" s="71" t="s">
        <v>509</v>
      </c>
      <c r="AR972" s="71" t="s">
        <v>62</v>
      </c>
      <c r="AS972" s="71"/>
      <c r="AT972" s="71" t="s">
        <v>62</v>
      </c>
      <c r="AU972" s="71"/>
      <c r="AV972" s="79" t="str" cm="1">
        <f t="array" ref="AV97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72" s="79" t="str" cm="1">
        <f t="array" ref="AW97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72" s="71" t="str" cm="1">
        <f t="array" ref="AX97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72" s="71"/>
      <c r="AZ972" s="71"/>
      <c r="BA972" s="71" t="s">
        <v>10080</v>
      </c>
      <c r="BB972" s="73" t="s">
        <v>10081</v>
      </c>
      <c r="BC972" s="36"/>
      <c r="BD972" s="35"/>
    </row>
    <row r="973" spans="1:56" ht="75" customHeight="1">
      <c r="A973" s="70">
        <v>972</v>
      </c>
      <c r="B973" s="71" t="s">
        <v>10082</v>
      </c>
      <c r="C973" s="71" t="s">
        <v>735</v>
      </c>
      <c r="D973" s="71" t="s">
        <v>10083</v>
      </c>
      <c r="E973" s="71" t="s">
        <v>1748</v>
      </c>
      <c r="F973" s="71" t="s">
        <v>231</v>
      </c>
      <c r="G973" s="71" t="s">
        <v>736</v>
      </c>
      <c r="H973" s="71" t="s">
        <v>217</v>
      </c>
      <c r="I973" s="71" t="s">
        <v>194</v>
      </c>
      <c r="J973" s="71" t="s">
        <v>1432</v>
      </c>
      <c r="K973" s="71" t="s">
        <v>315</v>
      </c>
      <c r="L973" s="71" t="s">
        <v>10084</v>
      </c>
      <c r="M973" s="71" t="s">
        <v>10085</v>
      </c>
      <c r="N973" s="71"/>
      <c r="O973" s="71"/>
      <c r="P973" s="71"/>
      <c r="Q973" s="71"/>
      <c r="R973" s="71"/>
      <c r="S973" s="71"/>
      <c r="T973" s="71"/>
      <c r="U973" s="71"/>
      <c r="V973" s="71"/>
      <c r="W973" s="71"/>
      <c r="X973" s="71"/>
      <c r="Y973" s="71"/>
      <c r="Z973" s="71"/>
      <c r="AA973" s="71"/>
      <c r="AB973" s="71" t="s">
        <v>64</v>
      </c>
      <c r="AC973" s="71" t="s">
        <v>65</v>
      </c>
      <c r="AD973" s="71" t="s">
        <v>62</v>
      </c>
      <c r="AE973" s="71" t="s">
        <v>62</v>
      </c>
      <c r="AF973" s="71" t="s">
        <v>63</v>
      </c>
      <c r="AG973" s="71"/>
      <c r="AH973" s="71" t="s">
        <v>66</v>
      </c>
      <c r="AI973" s="71" t="s">
        <v>63</v>
      </c>
      <c r="AJ973" s="71" t="s">
        <v>63</v>
      </c>
      <c r="AK973" s="71" t="s">
        <v>63</v>
      </c>
      <c r="AL973" s="71" t="s">
        <v>62</v>
      </c>
      <c r="AM973" s="71" t="s">
        <v>63</v>
      </c>
      <c r="AN973" s="71"/>
      <c r="AO973" s="71"/>
      <c r="AP973" s="71" t="s">
        <v>10086</v>
      </c>
      <c r="AQ973" s="71" t="s">
        <v>10087</v>
      </c>
      <c r="AR973" s="71" t="s">
        <v>62</v>
      </c>
      <c r="AS973" s="71"/>
      <c r="AT973" s="71" t="s">
        <v>63</v>
      </c>
      <c r="AU973" s="71"/>
      <c r="AV973" s="79" t="str" cm="1">
        <f t="array" ref="AV97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73" s="79" t="str" cm="1">
        <f t="array" ref="AW97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73" s="71" t="str" cm="1">
        <f t="array" ref="AX97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73" s="71"/>
      <c r="AZ973" s="71"/>
      <c r="BA973" s="22" t="s">
        <v>10088</v>
      </c>
      <c r="BB973" s="73" t="s">
        <v>10089</v>
      </c>
      <c r="BC973" s="36"/>
      <c r="BD973" s="35"/>
    </row>
    <row r="974" spans="1:56" ht="75" customHeight="1">
      <c r="A974" s="70">
        <v>973</v>
      </c>
      <c r="B974" s="71" t="s">
        <v>10090</v>
      </c>
      <c r="C974" s="71" t="s">
        <v>735</v>
      </c>
      <c r="D974" s="71" t="s">
        <v>10091</v>
      </c>
      <c r="E974" s="71" t="s">
        <v>1478</v>
      </c>
      <c r="F974" s="71" t="s">
        <v>231</v>
      </c>
      <c r="G974" s="71" t="s">
        <v>584</v>
      </c>
      <c r="H974" s="71" t="s">
        <v>217</v>
      </c>
      <c r="I974" s="71" t="s">
        <v>2022</v>
      </c>
      <c r="J974" s="71" t="s">
        <v>1432</v>
      </c>
      <c r="K974" s="71" t="s">
        <v>266</v>
      </c>
      <c r="L974" s="71" t="s">
        <v>10092</v>
      </c>
      <c r="M974" s="71" t="s">
        <v>10093</v>
      </c>
      <c r="N974" s="71"/>
      <c r="O974" s="71"/>
      <c r="P974" s="71"/>
      <c r="Q974" s="71"/>
      <c r="R974" s="71"/>
      <c r="S974" s="71"/>
      <c r="T974" s="71"/>
      <c r="U974" s="71"/>
      <c r="V974" s="71"/>
      <c r="W974" s="71"/>
      <c r="X974" s="71"/>
      <c r="Y974" s="71"/>
      <c r="Z974" s="71"/>
      <c r="AA974" s="71"/>
      <c r="AB974" s="71" t="s">
        <v>64</v>
      </c>
      <c r="AC974" s="71" t="s">
        <v>65</v>
      </c>
      <c r="AD974" s="71" t="s">
        <v>62</v>
      </c>
      <c r="AE974" s="71" t="s">
        <v>62</v>
      </c>
      <c r="AF974" s="71" t="s">
        <v>63</v>
      </c>
      <c r="AG974" s="71"/>
      <c r="AH974" s="71" t="s">
        <v>66</v>
      </c>
      <c r="AI974" s="71" t="s">
        <v>62</v>
      </c>
      <c r="AJ974" s="71" t="s">
        <v>63</v>
      </c>
      <c r="AK974" s="71" t="s">
        <v>63</v>
      </c>
      <c r="AL974" s="71" t="s">
        <v>62</v>
      </c>
      <c r="AM974" s="71" t="s">
        <v>62</v>
      </c>
      <c r="AN974" s="71"/>
      <c r="AO974" s="71"/>
      <c r="AP974" s="71" t="s">
        <v>10094</v>
      </c>
      <c r="AQ974" s="71" t="s">
        <v>10095</v>
      </c>
      <c r="AR974" s="71" t="s">
        <v>132</v>
      </c>
      <c r="AS974" s="71"/>
      <c r="AT974" s="71" t="s">
        <v>63</v>
      </c>
      <c r="AU974" s="71"/>
      <c r="AV974" s="79" t="str" cm="1">
        <f t="array" ref="AV97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74" s="79" t="str" cm="1">
        <f t="array" ref="AW97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74" s="71" t="str" cm="1">
        <f t="array" ref="AX97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74" s="71"/>
      <c r="AZ974" s="71"/>
      <c r="BA974" s="22" t="s">
        <v>10096</v>
      </c>
      <c r="BB974" s="73" t="s">
        <v>10097</v>
      </c>
      <c r="BC974" s="36"/>
      <c r="BD974" s="35"/>
    </row>
    <row r="975" spans="1:56" ht="75" customHeight="1">
      <c r="A975" s="70">
        <v>974</v>
      </c>
      <c r="B975" s="71" t="s">
        <v>10098</v>
      </c>
      <c r="C975" s="71" t="s">
        <v>735</v>
      </c>
      <c r="D975" s="71" t="s">
        <v>10099</v>
      </c>
      <c r="E975" s="71" t="s">
        <v>1575</v>
      </c>
      <c r="F975" s="71" t="s">
        <v>231</v>
      </c>
      <c r="G975" s="71" t="s">
        <v>736</v>
      </c>
      <c r="H975" s="71" t="s">
        <v>217</v>
      </c>
      <c r="I975" s="71" t="s">
        <v>1215</v>
      </c>
      <c r="J975" s="71" t="s">
        <v>1432</v>
      </c>
      <c r="K975" s="71" t="s">
        <v>243</v>
      </c>
      <c r="L975" s="71" t="s">
        <v>10100</v>
      </c>
      <c r="M975" s="71" t="s">
        <v>10101</v>
      </c>
      <c r="N975" s="71"/>
      <c r="O975" s="71"/>
      <c r="P975" s="71"/>
      <c r="Q975" s="71"/>
      <c r="R975" s="71"/>
      <c r="S975" s="71"/>
      <c r="T975" s="71"/>
      <c r="U975" s="71"/>
      <c r="V975" s="71"/>
      <c r="W975" s="71"/>
      <c r="X975" s="71"/>
      <c r="Y975" s="71"/>
      <c r="Z975" s="71"/>
      <c r="AA975" s="71"/>
      <c r="AB975" s="71" t="s">
        <v>64</v>
      </c>
      <c r="AC975" s="71" t="s">
        <v>65</v>
      </c>
      <c r="AD975" s="71" t="s">
        <v>62</v>
      </c>
      <c r="AE975" s="71" t="s">
        <v>62</v>
      </c>
      <c r="AF975" s="71" t="s">
        <v>63</v>
      </c>
      <c r="AG975" s="71"/>
      <c r="AH975" s="71" t="s">
        <v>66</v>
      </c>
      <c r="AI975" s="71" t="s">
        <v>63</v>
      </c>
      <c r="AJ975" s="71" t="s">
        <v>63</v>
      </c>
      <c r="AK975" s="71" t="s">
        <v>63</v>
      </c>
      <c r="AL975" s="71" t="s">
        <v>62</v>
      </c>
      <c r="AM975" s="71" t="s">
        <v>63</v>
      </c>
      <c r="AN975" s="71"/>
      <c r="AO975" s="71"/>
      <c r="AP975" s="71" t="s">
        <v>10102</v>
      </c>
      <c r="AQ975" s="71" t="s">
        <v>1138</v>
      </c>
      <c r="AR975" s="71" t="s">
        <v>132</v>
      </c>
      <c r="AS975" s="71"/>
      <c r="AT975" s="71" t="s">
        <v>63</v>
      </c>
      <c r="AU975" s="71"/>
      <c r="AV975" s="79" t="str" cm="1">
        <f t="array" ref="AV97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75" s="79" t="str" cm="1">
        <f t="array" ref="AW97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75" s="71" t="str" cm="1">
        <f t="array" ref="AX97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75" s="71"/>
      <c r="AZ975" s="71"/>
      <c r="BA975" s="71" t="s">
        <v>10103</v>
      </c>
      <c r="BB975" s="73" t="s">
        <v>5040</v>
      </c>
      <c r="BC975" s="36"/>
      <c r="BD975" s="35"/>
    </row>
    <row r="976" spans="1:56" ht="75" customHeight="1">
      <c r="A976" s="70">
        <v>975</v>
      </c>
      <c r="B976" s="71" t="s">
        <v>10104</v>
      </c>
      <c r="C976" s="71" t="s">
        <v>735</v>
      </c>
      <c r="D976" s="71" t="s">
        <v>10105</v>
      </c>
      <c r="E976" s="71" t="s">
        <v>1478</v>
      </c>
      <c r="F976" s="71" t="s">
        <v>231</v>
      </c>
      <c r="G976" s="71" t="s">
        <v>736</v>
      </c>
      <c r="H976" s="71" t="s">
        <v>217</v>
      </c>
      <c r="I976" s="71" t="s">
        <v>285</v>
      </c>
      <c r="J976" s="71" t="s">
        <v>1432</v>
      </c>
      <c r="K976" s="71" t="s">
        <v>279</v>
      </c>
      <c r="L976" s="71" t="s">
        <v>10106</v>
      </c>
      <c r="M976" s="71" t="s">
        <v>10107</v>
      </c>
      <c r="N976" s="71"/>
      <c r="O976" s="71"/>
      <c r="P976" s="71"/>
      <c r="Q976" s="71"/>
      <c r="R976" s="71"/>
      <c r="S976" s="71"/>
      <c r="T976" s="71"/>
      <c r="U976" s="71"/>
      <c r="V976" s="71"/>
      <c r="W976" s="71"/>
      <c r="X976" s="71"/>
      <c r="Y976" s="71"/>
      <c r="Z976" s="71"/>
      <c r="AA976" s="71"/>
      <c r="AB976" s="71" t="s">
        <v>64</v>
      </c>
      <c r="AC976" s="71" t="s">
        <v>65</v>
      </c>
      <c r="AD976" s="71" t="s">
        <v>62</v>
      </c>
      <c r="AE976" s="71" t="s">
        <v>62</v>
      </c>
      <c r="AF976" s="71" t="s">
        <v>63</v>
      </c>
      <c r="AG976" s="71"/>
      <c r="AH976" s="71" t="s">
        <v>66</v>
      </c>
      <c r="AI976" s="71" t="s">
        <v>63</v>
      </c>
      <c r="AJ976" s="71" t="s">
        <v>63</v>
      </c>
      <c r="AK976" s="71" t="s">
        <v>63</v>
      </c>
      <c r="AL976" s="71" t="s">
        <v>62</v>
      </c>
      <c r="AM976" s="71" t="s">
        <v>63</v>
      </c>
      <c r="AN976" s="71"/>
      <c r="AO976" s="71"/>
      <c r="AP976" s="71" t="s">
        <v>10108</v>
      </c>
      <c r="AQ976" s="71" t="s">
        <v>10109</v>
      </c>
      <c r="AR976" s="71" t="s">
        <v>62</v>
      </c>
      <c r="AS976" s="71"/>
      <c r="AT976" s="71" t="s">
        <v>63</v>
      </c>
      <c r="AU976" s="71"/>
      <c r="AV976" s="79" t="str" cm="1">
        <f t="array" ref="AV97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76" s="79" t="str" cm="1">
        <f t="array" ref="AW97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76" s="71" t="str" cm="1">
        <f t="array" ref="AX97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76" s="71"/>
      <c r="AZ976" s="71"/>
      <c r="BA976" s="22" t="s">
        <v>10110</v>
      </c>
      <c r="BB976" s="73" t="s">
        <v>10065</v>
      </c>
      <c r="BC976" s="36"/>
      <c r="BD976" s="35"/>
    </row>
    <row r="977" spans="1:56" ht="75" customHeight="1">
      <c r="A977" s="70">
        <v>976</v>
      </c>
      <c r="B977" s="71" t="s">
        <v>10111</v>
      </c>
      <c r="C977" s="71" t="s">
        <v>735</v>
      </c>
      <c r="D977" s="71" t="s">
        <v>10112</v>
      </c>
      <c r="E977" s="71" t="s">
        <v>1505</v>
      </c>
      <c r="F977" s="71" t="s">
        <v>231</v>
      </c>
      <c r="G977" s="71" t="s">
        <v>736</v>
      </c>
      <c r="H977" s="71" t="s">
        <v>217</v>
      </c>
      <c r="I977" s="71" t="s">
        <v>1215</v>
      </c>
      <c r="J977" s="71" t="s">
        <v>1432</v>
      </c>
      <c r="K977" s="71" t="s">
        <v>243</v>
      </c>
      <c r="L977" s="71" t="s">
        <v>10113</v>
      </c>
      <c r="M977" s="71" t="s">
        <v>10114</v>
      </c>
      <c r="N977" s="71"/>
      <c r="O977" s="71"/>
      <c r="P977" s="71"/>
      <c r="Q977" s="71"/>
      <c r="R977" s="71"/>
      <c r="S977" s="71"/>
      <c r="T977" s="71"/>
      <c r="U977" s="71"/>
      <c r="V977" s="71"/>
      <c r="W977" s="71"/>
      <c r="X977" s="71"/>
      <c r="Y977" s="71"/>
      <c r="Z977" s="71"/>
      <c r="AA977" s="71"/>
      <c r="AB977" s="71" t="s">
        <v>64</v>
      </c>
      <c r="AC977" s="71" t="s">
        <v>65</v>
      </c>
      <c r="AD977" s="71" t="s">
        <v>62</v>
      </c>
      <c r="AE977" s="71" t="s">
        <v>62</v>
      </c>
      <c r="AF977" s="71" t="s">
        <v>63</v>
      </c>
      <c r="AG977" s="71"/>
      <c r="AH977" s="71" t="s">
        <v>66</v>
      </c>
      <c r="AI977" s="71" t="s">
        <v>63</v>
      </c>
      <c r="AJ977" s="71" t="s">
        <v>63</v>
      </c>
      <c r="AK977" s="71" t="s">
        <v>63</v>
      </c>
      <c r="AL977" s="71" t="s">
        <v>62</v>
      </c>
      <c r="AM977" s="71" t="s">
        <v>63</v>
      </c>
      <c r="AN977" s="71"/>
      <c r="AO977" s="71"/>
      <c r="AP977" s="71" t="s">
        <v>10115</v>
      </c>
      <c r="AQ977" s="71" t="s">
        <v>1215</v>
      </c>
      <c r="AR977" s="71" t="s">
        <v>62</v>
      </c>
      <c r="AS977" s="71"/>
      <c r="AT977" s="71" t="s">
        <v>63</v>
      </c>
      <c r="AU977" s="71"/>
      <c r="AV977" s="79" t="str" cm="1">
        <f t="array" ref="AV97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77" s="79" t="str" cm="1">
        <f t="array" ref="AW97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77" s="71" t="str" cm="1">
        <f t="array" ref="AX97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77" s="71"/>
      <c r="AZ977" s="71"/>
      <c r="BA977" s="71" t="s">
        <v>10116</v>
      </c>
      <c r="BB977" s="73" t="s">
        <v>10117</v>
      </c>
      <c r="BC977" s="36"/>
      <c r="BD977" s="35"/>
    </row>
    <row r="978" spans="1:56" ht="75" customHeight="1">
      <c r="A978" s="70">
        <v>977</v>
      </c>
      <c r="B978" s="71" t="s">
        <v>9309</v>
      </c>
      <c r="C978" s="71" t="s">
        <v>1142</v>
      </c>
      <c r="D978" s="71" t="s">
        <v>10118</v>
      </c>
      <c r="E978" s="71" t="s">
        <v>1452</v>
      </c>
      <c r="F978" s="71" t="s">
        <v>231</v>
      </c>
      <c r="G978" s="71" t="s">
        <v>736</v>
      </c>
      <c r="H978" s="71" t="s">
        <v>217</v>
      </c>
      <c r="I978" s="71" t="s">
        <v>1787</v>
      </c>
      <c r="J978" s="71" t="s">
        <v>1432</v>
      </c>
      <c r="K978" s="71" t="s">
        <v>266</v>
      </c>
      <c r="L978" s="71" t="s">
        <v>10119</v>
      </c>
      <c r="M978" s="71" t="s">
        <v>10120</v>
      </c>
      <c r="N978" s="71"/>
      <c r="O978" s="71"/>
      <c r="P978" s="71"/>
      <c r="Q978" s="71"/>
      <c r="R978" s="71"/>
      <c r="S978" s="71"/>
      <c r="T978" s="71"/>
      <c r="U978" s="71"/>
      <c r="V978" s="71"/>
      <c r="W978" s="71"/>
      <c r="X978" s="71"/>
      <c r="Y978" s="71"/>
      <c r="Z978" s="71"/>
      <c r="AA978" s="71"/>
      <c r="AB978" s="71" t="s">
        <v>64</v>
      </c>
      <c r="AC978" s="71" t="s">
        <v>65</v>
      </c>
      <c r="AD978" s="71" t="s">
        <v>62</v>
      </c>
      <c r="AE978" s="71" t="s">
        <v>62</v>
      </c>
      <c r="AF978" s="71" t="s">
        <v>63</v>
      </c>
      <c r="AG978" s="71"/>
      <c r="AH978" s="71" t="s">
        <v>66</v>
      </c>
      <c r="AI978" s="71" t="s">
        <v>63</v>
      </c>
      <c r="AJ978" s="71" t="s">
        <v>63</v>
      </c>
      <c r="AK978" s="71" t="s">
        <v>63</v>
      </c>
      <c r="AL978" s="71" t="s">
        <v>63</v>
      </c>
      <c r="AM978" s="71" t="s">
        <v>63</v>
      </c>
      <c r="AN978" s="71"/>
      <c r="AO978" s="71"/>
      <c r="AP978" s="71" t="s">
        <v>7791</v>
      </c>
      <c r="AQ978" s="71" t="s">
        <v>2489</v>
      </c>
      <c r="AR978" s="71" t="s">
        <v>63</v>
      </c>
      <c r="AS978" s="71"/>
      <c r="AT978" s="71" t="s">
        <v>63</v>
      </c>
      <c r="AU978" s="71"/>
      <c r="AV978" s="79" t="str" cm="1">
        <f t="array" ref="AV97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78" s="79" t="str" cm="1">
        <f t="array" ref="AW97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78" s="71" t="str" cm="1">
        <f t="array" ref="AX97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78" s="71"/>
      <c r="AZ978" s="71"/>
      <c r="BA978" s="71" t="s">
        <v>10121</v>
      </c>
      <c r="BB978" s="73" t="s">
        <v>6023</v>
      </c>
      <c r="BC978" s="36"/>
      <c r="BD978" s="35"/>
    </row>
    <row r="979" spans="1:56" ht="75" customHeight="1">
      <c r="A979" s="70">
        <v>978</v>
      </c>
      <c r="B979" s="71" t="s">
        <v>10122</v>
      </c>
      <c r="C979" s="71" t="s">
        <v>735</v>
      </c>
      <c r="D979" s="71" t="s">
        <v>10123</v>
      </c>
      <c r="E979" s="71" t="s">
        <v>1502</v>
      </c>
      <c r="F979" s="71" t="s">
        <v>231</v>
      </c>
      <c r="G979" s="71" t="s">
        <v>736</v>
      </c>
      <c r="H979" s="71" t="s">
        <v>217</v>
      </c>
      <c r="I979" s="71" t="s">
        <v>2159</v>
      </c>
      <c r="J979" s="71" t="s">
        <v>1432</v>
      </c>
      <c r="K979" s="71" t="s">
        <v>243</v>
      </c>
      <c r="L979" s="71" t="s">
        <v>10124</v>
      </c>
      <c r="M979" s="71" t="s">
        <v>10125</v>
      </c>
      <c r="N979" s="71"/>
      <c r="O979" s="71"/>
      <c r="P979" s="71"/>
      <c r="Q979" s="71"/>
      <c r="R979" s="71"/>
      <c r="S979" s="71"/>
      <c r="T979" s="71"/>
      <c r="U979" s="71"/>
      <c r="V979" s="71"/>
      <c r="W979" s="71"/>
      <c r="X979" s="71"/>
      <c r="Y979" s="71"/>
      <c r="Z979" s="71"/>
      <c r="AA979" s="71"/>
      <c r="AB979" s="71" t="s">
        <v>64</v>
      </c>
      <c r="AC979" s="71" t="s">
        <v>65</v>
      </c>
      <c r="AD979" s="71" t="s">
        <v>62</v>
      </c>
      <c r="AE979" s="71" t="s">
        <v>62</v>
      </c>
      <c r="AF979" s="71" t="s">
        <v>62</v>
      </c>
      <c r="AG979" s="71"/>
      <c r="AH979" s="71" t="s">
        <v>66</v>
      </c>
      <c r="AI979" s="71" t="s">
        <v>63</v>
      </c>
      <c r="AJ979" s="71" t="s">
        <v>62</v>
      </c>
      <c r="AK979" s="71" t="s">
        <v>63</v>
      </c>
      <c r="AL979" s="71" t="s">
        <v>62</v>
      </c>
      <c r="AM979" s="71" t="s">
        <v>63</v>
      </c>
      <c r="AN979" s="71"/>
      <c r="AO979" s="71"/>
      <c r="AP979" s="71" t="s">
        <v>10126</v>
      </c>
      <c r="AQ979" s="71" t="s">
        <v>10127</v>
      </c>
      <c r="AR979" s="71" t="s">
        <v>62</v>
      </c>
      <c r="AS979" s="71"/>
      <c r="AT979" s="71" t="s">
        <v>63</v>
      </c>
      <c r="AU979" s="71"/>
      <c r="AV979" s="79" t="str" cm="1">
        <f t="array" ref="AV97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79" s="79" t="str" cm="1">
        <f t="array" ref="AW97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79" s="71" t="str" cm="1">
        <f t="array" ref="AX97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79" s="71"/>
      <c r="AZ979" s="71"/>
      <c r="BA979" s="22" t="s">
        <v>10128</v>
      </c>
      <c r="BB979" s="73" t="s">
        <v>1793</v>
      </c>
      <c r="BC979" s="36"/>
      <c r="BD979" s="35"/>
    </row>
    <row r="980" spans="1:56" ht="75" customHeight="1">
      <c r="A980" s="70">
        <v>979</v>
      </c>
      <c r="B980" s="71" t="s">
        <v>10129</v>
      </c>
      <c r="C980" s="71" t="s">
        <v>4581</v>
      </c>
      <c r="D980" s="71" t="s">
        <v>10130</v>
      </c>
      <c r="E980" s="71" t="s">
        <v>1452</v>
      </c>
      <c r="F980" s="71" t="s">
        <v>231</v>
      </c>
      <c r="G980" s="71" t="s">
        <v>736</v>
      </c>
      <c r="H980" s="71" t="s">
        <v>217</v>
      </c>
      <c r="I980" s="71" t="s">
        <v>509</v>
      </c>
      <c r="J980" s="71" t="s">
        <v>1432</v>
      </c>
      <c r="K980" s="71" t="s">
        <v>218</v>
      </c>
      <c r="L980" s="71" t="s">
        <v>10131</v>
      </c>
      <c r="M980" s="71" t="s">
        <v>10132</v>
      </c>
      <c r="N980" s="71"/>
      <c r="O980" s="71"/>
      <c r="P980" s="71"/>
      <c r="Q980" s="71"/>
      <c r="R980" s="71"/>
      <c r="S980" s="71"/>
      <c r="T980" s="71"/>
      <c r="U980" s="71"/>
      <c r="V980" s="71"/>
      <c r="W980" s="71"/>
      <c r="X980" s="71"/>
      <c r="Y980" s="71"/>
      <c r="Z980" s="71"/>
      <c r="AA980" s="71"/>
      <c r="AB980" s="71" t="s">
        <v>64</v>
      </c>
      <c r="AC980" s="71" t="s">
        <v>65</v>
      </c>
      <c r="AD980" s="71" t="s">
        <v>62</v>
      </c>
      <c r="AE980" s="71" t="s">
        <v>62</v>
      </c>
      <c r="AF980" s="71" t="s">
        <v>63</v>
      </c>
      <c r="AG980" s="71"/>
      <c r="AH980" s="71" t="s">
        <v>66</v>
      </c>
      <c r="AI980" s="71" t="s">
        <v>63</v>
      </c>
      <c r="AJ980" s="71" t="s">
        <v>63</v>
      </c>
      <c r="AK980" s="71" t="s">
        <v>63</v>
      </c>
      <c r="AL980" s="71" t="s">
        <v>62</v>
      </c>
      <c r="AM980" s="71" t="s">
        <v>63</v>
      </c>
      <c r="AN980" s="71"/>
      <c r="AO980" s="71"/>
      <c r="AP980" s="71" t="s">
        <v>10133</v>
      </c>
      <c r="AQ980" s="71" t="s">
        <v>10134</v>
      </c>
      <c r="AR980" s="71" t="s">
        <v>62</v>
      </c>
      <c r="AS980" s="71"/>
      <c r="AT980" s="71" t="s">
        <v>63</v>
      </c>
      <c r="AU980" s="71"/>
      <c r="AV980" s="79" t="str" cm="1">
        <f t="array" ref="AV98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80" s="79" t="str" cm="1">
        <f t="array" ref="AW98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80" s="71" t="str" cm="1">
        <f t="array" ref="AX98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80" s="71"/>
      <c r="AZ980" s="71"/>
      <c r="BA980" s="22" t="s">
        <v>10135</v>
      </c>
      <c r="BB980" s="73" t="s">
        <v>10136</v>
      </c>
      <c r="BC980" s="36"/>
      <c r="BD980" s="35"/>
    </row>
    <row r="981" spans="1:56" ht="75" customHeight="1">
      <c r="A981" s="70">
        <v>980</v>
      </c>
      <c r="B981" s="71" t="s">
        <v>10137</v>
      </c>
      <c r="C981" s="71" t="s">
        <v>735</v>
      </c>
      <c r="D981" s="71" t="s">
        <v>10138</v>
      </c>
      <c r="E981" s="71" t="s">
        <v>1430</v>
      </c>
      <c r="F981" s="71" t="s">
        <v>231</v>
      </c>
      <c r="G981" s="71" t="s">
        <v>584</v>
      </c>
      <c r="H981" s="71" t="s">
        <v>233</v>
      </c>
      <c r="I981" s="71" t="s">
        <v>194</v>
      </c>
      <c r="J981" s="71" t="s">
        <v>1432</v>
      </c>
      <c r="K981" s="71" t="s">
        <v>315</v>
      </c>
      <c r="L981" s="71" t="s">
        <v>10139</v>
      </c>
      <c r="M981" s="71" t="s">
        <v>10140</v>
      </c>
      <c r="N981" s="71"/>
      <c r="O981" s="71"/>
      <c r="P981" s="71"/>
      <c r="Q981" s="71"/>
      <c r="R981" s="71"/>
      <c r="S981" s="71"/>
      <c r="T981" s="71"/>
      <c r="U981" s="71"/>
      <c r="V981" s="71"/>
      <c r="W981" s="71"/>
      <c r="X981" s="71"/>
      <c r="Y981" s="71"/>
      <c r="Z981" s="71"/>
      <c r="AA981" s="71"/>
      <c r="AB981" s="71" t="s">
        <v>64</v>
      </c>
      <c r="AC981" s="71" t="s">
        <v>65</v>
      </c>
      <c r="AD981" s="71" t="s">
        <v>62</v>
      </c>
      <c r="AE981" s="71" t="s">
        <v>62</v>
      </c>
      <c r="AF981" s="71" t="s">
        <v>63</v>
      </c>
      <c r="AG981" s="71"/>
      <c r="AH981" s="71" t="s">
        <v>66</v>
      </c>
      <c r="AI981" s="71" t="s">
        <v>63</v>
      </c>
      <c r="AJ981" s="71" t="s">
        <v>63</v>
      </c>
      <c r="AK981" s="71" t="s">
        <v>63</v>
      </c>
      <c r="AL981" s="71" t="s">
        <v>62</v>
      </c>
      <c r="AM981" s="71" t="s">
        <v>63</v>
      </c>
      <c r="AN981" s="71"/>
      <c r="AO981" s="71"/>
      <c r="AP981" s="71" t="s">
        <v>10141</v>
      </c>
      <c r="AQ981" s="71" t="s">
        <v>10142</v>
      </c>
      <c r="AR981" s="71" t="s">
        <v>62</v>
      </c>
      <c r="AS981" s="71"/>
      <c r="AT981" s="71" t="s">
        <v>63</v>
      </c>
      <c r="AU981" s="71"/>
      <c r="AV981" s="79" t="str" cm="1">
        <f t="array" ref="AV98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81" s="79" t="str" cm="1">
        <f t="array" ref="AW98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81" s="71" t="str" cm="1">
        <f t="array" ref="AX98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81" s="71"/>
      <c r="AZ981" s="71"/>
      <c r="BA981" s="22" t="s">
        <v>10143</v>
      </c>
      <c r="BB981" s="73"/>
      <c r="BC981" s="36"/>
      <c r="BD981" s="35"/>
    </row>
    <row r="982" spans="1:56" ht="75" customHeight="1">
      <c r="A982" s="70">
        <v>981</v>
      </c>
      <c r="B982" s="71" t="s">
        <v>10144</v>
      </c>
      <c r="C982" s="71" t="s">
        <v>735</v>
      </c>
      <c r="D982" s="71" t="s">
        <v>10145</v>
      </c>
      <c r="E982" s="71" t="s">
        <v>1479</v>
      </c>
      <c r="F982" s="71" t="s">
        <v>231</v>
      </c>
      <c r="G982" s="71" t="s">
        <v>736</v>
      </c>
      <c r="H982" s="71" t="s">
        <v>217</v>
      </c>
      <c r="I982" s="71" t="s">
        <v>737</v>
      </c>
      <c r="J982" s="71" t="s">
        <v>1432</v>
      </c>
      <c r="K982" s="71" t="s">
        <v>266</v>
      </c>
      <c r="L982" s="71" t="s">
        <v>10146</v>
      </c>
      <c r="M982" s="71" t="s">
        <v>10147</v>
      </c>
      <c r="N982" s="71"/>
      <c r="O982" s="71"/>
      <c r="P982" s="71"/>
      <c r="Q982" s="71"/>
      <c r="R982" s="71"/>
      <c r="S982" s="71"/>
      <c r="T982" s="71"/>
      <c r="U982" s="71"/>
      <c r="V982" s="71"/>
      <c r="W982" s="71"/>
      <c r="X982" s="71"/>
      <c r="Y982" s="71"/>
      <c r="Z982" s="71"/>
      <c r="AA982" s="71"/>
      <c r="AB982" s="71" t="s">
        <v>64</v>
      </c>
      <c r="AC982" s="71" t="s">
        <v>65</v>
      </c>
      <c r="AD982" s="71" t="s">
        <v>62</v>
      </c>
      <c r="AE982" s="71" t="s">
        <v>62</v>
      </c>
      <c r="AF982" s="71" t="s">
        <v>63</v>
      </c>
      <c r="AG982" s="71"/>
      <c r="AH982" s="71" t="s">
        <v>66</v>
      </c>
      <c r="AI982" s="71" t="s">
        <v>63</v>
      </c>
      <c r="AJ982" s="71" t="s">
        <v>63</v>
      </c>
      <c r="AK982" s="71" t="s">
        <v>63</v>
      </c>
      <c r="AL982" s="71" t="s">
        <v>62</v>
      </c>
      <c r="AM982" s="71" t="s">
        <v>63</v>
      </c>
      <c r="AN982" s="71"/>
      <c r="AO982" s="71"/>
      <c r="AP982" s="71" t="s">
        <v>10148</v>
      </c>
      <c r="AQ982" s="71" t="s">
        <v>10149</v>
      </c>
      <c r="AR982" s="71" t="s">
        <v>62</v>
      </c>
      <c r="AS982" s="71"/>
      <c r="AT982" s="71" t="s">
        <v>63</v>
      </c>
      <c r="AU982" s="71"/>
      <c r="AV982" s="79" t="str" cm="1">
        <f t="array" ref="AV98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82" s="79" t="str" cm="1">
        <f t="array" ref="AW98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82" s="71" t="str" cm="1">
        <f t="array" ref="AX98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82" s="71"/>
      <c r="AZ982" s="71"/>
      <c r="BA982" s="22" t="s">
        <v>10150</v>
      </c>
      <c r="BB982" s="73" t="s">
        <v>10151</v>
      </c>
      <c r="BC982" s="36"/>
      <c r="BD982" s="35"/>
    </row>
    <row r="983" spans="1:56" ht="75" customHeight="1">
      <c r="A983" s="70">
        <v>982</v>
      </c>
      <c r="B983" s="71" t="s">
        <v>10152</v>
      </c>
      <c r="C983" s="71" t="s">
        <v>735</v>
      </c>
      <c r="D983" s="71" t="s">
        <v>10153</v>
      </c>
      <c r="E983" s="71" t="s">
        <v>1486</v>
      </c>
      <c r="F983" s="71" t="s">
        <v>231</v>
      </c>
      <c r="G983" s="71" t="s">
        <v>736</v>
      </c>
      <c r="H983" s="71" t="s">
        <v>217</v>
      </c>
      <c r="I983" s="71" t="s">
        <v>1215</v>
      </c>
      <c r="J983" s="71" t="s">
        <v>1432</v>
      </c>
      <c r="K983" s="71" t="s">
        <v>243</v>
      </c>
      <c r="L983" s="71" t="s">
        <v>10154</v>
      </c>
      <c r="M983" s="71" t="s">
        <v>10155</v>
      </c>
      <c r="N983" s="71"/>
      <c r="O983" s="71"/>
      <c r="P983" s="71"/>
      <c r="Q983" s="71"/>
      <c r="R983" s="71"/>
      <c r="S983" s="71"/>
      <c r="T983" s="71"/>
      <c r="U983" s="71"/>
      <c r="V983" s="71"/>
      <c r="W983" s="71"/>
      <c r="X983" s="71"/>
      <c r="Y983" s="71"/>
      <c r="Z983" s="71"/>
      <c r="AA983" s="71"/>
      <c r="AB983" s="71" t="s">
        <v>64</v>
      </c>
      <c r="AC983" s="71" t="s">
        <v>65</v>
      </c>
      <c r="AD983" s="71" t="s">
        <v>62</v>
      </c>
      <c r="AE983" s="71" t="s">
        <v>62</v>
      </c>
      <c r="AF983" s="71" t="s">
        <v>63</v>
      </c>
      <c r="AG983" s="71"/>
      <c r="AH983" s="71" t="s">
        <v>66</v>
      </c>
      <c r="AI983" s="71" t="s">
        <v>63</v>
      </c>
      <c r="AJ983" s="71" t="s">
        <v>63</v>
      </c>
      <c r="AK983" s="71" t="s">
        <v>63</v>
      </c>
      <c r="AL983" s="71" t="s">
        <v>62</v>
      </c>
      <c r="AM983" s="71" t="s">
        <v>63</v>
      </c>
      <c r="AN983" s="71"/>
      <c r="AO983" s="71"/>
      <c r="AP983" s="71" t="s">
        <v>10156</v>
      </c>
      <c r="AQ983" s="71" t="s">
        <v>1138</v>
      </c>
      <c r="AR983" s="71" t="s">
        <v>132</v>
      </c>
      <c r="AS983" s="71"/>
      <c r="AT983" s="71" t="s">
        <v>63</v>
      </c>
      <c r="AU983" s="71"/>
      <c r="AV983" s="79" t="str" cm="1">
        <f t="array" ref="AV98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83" s="79" t="str" cm="1">
        <f t="array" ref="AW98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83" s="71" t="str" cm="1">
        <f t="array" ref="AX98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83" s="71"/>
      <c r="AZ983" s="71"/>
      <c r="BA983" s="71" t="s">
        <v>10157</v>
      </c>
      <c r="BB983" s="73" t="s">
        <v>10158</v>
      </c>
      <c r="BC983" s="36"/>
      <c r="BD983" s="35"/>
    </row>
    <row r="984" spans="1:56" ht="75" customHeight="1">
      <c r="A984" s="70">
        <v>983</v>
      </c>
      <c r="B984" s="71" t="s">
        <v>10159</v>
      </c>
      <c r="C984" s="71" t="s">
        <v>735</v>
      </c>
      <c r="D984" s="71" t="s">
        <v>10160</v>
      </c>
      <c r="E984" s="71" t="s">
        <v>1479</v>
      </c>
      <c r="F984" s="71" t="s">
        <v>231</v>
      </c>
      <c r="G984" s="71" t="s">
        <v>736</v>
      </c>
      <c r="H984" s="71" t="s">
        <v>217</v>
      </c>
      <c r="I984" s="71" t="s">
        <v>194</v>
      </c>
      <c r="J984" s="71" t="s">
        <v>1432</v>
      </c>
      <c r="K984" s="71" t="s">
        <v>315</v>
      </c>
      <c r="L984" s="71" t="s">
        <v>10161</v>
      </c>
      <c r="M984" s="71" t="s">
        <v>10162</v>
      </c>
      <c r="N984" s="71"/>
      <c r="O984" s="71"/>
      <c r="P984" s="71"/>
      <c r="Q984" s="71"/>
      <c r="R984" s="71"/>
      <c r="S984" s="71"/>
      <c r="T984" s="71"/>
      <c r="U984" s="71"/>
      <c r="V984" s="71"/>
      <c r="W984" s="71"/>
      <c r="X984" s="71"/>
      <c r="Y984" s="71"/>
      <c r="Z984" s="71"/>
      <c r="AA984" s="71"/>
      <c r="AB984" s="71" t="s">
        <v>64</v>
      </c>
      <c r="AC984" s="71" t="s">
        <v>65</v>
      </c>
      <c r="AD984" s="71" t="s">
        <v>62</v>
      </c>
      <c r="AE984" s="71" t="s">
        <v>62</v>
      </c>
      <c r="AF984" s="71" t="s">
        <v>63</v>
      </c>
      <c r="AG984" s="71"/>
      <c r="AH984" s="71" t="s">
        <v>66</v>
      </c>
      <c r="AI984" s="71" t="s">
        <v>63</v>
      </c>
      <c r="AJ984" s="71" t="s">
        <v>63</v>
      </c>
      <c r="AK984" s="71" t="s">
        <v>63</v>
      </c>
      <c r="AL984" s="71" t="s">
        <v>62</v>
      </c>
      <c r="AM984" s="71" t="s">
        <v>63</v>
      </c>
      <c r="AN984" s="71"/>
      <c r="AO984" s="71"/>
      <c r="AP984" s="71" t="s">
        <v>10163</v>
      </c>
      <c r="AQ984" s="71" t="s">
        <v>194</v>
      </c>
      <c r="AR984" s="71" t="s">
        <v>62</v>
      </c>
      <c r="AS984" s="71"/>
      <c r="AT984" s="71" t="s">
        <v>63</v>
      </c>
      <c r="AU984" s="71"/>
      <c r="AV984" s="79" t="str" cm="1">
        <f t="array" ref="AV98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84" s="79" t="str" cm="1">
        <f t="array" ref="AW98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84" s="71" t="str" cm="1">
        <f t="array" ref="AX98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84" s="71"/>
      <c r="AZ984" s="71"/>
      <c r="BA984" s="71" t="s">
        <v>10164</v>
      </c>
      <c r="BB984" s="73" t="s">
        <v>10165</v>
      </c>
      <c r="BC984" s="36"/>
      <c r="BD984" s="35"/>
    </row>
    <row r="985" spans="1:56" ht="75" customHeight="1">
      <c r="A985" s="70">
        <v>984</v>
      </c>
      <c r="B985" s="71" t="s">
        <v>10166</v>
      </c>
      <c r="C985" s="71" t="s">
        <v>735</v>
      </c>
      <c r="D985" s="71" t="s">
        <v>10167</v>
      </c>
      <c r="E985" s="71" t="s">
        <v>1478</v>
      </c>
      <c r="F985" s="71" t="s">
        <v>231</v>
      </c>
      <c r="G985" s="71" t="s">
        <v>736</v>
      </c>
      <c r="H985" s="71" t="s">
        <v>217</v>
      </c>
      <c r="I985" s="71" t="s">
        <v>2046</v>
      </c>
      <c r="J985" s="71" t="s">
        <v>1432</v>
      </c>
      <c r="K985" s="71" t="s">
        <v>243</v>
      </c>
      <c r="L985" s="71" t="s">
        <v>10168</v>
      </c>
      <c r="M985" s="71" t="s">
        <v>10169</v>
      </c>
      <c r="N985" s="71"/>
      <c r="O985" s="71"/>
      <c r="P985" s="71"/>
      <c r="Q985" s="71"/>
      <c r="R985" s="71"/>
      <c r="S985" s="71"/>
      <c r="T985" s="71"/>
      <c r="U985" s="71"/>
      <c r="V985" s="71"/>
      <c r="W985" s="71"/>
      <c r="X985" s="71"/>
      <c r="Y985" s="71"/>
      <c r="Z985" s="71"/>
      <c r="AA985" s="71"/>
      <c r="AB985" s="71" t="s">
        <v>64</v>
      </c>
      <c r="AC985" s="71" t="s">
        <v>65</v>
      </c>
      <c r="AD985" s="71" t="s">
        <v>62</v>
      </c>
      <c r="AE985" s="71" t="s">
        <v>62</v>
      </c>
      <c r="AF985" s="71" t="s">
        <v>63</v>
      </c>
      <c r="AG985" s="71"/>
      <c r="AH985" s="71" t="s">
        <v>66</v>
      </c>
      <c r="AI985" s="71" t="s">
        <v>63</v>
      </c>
      <c r="AJ985" s="71" t="s">
        <v>63</v>
      </c>
      <c r="AK985" s="71" t="s">
        <v>63</v>
      </c>
      <c r="AL985" s="71" t="s">
        <v>62</v>
      </c>
      <c r="AM985" s="71" t="s">
        <v>63</v>
      </c>
      <c r="AN985" s="71"/>
      <c r="AO985" s="71"/>
      <c r="AP985" s="71" t="s">
        <v>10170</v>
      </c>
      <c r="AQ985" s="71" t="s">
        <v>10171</v>
      </c>
      <c r="AR985" s="71" t="s">
        <v>62</v>
      </c>
      <c r="AS985" s="71"/>
      <c r="AT985" s="71" t="s">
        <v>63</v>
      </c>
      <c r="AU985" s="71"/>
      <c r="AV985" s="79" t="str" cm="1">
        <f t="array" ref="AV98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85" s="79" t="str" cm="1">
        <f t="array" ref="AW98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85" s="71" t="str" cm="1">
        <f t="array" ref="AX98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85" s="71"/>
      <c r="AZ985" s="71"/>
      <c r="BA985" s="22" t="s">
        <v>10172</v>
      </c>
      <c r="BB985" s="73" t="s">
        <v>10173</v>
      </c>
      <c r="BC985" s="36"/>
      <c r="BD985" s="35"/>
    </row>
    <row r="986" spans="1:56" ht="75" customHeight="1">
      <c r="A986" s="70">
        <v>985</v>
      </c>
      <c r="B986" s="71" t="s">
        <v>10174</v>
      </c>
      <c r="C986" s="71" t="s">
        <v>739</v>
      </c>
      <c r="D986" s="71" t="s">
        <v>10175</v>
      </c>
      <c r="E986" s="71" t="s">
        <v>1452</v>
      </c>
      <c r="F986" s="71" t="s">
        <v>231</v>
      </c>
      <c r="G986" s="71" t="s">
        <v>786</v>
      </c>
      <c r="H986" s="71" t="s">
        <v>217</v>
      </c>
      <c r="I986" s="71" t="s">
        <v>1215</v>
      </c>
      <c r="J986" s="71" t="s">
        <v>1432</v>
      </c>
      <c r="K986" s="71" t="s">
        <v>243</v>
      </c>
      <c r="L986" s="71" t="s">
        <v>10176</v>
      </c>
      <c r="M986" s="71" t="s">
        <v>10177</v>
      </c>
      <c r="N986" s="71"/>
      <c r="O986" s="71"/>
      <c r="P986" s="71"/>
      <c r="Q986" s="71"/>
      <c r="R986" s="71"/>
      <c r="S986" s="71"/>
      <c r="T986" s="71"/>
      <c r="U986" s="71"/>
      <c r="V986" s="71"/>
      <c r="W986" s="71"/>
      <c r="X986" s="71"/>
      <c r="Y986" s="71"/>
      <c r="Z986" s="71"/>
      <c r="AA986" s="71"/>
      <c r="AB986" s="71" t="s">
        <v>64</v>
      </c>
      <c r="AC986" s="71" t="s">
        <v>100</v>
      </c>
      <c r="AD986" s="71" t="s">
        <v>62</v>
      </c>
      <c r="AE986" s="71" t="s">
        <v>62</v>
      </c>
      <c r="AF986" s="71" t="s">
        <v>63</v>
      </c>
      <c r="AG986" s="71"/>
      <c r="AH986" s="71" t="s">
        <v>915</v>
      </c>
      <c r="AI986" s="71" t="s">
        <v>63</v>
      </c>
      <c r="AJ986" s="71" t="s">
        <v>63</v>
      </c>
      <c r="AK986" s="71" t="s">
        <v>63</v>
      </c>
      <c r="AL986" s="71" t="s">
        <v>63</v>
      </c>
      <c r="AM986" s="71" t="s">
        <v>63</v>
      </c>
      <c r="AN986" s="71"/>
      <c r="AO986" s="71"/>
      <c r="AP986" s="71" t="s">
        <v>10178</v>
      </c>
      <c r="AQ986" s="71" t="s">
        <v>1215</v>
      </c>
      <c r="AR986" s="71" t="s">
        <v>62</v>
      </c>
      <c r="AS986" s="71"/>
      <c r="AT986" s="71" t="s">
        <v>63</v>
      </c>
      <c r="AU986" s="71"/>
      <c r="AV986" s="79" t="str" cm="1">
        <f t="array" ref="AV98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86" s="79" t="str" cm="1">
        <f t="array" ref="AW98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86" s="71" t="str" cm="1">
        <f t="array" ref="AX98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86" s="71"/>
      <c r="AZ986" s="71"/>
      <c r="BA986" s="71" t="s">
        <v>10179</v>
      </c>
      <c r="BB986" s="73" t="s">
        <v>10180</v>
      </c>
      <c r="BC986" s="36"/>
      <c r="BD986" s="35"/>
    </row>
    <row r="987" spans="1:56" ht="75" customHeight="1">
      <c r="A987" s="70">
        <v>986</v>
      </c>
      <c r="B987" s="71" t="s">
        <v>1222</v>
      </c>
      <c r="C987" s="71" t="s">
        <v>735</v>
      </c>
      <c r="D987" s="71" t="s">
        <v>10181</v>
      </c>
      <c r="E987" s="71" t="s">
        <v>1430</v>
      </c>
      <c r="F987" s="71" t="s">
        <v>231</v>
      </c>
      <c r="G987" s="71" t="s">
        <v>736</v>
      </c>
      <c r="H987" s="71" t="s">
        <v>217</v>
      </c>
      <c r="I987" s="71" t="s">
        <v>194</v>
      </c>
      <c r="J987" s="71" t="s">
        <v>1432</v>
      </c>
      <c r="K987" s="71" t="s">
        <v>315</v>
      </c>
      <c r="L987" s="71" t="s">
        <v>10182</v>
      </c>
      <c r="M987" s="71" t="s">
        <v>10183</v>
      </c>
      <c r="N987" s="71"/>
      <c r="O987" s="71"/>
      <c r="P987" s="71"/>
      <c r="Q987" s="71"/>
      <c r="R987" s="71"/>
      <c r="S987" s="71"/>
      <c r="T987" s="71"/>
      <c r="U987" s="71"/>
      <c r="V987" s="71"/>
      <c r="W987" s="71"/>
      <c r="X987" s="71"/>
      <c r="Y987" s="71"/>
      <c r="Z987" s="71"/>
      <c r="AA987" s="71"/>
      <c r="AB987" s="71" t="s">
        <v>64</v>
      </c>
      <c r="AC987" s="71" t="s">
        <v>65</v>
      </c>
      <c r="AD987" s="71" t="s">
        <v>62</v>
      </c>
      <c r="AE987" s="71" t="s">
        <v>62</v>
      </c>
      <c r="AF987" s="71" t="s">
        <v>63</v>
      </c>
      <c r="AG987" s="71"/>
      <c r="AH987" s="71" t="s">
        <v>66</v>
      </c>
      <c r="AI987" s="71" t="s">
        <v>63</v>
      </c>
      <c r="AJ987" s="71" t="s">
        <v>62</v>
      </c>
      <c r="AK987" s="71" t="s">
        <v>62</v>
      </c>
      <c r="AL987" s="71" t="s">
        <v>62</v>
      </c>
      <c r="AM987" s="71" t="s">
        <v>63</v>
      </c>
      <c r="AN987" s="71"/>
      <c r="AO987" s="71"/>
      <c r="AP987" s="71" t="s">
        <v>10184</v>
      </c>
      <c r="AQ987" s="71" t="s">
        <v>194</v>
      </c>
      <c r="AR987" s="71" t="s">
        <v>62</v>
      </c>
      <c r="AS987" s="71"/>
      <c r="AT987" s="71" t="s">
        <v>63</v>
      </c>
      <c r="AU987" s="71"/>
      <c r="AV987" s="79" t="str" cm="1">
        <f t="array" ref="AV98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87" s="79" t="str" cm="1">
        <f t="array" ref="AW98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87" s="71" t="str" cm="1">
        <f t="array" ref="AX98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87" s="71"/>
      <c r="AZ987" s="71"/>
      <c r="BA987" s="71" t="s">
        <v>10185</v>
      </c>
      <c r="BB987" s="73" t="s">
        <v>10186</v>
      </c>
      <c r="BC987" s="36"/>
      <c r="BD987" s="35"/>
    </row>
    <row r="988" spans="1:56" ht="75" customHeight="1">
      <c r="A988" s="70">
        <v>987</v>
      </c>
      <c r="B988" s="71" t="s">
        <v>10187</v>
      </c>
      <c r="C988" s="71" t="s">
        <v>735</v>
      </c>
      <c r="D988" s="71" t="s">
        <v>10188</v>
      </c>
      <c r="E988" s="71" t="s">
        <v>1479</v>
      </c>
      <c r="F988" s="71" t="s">
        <v>231</v>
      </c>
      <c r="G988" s="71" t="s">
        <v>736</v>
      </c>
      <c r="H988" s="71" t="s">
        <v>217</v>
      </c>
      <c r="I988" s="71" t="s">
        <v>840</v>
      </c>
      <c r="J988" s="71" t="s">
        <v>1432</v>
      </c>
      <c r="K988" s="71" t="s">
        <v>315</v>
      </c>
      <c r="L988" s="71" t="s">
        <v>10189</v>
      </c>
      <c r="M988" s="71" t="s">
        <v>10190</v>
      </c>
      <c r="N988" s="71"/>
      <c r="O988" s="71"/>
      <c r="P988" s="71"/>
      <c r="Q988" s="71"/>
      <c r="R988" s="71"/>
      <c r="S988" s="71"/>
      <c r="T988" s="71"/>
      <c r="U988" s="71"/>
      <c r="V988" s="71"/>
      <c r="W988" s="71"/>
      <c r="X988" s="71"/>
      <c r="Y988" s="71"/>
      <c r="Z988" s="71"/>
      <c r="AA988" s="71"/>
      <c r="AB988" s="71" t="s">
        <v>64</v>
      </c>
      <c r="AC988" s="71" t="s">
        <v>65</v>
      </c>
      <c r="AD988" s="71" t="s">
        <v>62</v>
      </c>
      <c r="AE988" s="71" t="s">
        <v>62</v>
      </c>
      <c r="AF988" s="71" t="s">
        <v>63</v>
      </c>
      <c r="AG988" s="71"/>
      <c r="AH988" s="71" t="s">
        <v>66</v>
      </c>
      <c r="AI988" s="71" t="s">
        <v>63</v>
      </c>
      <c r="AJ988" s="71" t="s">
        <v>63</v>
      </c>
      <c r="AK988" s="71" t="s">
        <v>63</v>
      </c>
      <c r="AL988" s="71" t="s">
        <v>62</v>
      </c>
      <c r="AM988" s="71" t="s">
        <v>63</v>
      </c>
      <c r="AN988" s="71"/>
      <c r="AO988" s="71"/>
      <c r="AP988" s="71" t="s">
        <v>10191</v>
      </c>
      <c r="AQ988" s="71" t="s">
        <v>10192</v>
      </c>
      <c r="AR988" s="71" t="s">
        <v>132</v>
      </c>
      <c r="AS988" s="71"/>
      <c r="AT988" s="71" t="s">
        <v>63</v>
      </c>
      <c r="AU988" s="71"/>
      <c r="AV988" s="79" t="str" cm="1">
        <f t="array" ref="AV98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88" s="79" t="str" cm="1">
        <f t="array" ref="AW98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88" s="71" t="str" cm="1">
        <f t="array" ref="AX98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88" s="71"/>
      <c r="AZ988" s="71"/>
      <c r="BA988" s="71" t="s">
        <v>10193</v>
      </c>
      <c r="BB988" s="73" t="s">
        <v>10194</v>
      </c>
      <c r="BC988" s="36"/>
      <c r="BD988" s="35"/>
    </row>
    <row r="989" spans="1:56" ht="75" customHeight="1">
      <c r="A989" s="70">
        <v>988</v>
      </c>
      <c r="B989" s="71" t="s">
        <v>10195</v>
      </c>
      <c r="C989" s="71" t="s">
        <v>735</v>
      </c>
      <c r="D989" s="71" t="s">
        <v>10196</v>
      </c>
      <c r="E989" s="71" t="s">
        <v>1430</v>
      </c>
      <c r="F989" s="71" t="s">
        <v>231</v>
      </c>
      <c r="G989" s="71" t="s">
        <v>584</v>
      </c>
      <c r="H989" s="71" t="s">
        <v>217</v>
      </c>
      <c r="I989" s="71" t="s">
        <v>1215</v>
      </c>
      <c r="J989" s="71" t="s">
        <v>1432</v>
      </c>
      <c r="K989" s="71" t="s">
        <v>243</v>
      </c>
      <c r="L989" s="71" t="s">
        <v>10197</v>
      </c>
      <c r="M989" s="71" t="s">
        <v>10198</v>
      </c>
      <c r="N989" s="71"/>
      <c r="O989" s="71"/>
      <c r="P989" s="71"/>
      <c r="Q989" s="71"/>
      <c r="R989" s="71"/>
      <c r="S989" s="71"/>
      <c r="T989" s="71"/>
      <c r="U989" s="71"/>
      <c r="V989" s="71"/>
      <c r="W989" s="71"/>
      <c r="X989" s="71"/>
      <c r="Y989" s="71"/>
      <c r="Z989" s="71"/>
      <c r="AA989" s="71"/>
      <c r="AB989" s="71" t="s">
        <v>64</v>
      </c>
      <c r="AC989" s="71" t="s">
        <v>65</v>
      </c>
      <c r="AD989" s="71" t="s">
        <v>62</v>
      </c>
      <c r="AE989" s="71" t="s">
        <v>62</v>
      </c>
      <c r="AF989" s="71" t="s">
        <v>63</v>
      </c>
      <c r="AG989" s="71"/>
      <c r="AH989" s="71" t="s">
        <v>66</v>
      </c>
      <c r="AI989" s="71" t="s">
        <v>63</v>
      </c>
      <c r="AJ989" s="71" t="s">
        <v>63</v>
      </c>
      <c r="AK989" s="71" t="s">
        <v>63</v>
      </c>
      <c r="AL989" s="71" t="s">
        <v>62</v>
      </c>
      <c r="AM989" s="71" t="s">
        <v>63</v>
      </c>
      <c r="AN989" s="71"/>
      <c r="AO989" s="71"/>
      <c r="AP989" s="71" t="s">
        <v>10199</v>
      </c>
      <c r="AQ989" s="71" t="s">
        <v>1215</v>
      </c>
      <c r="AR989" s="71" t="s">
        <v>62</v>
      </c>
      <c r="AS989" s="71"/>
      <c r="AT989" s="71" t="s">
        <v>63</v>
      </c>
      <c r="AU989" s="71"/>
      <c r="AV989" s="79" t="str" cm="1">
        <f t="array" ref="AV98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89" s="79" t="str" cm="1">
        <f t="array" ref="AW98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89" s="71" t="str" cm="1">
        <f t="array" ref="AX98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89" s="71"/>
      <c r="AZ989" s="71"/>
      <c r="BA989" s="71" t="s">
        <v>10200</v>
      </c>
      <c r="BB989" s="73" t="s">
        <v>5517</v>
      </c>
      <c r="BC989" s="36"/>
      <c r="BD989" s="35"/>
    </row>
    <row r="990" spans="1:56" ht="75" customHeight="1">
      <c r="A990" s="70">
        <v>989</v>
      </c>
      <c r="B990" s="71" t="s">
        <v>10201</v>
      </c>
      <c r="C990" s="71" t="s">
        <v>735</v>
      </c>
      <c r="D990" s="71" t="s">
        <v>10202</v>
      </c>
      <c r="E990" s="71" t="s">
        <v>1478</v>
      </c>
      <c r="F990" s="71" t="s">
        <v>231</v>
      </c>
      <c r="G990" s="71" t="s">
        <v>736</v>
      </c>
      <c r="H990" s="71" t="s">
        <v>217</v>
      </c>
      <c r="I990" s="71" t="s">
        <v>1215</v>
      </c>
      <c r="J990" s="71" t="s">
        <v>1432</v>
      </c>
      <c r="K990" s="71" t="s">
        <v>243</v>
      </c>
      <c r="L990" s="71" t="s">
        <v>10203</v>
      </c>
      <c r="M990" s="71" t="s">
        <v>10204</v>
      </c>
      <c r="N990" s="71"/>
      <c r="O990" s="71"/>
      <c r="P990" s="71"/>
      <c r="Q990" s="71"/>
      <c r="R990" s="71"/>
      <c r="S990" s="71"/>
      <c r="T990" s="71"/>
      <c r="U990" s="71"/>
      <c r="V990" s="71"/>
      <c r="W990" s="71"/>
      <c r="X990" s="71"/>
      <c r="Y990" s="71"/>
      <c r="Z990" s="71"/>
      <c r="AA990" s="71"/>
      <c r="AB990" s="71" t="s">
        <v>64</v>
      </c>
      <c r="AC990" s="71" t="s">
        <v>65</v>
      </c>
      <c r="AD990" s="71" t="s">
        <v>62</v>
      </c>
      <c r="AE990" s="71" t="s">
        <v>62</v>
      </c>
      <c r="AF990" s="71" t="s">
        <v>63</v>
      </c>
      <c r="AG990" s="71"/>
      <c r="AH990" s="71" t="s">
        <v>85</v>
      </c>
      <c r="AI990" s="71" t="s">
        <v>63</v>
      </c>
      <c r="AJ990" s="71" t="s">
        <v>63</v>
      </c>
      <c r="AK990" s="71" t="s">
        <v>63</v>
      </c>
      <c r="AL990" s="71" t="s">
        <v>62</v>
      </c>
      <c r="AM990" s="71" t="s">
        <v>63</v>
      </c>
      <c r="AN990" s="71"/>
      <c r="AO990" s="71"/>
      <c r="AP990" s="71" t="s">
        <v>10205</v>
      </c>
      <c r="AQ990" s="71" t="s">
        <v>1418</v>
      </c>
      <c r="AR990" s="71" t="s">
        <v>62</v>
      </c>
      <c r="AS990" s="71"/>
      <c r="AT990" s="71" t="s">
        <v>63</v>
      </c>
      <c r="AU990" s="71"/>
      <c r="AV990" s="79" t="str" cm="1">
        <f t="array" ref="AV99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90" s="79" t="str" cm="1">
        <f t="array" ref="AW99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90" s="71" t="str" cm="1">
        <f t="array" ref="AX99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90" s="71"/>
      <c r="AZ990" s="71"/>
      <c r="BA990" s="71" t="s">
        <v>10206</v>
      </c>
      <c r="BB990" s="73" t="s">
        <v>10207</v>
      </c>
      <c r="BC990" s="36"/>
      <c r="BD990" s="35"/>
    </row>
    <row r="991" spans="1:56" ht="75" customHeight="1">
      <c r="A991" s="70">
        <v>990</v>
      </c>
      <c r="B991" s="71" t="s">
        <v>10208</v>
      </c>
      <c r="C991" s="71" t="s">
        <v>735</v>
      </c>
      <c r="D991" s="71" t="s">
        <v>10209</v>
      </c>
      <c r="E991" s="71" t="s">
        <v>1430</v>
      </c>
      <c r="F991" s="71" t="s">
        <v>231</v>
      </c>
      <c r="G991" s="71" t="s">
        <v>736</v>
      </c>
      <c r="H991" s="71" t="s">
        <v>217</v>
      </c>
      <c r="I991" s="71" t="s">
        <v>250</v>
      </c>
      <c r="J991" s="71" t="s">
        <v>1432</v>
      </c>
      <c r="K991" s="71" t="s">
        <v>243</v>
      </c>
      <c r="L991" s="71" t="s">
        <v>10210</v>
      </c>
      <c r="M991" s="71" t="s">
        <v>10211</v>
      </c>
      <c r="N991" s="71"/>
      <c r="O991" s="71"/>
      <c r="P991" s="71"/>
      <c r="Q991" s="71"/>
      <c r="R991" s="71"/>
      <c r="S991" s="71"/>
      <c r="T991" s="71"/>
      <c r="U991" s="71"/>
      <c r="V991" s="71"/>
      <c r="W991" s="71"/>
      <c r="X991" s="71"/>
      <c r="Y991" s="71"/>
      <c r="Z991" s="71"/>
      <c r="AA991" s="71"/>
      <c r="AB991" s="71" t="s">
        <v>64</v>
      </c>
      <c r="AC991" s="71" t="s">
        <v>65</v>
      </c>
      <c r="AD991" s="71" t="s">
        <v>62</v>
      </c>
      <c r="AE991" s="71" t="s">
        <v>62</v>
      </c>
      <c r="AF991" s="71" t="s">
        <v>63</v>
      </c>
      <c r="AG991" s="71"/>
      <c r="AH991" s="71" t="s">
        <v>66</v>
      </c>
      <c r="AI991" s="71" t="s">
        <v>63</v>
      </c>
      <c r="AJ991" s="71" t="s">
        <v>63</v>
      </c>
      <c r="AK991" s="71" t="s">
        <v>63</v>
      </c>
      <c r="AL991" s="71" t="s">
        <v>62</v>
      </c>
      <c r="AM991" s="71" t="s">
        <v>63</v>
      </c>
      <c r="AN991" s="71"/>
      <c r="AO991" s="71"/>
      <c r="AP991" s="71" t="s">
        <v>10212</v>
      </c>
      <c r="AQ991" s="71" t="s">
        <v>2443</v>
      </c>
      <c r="AR991" s="71" t="s">
        <v>63</v>
      </c>
      <c r="AS991" s="71"/>
      <c r="AT991" s="71" t="s">
        <v>63</v>
      </c>
      <c r="AU991" s="71"/>
      <c r="AV991" s="79" t="str" cm="1">
        <f t="array" ref="AV99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91" s="79" t="str" cm="1">
        <f t="array" ref="AW99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91" s="71" t="str" cm="1">
        <f t="array" ref="AX99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91" s="71"/>
      <c r="AZ991" s="71"/>
      <c r="BA991" s="71" t="s">
        <v>10213</v>
      </c>
      <c r="BB991" s="73" t="s">
        <v>10214</v>
      </c>
      <c r="BC991" s="36"/>
      <c r="BD991" s="35"/>
    </row>
    <row r="992" spans="1:56" ht="75" customHeight="1">
      <c r="A992" s="70">
        <v>991</v>
      </c>
      <c r="B992" s="71" t="s">
        <v>10215</v>
      </c>
      <c r="C992" s="71" t="s">
        <v>735</v>
      </c>
      <c r="D992" s="71" t="s">
        <v>10216</v>
      </c>
      <c r="E992" s="71" t="s">
        <v>1502</v>
      </c>
      <c r="F992" s="71" t="s">
        <v>231</v>
      </c>
      <c r="G992" s="71" t="s">
        <v>736</v>
      </c>
      <c r="H992" s="71" t="s">
        <v>217</v>
      </c>
      <c r="I992" s="71" t="s">
        <v>608</v>
      </c>
      <c r="J992" s="71" t="s">
        <v>1432</v>
      </c>
      <c r="K992" s="71" t="s">
        <v>266</v>
      </c>
      <c r="L992" s="71" t="s">
        <v>10217</v>
      </c>
      <c r="M992" s="71" t="s">
        <v>10218</v>
      </c>
      <c r="N992" s="71"/>
      <c r="O992" s="71"/>
      <c r="P992" s="71"/>
      <c r="Q992" s="71"/>
      <c r="R992" s="71"/>
      <c r="S992" s="71"/>
      <c r="T992" s="71"/>
      <c r="U992" s="71"/>
      <c r="V992" s="71"/>
      <c r="W992" s="71"/>
      <c r="X992" s="71"/>
      <c r="Y992" s="71"/>
      <c r="Z992" s="71"/>
      <c r="AA992" s="71"/>
      <c r="AB992" s="71" t="s">
        <v>64</v>
      </c>
      <c r="AC992" s="71" t="s">
        <v>65</v>
      </c>
      <c r="AD992" s="71" t="s">
        <v>62</v>
      </c>
      <c r="AE992" s="71" t="s">
        <v>62</v>
      </c>
      <c r="AF992" s="71" t="s">
        <v>63</v>
      </c>
      <c r="AG992" s="71"/>
      <c r="AH992" s="71" t="s">
        <v>66</v>
      </c>
      <c r="AI992" s="71" t="s">
        <v>63</v>
      </c>
      <c r="AJ992" s="71" t="s">
        <v>63</v>
      </c>
      <c r="AK992" s="71" t="s">
        <v>132</v>
      </c>
      <c r="AL992" s="71" t="s">
        <v>62</v>
      </c>
      <c r="AM992" s="71" t="s">
        <v>63</v>
      </c>
      <c r="AN992" s="71"/>
      <c r="AO992" s="71"/>
      <c r="AP992" s="71" t="s">
        <v>6992</v>
      </c>
      <c r="AQ992" s="71" t="s">
        <v>608</v>
      </c>
      <c r="AR992" s="71" t="s">
        <v>62</v>
      </c>
      <c r="AS992" s="71"/>
      <c r="AT992" s="71" t="s">
        <v>63</v>
      </c>
      <c r="AU992" s="71"/>
      <c r="AV992" s="79" t="str" cm="1">
        <f t="array" ref="AV99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92" s="79" t="str" cm="1">
        <f t="array" ref="AW99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92" s="71" t="str" cm="1">
        <f t="array" ref="AX99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92" s="71"/>
      <c r="AZ992" s="71"/>
      <c r="BA992" s="71" t="s">
        <v>10219</v>
      </c>
      <c r="BB992" s="73" t="s">
        <v>10220</v>
      </c>
      <c r="BC992" s="36"/>
      <c r="BD992" s="35"/>
    </row>
    <row r="993" spans="1:56" ht="75" customHeight="1">
      <c r="A993" s="70">
        <v>992</v>
      </c>
      <c r="B993" s="71" t="s">
        <v>10221</v>
      </c>
      <c r="C993" s="71" t="s">
        <v>735</v>
      </c>
      <c r="D993" s="71" t="s">
        <v>10222</v>
      </c>
      <c r="E993" s="71" t="s">
        <v>1452</v>
      </c>
      <c r="F993" s="71" t="s">
        <v>231</v>
      </c>
      <c r="G993" s="71" t="s">
        <v>736</v>
      </c>
      <c r="H993" s="71" t="s">
        <v>217</v>
      </c>
      <c r="I993" s="71" t="s">
        <v>790</v>
      </c>
      <c r="J993" s="71" t="s">
        <v>1432</v>
      </c>
      <c r="K993" s="71" t="s">
        <v>218</v>
      </c>
      <c r="L993" s="71" t="s">
        <v>10223</v>
      </c>
      <c r="M993" s="71" t="s">
        <v>10224</v>
      </c>
      <c r="N993" s="71"/>
      <c r="O993" s="71"/>
      <c r="P993" s="71"/>
      <c r="Q993" s="71"/>
      <c r="R993" s="71"/>
      <c r="S993" s="71"/>
      <c r="T993" s="71"/>
      <c r="U993" s="71"/>
      <c r="V993" s="71"/>
      <c r="W993" s="71"/>
      <c r="X993" s="71"/>
      <c r="Y993" s="71"/>
      <c r="Z993" s="71"/>
      <c r="AA993" s="71"/>
      <c r="AB993" s="71" t="s">
        <v>64</v>
      </c>
      <c r="AC993" s="71" t="s">
        <v>65</v>
      </c>
      <c r="AD993" s="71" t="s">
        <v>62</v>
      </c>
      <c r="AE993" s="71" t="s">
        <v>62</v>
      </c>
      <c r="AF993" s="71" t="s">
        <v>63</v>
      </c>
      <c r="AG993" s="71"/>
      <c r="AH993" s="71" t="s">
        <v>85</v>
      </c>
      <c r="AI993" s="71" t="s">
        <v>63</v>
      </c>
      <c r="AJ993" s="71" t="s">
        <v>63</v>
      </c>
      <c r="AK993" s="71" t="s">
        <v>63</v>
      </c>
      <c r="AL993" s="71" t="s">
        <v>63</v>
      </c>
      <c r="AM993" s="71" t="s">
        <v>63</v>
      </c>
      <c r="AN993" s="71"/>
      <c r="AO993" s="71"/>
      <c r="AP993" s="71" t="s">
        <v>10225</v>
      </c>
      <c r="AQ993" s="71" t="s">
        <v>10226</v>
      </c>
      <c r="AR993" s="71" t="s">
        <v>62</v>
      </c>
      <c r="AS993" s="71"/>
      <c r="AT993" s="71" t="s">
        <v>63</v>
      </c>
      <c r="AU993" s="71"/>
      <c r="AV993" s="79" t="str" cm="1">
        <f t="array" ref="AV99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93" s="79" t="str" cm="1">
        <f t="array" ref="AW99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93" s="71" t="str" cm="1">
        <f t="array" ref="AX99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93" s="71"/>
      <c r="AZ993" s="71"/>
      <c r="BA993" s="22" t="s">
        <v>10227</v>
      </c>
      <c r="BB993" s="73" t="s">
        <v>8142</v>
      </c>
      <c r="BC993" s="36"/>
      <c r="BD993" s="35"/>
    </row>
    <row r="994" spans="1:56" ht="75" customHeight="1">
      <c r="A994" s="70">
        <v>993</v>
      </c>
      <c r="B994" s="71" t="s">
        <v>10228</v>
      </c>
      <c r="C994" s="71" t="s">
        <v>735</v>
      </c>
      <c r="D994" s="71" t="s">
        <v>10229</v>
      </c>
      <c r="E994" s="71" t="s">
        <v>4760</v>
      </c>
      <c r="F994" s="71" t="s">
        <v>231</v>
      </c>
      <c r="G994" s="71" t="s">
        <v>736</v>
      </c>
      <c r="H994" s="71" t="s">
        <v>217</v>
      </c>
      <c r="I994" s="71" t="s">
        <v>194</v>
      </c>
      <c r="J994" s="71" t="s">
        <v>1432</v>
      </c>
      <c r="K994" s="71" t="s">
        <v>315</v>
      </c>
      <c r="L994" s="71" t="s">
        <v>10230</v>
      </c>
      <c r="M994" s="71" t="s">
        <v>10231</v>
      </c>
      <c r="N994" s="71"/>
      <c r="O994" s="71"/>
      <c r="P994" s="71"/>
      <c r="Q994" s="71"/>
      <c r="R994" s="71"/>
      <c r="S994" s="71"/>
      <c r="T994" s="71"/>
      <c r="U994" s="71"/>
      <c r="V994" s="71"/>
      <c r="W994" s="71"/>
      <c r="X994" s="71"/>
      <c r="Y994" s="71"/>
      <c r="Z994" s="71"/>
      <c r="AA994" s="71"/>
      <c r="AB994" s="71" t="s">
        <v>1692</v>
      </c>
      <c r="AC994" s="71" t="s">
        <v>65</v>
      </c>
      <c r="AD994" s="71" t="s">
        <v>62</v>
      </c>
      <c r="AE994" s="71" t="s">
        <v>62</v>
      </c>
      <c r="AF994" s="71" t="s">
        <v>63</v>
      </c>
      <c r="AG994" s="71"/>
      <c r="AH994" s="71" t="s">
        <v>66</v>
      </c>
      <c r="AI994" s="71" t="s">
        <v>63</v>
      </c>
      <c r="AJ994" s="71" t="s">
        <v>63</v>
      </c>
      <c r="AK994" s="71" t="s">
        <v>132</v>
      </c>
      <c r="AL994" s="71" t="s">
        <v>62</v>
      </c>
      <c r="AM994" s="71" t="s">
        <v>63</v>
      </c>
      <c r="AN994" s="71"/>
      <c r="AO994" s="71"/>
      <c r="AP994" s="71" t="s">
        <v>7408</v>
      </c>
      <c r="AQ994" s="71" t="s">
        <v>465</v>
      </c>
      <c r="AR994" s="71" t="s">
        <v>132</v>
      </c>
      <c r="AS994" s="71"/>
      <c r="AT994" s="71" t="s">
        <v>62</v>
      </c>
      <c r="AU994" s="71"/>
      <c r="AV994" s="79" t="str" cm="1">
        <f t="array" ref="AV99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94" s="79" t="str" cm="1">
        <f t="array" ref="AW99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94" s="71" t="str" cm="1">
        <f t="array" ref="AX99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94" s="71"/>
      <c r="AZ994" s="71"/>
      <c r="BA994" s="71" t="s">
        <v>10232</v>
      </c>
      <c r="BB994" s="73"/>
      <c r="BC994" s="36"/>
      <c r="BD994" s="35"/>
    </row>
    <row r="995" spans="1:56" ht="75" customHeight="1">
      <c r="A995" s="70">
        <v>994</v>
      </c>
      <c r="B995" s="71" t="s">
        <v>10233</v>
      </c>
      <c r="C995" s="71" t="s">
        <v>735</v>
      </c>
      <c r="D995" s="71" t="s">
        <v>10234</v>
      </c>
      <c r="E995" s="71" t="s">
        <v>1502</v>
      </c>
      <c r="F995" s="71" t="s">
        <v>231</v>
      </c>
      <c r="G995" s="71" t="s">
        <v>736</v>
      </c>
      <c r="H995" s="71" t="s">
        <v>217</v>
      </c>
      <c r="I995" s="71" t="s">
        <v>428</v>
      </c>
      <c r="J995" s="71" t="s">
        <v>1432</v>
      </c>
      <c r="K995" s="71" t="s">
        <v>315</v>
      </c>
      <c r="L995" s="71" t="s">
        <v>10235</v>
      </c>
      <c r="M995" s="71" t="s">
        <v>10236</v>
      </c>
      <c r="N995" s="71"/>
      <c r="O995" s="71"/>
      <c r="P995" s="71"/>
      <c r="Q995" s="71"/>
      <c r="R995" s="71"/>
      <c r="S995" s="71"/>
      <c r="T995" s="71"/>
      <c r="U995" s="71"/>
      <c r="V995" s="71"/>
      <c r="W995" s="71"/>
      <c r="X995" s="71"/>
      <c r="Y995" s="71"/>
      <c r="Z995" s="71"/>
      <c r="AA995" s="71"/>
      <c r="AB995" s="71" t="s">
        <v>64</v>
      </c>
      <c r="AC995" s="71" t="s">
        <v>65</v>
      </c>
      <c r="AD995" s="71" t="s">
        <v>62</v>
      </c>
      <c r="AE995" s="71" t="s">
        <v>62</v>
      </c>
      <c r="AF995" s="71" t="s">
        <v>63</v>
      </c>
      <c r="AG995" s="71"/>
      <c r="AH995" s="71" t="s">
        <v>85</v>
      </c>
      <c r="AI995" s="71" t="s">
        <v>63</v>
      </c>
      <c r="AJ995" s="71" t="s">
        <v>63</v>
      </c>
      <c r="AK995" s="71" t="s">
        <v>63</v>
      </c>
      <c r="AL995" s="71" t="s">
        <v>62</v>
      </c>
      <c r="AM995" s="71" t="s">
        <v>63</v>
      </c>
      <c r="AN995" s="71"/>
      <c r="AO995" s="71"/>
      <c r="AP995" s="71" t="s">
        <v>10237</v>
      </c>
      <c r="AQ995" s="71" t="s">
        <v>10238</v>
      </c>
      <c r="AR995" s="71" t="s">
        <v>62</v>
      </c>
      <c r="AS995" s="71"/>
      <c r="AT995" s="71" t="s">
        <v>63</v>
      </c>
      <c r="AU995" s="71"/>
      <c r="AV995" s="79" t="str" cm="1">
        <f t="array" ref="AV99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95" s="79" t="str" cm="1">
        <f t="array" ref="AW99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95" s="71" t="str" cm="1">
        <f t="array" ref="AX99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95" s="71"/>
      <c r="AZ995" s="71"/>
      <c r="BA995" s="22" t="s">
        <v>10239</v>
      </c>
      <c r="BB995" s="73" t="s">
        <v>1206</v>
      </c>
      <c r="BC995" s="36"/>
      <c r="BD995" s="35"/>
    </row>
    <row r="996" spans="1:56" ht="75" customHeight="1">
      <c r="A996" s="70">
        <v>995</v>
      </c>
      <c r="B996" s="71" t="s">
        <v>10240</v>
      </c>
      <c r="C996" s="71" t="s">
        <v>735</v>
      </c>
      <c r="D996" s="71" t="s">
        <v>10241</v>
      </c>
      <c r="E996" s="71" t="s">
        <v>1479</v>
      </c>
      <c r="F996" s="71" t="s">
        <v>231</v>
      </c>
      <c r="G996" s="71" t="s">
        <v>736</v>
      </c>
      <c r="H996" s="71" t="s">
        <v>217</v>
      </c>
      <c r="I996" s="71" t="s">
        <v>2145</v>
      </c>
      <c r="J996" s="71" t="s">
        <v>1432</v>
      </c>
      <c r="K996" s="71" t="s">
        <v>243</v>
      </c>
      <c r="L996" s="71" t="s">
        <v>10242</v>
      </c>
      <c r="M996" s="71" t="s">
        <v>10243</v>
      </c>
      <c r="N996" s="71"/>
      <c r="O996" s="71"/>
      <c r="P996" s="71"/>
      <c r="Q996" s="71"/>
      <c r="R996" s="71"/>
      <c r="S996" s="71"/>
      <c r="T996" s="71"/>
      <c r="U996" s="71"/>
      <c r="V996" s="71"/>
      <c r="W996" s="71"/>
      <c r="X996" s="71"/>
      <c r="Y996" s="71"/>
      <c r="Z996" s="71"/>
      <c r="AA996" s="71"/>
      <c r="AB996" s="71" t="s">
        <v>64</v>
      </c>
      <c r="AC996" s="71" t="s">
        <v>65</v>
      </c>
      <c r="AD996" s="71" t="s">
        <v>62</v>
      </c>
      <c r="AE996" s="71" t="s">
        <v>62</v>
      </c>
      <c r="AF996" s="71" t="s">
        <v>63</v>
      </c>
      <c r="AG996" s="71"/>
      <c r="AH996" s="71" t="s">
        <v>66</v>
      </c>
      <c r="AI996" s="71" t="s">
        <v>63</v>
      </c>
      <c r="AJ996" s="71" t="s">
        <v>63</v>
      </c>
      <c r="AK996" s="71" t="s">
        <v>63</v>
      </c>
      <c r="AL996" s="71" t="s">
        <v>62</v>
      </c>
      <c r="AM996" s="71" t="s">
        <v>63</v>
      </c>
      <c r="AN996" s="71"/>
      <c r="AO996" s="71"/>
      <c r="AP996" s="71" t="s">
        <v>10244</v>
      </c>
      <c r="AQ996" s="71" t="s">
        <v>10245</v>
      </c>
      <c r="AR996" s="71" t="s">
        <v>62</v>
      </c>
      <c r="AS996" s="71"/>
      <c r="AT996" s="71" t="s">
        <v>63</v>
      </c>
      <c r="AU996" s="71"/>
      <c r="AV996" s="79" t="str" cm="1">
        <f t="array" ref="AV99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96" s="79" t="str" cm="1">
        <f t="array" ref="AW99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96" s="71" t="str" cm="1">
        <f t="array" ref="AX99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96" s="71"/>
      <c r="AZ996" s="71"/>
      <c r="BA996" s="22" t="s">
        <v>10246</v>
      </c>
      <c r="BB996" s="73" t="s">
        <v>10247</v>
      </c>
      <c r="BC996" s="36"/>
      <c r="BD996" s="35"/>
    </row>
    <row r="997" spans="1:56" ht="75" customHeight="1">
      <c r="A997" s="70">
        <v>996</v>
      </c>
      <c r="B997" s="71" t="s">
        <v>10248</v>
      </c>
      <c r="C997" s="71" t="s">
        <v>1142</v>
      </c>
      <c r="D997" s="71" t="s">
        <v>10249</v>
      </c>
      <c r="E997" s="71" t="s">
        <v>1575</v>
      </c>
      <c r="F997" s="71" t="s">
        <v>231</v>
      </c>
      <c r="G997" s="71" t="s">
        <v>584</v>
      </c>
      <c r="H997" s="71" t="s">
        <v>217</v>
      </c>
      <c r="I997" s="71" t="s">
        <v>1215</v>
      </c>
      <c r="J997" s="71" t="s">
        <v>1432</v>
      </c>
      <c r="K997" s="71" t="s">
        <v>243</v>
      </c>
      <c r="L997" s="71" t="s">
        <v>10250</v>
      </c>
      <c r="M997" s="71" t="s">
        <v>10251</v>
      </c>
      <c r="N997" s="71"/>
      <c r="O997" s="71"/>
      <c r="P997" s="71"/>
      <c r="Q997" s="71"/>
      <c r="R997" s="71"/>
      <c r="S997" s="71"/>
      <c r="T997" s="71"/>
      <c r="U997" s="71"/>
      <c r="V997" s="71"/>
      <c r="W997" s="71"/>
      <c r="X997" s="71"/>
      <c r="Y997" s="71"/>
      <c r="Z997" s="71"/>
      <c r="AA997" s="71"/>
      <c r="AB997" s="71" t="s">
        <v>64</v>
      </c>
      <c r="AC997" s="71" t="s">
        <v>65</v>
      </c>
      <c r="AD997" s="71" t="s">
        <v>62</v>
      </c>
      <c r="AE997" s="71" t="s">
        <v>62</v>
      </c>
      <c r="AF997" s="71" t="s">
        <v>63</v>
      </c>
      <c r="AG997" s="71"/>
      <c r="AH997" s="71" t="s">
        <v>66</v>
      </c>
      <c r="AI997" s="71" t="s">
        <v>63</v>
      </c>
      <c r="AJ997" s="71" t="s">
        <v>63</v>
      </c>
      <c r="AK997" s="71" t="s">
        <v>63</v>
      </c>
      <c r="AL997" s="71" t="s">
        <v>62</v>
      </c>
      <c r="AM997" s="71" t="s">
        <v>63</v>
      </c>
      <c r="AN997" s="71"/>
      <c r="AO997" s="71"/>
      <c r="AP997" s="71" t="s">
        <v>10252</v>
      </c>
      <c r="AQ997" s="71" t="s">
        <v>1215</v>
      </c>
      <c r="AR997" s="71" t="s">
        <v>62</v>
      </c>
      <c r="AS997" s="71"/>
      <c r="AT997" s="71" t="s">
        <v>63</v>
      </c>
      <c r="AU997" s="71"/>
      <c r="AV997" s="79" t="str" cm="1">
        <f t="array" ref="AV99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97" s="79" t="str" cm="1">
        <f t="array" ref="AW99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97" s="71" t="str" cm="1">
        <f t="array" ref="AX99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97" s="71"/>
      <c r="AZ997" s="71"/>
      <c r="BA997" s="71" t="s">
        <v>10253</v>
      </c>
      <c r="BB997" s="73" t="s">
        <v>4661</v>
      </c>
      <c r="BC997" s="36"/>
      <c r="BD997" s="35"/>
    </row>
    <row r="998" spans="1:56" ht="75" customHeight="1">
      <c r="A998" s="70">
        <v>997</v>
      </c>
      <c r="B998" s="71" t="s">
        <v>10254</v>
      </c>
      <c r="C998" s="71" t="s">
        <v>735</v>
      </c>
      <c r="D998" s="71" t="s">
        <v>10255</v>
      </c>
      <c r="E998" s="71" t="s">
        <v>1452</v>
      </c>
      <c r="F998" s="71" t="s">
        <v>231</v>
      </c>
      <c r="G998" s="71" t="s">
        <v>736</v>
      </c>
      <c r="H998" s="71" t="s">
        <v>217</v>
      </c>
      <c r="I998" s="71" t="s">
        <v>1215</v>
      </c>
      <c r="J998" s="71" t="s">
        <v>1432</v>
      </c>
      <c r="K998" s="71" t="s">
        <v>243</v>
      </c>
      <c r="L998" s="71" t="s">
        <v>10256</v>
      </c>
      <c r="M998" s="71" t="s">
        <v>10257</v>
      </c>
      <c r="N998" s="71"/>
      <c r="O998" s="71"/>
      <c r="P998" s="71"/>
      <c r="Q998" s="71"/>
      <c r="R998" s="71"/>
      <c r="S998" s="71"/>
      <c r="T998" s="71"/>
      <c r="U998" s="71"/>
      <c r="V998" s="71"/>
      <c r="W998" s="71"/>
      <c r="X998" s="71"/>
      <c r="Y998" s="71"/>
      <c r="Z998" s="71"/>
      <c r="AA998" s="71"/>
      <c r="AB998" s="71" t="s">
        <v>64</v>
      </c>
      <c r="AC998" s="71" t="s">
        <v>65</v>
      </c>
      <c r="AD998" s="71" t="s">
        <v>62</v>
      </c>
      <c r="AE998" s="71" t="s">
        <v>62</v>
      </c>
      <c r="AF998" s="71" t="s">
        <v>63</v>
      </c>
      <c r="AG998" s="71"/>
      <c r="AH998" s="71" t="s">
        <v>66</v>
      </c>
      <c r="AI998" s="71" t="s">
        <v>63</v>
      </c>
      <c r="AJ998" s="71" t="s">
        <v>63</v>
      </c>
      <c r="AK998" s="71" t="s">
        <v>63</v>
      </c>
      <c r="AL998" s="71" t="s">
        <v>62</v>
      </c>
      <c r="AM998" s="71" t="s">
        <v>63</v>
      </c>
      <c r="AN998" s="71"/>
      <c r="AO998" s="71"/>
      <c r="AP998" s="71" t="s">
        <v>9662</v>
      </c>
      <c r="AQ998" s="71" t="s">
        <v>1215</v>
      </c>
      <c r="AR998" s="71" t="s">
        <v>62</v>
      </c>
      <c r="AS998" s="71"/>
      <c r="AT998" s="71" t="s">
        <v>63</v>
      </c>
      <c r="AU998" s="71"/>
      <c r="AV998" s="79" t="str" cm="1">
        <f t="array" ref="AV99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98" s="79" t="str" cm="1">
        <f t="array" ref="AW99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98" s="71" t="str" cm="1">
        <f t="array" ref="AX99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98" s="71"/>
      <c r="AZ998" s="71"/>
      <c r="BA998" s="71" t="s">
        <v>10258</v>
      </c>
      <c r="BB998" s="73" t="s">
        <v>10259</v>
      </c>
      <c r="BC998" s="36"/>
      <c r="BD998" s="35"/>
    </row>
    <row r="999" spans="1:56" ht="75" customHeight="1">
      <c r="A999" s="70">
        <v>998</v>
      </c>
      <c r="B999" s="71" t="s">
        <v>10260</v>
      </c>
      <c r="C999" s="71" t="s">
        <v>1142</v>
      </c>
      <c r="D999" s="71" t="s">
        <v>10261</v>
      </c>
      <c r="E999" s="71" t="s">
        <v>1430</v>
      </c>
      <c r="F999" s="71" t="s">
        <v>231</v>
      </c>
      <c r="G999" s="71" t="s">
        <v>786</v>
      </c>
      <c r="H999" s="71" t="s">
        <v>233</v>
      </c>
      <c r="I999" s="71" t="s">
        <v>2145</v>
      </c>
      <c r="J999" s="71" t="s">
        <v>1432</v>
      </c>
      <c r="K999" s="71" t="s">
        <v>243</v>
      </c>
      <c r="L999" s="71" t="s">
        <v>10262</v>
      </c>
      <c r="M999" s="71" t="s">
        <v>10263</v>
      </c>
      <c r="N999" s="71"/>
      <c r="O999" s="71"/>
      <c r="P999" s="71"/>
      <c r="Q999" s="71"/>
      <c r="R999" s="71"/>
      <c r="S999" s="71"/>
      <c r="T999" s="71"/>
      <c r="U999" s="71"/>
      <c r="V999" s="71"/>
      <c r="W999" s="71"/>
      <c r="X999" s="71"/>
      <c r="Y999" s="71"/>
      <c r="Z999" s="71"/>
      <c r="AA999" s="71"/>
      <c r="AB999" s="71" t="s">
        <v>189</v>
      </c>
      <c r="AC999" s="71" t="s">
        <v>65</v>
      </c>
      <c r="AD999" s="71" t="s">
        <v>62</v>
      </c>
      <c r="AE999" s="71" t="s">
        <v>62</v>
      </c>
      <c r="AF999" s="71" t="s">
        <v>62</v>
      </c>
      <c r="AG999" s="71"/>
      <c r="AH999" s="71" t="s">
        <v>85</v>
      </c>
      <c r="AI999" s="71" t="s">
        <v>63</v>
      </c>
      <c r="AJ999" s="71" t="s">
        <v>63</v>
      </c>
      <c r="AK999" s="71" t="s">
        <v>63</v>
      </c>
      <c r="AL999" s="71" t="s">
        <v>63</v>
      </c>
      <c r="AM999" s="71" t="s">
        <v>63</v>
      </c>
      <c r="AN999" s="71"/>
      <c r="AO999" s="71"/>
      <c r="AP999" s="71" t="s">
        <v>10264</v>
      </c>
      <c r="AQ999" s="71" t="s">
        <v>250</v>
      </c>
      <c r="AR999" s="71" t="s">
        <v>62</v>
      </c>
      <c r="AS999" s="71"/>
      <c r="AT999" s="71" t="s">
        <v>63</v>
      </c>
      <c r="AU999" s="71"/>
      <c r="AV999" s="79" t="str" cm="1">
        <f t="array" ref="AV99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999" s="79" t="str" cm="1">
        <f t="array" ref="AW99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999" s="71" t="str" cm="1">
        <f t="array" ref="AX99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999" s="71"/>
      <c r="AZ999" s="71"/>
      <c r="BA999" s="71" t="s">
        <v>10265</v>
      </c>
      <c r="BB999" s="73" t="s">
        <v>10266</v>
      </c>
      <c r="BC999" s="36"/>
      <c r="BD999" s="35"/>
    </row>
    <row r="1000" spans="1:56" ht="75" customHeight="1">
      <c r="A1000" s="70">
        <v>999</v>
      </c>
      <c r="B1000" s="71" t="s">
        <v>10260</v>
      </c>
      <c r="C1000" s="71" t="s">
        <v>1142</v>
      </c>
      <c r="D1000" s="71" t="s">
        <v>10267</v>
      </c>
      <c r="E1000" s="71" t="s">
        <v>1452</v>
      </c>
      <c r="F1000" s="71" t="s">
        <v>231</v>
      </c>
      <c r="G1000" s="71" t="s">
        <v>786</v>
      </c>
      <c r="H1000" s="71" t="s">
        <v>217</v>
      </c>
      <c r="I1000" s="71" t="s">
        <v>250</v>
      </c>
      <c r="J1000" s="71" t="s">
        <v>1432</v>
      </c>
      <c r="K1000" s="71" t="s">
        <v>243</v>
      </c>
      <c r="L1000" s="71" t="s">
        <v>10268</v>
      </c>
      <c r="M1000" s="71" t="s">
        <v>10269</v>
      </c>
      <c r="N1000" s="71"/>
      <c r="O1000" s="71"/>
      <c r="P1000" s="71"/>
      <c r="Q1000" s="71"/>
      <c r="R1000" s="71"/>
      <c r="S1000" s="71"/>
      <c r="T1000" s="71"/>
      <c r="U1000" s="71"/>
      <c r="V1000" s="71"/>
      <c r="W1000" s="71"/>
      <c r="X1000" s="71"/>
      <c r="Y1000" s="71"/>
      <c r="Z1000" s="71"/>
      <c r="AA1000" s="71"/>
      <c r="AB1000" s="71" t="s">
        <v>64</v>
      </c>
      <c r="AC1000" s="71" t="s">
        <v>65</v>
      </c>
      <c r="AD1000" s="71" t="s">
        <v>62</v>
      </c>
      <c r="AE1000" s="71" t="s">
        <v>62</v>
      </c>
      <c r="AF1000" s="71" t="s">
        <v>63</v>
      </c>
      <c r="AG1000" s="71"/>
      <c r="AH1000" s="71" t="s">
        <v>85</v>
      </c>
      <c r="AI1000" s="71" t="s">
        <v>63</v>
      </c>
      <c r="AJ1000" s="71" t="s">
        <v>63</v>
      </c>
      <c r="AK1000" s="71" t="s">
        <v>63</v>
      </c>
      <c r="AL1000" s="71" t="s">
        <v>63</v>
      </c>
      <c r="AM1000" s="71" t="s">
        <v>63</v>
      </c>
      <c r="AN1000" s="71"/>
      <c r="AO1000" s="71"/>
      <c r="AP1000" s="71" t="s">
        <v>10270</v>
      </c>
      <c r="AQ1000" s="71" t="s">
        <v>250</v>
      </c>
      <c r="AR1000" s="71" t="s">
        <v>62</v>
      </c>
      <c r="AS1000" s="71"/>
      <c r="AT1000" s="71" t="s">
        <v>63</v>
      </c>
      <c r="AU1000" s="71"/>
      <c r="AV1000" s="79" t="str" cm="1">
        <f t="array" ref="AV100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00" s="79" t="str" cm="1">
        <f t="array" ref="AW100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00" s="71" t="str" cm="1">
        <f t="array" ref="AX100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00" s="71"/>
      <c r="AZ1000" s="71"/>
      <c r="BA1000" s="71" t="s">
        <v>10271</v>
      </c>
      <c r="BB1000" s="73" t="s">
        <v>6278</v>
      </c>
      <c r="BC1000" s="36"/>
      <c r="BD1000" s="35"/>
    </row>
    <row r="1001" spans="1:56" ht="75" customHeight="1">
      <c r="A1001" s="70">
        <v>1000</v>
      </c>
      <c r="B1001" s="71" t="s">
        <v>4451</v>
      </c>
      <c r="C1001" s="71" t="s">
        <v>1142</v>
      </c>
      <c r="D1001" s="71" t="s">
        <v>10272</v>
      </c>
      <c r="E1001" s="71" t="s">
        <v>1452</v>
      </c>
      <c r="F1001" s="71" t="s">
        <v>231</v>
      </c>
      <c r="G1001" s="71" t="s">
        <v>786</v>
      </c>
      <c r="H1001" s="71" t="s">
        <v>217</v>
      </c>
      <c r="I1001" s="71" t="s">
        <v>250</v>
      </c>
      <c r="J1001" s="71" t="s">
        <v>1432</v>
      </c>
      <c r="K1001" s="71" t="s">
        <v>243</v>
      </c>
      <c r="L1001" s="71" t="s">
        <v>10273</v>
      </c>
      <c r="M1001" s="71" t="s">
        <v>10274</v>
      </c>
      <c r="N1001" s="71"/>
      <c r="O1001" s="71"/>
      <c r="P1001" s="71"/>
      <c r="Q1001" s="71"/>
      <c r="R1001" s="71"/>
      <c r="S1001" s="71"/>
      <c r="T1001" s="71"/>
      <c r="U1001" s="71"/>
      <c r="V1001" s="71"/>
      <c r="W1001" s="71"/>
      <c r="X1001" s="71"/>
      <c r="Y1001" s="71"/>
      <c r="Z1001" s="71"/>
      <c r="AA1001" s="71"/>
      <c r="AB1001" s="71" t="s">
        <v>64</v>
      </c>
      <c r="AC1001" s="71" t="s">
        <v>65</v>
      </c>
      <c r="AD1001" s="71" t="s">
        <v>62</v>
      </c>
      <c r="AE1001" s="71" t="s">
        <v>62</v>
      </c>
      <c r="AF1001" s="71" t="s">
        <v>63</v>
      </c>
      <c r="AG1001" s="71"/>
      <c r="AH1001" s="71" t="s">
        <v>85</v>
      </c>
      <c r="AI1001" s="71" t="s">
        <v>63</v>
      </c>
      <c r="AJ1001" s="71" t="s">
        <v>63</v>
      </c>
      <c r="AK1001" s="71" t="s">
        <v>63</v>
      </c>
      <c r="AL1001" s="71" t="s">
        <v>63</v>
      </c>
      <c r="AM1001" s="71" t="s">
        <v>63</v>
      </c>
      <c r="AN1001" s="71"/>
      <c r="AO1001" s="71"/>
      <c r="AP1001" s="71" t="s">
        <v>10275</v>
      </c>
      <c r="AQ1001" s="71" t="s">
        <v>250</v>
      </c>
      <c r="AR1001" s="71" t="s">
        <v>62</v>
      </c>
      <c r="AS1001" s="71"/>
      <c r="AT1001" s="71" t="s">
        <v>63</v>
      </c>
      <c r="AU1001" s="71"/>
      <c r="AV1001" s="79" t="str" cm="1">
        <f t="array" ref="AV100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01" s="79" t="str" cm="1">
        <f t="array" ref="AW100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01" s="71" t="str" cm="1">
        <f t="array" ref="AX100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01" s="71"/>
      <c r="AZ1001" s="71"/>
      <c r="BA1001" s="71" t="s">
        <v>10276</v>
      </c>
      <c r="BB1001" s="73" t="s">
        <v>10277</v>
      </c>
      <c r="BC1001" s="36"/>
      <c r="BD1001" s="35"/>
    </row>
    <row r="1002" spans="1:56" ht="75" customHeight="1">
      <c r="A1002" s="70">
        <v>1001</v>
      </c>
      <c r="B1002" s="71" t="s">
        <v>10278</v>
      </c>
      <c r="C1002" s="71" t="s">
        <v>739</v>
      </c>
      <c r="D1002" s="71" t="s">
        <v>10279</v>
      </c>
      <c r="E1002" s="71" t="s">
        <v>1478</v>
      </c>
      <c r="F1002" s="71" t="s">
        <v>231</v>
      </c>
      <c r="G1002" s="71" t="s">
        <v>786</v>
      </c>
      <c r="H1002" s="71" t="s">
        <v>217</v>
      </c>
      <c r="I1002" s="71" t="s">
        <v>1215</v>
      </c>
      <c r="J1002" s="71" t="s">
        <v>1432</v>
      </c>
      <c r="K1002" s="71" t="s">
        <v>243</v>
      </c>
      <c r="L1002" s="71" t="s">
        <v>10280</v>
      </c>
      <c r="M1002" s="71" t="s">
        <v>10281</v>
      </c>
      <c r="N1002" s="71"/>
      <c r="O1002" s="71"/>
      <c r="P1002" s="71"/>
      <c r="Q1002" s="71"/>
      <c r="R1002" s="71"/>
      <c r="S1002" s="71"/>
      <c r="T1002" s="71"/>
      <c r="U1002" s="71"/>
      <c r="V1002" s="71"/>
      <c r="W1002" s="71"/>
      <c r="X1002" s="71"/>
      <c r="Y1002" s="71"/>
      <c r="Z1002" s="71"/>
      <c r="AA1002" s="71"/>
      <c r="AB1002" s="71" t="s">
        <v>64</v>
      </c>
      <c r="AC1002" s="71" t="s">
        <v>100</v>
      </c>
      <c r="AD1002" s="71" t="s">
        <v>62</v>
      </c>
      <c r="AE1002" s="71" t="s">
        <v>62</v>
      </c>
      <c r="AF1002" s="71" t="s">
        <v>63</v>
      </c>
      <c r="AG1002" s="71"/>
      <c r="AH1002" s="71" t="s">
        <v>1515</v>
      </c>
      <c r="AI1002" s="71" t="s">
        <v>63</v>
      </c>
      <c r="AJ1002" s="71" t="s">
        <v>63</v>
      </c>
      <c r="AK1002" s="71" t="s">
        <v>63</v>
      </c>
      <c r="AL1002" s="71" t="s">
        <v>63</v>
      </c>
      <c r="AM1002" s="71" t="s">
        <v>63</v>
      </c>
      <c r="AN1002" s="71"/>
      <c r="AO1002" s="71"/>
      <c r="AP1002" s="71" t="s">
        <v>10178</v>
      </c>
      <c r="AQ1002" s="71" t="s">
        <v>1215</v>
      </c>
      <c r="AR1002" s="71" t="s">
        <v>62</v>
      </c>
      <c r="AS1002" s="71"/>
      <c r="AT1002" s="71" t="s">
        <v>63</v>
      </c>
      <c r="AU1002" s="71"/>
      <c r="AV1002" s="79" t="str" cm="1">
        <f t="array" ref="AV100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02" s="79" t="str" cm="1">
        <f t="array" ref="AW100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02" s="71" t="str" cm="1">
        <f t="array" ref="AX100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02" s="71"/>
      <c r="AZ1002" s="71"/>
      <c r="BA1002" s="71" t="s">
        <v>10282</v>
      </c>
      <c r="BB1002" s="73" t="s">
        <v>10283</v>
      </c>
      <c r="BC1002" s="36"/>
      <c r="BD1002" s="35"/>
    </row>
    <row r="1003" spans="1:56" ht="75" customHeight="1">
      <c r="A1003" s="70">
        <v>1002</v>
      </c>
      <c r="B1003" s="71" t="s">
        <v>10284</v>
      </c>
      <c r="C1003" s="71" t="s">
        <v>735</v>
      </c>
      <c r="D1003" s="71" t="s">
        <v>10285</v>
      </c>
      <c r="E1003" s="71" t="s">
        <v>1479</v>
      </c>
      <c r="F1003" s="71" t="s">
        <v>231</v>
      </c>
      <c r="G1003" s="71" t="s">
        <v>786</v>
      </c>
      <c r="H1003" s="71" t="s">
        <v>217</v>
      </c>
      <c r="I1003" s="71" t="s">
        <v>509</v>
      </c>
      <c r="J1003" s="71" t="s">
        <v>1432</v>
      </c>
      <c r="K1003" s="71" t="s">
        <v>218</v>
      </c>
      <c r="L1003" s="71" t="s">
        <v>10286</v>
      </c>
      <c r="M1003" s="71" t="s">
        <v>10287</v>
      </c>
      <c r="N1003" s="71"/>
      <c r="O1003" s="71"/>
      <c r="P1003" s="71"/>
      <c r="Q1003" s="71"/>
      <c r="R1003" s="71"/>
      <c r="S1003" s="71"/>
      <c r="T1003" s="71"/>
      <c r="U1003" s="71"/>
      <c r="V1003" s="71"/>
      <c r="W1003" s="71"/>
      <c r="X1003" s="71"/>
      <c r="Y1003" s="71"/>
      <c r="Z1003" s="71"/>
      <c r="AA1003" s="71"/>
      <c r="AB1003" s="71" t="s">
        <v>189</v>
      </c>
      <c r="AC1003" s="71" t="s">
        <v>65</v>
      </c>
      <c r="AD1003" s="71" t="s">
        <v>62</v>
      </c>
      <c r="AE1003" s="71" t="s">
        <v>62</v>
      </c>
      <c r="AF1003" s="71" t="s">
        <v>63</v>
      </c>
      <c r="AG1003" s="71"/>
      <c r="AH1003" s="71" t="s">
        <v>915</v>
      </c>
      <c r="AI1003" s="71" t="s">
        <v>63</v>
      </c>
      <c r="AJ1003" s="71" t="s">
        <v>63</v>
      </c>
      <c r="AK1003" s="71" t="s">
        <v>63</v>
      </c>
      <c r="AL1003" s="71" t="s">
        <v>62</v>
      </c>
      <c r="AM1003" s="71" t="s">
        <v>63</v>
      </c>
      <c r="AN1003" s="71"/>
      <c r="AO1003" s="71"/>
      <c r="AP1003" s="71" t="s">
        <v>10288</v>
      </c>
      <c r="AQ1003" s="71" t="s">
        <v>509</v>
      </c>
      <c r="AR1003" s="71" t="s">
        <v>62</v>
      </c>
      <c r="AS1003" s="71"/>
      <c r="AT1003" s="71" t="s">
        <v>63</v>
      </c>
      <c r="AU1003" s="71"/>
      <c r="AV1003" s="79" t="str" cm="1">
        <f t="array" ref="AV100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03" s="79" t="str" cm="1">
        <f t="array" ref="AW100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03" s="71" t="str" cm="1">
        <f t="array" ref="AX100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03" s="71"/>
      <c r="AZ1003" s="71"/>
      <c r="BA1003" s="71" t="s">
        <v>10289</v>
      </c>
      <c r="BB1003" s="73" t="s">
        <v>10290</v>
      </c>
      <c r="BC1003" s="36"/>
      <c r="BD1003" s="35"/>
    </row>
    <row r="1004" spans="1:56" ht="75" customHeight="1">
      <c r="A1004" s="70">
        <v>1003</v>
      </c>
      <c r="B1004" s="71" t="s">
        <v>8376</v>
      </c>
      <c r="C1004" s="71" t="s">
        <v>735</v>
      </c>
      <c r="D1004" s="71" t="s">
        <v>10291</v>
      </c>
      <c r="E1004" s="71" t="s">
        <v>1486</v>
      </c>
      <c r="F1004" s="71" t="s">
        <v>231</v>
      </c>
      <c r="G1004" s="71" t="s">
        <v>584</v>
      </c>
      <c r="H1004" s="71" t="s">
        <v>217</v>
      </c>
      <c r="I1004" s="71" t="s">
        <v>1215</v>
      </c>
      <c r="J1004" s="71" t="s">
        <v>1432</v>
      </c>
      <c r="K1004" s="71" t="s">
        <v>243</v>
      </c>
      <c r="L1004" s="71" t="s">
        <v>10292</v>
      </c>
      <c r="M1004" s="71" t="s">
        <v>10293</v>
      </c>
      <c r="N1004" s="71"/>
      <c r="O1004" s="71"/>
      <c r="P1004" s="71"/>
      <c r="Q1004" s="71"/>
      <c r="R1004" s="71"/>
      <c r="S1004" s="71"/>
      <c r="T1004" s="71"/>
      <c r="U1004" s="71"/>
      <c r="V1004" s="71"/>
      <c r="W1004" s="71"/>
      <c r="X1004" s="71"/>
      <c r="Y1004" s="71"/>
      <c r="Z1004" s="71"/>
      <c r="AA1004" s="71"/>
      <c r="AB1004" s="71" t="s">
        <v>64</v>
      </c>
      <c r="AC1004" s="71" t="s">
        <v>65</v>
      </c>
      <c r="AD1004" s="71" t="s">
        <v>62</v>
      </c>
      <c r="AE1004" s="71" t="s">
        <v>62</v>
      </c>
      <c r="AF1004" s="71" t="s">
        <v>63</v>
      </c>
      <c r="AG1004" s="71"/>
      <c r="AH1004" s="71" t="s">
        <v>66</v>
      </c>
      <c r="AI1004" s="71" t="s">
        <v>63</v>
      </c>
      <c r="AJ1004" s="71" t="s">
        <v>63</v>
      </c>
      <c r="AK1004" s="71" t="s">
        <v>63</v>
      </c>
      <c r="AL1004" s="71" t="s">
        <v>62</v>
      </c>
      <c r="AM1004" s="71" t="s">
        <v>63</v>
      </c>
      <c r="AN1004" s="71"/>
      <c r="AO1004" s="71"/>
      <c r="AP1004" s="71" t="s">
        <v>8380</v>
      </c>
      <c r="AQ1004" s="71" t="s">
        <v>979</v>
      </c>
      <c r="AR1004" s="71" t="s">
        <v>63</v>
      </c>
      <c r="AS1004" s="71"/>
      <c r="AT1004" s="71" t="s">
        <v>63</v>
      </c>
      <c r="AU1004" s="71"/>
      <c r="AV1004" s="79" t="str" cm="1">
        <f t="array" ref="AV100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04" s="79" t="str" cm="1">
        <f t="array" ref="AW100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04" s="71" t="str" cm="1">
        <f t="array" ref="AX100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04" s="71"/>
      <c r="AZ1004" s="71"/>
      <c r="BA1004" s="71" t="s">
        <v>10294</v>
      </c>
      <c r="BB1004" s="73" t="s">
        <v>4283</v>
      </c>
      <c r="BC1004" s="36"/>
      <c r="BD1004" s="35"/>
    </row>
    <row r="1005" spans="1:56" ht="75" customHeight="1">
      <c r="A1005" s="70">
        <v>1004</v>
      </c>
      <c r="B1005" s="71" t="s">
        <v>10295</v>
      </c>
      <c r="C1005" s="71" t="s">
        <v>739</v>
      </c>
      <c r="D1005" s="71" t="s">
        <v>10296</v>
      </c>
      <c r="E1005" s="71" t="s">
        <v>1486</v>
      </c>
      <c r="F1005" s="71" t="s">
        <v>231</v>
      </c>
      <c r="G1005" s="71" t="s">
        <v>786</v>
      </c>
      <c r="H1005" s="71" t="s">
        <v>217</v>
      </c>
      <c r="I1005" s="71" t="s">
        <v>1215</v>
      </c>
      <c r="J1005" s="71" t="s">
        <v>1432</v>
      </c>
      <c r="K1005" s="71" t="s">
        <v>243</v>
      </c>
      <c r="L1005" s="71" t="s">
        <v>10297</v>
      </c>
      <c r="M1005" s="71" t="s">
        <v>10298</v>
      </c>
      <c r="N1005" s="71"/>
      <c r="O1005" s="71"/>
      <c r="P1005" s="71"/>
      <c r="Q1005" s="71"/>
      <c r="R1005" s="71"/>
      <c r="S1005" s="71"/>
      <c r="T1005" s="71"/>
      <c r="U1005" s="71"/>
      <c r="V1005" s="71"/>
      <c r="W1005" s="71"/>
      <c r="X1005" s="71"/>
      <c r="Y1005" s="71"/>
      <c r="Z1005" s="71"/>
      <c r="AA1005" s="71"/>
      <c r="AB1005" s="71" t="s">
        <v>64</v>
      </c>
      <c r="AC1005" s="71" t="s">
        <v>84</v>
      </c>
      <c r="AD1005" s="71" t="s">
        <v>62</v>
      </c>
      <c r="AE1005" s="71" t="s">
        <v>62</v>
      </c>
      <c r="AF1005" s="71" t="s">
        <v>63</v>
      </c>
      <c r="AG1005" s="71"/>
      <c r="AH1005" s="71" t="s">
        <v>915</v>
      </c>
      <c r="AI1005" s="71" t="s">
        <v>63</v>
      </c>
      <c r="AJ1005" s="71" t="s">
        <v>63</v>
      </c>
      <c r="AK1005" s="71" t="s">
        <v>63</v>
      </c>
      <c r="AL1005" s="71" t="s">
        <v>62</v>
      </c>
      <c r="AM1005" s="71" t="s">
        <v>63</v>
      </c>
      <c r="AN1005" s="71"/>
      <c r="AO1005" s="71"/>
      <c r="AP1005" s="71" t="s">
        <v>10299</v>
      </c>
      <c r="AQ1005" s="71" t="s">
        <v>1215</v>
      </c>
      <c r="AR1005" s="71" t="s">
        <v>62</v>
      </c>
      <c r="AS1005" s="71"/>
      <c r="AT1005" s="71" t="s">
        <v>63</v>
      </c>
      <c r="AU1005" s="71"/>
      <c r="AV1005" s="79" t="str" cm="1">
        <f t="array" ref="AV100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05" s="79" t="str" cm="1">
        <f t="array" ref="AW100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05" s="71" t="str" cm="1">
        <f t="array" ref="AX100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05" s="71"/>
      <c r="AZ1005" s="71"/>
      <c r="BA1005" s="71" t="s">
        <v>10300</v>
      </c>
      <c r="BB1005" s="73" t="s">
        <v>10301</v>
      </c>
      <c r="BC1005" s="36"/>
      <c r="BD1005" s="35"/>
    </row>
    <row r="1006" spans="1:56" ht="75" customHeight="1">
      <c r="A1006" s="70">
        <v>1005</v>
      </c>
      <c r="B1006" s="71" t="s">
        <v>10302</v>
      </c>
      <c r="C1006" s="71" t="s">
        <v>735</v>
      </c>
      <c r="D1006" s="71" t="s">
        <v>10303</v>
      </c>
      <c r="E1006" s="71" t="s">
        <v>1522</v>
      </c>
      <c r="F1006" s="71" t="s">
        <v>231</v>
      </c>
      <c r="G1006" s="71" t="s">
        <v>584</v>
      </c>
      <c r="H1006" s="71" t="s">
        <v>217</v>
      </c>
      <c r="I1006" s="71" t="s">
        <v>1215</v>
      </c>
      <c r="J1006" s="71" t="s">
        <v>1432</v>
      </c>
      <c r="K1006" s="71" t="s">
        <v>243</v>
      </c>
      <c r="L1006" s="71" t="s">
        <v>10304</v>
      </c>
      <c r="M1006" s="71" t="s">
        <v>10305</v>
      </c>
      <c r="N1006" s="71"/>
      <c r="O1006" s="71"/>
      <c r="P1006" s="71"/>
      <c r="Q1006" s="71"/>
      <c r="R1006" s="71"/>
      <c r="S1006" s="71"/>
      <c r="T1006" s="71"/>
      <c r="U1006" s="71"/>
      <c r="V1006" s="71"/>
      <c r="W1006" s="71"/>
      <c r="X1006" s="71"/>
      <c r="Y1006" s="71"/>
      <c r="Z1006" s="71"/>
      <c r="AA1006" s="71"/>
      <c r="AB1006" s="71" t="s">
        <v>64</v>
      </c>
      <c r="AC1006" s="71" t="s">
        <v>65</v>
      </c>
      <c r="AD1006" s="71" t="s">
        <v>62</v>
      </c>
      <c r="AE1006" s="71" t="s">
        <v>62</v>
      </c>
      <c r="AF1006" s="71" t="s">
        <v>63</v>
      </c>
      <c r="AG1006" s="71"/>
      <c r="AH1006" s="71" t="s">
        <v>66</v>
      </c>
      <c r="AI1006" s="71" t="s">
        <v>63</v>
      </c>
      <c r="AJ1006" s="71" t="s">
        <v>63</v>
      </c>
      <c r="AK1006" s="71" t="s">
        <v>63</v>
      </c>
      <c r="AL1006" s="71" t="s">
        <v>62</v>
      </c>
      <c r="AM1006" s="71" t="s">
        <v>63</v>
      </c>
      <c r="AN1006" s="71"/>
      <c r="AO1006" s="71"/>
      <c r="AP1006" s="71" t="s">
        <v>10306</v>
      </c>
      <c r="AQ1006" s="71" t="s">
        <v>1215</v>
      </c>
      <c r="AR1006" s="71" t="s">
        <v>62</v>
      </c>
      <c r="AS1006" s="71"/>
      <c r="AT1006" s="71" t="s">
        <v>63</v>
      </c>
      <c r="AU1006" s="71"/>
      <c r="AV1006" s="79" t="str" cm="1">
        <f t="array" ref="AV100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06" s="79" t="str" cm="1">
        <f t="array" ref="AW100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06" s="71" t="str" cm="1">
        <f t="array" ref="AX100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06" s="71"/>
      <c r="AZ1006" s="71"/>
      <c r="BA1006" s="71" t="s">
        <v>10307</v>
      </c>
      <c r="BB1006" s="73" t="s">
        <v>1628</v>
      </c>
      <c r="BC1006" s="36"/>
      <c r="BD1006" s="35"/>
    </row>
    <row r="1007" spans="1:56" ht="75" customHeight="1">
      <c r="A1007" s="70">
        <v>1006</v>
      </c>
      <c r="B1007" s="71" t="s">
        <v>10308</v>
      </c>
      <c r="C1007" s="71" t="s">
        <v>1269</v>
      </c>
      <c r="D1007" s="71" t="s">
        <v>10309</v>
      </c>
      <c r="E1007" s="71" t="s">
        <v>1452</v>
      </c>
      <c r="F1007" s="71" t="s">
        <v>231</v>
      </c>
      <c r="G1007" s="71" t="s">
        <v>786</v>
      </c>
      <c r="H1007" s="71" t="s">
        <v>217</v>
      </c>
      <c r="I1007" s="71" t="s">
        <v>250</v>
      </c>
      <c r="J1007" s="71" t="s">
        <v>1432</v>
      </c>
      <c r="K1007" s="71" t="s">
        <v>243</v>
      </c>
      <c r="L1007" s="71" t="s">
        <v>10310</v>
      </c>
      <c r="M1007" s="71" t="s">
        <v>10311</v>
      </c>
      <c r="N1007" s="71"/>
      <c r="O1007" s="71"/>
      <c r="P1007" s="71"/>
      <c r="Q1007" s="71"/>
      <c r="R1007" s="71"/>
      <c r="S1007" s="71"/>
      <c r="T1007" s="71"/>
      <c r="U1007" s="71"/>
      <c r="V1007" s="71"/>
      <c r="W1007" s="71"/>
      <c r="X1007" s="71"/>
      <c r="Y1007" s="71"/>
      <c r="Z1007" s="71"/>
      <c r="AA1007" s="71"/>
      <c r="AB1007" s="71" t="s">
        <v>64</v>
      </c>
      <c r="AC1007" s="71" t="s">
        <v>65</v>
      </c>
      <c r="AD1007" s="71" t="s">
        <v>62</v>
      </c>
      <c r="AE1007" s="71" t="s">
        <v>62</v>
      </c>
      <c r="AF1007" s="71" t="s">
        <v>63</v>
      </c>
      <c r="AG1007" s="71"/>
      <c r="AH1007" s="71" t="s">
        <v>85</v>
      </c>
      <c r="AI1007" s="71" t="s">
        <v>63</v>
      </c>
      <c r="AJ1007" s="71" t="s">
        <v>62</v>
      </c>
      <c r="AK1007" s="71" t="s">
        <v>63</v>
      </c>
      <c r="AL1007" s="71" t="s">
        <v>62</v>
      </c>
      <c r="AM1007" s="71" t="s">
        <v>63</v>
      </c>
      <c r="AN1007" s="71"/>
      <c r="AO1007" s="71"/>
      <c r="AP1007" s="71" t="s">
        <v>10312</v>
      </c>
      <c r="AQ1007" s="71" t="s">
        <v>250</v>
      </c>
      <c r="AR1007" s="71" t="s">
        <v>62</v>
      </c>
      <c r="AS1007" s="71"/>
      <c r="AT1007" s="71" t="s">
        <v>63</v>
      </c>
      <c r="AU1007" s="71"/>
      <c r="AV1007" s="79" t="str" cm="1">
        <f t="array" ref="AV100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07" s="79" t="str" cm="1">
        <f t="array" ref="AW100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07" s="71" t="str" cm="1">
        <f t="array" ref="AX100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07" s="71"/>
      <c r="AZ1007" s="71"/>
      <c r="BA1007" s="71" t="s">
        <v>10313</v>
      </c>
      <c r="BB1007" s="73" t="s">
        <v>4457</v>
      </c>
      <c r="BC1007" s="36"/>
      <c r="BD1007" s="35"/>
    </row>
    <row r="1008" spans="1:56" ht="75" customHeight="1">
      <c r="A1008" s="70">
        <v>1007</v>
      </c>
      <c r="B1008" s="71" t="s">
        <v>10314</v>
      </c>
      <c r="C1008" s="71" t="s">
        <v>381</v>
      </c>
      <c r="D1008" s="71" t="s">
        <v>10315</v>
      </c>
      <c r="E1008" s="71" t="s">
        <v>1565</v>
      </c>
      <c r="F1008" s="71" t="s">
        <v>54</v>
      </c>
      <c r="G1008" s="71" t="s">
        <v>125</v>
      </c>
      <c r="H1008" s="71" t="s">
        <v>233</v>
      </c>
      <c r="I1008" s="71" t="s">
        <v>250</v>
      </c>
      <c r="J1008" s="71" t="s">
        <v>1432</v>
      </c>
      <c r="K1008" s="71" t="s">
        <v>243</v>
      </c>
      <c r="L1008" s="71" t="s">
        <v>10316</v>
      </c>
      <c r="M1008" s="71" t="s">
        <v>10317</v>
      </c>
      <c r="N1008" s="71" t="s">
        <v>1710</v>
      </c>
      <c r="O1008" s="71" t="s">
        <v>1609</v>
      </c>
      <c r="P1008" s="71" t="s">
        <v>60</v>
      </c>
      <c r="Q1008" s="71" t="s">
        <v>431</v>
      </c>
      <c r="R1008" s="71" t="s">
        <v>189</v>
      </c>
      <c r="S1008" s="71" t="s">
        <v>62</v>
      </c>
      <c r="T1008" s="71" t="s">
        <v>62</v>
      </c>
      <c r="U1008" s="71" t="s">
        <v>62</v>
      </c>
      <c r="V1008" s="71" t="s">
        <v>62</v>
      </c>
      <c r="W1008" s="71" t="s">
        <v>63</v>
      </c>
      <c r="X1008" s="71" t="s">
        <v>63</v>
      </c>
      <c r="Y1008" s="71" t="s">
        <v>62</v>
      </c>
      <c r="Z1008" s="71" t="s">
        <v>63</v>
      </c>
      <c r="AA1008" s="71" t="s">
        <v>62</v>
      </c>
      <c r="AB1008" s="71" t="s">
        <v>64</v>
      </c>
      <c r="AC1008" s="71" t="s">
        <v>65</v>
      </c>
      <c r="AD1008" s="71" t="s">
        <v>62</v>
      </c>
      <c r="AE1008" s="71" t="s">
        <v>62</v>
      </c>
      <c r="AF1008" s="71" t="s">
        <v>62</v>
      </c>
      <c r="AG1008" s="71" t="s">
        <v>63</v>
      </c>
      <c r="AH1008" s="71" t="s">
        <v>85</v>
      </c>
      <c r="AI1008" s="71" t="s">
        <v>63</v>
      </c>
      <c r="AJ1008" s="71" t="s">
        <v>63</v>
      </c>
      <c r="AK1008" s="71" t="s">
        <v>63</v>
      </c>
      <c r="AL1008" s="71" t="s">
        <v>62</v>
      </c>
      <c r="AM1008" s="71" t="s">
        <v>62</v>
      </c>
      <c r="AN1008" s="71"/>
      <c r="AO1008" s="71" t="s">
        <v>10318</v>
      </c>
      <c r="AP1008" s="71" t="s">
        <v>10319</v>
      </c>
      <c r="AQ1008" s="71" t="s">
        <v>10320</v>
      </c>
      <c r="AR1008" s="71" t="s">
        <v>132</v>
      </c>
      <c r="AS1008" s="71"/>
      <c r="AT1008" s="71" t="s">
        <v>63</v>
      </c>
      <c r="AU1008" s="71" t="s">
        <v>1713</v>
      </c>
      <c r="AV1008" s="79" cm="1">
        <f t="array" ref="AV100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0.1</v>
      </c>
      <c r="AW1008" s="79" cm="1">
        <f t="array" ref="AW100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0.1</v>
      </c>
      <c r="AX1008" s="71" t="str" cm="1">
        <f t="array" ref="AX100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1008" s="71" t="s">
        <v>63</v>
      </c>
      <c r="AZ1008" s="71"/>
      <c r="BA1008" s="71" t="s">
        <v>10321</v>
      </c>
      <c r="BB1008" s="73" t="s">
        <v>408</v>
      </c>
      <c r="BC1008" s="36"/>
      <c r="BD1008" s="35"/>
    </row>
    <row r="1009" spans="1:56" ht="75" customHeight="1">
      <c r="A1009" s="70">
        <v>1008</v>
      </c>
      <c r="B1009" s="71" t="s">
        <v>10322</v>
      </c>
      <c r="C1009" s="71" t="s">
        <v>381</v>
      </c>
      <c r="D1009" s="71" t="s">
        <v>10323</v>
      </c>
      <c r="E1009" s="71" t="s">
        <v>1461</v>
      </c>
      <c r="F1009" s="71" t="s">
        <v>54</v>
      </c>
      <c r="G1009" s="71" t="s">
        <v>125</v>
      </c>
      <c r="H1009" s="71" t="s">
        <v>233</v>
      </c>
      <c r="I1009" s="71" t="s">
        <v>250</v>
      </c>
      <c r="J1009" s="71" t="s">
        <v>1432</v>
      </c>
      <c r="K1009" s="71" t="s">
        <v>243</v>
      </c>
      <c r="L1009" s="71" t="s">
        <v>10324</v>
      </c>
      <c r="M1009" s="71" t="s">
        <v>10325</v>
      </c>
      <c r="N1009" s="71" t="s">
        <v>1494</v>
      </c>
      <c r="O1009" s="71" t="s">
        <v>6308</v>
      </c>
      <c r="P1009" s="71" t="s">
        <v>60</v>
      </c>
      <c r="Q1009" s="71" t="s">
        <v>431</v>
      </c>
      <c r="R1009" s="71" t="s">
        <v>189</v>
      </c>
      <c r="S1009" s="71" t="s">
        <v>62</v>
      </c>
      <c r="T1009" s="71" t="s">
        <v>62</v>
      </c>
      <c r="U1009" s="71" t="s">
        <v>63</v>
      </c>
      <c r="V1009" s="71" t="s">
        <v>62</v>
      </c>
      <c r="W1009" s="71" t="s">
        <v>63</v>
      </c>
      <c r="X1009" s="71" t="s">
        <v>63</v>
      </c>
      <c r="Y1009" s="71" t="s">
        <v>62</v>
      </c>
      <c r="Z1009" s="71" t="s">
        <v>63</v>
      </c>
      <c r="AA1009" s="71" t="s">
        <v>62</v>
      </c>
      <c r="AB1009" s="71" t="s">
        <v>64</v>
      </c>
      <c r="AC1009" s="71" t="s">
        <v>65</v>
      </c>
      <c r="AD1009" s="71" t="s">
        <v>62</v>
      </c>
      <c r="AE1009" s="71" t="s">
        <v>62</v>
      </c>
      <c r="AF1009" s="71" t="s">
        <v>63</v>
      </c>
      <c r="AG1009" s="71" t="s">
        <v>63</v>
      </c>
      <c r="AH1009" s="71" t="s">
        <v>85</v>
      </c>
      <c r="AI1009" s="71" t="s">
        <v>63</v>
      </c>
      <c r="AJ1009" s="71" t="s">
        <v>63</v>
      </c>
      <c r="AK1009" s="71" t="s">
        <v>63</v>
      </c>
      <c r="AL1009" s="71" t="s">
        <v>62</v>
      </c>
      <c r="AM1009" s="71" t="s">
        <v>62</v>
      </c>
      <c r="AN1009" s="71"/>
      <c r="AO1009" s="71" t="s">
        <v>10326</v>
      </c>
      <c r="AP1009" s="71" t="s">
        <v>1712</v>
      </c>
      <c r="AQ1009" s="71" t="s">
        <v>272</v>
      </c>
      <c r="AR1009" s="71" t="s">
        <v>63</v>
      </c>
      <c r="AS1009" s="71"/>
      <c r="AT1009" s="71" t="s">
        <v>63</v>
      </c>
      <c r="AU1009" s="71" t="s">
        <v>1702</v>
      </c>
      <c r="AV1009" s="79" cm="1">
        <f t="array" ref="AV100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0.05</v>
      </c>
      <c r="AW1009" s="79" cm="1">
        <f t="array" ref="AW100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0.05</v>
      </c>
      <c r="AX1009" s="71" t="str" cm="1">
        <f t="array" ref="AX100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single</v>
      </c>
      <c r="AY1009" s="71" t="s">
        <v>63</v>
      </c>
      <c r="AZ1009" s="71"/>
      <c r="BA1009" s="71" t="s">
        <v>10327</v>
      </c>
      <c r="BB1009" s="73" t="s">
        <v>10328</v>
      </c>
      <c r="BC1009" s="36"/>
      <c r="BD1009" s="35"/>
    </row>
    <row r="1010" spans="1:56" ht="75" customHeight="1">
      <c r="A1010" s="70">
        <v>1009</v>
      </c>
      <c r="B1010" s="71" t="s">
        <v>10329</v>
      </c>
      <c r="C1010" s="71" t="s">
        <v>5241</v>
      </c>
      <c r="D1010" s="71" t="s">
        <v>10330</v>
      </c>
      <c r="E1010" s="71" t="s">
        <v>1502</v>
      </c>
      <c r="F1010" s="71" t="s">
        <v>231</v>
      </c>
      <c r="G1010" s="71" t="s">
        <v>736</v>
      </c>
      <c r="H1010" s="71" t="s">
        <v>217</v>
      </c>
      <c r="I1010" s="71" t="s">
        <v>1787</v>
      </c>
      <c r="J1010" s="71" t="s">
        <v>1432</v>
      </c>
      <c r="K1010" s="71" t="s">
        <v>266</v>
      </c>
      <c r="L1010" s="71" t="s">
        <v>10331</v>
      </c>
      <c r="M1010" s="71" t="s">
        <v>10332</v>
      </c>
      <c r="N1010" s="71"/>
      <c r="O1010" s="71"/>
      <c r="P1010" s="71"/>
      <c r="Q1010" s="71"/>
      <c r="R1010" s="71"/>
      <c r="S1010" s="71"/>
      <c r="T1010" s="71"/>
      <c r="U1010" s="71"/>
      <c r="V1010" s="71"/>
      <c r="W1010" s="71"/>
      <c r="X1010" s="71"/>
      <c r="Y1010" s="71"/>
      <c r="Z1010" s="71"/>
      <c r="AA1010" s="71"/>
      <c r="AB1010" s="71" t="s">
        <v>64</v>
      </c>
      <c r="AC1010" s="71" t="s">
        <v>84</v>
      </c>
      <c r="AD1010" s="71" t="s">
        <v>62</v>
      </c>
      <c r="AE1010" s="71" t="s">
        <v>62</v>
      </c>
      <c r="AF1010" s="71" t="s">
        <v>62</v>
      </c>
      <c r="AG1010" s="71"/>
      <c r="AH1010" s="71" t="s">
        <v>85</v>
      </c>
      <c r="AI1010" s="71" t="s">
        <v>63</v>
      </c>
      <c r="AJ1010" s="71" t="s">
        <v>63</v>
      </c>
      <c r="AK1010" s="71" t="s">
        <v>63</v>
      </c>
      <c r="AL1010" s="71" t="s">
        <v>63</v>
      </c>
      <c r="AM1010" s="71" t="s">
        <v>63</v>
      </c>
      <c r="AN1010" s="71"/>
      <c r="AO1010" s="71"/>
      <c r="AP1010" s="71" t="s">
        <v>10333</v>
      </c>
      <c r="AQ1010" s="71" t="s">
        <v>1787</v>
      </c>
      <c r="AR1010" s="71" t="s">
        <v>62</v>
      </c>
      <c r="AS1010" s="71"/>
      <c r="AT1010" s="71" t="s">
        <v>63</v>
      </c>
      <c r="AU1010" s="71"/>
      <c r="AV1010" s="79" t="str" cm="1">
        <f t="array" ref="AV101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10" s="79" t="str" cm="1">
        <f t="array" ref="AW101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10" s="71" t="str" cm="1">
        <f t="array" ref="AX101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10" s="71"/>
      <c r="AZ1010" s="71"/>
      <c r="BA1010" s="71" t="s">
        <v>10334</v>
      </c>
      <c r="BB1010" s="73"/>
      <c r="BC1010" s="36"/>
      <c r="BD1010" s="35"/>
    </row>
    <row r="1011" spans="1:56" ht="75" customHeight="1">
      <c r="A1011" s="70">
        <v>1010</v>
      </c>
      <c r="B1011" s="71" t="s">
        <v>8389</v>
      </c>
      <c r="C1011" s="71" t="s">
        <v>735</v>
      </c>
      <c r="D1011" s="71" t="s">
        <v>10335</v>
      </c>
      <c r="E1011" s="71" t="s">
        <v>1430</v>
      </c>
      <c r="F1011" s="71" t="s">
        <v>231</v>
      </c>
      <c r="G1011" s="71" t="s">
        <v>736</v>
      </c>
      <c r="H1011" s="71" t="s">
        <v>217</v>
      </c>
      <c r="I1011" s="71" t="s">
        <v>2165</v>
      </c>
      <c r="J1011" s="71" t="s">
        <v>1432</v>
      </c>
      <c r="K1011" s="71" t="s">
        <v>315</v>
      </c>
      <c r="L1011" s="71" t="s">
        <v>10336</v>
      </c>
      <c r="M1011" s="71" t="s">
        <v>10337</v>
      </c>
      <c r="N1011" s="71"/>
      <c r="O1011" s="71"/>
      <c r="P1011" s="71"/>
      <c r="Q1011" s="71"/>
      <c r="R1011" s="71"/>
      <c r="S1011" s="71"/>
      <c r="T1011" s="71"/>
      <c r="U1011" s="71"/>
      <c r="V1011" s="71"/>
      <c r="W1011" s="71"/>
      <c r="X1011" s="71"/>
      <c r="Y1011" s="71"/>
      <c r="Z1011" s="71"/>
      <c r="AA1011" s="71"/>
      <c r="AB1011" s="71" t="s">
        <v>64</v>
      </c>
      <c r="AC1011" s="71" t="s">
        <v>65</v>
      </c>
      <c r="AD1011" s="71" t="s">
        <v>62</v>
      </c>
      <c r="AE1011" s="71" t="s">
        <v>62</v>
      </c>
      <c r="AF1011" s="71" t="s">
        <v>63</v>
      </c>
      <c r="AG1011" s="71"/>
      <c r="AH1011" s="71" t="s">
        <v>915</v>
      </c>
      <c r="AI1011" s="71" t="s">
        <v>63</v>
      </c>
      <c r="AJ1011" s="71" t="s">
        <v>63</v>
      </c>
      <c r="AK1011" s="71" t="s">
        <v>63</v>
      </c>
      <c r="AL1011" s="71" t="s">
        <v>62</v>
      </c>
      <c r="AM1011" s="71" t="s">
        <v>63</v>
      </c>
      <c r="AN1011" s="71"/>
      <c r="AO1011" s="71"/>
      <c r="AP1011" s="71" t="s">
        <v>10338</v>
      </c>
      <c r="AQ1011" s="71" t="s">
        <v>10339</v>
      </c>
      <c r="AR1011" s="71" t="s">
        <v>132</v>
      </c>
      <c r="AS1011" s="71"/>
      <c r="AT1011" s="71" t="s">
        <v>63</v>
      </c>
      <c r="AU1011" s="71"/>
      <c r="AV1011" s="79" t="str" cm="1">
        <f t="array" ref="AV101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11" s="79" t="str" cm="1">
        <f t="array" ref="AW101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11" s="71" t="str" cm="1">
        <f t="array" ref="AX101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11" s="71"/>
      <c r="AZ1011" s="71"/>
      <c r="BA1011" s="22" t="s">
        <v>10340</v>
      </c>
      <c r="BB1011" s="73" t="s">
        <v>10341</v>
      </c>
      <c r="BC1011" s="36"/>
      <c r="BD1011" s="35"/>
    </row>
    <row r="1012" spans="1:56" ht="75" customHeight="1">
      <c r="A1012" s="70">
        <v>1011</v>
      </c>
      <c r="B1012" s="71" t="s">
        <v>10342</v>
      </c>
      <c r="C1012" s="71" t="s">
        <v>7491</v>
      </c>
      <c r="D1012" s="71" t="s">
        <v>10343</v>
      </c>
      <c r="E1012" s="71" t="s">
        <v>1478</v>
      </c>
      <c r="F1012" s="71" t="s">
        <v>231</v>
      </c>
      <c r="G1012" s="71" t="s">
        <v>232</v>
      </c>
      <c r="H1012" s="71" t="s">
        <v>217</v>
      </c>
      <c r="I1012" s="71" t="s">
        <v>840</v>
      </c>
      <c r="J1012" s="71" t="s">
        <v>1432</v>
      </c>
      <c r="K1012" s="71" t="s">
        <v>315</v>
      </c>
      <c r="L1012" s="71" t="s">
        <v>10344</v>
      </c>
      <c r="M1012" s="71" t="s">
        <v>10345</v>
      </c>
      <c r="N1012" s="71"/>
      <c r="O1012" s="71"/>
      <c r="P1012" s="71"/>
      <c r="Q1012" s="71"/>
      <c r="R1012" s="71"/>
      <c r="S1012" s="71"/>
      <c r="T1012" s="71"/>
      <c r="U1012" s="71"/>
      <c r="V1012" s="71"/>
      <c r="W1012" s="71"/>
      <c r="X1012" s="71"/>
      <c r="Y1012" s="71"/>
      <c r="Z1012" s="71"/>
      <c r="AA1012" s="71"/>
      <c r="AB1012" s="71" t="s">
        <v>64</v>
      </c>
      <c r="AC1012" s="71" t="s">
        <v>65</v>
      </c>
      <c r="AD1012" s="71" t="s">
        <v>62</v>
      </c>
      <c r="AE1012" s="71" t="s">
        <v>62</v>
      </c>
      <c r="AF1012" s="71" t="s">
        <v>63</v>
      </c>
      <c r="AG1012" s="71"/>
      <c r="AH1012" s="71" t="s">
        <v>85</v>
      </c>
      <c r="AI1012" s="71" t="s">
        <v>63</v>
      </c>
      <c r="AJ1012" s="71" t="s">
        <v>63</v>
      </c>
      <c r="AK1012" s="71" t="s">
        <v>63</v>
      </c>
      <c r="AL1012" s="71" t="s">
        <v>63</v>
      </c>
      <c r="AM1012" s="71" t="s">
        <v>63</v>
      </c>
      <c r="AN1012" s="71"/>
      <c r="AO1012" s="71"/>
      <c r="AP1012" s="71" t="s">
        <v>10346</v>
      </c>
      <c r="AQ1012" s="71" t="s">
        <v>840</v>
      </c>
      <c r="AR1012" s="71" t="s">
        <v>62</v>
      </c>
      <c r="AS1012" s="71"/>
      <c r="AT1012" s="71" t="s">
        <v>63</v>
      </c>
      <c r="AU1012" s="71"/>
      <c r="AV1012" s="79" t="str" cm="1">
        <f t="array" ref="AV101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12" s="79" t="str" cm="1">
        <f t="array" ref="AW101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12" s="71" t="str" cm="1">
        <f t="array" ref="AX101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12" s="71"/>
      <c r="AZ1012" s="71"/>
      <c r="BA1012" s="71" t="s">
        <v>10347</v>
      </c>
      <c r="BB1012" s="73" t="s">
        <v>10348</v>
      </c>
      <c r="BC1012" s="36"/>
      <c r="BD1012" s="35"/>
    </row>
    <row r="1013" spans="1:56" ht="75" customHeight="1">
      <c r="A1013" s="70">
        <v>1012</v>
      </c>
      <c r="B1013" s="71" t="s">
        <v>10349</v>
      </c>
      <c r="C1013" s="71" t="s">
        <v>735</v>
      </c>
      <c r="D1013" s="71" t="s">
        <v>10350</v>
      </c>
      <c r="E1013" s="71" t="s">
        <v>1479</v>
      </c>
      <c r="F1013" s="71" t="s">
        <v>231</v>
      </c>
      <c r="G1013" s="71" t="s">
        <v>736</v>
      </c>
      <c r="H1013" s="71" t="s">
        <v>217</v>
      </c>
      <c r="I1013" s="71" t="s">
        <v>608</v>
      </c>
      <c r="J1013" s="71" t="s">
        <v>1432</v>
      </c>
      <c r="K1013" s="71" t="s">
        <v>266</v>
      </c>
      <c r="L1013" s="71" t="s">
        <v>10351</v>
      </c>
      <c r="M1013" s="71" t="s">
        <v>10352</v>
      </c>
      <c r="N1013" s="71"/>
      <c r="O1013" s="71"/>
      <c r="P1013" s="71"/>
      <c r="Q1013" s="71"/>
      <c r="R1013" s="71"/>
      <c r="S1013" s="71"/>
      <c r="T1013" s="71"/>
      <c r="U1013" s="71"/>
      <c r="V1013" s="71"/>
      <c r="W1013" s="71"/>
      <c r="X1013" s="71"/>
      <c r="Y1013" s="71"/>
      <c r="Z1013" s="71"/>
      <c r="AA1013" s="71"/>
      <c r="AB1013" s="71" t="s">
        <v>189</v>
      </c>
      <c r="AC1013" s="71" t="s">
        <v>65</v>
      </c>
      <c r="AD1013" s="71" t="s">
        <v>62</v>
      </c>
      <c r="AE1013" s="71" t="s">
        <v>62</v>
      </c>
      <c r="AF1013" s="71" t="s">
        <v>63</v>
      </c>
      <c r="AG1013" s="71"/>
      <c r="AH1013" s="71" t="s">
        <v>915</v>
      </c>
      <c r="AI1013" s="71" t="s">
        <v>63</v>
      </c>
      <c r="AJ1013" s="71" t="s">
        <v>63</v>
      </c>
      <c r="AK1013" s="71" t="s">
        <v>63</v>
      </c>
      <c r="AL1013" s="71" t="s">
        <v>62</v>
      </c>
      <c r="AM1013" s="71" t="s">
        <v>63</v>
      </c>
      <c r="AN1013" s="71"/>
      <c r="AO1013" s="71"/>
      <c r="AP1013" s="71" t="s">
        <v>6992</v>
      </c>
      <c r="AQ1013" s="71" t="s">
        <v>608</v>
      </c>
      <c r="AR1013" s="71" t="s">
        <v>62</v>
      </c>
      <c r="AS1013" s="71"/>
      <c r="AT1013" s="71" t="s">
        <v>63</v>
      </c>
      <c r="AU1013" s="71"/>
      <c r="AV1013" s="79" t="str" cm="1">
        <f t="array" ref="AV101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13" s="79" t="str" cm="1">
        <f t="array" ref="AW101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13" s="71" t="str" cm="1">
        <f t="array" ref="AX101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13" s="71"/>
      <c r="AZ1013" s="71"/>
      <c r="BA1013" s="71" t="s">
        <v>10353</v>
      </c>
      <c r="BB1013" s="73" t="s">
        <v>10354</v>
      </c>
      <c r="BC1013" s="36"/>
      <c r="BD1013" s="35"/>
    </row>
    <row r="1014" spans="1:56" ht="75" customHeight="1">
      <c r="A1014" s="70">
        <v>1013</v>
      </c>
      <c r="B1014" s="71" t="s">
        <v>4465</v>
      </c>
      <c r="C1014" s="71" t="s">
        <v>735</v>
      </c>
      <c r="D1014" s="71" t="s">
        <v>10355</v>
      </c>
      <c r="E1014" s="71" t="s">
        <v>1478</v>
      </c>
      <c r="F1014" s="71" t="s">
        <v>231</v>
      </c>
      <c r="G1014" s="71" t="s">
        <v>736</v>
      </c>
      <c r="H1014" s="71" t="s">
        <v>217</v>
      </c>
      <c r="I1014" s="71" t="s">
        <v>194</v>
      </c>
      <c r="J1014" s="71" t="s">
        <v>1432</v>
      </c>
      <c r="K1014" s="71" t="s">
        <v>315</v>
      </c>
      <c r="L1014" s="71" t="s">
        <v>10356</v>
      </c>
      <c r="M1014" s="71" t="s">
        <v>10357</v>
      </c>
      <c r="N1014" s="71"/>
      <c r="O1014" s="71"/>
      <c r="P1014" s="71"/>
      <c r="Q1014" s="71"/>
      <c r="R1014" s="71"/>
      <c r="S1014" s="71"/>
      <c r="T1014" s="71"/>
      <c r="U1014" s="71"/>
      <c r="V1014" s="71"/>
      <c r="W1014" s="71"/>
      <c r="X1014" s="71"/>
      <c r="Y1014" s="71"/>
      <c r="Z1014" s="71"/>
      <c r="AA1014" s="71"/>
      <c r="AB1014" s="71" t="s">
        <v>64</v>
      </c>
      <c r="AC1014" s="71" t="s">
        <v>65</v>
      </c>
      <c r="AD1014" s="71" t="s">
        <v>62</v>
      </c>
      <c r="AE1014" s="71" t="s">
        <v>62</v>
      </c>
      <c r="AF1014" s="71" t="s">
        <v>63</v>
      </c>
      <c r="AG1014" s="71"/>
      <c r="AH1014" s="71" t="s">
        <v>66</v>
      </c>
      <c r="AI1014" s="71" t="s">
        <v>63</v>
      </c>
      <c r="AJ1014" s="71" t="s">
        <v>63</v>
      </c>
      <c r="AK1014" s="71" t="s">
        <v>63</v>
      </c>
      <c r="AL1014" s="71" t="s">
        <v>62</v>
      </c>
      <c r="AM1014" s="71" t="s">
        <v>63</v>
      </c>
      <c r="AN1014" s="71"/>
      <c r="AO1014" s="71"/>
      <c r="AP1014" s="71" t="s">
        <v>10358</v>
      </c>
      <c r="AQ1014" s="71" t="s">
        <v>194</v>
      </c>
      <c r="AR1014" s="71" t="s">
        <v>62</v>
      </c>
      <c r="AS1014" s="71"/>
      <c r="AT1014" s="71" t="s">
        <v>63</v>
      </c>
      <c r="AU1014" s="71"/>
      <c r="AV1014" s="79" t="str" cm="1">
        <f t="array" ref="AV101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14" s="79" t="str" cm="1">
        <f t="array" ref="AW101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14" s="71" t="str" cm="1">
        <f t="array" ref="AX101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14" s="71"/>
      <c r="AZ1014" s="71"/>
      <c r="BA1014" s="71" t="s">
        <v>10359</v>
      </c>
      <c r="BB1014" s="73" t="s">
        <v>10360</v>
      </c>
      <c r="BC1014" s="36"/>
      <c r="BD1014" s="35"/>
    </row>
    <row r="1015" spans="1:56" ht="75" customHeight="1">
      <c r="A1015" s="70">
        <v>1014</v>
      </c>
      <c r="B1015" s="71" t="s">
        <v>10361</v>
      </c>
      <c r="C1015" s="71" t="s">
        <v>735</v>
      </c>
      <c r="D1015" s="71" t="s">
        <v>10362</v>
      </c>
      <c r="E1015" s="71" t="s">
        <v>1502</v>
      </c>
      <c r="F1015" s="71" t="s">
        <v>231</v>
      </c>
      <c r="G1015" s="71" t="s">
        <v>736</v>
      </c>
      <c r="H1015" s="71" t="s">
        <v>233</v>
      </c>
      <c r="I1015" s="71" t="s">
        <v>1944</v>
      </c>
      <c r="J1015" s="71" t="s">
        <v>1432</v>
      </c>
      <c r="K1015" s="71" t="s">
        <v>218</v>
      </c>
      <c r="L1015" s="71" t="s">
        <v>10363</v>
      </c>
      <c r="M1015" s="71" t="s">
        <v>10364</v>
      </c>
      <c r="N1015" s="71"/>
      <c r="O1015" s="71"/>
      <c r="P1015" s="71"/>
      <c r="Q1015" s="71"/>
      <c r="R1015" s="71"/>
      <c r="S1015" s="71"/>
      <c r="T1015" s="71"/>
      <c r="U1015" s="71"/>
      <c r="V1015" s="71"/>
      <c r="W1015" s="71"/>
      <c r="X1015" s="71"/>
      <c r="Y1015" s="71"/>
      <c r="Z1015" s="71"/>
      <c r="AA1015" s="71"/>
      <c r="AB1015" s="71" t="s">
        <v>64</v>
      </c>
      <c r="AC1015" s="71" t="s">
        <v>65</v>
      </c>
      <c r="AD1015" s="71" t="s">
        <v>62</v>
      </c>
      <c r="AE1015" s="71" t="s">
        <v>62</v>
      </c>
      <c r="AF1015" s="71" t="s">
        <v>63</v>
      </c>
      <c r="AG1015" s="71"/>
      <c r="AH1015" s="71" t="s">
        <v>85</v>
      </c>
      <c r="AI1015" s="71" t="s">
        <v>63</v>
      </c>
      <c r="AJ1015" s="71" t="s">
        <v>63</v>
      </c>
      <c r="AK1015" s="71" t="s">
        <v>63</v>
      </c>
      <c r="AL1015" s="71" t="s">
        <v>62</v>
      </c>
      <c r="AM1015" s="71" t="s">
        <v>63</v>
      </c>
      <c r="AN1015" s="71"/>
      <c r="AO1015" s="71"/>
      <c r="AP1015" s="71" t="s">
        <v>10365</v>
      </c>
      <c r="AQ1015" s="71" t="s">
        <v>1944</v>
      </c>
      <c r="AR1015" s="71" t="s">
        <v>62</v>
      </c>
      <c r="AS1015" s="71"/>
      <c r="AT1015" s="71" t="s">
        <v>63</v>
      </c>
      <c r="AU1015" s="71"/>
      <c r="AV1015" s="79" t="str" cm="1">
        <f t="array" ref="AV101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15" s="79" t="str" cm="1">
        <f t="array" ref="AW101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15" s="71" t="str" cm="1">
        <f t="array" ref="AX101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15" s="71"/>
      <c r="AZ1015" s="71"/>
      <c r="BA1015" s="71" t="s">
        <v>10366</v>
      </c>
      <c r="BB1015" s="73" t="s">
        <v>10367</v>
      </c>
      <c r="BC1015" s="36"/>
      <c r="BD1015" s="35"/>
    </row>
    <row r="1016" spans="1:56" ht="75" customHeight="1">
      <c r="A1016" s="70">
        <v>1015</v>
      </c>
      <c r="B1016" s="71" t="s">
        <v>10368</v>
      </c>
      <c r="C1016" s="71" t="s">
        <v>735</v>
      </c>
      <c r="D1016" s="71" t="s">
        <v>10369</v>
      </c>
      <c r="E1016" s="71" t="s">
        <v>1494</v>
      </c>
      <c r="F1016" s="71" t="s">
        <v>231</v>
      </c>
      <c r="G1016" s="71" t="s">
        <v>584</v>
      </c>
      <c r="H1016" s="71" t="s">
        <v>217</v>
      </c>
      <c r="I1016" s="71" t="s">
        <v>1215</v>
      </c>
      <c r="J1016" s="71" t="s">
        <v>1432</v>
      </c>
      <c r="K1016" s="71" t="s">
        <v>243</v>
      </c>
      <c r="L1016" s="71" t="s">
        <v>10370</v>
      </c>
      <c r="M1016" s="71" t="s">
        <v>10371</v>
      </c>
      <c r="N1016" s="71"/>
      <c r="O1016" s="71"/>
      <c r="P1016" s="71"/>
      <c r="Q1016" s="71"/>
      <c r="R1016" s="71"/>
      <c r="S1016" s="71"/>
      <c r="T1016" s="71"/>
      <c r="U1016" s="71"/>
      <c r="V1016" s="71"/>
      <c r="W1016" s="71"/>
      <c r="X1016" s="71"/>
      <c r="Y1016" s="71"/>
      <c r="Z1016" s="71"/>
      <c r="AA1016" s="71"/>
      <c r="AB1016" s="71" t="s">
        <v>64</v>
      </c>
      <c r="AC1016" s="71" t="s">
        <v>65</v>
      </c>
      <c r="AD1016" s="71" t="s">
        <v>62</v>
      </c>
      <c r="AE1016" s="71" t="s">
        <v>62</v>
      </c>
      <c r="AF1016" s="71" t="s">
        <v>63</v>
      </c>
      <c r="AG1016" s="71"/>
      <c r="AH1016" s="71" t="s">
        <v>66</v>
      </c>
      <c r="AI1016" s="71" t="s">
        <v>63</v>
      </c>
      <c r="AJ1016" s="71" t="s">
        <v>63</v>
      </c>
      <c r="AK1016" s="71" t="s">
        <v>63</v>
      </c>
      <c r="AL1016" s="71" t="s">
        <v>132</v>
      </c>
      <c r="AM1016" s="71" t="s">
        <v>63</v>
      </c>
      <c r="AN1016" s="71"/>
      <c r="AO1016" s="71"/>
      <c r="AP1016" s="71" t="s">
        <v>10372</v>
      </c>
      <c r="AQ1016" s="71" t="s">
        <v>10373</v>
      </c>
      <c r="AR1016" s="71" t="s">
        <v>132</v>
      </c>
      <c r="AS1016" s="71"/>
      <c r="AT1016" s="71" t="s">
        <v>63</v>
      </c>
      <c r="AU1016" s="71"/>
      <c r="AV1016" s="79" t="str" cm="1">
        <f t="array" ref="AV101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16" s="79" t="str" cm="1">
        <f t="array" ref="AW101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16" s="71" t="str" cm="1">
        <f t="array" ref="AX101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16" s="71"/>
      <c r="AZ1016" s="71"/>
      <c r="BA1016" s="22" t="s">
        <v>10697</v>
      </c>
      <c r="BB1016" s="73" t="s">
        <v>10374</v>
      </c>
      <c r="BC1016" s="36"/>
      <c r="BD1016" s="35"/>
    </row>
    <row r="1017" spans="1:56" ht="75" customHeight="1">
      <c r="A1017" s="70">
        <v>1016</v>
      </c>
      <c r="B1017" s="71" t="s">
        <v>10375</v>
      </c>
      <c r="C1017" s="71" t="s">
        <v>735</v>
      </c>
      <c r="D1017" s="71" t="s">
        <v>10376</v>
      </c>
      <c r="E1017" s="71" t="s">
        <v>1452</v>
      </c>
      <c r="F1017" s="71" t="s">
        <v>231</v>
      </c>
      <c r="G1017" s="71" t="s">
        <v>736</v>
      </c>
      <c r="H1017" s="71" t="s">
        <v>217</v>
      </c>
      <c r="I1017" s="71" t="s">
        <v>737</v>
      </c>
      <c r="J1017" s="71" t="s">
        <v>1432</v>
      </c>
      <c r="K1017" s="71" t="s">
        <v>266</v>
      </c>
      <c r="L1017" s="71" t="s">
        <v>10377</v>
      </c>
      <c r="M1017" s="71" t="s">
        <v>10378</v>
      </c>
      <c r="N1017" s="71"/>
      <c r="O1017" s="71"/>
      <c r="P1017" s="71"/>
      <c r="Q1017" s="71"/>
      <c r="R1017" s="71"/>
      <c r="S1017" s="71"/>
      <c r="T1017" s="71"/>
      <c r="U1017" s="71"/>
      <c r="V1017" s="71"/>
      <c r="W1017" s="71"/>
      <c r="X1017" s="71"/>
      <c r="Y1017" s="71"/>
      <c r="Z1017" s="71"/>
      <c r="AA1017" s="71"/>
      <c r="AB1017" s="71" t="s">
        <v>64</v>
      </c>
      <c r="AC1017" s="71" t="s">
        <v>65</v>
      </c>
      <c r="AD1017" s="71" t="s">
        <v>62</v>
      </c>
      <c r="AE1017" s="71" t="s">
        <v>62</v>
      </c>
      <c r="AF1017" s="71" t="s">
        <v>63</v>
      </c>
      <c r="AG1017" s="71"/>
      <c r="AH1017" s="71" t="s">
        <v>66</v>
      </c>
      <c r="AI1017" s="71" t="s">
        <v>63</v>
      </c>
      <c r="AJ1017" s="71" t="s">
        <v>63</v>
      </c>
      <c r="AK1017" s="71" t="s">
        <v>63</v>
      </c>
      <c r="AL1017" s="71" t="s">
        <v>62</v>
      </c>
      <c r="AM1017" s="71" t="s">
        <v>63</v>
      </c>
      <c r="AN1017" s="71"/>
      <c r="AO1017" s="71"/>
      <c r="AP1017" s="71" t="s">
        <v>10379</v>
      </c>
      <c r="AQ1017" s="71" t="s">
        <v>10380</v>
      </c>
      <c r="AR1017" s="71" t="s">
        <v>132</v>
      </c>
      <c r="AS1017" s="71"/>
      <c r="AT1017" s="71" t="s">
        <v>63</v>
      </c>
      <c r="AU1017" s="71"/>
      <c r="AV1017" s="79" t="str" cm="1">
        <f t="array" ref="AV101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17" s="79" t="str" cm="1">
        <f t="array" ref="AW101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17" s="71" t="str" cm="1">
        <f t="array" ref="AX101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17" s="71"/>
      <c r="AZ1017" s="71"/>
      <c r="BA1017" s="71" t="s">
        <v>10381</v>
      </c>
      <c r="BB1017" s="73" t="s">
        <v>10382</v>
      </c>
      <c r="BC1017" s="36"/>
      <c r="BD1017" s="35"/>
    </row>
    <row r="1018" spans="1:56" ht="75" customHeight="1">
      <c r="A1018" s="70">
        <v>1017</v>
      </c>
      <c r="B1018" s="71" t="s">
        <v>10383</v>
      </c>
      <c r="C1018" s="71" t="s">
        <v>735</v>
      </c>
      <c r="D1018" s="71" t="s">
        <v>10384</v>
      </c>
      <c r="E1018" s="71" t="s">
        <v>1522</v>
      </c>
      <c r="F1018" s="71" t="s">
        <v>231</v>
      </c>
      <c r="G1018" s="71" t="s">
        <v>584</v>
      </c>
      <c r="H1018" s="71" t="s">
        <v>217</v>
      </c>
      <c r="I1018" s="71" t="s">
        <v>608</v>
      </c>
      <c r="J1018" s="71" t="s">
        <v>1432</v>
      </c>
      <c r="K1018" s="71" t="s">
        <v>266</v>
      </c>
      <c r="L1018" s="71" t="s">
        <v>10385</v>
      </c>
      <c r="M1018" s="71" t="s">
        <v>10386</v>
      </c>
      <c r="N1018" s="71"/>
      <c r="O1018" s="71"/>
      <c r="P1018" s="71"/>
      <c r="Q1018" s="71"/>
      <c r="R1018" s="71"/>
      <c r="S1018" s="71"/>
      <c r="T1018" s="71"/>
      <c r="U1018" s="71"/>
      <c r="V1018" s="71"/>
      <c r="W1018" s="71"/>
      <c r="X1018" s="71"/>
      <c r="Y1018" s="71"/>
      <c r="Z1018" s="71"/>
      <c r="AA1018" s="71"/>
      <c r="AB1018" s="71" t="s">
        <v>64</v>
      </c>
      <c r="AC1018" s="71" t="s">
        <v>65</v>
      </c>
      <c r="AD1018" s="71" t="s">
        <v>62</v>
      </c>
      <c r="AE1018" s="71" t="s">
        <v>62</v>
      </c>
      <c r="AF1018" s="71" t="s">
        <v>63</v>
      </c>
      <c r="AG1018" s="71"/>
      <c r="AH1018" s="71" t="s">
        <v>66</v>
      </c>
      <c r="AI1018" s="71" t="s">
        <v>63</v>
      </c>
      <c r="AJ1018" s="71" t="s">
        <v>63</v>
      </c>
      <c r="AK1018" s="71" t="s">
        <v>63</v>
      </c>
      <c r="AL1018" s="71" t="s">
        <v>62</v>
      </c>
      <c r="AM1018" s="71" t="s">
        <v>63</v>
      </c>
      <c r="AN1018" s="71"/>
      <c r="AO1018" s="71"/>
      <c r="AP1018" s="71" t="s">
        <v>10387</v>
      </c>
      <c r="AQ1018" s="71" t="s">
        <v>608</v>
      </c>
      <c r="AR1018" s="71" t="s">
        <v>62</v>
      </c>
      <c r="AS1018" s="71"/>
      <c r="AT1018" s="71" t="s">
        <v>63</v>
      </c>
      <c r="AU1018" s="71"/>
      <c r="AV1018" s="79" t="str" cm="1">
        <f t="array" ref="AV101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18" s="79" t="str" cm="1">
        <f t="array" ref="AW101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18" s="71" t="str" cm="1">
        <f t="array" ref="AX101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18" s="71"/>
      <c r="AZ1018" s="71"/>
      <c r="BA1018" s="71" t="s">
        <v>10388</v>
      </c>
      <c r="BB1018" s="73" t="s">
        <v>4305</v>
      </c>
      <c r="BC1018" s="36"/>
      <c r="BD1018" s="35"/>
    </row>
    <row r="1019" spans="1:56" ht="75" customHeight="1">
      <c r="A1019" s="70">
        <v>1018</v>
      </c>
      <c r="B1019" s="71" t="s">
        <v>10389</v>
      </c>
      <c r="C1019" s="71" t="s">
        <v>735</v>
      </c>
      <c r="D1019" s="71" t="s">
        <v>10390</v>
      </c>
      <c r="E1019" s="71" t="s">
        <v>1430</v>
      </c>
      <c r="F1019" s="71" t="s">
        <v>231</v>
      </c>
      <c r="G1019" s="71" t="s">
        <v>584</v>
      </c>
      <c r="H1019" s="71" t="s">
        <v>217</v>
      </c>
      <c r="I1019" s="71" t="s">
        <v>194</v>
      </c>
      <c r="J1019" s="71" t="s">
        <v>1432</v>
      </c>
      <c r="K1019" s="71" t="s">
        <v>315</v>
      </c>
      <c r="L1019" s="71" t="s">
        <v>10391</v>
      </c>
      <c r="M1019" s="71" t="s">
        <v>10392</v>
      </c>
      <c r="N1019" s="71"/>
      <c r="O1019" s="71"/>
      <c r="P1019" s="71"/>
      <c r="Q1019" s="71"/>
      <c r="R1019" s="71"/>
      <c r="S1019" s="71"/>
      <c r="T1019" s="71"/>
      <c r="U1019" s="71"/>
      <c r="V1019" s="71"/>
      <c r="W1019" s="71"/>
      <c r="X1019" s="71"/>
      <c r="Y1019" s="71"/>
      <c r="Z1019" s="71"/>
      <c r="AA1019" s="71"/>
      <c r="AB1019" s="71" t="s">
        <v>64</v>
      </c>
      <c r="AC1019" s="71" t="s">
        <v>65</v>
      </c>
      <c r="AD1019" s="71" t="s">
        <v>62</v>
      </c>
      <c r="AE1019" s="71" t="s">
        <v>63</v>
      </c>
      <c r="AF1019" s="71" t="s">
        <v>63</v>
      </c>
      <c r="AG1019" s="71"/>
      <c r="AH1019" s="71" t="s">
        <v>66</v>
      </c>
      <c r="AI1019" s="71" t="s">
        <v>63</v>
      </c>
      <c r="AJ1019" s="71" t="s">
        <v>63</v>
      </c>
      <c r="AK1019" s="71" t="s">
        <v>132</v>
      </c>
      <c r="AL1019" s="71" t="s">
        <v>62</v>
      </c>
      <c r="AM1019" s="71" t="s">
        <v>63</v>
      </c>
      <c r="AN1019" s="71"/>
      <c r="AO1019" s="71"/>
      <c r="AP1019" s="71" t="s">
        <v>5006</v>
      </c>
      <c r="AQ1019" s="71" t="s">
        <v>194</v>
      </c>
      <c r="AR1019" s="71" t="s">
        <v>62</v>
      </c>
      <c r="AS1019" s="71"/>
      <c r="AT1019" s="71" t="s">
        <v>63</v>
      </c>
      <c r="AU1019" s="71"/>
      <c r="AV1019" s="79" t="str" cm="1">
        <f t="array" ref="AV101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19" s="79" t="str" cm="1">
        <f t="array" ref="AW101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19" s="71" t="str" cm="1">
        <f t="array" ref="AX101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19" s="71"/>
      <c r="AZ1019" s="71"/>
      <c r="BA1019" s="71" t="s">
        <v>10393</v>
      </c>
      <c r="BB1019" s="73" t="s">
        <v>5008</v>
      </c>
      <c r="BC1019" s="36"/>
      <c r="BD1019" s="35"/>
    </row>
    <row r="1020" spans="1:56" ht="75" customHeight="1">
      <c r="A1020" s="70">
        <v>1019</v>
      </c>
      <c r="B1020" s="71" t="s">
        <v>10394</v>
      </c>
      <c r="C1020" s="71" t="s">
        <v>735</v>
      </c>
      <c r="D1020" s="71" t="s">
        <v>10395</v>
      </c>
      <c r="E1020" s="71" t="s">
        <v>1494</v>
      </c>
      <c r="F1020" s="71" t="s">
        <v>231</v>
      </c>
      <c r="G1020" s="71" t="s">
        <v>736</v>
      </c>
      <c r="H1020" s="71" t="s">
        <v>217</v>
      </c>
      <c r="I1020" s="71" t="s">
        <v>1215</v>
      </c>
      <c r="J1020" s="71" t="s">
        <v>1432</v>
      </c>
      <c r="K1020" s="71" t="s">
        <v>243</v>
      </c>
      <c r="L1020" s="71" t="s">
        <v>10396</v>
      </c>
      <c r="M1020" s="71" t="s">
        <v>10397</v>
      </c>
      <c r="N1020" s="71"/>
      <c r="O1020" s="71"/>
      <c r="P1020" s="71"/>
      <c r="Q1020" s="71"/>
      <c r="R1020" s="71"/>
      <c r="S1020" s="71"/>
      <c r="T1020" s="71"/>
      <c r="U1020" s="71"/>
      <c r="V1020" s="71"/>
      <c r="W1020" s="71"/>
      <c r="X1020" s="71"/>
      <c r="Y1020" s="71"/>
      <c r="Z1020" s="71"/>
      <c r="AA1020" s="71"/>
      <c r="AB1020" s="71" t="s">
        <v>64</v>
      </c>
      <c r="AC1020" s="71" t="s">
        <v>65</v>
      </c>
      <c r="AD1020" s="71" t="s">
        <v>62</v>
      </c>
      <c r="AE1020" s="71" t="s">
        <v>62</v>
      </c>
      <c r="AF1020" s="71" t="s">
        <v>63</v>
      </c>
      <c r="AG1020" s="71"/>
      <c r="AH1020" s="71" t="s">
        <v>66</v>
      </c>
      <c r="AI1020" s="71" t="s">
        <v>63</v>
      </c>
      <c r="AJ1020" s="71" t="s">
        <v>63</v>
      </c>
      <c r="AK1020" s="71" t="s">
        <v>63</v>
      </c>
      <c r="AL1020" s="71" t="s">
        <v>63</v>
      </c>
      <c r="AM1020" s="71" t="s">
        <v>63</v>
      </c>
      <c r="AN1020" s="71"/>
      <c r="AO1020" s="71"/>
      <c r="AP1020" s="71" t="s">
        <v>10398</v>
      </c>
      <c r="AQ1020" s="71" t="s">
        <v>1215</v>
      </c>
      <c r="AR1020" s="71" t="s">
        <v>62</v>
      </c>
      <c r="AS1020" s="71"/>
      <c r="AT1020" s="71" t="s">
        <v>63</v>
      </c>
      <c r="AU1020" s="71"/>
      <c r="AV1020" s="79" t="str" cm="1">
        <f t="array" ref="AV102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20" s="79" t="str" cm="1">
        <f t="array" ref="AW102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20" s="71" t="str" cm="1">
        <f t="array" ref="AX102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20" s="71"/>
      <c r="AZ1020" s="71"/>
      <c r="BA1020" s="71" t="s">
        <v>10399</v>
      </c>
      <c r="BB1020" s="73" t="s">
        <v>10400</v>
      </c>
      <c r="BC1020" s="36"/>
      <c r="BD1020" s="35"/>
    </row>
    <row r="1021" spans="1:56" ht="75" customHeight="1">
      <c r="A1021" s="70">
        <v>1020</v>
      </c>
      <c r="B1021" s="71" t="s">
        <v>10401</v>
      </c>
      <c r="C1021" s="71" t="s">
        <v>735</v>
      </c>
      <c r="D1021" s="71" t="s">
        <v>10402</v>
      </c>
      <c r="E1021" s="71" t="s">
        <v>1502</v>
      </c>
      <c r="F1021" s="71" t="s">
        <v>231</v>
      </c>
      <c r="G1021" s="71" t="s">
        <v>736</v>
      </c>
      <c r="H1021" s="71" t="s">
        <v>217</v>
      </c>
      <c r="I1021" s="71" t="s">
        <v>840</v>
      </c>
      <c r="J1021" s="71" t="s">
        <v>1432</v>
      </c>
      <c r="K1021" s="71" t="s">
        <v>315</v>
      </c>
      <c r="L1021" s="71" t="s">
        <v>10403</v>
      </c>
      <c r="M1021" s="71" t="s">
        <v>10404</v>
      </c>
      <c r="N1021" s="71"/>
      <c r="O1021" s="71"/>
      <c r="P1021" s="71"/>
      <c r="Q1021" s="71"/>
      <c r="R1021" s="71"/>
      <c r="S1021" s="71"/>
      <c r="T1021" s="71"/>
      <c r="U1021" s="71"/>
      <c r="V1021" s="71"/>
      <c r="W1021" s="71"/>
      <c r="X1021" s="71"/>
      <c r="Y1021" s="71"/>
      <c r="Z1021" s="71"/>
      <c r="AA1021" s="71"/>
      <c r="AB1021" s="71" t="s">
        <v>64</v>
      </c>
      <c r="AC1021" s="71" t="s">
        <v>65</v>
      </c>
      <c r="AD1021" s="71" t="s">
        <v>62</v>
      </c>
      <c r="AE1021" s="71" t="s">
        <v>62</v>
      </c>
      <c r="AF1021" s="71" t="s">
        <v>63</v>
      </c>
      <c r="AG1021" s="71"/>
      <c r="AH1021" s="71" t="s">
        <v>66</v>
      </c>
      <c r="AI1021" s="71" t="s">
        <v>63</v>
      </c>
      <c r="AJ1021" s="71" t="s">
        <v>63</v>
      </c>
      <c r="AK1021" s="71" t="s">
        <v>63</v>
      </c>
      <c r="AL1021" s="71" t="s">
        <v>62</v>
      </c>
      <c r="AM1021" s="71" t="s">
        <v>63</v>
      </c>
      <c r="AN1021" s="71"/>
      <c r="AO1021" s="71"/>
      <c r="AP1021" s="71" t="s">
        <v>10405</v>
      </c>
      <c r="AQ1021" s="71" t="s">
        <v>5365</v>
      </c>
      <c r="AR1021" s="71" t="s">
        <v>62</v>
      </c>
      <c r="AS1021" s="71"/>
      <c r="AT1021" s="71" t="s">
        <v>63</v>
      </c>
      <c r="AU1021" s="71"/>
      <c r="AV1021" s="79" t="str" cm="1">
        <f t="array" ref="AV102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21" s="79" t="str" cm="1">
        <f t="array" ref="AW102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21" s="71" t="str" cm="1">
        <f t="array" ref="AX102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21" s="71"/>
      <c r="AZ1021" s="71"/>
      <c r="BA1021" s="22" t="s">
        <v>10406</v>
      </c>
      <c r="BB1021" s="73" t="s">
        <v>10407</v>
      </c>
      <c r="BC1021" s="36"/>
      <c r="BD1021" s="35"/>
    </row>
    <row r="1022" spans="1:56" ht="75" customHeight="1">
      <c r="A1022" s="70">
        <v>1021</v>
      </c>
      <c r="B1022" s="71" t="s">
        <v>10408</v>
      </c>
      <c r="C1022" s="71" t="s">
        <v>735</v>
      </c>
      <c r="D1022" s="71" t="s">
        <v>10409</v>
      </c>
      <c r="E1022" s="71" t="s">
        <v>1502</v>
      </c>
      <c r="F1022" s="71" t="s">
        <v>231</v>
      </c>
      <c r="G1022" s="71" t="s">
        <v>584</v>
      </c>
      <c r="H1022" s="71" t="s">
        <v>217</v>
      </c>
      <c r="I1022" s="71" t="s">
        <v>509</v>
      </c>
      <c r="J1022" s="71" t="s">
        <v>1432</v>
      </c>
      <c r="K1022" s="71" t="s">
        <v>218</v>
      </c>
      <c r="L1022" s="71" t="s">
        <v>10410</v>
      </c>
      <c r="M1022" s="71" t="s">
        <v>10411</v>
      </c>
      <c r="N1022" s="71"/>
      <c r="O1022" s="71"/>
      <c r="P1022" s="71"/>
      <c r="Q1022" s="71"/>
      <c r="R1022" s="71"/>
      <c r="S1022" s="71"/>
      <c r="T1022" s="71"/>
      <c r="U1022" s="71"/>
      <c r="V1022" s="71"/>
      <c r="W1022" s="71"/>
      <c r="X1022" s="71"/>
      <c r="Y1022" s="71"/>
      <c r="Z1022" s="71"/>
      <c r="AA1022" s="71"/>
      <c r="AB1022" s="71" t="s">
        <v>64</v>
      </c>
      <c r="AC1022" s="71" t="s">
        <v>65</v>
      </c>
      <c r="AD1022" s="71" t="s">
        <v>62</v>
      </c>
      <c r="AE1022" s="71" t="s">
        <v>62</v>
      </c>
      <c r="AF1022" s="71" t="s">
        <v>63</v>
      </c>
      <c r="AG1022" s="71"/>
      <c r="AH1022" s="71" t="s">
        <v>66</v>
      </c>
      <c r="AI1022" s="71" t="s">
        <v>63</v>
      </c>
      <c r="AJ1022" s="71" t="s">
        <v>63</v>
      </c>
      <c r="AK1022" s="71" t="s">
        <v>63</v>
      </c>
      <c r="AL1022" s="71" t="s">
        <v>62</v>
      </c>
      <c r="AM1022" s="71" t="s">
        <v>63</v>
      </c>
      <c r="AN1022" s="71"/>
      <c r="AO1022" s="71"/>
      <c r="AP1022" s="71" t="s">
        <v>10412</v>
      </c>
      <c r="AQ1022" s="71" t="s">
        <v>509</v>
      </c>
      <c r="AR1022" s="71" t="s">
        <v>62</v>
      </c>
      <c r="AS1022" s="71"/>
      <c r="AT1022" s="71" t="s">
        <v>63</v>
      </c>
      <c r="AU1022" s="71"/>
      <c r="AV1022" s="79" t="str" cm="1">
        <f t="array" ref="AV102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22" s="79" t="str" cm="1">
        <f t="array" ref="AW102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22" s="71" t="str" cm="1">
        <f t="array" ref="AX102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22" s="71"/>
      <c r="AZ1022" s="71"/>
      <c r="BA1022" s="71" t="s">
        <v>10413</v>
      </c>
      <c r="BB1022" s="73"/>
      <c r="BC1022" s="36"/>
      <c r="BD1022" s="35"/>
    </row>
    <row r="1023" spans="1:56" ht="75" customHeight="1">
      <c r="A1023" s="70">
        <v>1022</v>
      </c>
      <c r="B1023" s="71" t="s">
        <v>10414</v>
      </c>
      <c r="C1023" s="71" t="s">
        <v>735</v>
      </c>
      <c r="D1023" s="71" t="s">
        <v>10415</v>
      </c>
      <c r="E1023" s="71" t="s">
        <v>1479</v>
      </c>
      <c r="F1023" s="71" t="s">
        <v>231</v>
      </c>
      <c r="G1023" s="71" t="s">
        <v>736</v>
      </c>
      <c r="H1023" s="71" t="s">
        <v>217</v>
      </c>
      <c r="I1023" s="71" t="s">
        <v>1443</v>
      </c>
      <c r="J1023" s="71" t="s">
        <v>1432</v>
      </c>
      <c r="K1023" s="71" t="s">
        <v>315</v>
      </c>
      <c r="L1023" s="71" t="s">
        <v>10416</v>
      </c>
      <c r="M1023" s="71" t="s">
        <v>10417</v>
      </c>
      <c r="N1023" s="71"/>
      <c r="O1023" s="71"/>
      <c r="P1023" s="71"/>
      <c r="Q1023" s="71"/>
      <c r="R1023" s="71"/>
      <c r="S1023" s="71"/>
      <c r="T1023" s="71"/>
      <c r="U1023" s="71"/>
      <c r="V1023" s="71"/>
      <c r="W1023" s="71"/>
      <c r="X1023" s="71"/>
      <c r="Y1023" s="71"/>
      <c r="Z1023" s="71"/>
      <c r="AA1023" s="71"/>
      <c r="AB1023" s="71" t="s">
        <v>64</v>
      </c>
      <c r="AC1023" s="71" t="s">
        <v>65</v>
      </c>
      <c r="AD1023" s="71" t="s">
        <v>62</v>
      </c>
      <c r="AE1023" s="71" t="s">
        <v>62</v>
      </c>
      <c r="AF1023" s="71" t="s">
        <v>63</v>
      </c>
      <c r="AG1023" s="71"/>
      <c r="AH1023" s="71" t="s">
        <v>66</v>
      </c>
      <c r="AI1023" s="71" t="s">
        <v>63</v>
      </c>
      <c r="AJ1023" s="71" t="s">
        <v>63</v>
      </c>
      <c r="AK1023" s="71" t="s">
        <v>63</v>
      </c>
      <c r="AL1023" s="71" t="s">
        <v>62</v>
      </c>
      <c r="AM1023" s="71" t="s">
        <v>63</v>
      </c>
      <c r="AN1023" s="71"/>
      <c r="AO1023" s="71"/>
      <c r="AP1023" s="71" t="s">
        <v>10418</v>
      </c>
      <c r="AQ1023" s="71" t="s">
        <v>9013</v>
      </c>
      <c r="AR1023" s="71" t="s">
        <v>62</v>
      </c>
      <c r="AS1023" s="71"/>
      <c r="AT1023" s="71" t="s">
        <v>62</v>
      </c>
      <c r="AU1023" s="71"/>
      <c r="AV1023" s="79" t="str" cm="1">
        <f t="array" ref="AV102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23" s="79" t="str" cm="1">
        <f t="array" ref="AW102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23" s="71" t="str" cm="1">
        <f t="array" ref="AX102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23" s="71"/>
      <c r="AZ1023" s="71"/>
      <c r="BA1023" s="71" t="s">
        <v>10419</v>
      </c>
      <c r="BB1023" s="73" t="s">
        <v>10420</v>
      </c>
      <c r="BC1023" s="36"/>
      <c r="BD1023" s="35"/>
    </row>
    <row r="1024" spans="1:56" ht="75" customHeight="1">
      <c r="A1024" s="70">
        <v>1023</v>
      </c>
      <c r="B1024" s="71" t="s">
        <v>10421</v>
      </c>
      <c r="C1024" s="71" t="s">
        <v>735</v>
      </c>
      <c r="D1024" s="71" t="s">
        <v>10422</v>
      </c>
      <c r="E1024" s="71" t="s">
        <v>1478</v>
      </c>
      <c r="F1024" s="71" t="s">
        <v>231</v>
      </c>
      <c r="G1024" s="71" t="s">
        <v>736</v>
      </c>
      <c r="H1024" s="71" t="s">
        <v>217</v>
      </c>
      <c r="I1024" s="71" t="s">
        <v>1215</v>
      </c>
      <c r="J1024" s="71" t="s">
        <v>1432</v>
      </c>
      <c r="K1024" s="71" t="s">
        <v>243</v>
      </c>
      <c r="L1024" s="71" t="s">
        <v>10423</v>
      </c>
      <c r="M1024" s="71" t="s">
        <v>10424</v>
      </c>
      <c r="N1024" s="71"/>
      <c r="O1024" s="71"/>
      <c r="P1024" s="71"/>
      <c r="Q1024" s="71"/>
      <c r="R1024" s="71"/>
      <c r="S1024" s="71"/>
      <c r="T1024" s="71"/>
      <c r="U1024" s="71"/>
      <c r="V1024" s="71"/>
      <c r="W1024" s="71"/>
      <c r="X1024" s="71"/>
      <c r="Y1024" s="71"/>
      <c r="Z1024" s="71"/>
      <c r="AA1024" s="71"/>
      <c r="AB1024" s="71" t="s">
        <v>64</v>
      </c>
      <c r="AC1024" s="71" t="s">
        <v>65</v>
      </c>
      <c r="AD1024" s="71" t="s">
        <v>62</v>
      </c>
      <c r="AE1024" s="71" t="s">
        <v>63</v>
      </c>
      <c r="AF1024" s="71" t="s">
        <v>63</v>
      </c>
      <c r="AG1024" s="71"/>
      <c r="AH1024" s="71" t="s">
        <v>66</v>
      </c>
      <c r="AI1024" s="71" t="s">
        <v>63</v>
      </c>
      <c r="AJ1024" s="71" t="s">
        <v>63</v>
      </c>
      <c r="AK1024" s="71" t="s">
        <v>63</v>
      </c>
      <c r="AL1024" s="71" t="s">
        <v>62</v>
      </c>
      <c r="AM1024" s="71" t="s">
        <v>63</v>
      </c>
      <c r="AN1024" s="71"/>
      <c r="AO1024" s="71"/>
      <c r="AP1024" s="71" t="s">
        <v>10425</v>
      </c>
      <c r="AQ1024" s="71" t="s">
        <v>1215</v>
      </c>
      <c r="AR1024" s="71" t="s">
        <v>62</v>
      </c>
      <c r="AS1024" s="71"/>
      <c r="AT1024" s="71" t="s">
        <v>62</v>
      </c>
      <c r="AU1024" s="71"/>
      <c r="AV1024" s="79" t="str" cm="1">
        <f t="array" ref="AV102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24" s="79" t="str" cm="1">
        <f t="array" ref="AW102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24" s="71" t="str" cm="1">
        <f t="array" ref="AX102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24" s="71"/>
      <c r="AZ1024" s="71"/>
      <c r="BA1024" s="71" t="s">
        <v>10426</v>
      </c>
      <c r="BB1024" s="73" t="s">
        <v>10427</v>
      </c>
      <c r="BC1024" s="36"/>
      <c r="BD1024" s="35"/>
    </row>
    <row r="1025" spans="1:56" ht="75" customHeight="1">
      <c r="A1025" s="70">
        <v>1024</v>
      </c>
      <c r="B1025" s="71" t="s">
        <v>10428</v>
      </c>
      <c r="C1025" s="71" t="s">
        <v>735</v>
      </c>
      <c r="D1025" s="71" t="s">
        <v>10429</v>
      </c>
      <c r="E1025" s="71" t="s">
        <v>1505</v>
      </c>
      <c r="F1025" s="71" t="s">
        <v>231</v>
      </c>
      <c r="G1025" s="71" t="s">
        <v>736</v>
      </c>
      <c r="H1025" s="71" t="s">
        <v>217</v>
      </c>
      <c r="I1025" s="71" t="s">
        <v>194</v>
      </c>
      <c r="J1025" s="71" t="s">
        <v>1432</v>
      </c>
      <c r="K1025" s="71" t="s">
        <v>315</v>
      </c>
      <c r="L1025" s="71" t="s">
        <v>10430</v>
      </c>
      <c r="M1025" s="71" t="s">
        <v>10431</v>
      </c>
      <c r="N1025" s="71"/>
      <c r="O1025" s="71"/>
      <c r="P1025" s="71"/>
      <c r="Q1025" s="71"/>
      <c r="R1025" s="71"/>
      <c r="S1025" s="71"/>
      <c r="T1025" s="71"/>
      <c r="U1025" s="71"/>
      <c r="V1025" s="71"/>
      <c r="W1025" s="71"/>
      <c r="X1025" s="71"/>
      <c r="Y1025" s="71"/>
      <c r="Z1025" s="71"/>
      <c r="AA1025" s="71"/>
      <c r="AB1025" s="71" t="s">
        <v>64</v>
      </c>
      <c r="AC1025" s="71" t="s">
        <v>65</v>
      </c>
      <c r="AD1025" s="71" t="s">
        <v>62</v>
      </c>
      <c r="AE1025" s="71" t="s">
        <v>62</v>
      </c>
      <c r="AF1025" s="71" t="s">
        <v>63</v>
      </c>
      <c r="AG1025" s="71"/>
      <c r="AH1025" s="71" t="s">
        <v>915</v>
      </c>
      <c r="AI1025" s="71" t="s">
        <v>63</v>
      </c>
      <c r="AJ1025" s="71" t="s">
        <v>63</v>
      </c>
      <c r="AK1025" s="71" t="s">
        <v>63</v>
      </c>
      <c r="AL1025" s="71" t="s">
        <v>62</v>
      </c>
      <c r="AM1025" s="71" t="s">
        <v>63</v>
      </c>
      <c r="AN1025" s="71"/>
      <c r="AO1025" s="71"/>
      <c r="AP1025" s="71" t="s">
        <v>10432</v>
      </c>
      <c r="AQ1025" s="71" t="s">
        <v>7767</v>
      </c>
      <c r="AR1025" s="71" t="s">
        <v>132</v>
      </c>
      <c r="AS1025" s="71"/>
      <c r="AT1025" s="71" t="s">
        <v>63</v>
      </c>
      <c r="AU1025" s="71"/>
      <c r="AV1025" s="79" t="str" cm="1">
        <f t="array" ref="AV102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25" s="79" t="str" cm="1">
        <f t="array" ref="AW102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25" s="71" t="str" cm="1">
        <f t="array" ref="AX102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25" s="71"/>
      <c r="AZ1025" s="71"/>
      <c r="BA1025" s="71" t="s">
        <v>10433</v>
      </c>
      <c r="BB1025" s="73" t="s">
        <v>7769</v>
      </c>
      <c r="BC1025" s="36"/>
      <c r="BD1025" s="35"/>
    </row>
    <row r="1026" spans="1:56" ht="75" customHeight="1">
      <c r="A1026" s="70">
        <v>1025</v>
      </c>
      <c r="B1026" s="71" t="s">
        <v>10434</v>
      </c>
      <c r="C1026" s="71" t="s">
        <v>1655</v>
      </c>
      <c r="D1026" s="71" t="s">
        <v>10435</v>
      </c>
      <c r="E1026" s="71" t="s">
        <v>1502</v>
      </c>
      <c r="F1026" s="71" t="s">
        <v>231</v>
      </c>
      <c r="G1026" s="71" t="s">
        <v>786</v>
      </c>
      <c r="H1026" s="71" t="s">
        <v>233</v>
      </c>
      <c r="I1026" s="71" t="s">
        <v>840</v>
      </c>
      <c r="J1026" s="71" t="s">
        <v>1432</v>
      </c>
      <c r="K1026" s="71" t="s">
        <v>315</v>
      </c>
      <c r="L1026" s="71" t="s">
        <v>10436</v>
      </c>
      <c r="M1026" s="71" t="s">
        <v>10437</v>
      </c>
      <c r="N1026" s="71"/>
      <c r="O1026" s="71"/>
      <c r="P1026" s="71"/>
      <c r="Q1026" s="71"/>
      <c r="R1026" s="71"/>
      <c r="S1026" s="71"/>
      <c r="T1026" s="71"/>
      <c r="U1026" s="71"/>
      <c r="V1026" s="71"/>
      <c r="W1026" s="71"/>
      <c r="X1026" s="71"/>
      <c r="Y1026" s="71"/>
      <c r="Z1026" s="71"/>
      <c r="AA1026" s="71"/>
      <c r="AB1026" s="71" t="s">
        <v>64</v>
      </c>
      <c r="AC1026" s="71" t="s">
        <v>65</v>
      </c>
      <c r="AD1026" s="71" t="s">
        <v>62</v>
      </c>
      <c r="AE1026" s="71" t="s">
        <v>62</v>
      </c>
      <c r="AF1026" s="71" t="s">
        <v>63</v>
      </c>
      <c r="AG1026" s="71"/>
      <c r="AH1026" s="71" t="s">
        <v>85</v>
      </c>
      <c r="AI1026" s="71" t="s">
        <v>63</v>
      </c>
      <c r="AJ1026" s="71" t="s">
        <v>63</v>
      </c>
      <c r="AK1026" s="71" t="s">
        <v>63</v>
      </c>
      <c r="AL1026" s="71" t="s">
        <v>132</v>
      </c>
      <c r="AM1026" s="71" t="s">
        <v>63</v>
      </c>
      <c r="AN1026" s="71"/>
      <c r="AO1026" s="71"/>
      <c r="AP1026" s="71" t="s">
        <v>10438</v>
      </c>
      <c r="AQ1026" s="71" t="s">
        <v>840</v>
      </c>
      <c r="AR1026" s="71" t="s">
        <v>62</v>
      </c>
      <c r="AS1026" s="71"/>
      <c r="AT1026" s="71" t="s">
        <v>63</v>
      </c>
      <c r="AU1026" s="71"/>
      <c r="AV1026" s="79" t="str" cm="1">
        <f t="array" ref="AV102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26" s="79" t="str" cm="1">
        <f t="array" ref="AW102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26" s="71" t="str" cm="1">
        <f t="array" ref="AX102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26" s="71"/>
      <c r="AZ1026" s="71"/>
      <c r="BA1026" s="71" t="s">
        <v>10439</v>
      </c>
      <c r="BB1026" s="73" t="s">
        <v>10440</v>
      </c>
      <c r="BC1026" s="36"/>
      <c r="BD1026" s="35"/>
    </row>
    <row r="1027" spans="1:56" ht="75" customHeight="1">
      <c r="A1027" s="70">
        <v>1026</v>
      </c>
      <c r="B1027" s="71" t="s">
        <v>10441</v>
      </c>
      <c r="C1027" s="71" t="s">
        <v>735</v>
      </c>
      <c r="D1027" s="71" t="s">
        <v>10442</v>
      </c>
      <c r="E1027" s="71" t="s">
        <v>1486</v>
      </c>
      <c r="F1027" s="71" t="s">
        <v>231</v>
      </c>
      <c r="G1027" s="71" t="s">
        <v>584</v>
      </c>
      <c r="H1027" s="71" t="s">
        <v>233</v>
      </c>
      <c r="I1027" s="71" t="s">
        <v>2145</v>
      </c>
      <c r="J1027" s="71" t="s">
        <v>1432</v>
      </c>
      <c r="K1027" s="71" t="s">
        <v>243</v>
      </c>
      <c r="L1027" s="71" t="s">
        <v>10443</v>
      </c>
      <c r="M1027" s="71" t="s">
        <v>10444</v>
      </c>
      <c r="N1027" s="71"/>
      <c r="O1027" s="71"/>
      <c r="P1027" s="71"/>
      <c r="Q1027" s="71"/>
      <c r="R1027" s="71"/>
      <c r="S1027" s="71"/>
      <c r="T1027" s="71"/>
      <c r="U1027" s="71"/>
      <c r="V1027" s="71"/>
      <c r="W1027" s="71"/>
      <c r="X1027" s="71"/>
      <c r="Y1027" s="71"/>
      <c r="Z1027" s="71"/>
      <c r="AA1027" s="71"/>
      <c r="AB1027" s="71" t="s">
        <v>64</v>
      </c>
      <c r="AC1027" s="71" t="s">
        <v>65</v>
      </c>
      <c r="AD1027" s="71" t="s">
        <v>62</v>
      </c>
      <c r="AE1027" s="71" t="s">
        <v>62</v>
      </c>
      <c r="AF1027" s="71" t="s">
        <v>63</v>
      </c>
      <c r="AG1027" s="71"/>
      <c r="AH1027" s="71" t="s">
        <v>85</v>
      </c>
      <c r="AI1027" s="71" t="s">
        <v>63</v>
      </c>
      <c r="AJ1027" s="71" t="s">
        <v>63</v>
      </c>
      <c r="AK1027" s="71" t="s">
        <v>63</v>
      </c>
      <c r="AL1027" s="71" t="s">
        <v>63</v>
      </c>
      <c r="AM1027" s="71" t="s">
        <v>63</v>
      </c>
      <c r="AN1027" s="71"/>
      <c r="AO1027" s="71"/>
      <c r="AP1027" s="71" t="s">
        <v>7408</v>
      </c>
      <c r="AQ1027" s="71" t="s">
        <v>465</v>
      </c>
      <c r="AR1027" s="71" t="s">
        <v>63</v>
      </c>
      <c r="AS1027" s="71"/>
      <c r="AT1027" s="71" t="s">
        <v>62</v>
      </c>
      <c r="AU1027" s="71"/>
      <c r="AV1027" s="79" t="str" cm="1">
        <f t="array" ref="AV102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27" s="79" t="str" cm="1">
        <f t="array" ref="AW102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27" s="71" t="str" cm="1">
        <f t="array" ref="AX102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27" s="71"/>
      <c r="AZ1027" s="71"/>
      <c r="BA1027" s="71" t="s">
        <v>10445</v>
      </c>
      <c r="BB1027" s="73"/>
      <c r="BC1027" s="36"/>
      <c r="BD1027" s="35"/>
    </row>
    <row r="1028" spans="1:56" ht="75" customHeight="1">
      <c r="A1028" s="70">
        <v>1027</v>
      </c>
      <c r="B1028" s="71" t="s">
        <v>10446</v>
      </c>
      <c r="C1028" s="71" t="s">
        <v>735</v>
      </c>
      <c r="D1028" s="71" t="s">
        <v>10447</v>
      </c>
      <c r="E1028" s="71" t="s">
        <v>1430</v>
      </c>
      <c r="F1028" s="71" t="s">
        <v>231</v>
      </c>
      <c r="G1028" s="71" t="s">
        <v>736</v>
      </c>
      <c r="H1028" s="71" t="s">
        <v>217</v>
      </c>
      <c r="I1028" s="71" t="s">
        <v>509</v>
      </c>
      <c r="J1028" s="71" t="s">
        <v>1432</v>
      </c>
      <c r="K1028" s="71" t="s">
        <v>218</v>
      </c>
      <c r="L1028" s="71" t="s">
        <v>10448</v>
      </c>
      <c r="M1028" s="71" t="s">
        <v>10449</v>
      </c>
      <c r="N1028" s="71"/>
      <c r="O1028" s="71"/>
      <c r="P1028" s="71"/>
      <c r="Q1028" s="71"/>
      <c r="R1028" s="71"/>
      <c r="S1028" s="71"/>
      <c r="T1028" s="71"/>
      <c r="U1028" s="71"/>
      <c r="V1028" s="71"/>
      <c r="W1028" s="71"/>
      <c r="X1028" s="71"/>
      <c r="Y1028" s="71"/>
      <c r="Z1028" s="71"/>
      <c r="AA1028" s="71"/>
      <c r="AB1028" s="71" t="s">
        <v>64</v>
      </c>
      <c r="AC1028" s="71" t="s">
        <v>65</v>
      </c>
      <c r="AD1028" s="71" t="s">
        <v>62</v>
      </c>
      <c r="AE1028" s="71" t="s">
        <v>62</v>
      </c>
      <c r="AF1028" s="71" t="s">
        <v>63</v>
      </c>
      <c r="AG1028" s="71"/>
      <c r="AH1028" s="71" t="s">
        <v>66</v>
      </c>
      <c r="AI1028" s="71" t="s">
        <v>63</v>
      </c>
      <c r="AJ1028" s="71" t="s">
        <v>63</v>
      </c>
      <c r="AK1028" s="71" t="s">
        <v>63</v>
      </c>
      <c r="AL1028" s="71" t="s">
        <v>62</v>
      </c>
      <c r="AM1028" s="71" t="s">
        <v>63</v>
      </c>
      <c r="AN1028" s="71"/>
      <c r="AO1028" s="71"/>
      <c r="AP1028" s="71" t="s">
        <v>10450</v>
      </c>
      <c r="AQ1028" s="71" t="s">
        <v>4351</v>
      </c>
      <c r="AR1028" s="71" t="s">
        <v>62</v>
      </c>
      <c r="AS1028" s="71"/>
      <c r="AT1028" s="71" t="s">
        <v>63</v>
      </c>
      <c r="AU1028" s="71"/>
      <c r="AV1028" s="79" t="str" cm="1">
        <f t="array" ref="AV102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28" s="79" t="str" cm="1">
        <f t="array" ref="AW102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28" s="71" t="str" cm="1">
        <f t="array" ref="AX102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28" s="71"/>
      <c r="AZ1028" s="71"/>
      <c r="BA1028" s="22" t="s">
        <v>10451</v>
      </c>
      <c r="BB1028" s="73" t="s">
        <v>10452</v>
      </c>
      <c r="BC1028" s="36"/>
      <c r="BD1028" s="35"/>
    </row>
    <row r="1029" spans="1:56" ht="75" customHeight="1">
      <c r="A1029" s="70">
        <v>1028</v>
      </c>
      <c r="B1029" s="71" t="s">
        <v>9146</v>
      </c>
      <c r="C1029" s="71" t="s">
        <v>1142</v>
      </c>
      <c r="D1029" s="71" t="s">
        <v>10453</v>
      </c>
      <c r="E1029" s="71" t="s">
        <v>1452</v>
      </c>
      <c r="F1029" s="71" t="s">
        <v>231</v>
      </c>
      <c r="G1029" s="71" t="s">
        <v>786</v>
      </c>
      <c r="H1029" s="71" t="s">
        <v>217</v>
      </c>
      <c r="I1029" s="71" t="s">
        <v>2144</v>
      </c>
      <c r="J1029" s="71" t="s">
        <v>1432</v>
      </c>
      <c r="K1029" s="71" t="s">
        <v>243</v>
      </c>
      <c r="L1029" s="71" t="s">
        <v>10454</v>
      </c>
      <c r="M1029" s="71" t="s">
        <v>10455</v>
      </c>
      <c r="N1029" s="71"/>
      <c r="O1029" s="71"/>
      <c r="P1029" s="71"/>
      <c r="Q1029" s="71"/>
      <c r="R1029" s="71"/>
      <c r="S1029" s="71"/>
      <c r="T1029" s="71"/>
      <c r="U1029" s="71"/>
      <c r="V1029" s="71"/>
      <c r="W1029" s="71"/>
      <c r="X1029" s="71"/>
      <c r="Y1029" s="71"/>
      <c r="Z1029" s="71"/>
      <c r="AA1029" s="71"/>
      <c r="AB1029" s="71" t="s">
        <v>64</v>
      </c>
      <c r="AC1029" s="71" t="s">
        <v>65</v>
      </c>
      <c r="AD1029" s="71" t="s">
        <v>62</v>
      </c>
      <c r="AE1029" s="71" t="s">
        <v>62</v>
      </c>
      <c r="AF1029" s="71" t="s">
        <v>63</v>
      </c>
      <c r="AG1029" s="71"/>
      <c r="AH1029" s="71" t="s">
        <v>85</v>
      </c>
      <c r="AI1029" s="71" t="s">
        <v>63</v>
      </c>
      <c r="AJ1029" s="71" t="s">
        <v>63</v>
      </c>
      <c r="AK1029" s="71" t="s">
        <v>63</v>
      </c>
      <c r="AL1029" s="71" t="s">
        <v>62</v>
      </c>
      <c r="AM1029" s="71" t="s">
        <v>63</v>
      </c>
      <c r="AN1029" s="71"/>
      <c r="AO1029" s="71"/>
      <c r="AP1029" s="71" t="s">
        <v>10456</v>
      </c>
      <c r="AQ1029" s="71" t="s">
        <v>250</v>
      </c>
      <c r="AR1029" s="71" t="s">
        <v>62</v>
      </c>
      <c r="AS1029" s="71"/>
      <c r="AT1029" s="71" t="s">
        <v>63</v>
      </c>
      <c r="AU1029" s="71"/>
      <c r="AV1029" s="79" t="str" cm="1">
        <f t="array" ref="AV102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29" s="79" t="str" cm="1">
        <f t="array" ref="AW102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29" s="71" t="str" cm="1">
        <f t="array" ref="AX102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29" s="71"/>
      <c r="AZ1029" s="71"/>
      <c r="BA1029" s="71" t="s">
        <v>10457</v>
      </c>
      <c r="BB1029" s="73" t="s">
        <v>6278</v>
      </c>
      <c r="BC1029" s="36"/>
      <c r="BD1029" s="35"/>
    </row>
    <row r="1030" spans="1:56" ht="75" customHeight="1">
      <c r="A1030" s="70">
        <v>1029</v>
      </c>
      <c r="B1030" s="71" t="s">
        <v>10458</v>
      </c>
      <c r="C1030" s="71" t="s">
        <v>735</v>
      </c>
      <c r="D1030" s="71" t="s">
        <v>10459</v>
      </c>
      <c r="E1030" s="71" t="s">
        <v>1502</v>
      </c>
      <c r="F1030" s="71" t="s">
        <v>231</v>
      </c>
      <c r="G1030" s="71" t="s">
        <v>584</v>
      </c>
      <c r="H1030" s="71" t="s">
        <v>217</v>
      </c>
      <c r="I1030" s="71" t="s">
        <v>509</v>
      </c>
      <c r="J1030" s="71" t="s">
        <v>1432</v>
      </c>
      <c r="K1030" s="71" t="s">
        <v>218</v>
      </c>
      <c r="L1030" s="71" t="s">
        <v>10460</v>
      </c>
      <c r="M1030" s="71" t="s">
        <v>10461</v>
      </c>
      <c r="N1030" s="71"/>
      <c r="O1030" s="71"/>
      <c r="P1030" s="71"/>
      <c r="Q1030" s="71"/>
      <c r="R1030" s="71"/>
      <c r="S1030" s="71"/>
      <c r="T1030" s="71"/>
      <c r="U1030" s="71"/>
      <c r="V1030" s="71"/>
      <c r="W1030" s="71"/>
      <c r="X1030" s="71"/>
      <c r="Y1030" s="71"/>
      <c r="Z1030" s="71"/>
      <c r="AA1030" s="71"/>
      <c r="AB1030" s="71" t="s">
        <v>64</v>
      </c>
      <c r="AC1030" s="71" t="s">
        <v>65</v>
      </c>
      <c r="AD1030" s="71" t="s">
        <v>62</v>
      </c>
      <c r="AE1030" s="71" t="s">
        <v>62</v>
      </c>
      <c r="AF1030" s="71" t="s">
        <v>63</v>
      </c>
      <c r="AG1030" s="71"/>
      <c r="AH1030" s="71" t="s">
        <v>66</v>
      </c>
      <c r="AI1030" s="71" t="s">
        <v>63</v>
      </c>
      <c r="AJ1030" s="71" t="s">
        <v>63</v>
      </c>
      <c r="AK1030" s="71" t="s">
        <v>63</v>
      </c>
      <c r="AL1030" s="71" t="s">
        <v>62</v>
      </c>
      <c r="AM1030" s="71" t="s">
        <v>63</v>
      </c>
      <c r="AN1030" s="71"/>
      <c r="AO1030" s="71"/>
      <c r="AP1030" s="71" t="s">
        <v>10462</v>
      </c>
      <c r="AQ1030" s="71" t="s">
        <v>509</v>
      </c>
      <c r="AR1030" s="71" t="s">
        <v>62</v>
      </c>
      <c r="AS1030" s="71"/>
      <c r="AT1030" s="71" t="s">
        <v>63</v>
      </c>
      <c r="AU1030" s="71"/>
      <c r="AV1030" s="79" t="str" cm="1">
        <f t="array" ref="AV103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30" s="79" t="str" cm="1">
        <f t="array" ref="AW103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30" s="71" t="str" cm="1">
        <f t="array" ref="AX103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30" s="71"/>
      <c r="AZ1030" s="71"/>
      <c r="BA1030" s="71" t="s">
        <v>10463</v>
      </c>
      <c r="BB1030" s="73" t="s">
        <v>10464</v>
      </c>
      <c r="BC1030" s="36"/>
      <c r="BD1030" s="35"/>
    </row>
    <row r="1031" spans="1:56" ht="75" customHeight="1">
      <c r="A1031" s="70">
        <v>1030</v>
      </c>
      <c r="B1031" s="71" t="s">
        <v>10465</v>
      </c>
      <c r="C1031" s="71" t="s">
        <v>5242</v>
      </c>
      <c r="D1031" s="71" t="s">
        <v>10466</v>
      </c>
      <c r="E1031" s="71" t="s">
        <v>1478</v>
      </c>
      <c r="F1031" s="71" t="s">
        <v>231</v>
      </c>
      <c r="G1031" s="71" t="s">
        <v>736</v>
      </c>
      <c r="H1031" s="71" t="s">
        <v>217</v>
      </c>
      <c r="I1031" s="71" t="s">
        <v>2162</v>
      </c>
      <c r="J1031" s="71" t="s">
        <v>1432</v>
      </c>
      <c r="K1031" s="71" t="s">
        <v>315</v>
      </c>
      <c r="L1031" s="71" t="s">
        <v>10467</v>
      </c>
      <c r="M1031" s="71" t="s">
        <v>10468</v>
      </c>
      <c r="N1031" s="71"/>
      <c r="O1031" s="71"/>
      <c r="P1031" s="71"/>
      <c r="Q1031" s="71"/>
      <c r="R1031" s="71"/>
      <c r="S1031" s="71"/>
      <c r="T1031" s="71"/>
      <c r="U1031" s="71"/>
      <c r="V1031" s="71"/>
      <c r="W1031" s="71"/>
      <c r="X1031" s="71"/>
      <c r="Y1031" s="71"/>
      <c r="Z1031" s="71"/>
      <c r="AA1031" s="71"/>
      <c r="AB1031" s="71" t="s">
        <v>64</v>
      </c>
      <c r="AC1031" s="71" t="s">
        <v>65</v>
      </c>
      <c r="AD1031" s="71" t="s">
        <v>62</v>
      </c>
      <c r="AE1031" s="71" t="s">
        <v>62</v>
      </c>
      <c r="AF1031" s="71" t="s">
        <v>63</v>
      </c>
      <c r="AG1031" s="71"/>
      <c r="AH1031" s="71" t="s">
        <v>66</v>
      </c>
      <c r="AI1031" s="71" t="s">
        <v>63</v>
      </c>
      <c r="AJ1031" s="71" t="s">
        <v>63</v>
      </c>
      <c r="AK1031" s="71" t="s">
        <v>63</v>
      </c>
      <c r="AL1031" s="71" t="s">
        <v>62</v>
      </c>
      <c r="AM1031" s="71" t="s">
        <v>63</v>
      </c>
      <c r="AN1031" s="71"/>
      <c r="AO1031" s="71"/>
      <c r="AP1031" s="71" t="s">
        <v>8958</v>
      </c>
      <c r="AQ1031" s="71" t="s">
        <v>8959</v>
      </c>
      <c r="AR1031" s="71" t="s">
        <v>132</v>
      </c>
      <c r="AS1031" s="71"/>
      <c r="AT1031" s="71" t="s">
        <v>63</v>
      </c>
      <c r="AU1031" s="71"/>
      <c r="AV1031" s="79" t="str" cm="1">
        <f t="array" ref="AV103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31" s="79" t="str" cm="1">
        <f t="array" ref="AW103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31" s="71" t="str" cm="1">
        <f t="array" ref="AX103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31" s="71"/>
      <c r="AZ1031" s="71"/>
      <c r="BA1031" s="71" t="s">
        <v>10469</v>
      </c>
      <c r="BB1031" s="73" t="s">
        <v>8961</v>
      </c>
      <c r="BC1031" s="36"/>
      <c r="BD1031" s="35"/>
    </row>
    <row r="1032" spans="1:56" ht="75" customHeight="1">
      <c r="A1032" s="70">
        <v>1031</v>
      </c>
      <c r="B1032" s="71" t="s">
        <v>10470</v>
      </c>
      <c r="C1032" s="71" t="s">
        <v>735</v>
      </c>
      <c r="D1032" s="71" t="s">
        <v>10471</v>
      </c>
      <c r="E1032" s="71" t="s">
        <v>1565</v>
      </c>
      <c r="F1032" s="71" t="s">
        <v>231</v>
      </c>
      <c r="G1032" s="71" t="s">
        <v>736</v>
      </c>
      <c r="H1032" s="71" t="s">
        <v>217</v>
      </c>
      <c r="I1032" s="71" t="s">
        <v>250</v>
      </c>
      <c r="J1032" s="71" t="s">
        <v>1432</v>
      </c>
      <c r="K1032" s="71" t="s">
        <v>243</v>
      </c>
      <c r="L1032" s="71" t="s">
        <v>10472</v>
      </c>
      <c r="M1032" s="71" t="s">
        <v>10473</v>
      </c>
      <c r="N1032" s="71"/>
      <c r="O1032" s="71"/>
      <c r="P1032" s="71"/>
      <c r="Q1032" s="71"/>
      <c r="R1032" s="71"/>
      <c r="S1032" s="71"/>
      <c r="T1032" s="71"/>
      <c r="U1032" s="71"/>
      <c r="V1032" s="71"/>
      <c r="W1032" s="71"/>
      <c r="X1032" s="71"/>
      <c r="Y1032" s="71"/>
      <c r="Z1032" s="71"/>
      <c r="AA1032" s="71"/>
      <c r="AB1032" s="71" t="s">
        <v>64</v>
      </c>
      <c r="AC1032" s="71" t="s">
        <v>65</v>
      </c>
      <c r="AD1032" s="71" t="s">
        <v>62</v>
      </c>
      <c r="AE1032" s="71" t="s">
        <v>62</v>
      </c>
      <c r="AF1032" s="71" t="s">
        <v>63</v>
      </c>
      <c r="AG1032" s="71"/>
      <c r="AH1032" s="71" t="s">
        <v>915</v>
      </c>
      <c r="AI1032" s="71" t="s">
        <v>63</v>
      </c>
      <c r="AJ1032" s="71" t="s">
        <v>63</v>
      </c>
      <c r="AK1032" s="71" t="s">
        <v>63</v>
      </c>
      <c r="AL1032" s="71" t="s">
        <v>62</v>
      </c>
      <c r="AM1032" s="71" t="s">
        <v>63</v>
      </c>
      <c r="AN1032" s="71"/>
      <c r="AO1032" s="71"/>
      <c r="AP1032" s="71" t="s">
        <v>10474</v>
      </c>
      <c r="AQ1032" s="71" t="s">
        <v>10475</v>
      </c>
      <c r="AR1032" s="71" t="s">
        <v>62</v>
      </c>
      <c r="AS1032" s="71"/>
      <c r="AT1032" s="71" t="s">
        <v>63</v>
      </c>
      <c r="AU1032" s="71"/>
      <c r="AV1032" s="79" t="str" cm="1">
        <f t="array" ref="AV103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32" s="79" t="str" cm="1">
        <f t="array" ref="AW103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32" s="71" t="str" cm="1">
        <f t="array" ref="AX103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32" s="71"/>
      <c r="AZ1032" s="71"/>
      <c r="BA1032" s="22" t="s">
        <v>10476</v>
      </c>
      <c r="BB1032" s="73" t="s">
        <v>10477</v>
      </c>
      <c r="BC1032" s="36"/>
      <c r="BD1032" s="35"/>
    </row>
    <row r="1033" spans="1:56" ht="75" customHeight="1">
      <c r="A1033" s="70">
        <v>1032</v>
      </c>
      <c r="B1033" s="71" t="s">
        <v>10478</v>
      </c>
      <c r="C1033" s="71" t="s">
        <v>735</v>
      </c>
      <c r="D1033" s="71" t="s">
        <v>10479</v>
      </c>
      <c r="E1033" s="71" t="s">
        <v>1502</v>
      </c>
      <c r="F1033" s="71" t="s">
        <v>231</v>
      </c>
      <c r="G1033" s="71" t="s">
        <v>736</v>
      </c>
      <c r="H1033" s="71" t="s">
        <v>97</v>
      </c>
      <c r="I1033" s="71" t="s">
        <v>10480</v>
      </c>
      <c r="J1033" s="71" t="s">
        <v>10481</v>
      </c>
      <c r="K1033" s="71" t="s">
        <v>10482</v>
      </c>
      <c r="L1033" s="71" t="s">
        <v>10483</v>
      </c>
      <c r="M1033" s="71" t="s">
        <v>10484</v>
      </c>
      <c r="N1033" s="71"/>
      <c r="O1033" s="71"/>
      <c r="P1033" s="71"/>
      <c r="Q1033" s="71"/>
      <c r="R1033" s="71"/>
      <c r="S1033" s="71"/>
      <c r="T1033" s="71"/>
      <c r="U1033" s="71"/>
      <c r="V1033" s="71"/>
      <c r="W1033" s="71"/>
      <c r="X1033" s="71"/>
      <c r="Y1033" s="71"/>
      <c r="Z1033" s="71"/>
      <c r="AA1033" s="71"/>
      <c r="AB1033" s="71" t="s">
        <v>64</v>
      </c>
      <c r="AC1033" s="71" t="s">
        <v>65</v>
      </c>
      <c r="AD1033" s="71" t="s">
        <v>63</v>
      </c>
      <c r="AE1033" s="71" t="s">
        <v>63</v>
      </c>
      <c r="AF1033" s="71" t="s">
        <v>63</v>
      </c>
      <c r="AG1033" s="71"/>
      <c r="AH1033" s="71" t="s">
        <v>66</v>
      </c>
      <c r="AI1033" s="71" t="s">
        <v>63</v>
      </c>
      <c r="AJ1033" s="71" t="s">
        <v>63</v>
      </c>
      <c r="AK1033" s="71" t="s">
        <v>63</v>
      </c>
      <c r="AL1033" s="71" t="s">
        <v>63</v>
      </c>
      <c r="AM1033" s="71" t="s">
        <v>63</v>
      </c>
      <c r="AN1033" s="71"/>
      <c r="AO1033" s="71"/>
      <c r="AP1033" s="71" t="s">
        <v>10485</v>
      </c>
      <c r="AQ1033" s="71" t="s">
        <v>10486</v>
      </c>
      <c r="AR1033" s="71" t="s">
        <v>62</v>
      </c>
      <c r="AS1033" s="71"/>
      <c r="AT1033" s="71" t="s">
        <v>63</v>
      </c>
      <c r="AU1033" s="71"/>
      <c r="AV1033" s="79" t="str" cm="1">
        <f t="array" ref="AV103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33" s="79" t="str" cm="1">
        <f t="array" ref="AW103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33" s="71" t="str" cm="1">
        <f t="array" ref="AX103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33" s="71"/>
      <c r="AZ1033" s="71"/>
      <c r="BA1033" s="22" t="s">
        <v>10487</v>
      </c>
      <c r="BB1033" s="73" t="s">
        <v>10488</v>
      </c>
      <c r="BC1033" s="36"/>
      <c r="BD1033" s="35"/>
    </row>
    <row r="1034" spans="1:56" ht="75" customHeight="1">
      <c r="A1034" s="70">
        <v>1033</v>
      </c>
      <c r="B1034" s="71" t="s">
        <v>10489</v>
      </c>
      <c r="C1034" s="71" t="s">
        <v>739</v>
      </c>
      <c r="D1034" s="71" t="s">
        <v>10490</v>
      </c>
      <c r="E1034" s="71" t="s">
        <v>1461</v>
      </c>
      <c r="F1034" s="71" t="s">
        <v>231</v>
      </c>
      <c r="G1034" s="71" t="s">
        <v>786</v>
      </c>
      <c r="H1034" s="71" t="s">
        <v>233</v>
      </c>
      <c r="I1034" s="71" t="s">
        <v>840</v>
      </c>
      <c r="J1034" s="71" t="s">
        <v>1432</v>
      </c>
      <c r="K1034" s="71" t="s">
        <v>315</v>
      </c>
      <c r="L1034" s="71" t="s">
        <v>10491</v>
      </c>
      <c r="M1034" s="71" t="s">
        <v>10492</v>
      </c>
      <c r="N1034" s="71"/>
      <c r="O1034" s="71"/>
      <c r="P1034" s="71"/>
      <c r="Q1034" s="71"/>
      <c r="R1034" s="71"/>
      <c r="S1034" s="71"/>
      <c r="T1034" s="71"/>
      <c r="U1034" s="71"/>
      <c r="V1034" s="71"/>
      <c r="W1034" s="71"/>
      <c r="X1034" s="71"/>
      <c r="Y1034" s="71"/>
      <c r="Z1034" s="71"/>
      <c r="AA1034" s="71"/>
      <c r="AB1034" s="71" t="s">
        <v>1692</v>
      </c>
      <c r="AC1034" s="71" t="s">
        <v>100</v>
      </c>
      <c r="AD1034" s="71" t="s">
        <v>62</v>
      </c>
      <c r="AE1034" s="71" t="s">
        <v>62</v>
      </c>
      <c r="AF1034" s="71" t="s">
        <v>63</v>
      </c>
      <c r="AG1034" s="71"/>
      <c r="AH1034" s="71" t="s">
        <v>85</v>
      </c>
      <c r="AI1034" s="71" t="s">
        <v>63</v>
      </c>
      <c r="AJ1034" s="71" t="s">
        <v>63</v>
      </c>
      <c r="AK1034" s="71" t="s">
        <v>63</v>
      </c>
      <c r="AL1034" s="71" t="s">
        <v>63</v>
      </c>
      <c r="AM1034" s="71" t="s">
        <v>63</v>
      </c>
      <c r="AN1034" s="71"/>
      <c r="AO1034" s="71"/>
      <c r="AP1034" s="71" t="s">
        <v>10493</v>
      </c>
      <c r="AQ1034" s="71" t="s">
        <v>840</v>
      </c>
      <c r="AR1034" s="71" t="s">
        <v>62</v>
      </c>
      <c r="AS1034" s="71"/>
      <c r="AT1034" s="71" t="s">
        <v>63</v>
      </c>
      <c r="AU1034" s="71"/>
      <c r="AV1034" s="79" t="str" cm="1">
        <f t="array" ref="AV103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34" s="79" t="str" cm="1">
        <f t="array" ref="AW103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34" s="71" t="str" cm="1">
        <f t="array" ref="AX103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34" s="71"/>
      <c r="AZ1034" s="71"/>
      <c r="BA1034" s="71" t="s">
        <v>10494</v>
      </c>
      <c r="BB1034" s="73" t="s">
        <v>10495</v>
      </c>
      <c r="BC1034" s="36"/>
      <c r="BD1034" s="35"/>
    </row>
    <row r="1035" spans="1:56" ht="75" customHeight="1">
      <c r="A1035" s="70">
        <v>1034</v>
      </c>
      <c r="B1035" s="71" t="s">
        <v>10496</v>
      </c>
      <c r="C1035" s="71" t="s">
        <v>735</v>
      </c>
      <c r="D1035" s="71" t="s">
        <v>10497</v>
      </c>
      <c r="E1035" s="71" t="s">
        <v>1430</v>
      </c>
      <c r="F1035" s="71" t="s">
        <v>231</v>
      </c>
      <c r="G1035" s="71" t="s">
        <v>736</v>
      </c>
      <c r="H1035" s="71" t="s">
        <v>217</v>
      </c>
      <c r="I1035" s="71" t="s">
        <v>509</v>
      </c>
      <c r="J1035" s="71" t="s">
        <v>1432</v>
      </c>
      <c r="K1035" s="71" t="s">
        <v>218</v>
      </c>
      <c r="L1035" s="71" t="s">
        <v>10498</v>
      </c>
      <c r="M1035" s="71" t="s">
        <v>10499</v>
      </c>
      <c r="N1035" s="71"/>
      <c r="O1035" s="71"/>
      <c r="P1035" s="71"/>
      <c r="Q1035" s="71"/>
      <c r="R1035" s="71"/>
      <c r="S1035" s="71"/>
      <c r="T1035" s="71"/>
      <c r="U1035" s="71"/>
      <c r="V1035" s="71"/>
      <c r="W1035" s="71"/>
      <c r="X1035" s="71"/>
      <c r="Y1035" s="71"/>
      <c r="Z1035" s="71"/>
      <c r="AA1035" s="71"/>
      <c r="AB1035" s="71" t="s">
        <v>64</v>
      </c>
      <c r="AC1035" s="71" t="s">
        <v>84</v>
      </c>
      <c r="AD1035" s="71" t="s">
        <v>62</v>
      </c>
      <c r="AE1035" s="71" t="s">
        <v>62</v>
      </c>
      <c r="AF1035" s="71" t="s">
        <v>63</v>
      </c>
      <c r="AG1035" s="71"/>
      <c r="AH1035" s="71" t="s">
        <v>85</v>
      </c>
      <c r="AI1035" s="71" t="s">
        <v>63</v>
      </c>
      <c r="AJ1035" s="71" t="s">
        <v>63</v>
      </c>
      <c r="AK1035" s="71" t="s">
        <v>63</v>
      </c>
      <c r="AL1035" s="71" t="s">
        <v>62</v>
      </c>
      <c r="AM1035" s="71" t="s">
        <v>63</v>
      </c>
      <c r="AN1035" s="71"/>
      <c r="AO1035" s="71"/>
      <c r="AP1035" s="71" t="s">
        <v>10500</v>
      </c>
      <c r="AQ1035" s="71" t="s">
        <v>509</v>
      </c>
      <c r="AR1035" s="71" t="s">
        <v>62</v>
      </c>
      <c r="AS1035" s="71"/>
      <c r="AT1035" s="71" t="s">
        <v>63</v>
      </c>
      <c r="AU1035" s="71"/>
      <c r="AV1035" s="79" t="str" cm="1">
        <f t="array" ref="AV103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35" s="79" t="str" cm="1">
        <f t="array" ref="AW103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35" s="71" t="str" cm="1">
        <f t="array" ref="AX103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35" s="71"/>
      <c r="AZ1035" s="71"/>
      <c r="BA1035" s="71" t="s">
        <v>10501</v>
      </c>
      <c r="BB1035" s="73" t="s">
        <v>1812</v>
      </c>
      <c r="BC1035" s="36"/>
      <c r="BD1035" s="35"/>
    </row>
    <row r="1036" spans="1:56" ht="75" customHeight="1">
      <c r="A1036" s="70">
        <v>1035</v>
      </c>
      <c r="B1036" s="71" t="s">
        <v>10502</v>
      </c>
      <c r="C1036" s="71" t="s">
        <v>739</v>
      </c>
      <c r="D1036" s="71" t="s">
        <v>10503</v>
      </c>
      <c r="E1036" s="71" t="s">
        <v>1461</v>
      </c>
      <c r="F1036" s="71" t="s">
        <v>231</v>
      </c>
      <c r="G1036" s="71" t="s">
        <v>786</v>
      </c>
      <c r="H1036" s="71" t="s">
        <v>217</v>
      </c>
      <c r="I1036" s="71" t="s">
        <v>2162</v>
      </c>
      <c r="J1036" s="71" t="s">
        <v>1432</v>
      </c>
      <c r="K1036" s="71" t="s">
        <v>315</v>
      </c>
      <c r="L1036" s="71" t="s">
        <v>10504</v>
      </c>
      <c r="M1036" s="71" t="s">
        <v>10505</v>
      </c>
      <c r="N1036" s="71"/>
      <c r="O1036" s="71"/>
      <c r="P1036" s="71"/>
      <c r="Q1036" s="71"/>
      <c r="R1036" s="71"/>
      <c r="S1036" s="71"/>
      <c r="T1036" s="71"/>
      <c r="U1036" s="71"/>
      <c r="V1036" s="71"/>
      <c r="W1036" s="71"/>
      <c r="X1036" s="71"/>
      <c r="Y1036" s="71"/>
      <c r="Z1036" s="71"/>
      <c r="AA1036" s="71"/>
      <c r="AB1036" s="71" t="s">
        <v>64</v>
      </c>
      <c r="AC1036" s="71" t="s">
        <v>100</v>
      </c>
      <c r="AD1036" s="71" t="s">
        <v>62</v>
      </c>
      <c r="AE1036" s="71" t="s">
        <v>62</v>
      </c>
      <c r="AF1036" s="71" t="s">
        <v>63</v>
      </c>
      <c r="AG1036" s="71"/>
      <c r="AH1036" s="71" t="s">
        <v>915</v>
      </c>
      <c r="AI1036" s="71" t="s">
        <v>63</v>
      </c>
      <c r="AJ1036" s="71" t="s">
        <v>63</v>
      </c>
      <c r="AK1036" s="71" t="s">
        <v>63</v>
      </c>
      <c r="AL1036" s="71" t="s">
        <v>62</v>
      </c>
      <c r="AM1036" s="71" t="s">
        <v>132</v>
      </c>
      <c r="AN1036" s="71"/>
      <c r="AO1036" s="71"/>
      <c r="AP1036" s="71" t="s">
        <v>10506</v>
      </c>
      <c r="AQ1036" s="71" t="s">
        <v>8701</v>
      </c>
      <c r="AR1036" s="71" t="s">
        <v>132</v>
      </c>
      <c r="AS1036" s="71"/>
      <c r="AT1036" s="71" t="s">
        <v>63</v>
      </c>
      <c r="AU1036" s="71"/>
      <c r="AV1036" s="79" t="str" cm="1">
        <f t="array" ref="AV103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36" s="79" t="str" cm="1">
        <f t="array" ref="AW103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36" s="71" t="str" cm="1">
        <f t="array" ref="AX103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36" s="71"/>
      <c r="AZ1036" s="71"/>
      <c r="BA1036" s="71" t="s">
        <v>10507</v>
      </c>
      <c r="BB1036" s="73" t="s">
        <v>10508</v>
      </c>
      <c r="BC1036" s="36"/>
      <c r="BD1036" s="35"/>
    </row>
    <row r="1037" spans="1:56" ht="75" customHeight="1">
      <c r="A1037" s="70">
        <v>1036</v>
      </c>
      <c r="B1037" s="71" t="s">
        <v>10509</v>
      </c>
      <c r="C1037" s="71" t="s">
        <v>735</v>
      </c>
      <c r="D1037" s="71" t="s">
        <v>10510</v>
      </c>
      <c r="E1037" s="71" t="s">
        <v>1478</v>
      </c>
      <c r="F1037" s="71" t="s">
        <v>231</v>
      </c>
      <c r="G1037" s="71" t="s">
        <v>736</v>
      </c>
      <c r="H1037" s="71" t="s">
        <v>217</v>
      </c>
      <c r="I1037" s="71" t="s">
        <v>840</v>
      </c>
      <c r="J1037" s="71" t="s">
        <v>1432</v>
      </c>
      <c r="K1037" s="71" t="s">
        <v>315</v>
      </c>
      <c r="L1037" s="71" t="s">
        <v>10511</v>
      </c>
      <c r="M1037" s="71" t="s">
        <v>10512</v>
      </c>
      <c r="N1037" s="71"/>
      <c r="O1037" s="71"/>
      <c r="P1037" s="71"/>
      <c r="Q1037" s="71"/>
      <c r="R1037" s="71"/>
      <c r="S1037" s="71"/>
      <c r="T1037" s="71"/>
      <c r="U1037" s="71"/>
      <c r="V1037" s="71"/>
      <c r="W1037" s="71"/>
      <c r="X1037" s="71"/>
      <c r="Y1037" s="71"/>
      <c r="Z1037" s="71"/>
      <c r="AA1037" s="71"/>
      <c r="AB1037" s="71" t="s">
        <v>64</v>
      </c>
      <c r="AC1037" s="71" t="s">
        <v>65</v>
      </c>
      <c r="AD1037" s="71" t="s">
        <v>62</v>
      </c>
      <c r="AE1037" s="71" t="s">
        <v>62</v>
      </c>
      <c r="AF1037" s="71" t="s">
        <v>63</v>
      </c>
      <c r="AG1037" s="71"/>
      <c r="AH1037" s="71" t="s">
        <v>66</v>
      </c>
      <c r="AI1037" s="71" t="s">
        <v>63</v>
      </c>
      <c r="AJ1037" s="71" t="s">
        <v>63</v>
      </c>
      <c r="AK1037" s="71" t="s">
        <v>63</v>
      </c>
      <c r="AL1037" s="71" t="s">
        <v>62</v>
      </c>
      <c r="AM1037" s="71" t="s">
        <v>63</v>
      </c>
      <c r="AN1037" s="71"/>
      <c r="AO1037" s="71"/>
      <c r="AP1037" s="71" t="s">
        <v>10513</v>
      </c>
      <c r="AQ1037" s="71" t="s">
        <v>840</v>
      </c>
      <c r="AR1037" s="71" t="s">
        <v>62</v>
      </c>
      <c r="AS1037" s="71"/>
      <c r="AT1037" s="71" t="s">
        <v>63</v>
      </c>
      <c r="AU1037" s="71"/>
      <c r="AV1037" s="79" t="str" cm="1">
        <f t="array" ref="AV103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37" s="79" t="str" cm="1">
        <f t="array" ref="AW103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37" s="71" t="str" cm="1">
        <f t="array" ref="AX103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37" s="71"/>
      <c r="AZ1037" s="71"/>
      <c r="BA1037" s="71" t="s">
        <v>10514</v>
      </c>
      <c r="BB1037" s="73" t="s">
        <v>10515</v>
      </c>
      <c r="BC1037" s="36"/>
      <c r="BD1037" s="35"/>
    </row>
    <row r="1038" spans="1:56" ht="75" customHeight="1">
      <c r="A1038" s="70">
        <v>1037</v>
      </c>
      <c r="B1038" s="71" t="s">
        <v>7846</v>
      </c>
      <c r="C1038" s="71" t="s">
        <v>735</v>
      </c>
      <c r="D1038" s="71" t="s">
        <v>10516</v>
      </c>
      <c r="E1038" s="71" t="s">
        <v>1502</v>
      </c>
      <c r="F1038" s="71" t="s">
        <v>231</v>
      </c>
      <c r="G1038" s="71" t="s">
        <v>736</v>
      </c>
      <c r="H1038" s="71" t="s">
        <v>217</v>
      </c>
      <c r="I1038" s="71" t="s">
        <v>935</v>
      </c>
      <c r="J1038" s="71" t="s">
        <v>1432</v>
      </c>
      <c r="K1038" s="71" t="s">
        <v>218</v>
      </c>
      <c r="L1038" s="71" t="s">
        <v>10517</v>
      </c>
      <c r="M1038" s="71" t="s">
        <v>10518</v>
      </c>
      <c r="N1038" s="71"/>
      <c r="O1038" s="71"/>
      <c r="P1038" s="71"/>
      <c r="Q1038" s="71"/>
      <c r="R1038" s="71"/>
      <c r="S1038" s="71"/>
      <c r="T1038" s="71"/>
      <c r="U1038" s="71"/>
      <c r="V1038" s="71"/>
      <c r="W1038" s="71"/>
      <c r="X1038" s="71"/>
      <c r="Y1038" s="71"/>
      <c r="Z1038" s="71"/>
      <c r="AA1038" s="71"/>
      <c r="AB1038" s="71" t="s">
        <v>64</v>
      </c>
      <c r="AC1038" s="71" t="s">
        <v>65</v>
      </c>
      <c r="AD1038" s="71" t="s">
        <v>62</v>
      </c>
      <c r="AE1038" s="71" t="s">
        <v>62</v>
      </c>
      <c r="AF1038" s="71" t="s">
        <v>63</v>
      </c>
      <c r="AG1038" s="71"/>
      <c r="AH1038" s="71" t="s">
        <v>66</v>
      </c>
      <c r="AI1038" s="71" t="s">
        <v>63</v>
      </c>
      <c r="AJ1038" s="71" t="s">
        <v>63</v>
      </c>
      <c r="AK1038" s="71" t="s">
        <v>63</v>
      </c>
      <c r="AL1038" s="71" t="s">
        <v>63</v>
      </c>
      <c r="AM1038" s="71" t="s">
        <v>63</v>
      </c>
      <c r="AN1038" s="71"/>
      <c r="AO1038" s="71"/>
      <c r="AP1038" s="71" t="s">
        <v>10519</v>
      </c>
      <c r="AQ1038" s="71" t="s">
        <v>935</v>
      </c>
      <c r="AR1038" s="71" t="s">
        <v>62</v>
      </c>
      <c r="AS1038" s="71"/>
      <c r="AT1038" s="71" t="s">
        <v>63</v>
      </c>
      <c r="AU1038" s="71"/>
      <c r="AV1038" s="79" t="str" cm="1">
        <f t="array" ref="AV103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38" s="79" t="str" cm="1">
        <f t="array" ref="AW103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38" s="71" t="str" cm="1">
        <f t="array" ref="AX103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38" s="71"/>
      <c r="AZ1038" s="71"/>
      <c r="BA1038" s="71" t="s">
        <v>10520</v>
      </c>
      <c r="BB1038" s="73" t="s">
        <v>4502</v>
      </c>
      <c r="BC1038" s="36"/>
      <c r="BD1038" s="35"/>
    </row>
    <row r="1039" spans="1:56" ht="75" customHeight="1">
      <c r="A1039" s="70">
        <v>1038</v>
      </c>
      <c r="B1039" s="71" t="s">
        <v>10521</v>
      </c>
      <c r="C1039" s="71" t="s">
        <v>735</v>
      </c>
      <c r="D1039" s="71" t="s">
        <v>10522</v>
      </c>
      <c r="E1039" s="71" t="s">
        <v>1430</v>
      </c>
      <c r="F1039" s="71" t="s">
        <v>231</v>
      </c>
      <c r="G1039" s="71" t="s">
        <v>736</v>
      </c>
      <c r="H1039" s="71" t="s">
        <v>217</v>
      </c>
      <c r="I1039" s="71" t="s">
        <v>285</v>
      </c>
      <c r="J1039" s="71" t="s">
        <v>1432</v>
      </c>
      <c r="K1039" s="71" t="s">
        <v>279</v>
      </c>
      <c r="L1039" s="71" t="s">
        <v>10523</v>
      </c>
      <c r="M1039" s="71" t="s">
        <v>10524</v>
      </c>
      <c r="N1039" s="71"/>
      <c r="O1039" s="71"/>
      <c r="P1039" s="71"/>
      <c r="Q1039" s="71"/>
      <c r="R1039" s="71"/>
      <c r="S1039" s="71"/>
      <c r="T1039" s="71"/>
      <c r="U1039" s="71"/>
      <c r="V1039" s="71"/>
      <c r="W1039" s="71"/>
      <c r="X1039" s="71"/>
      <c r="Y1039" s="71"/>
      <c r="Z1039" s="71"/>
      <c r="AA1039" s="71"/>
      <c r="AB1039" s="71" t="s">
        <v>64</v>
      </c>
      <c r="AC1039" s="71" t="s">
        <v>65</v>
      </c>
      <c r="AD1039" s="71" t="s">
        <v>62</v>
      </c>
      <c r="AE1039" s="71" t="s">
        <v>62</v>
      </c>
      <c r="AF1039" s="71" t="s">
        <v>63</v>
      </c>
      <c r="AG1039" s="71"/>
      <c r="AH1039" s="71" t="s">
        <v>1515</v>
      </c>
      <c r="AI1039" s="71" t="s">
        <v>63</v>
      </c>
      <c r="AJ1039" s="71" t="s">
        <v>63</v>
      </c>
      <c r="AK1039" s="71" t="s">
        <v>63</v>
      </c>
      <c r="AL1039" s="71" t="s">
        <v>62</v>
      </c>
      <c r="AM1039" s="71" t="s">
        <v>63</v>
      </c>
      <c r="AN1039" s="71"/>
      <c r="AO1039" s="71"/>
      <c r="AP1039" s="71" t="s">
        <v>10525</v>
      </c>
      <c r="AQ1039" s="71" t="s">
        <v>285</v>
      </c>
      <c r="AR1039" s="71" t="s">
        <v>62</v>
      </c>
      <c r="AS1039" s="71"/>
      <c r="AT1039" s="71" t="s">
        <v>63</v>
      </c>
      <c r="AU1039" s="71"/>
      <c r="AV1039" s="79" t="str" cm="1">
        <f t="array" ref="AV103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39" s="79" t="str" cm="1">
        <f t="array" ref="AW103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39" s="71" t="str" cm="1">
        <f t="array" ref="AX103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39" s="71"/>
      <c r="AZ1039" s="71"/>
      <c r="BA1039" s="71" t="s">
        <v>10526</v>
      </c>
      <c r="BB1039" s="73" t="s">
        <v>10527</v>
      </c>
      <c r="BC1039" s="36"/>
      <c r="BD1039" s="35"/>
    </row>
    <row r="1040" spans="1:56" ht="75" customHeight="1">
      <c r="A1040" s="70">
        <v>1039</v>
      </c>
      <c r="B1040" s="71" t="s">
        <v>10528</v>
      </c>
      <c r="C1040" s="71" t="s">
        <v>735</v>
      </c>
      <c r="D1040" s="71" t="s">
        <v>10529</v>
      </c>
      <c r="E1040" s="71" t="s">
        <v>1502</v>
      </c>
      <c r="F1040" s="71" t="s">
        <v>231</v>
      </c>
      <c r="G1040" s="71" t="s">
        <v>736</v>
      </c>
      <c r="H1040" s="71" t="s">
        <v>217</v>
      </c>
      <c r="I1040" s="71" t="s">
        <v>1215</v>
      </c>
      <c r="J1040" s="71" t="s">
        <v>1432</v>
      </c>
      <c r="K1040" s="71" t="s">
        <v>243</v>
      </c>
      <c r="L1040" s="71" t="s">
        <v>10530</v>
      </c>
      <c r="M1040" s="71" t="s">
        <v>10531</v>
      </c>
      <c r="N1040" s="71"/>
      <c r="O1040" s="71"/>
      <c r="P1040" s="71"/>
      <c r="Q1040" s="71"/>
      <c r="R1040" s="71"/>
      <c r="S1040" s="71"/>
      <c r="T1040" s="71"/>
      <c r="U1040" s="71"/>
      <c r="V1040" s="71"/>
      <c r="W1040" s="71"/>
      <c r="X1040" s="71"/>
      <c r="Y1040" s="71"/>
      <c r="Z1040" s="71"/>
      <c r="AA1040" s="71"/>
      <c r="AB1040" s="71" t="s">
        <v>64</v>
      </c>
      <c r="AC1040" s="71" t="s">
        <v>65</v>
      </c>
      <c r="AD1040" s="71" t="s">
        <v>62</v>
      </c>
      <c r="AE1040" s="71" t="s">
        <v>62</v>
      </c>
      <c r="AF1040" s="71" t="s">
        <v>63</v>
      </c>
      <c r="AG1040" s="71"/>
      <c r="AH1040" s="71" t="s">
        <v>66</v>
      </c>
      <c r="AI1040" s="71" t="s">
        <v>63</v>
      </c>
      <c r="AJ1040" s="71" t="s">
        <v>63</v>
      </c>
      <c r="AK1040" s="71" t="s">
        <v>63</v>
      </c>
      <c r="AL1040" s="71" t="s">
        <v>62</v>
      </c>
      <c r="AM1040" s="71" t="s">
        <v>63</v>
      </c>
      <c r="AN1040" s="71"/>
      <c r="AO1040" s="71"/>
      <c r="AP1040" s="71" t="s">
        <v>10532</v>
      </c>
      <c r="AQ1040" s="71" t="s">
        <v>8301</v>
      </c>
      <c r="AR1040" s="71" t="s">
        <v>62</v>
      </c>
      <c r="AS1040" s="71"/>
      <c r="AT1040" s="71" t="s">
        <v>63</v>
      </c>
      <c r="AU1040" s="71"/>
      <c r="AV1040" s="79" t="str" cm="1">
        <f t="array" ref="AV104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40" s="79" t="str" cm="1">
        <f t="array" ref="AW104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40" s="71" t="str" cm="1">
        <f t="array" ref="AX104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40" s="71"/>
      <c r="AZ1040" s="71"/>
      <c r="BA1040" s="22" t="s">
        <v>10533</v>
      </c>
      <c r="BB1040" s="73" t="s">
        <v>5108</v>
      </c>
      <c r="BC1040" s="36"/>
      <c r="BD1040" s="35"/>
    </row>
    <row r="1041" spans="1:56" ht="75" customHeight="1">
      <c r="A1041" s="70">
        <v>1040</v>
      </c>
      <c r="B1041" s="71" t="s">
        <v>10534</v>
      </c>
      <c r="C1041" s="71" t="s">
        <v>735</v>
      </c>
      <c r="D1041" s="71" t="s">
        <v>10535</v>
      </c>
      <c r="E1041" s="71" t="s">
        <v>1430</v>
      </c>
      <c r="F1041" s="71" t="s">
        <v>231</v>
      </c>
      <c r="G1041" s="71" t="s">
        <v>736</v>
      </c>
      <c r="H1041" s="71" t="s">
        <v>217</v>
      </c>
      <c r="I1041" s="71" t="s">
        <v>790</v>
      </c>
      <c r="J1041" s="71" t="s">
        <v>1432</v>
      </c>
      <c r="K1041" s="71" t="s">
        <v>218</v>
      </c>
      <c r="L1041" s="71" t="s">
        <v>10536</v>
      </c>
      <c r="M1041" s="71" t="s">
        <v>10537</v>
      </c>
      <c r="N1041" s="71"/>
      <c r="O1041" s="71"/>
      <c r="P1041" s="71"/>
      <c r="Q1041" s="71"/>
      <c r="R1041" s="71"/>
      <c r="S1041" s="71"/>
      <c r="T1041" s="71"/>
      <c r="U1041" s="71"/>
      <c r="V1041" s="71"/>
      <c r="W1041" s="71"/>
      <c r="X1041" s="71"/>
      <c r="Y1041" s="71"/>
      <c r="Z1041" s="71"/>
      <c r="AA1041" s="71"/>
      <c r="AB1041" s="71" t="s">
        <v>64</v>
      </c>
      <c r="AC1041" s="71" t="s">
        <v>65</v>
      </c>
      <c r="AD1041" s="71" t="s">
        <v>62</v>
      </c>
      <c r="AE1041" s="71" t="s">
        <v>62</v>
      </c>
      <c r="AF1041" s="71" t="s">
        <v>63</v>
      </c>
      <c r="AG1041" s="71"/>
      <c r="AH1041" s="71" t="s">
        <v>66</v>
      </c>
      <c r="AI1041" s="71" t="s">
        <v>63</v>
      </c>
      <c r="AJ1041" s="71" t="s">
        <v>63</v>
      </c>
      <c r="AK1041" s="71" t="s">
        <v>63</v>
      </c>
      <c r="AL1041" s="71" t="s">
        <v>62</v>
      </c>
      <c r="AM1041" s="71" t="s">
        <v>63</v>
      </c>
      <c r="AN1041" s="71"/>
      <c r="AO1041" s="71"/>
      <c r="AP1041" s="71" t="s">
        <v>10538</v>
      </c>
      <c r="AQ1041" s="71" t="s">
        <v>790</v>
      </c>
      <c r="AR1041" s="71" t="s">
        <v>62</v>
      </c>
      <c r="AS1041" s="71"/>
      <c r="AT1041" s="71" t="s">
        <v>63</v>
      </c>
      <c r="AU1041" s="71"/>
      <c r="AV1041" s="79" t="str" cm="1">
        <f t="array" ref="AV104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41" s="79" t="str" cm="1">
        <f t="array" ref="AW104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41" s="71" t="str" cm="1">
        <f t="array" ref="AX104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41" s="71"/>
      <c r="AZ1041" s="71"/>
      <c r="BA1041" s="71" t="s">
        <v>10539</v>
      </c>
      <c r="BB1041" s="73" t="s">
        <v>10540</v>
      </c>
      <c r="BC1041" s="36"/>
      <c r="BD1041" s="35"/>
    </row>
    <row r="1042" spans="1:56" ht="75" customHeight="1">
      <c r="A1042" s="70">
        <v>1041</v>
      </c>
      <c r="B1042" s="71" t="s">
        <v>1805</v>
      </c>
      <c r="C1042" s="71" t="s">
        <v>10541</v>
      </c>
      <c r="D1042" s="71" t="s">
        <v>10542</v>
      </c>
      <c r="E1042" s="71" t="s">
        <v>1502</v>
      </c>
      <c r="F1042" s="71" t="s">
        <v>231</v>
      </c>
      <c r="G1042" s="71" t="s">
        <v>232</v>
      </c>
      <c r="H1042" s="71" t="s">
        <v>233</v>
      </c>
      <c r="I1042" s="71" t="s">
        <v>509</v>
      </c>
      <c r="J1042" s="71" t="s">
        <v>1432</v>
      </c>
      <c r="K1042" s="71" t="s">
        <v>218</v>
      </c>
      <c r="L1042" s="71" t="s">
        <v>10543</v>
      </c>
      <c r="M1042" s="71" t="s">
        <v>10544</v>
      </c>
      <c r="N1042" s="71"/>
      <c r="O1042" s="71"/>
      <c r="P1042" s="71"/>
      <c r="Q1042" s="71"/>
      <c r="R1042" s="71"/>
      <c r="S1042" s="71"/>
      <c r="T1042" s="71"/>
      <c r="U1042" s="71"/>
      <c r="V1042" s="71"/>
      <c r="W1042" s="71"/>
      <c r="X1042" s="71"/>
      <c r="Y1042" s="71"/>
      <c r="Z1042" s="71"/>
      <c r="AA1042" s="71"/>
      <c r="AB1042" s="71" t="s">
        <v>64</v>
      </c>
      <c r="AC1042" s="71" t="s">
        <v>65</v>
      </c>
      <c r="AD1042" s="71" t="s">
        <v>62</v>
      </c>
      <c r="AE1042" s="71" t="s">
        <v>62</v>
      </c>
      <c r="AF1042" s="71" t="s">
        <v>62</v>
      </c>
      <c r="AG1042" s="71"/>
      <c r="AH1042" s="71" t="s">
        <v>85</v>
      </c>
      <c r="AI1042" s="71" t="s">
        <v>63</v>
      </c>
      <c r="AJ1042" s="71" t="s">
        <v>63</v>
      </c>
      <c r="AK1042" s="71" t="s">
        <v>63</v>
      </c>
      <c r="AL1042" s="71" t="s">
        <v>63</v>
      </c>
      <c r="AM1042" s="71" t="s">
        <v>63</v>
      </c>
      <c r="AN1042" s="71"/>
      <c r="AO1042" s="71"/>
      <c r="AP1042" s="71" t="s">
        <v>10545</v>
      </c>
      <c r="AQ1042" s="71" t="s">
        <v>509</v>
      </c>
      <c r="AR1042" s="71" t="s">
        <v>62</v>
      </c>
      <c r="AS1042" s="71"/>
      <c r="AT1042" s="71" t="s">
        <v>63</v>
      </c>
      <c r="AU1042" s="71"/>
      <c r="AV1042" s="79" t="str" cm="1">
        <f t="array" ref="AV104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42" s="79" t="str" cm="1">
        <f t="array" ref="AW104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42" s="71" t="str" cm="1">
        <f t="array" ref="AX104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42" s="71"/>
      <c r="AZ1042" s="71"/>
      <c r="BA1042" s="71" t="s">
        <v>10546</v>
      </c>
      <c r="BB1042" s="73" t="s">
        <v>10547</v>
      </c>
      <c r="BC1042" s="36"/>
      <c r="BD1042" s="35"/>
    </row>
    <row r="1043" spans="1:56" ht="75" customHeight="1">
      <c r="A1043" s="70">
        <v>1042</v>
      </c>
      <c r="B1043" s="71" t="s">
        <v>10548</v>
      </c>
      <c r="C1043" s="71" t="s">
        <v>5241</v>
      </c>
      <c r="D1043" s="71" t="s">
        <v>10549</v>
      </c>
      <c r="E1043" s="71" t="s">
        <v>1452</v>
      </c>
      <c r="F1043" s="71" t="s">
        <v>231</v>
      </c>
      <c r="G1043" s="71" t="s">
        <v>736</v>
      </c>
      <c r="H1043" s="71" t="s">
        <v>217</v>
      </c>
      <c r="I1043" s="71" t="s">
        <v>250</v>
      </c>
      <c r="J1043" s="71" t="s">
        <v>1432</v>
      </c>
      <c r="K1043" s="71" t="s">
        <v>243</v>
      </c>
      <c r="L1043" s="71" t="s">
        <v>10550</v>
      </c>
      <c r="M1043" s="71" t="s">
        <v>10551</v>
      </c>
      <c r="N1043" s="71"/>
      <c r="O1043" s="71"/>
      <c r="P1043" s="71"/>
      <c r="Q1043" s="71"/>
      <c r="R1043" s="71"/>
      <c r="S1043" s="71"/>
      <c r="T1043" s="71"/>
      <c r="U1043" s="71"/>
      <c r="V1043" s="71"/>
      <c r="W1043" s="71"/>
      <c r="X1043" s="71"/>
      <c r="Y1043" s="71"/>
      <c r="Z1043" s="71"/>
      <c r="AA1043" s="71"/>
      <c r="AB1043" s="71" t="s">
        <v>64</v>
      </c>
      <c r="AC1043" s="71" t="s">
        <v>65</v>
      </c>
      <c r="AD1043" s="71" t="s">
        <v>62</v>
      </c>
      <c r="AE1043" s="71" t="s">
        <v>62</v>
      </c>
      <c r="AF1043" s="71" t="s">
        <v>63</v>
      </c>
      <c r="AG1043" s="71"/>
      <c r="AH1043" s="71" t="s">
        <v>66</v>
      </c>
      <c r="AI1043" s="71" t="s">
        <v>63</v>
      </c>
      <c r="AJ1043" s="71" t="s">
        <v>63</v>
      </c>
      <c r="AK1043" s="71" t="s">
        <v>63</v>
      </c>
      <c r="AL1043" s="71" t="s">
        <v>63</v>
      </c>
      <c r="AM1043" s="71" t="s">
        <v>63</v>
      </c>
      <c r="AN1043" s="71"/>
      <c r="AO1043" s="71"/>
      <c r="AP1043" s="71" t="s">
        <v>10552</v>
      </c>
      <c r="AQ1043" s="71" t="s">
        <v>250</v>
      </c>
      <c r="AR1043" s="71" t="s">
        <v>62</v>
      </c>
      <c r="AS1043" s="71"/>
      <c r="AT1043" s="71" t="s">
        <v>63</v>
      </c>
      <c r="AU1043" s="71"/>
      <c r="AV1043" s="79" t="str" cm="1">
        <f t="array" ref="AV104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43" s="79" t="str" cm="1">
        <f t="array" ref="AW104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43" s="71" t="str" cm="1">
        <f t="array" ref="AX104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43" s="71"/>
      <c r="AZ1043" s="71"/>
      <c r="BA1043" s="71" t="s">
        <v>10553</v>
      </c>
      <c r="BB1043" s="73" t="s">
        <v>10554</v>
      </c>
      <c r="BC1043" s="36"/>
      <c r="BD1043" s="35"/>
    </row>
    <row r="1044" spans="1:56" ht="75" customHeight="1">
      <c r="A1044" s="70">
        <v>1043</v>
      </c>
      <c r="B1044" s="71" t="s">
        <v>10555</v>
      </c>
      <c r="C1044" s="71" t="s">
        <v>10556</v>
      </c>
      <c r="D1044" s="71" t="s">
        <v>10557</v>
      </c>
      <c r="E1044" s="71" t="s">
        <v>1502</v>
      </c>
      <c r="F1044" s="71" t="s">
        <v>231</v>
      </c>
      <c r="G1044" s="71" t="s">
        <v>232</v>
      </c>
      <c r="H1044" s="71" t="s">
        <v>233</v>
      </c>
      <c r="I1044" s="71" t="s">
        <v>285</v>
      </c>
      <c r="J1044" s="71" t="s">
        <v>1432</v>
      </c>
      <c r="K1044" s="71" t="s">
        <v>279</v>
      </c>
      <c r="L1044" s="71" t="s">
        <v>10558</v>
      </c>
      <c r="M1044" s="71" t="s">
        <v>10559</v>
      </c>
      <c r="N1044" s="71"/>
      <c r="O1044" s="71"/>
      <c r="P1044" s="71"/>
      <c r="Q1044" s="71"/>
      <c r="R1044" s="71"/>
      <c r="S1044" s="71"/>
      <c r="T1044" s="71"/>
      <c r="U1044" s="71"/>
      <c r="V1044" s="71"/>
      <c r="W1044" s="71"/>
      <c r="X1044" s="71"/>
      <c r="Y1044" s="71"/>
      <c r="Z1044" s="71"/>
      <c r="AA1044" s="71"/>
      <c r="AB1044" s="71" t="s">
        <v>64</v>
      </c>
      <c r="AC1044" s="71" t="s">
        <v>100</v>
      </c>
      <c r="AD1044" s="71" t="s">
        <v>62</v>
      </c>
      <c r="AE1044" s="71" t="s">
        <v>62</v>
      </c>
      <c r="AF1044" s="71" t="s">
        <v>63</v>
      </c>
      <c r="AG1044" s="71"/>
      <c r="AH1044" s="71" t="s">
        <v>85</v>
      </c>
      <c r="AI1044" s="71" t="s">
        <v>63</v>
      </c>
      <c r="AJ1044" s="71" t="s">
        <v>63</v>
      </c>
      <c r="AK1044" s="71" t="s">
        <v>63</v>
      </c>
      <c r="AL1044" s="71" t="s">
        <v>63</v>
      </c>
      <c r="AM1044" s="71" t="s">
        <v>132</v>
      </c>
      <c r="AN1044" s="71"/>
      <c r="AO1044" s="71"/>
      <c r="AP1044" s="71" t="s">
        <v>10560</v>
      </c>
      <c r="AQ1044" s="71" t="s">
        <v>10561</v>
      </c>
      <c r="AR1044" s="71" t="s">
        <v>62</v>
      </c>
      <c r="AS1044" s="71"/>
      <c r="AT1044" s="71" t="s">
        <v>63</v>
      </c>
      <c r="AU1044" s="71"/>
      <c r="AV1044" s="79" t="str" cm="1">
        <f t="array" ref="AV104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44" s="79" t="str" cm="1">
        <f t="array" ref="AW104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44" s="71" t="str" cm="1">
        <f t="array" ref="AX104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44" s="71"/>
      <c r="AZ1044" s="71"/>
      <c r="BA1044" s="22" t="s">
        <v>10562</v>
      </c>
      <c r="BB1044" s="73" t="s">
        <v>9447</v>
      </c>
      <c r="BC1044" s="36"/>
      <c r="BD1044" s="35"/>
    </row>
    <row r="1045" spans="1:56" ht="75" customHeight="1">
      <c r="A1045" s="70">
        <v>1044</v>
      </c>
      <c r="B1045" s="71" t="s">
        <v>10563</v>
      </c>
      <c r="C1045" s="71" t="s">
        <v>735</v>
      </c>
      <c r="D1045" s="71" t="s">
        <v>10564</v>
      </c>
      <c r="E1045" s="71" t="s">
        <v>1478</v>
      </c>
      <c r="F1045" s="71" t="s">
        <v>231</v>
      </c>
      <c r="G1045" s="71" t="s">
        <v>736</v>
      </c>
      <c r="H1045" s="71" t="s">
        <v>217</v>
      </c>
      <c r="I1045" s="71" t="s">
        <v>2165</v>
      </c>
      <c r="J1045" s="71" t="s">
        <v>1432</v>
      </c>
      <c r="K1045" s="71" t="s">
        <v>315</v>
      </c>
      <c r="L1045" s="71" t="s">
        <v>10565</v>
      </c>
      <c r="M1045" s="71" t="s">
        <v>10566</v>
      </c>
      <c r="N1045" s="71"/>
      <c r="O1045" s="71"/>
      <c r="P1045" s="71"/>
      <c r="Q1045" s="71"/>
      <c r="R1045" s="71"/>
      <c r="S1045" s="71"/>
      <c r="T1045" s="71"/>
      <c r="U1045" s="71"/>
      <c r="V1045" s="71"/>
      <c r="W1045" s="71"/>
      <c r="X1045" s="71"/>
      <c r="Y1045" s="71"/>
      <c r="Z1045" s="71"/>
      <c r="AA1045" s="71"/>
      <c r="AB1045" s="71" t="s">
        <v>64</v>
      </c>
      <c r="AC1045" s="71" t="s">
        <v>65</v>
      </c>
      <c r="AD1045" s="71" t="s">
        <v>62</v>
      </c>
      <c r="AE1045" s="71" t="s">
        <v>62</v>
      </c>
      <c r="AF1045" s="71" t="s">
        <v>63</v>
      </c>
      <c r="AG1045" s="71"/>
      <c r="AH1045" s="71" t="s">
        <v>66</v>
      </c>
      <c r="AI1045" s="71" t="s">
        <v>63</v>
      </c>
      <c r="AJ1045" s="71" t="s">
        <v>63</v>
      </c>
      <c r="AK1045" s="71" t="s">
        <v>63</v>
      </c>
      <c r="AL1045" s="71" t="s">
        <v>62</v>
      </c>
      <c r="AM1045" s="71" t="s">
        <v>132</v>
      </c>
      <c r="AN1045" s="71"/>
      <c r="AO1045" s="71"/>
      <c r="AP1045" s="71" t="s">
        <v>10567</v>
      </c>
      <c r="AQ1045" s="71" t="s">
        <v>10568</v>
      </c>
      <c r="AR1045" s="71" t="s">
        <v>132</v>
      </c>
      <c r="AS1045" s="71"/>
      <c r="AT1045" s="71" t="s">
        <v>63</v>
      </c>
      <c r="AU1045" s="71"/>
      <c r="AV1045" s="79" t="str" cm="1">
        <f t="array" ref="AV1045">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45" s="79" t="str" cm="1">
        <f t="array" ref="AW1045">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45" s="71" t="str" cm="1">
        <f t="array" ref="AX1045">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45" s="71"/>
      <c r="AZ1045" s="71"/>
      <c r="BA1045" s="71" t="s">
        <v>10569</v>
      </c>
      <c r="BB1045" s="73" t="s">
        <v>1191</v>
      </c>
      <c r="BC1045" s="36"/>
      <c r="BD1045" s="35"/>
    </row>
    <row r="1046" spans="1:56" ht="75" customHeight="1">
      <c r="A1046" s="70">
        <v>1045</v>
      </c>
      <c r="B1046" s="71" t="s">
        <v>10570</v>
      </c>
      <c r="C1046" s="71" t="s">
        <v>735</v>
      </c>
      <c r="D1046" s="71" t="s">
        <v>10571</v>
      </c>
      <c r="E1046" s="71" t="s">
        <v>1452</v>
      </c>
      <c r="F1046" s="71" t="s">
        <v>231</v>
      </c>
      <c r="G1046" s="71" t="s">
        <v>736</v>
      </c>
      <c r="H1046" s="71" t="s">
        <v>217</v>
      </c>
      <c r="I1046" s="71" t="s">
        <v>790</v>
      </c>
      <c r="J1046" s="71" t="s">
        <v>1432</v>
      </c>
      <c r="K1046" s="71" t="s">
        <v>218</v>
      </c>
      <c r="L1046" s="71" t="s">
        <v>10572</v>
      </c>
      <c r="M1046" s="71" t="s">
        <v>10573</v>
      </c>
      <c r="N1046" s="71"/>
      <c r="O1046" s="71"/>
      <c r="P1046" s="71"/>
      <c r="Q1046" s="71"/>
      <c r="R1046" s="71"/>
      <c r="S1046" s="71"/>
      <c r="T1046" s="71"/>
      <c r="U1046" s="71"/>
      <c r="V1046" s="71"/>
      <c r="W1046" s="71"/>
      <c r="X1046" s="71"/>
      <c r="Y1046" s="71"/>
      <c r="Z1046" s="71"/>
      <c r="AA1046" s="71"/>
      <c r="AB1046" s="71" t="s">
        <v>64</v>
      </c>
      <c r="AC1046" s="71" t="s">
        <v>65</v>
      </c>
      <c r="AD1046" s="71" t="s">
        <v>62</v>
      </c>
      <c r="AE1046" s="71" t="s">
        <v>62</v>
      </c>
      <c r="AF1046" s="71" t="s">
        <v>63</v>
      </c>
      <c r="AG1046" s="71"/>
      <c r="AH1046" s="71" t="s">
        <v>915</v>
      </c>
      <c r="AI1046" s="71" t="s">
        <v>63</v>
      </c>
      <c r="AJ1046" s="71" t="s">
        <v>63</v>
      </c>
      <c r="AK1046" s="71" t="s">
        <v>63</v>
      </c>
      <c r="AL1046" s="71" t="s">
        <v>62</v>
      </c>
      <c r="AM1046" s="71" t="s">
        <v>63</v>
      </c>
      <c r="AN1046" s="71"/>
      <c r="AO1046" s="71"/>
      <c r="AP1046" s="71" t="s">
        <v>10574</v>
      </c>
      <c r="AQ1046" s="71" t="s">
        <v>790</v>
      </c>
      <c r="AR1046" s="71" t="s">
        <v>62</v>
      </c>
      <c r="AS1046" s="71"/>
      <c r="AT1046" s="71" t="s">
        <v>63</v>
      </c>
      <c r="AU1046" s="71"/>
      <c r="AV1046" s="79" t="str" cm="1">
        <f t="array" ref="AV1046">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46" s="79" t="str" cm="1">
        <f t="array" ref="AW1046">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46" s="71" t="str" cm="1">
        <f t="array" ref="AX1046">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46" s="71"/>
      <c r="AZ1046" s="71"/>
      <c r="BA1046" s="71" t="s">
        <v>10575</v>
      </c>
      <c r="BB1046" s="73" t="s">
        <v>5268</v>
      </c>
      <c r="BC1046" s="36"/>
      <c r="BD1046" s="35"/>
    </row>
    <row r="1047" spans="1:56" ht="75" customHeight="1">
      <c r="A1047" s="70">
        <v>1046</v>
      </c>
      <c r="B1047" s="71" t="s">
        <v>10576</v>
      </c>
      <c r="C1047" s="71" t="s">
        <v>735</v>
      </c>
      <c r="D1047" s="71" t="s">
        <v>10577</v>
      </c>
      <c r="E1047" s="71" t="s">
        <v>1478</v>
      </c>
      <c r="F1047" s="71" t="s">
        <v>231</v>
      </c>
      <c r="G1047" s="71" t="s">
        <v>736</v>
      </c>
      <c r="H1047" s="71" t="s">
        <v>217</v>
      </c>
      <c r="I1047" s="71" t="s">
        <v>428</v>
      </c>
      <c r="J1047" s="71" t="s">
        <v>1432</v>
      </c>
      <c r="K1047" s="71" t="s">
        <v>315</v>
      </c>
      <c r="L1047" s="71" t="s">
        <v>10578</v>
      </c>
      <c r="M1047" s="71" t="s">
        <v>10579</v>
      </c>
      <c r="N1047" s="71"/>
      <c r="O1047" s="71"/>
      <c r="P1047" s="71"/>
      <c r="Q1047" s="71"/>
      <c r="R1047" s="71"/>
      <c r="S1047" s="71"/>
      <c r="T1047" s="71"/>
      <c r="U1047" s="71"/>
      <c r="V1047" s="71"/>
      <c r="W1047" s="71"/>
      <c r="X1047" s="71"/>
      <c r="Y1047" s="71"/>
      <c r="Z1047" s="71"/>
      <c r="AA1047" s="71"/>
      <c r="AB1047" s="71" t="s">
        <v>64</v>
      </c>
      <c r="AC1047" s="71" t="s">
        <v>65</v>
      </c>
      <c r="AD1047" s="71" t="s">
        <v>62</v>
      </c>
      <c r="AE1047" s="71" t="s">
        <v>62</v>
      </c>
      <c r="AF1047" s="71" t="s">
        <v>63</v>
      </c>
      <c r="AG1047" s="71"/>
      <c r="AH1047" s="71" t="s">
        <v>1515</v>
      </c>
      <c r="AI1047" s="71" t="s">
        <v>63</v>
      </c>
      <c r="AJ1047" s="71" t="s">
        <v>63</v>
      </c>
      <c r="AK1047" s="71" t="s">
        <v>63</v>
      </c>
      <c r="AL1047" s="71" t="s">
        <v>62</v>
      </c>
      <c r="AM1047" s="71" t="s">
        <v>63</v>
      </c>
      <c r="AN1047" s="71"/>
      <c r="AO1047" s="71"/>
      <c r="AP1047" s="71" t="s">
        <v>10580</v>
      </c>
      <c r="AQ1047" s="71" t="s">
        <v>1481</v>
      </c>
      <c r="AR1047" s="71" t="s">
        <v>62</v>
      </c>
      <c r="AS1047" s="71"/>
      <c r="AT1047" s="71" t="s">
        <v>63</v>
      </c>
      <c r="AU1047" s="71"/>
      <c r="AV1047" s="79" t="str" cm="1">
        <f t="array" ref="AV1047">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47" s="79" t="str" cm="1">
        <f t="array" ref="AW1047">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47" s="71" t="str" cm="1">
        <f t="array" ref="AX1047">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47" s="71"/>
      <c r="AZ1047" s="71"/>
      <c r="BA1047" s="22" t="s">
        <v>10581</v>
      </c>
      <c r="BB1047" s="73" t="s">
        <v>10582</v>
      </c>
      <c r="BC1047" s="36"/>
      <c r="BD1047" s="35"/>
    </row>
    <row r="1048" spans="1:56" ht="75" customHeight="1">
      <c r="A1048" s="70">
        <v>1047</v>
      </c>
      <c r="B1048" s="71" t="s">
        <v>10583</v>
      </c>
      <c r="C1048" s="71" t="s">
        <v>735</v>
      </c>
      <c r="D1048" s="71" t="s">
        <v>10584</v>
      </c>
      <c r="E1048" s="71" t="s">
        <v>1478</v>
      </c>
      <c r="F1048" s="71" t="s">
        <v>231</v>
      </c>
      <c r="G1048" s="71" t="s">
        <v>736</v>
      </c>
      <c r="H1048" s="71" t="s">
        <v>217</v>
      </c>
      <c r="I1048" s="71" t="s">
        <v>1147</v>
      </c>
      <c r="J1048" s="71" t="s">
        <v>1432</v>
      </c>
      <c r="K1048" s="71" t="s">
        <v>266</v>
      </c>
      <c r="L1048" s="71" t="s">
        <v>10585</v>
      </c>
      <c r="M1048" s="71" t="s">
        <v>10586</v>
      </c>
      <c r="N1048" s="71"/>
      <c r="O1048" s="71"/>
      <c r="P1048" s="71"/>
      <c r="Q1048" s="71"/>
      <c r="R1048" s="71"/>
      <c r="S1048" s="71"/>
      <c r="T1048" s="71"/>
      <c r="U1048" s="71"/>
      <c r="V1048" s="71"/>
      <c r="W1048" s="71"/>
      <c r="X1048" s="71"/>
      <c r="Y1048" s="71"/>
      <c r="Z1048" s="71"/>
      <c r="AA1048" s="71"/>
      <c r="AB1048" s="71" t="s">
        <v>64</v>
      </c>
      <c r="AC1048" s="71" t="s">
        <v>65</v>
      </c>
      <c r="AD1048" s="71" t="s">
        <v>62</v>
      </c>
      <c r="AE1048" s="71" t="s">
        <v>62</v>
      </c>
      <c r="AF1048" s="71" t="s">
        <v>63</v>
      </c>
      <c r="AG1048" s="71"/>
      <c r="AH1048" s="71" t="s">
        <v>66</v>
      </c>
      <c r="AI1048" s="71" t="s">
        <v>132</v>
      </c>
      <c r="AJ1048" s="71" t="s">
        <v>62</v>
      </c>
      <c r="AK1048" s="71" t="s">
        <v>62</v>
      </c>
      <c r="AL1048" s="71" t="s">
        <v>62</v>
      </c>
      <c r="AM1048" s="71" t="s">
        <v>63</v>
      </c>
      <c r="AN1048" s="71"/>
      <c r="AO1048" s="71"/>
      <c r="AP1048" s="71" t="s">
        <v>10587</v>
      </c>
      <c r="AQ1048" s="71" t="s">
        <v>10588</v>
      </c>
      <c r="AR1048" s="71" t="s">
        <v>62</v>
      </c>
      <c r="AS1048" s="71"/>
      <c r="AT1048" s="71" t="s">
        <v>63</v>
      </c>
      <c r="AU1048" s="71"/>
      <c r="AV1048" s="79" t="str" cm="1">
        <f t="array" ref="AV1048">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48" s="79" t="str" cm="1">
        <f t="array" ref="AW1048">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48" s="71" t="str" cm="1">
        <f t="array" ref="AX1048">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48" s="71"/>
      <c r="AZ1048" s="71"/>
      <c r="BA1048" s="22" t="s">
        <v>10589</v>
      </c>
      <c r="BB1048" s="73" t="s">
        <v>10590</v>
      </c>
      <c r="BC1048" s="36"/>
      <c r="BD1048" s="35"/>
    </row>
    <row r="1049" spans="1:56" ht="75" customHeight="1">
      <c r="A1049" s="70">
        <v>1048</v>
      </c>
      <c r="B1049" s="71" t="s">
        <v>10082</v>
      </c>
      <c r="C1049" s="71" t="s">
        <v>735</v>
      </c>
      <c r="D1049" s="71" t="s">
        <v>10591</v>
      </c>
      <c r="E1049" s="71" t="s">
        <v>4413</v>
      </c>
      <c r="F1049" s="71" t="s">
        <v>231</v>
      </c>
      <c r="G1049" s="71" t="s">
        <v>736</v>
      </c>
      <c r="H1049" s="71" t="s">
        <v>217</v>
      </c>
      <c r="I1049" s="71" t="s">
        <v>194</v>
      </c>
      <c r="J1049" s="71" t="s">
        <v>1432</v>
      </c>
      <c r="K1049" s="71" t="s">
        <v>315</v>
      </c>
      <c r="L1049" s="71" t="s">
        <v>10592</v>
      </c>
      <c r="M1049" s="71" t="s">
        <v>10593</v>
      </c>
      <c r="N1049" s="71"/>
      <c r="O1049" s="71"/>
      <c r="P1049" s="71"/>
      <c r="Q1049" s="71"/>
      <c r="R1049" s="71"/>
      <c r="S1049" s="71"/>
      <c r="T1049" s="71"/>
      <c r="U1049" s="71"/>
      <c r="V1049" s="71"/>
      <c r="W1049" s="71"/>
      <c r="X1049" s="71"/>
      <c r="Y1049" s="71"/>
      <c r="Z1049" s="71"/>
      <c r="AA1049" s="71"/>
      <c r="AB1049" s="71" t="s">
        <v>64</v>
      </c>
      <c r="AC1049" s="71" t="s">
        <v>65</v>
      </c>
      <c r="AD1049" s="71" t="s">
        <v>62</v>
      </c>
      <c r="AE1049" s="71" t="s">
        <v>62</v>
      </c>
      <c r="AF1049" s="71" t="s">
        <v>63</v>
      </c>
      <c r="AG1049" s="71"/>
      <c r="AH1049" s="71" t="s">
        <v>66</v>
      </c>
      <c r="AI1049" s="71" t="s">
        <v>63</v>
      </c>
      <c r="AJ1049" s="71" t="s">
        <v>63</v>
      </c>
      <c r="AK1049" s="71" t="s">
        <v>63</v>
      </c>
      <c r="AL1049" s="71" t="s">
        <v>62</v>
      </c>
      <c r="AM1049" s="71" t="s">
        <v>63</v>
      </c>
      <c r="AN1049" s="71"/>
      <c r="AO1049" s="71"/>
      <c r="AP1049" s="71" t="s">
        <v>10086</v>
      </c>
      <c r="AQ1049" s="71" t="s">
        <v>10087</v>
      </c>
      <c r="AR1049" s="71" t="s">
        <v>62</v>
      </c>
      <c r="AS1049" s="71"/>
      <c r="AT1049" s="71" t="s">
        <v>63</v>
      </c>
      <c r="AU1049" s="71"/>
      <c r="AV1049" s="79" t="str" cm="1">
        <f t="array" ref="AV1049">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49" s="79" t="str" cm="1">
        <f t="array" ref="AW1049">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49" s="71" t="str" cm="1">
        <f t="array" ref="AX1049">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49" s="71"/>
      <c r="AZ1049" s="71"/>
      <c r="BA1049" s="22" t="s">
        <v>10594</v>
      </c>
      <c r="BB1049" s="73" t="s">
        <v>10089</v>
      </c>
      <c r="BC1049" s="36"/>
      <c r="BD1049" s="35"/>
    </row>
    <row r="1050" spans="1:56" ht="75" customHeight="1">
      <c r="A1050" s="70">
        <v>1049</v>
      </c>
      <c r="B1050" s="71" t="s">
        <v>10595</v>
      </c>
      <c r="C1050" s="71" t="s">
        <v>735</v>
      </c>
      <c r="D1050" s="71" t="s">
        <v>10596</v>
      </c>
      <c r="E1050" s="71" t="s">
        <v>1452</v>
      </c>
      <c r="F1050" s="71" t="s">
        <v>231</v>
      </c>
      <c r="G1050" s="71" t="s">
        <v>736</v>
      </c>
      <c r="H1050" s="71" t="s">
        <v>217</v>
      </c>
      <c r="I1050" s="71" t="s">
        <v>1215</v>
      </c>
      <c r="J1050" s="71" t="s">
        <v>1432</v>
      </c>
      <c r="K1050" s="71" t="s">
        <v>243</v>
      </c>
      <c r="L1050" s="71" t="s">
        <v>10597</v>
      </c>
      <c r="M1050" s="71" t="s">
        <v>10598</v>
      </c>
      <c r="N1050" s="71"/>
      <c r="O1050" s="71"/>
      <c r="P1050" s="71"/>
      <c r="Q1050" s="71"/>
      <c r="R1050" s="71"/>
      <c r="S1050" s="71"/>
      <c r="T1050" s="71"/>
      <c r="U1050" s="71"/>
      <c r="V1050" s="71"/>
      <c r="W1050" s="71"/>
      <c r="X1050" s="71"/>
      <c r="Y1050" s="71"/>
      <c r="Z1050" s="71"/>
      <c r="AA1050" s="71"/>
      <c r="AB1050" s="71" t="s">
        <v>64</v>
      </c>
      <c r="AC1050" s="71" t="s">
        <v>65</v>
      </c>
      <c r="AD1050" s="71" t="s">
        <v>62</v>
      </c>
      <c r="AE1050" s="71" t="s">
        <v>62</v>
      </c>
      <c r="AF1050" s="71" t="s">
        <v>63</v>
      </c>
      <c r="AG1050" s="71"/>
      <c r="AH1050" s="71" t="s">
        <v>85</v>
      </c>
      <c r="AI1050" s="71" t="s">
        <v>63</v>
      </c>
      <c r="AJ1050" s="71" t="s">
        <v>63</v>
      </c>
      <c r="AK1050" s="71" t="s">
        <v>63</v>
      </c>
      <c r="AL1050" s="71" t="s">
        <v>62</v>
      </c>
      <c r="AM1050" s="71" t="s">
        <v>63</v>
      </c>
      <c r="AN1050" s="71"/>
      <c r="AO1050" s="71"/>
      <c r="AP1050" s="71" t="s">
        <v>10599</v>
      </c>
      <c r="AQ1050" s="71" t="s">
        <v>1215</v>
      </c>
      <c r="AR1050" s="71" t="s">
        <v>62</v>
      </c>
      <c r="AS1050" s="71"/>
      <c r="AT1050" s="71" t="s">
        <v>63</v>
      </c>
      <c r="AU1050" s="71"/>
      <c r="AV1050" s="79" t="str" cm="1">
        <f t="array" ref="AV1050">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50" s="79" t="str" cm="1">
        <f t="array" ref="AW1050">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50" s="71" t="str" cm="1">
        <f t="array" ref="AX1050">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50" s="71"/>
      <c r="AZ1050" s="71"/>
      <c r="BA1050" s="22" t="s">
        <v>10600</v>
      </c>
      <c r="BB1050" s="73" t="s">
        <v>7048</v>
      </c>
      <c r="BC1050" s="36"/>
      <c r="BD1050" s="35"/>
    </row>
    <row r="1051" spans="1:56" ht="75" customHeight="1">
      <c r="A1051" s="70">
        <v>1050</v>
      </c>
      <c r="B1051" s="71" t="s">
        <v>10601</v>
      </c>
      <c r="C1051" s="71" t="s">
        <v>735</v>
      </c>
      <c r="D1051" s="71" t="s">
        <v>10602</v>
      </c>
      <c r="E1051" s="71" t="s">
        <v>1430</v>
      </c>
      <c r="F1051" s="71" t="s">
        <v>231</v>
      </c>
      <c r="G1051" s="71" t="s">
        <v>736</v>
      </c>
      <c r="H1051" s="71" t="s">
        <v>217</v>
      </c>
      <c r="I1051" s="71" t="s">
        <v>1215</v>
      </c>
      <c r="J1051" s="71" t="s">
        <v>1432</v>
      </c>
      <c r="K1051" s="71" t="s">
        <v>243</v>
      </c>
      <c r="L1051" s="71" t="s">
        <v>10603</v>
      </c>
      <c r="M1051" s="71" t="s">
        <v>10604</v>
      </c>
      <c r="N1051" s="71"/>
      <c r="O1051" s="71"/>
      <c r="P1051" s="71"/>
      <c r="Q1051" s="71"/>
      <c r="R1051" s="71"/>
      <c r="S1051" s="71"/>
      <c r="T1051" s="71"/>
      <c r="U1051" s="71"/>
      <c r="V1051" s="71"/>
      <c r="W1051" s="71"/>
      <c r="X1051" s="71"/>
      <c r="Y1051" s="71"/>
      <c r="Z1051" s="71"/>
      <c r="AA1051" s="71"/>
      <c r="AB1051" s="71" t="s">
        <v>64</v>
      </c>
      <c r="AC1051" s="71" t="s">
        <v>65</v>
      </c>
      <c r="AD1051" s="71" t="s">
        <v>62</v>
      </c>
      <c r="AE1051" s="71" t="s">
        <v>62</v>
      </c>
      <c r="AF1051" s="71" t="s">
        <v>63</v>
      </c>
      <c r="AG1051" s="71"/>
      <c r="AH1051" s="71" t="s">
        <v>66</v>
      </c>
      <c r="AI1051" s="71" t="s">
        <v>63</v>
      </c>
      <c r="AJ1051" s="71" t="s">
        <v>63</v>
      </c>
      <c r="AK1051" s="71" t="s">
        <v>63</v>
      </c>
      <c r="AL1051" s="71" t="s">
        <v>62</v>
      </c>
      <c r="AM1051" s="71" t="s">
        <v>63</v>
      </c>
      <c r="AN1051" s="71"/>
      <c r="AO1051" s="71"/>
      <c r="AP1051" s="71" t="s">
        <v>10605</v>
      </c>
      <c r="AQ1051" s="71" t="s">
        <v>1215</v>
      </c>
      <c r="AR1051" s="71" t="s">
        <v>62</v>
      </c>
      <c r="AS1051" s="71"/>
      <c r="AT1051" s="71" t="s">
        <v>63</v>
      </c>
      <c r="AU1051" s="71"/>
      <c r="AV1051" s="79" t="str" cm="1">
        <f t="array" ref="AV1051">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51" s="79" t="str" cm="1">
        <f t="array" ref="AW1051">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51" s="71" t="str" cm="1">
        <f t="array" ref="AX1051">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51" s="71"/>
      <c r="AZ1051" s="71"/>
      <c r="BA1051" s="71" t="s">
        <v>10606</v>
      </c>
      <c r="BB1051" s="73" t="s">
        <v>10607</v>
      </c>
      <c r="BC1051" s="36"/>
      <c r="BD1051" s="35"/>
    </row>
    <row r="1052" spans="1:56" ht="75" customHeight="1">
      <c r="A1052" s="70">
        <v>1051</v>
      </c>
      <c r="B1052" s="71" t="s">
        <v>10608</v>
      </c>
      <c r="C1052" s="71" t="s">
        <v>10609</v>
      </c>
      <c r="D1052" s="71" t="s">
        <v>10610</v>
      </c>
      <c r="E1052" s="71" t="s">
        <v>1461</v>
      </c>
      <c r="F1052" s="71" t="s">
        <v>54</v>
      </c>
      <c r="G1052" s="71" t="s">
        <v>125</v>
      </c>
      <c r="H1052" s="71" t="s">
        <v>233</v>
      </c>
      <c r="I1052" s="71" t="s">
        <v>608</v>
      </c>
      <c r="J1052" s="71" t="s">
        <v>1432</v>
      </c>
      <c r="K1052" s="71" t="s">
        <v>266</v>
      </c>
      <c r="L1052" s="71" t="s">
        <v>10611</v>
      </c>
      <c r="M1052" s="71" t="s">
        <v>10612</v>
      </c>
      <c r="N1052" s="71" t="s">
        <v>1442</v>
      </c>
      <c r="O1052" s="71" t="s">
        <v>1668</v>
      </c>
      <c r="P1052" s="71" t="s">
        <v>155</v>
      </c>
      <c r="Q1052" s="71" t="s">
        <v>155</v>
      </c>
      <c r="R1052" s="71" t="s">
        <v>1669</v>
      </c>
      <c r="S1052" s="71" t="s">
        <v>62</v>
      </c>
      <c r="T1052" s="71" t="s">
        <v>62</v>
      </c>
      <c r="U1052" s="71" t="s">
        <v>62</v>
      </c>
      <c r="V1052" s="71" t="s">
        <v>62</v>
      </c>
      <c r="W1052" s="71" t="s">
        <v>63</v>
      </c>
      <c r="X1052" s="71" t="s">
        <v>63</v>
      </c>
      <c r="Y1052" s="71" t="s">
        <v>62</v>
      </c>
      <c r="Z1052" s="71" t="s">
        <v>62</v>
      </c>
      <c r="AA1052" s="71" t="s">
        <v>62</v>
      </c>
      <c r="AB1052" s="71" t="s">
        <v>142</v>
      </c>
      <c r="AC1052" s="71" t="s">
        <v>84</v>
      </c>
      <c r="AD1052" s="71" t="s">
        <v>62</v>
      </c>
      <c r="AE1052" s="71" t="s">
        <v>62</v>
      </c>
      <c r="AF1052" s="71" t="s">
        <v>62</v>
      </c>
      <c r="AG1052" s="71" t="s">
        <v>63</v>
      </c>
      <c r="AH1052" s="71" t="s">
        <v>85</v>
      </c>
      <c r="AI1052" s="71" t="s">
        <v>63</v>
      </c>
      <c r="AJ1052" s="71" t="s">
        <v>63</v>
      </c>
      <c r="AK1052" s="71" t="s">
        <v>63</v>
      </c>
      <c r="AL1052" s="71" t="s">
        <v>62</v>
      </c>
      <c r="AM1052" s="71" t="s">
        <v>63</v>
      </c>
      <c r="AN1052" s="71"/>
      <c r="AO1052" s="71" t="s">
        <v>10613</v>
      </c>
      <c r="AP1052" s="71" t="s">
        <v>769</v>
      </c>
      <c r="AQ1052" s="71" t="s">
        <v>608</v>
      </c>
      <c r="AR1052" s="71" t="s">
        <v>62</v>
      </c>
      <c r="AS1052" s="71" t="s">
        <v>10614</v>
      </c>
      <c r="AT1052" s="71" t="s">
        <v>62</v>
      </c>
      <c r="AU1052" s="71" t="s">
        <v>72</v>
      </c>
      <c r="AV1052" s="79" t="str" cm="1">
        <f t="array" ref="AV1052">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52" s="79" t="str" cm="1">
        <f t="array" ref="AW1052">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52" s="71" t="str" cm="1">
        <f t="array" ref="AX1052">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1052" s="71" t="s">
        <v>63</v>
      </c>
      <c r="AZ1052" s="71"/>
      <c r="BA1052" s="71" t="s">
        <v>10615</v>
      </c>
      <c r="BB1052" s="73"/>
      <c r="BC1052" s="36"/>
      <c r="BD1052" s="35"/>
    </row>
    <row r="1053" spans="1:56" ht="75" customHeight="1">
      <c r="A1053" s="70">
        <v>1052</v>
      </c>
      <c r="B1053" s="71" t="s">
        <v>10616</v>
      </c>
      <c r="C1053" s="71" t="s">
        <v>381</v>
      </c>
      <c r="D1053" s="71" t="s">
        <v>10617</v>
      </c>
      <c r="E1053" s="71" t="s">
        <v>1575</v>
      </c>
      <c r="F1053" s="71" t="s">
        <v>54</v>
      </c>
      <c r="G1053" s="71" t="s">
        <v>201</v>
      </c>
      <c r="H1053" s="71" t="s">
        <v>217</v>
      </c>
      <c r="I1053" s="71" t="s">
        <v>194</v>
      </c>
      <c r="J1053" s="71" t="s">
        <v>1432</v>
      </c>
      <c r="K1053" s="71" t="s">
        <v>315</v>
      </c>
      <c r="L1053" s="71" t="s">
        <v>10618</v>
      </c>
      <c r="M1053" s="71" t="s">
        <v>10619</v>
      </c>
      <c r="N1053" s="71" t="s">
        <v>4760</v>
      </c>
      <c r="O1053" s="71" t="s">
        <v>1506</v>
      </c>
      <c r="P1053" s="71" t="s">
        <v>60</v>
      </c>
      <c r="Q1053" s="71" t="s">
        <v>431</v>
      </c>
      <c r="R1053" s="71" t="s">
        <v>189</v>
      </c>
      <c r="S1053" s="71" t="s">
        <v>62</v>
      </c>
      <c r="T1053" s="71" t="s">
        <v>62</v>
      </c>
      <c r="U1053" s="71" t="s">
        <v>62</v>
      </c>
      <c r="V1053" s="71" t="s">
        <v>62</v>
      </c>
      <c r="W1053" s="71" t="s">
        <v>63</v>
      </c>
      <c r="X1053" s="71" t="s">
        <v>62</v>
      </c>
      <c r="Y1053" s="71" t="s">
        <v>62</v>
      </c>
      <c r="Z1053" s="71" t="s">
        <v>63</v>
      </c>
      <c r="AA1053" s="71" t="s">
        <v>63</v>
      </c>
      <c r="AB1053" s="71" t="s">
        <v>142</v>
      </c>
      <c r="AC1053" s="71" t="s">
        <v>65</v>
      </c>
      <c r="AD1053" s="71" t="s">
        <v>62</v>
      </c>
      <c r="AE1053" s="71" t="s">
        <v>62</v>
      </c>
      <c r="AF1053" s="71" t="s">
        <v>63</v>
      </c>
      <c r="AG1053" s="71" t="s">
        <v>63</v>
      </c>
      <c r="AH1053" s="71" t="s">
        <v>85</v>
      </c>
      <c r="AI1053" s="71" t="s">
        <v>63</v>
      </c>
      <c r="AJ1053" s="71" t="s">
        <v>62</v>
      </c>
      <c r="AK1053" s="71" t="s">
        <v>62</v>
      </c>
      <c r="AL1053" s="71" t="s">
        <v>63</v>
      </c>
      <c r="AM1053" s="71" t="s">
        <v>62</v>
      </c>
      <c r="AN1053" s="71" t="s">
        <v>10620</v>
      </c>
      <c r="AO1053" s="71" t="s">
        <v>10621</v>
      </c>
      <c r="AP1053" s="71" t="s">
        <v>10622</v>
      </c>
      <c r="AQ1053" s="71" t="s">
        <v>10623</v>
      </c>
      <c r="AR1053" s="71" t="s">
        <v>132</v>
      </c>
      <c r="AS1053" s="71"/>
      <c r="AT1053" s="71" t="s">
        <v>63</v>
      </c>
      <c r="AU1053" s="71" t="s">
        <v>72</v>
      </c>
      <c r="AV1053" s="79" t="str" cm="1">
        <f t="array" ref="AV1053">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53" s="79" t="str" cm="1">
        <f t="array" ref="AW1053">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53" s="71" t="str" cm="1">
        <f t="array" ref="AX1053">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not_stated</v>
      </c>
      <c r="AY1053" s="71" t="s">
        <v>63</v>
      </c>
      <c r="AZ1053" s="71"/>
      <c r="BA1053" s="22" t="s">
        <v>10624</v>
      </c>
      <c r="BB1053" s="73" t="s">
        <v>10625</v>
      </c>
      <c r="BC1053" s="36"/>
      <c r="BD1053" s="35"/>
    </row>
    <row r="1054" spans="1:56" ht="75" customHeight="1">
      <c r="A1054" s="90">
        <v>1053</v>
      </c>
      <c r="B1054" s="81" t="s">
        <v>1909</v>
      </c>
      <c r="C1054" s="81" t="s">
        <v>735</v>
      </c>
      <c r="D1054" s="81" t="s">
        <v>10626</v>
      </c>
      <c r="E1054" s="81" t="s">
        <v>1452</v>
      </c>
      <c r="F1054" s="81" t="s">
        <v>231</v>
      </c>
      <c r="G1054" s="81" t="s">
        <v>736</v>
      </c>
      <c r="H1054" s="81" t="s">
        <v>217</v>
      </c>
      <c r="I1054" s="81" t="s">
        <v>285</v>
      </c>
      <c r="J1054" s="81" t="s">
        <v>1432</v>
      </c>
      <c r="K1054" s="81" t="s">
        <v>279</v>
      </c>
      <c r="L1054" s="81" t="s">
        <v>10627</v>
      </c>
      <c r="M1054" s="81" t="s">
        <v>10628</v>
      </c>
      <c r="N1054" s="81"/>
      <c r="O1054" s="81"/>
      <c r="P1054" s="81"/>
      <c r="Q1054" s="81"/>
      <c r="R1054" s="81"/>
      <c r="S1054" s="81"/>
      <c r="T1054" s="81"/>
      <c r="U1054" s="81"/>
      <c r="V1054" s="81"/>
      <c r="W1054" s="81"/>
      <c r="X1054" s="81"/>
      <c r="Y1054" s="81"/>
      <c r="Z1054" s="81"/>
      <c r="AA1054" s="81"/>
      <c r="AB1054" s="81" t="s">
        <v>64</v>
      </c>
      <c r="AC1054" s="81" t="s">
        <v>65</v>
      </c>
      <c r="AD1054" s="81" t="s">
        <v>62</v>
      </c>
      <c r="AE1054" s="81" t="s">
        <v>62</v>
      </c>
      <c r="AF1054" s="81" t="s">
        <v>63</v>
      </c>
      <c r="AG1054" s="81"/>
      <c r="AH1054" s="81" t="s">
        <v>66</v>
      </c>
      <c r="AI1054" s="81" t="s">
        <v>63</v>
      </c>
      <c r="AJ1054" s="81" t="s">
        <v>63</v>
      </c>
      <c r="AK1054" s="81" t="s">
        <v>63</v>
      </c>
      <c r="AL1054" s="81" t="s">
        <v>62</v>
      </c>
      <c r="AM1054" s="81" t="s">
        <v>63</v>
      </c>
      <c r="AN1054" s="81"/>
      <c r="AO1054" s="81"/>
      <c r="AP1054" s="81" t="s">
        <v>10629</v>
      </c>
      <c r="AQ1054" s="81" t="s">
        <v>10630</v>
      </c>
      <c r="AR1054" s="81" t="s">
        <v>62</v>
      </c>
      <c r="AS1054" s="81"/>
      <c r="AT1054" s="81" t="s">
        <v>63</v>
      </c>
      <c r="AU1054" s="81"/>
      <c r="AV1054" s="79" t="str" cm="1">
        <f t="array" ref="AV1054">IF(ISNUMBER(Table3[[#This Row],[cost_of_capital]]),Table3[[#This Row],[cost_of_capital]],IF(OR(Table3[[#This Row],[cost_of_capital]]="",Table3[[#This Row],[cost_of_capital]]="not_stated"),"",IFERROR(MIN(_xlfn.LET(_xlpm.v,Table3[[#This Row],[cost_of_capital]],_xlpm.parts,_xlfn.TEXTSPLIT(_xlpm.v,{" ","-",",","%","(",")","/",";"},,TRUE),_xlpm.n,IFERROR(_xlfn.NUMBERVALUE(_xlpm.parts,"."),""),_xlfn._xlws.FILTER(_xlpm.n,ISNUMBER(_xlpm.n),"")))/100,"")))</f>
        <v/>
      </c>
      <c r="AW1054" s="79" t="str" cm="1">
        <f t="array" ref="AW1054">IF(ISNUMBER(Table3[[#This Row],[cost_of_capital]]),Table3[[#This Row],[cost_of_capital]],IF(OR(Table3[[#This Row],[cost_of_capital]]="",Table3[[#This Row],[cost_of_capital]]="not_stated"),"",IFERROR(MAX(_xlfn.LET(_xlpm.v,Table3[[#This Row],[cost_of_capital]],_xlpm.parts,_xlfn.TEXTSPLIT(_xlpm.v,{" ","-",",","%","(",")","/",";"},,TRUE),_xlpm.n,IFERROR(_xlfn.NUMBERVALUE(_xlpm.parts,"."),""),_xlfn._xlws.FILTER(_xlpm.n,ISNUMBER(_xlpm.n),"")))/100,"")))</f>
        <v/>
      </c>
      <c r="AX1054" s="71" t="str" cm="1">
        <f t="array" ref="AX1054">IF(Table3[[#This Row],[cost_of_capital]]="","",IF(Table3[[#This Row],[cost_of_capital]]="not_stated","not_stated",IF(ISNUMBER(Table3[[#This Row],[cost_of_capital]]),"single",IFERROR(IF(COUNT(_xlfn.LET(_xlpm.v,Table3[[#This Row],[cost_of_capital]],_xlpm.parts,_xlfn.TEXTSPLIT(_xlpm.v,{" ","-",",","%","(",")","/",";"},,TRUE),_xlpm.n,IFERROR(_xlfn.NUMBERVALUE(_xlpm.parts,"."),""),_xlfn._xlws.FILTER(_xlpm.n,ISNUMBER(_xlpm.n),"")))&lt;=1,"single",IF(OR(ISNUMBER(SEARCH("-",Table3[[#This Row],[cost_of_capital]])),ISNUMBER(SEARCH(" to ",Table3[[#This Row],[cost_of_capital]]))),"range","multiple")),"check"))))</f>
        <v/>
      </c>
      <c r="AY1054" s="81"/>
      <c r="AZ1054" s="81"/>
      <c r="BA1054" s="91" t="s">
        <v>10631</v>
      </c>
      <c r="BB1054" s="75" t="s">
        <v>10527</v>
      </c>
      <c r="BC1054" s="36"/>
      <c r="BD1054" s="35"/>
    </row>
  </sheetData>
  <phoneticPr fontId="14" type="noConversion"/>
  <dataValidations count="59">
    <dataValidation type="list" allowBlank="1" showInputMessage="1" showErrorMessage="1" errorTitle="Invalid entry" error="Select: optimization, simulation, accounting, or hybrid." sqref="Q3:Q14 Q16:Q75" xr:uid="{00308F80-7BCD-4A87-824B-5FE5458AA2B0}">
      <formula1>"optimization,simulation,accounting,hybrid"</formula1>
    </dataValidation>
    <dataValidation type="list" allowBlank="1" showInputMessage="1" showErrorMessage="1" errorTitle="Invalid entry" error="Select yes, no, or partial for informal_economy." sqref="AJ6:AL6 AJ5:AM5 AJ9:AK10 AJ74:AM74 AI2:AI75 AI102:AI226" xr:uid="{55219AB6-A1B0-4F50-949D-378A2DD3BA11}">
      <formula1>"yes,no,partial"</formula1>
    </dataValidation>
    <dataValidation type="list" allowBlank="1" showInputMessage="1" showErrorMessage="1" errorTitle="Invalid entry" error="Select yes, no, or partial for biomass_charcoal." sqref="AJ2:AK4 AJ7:AK8 AJ102:AK102 AF108:AG108 AL108 AJ103:AJ137 AK109:AM137 AJ11:AK61 AJ138:AM226" xr:uid="{3A0C4101-669B-4590-846E-CD50D0B13C9C}">
      <formula1>"yes,no,partial"</formula1>
    </dataValidation>
    <dataValidation type="list" allowBlank="1" showInputMessage="1" showErrorMessage="1" errorTitle="Invalid entry" error="Select yes, no, or partial for power_reliability." sqref="AL2:AL4 AL102 AL7:AL61" xr:uid="{C7C885AD-ECFA-4130-9C54-B88503C3376C}">
      <formula1>"yes,no,partial"</formula1>
    </dataValidation>
    <dataValidation type="list" allowBlank="1" showInputMessage="1" showErrorMessage="1" errorTitle="Invalid entry" error="Select yes, no, or partial for urbanization." sqref="AM2:AM4 AM102 AM6:AM61" xr:uid="{68A69502-8FAA-4610-AD12-9100513AD920}">
      <formula1>"yes,no,partial"</formula1>
    </dataValidation>
    <dataValidation type="list" allowBlank="1" showInputMessage="1" showErrorMessage="1" errorTitle="Invalid entry" error="Select a power pool or 'none'." sqref="K4" xr:uid="{28E6BEFC-B954-409C-AB7C-78E9E8C955DA}">
      <mc:AlternateContent xmlns:x12ac="http://schemas.microsoft.com/office/spreadsheetml/2011/1/ac" xmlns:mc="http://schemas.openxmlformats.org/markup-compatibility/2006">
        <mc:Choice Requires="x12ac">
          <x12ac:list>WAPP,EAPP,CAPP,SAPP,NAPP,COMELEC,"WAPP, SAPP",none</x12ac:list>
        </mc:Choice>
        <mc:Fallback>
          <formula1>"WAPP,EAPP,CAPP,SAPP,NAPP,COMELEC,WAPP, SAPP,none"</formula1>
        </mc:Fallback>
      </mc:AlternateContent>
    </dataValidation>
    <dataValidation type="list" allowBlank="1" showInputMessage="1" showErrorMessage="1" errorTitle="Invalid entry" error="Select a power pool or 'none'." sqref="K2:K3 K5:K10" xr:uid="{5C404FCF-FE85-4C80-8F43-13D08EAD1C32}">
      <mc:AlternateContent xmlns:x12ac="http://schemas.microsoft.com/office/spreadsheetml/2011/1/ac" xmlns:mc="http://schemas.openxmlformats.org/markup-compatibility/2006">
        <mc:Choice Requires="x12ac">
          <x12ac:list>WAPP,EAPP,CAPP,SAPP,NAPP,COMELEC,none,"WAPP,SAPP,EAPP,CAPP,COMELEC"</x12ac:list>
        </mc:Choice>
        <mc:Fallback>
          <formula1>"WAPP,EAPP,CAPP,SAPP,NAPP,COMELEC,none,WAPP,SAPP,EAPP,CAPP,COMELEC"</formula1>
        </mc:Fallback>
      </mc:AlternateContent>
    </dataValidation>
    <dataValidation type="list" allowBlank="1" showInputMessage="1" showErrorMessage="1" errorTitle="Invalid entry" error="Select a power pool or 'none'." sqref="K53:K61 K11:K51" xr:uid="{1966D9BB-C323-4BBF-A0F8-2965B6A8DCBB}">
      <formula1>"WAPP,EAPP,CAPP,SAPP,NAPP,COMELEC,none"</formula1>
    </dataValidation>
    <dataValidation type="list" allowBlank="1" showInputMessage="1" showErrorMessage="1" errorTitle="Invalid entry" error="Select yes or no for sdg_7." sqref="AE9:AF10 AE106:AG106 AK106:AM106 AK107:AK108 AM108 AE109:AF137 AD106:AD137 AD2:AD75 AD138:AF226" xr:uid="{2F5516AA-225F-4FD5-8426-93A001462FC8}">
      <formula1>"yes,no"</formula1>
    </dataValidation>
    <dataValidation type="list" allowBlank="1" showInputMessage="1" showErrorMessage="1" errorTitle="Invalid entry" error="Select yes or no for sdg_13." sqref="AE2:AE8 AE11:AE61" xr:uid="{E39770EF-F840-4A81-B016-E347B5BB7FFD}">
      <formula1>"yes,no"</formula1>
    </dataValidation>
    <dataValidation type="list" allowBlank="1" showInputMessage="1" showErrorMessage="1" errorTitle="Invalid entry" error="Select yes or no for ndc_mention." sqref="AF2:AF8 AG2:AG10 AF11:AG61" xr:uid="{E2C2E3A3-2D82-49D3-9F17-CCFC2C58E2F8}">
      <formula1>"yes,no"</formula1>
    </dataValidation>
    <dataValidation type="list" allowBlank="1" showInputMessage="1" showErrorMessage="1" errorTitle="Invalid entry" error="Select a power pool or 'none'." sqref="K52" xr:uid="{CA273330-B1AB-4DC5-87D5-B20D6034C62A}">
      <mc:AlternateContent xmlns:x12ac="http://schemas.microsoft.com/office/spreadsheetml/2011/1/ac" xmlns:mc="http://schemas.openxmlformats.org/markup-compatibility/2006">
        <mc:Choice Requires="x12ac">
          <x12ac:list>WAPP,EAPP,CAPP,SAPP,NAPP,COMELEC,none,"WAPP,CAPP,EAPP,SAPP"</x12ac:list>
        </mc:Choice>
        <mc:Fallback>
          <formula1>"WAPP,EAPP,CAPP,SAPP,NAPP,COMELEC,none,WAPP,CAPP,EAPP,SAPP"</formula1>
        </mc:Fallback>
      </mc:AlternateContent>
    </dataValidation>
    <dataValidation type="list" allowBlank="1" showInputMessage="1" showErrorMessage="1" errorTitle="Invalid entry" error="Select: optimization, simulation, accounting, or hybrid." sqref="Q2" xr:uid="{23A96435-0F08-4A86-B99E-AAAD1D783B83}">
      <formula1>"optimization,simulation,accounting,Econometric,Economic Equilibrium, Spreadsheet/Toolbox,Backcasting,Multi_Criteria,hybrid"</formula1>
    </dataValidation>
    <dataValidation type="list" allowBlank="1" showInputMessage="1" showErrorMessage="1" errorTitle="Invalid entry" error="Select: bottom-up, top-down, or hybrid." sqref="R2:R4 R6:R87 R89:R226" xr:uid="{0B6492A9-9782-45D3-A8D5-24121C73D603}">
      <formula1>"Linear_programming,mixed-integer_programming,dynamic_programming,stochastic,other"</formula1>
    </dataValidation>
    <dataValidation type="list" allowBlank="1" showInputMessage="1" showErrorMessage="1" errorTitle="Invalid entry" error="Select: optimization, simulation, accounting, or hybrid." sqref="R2:R4 R6:R87 R89:R226" xr:uid="{14863E2B-2038-44FF-8F4F-908B9BDC48CA}">
      <formula1>"linear,mixed-integer,dynamic,stochastic,other"</formula1>
    </dataValidation>
    <dataValidation type="list" allowBlank="1" showInputMessage="1" showErrorMessage="1" errorTitle="Invalid entry" error="Select: bottom-up, top-down, or hybrid." sqref="R5" xr:uid="{2A663396-9CE4-41E7-B029-061E034A88B7}">
      <formula1>"Linear_programming,mixed-integer_programming,dynamic_programming,stochastic,not_stated,other"</formula1>
    </dataValidation>
    <dataValidation type="list" allowBlank="1" showInputMessage="1" showErrorMessage="1" errorTitle="Invalid entry" error="Select: optimization, simulation, accounting, or hybrid." sqref="R5" xr:uid="{BD09BEBC-460E-4C8F-BB83-1D52B9C40635}">
      <formula1>"linear,mixed-integer,dynamic,stochastic,other,not_stated"</formula1>
    </dataValidation>
    <dataValidation type="list" allowBlank="1" showInputMessage="1" showErrorMessage="1" errorTitle="Invalid entry" error="Select: optimization, simulation, accounting, or hybrid." sqref="Q15" xr:uid="{6FA01D0A-22C2-445A-8EF3-428503D97AA1}">
      <formula1>"optimization,simulation,accounting,hybrid,multi-criteria"</formula1>
    </dataValidation>
    <dataValidation type="list" allowBlank="1" showInputMessage="1" showErrorMessage="1" errorTitle="Invalid entry" error="Select: electricity, full_energy, or power_heat." sqref="AB2:AB39" xr:uid="{F866C97B-7F01-44E2-95A7-C47130F8AA90}">
      <formula1>"electricity,full_energy,power_heat"</formula1>
    </dataValidation>
    <dataValidation type="list" allowBlank="1" showInputMessage="1" showErrorMessage="1" errorTitle="Invalid entry" error="Select yes or no for h2." sqref="Z64:AA64 Z67:AA67 Z69:AA74 Z2:AA62" xr:uid="{307AFB60-4C80-4E04-8271-0B0158373C1B}">
      <formula1>"yes,no"</formula1>
    </dataValidation>
    <dataValidation type="list" allowBlank="1" showInputMessage="1" showErrorMessage="1" errorTitle="Invalid entry" error="Select yes or no for hydro." sqref="T63:AA63 T62 T65:AA66 T68:AA68 T75:AA75 S2:S75" xr:uid="{278E167A-BACB-4DD3-B7B9-6600AAFB3440}">
      <formula1>"yes,no"</formula1>
    </dataValidation>
    <dataValidation type="list" allowBlank="1" showInputMessage="1" showErrorMessage="1" errorTitle="Invalid entry" error="Select yes or no for wind." sqref="U64 U67 U69:U74 U2:U62" xr:uid="{81C97875-DF54-4886-B4FB-D18A953536E2}">
      <formula1>"yes,no"</formula1>
    </dataValidation>
    <dataValidation type="list" allowBlank="1" showInputMessage="1" showErrorMessage="1" errorTitle="Invalid entry" error="Select yes or no for biomass." sqref="V64 V67 V69:V74 V2:V62" xr:uid="{04D12EE6-9B19-4CE4-A94C-8E888C1AC9B3}">
      <formula1>"yes,no"</formula1>
    </dataValidation>
    <dataValidation type="list" allowBlank="1" showInputMessage="1" showErrorMessage="1" errorTitle="Invalid entry" error="Select yes or no for nuclear." sqref="W64 W67 W69:W74 W2:W62" xr:uid="{E6C8DECE-709A-4CE2-B673-E6A69E0F933C}">
      <formula1>"yes,no"</formula1>
    </dataValidation>
    <dataValidation type="list" allowBlank="1" showInputMessage="1" showErrorMessage="1" errorTitle="Invalid entry" error="Select yes or no for geothermal." sqref="X64 X67 X69:X74 X2:X62" xr:uid="{34B03D38-4209-4E1B-B6AE-BD0EC8853211}">
      <formula1>"yes,no"</formula1>
    </dataValidation>
    <dataValidation type="list" allowBlank="1" showInputMessage="1" showErrorMessage="1" errorTitle="Invalid entry" error="Select yes or no for fossil." sqref="Y64 Y67 Y69:Y74 Y2:Y62" xr:uid="{D0AE1F58-8581-4684-8225-8FD74600DE61}">
      <formula1>"yes,no"</formula1>
    </dataValidation>
    <dataValidation type="list" allowBlank="1" showInputMessage="1" showErrorMessage="1" errorTitle="Invalid entry" error="Select yes or no for ndc_mention." sqref="AH2:AH75 AH103:AH226" xr:uid="{CA799CB8-4E5D-4DA7-A849-EAEA511B67AD}">
      <formula1>"powering_livelihoods,inclusive industrialisation,urban transitions,cross_cutting,none"</formula1>
    </dataValidation>
    <dataValidation type="list" allowBlank="1" showInputMessage="1" showErrorMessage="1" sqref="F2:F75 G227:G1048576 F100:F1048576" xr:uid="{9F6877D2-E232-49C7-BE75-40CB54A6B8AB}">
      <formula1>"all,full,light,narrative"</formula1>
    </dataValidation>
    <dataValidation type="list" allowBlank="1" showInputMessage="1" showErrorMessage="1" sqref="G76:G84 G100:G141" xr:uid="{C6908775-7BBD-4436-AFA7-5B504ECEC5F6}">
      <formula1>"long_term_planning,rural_electrification,microgrid,dispatch,nexus,economic,geospatial"</formula1>
      <formula2>0</formula2>
    </dataValidation>
    <dataValidation type="list" allowBlank="1" showInputMessage="1" showErrorMessage="1" errorTitle="Invalid entry" error="Select yes or no for hydro." sqref="T84:AA84 S76:S84 S106:W107 T108:W114 V115:AA115 V126:W128 U129:AA129 T115:T123 V116:W123 U115:U121 S108:S161 T126:T161 U130:X161 Z130:Z226 S162:X226" xr:uid="{D9D60998-3E1C-46E3-8D62-5EB1989B7754}">
      <formula1>"yes,no"</formula1>
      <formula2>0</formula2>
    </dataValidation>
    <dataValidation type="list" allowBlank="1" showInputMessage="1" showErrorMessage="1" errorTitle="Invalid entry" error="Select: continental, regional, national, or subnational." sqref="H76:H84" xr:uid="{92D1868D-1DCD-42AD-94CD-ED28ABC2F472}">
      <formula1>"continental,regional,national,subnational"</formula1>
      <formula2>0</formula2>
    </dataValidation>
    <dataValidation type="list" allowBlank="1" showInputMessage="1" showErrorMessage="1" errorTitle="Invalid entry" error="Select: electricity, full_energy, or power_heat." sqref="AB76:AB84" xr:uid="{7FC60718-B7AD-4A00-9E23-3B2156050520}">
      <formula1>"electricity,full_energy,power_heat,other"</formula1>
      <formula2>0</formula2>
    </dataValidation>
    <dataValidation type="list" allowBlank="1" showInputMessage="1" showErrorMessage="1" errorTitle="Invalid entry" error="Select yes, no, or partial for local_ownership." sqref="AT76:AT84 AR108:AR226 AR76:AR84" xr:uid="{70C101AB-3434-409D-BB35-9ED608A4FA51}">
      <formula1>"yes,no,partial"</formula1>
      <formula2>0</formula2>
    </dataValidation>
    <dataValidation type="list" allowBlank="1" showInputMessage="1" showErrorMessage="1" errorTitle="Invalid entry" error="Select yes or no for ndc_mention." sqref="AH76:AH84" xr:uid="{CB35F126-8422-49E6-AA53-CAE7A43FCC08}">
      <formula1>"powering_livelihoods,inclusive industrialisation,urban transitions,cross_cutting,none"</formula1>
      <formula2>0</formula2>
    </dataValidation>
    <dataValidation allowBlank="1" showInputMessage="1" showErrorMessage="1" errorTitle="Invalid entry" error="Select yes, no, or partial for urbanization." sqref="AN76:AP84" xr:uid="{32FE179D-BF55-4BB5-B081-4603D05B7F27}">
      <formula1>0</formula1>
      <formula2>0</formula2>
    </dataValidation>
    <dataValidation type="list" allowBlank="1" showInputMessage="1" showErrorMessage="1" errorTitle="Invalid entry" error="Select: open, proprietary, or mixed." sqref="AC76:AC84" xr:uid="{B0F8B204-4C7F-4E88-B59F-22B6C14DAAA7}">
      <formula1>"open,proprietary,mixed"</formula1>
      <formula2>0</formula2>
    </dataValidation>
    <dataValidation type="list" allowBlank="1" showInputMessage="1" showErrorMessage="1" errorTitle="Invalid entry" error="Select yes or no for fossil." sqref="Y76:Y83" xr:uid="{3B1934B9-3FC8-412E-A3C2-2F77CAC1AC84}">
      <formula1>"yes,no"</formula1>
      <formula2>0</formula2>
    </dataValidation>
    <dataValidation type="list" allowBlank="1" showInputMessage="1" showErrorMessage="1" errorTitle="Invalid entry" error="Select yes or no for geothermal." sqref="X76:X83 X106:AA114 X126:AA128 X116:AA123 AA130:AA226 Y130:Y226" xr:uid="{8C434ECF-52CF-4B0F-BA09-3EEABB97AE47}">
      <formula1>"yes,no"</formula1>
      <formula2>0</formula2>
    </dataValidation>
    <dataValidation type="list" allowBlank="1" showInputMessage="1" showErrorMessage="1" errorTitle="Invalid entry" error="Select yes or no for nuclear." sqref="W76:W83" xr:uid="{FC79CF6B-14E2-4126-846D-BFD1E94BC2C4}">
      <formula1>"yes,no"</formula1>
      <formula2>0</formula2>
    </dataValidation>
    <dataValidation type="list" allowBlank="1" showInputMessage="1" showErrorMessage="1" errorTitle="Invalid entry" error="Select yes or no for biomass." sqref="V76:V83" xr:uid="{0A671579-CC70-4056-A840-D067A342874D}">
      <formula1>"yes,no"</formula1>
      <formula2>0</formula2>
    </dataValidation>
    <dataValidation type="list" allowBlank="1" showInputMessage="1" showErrorMessage="1" errorTitle="Invalid entry" error="Select yes or no for wind." sqref="U76:U83" xr:uid="{00299588-E0F0-4E68-85D9-5FA67DF99CEA}">
      <formula1>"yes,no"</formula1>
      <formula2>0</formula2>
    </dataValidation>
    <dataValidation type="list" allowBlank="1" showInputMessage="1" showErrorMessage="1" errorTitle="Invalid entry" error="Select: bottom-up, top-down, or hybrid." sqref="P76:P84" xr:uid="{BF72986A-E9A6-464F-B6E6-9437C04EC332}">
      <formula1>"bottom-up,top-down,hybrid"</formula1>
      <formula2>0</formula2>
    </dataValidation>
    <dataValidation type="list" allowBlank="1" showInputMessage="1" showErrorMessage="1" errorTitle="Invalid entry" error="Select yes or no for h2." sqref="Z76:AA83" xr:uid="{75F876D2-F993-4C09-A851-794F325A3B34}">
      <formula1>"yes,no"</formula1>
      <formula2>0</formula2>
    </dataValidation>
    <dataValidation type="list" allowBlank="1" showInputMessage="1" showErrorMessage="1" errorTitle="Invalid entry" error="Select: optimization, simulation, accounting, or hybrid." sqref="R88" xr:uid="{31FF74B3-FF01-4B22-936D-03E0ED7ED74E}">
      <formula1>"linear,mixed-integer,dynamic,stochastic,other"</formula1>
      <formula2>0</formula2>
    </dataValidation>
    <dataValidation type="list" allowBlank="1" showInputMessage="1" showErrorMessage="1" errorTitle="Invalid entry" error="Select yes or no for sdg_7." sqref="AD76:AD84" xr:uid="{4CC4FC37-1F4B-4BFB-8FC9-35AA2D7B3479}">
      <formula1>"yes,no"</formula1>
      <formula2>0</formula2>
    </dataValidation>
    <dataValidation type="list" allowBlank="1" showInputMessage="1" showErrorMessage="1" errorTitle="Invalid entry" error="Select yes, no, or partial for informal_economy." sqref="AI76:AI84" xr:uid="{EBAE78E9-3643-41AE-9FE5-DA5DD65532FF}">
      <formula1>"yes,no,partial"</formula1>
      <formula2>0</formula2>
    </dataValidation>
    <dataValidation type="list" allowBlank="1" showInputMessage="1" showErrorMessage="1" sqref="G85:G88 F76:F88 F89:G99" xr:uid="{669798B9-8195-4AB9-B56F-3ADB2C121DC6}">
      <formula1>"all,full,light,narrative"</formula1>
      <formula2>0</formula2>
    </dataValidation>
    <dataValidation type="list" allowBlank="1" showInputMessage="1" showErrorMessage="1" errorTitle="Invalid entry" error="Select: bottom-up, top-down, or hybrid." sqref="P2:P75 P108:P226" xr:uid="{434D687A-5330-4936-A6ED-F934B413F855}">
      <formula1>"bottom-up,top-down,hybrid"</formula1>
    </dataValidation>
    <dataValidation type="list" allowBlank="1" showInputMessage="1" showErrorMessage="1" errorTitle="Invalid entry" error="Select: open, proprietary, or mixed." sqref="AC2:AC75 AC108:AC226" xr:uid="{7DCA1475-36C0-49DA-AE19-54BB0CE09CD4}">
      <formula1>"open,proprietary,mixed"</formula1>
    </dataValidation>
    <dataValidation type="list" allowBlank="1" showInputMessage="1" showErrorMessage="1" errorTitle="Invalid entry" error="Select: electricity, full_energy, or power_heat." sqref="AB40:AB75 AB106:AB226" xr:uid="{7123ADF4-0FC9-4849-8DBD-B91BEB42518F}">
      <formula1>"electricity,full_energy,power_heat,other"</formula1>
    </dataValidation>
    <dataValidation type="list" allowBlank="1" showInputMessage="1" showErrorMessage="1" errorTitle="Invalid entry" error="Select yes or no for solar." sqref="T2:T61" xr:uid="{AA545B15-75FB-421E-ADAD-1B738625CE3B}">
      <formula1>"yes,no"</formula1>
    </dataValidation>
    <dataValidation allowBlank="1" showInputMessage="1" showErrorMessage="1" errorTitle="Invalid entry" error="Select yes, no, or partial for urbanization." sqref="AN2:AP75" xr:uid="{C63269E9-971B-45FA-8D64-37ADA0E009E6}"/>
    <dataValidation type="list" allowBlank="1" showInputMessage="1" showErrorMessage="1" errorTitle="Invalid entry" error="Select yes, no, or partial for local_ownership." sqref="AT2:AT75 AR2:AR75" xr:uid="{F4F59E4A-2948-4638-A6D6-FA45670D2173}">
      <formula1>"yes,no,partial"</formula1>
    </dataValidation>
    <dataValidation type="list" allowBlank="1" showInputMessage="1" showErrorMessage="1" sqref="G2:G75" xr:uid="{09B59387-03C2-46B0-9148-843D396152AD}">
      <formula1>"long_term_planning,rural_electrification,microgrid,dispatch,nexus,economic,geospatial"</formula1>
    </dataValidation>
    <dataValidation type="list" allowBlank="1" showInputMessage="1" showErrorMessage="1" errorTitle="Invalid entry" error="Select: continental, regional, national, or subnational." sqref="H2:H75" xr:uid="{6182A77C-9401-448B-94EF-1D0EE2805FF4}">
      <formula1>"continental,regional,national,subnational"</formula1>
    </dataValidation>
    <dataValidation type="list" allowBlank="1" showInputMessage="1" showErrorMessage="1" sqref="E625:E1048576" xr:uid="{9DD84D1A-63D9-4995-A0D8-FE1A82012B6F}">
      <formula1>"2010,2011,2012,2013"</formula1>
    </dataValidation>
    <dataValidation type="list" allowBlank="1" showInputMessage="1" showErrorMessage="1" sqref="T227:T1048576 Q227:Q1048576 T76:T83 T88:T105 T69:T74 T67 T64 T85:T86" xr:uid="{3A8E473A-A0F6-4D6C-8755-582C043786D8}">
      <formula1>$P$2:$P$1054</formula1>
    </dataValidation>
    <dataValidation type="list" allowBlank="1" showInputMessage="1" showErrorMessage="1" sqref="G142:G226" xr:uid="{6DB73C13-FBA5-4299-8B00-0C4994A4A5E9}">
      <formula1>"long_term_planning,rural_electrification,microgrid,dispatch,nexus,economic,geospatial,other"</formula1>
    </dataValidation>
    <dataValidation type="list" allowBlank="1" showInputMessage="1" showErrorMessage="1" errorTitle="Invalid entry" error="Select: optimization, simulation, accounting, or hybrid." sqref="Q76:Q226" xr:uid="{1E94D298-D3E2-4F6C-89F5-7D085D3D7C38}">
      <formula1>"optimization,simulation,accounting,hybrid"</formula1>
      <formula2>0</formula2>
    </dataValidation>
  </dataValidations>
  <hyperlinks>
    <hyperlink ref="BA2" r:id="rId1" xr:uid="{4C1865E0-BE02-4792-A2F3-AB965C5EF027}"/>
    <hyperlink ref="BA8" r:id="rId2" xr:uid="{5EEDF025-E411-418A-B95A-5F51F5DA527E}"/>
    <hyperlink ref="BA11" r:id="rId3" xr:uid="{DBDB1203-5BCF-44CE-A551-D3A1F202632A}"/>
    <hyperlink ref="BA13" r:id="rId4" xr:uid="{611A7627-DCA1-405A-B19E-DE7B10F58F12}"/>
    <hyperlink ref="BA14" r:id="rId5" xr:uid="{E1D41B83-79A1-4E0B-BF23-C35951C3E14E}"/>
    <hyperlink ref="BA15" r:id="rId6" xr:uid="{F8833AA4-F3B9-4351-9024-3D81DA3CBD8D}"/>
    <hyperlink ref="BA16" r:id="rId7" xr:uid="{170C5E5F-4B3C-4F11-85CA-2BFA18B4CD82}"/>
    <hyperlink ref="BA17" r:id="rId8" xr:uid="{772B52D6-0109-4208-A5DB-932CCD49DAEF}"/>
    <hyperlink ref="BA18" r:id="rId9" xr:uid="{9C953ADB-8170-4CA4-AD60-86F95C972DE6}"/>
    <hyperlink ref="BA19" r:id="rId10" xr:uid="{5C476024-2B46-4370-8C3B-167304ADB986}"/>
    <hyperlink ref="BA20" r:id="rId11" xr:uid="{8574BEA9-20F7-4A9B-98F5-512707492155}"/>
    <hyperlink ref="BA21" r:id="rId12" xr:uid="{5D619EBB-EA02-48B0-A0B2-C9A7E0488C7E}"/>
    <hyperlink ref="BA22" r:id="rId13" xr:uid="{21A673D9-4F7F-4A90-857B-4A46346E56B8}"/>
    <hyperlink ref="BA23" r:id="rId14" xr:uid="{92C83A80-5CEE-4D75-8D3D-85D09122A366}"/>
    <hyperlink ref="BA24" r:id="rId15" xr:uid="{68F35B8A-26C2-4F4A-8EEE-6E8C01DA865A}"/>
    <hyperlink ref="BA25" r:id="rId16" xr:uid="{51E03E53-B923-4B9F-8DE9-004A2AB0BADF}"/>
    <hyperlink ref="BA26" r:id="rId17" xr:uid="{AE7A7B5F-3BCF-41BC-BBAC-0F53DDABCB2A}"/>
    <hyperlink ref="BA27" r:id="rId18" xr:uid="{54369B03-61D4-4AC9-9DC4-B972DB341FC8}"/>
    <hyperlink ref="BA28" r:id="rId19" xr:uid="{FF87ADE0-5B31-4A2E-AFA4-6CBC3F6C9C16}"/>
    <hyperlink ref="BA29" r:id="rId20" xr:uid="{F5C5691D-7517-4B4E-98BE-169F405A89FF}"/>
    <hyperlink ref="BA33" r:id="rId21" xr:uid="{21F08D49-FFD9-4DB1-8823-7E2C9348448D}"/>
    <hyperlink ref="BA41" r:id="rId22" xr:uid="{099603B1-F26E-4D9D-A6D0-992DE2EFC7F7}"/>
    <hyperlink ref="BA44" r:id="rId23" xr:uid="{543E1B3B-3C55-4260-AF1C-19D89E975150}"/>
    <hyperlink ref="BA51" r:id="rId24" xr:uid="{5F810248-F745-4D50-B4A5-CA81936BD8E6}"/>
    <hyperlink ref="BB51" r:id="rId25" xr:uid="{19CF957D-561A-4B3A-8C5D-71F0FCB89753}"/>
    <hyperlink ref="BA53" r:id="rId26" xr:uid="{23A96C7E-AF80-4B18-939E-FC52B6D68625}"/>
    <hyperlink ref="BA57" r:id="rId27" xr:uid="{0D2A886C-2879-4242-87B0-25E7ADC3C077}"/>
    <hyperlink ref="BA3" r:id="rId28" xr:uid="{3A92912F-DE92-452E-8E17-BF0985DB15EA}"/>
    <hyperlink ref="BA4" r:id="rId29" xr:uid="{B258E632-2D6A-4E01-B701-FD64B44DF083}"/>
    <hyperlink ref="BA5" r:id="rId30" xr:uid="{8D7AFC7D-F359-4C8E-94BA-888644E306BC}"/>
    <hyperlink ref="BA6" r:id="rId31" xr:uid="{9F3D45EB-23C6-4DD7-BE56-F26747B48B51}"/>
    <hyperlink ref="BA7" r:id="rId32" xr:uid="{C9E117FE-EEA7-4E9F-BFE9-50737D1E1584}"/>
    <hyperlink ref="BA9" r:id="rId33" xr:uid="{7F85487C-7D3F-410D-BC43-E2CC289D93D5}"/>
    <hyperlink ref="BA10" r:id="rId34" xr:uid="{973720EE-138F-4335-BFF9-36F9106E3821}"/>
    <hyperlink ref="BA12" r:id="rId35" xr:uid="{72D8438D-BE94-4791-A55C-2B9FE6ED7808}"/>
    <hyperlink ref="BA30" r:id="rId36" xr:uid="{A1CAB826-323F-4BD4-9969-5D3BDB13E3B6}"/>
    <hyperlink ref="BA31" r:id="rId37" xr:uid="{2A472ABA-1D1F-4C22-8D79-817B69412479}"/>
    <hyperlink ref="BA32" r:id="rId38" xr:uid="{796EC063-4B1E-41B2-A42C-2C9CB8DFE169}"/>
    <hyperlink ref="BA35" r:id="rId39" xr:uid="{8EB07A29-83DF-4B70-BE23-0310A35B08DA}"/>
    <hyperlink ref="BA36" r:id="rId40" xr:uid="{CD618DDF-0CA0-4CEA-83E1-9810051B1747}"/>
    <hyperlink ref="BA37" r:id="rId41" xr:uid="{8E3A8824-295A-43D3-BD91-EA21DE46F0D3}"/>
    <hyperlink ref="BA38" r:id="rId42" xr:uid="{9E336D48-396A-4045-9DC2-B82BDF00E07B}"/>
    <hyperlink ref="BA39" r:id="rId43" xr:uid="{4EEDA3AC-69E3-48E8-A89D-02A0955DAEC3}"/>
    <hyperlink ref="BA40" r:id="rId44" xr:uid="{A9130D2F-174D-477C-9EEF-1980817D7416}"/>
    <hyperlink ref="BA42" r:id="rId45" xr:uid="{9D4EE56C-B7DF-416A-B08C-18189E43142A}"/>
    <hyperlink ref="BA43" r:id="rId46" xr:uid="{0B7153E9-FB93-4831-9D9D-9E94DF8DCAA5}"/>
    <hyperlink ref="BA45" r:id="rId47" xr:uid="{2AD0C606-E772-4D97-A858-97C777575510}"/>
    <hyperlink ref="BA46" r:id="rId48" xr:uid="{5664F720-1715-42BD-86C8-2A458AA08FB5}"/>
    <hyperlink ref="BA47" r:id="rId49" xr:uid="{F2134AE3-BFF5-4EC3-BC34-C5D0F71292FB}"/>
    <hyperlink ref="BA48" r:id="rId50" xr:uid="{43D33DB7-D0ED-49DA-8CFE-E8E3D0463967}"/>
    <hyperlink ref="BA49" r:id="rId51" xr:uid="{906F91E5-C90F-4655-9706-77641F21CB8B}"/>
    <hyperlink ref="BA52" r:id="rId52" xr:uid="{AAD9E986-D073-4C9C-9961-B70AFA442071}"/>
    <hyperlink ref="BA54" r:id="rId53" xr:uid="{CC4AC11E-C0A9-489E-AEF9-6BF45FF2FC27}"/>
    <hyperlink ref="BA55" r:id="rId54" location="d1e156" display="https://www.tandfonline.com/doi/full/10.1080/15567249.2024.2308843#d1e156" xr:uid="{06B271BB-C217-4CA6-A2FC-5CB972044E1D}"/>
    <hyperlink ref="BA56" r:id="rId55" xr:uid="{3737CD66-F4CE-40FB-9DA5-A4E803EC73FA}"/>
    <hyperlink ref="BA58" r:id="rId56" xr:uid="{72F84442-47FD-43E7-B156-AC3AFE0303BF}"/>
    <hyperlink ref="BA59" r:id="rId57" xr:uid="{B88B1965-28B0-4A0E-9D41-CCF55C9CAFE3}"/>
    <hyperlink ref="BA60" r:id="rId58" xr:uid="{719E0CBA-D30C-4C36-A36C-B5D7987147E7}"/>
    <hyperlink ref="BA61" r:id="rId59" xr:uid="{CA1E616E-61BE-412F-88A7-9345B90042B4}"/>
    <hyperlink ref="BA50" r:id="rId60" xr:uid="{9290C98E-FE57-4E6A-88D4-E2F9CEC35418}"/>
    <hyperlink ref="BA62" r:id="rId61" xr:uid="{01CDC92C-FBAB-41E2-BDF2-039710949F50}"/>
    <hyperlink ref="BB62" r:id="rId62" xr:uid="{AF79F475-47E1-433A-BE48-374712EC2C40}"/>
    <hyperlink ref="BA63" r:id="rId63" xr:uid="{5B4692A8-E259-4C79-AAEF-D1129D86222A}"/>
    <hyperlink ref="BB63" r:id="rId64" xr:uid="{9E6E144C-B5F4-499A-8ED8-7EC6C9B797B8}"/>
    <hyperlink ref="BB64" r:id="rId65" xr:uid="{44E8A23C-1F0B-4A06-A70E-C10FC25C37EB}"/>
    <hyperlink ref="BA64" r:id="rId66" xr:uid="{94A2F107-46CA-4E79-B2A2-BB9DF9D6E333}"/>
    <hyperlink ref="BA65" r:id="rId67" xr:uid="{93ABA5DF-FAE4-460B-B040-3405616DCE52}"/>
    <hyperlink ref="BB65" r:id="rId68" xr:uid="{4375312F-CF0D-4EFE-8F10-3D974CAFCCF7}"/>
    <hyperlink ref="BA66" r:id="rId69" xr:uid="{45B7F2F5-3931-41DC-BD6E-087100534A0C}"/>
    <hyperlink ref="BB66" r:id="rId70" xr:uid="{2B473DB0-A582-4EEA-A737-92A17063C9FD}"/>
    <hyperlink ref="BA67" r:id="rId71" xr:uid="{27FFE6F7-6E53-4D85-8AD2-6E096478B34B}"/>
    <hyperlink ref="BB67" r:id="rId72" xr:uid="{0006B9AB-1F47-4B58-B656-F7314A572D1F}"/>
    <hyperlink ref="BA68" r:id="rId73" xr:uid="{C6E7BF4D-7671-4553-98BF-AF4ABED5793A}"/>
    <hyperlink ref="BA69" r:id="rId74" xr:uid="{C019E8FA-E1AE-4ED0-9E93-E2D76309C5C9}"/>
    <hyperlink ref="BA70" r:id="rId75" xr:uid="{2469B459-B4DB-459C-BD31-AB1BF1430455}"/>
    <hyperlink ref="BB70" r:id="rId76" xr:uid="{F4294176-E72D-4C26-B713-656FC3BC95CB}"/>
    <hyperlink ref="BA71" r:id="rId77" xr:uid="{74FE6A5C-D85B-4272-93D5-8295E06BEE10}"/>
    <hyperlink ref="BB71" r:id="rId78" xr:uid="{57371B64-EFC4-461E-ACA5-44E57B8271B8}"/>
    <hyperlink ref="BA72" r:id="rId79" xr:uid="{C553A36F-3ECF-4EFD-B1A6-ADAB655E74D6}"/>
    <hyperlink ref="BB72" r:id="rId80" xr:uid="{61316593-D021-4376-9BC0-11312A0BB687}"/>
    <hyperlink ref="BA73" r:id="rId81" xr:uid="{3D89AC44-10C5-49D6-95EC-20B7638CE5E8}"/>
    <hyperlink ref="BB73" r:id="rId82" xr:uid="{AF812151-C30F-4423-B74F-C14B61741186}"/>
    <hyperlink ref="BA74" r:id="rId83" display="https://www.diva-portal.org/smash/record.jsf?faces-redirect=true&amp;aq2=%5B%5B%5D%5D&amp;af=%5B%5D&amp;searchType=SIMPLE&amp;sortOrder2=title_sort_asc&amp;query=&amp;language=no&amp;pid=diva2%3A1372692%22&amp;aq=%5B%5B%5D%5D&amp;sf=all&amp;aqe=%5B%5D&amp;sortOrder=author_sort_asc&amp;onlyFullText=false&amp;noOfRows=50&amp;dswid=1325" xr:uid="{E4F379A6-D986-4B87-AFC8-5EEDAF8E5FB2}"/>
    <hyperlink ref="BA75" r:id="rId84" xr:uid="{633003AB-48AD-4A6F-8258-51FA07FD29CC}"/>
    <hyperlink ref="BA84" r:id="rId85" xr:uid="{FB545815-C3F8-449E-8F57-9D147EE1A7F6}"/>
    <hyperlink ref="BB84" r:id="rId86" xr:uid="{7903903E-274B-4638-9BAC-8FB10C94EDB7}"/>
    <hyperlink ref="BA82" r:id="rId87" xr:uid="{7A957C7F-423B-4580-8591-BF2FDD6BE28D}"/>
    <hyperlink ref="BA99" r:id="rId88" xr:uid="{72BA7F2C-C86E-4D4A-9C7C-6C27EC7147EC}"/>
    <hyperlink ref="BB99" r:id="rId89" xr:uid="{0DC1BD0B-6055-4F8B-A5F3-0BBFD3A3F420}"/>
    <hyperlink ref="BA90" r:id="rId90" xr:uid="{23A5AE3D-4B08-458F-A1EA-F28423ECF655}"/>
    <hyperlink ref="BB90" r:id="rId91" xr:uid="{4A4D33D0-6C4F-4221-925E-69104A5E5040}"/>
    <hyperlink ref="BA95" r:id="rId92" xr:uid="{03C9EBF9-76C0-45F9-B7FC-6634B2D346A4}"/>
    <hyperlink ref="BB95" r:id="rId93" xr:uid="{5375319D-7797-4A2C-94BC-1187C8172C98}"/>
    <hyperlink ref="BA83" r:id="rId94" xr:uid="{AFA1F6D8-CCA7-44BC-8480-D74C4FD55FB5}"/>
    <hyperlink ref="BB83" r:id="rId95" xr:uid="{27FB4291-113C-4CA1-8443-7A1E4D6016A8}"/>
    <hyperlink ref="BB100" r:id="rId96" xr:uid="{2F9C63F9-EB84-4623-8CB0-2FE62D109460}"/>
    <hyperlink ref="BA93" r:id="rId97" xr:uid="{3DF8A15A-8DEF-48B4-BD86-61B7F7E68E56}"/>
    <hyperlink ref="BA85" r:id="rId98" xr:uid="{12DAA6D2-1D23-420C-98A1-371DD62FA28F}"/>
    <hyperlink ref="BB85" r:id="rId99" xr:uid="{AF32EBC0-4649-4415-B971-2FC73710BA67}"/>
    <hyperlink ref="BA88" r:id="rId100" xr:uid="{BAAB2306-495E-4BC1-83FF-9DA13A7283E6}"/>
    <hyperlink ref="BB88" r:id="rId101" xr:uid="{782DB990-48FC-46BE-9386-AC103EA4CFAC}"/>
    <hyperlink ref="BA79" r:id="rId102" xr:uid="{368E384A-0FE6-41FD-9765-AD3545810828}"/>
    <hyperlink ref="BB79" r:id="rId103" xr:uid="{0341BBF2-92B5-435B-866B-0EF9B850AF8A}"/>
    <hyperlink ref="BA78" r:id="rId104" xr:uid="{C48AC15E-5004-4DC0-8129-7092C009D572}"/>
    <hyperlink ref="BB78" r:id="rId105" xr:uid="{F4B90DE5-45A8-4060-9615-D0958A30B926}"/>
    <hyperlink ref="BA86" r:id="rId106" xr:uid="{4A1A0ABB-07C2-43BD-9A42-FC53242CFFAF}"/>
    <hyperlink ref="BB86" r:id="rId107" xr:uid="{2A2CA55E-2930-44B4-8B60-3A4BBC3088F7}"/>
    <hyperlink ref="BA80" r:id="rId108" xr:uid="{DA6F2B08-2F03-40D0-A838-D5171C00ED3E}"/>
    <hyperlink ref="BB80" r:id="rId109" xr:uid="{4ACCD0B9-8AAE-4A84-A7A7-992DD7E265E0}"/>
    <hyperlink ref="BA89" r:id="rId110" xr:uid="{624E93D7-7979-453E-87D9-0E824145D870}"/>
    <hyperlink ref="BB89" r:id="rId111" xr:uid="{4B378E78-7871-4AC2-8E9D-3D906753FBA5}"/>
    <hyperlink ref="BA94" r:id="rId112" xr:uid="{4FE716A0-7F68-4249-876E-935DF39A0557}"/>
    <hyperlink ref="BB94" r:id="rId113" xr:uid="{DD70DF8F-0DE8-430F-8DDD-FDDBDE354B50}"/>
    <hyperlink ref="BA81" r:id="rId114" xr:uid="{342B731B-1D0A-418A-8253-04FE71956E93}"/>
    <hyperlink ref="BB81" r:id="rId115" xr:uid="{20C70F69-3263-4DA4-9EDF-1CD1DBF3115C}"/>
    <hyperlink ref="BA96" r:id="rId116" xr:uid="{E1834881-B88A-4DDF-BE44-9383D388CF00}"/>
    <hyperlink ref="BB96" r:id="rId117" xr:uid="{CF222B49-B005-4586-AAD8-72EE1FF4D556}"/>
    <hyperlink ref="BA92" r:id="rId118" xr:uid="{F7BE11C5-B186-460D-AD5B-14651BB49E68}"/>
    <hyperlink ref="BB92" r:id="rId119" xr:uid="{893B2129-382A-485C-9567-5FDB0B015CA1}"/>
    <hyperlink ref="BB77" r:id="rId120" xr:uid="{CE2C7E2A-6854-48BF-9C2B-10E5DA270D3D}"/>
    <hyperlink ref="BA91" r:id="rId121" xr:uid="{F7C9FC3B-EC77-46AC-891D-561BB42F2D92}"/>
    <hyperlink ref="BB91" r:id="rId122" xr:uid="{F7707565-D3FA-4EB1-A9E9-D7987E01A7BD}"/>
    <hyperlink ref="BA76" r:id="rId123" xr:uid="{02D45D0B-81AF-43CB-B95A-9632051D002A}"/>
    <hyperlink ref="BB76" r:id="rId124" xr:uid="{2E56D33E-3654-4209-9812-23C55171D7E8}"/>
    <hyperlink ref="BA87" r:id="rId125" xr:uid="{261EBD40-C71F-4153-A65E-560DFD58C3B5}"/>
    <hyperlink ref="BB87" r:id="rId126" xr:uid="{FAD8B380-A0E5-4A60-B6C3-D3565280A61C}"/>
    <hyperlink ref="BA98" r:id="rId127" xr:uid="{C8C057C7-F77F-4D81-AF14-8E46373EB32F}"/>
    <hyperlink ref="BB98" r:id="rId128" xr:uid="{0BC3F642-E124-4605-93B9-35004DC69C33}"/>
    <hyperlink ref="BA97" r:id="rId129" xr:uid="{D14F9434-AE6F-41BC-8BC8-3452B10A3CE7}"/>
    <hyperlink ref="BB97" r:id="rId130" xr:uid="{5A89FF2B-7692-454B-A249-1C3346AC68F3}"/>
    <hyperlink ref="BA101" r:id="rId131" xr:uid="{98D2C2D6-4195-4497-86D6-F14211F3996D}"/>
    <hyperlink ref="BB101" r:id="rId132" xr:uid="{DE210C5E-BBFF-43B0-8284-B7020D255132}"/>
    <hyperlink ref="BA102" r:id="rId133" xr:uid="{D1C62866-D339-42EF-9901-DD133A4FB948}"/>
    <hyperlink ref="BB102" r:id="rId134" xr:uid="{4411CD34-0AB2-4197-9D75-DFAF73632720}"/>
    <hyperlink ref="BA103" r:id="rId135" xr:uid="{32A9E219-9B05-4D3C-883C-03905B9E1A98}"/>
    <hyperlink ref="BB103" r:id="rId136" xr:uid="{51833CDC-169E-49AB-ABB2-EEF9AA7F7FFC}"/>
    <hyperlink ref="BA104" r:id="rId137" xr:uid="{76A773D8-5DA8-484A-BAE3-9DAF0BC2B5D4}"/>
    <hyperlink ref="BB104" r:id="rId138" xr:uid="{89CA2E07-3760-4E11-BDB8-4C3979BF18B2}"/>
    <hyperlink ref="BA105" r:id="rId139" xr:uid="{E0D5F4A3-BD98-483F-9252-FC2DA1FB953A}"/>
    <hyperlink ref="BB105" r:id="rId140" xr:uid="{1914ACFD-A16A-47E9-9C32-2678B06BBC4C}"/>
    <hyperlink ref="BA106" r:id="rId141" xr:uid="{9CAFD120-AB95-400D-9432-7E9561B47597}"/>
    <hyperlink ref="BB106" r:id="rId142" xr:uid="{9C994254-624B-45A0-8DFB-C0F71DE9B560}"/>
    <hyperlink ref="BA107" r:id="rId143" xr:uid="{E71FA38C-78F2-48CD-A202-327D77FD3BE6}"/>
    <hyperlink ref="BB107" r:id="rId144" xr:uid="{61D5FFF4-E109-4E78-9AD9-ABD3C320A642}"/>
    <hyperlink ref="BA108" r:id="rId145" xr:uid="{109E4CB0-3A15-433D-9FB9-0C72824AE3B8}"/>
    <hyperlink ref="BB108" r:id="rId146" xr:uid="{AA155727-E740-46ED-ADDA-57992668D83C}"/>
    <hyperlink ref="BA109" r:id="rId147" xr:uid="{AFE8705F-62DE-4625-9E4E-63AA8344D32B}"/>
    <hyperlink ref="BB109" r:id="rId148" xr:uid="{294A374E-4245-4870-A71D-ABB72C43833F}"/>
    <hyperlink ref="BA110" r:id="rId149" xr:uid="{606B5D61-D88C-426D-AA93-B76E00001EFD}"/>
    <hyperlink ref="BB110" r:id="rId150" xr:uid="{078EE185-7932-4B46-95BC-0EA08C6C934A}"/>
    <hyperlink ref="BA111" r:id="rId151" xr:uid="{94BC52DE-407E-4851-B2C1-0DA06A828BAE}"/>
    <hyperlink ref="BB111" r:id="rId152" xr:uid="{77DF5CB1-D15D-46AD-902F-EED168E5BF3D}"/>
    <hyperlink ref="BA112" r:id="rId153" xr:uid="{DCB8903F-A73E-4F14-890D-6B86BCE58E5D}"/>
    <hyperlink ref="BB112" r:id="rId154" xr:uid="{841A5CF8-FDF1-46B8-96E4-D1CA064D9C70}"/>
    <hyperlink ref="BA113" r:id="rId155" xr:uid="{5A506855-487B-4FC2-BE81-B2C60A874AE1}"/>
    <hyperlink ref="BB113" r:id="rId156" xr:uid="{5BABFAB7-512C-4C76-B150-B41C780E25E2}"/>
    <hyperlink ref="BA114" r:id="rId157" xr:uid="{60CACCC0-92B9-4095-9322-F390BC82D445}"/>
    <hyperlink ref="BB114" r:id="rId158" xr:uid="{A67C941C-B4D6-4802-B748-F1488CF5BC8C}"/>
    <hyperlink ref="BB115" r:id="rId159" xr:uid="{9E16A0AA-1682-4E3B-B69D-8FF37C87A2F3}"/>
    <hyperlink ref="BA115" r:id="rId160" xr:uid="{ECD5440C-B8E0-4560-9966-F1EAAFC502D3}"/>
    <hyperlink ref="BA116" r:id="rId161" xr:uid="{5438E97D-4E77-48DD-8596-CA9AB20CDBE6}"/>
    <hyperlink ref="BB116" r:id="rId162" xr:uid="{615C6684-F032-4FCB-914D-6132A43A26C3}"/>
    <hyperlink ref="BA117" r:id="rId163" xr:uid="{9BC2AD36-9323-44F9-98FF-1FD4B17D0CBA}"/>
    <hyperlink ref="BB117" r:id="rId164" xr:uid="{D28F38AB-9E91-4FF8-8EAB-9E82DFE08F5B}"/>
    <hyperlink ref="BA118" r:id="rId165" xr:uid="{20EA4BF2-9B88-431C-B35A-7ABB1978E3C3}"/>
    <hyperlink ref="BB118" r:id="rId166" xr:uid="{2F6FB1F6-D39A-4316-B4A2-053928903487}"/>
    <hyperlink ref="BA119" r:id="rId167" xr:uid="{9F07BB99-3CEF-4FB9-BAB8-7474DD1AD644}"/>
    <hyperlink ref="BB119" r:id="rId168" xr:uid="{B92BBD3E-EF2F-4CF7-A32A-72941F34391E}"/>
    <hyperlink ref="BA120" r:id="rId169" xr:uid="{EEDB2E31-D8F9-4845-B07B-BE1D80EAECA5}"/>
    <hyperlink ref="BA121" r:id="rId170" xr:uid="{01F01D58-6D23-47F1-B9D5-E4D0875B86B5}"/>
    <hyperlink ref="BB121" r:id="rId171" xr:uid="{A7BBCC26-1756-4666-8E4B-60D516477053}"/>
    <hyperlink ref="BA122" r:id="rId172" xr:uid="{AF443F81-CA23-481B-B7C6-FEB726F2D6AC}"/>
    <hyperlink ref="BB122" r:id="rId173" xr:uid="{C34B88C0-6CB3-406A-A72D-2A8287CA2F1A}"/>
    <hyperlink ref="BA123" r:id="rId174" xr:uid="{9616BA39-5CC2-4BE0-86E4-B9ED319FE925}"/>
    <hyperlink ref="BB123" r:id="rId175" xr:uid="{47642A0C-DE31-4D75-8D2E-8B695D77B16C}"/>
    <hyperlink ref="BA124" r:id="rId176" xr:uid="{46E1D905-8CAC-447F-BC68-B7FF3193FB94}"/>
    <hyperlink ref="BB57" r:id="rId177" xr:uid="{C41848CA-AC09-471E-B3BE-8347EC636890}"/>
    <hyperlink ref="BB124" r:id="rId178" xr:uid="{C4E7442E-CA70-4F8E-A8D6-569FB6BB6070}"/>
    <hyperlink ref="BA125" r:id="rId179" xr:uid="{524B0DEF-A82A-4D1A-9FC0-4936830868FA}"/>
    <hyperlink ref="BB125" r:id="rId180" xr:uid="{F333CA09-77EC-41C4-A418-210A9A6D0AAF}"/>
    <hyperlink ref="BA126" r:id="rId181" xr:uid="{0C4F554C-B522-4474-B362-0C7B771BAB9E}"/>
    <hyperlink ref="BB126" r:id="rId182" xr:uid="{9B72E33D-11E4-40F9-936F-182092800D53}"/>
    <hyperlink ref="BA127" r:id="rId183" xr:uid="{71E81E88-7D69-4C48-9E8A-5EB4BB2F0661}"/>
    <hyperlink ref="BB127" r:id="rId184" xr:uid="{743D9FE3-F7EA-45BC-B1AB-6733FA8E72A7}"/>
    <hyperlink ref="BA128" r:id="rId185" xr:uid="{CF48DCA7-4738-4F70-B816-8A02BA360815}"/>
    <hyperlink ref="BB128" r:id="rId186" xr:uid="{B8273BA3-197A-40D7-9958-D5A1B5C8D285}"/>
    <hyperlink ref="BA129" r:id="rId187" xr:uid="{2AA44001-E3C0-4CC4-92F4-F126D2C22379}"/>
    <hyperlink ref="BB129" r:id="rId188" xr:uid="{C00CC82C-18EA-4C27-AD45-266F06A397E5}"/>
    <hyperlink ref="BA130" r:id="rId189" xr:uid="{BD011F77-531B-4021-BF7B-78A81160D57D}"/>
    <hyperlink ref="BB130" r:id="rId190" xr:uid="{D82954E4-6D72-4A2F-B1A4-BC168B4A203F}"/>
    <hyperlink ref="BA131" r:id="rId191" xr:uid="{E760F874-68EF-4D4D-9247-B8ADAAED8F73}"/>
    <hyperlink ref="BB131" r:id="rId192" xr:uid="{59ED5661-FDF8-4798-8ABD-686EB5278324}"/>
    <hyperlink ref="BA132" r:id="rId193" xr:uid="{6296F6FA-3923-437E-B09D-CCE2F1BA2D1B}"/>
    <hyperlink ref="BB132" r:id="rId194" xr:uid="{7CDED117-6906-45F7-AB23-E1F3F6559ADB}"/>
    <hyperlink ref="BA133" r:id="rId195" xr:uid="{94AEDEA9-EC34-44BC-A04A-2A267EE3C6CB}"/>
    <hyperlink ref="BB133" r:id="rId196" xr:uid="{2BDCDBE3-B4A6-4F3B-8B8A-5D82EBADC84E}"/>
    <hyperlink ref="BA134" r:id="rId197" xr:uid="{33132DBF-2299-4693-8100-22B9B6FAACB8}"/>
    <hyperlink ref="BB134" r:id="rId198" xr:uid="{85DD5BC6-2E42-4D3B-BD02-C5361C425C25}"/>
    <hyperlink ref="BA135" r:id="rId199" xr:uid="{51604FEF-D854-469B-96CD-4779B8D887C7}"/>
    <hyperlink ref="BB135" r:id="rId200" xr:uid="{E0D9639E-59C0-4C72-8FE2-70A8240C2160}"/>
    <hyperlink ref="BB136" r:id="rId201" xr:uid="{812995A1-1007-4514-BE1D-D83EBF6DB471}"/>
    <hyperlink ref="BA136" r:id="rId202" xr:uid="{9078FD39-DE7F-4874-96F4-AA323088BAA6}"/>
    <hyperlink ref="BA137" r:id="rId203" xr:uid="{771E95D6-4816-4900-BC8B-77D940603A42}"/>
    <hyperlink ref="BB137" r:id="rId204" xr:uid="{B445B0C5-974E-4B60-8D23-6DCFD7DC521D}"/>
    <hyperlink ref="BA138" r:id="rId205" xr:uid="{ABEB27AD-6DB0-4848-B40F-3765BCAEBE78}"/>
    <hyperlink ref="BB138" r:id="rId206" xr:uid="{A5B7ECBF-E024-4EE5-AE75-0AB708E01502}"/>
    <hyperlink ref="BA139" r:id="rId207" xr:uid="{78A1B9C5-1357-4C31-A9A7-E5594610CF7A}"/>
    <hyperlink ref="BB139" r:id="rId208" xr:uid="{D12FEB82-52E2-4DA9-8E49-E7B2DC372D15}"/>
    <hyperlink ref="BA140" r:id="rId209" xr:uid="{1C997D95-FE73-4EB1-B1F0-3BAD64F267D1}"/>
    <hyperlink ref="BB140" r:id="rId210" xr:uid="{264302EB-3EF0-4E6E-806E-AE514EA4D671}"/>
    <hyperlink ref="BA141" r:id="rId211" xr:uid="{696A0B10-554E-441F-84F8-9DB5C7FFE2E3}"/>
    <hyperlink ref="BB141" r:id="rId212" xr:uid="{D6121CB7-6AF3-45B6-9BC8-F6D8786EC13C}"/>
    <hyperlink ref="BA142" r:id="rId213" xr:uid="{D8DED2D3-5FEB-4D63-BEDB-A63637CDB0DC}"/>
    <hyperlink ref="BB142" r:id="rId214" xr:uid="{01851F23-7C06-4E32-9B46-48BAA13B5EA1}"/>
    <hyperlink ref="BA143" r:id="rId215" xr:uid="{2706FD9D-2B8D-4FAA-ADE6-F517E906BD05}"/>
    <hyperlink ref="BB143" r:id="rId216" xr:uid="{B99C48B2-2E55-4FCC-A3B0-7910222B8AA0}"/>
    <hyperlink ref="BA144" r:id="rId217" xr:uid="{05A8EE67-673E-4B1F-9079-953CA5F565CA}"/>
    <hyperlink ref="BB144" r:id="rId218" xr:uid="{2CB1B385-D0DD-48BD-B5E5-52732E7BC749}"/>
    <hyperlink ref="BA220" r:id="rId219" xr:uid="{D021F3F4-4860-4C13-A511-CA46F535ED71}"/>
    <hyperlink ref="BA268" r:id="rId220" xr:uid="{B5184349-78FE-C643-8128-D198154AA6DC}"/>
    <hyperlink ref="BA235" r:id="rId221" xr:uid="{B3DB3523-E025-6A4E-AADA-FF9B397EC678}"/>
    <hyperlink ref="BA100" r:id="rId222" xr:uid="{F0EDA043-1C8B-B047-B8FF-D942C6CFF4D6}"/>
    <hyperlink ref="BA222" r:id="rId223" xr:uid="{F246B99B-DCA2-F540-A47E-D8F948D37015}"/>
    <hyperlink ref="BA305" r:id="rId224" xr:uid="{E503E792-A71A-3E48-80ED-A9525C628B69}"/>
    <hyperlink ref="BA310" r:id="rId225" xr:uid="{82DD8333-B649-7047-9BDA-5D5AA3DCF1AB}"/>
    <hyperlink ref="BA208" r:id="rId226" xr:uid="{51AACABD-30A1-1744-931C-E5D2D13EC3A1}"/>
    <hyperlink ref="BA203" r:id="rId227" xr:uid="{C154914B-E4CA-FB4B-AD4A-A7D09CAD4466}"/>
    <hyperlink ref="BA908" r:id="rId228" xr:uid="{3B697997-8C98-9642-A0B3-FA2F13077B8D}"/>
    <hyperlink ref="BA262" r:id="rId229" xr:uid="{C7BBB781-8737-9741-BD8F-D0847B61911C}"/>
    <hyperlink ref="BA288" r:id="rId230" xr:uid="{46B232C6-2886-6E45-B868-18017F9C9A10}"/>
    <hyperlink ref="BA754" r:id="rId231" xr:uid="{125F9E75-08AA-234E-A321-7D7B245DF93D}"/>
    <hyperlink ref="BA907" r:id="rId232" xr:uid="{F2B8498C-B0A3-B94C-AA3C-5276F1A632C8}"/>
    <hyperlink ref="BA494" r:id="rId233" xr:uid="{EEED54A4-FFD4-2549-8177-FFF65A35793F}"/>
    <hyperlink ref="BA212" r:id="rId234" xr:uid="{3DCF0A99-7CC8-C545-95DE-95CA37EBA33D}"/>
    <hyperlink ref="BA258" r:id="rId235" xr:uid="{057CB586-9823-FA4C-9F79-3F55E57E77D2}"/>
    <hyperlink ref="BA254" r:id="rId236" xr:uid="{D437678C-2EC0-274D-AC1F-C0886A57DC2B}"/>
    <hyperlink ref="BA263" r:id="rId237" xr:uid="{1ECAACD3-3E10-1242-B8D3-3C3CC22AF737}"/>
    <hyperlink ref="BA272" r:id="rId238" xr:uid="{DF225E6D-5483-F54A-BCEF-939CC4324419}"/>
    <hyperlink ref="BA278" r:id="rId239" xr:uid="{7D1D3680-65B1-0F4B-AD1A-F57452C9DD0A}"/>
    <hyperlink ref="BA291" r:id="rId240" xr:uid="{E2F2E8C2-E274-544B-A14C-B36C5A98C26C}"/>
    <hyperlink ref="BA299" r:id="rId241" xr:uid="{18243646-B824-E34B-A51A-F12675643274}"/>
    <hyperlink ref="BA306" r:id="rId242" xr:uid="{00FD8A92-0723-BA4D-9518-67C6251A8A8C}"/>
    <hyperlink ref="BA308" r:id="rId243" xr:uid="{45E046E5-2AFE-C040-BAC0-ECAE78AE5A8D}"/>
    <hyperlink ref="BA315" r:id="rId244" xr:uid="{DFF25F1C-6897-144D-8465-F0B4341C4C48}"/>
    <hyperlink ref="BA327" r:id="rId245" xr:uid="{F0124C6F-591F-F04E-920A-CD8BDED4DD05}"/>
    <hyperlink ref="BA331" r:id="rId246" xr:uid="{E66565A7-D721-D740-8319-F80062ADD5F3}"/>
    <hyperlink ref="BA333" r:id="rId247" xr:uid="{1FC2D851-4F62-CA4C-8239-F14D44DC6A6D}"/>
    <hyperlink ref="BA337" r:id="rId248" xr:uid="{39376513-ADAA-4F47-9DCB-D27323865AEB}"/>
    <hyperlink ref="BA343" r:id="rId249" xr:uid="{CF6B24B1-F172-1943-9907-63DF3EFF7EFE}"/>
    <hyperlink ref="BA346" r:id="rId250" xr:uid="{5A8E8639-3E6D-B74C-A820-F82EC679F35C}"/>
    <hyperlink ref="BA351" r:id="rId251" xr:uid="{E6DB6EC9-3DB3-584F-A6FE-330C0478C781}"/>
    <hyperlink ref="BA356" r:id="rId252" xr:uid="{69B475D4-6180-4940-8C3D-E3D67DFDD1C9}"/>
    <hyperlink ref="BA361" r:id="rId253" xr:uid="{04E545A7-1D39-D742-B9DB-35DFB5E1BF29}"/>
    <hyperlink ref="BA364" r:id="rId254" xr:uid="{3EFC61D4-4DB6-F046-B843-65543D90BB33}"/>
    <hyperlink ref="BA374" r:id="rId255" xr:uid="{29828BDD-FE5D-2440-B046-DF3A701F8482}"/>
    <hyperlink ref="BA386" r:id="rId256" xr:uid="{6050126A-7CA7-A94B-AFD5-71D6C74CC369}"/>
    <hyperlink ref="BA387" r:id="rId257" xr:uid="{38EAA00C-6142-914F-978C-2D0EE13466CC}"/>
    <hyperlink ref="BA391" r:id="rId258" xr:uid="{31BE2E9C-CB28-DC47-B21E-0ACE68005EFE}"/>
    <hyperlink ref="BA394" r:id="rId259" xr:uid="{163C3D95-8811-0E47-A8E4-363B22DFE652}"/>
    <hyperlink ref="BA397" r:id="rId260" xr:uid="{5348C383-6F16-8A47-82AC-7AB6763B973C}"/>
    <hyperlink ref="BA399" r:id="rId261" xr:uid="{5E1474DB-A353-2242-9AB5-688673367376}"/>
    <hyperlink ref="BA401" r:id="rId262" xr:uid="{948D3088-F37A-8344-B25A-3B2E4466A091}"/>
    <hyperlink ref="BA411" r:id="rId263" xr:uid="{54ADA2DA-F0BF-7A4C-8FFE-CA34307383FB}"/>
    <hyperlink ref="BA417" r:id="rId264" xr:uid="{4CF68851-5948-0E46-8E93-31CA0A15C066}"/>
    <hyperlink ref="BA418" r:id="rId265" xr:uid="{90996E3D-3D5C-E54F-A505-EBC5E837713C}"/>
    <hyperlink ref="BA425" r:id="rId266" xr:uid="{A7362234-6870-5C4E-B3E6-A7B3285267B5}"/>
    <hyperlink ref="BA437" r:id="rId267" xr:uid="{13BFC167-98D2-614D-944F-D1CD874AAB8A}"/>
    <hyperlink ref="BA438" r:id="rId268" xr:uid="{A83265ED-2B4F-8944-8977-93D2BFF618D3}"/>
    <hyperlink ref="BA439" r:id="rId269" xr:uid="{555885D2-A2BD-7E42-924F-8F0EFCC5247D}"/>
    <hyperlink ref="BA442" r:id="rId270" xr:uid="{0F577D71-C890-6740-B6C9-EF9DA09F4296}"/>
    <hyperlink ref="BA454" r:id="rId271" xr:uid="{0D98467A-A49B-9448-82DF-5884495152F3}"/>
    <hyperlink ref="BA455" r:id="rId272" xr:uid="{A5A1C2ED-E869-A54A-8E37-0C1F13DB4F1D}"/>
    <hyperlink ref="BA464" r:id="rId273" xr:uid="{A1FF3261-8DD1-E94A-8800-ABCBAF67B88E}"/>
    <hyperlink ref="BA466" r:id="rId274" xr:uid="{A23702AF-6B43-5344-AEE9-ED2823A53F21}"/>
    <hyperlink ref="BA469" r:id="rId275" xr:uid="{0B09698A-47F6-B345-A481-93E0DFC28C1D}"/>
    <hyperlink ref="BA476" r:id="rId276" xr:uid="{121F9708-2A8E-0D4D-9055-2C312E381F37}"/>
    <hyperlink ref="BA477" r:id="rId277" xr:uid="{DF513080-1317-8F40-986D-8DB8DAC36BBA}"/>
    <hyperlink ref="BA487" r:id="rId278" xr:uid="{8425DF16-2944-2140-99A0-56AEB3DB5AB4}"/>
    <hyperlink ref="BA488" r:id="rId279" xr:uid="{D54555A2-D31D-4047-9860-E001E0699AE1}"/>
    <hyperlink ref="BA490" r:id="rId280" xr:uid="{14393791-0D48-E047-B876-14DA46C74134}"/>
    <hyperlink ref="BA491" r:id="rId281" xr:uid="{0C5143BF-84CA-044F-91AC-44CD9C74A847}"/>
    <hyperlink ref="BA498" r:id="rId282" xr:uid="{6647E072-C8DE-E548-8846-0F0C5F78958A}"/>
    <hyperlink ref="BA510" r:id="rId283" xr:uid="{DBCCAA66-316F-D944-823C-4B5C9C715260}"/>
    <hyperlink ref="BA513" r:id="rId284" xr:uid="{156818B7-9E9C-CF42-9CB1-75777478159C}"/>
    <hyperlink ref="BA522" r:id="rId285" xr:uid="{4E2E1786-AA1E-CC4F-9B4F-A46F3D2B5AAC}"/>
    <hyperlink ref="BA532" r:id="rId286" xr:uid="{23BBAAFC-1E73-4D45-A703-EBC44510CE70}"/>
    <hyperlink ref="BA536" r:id="rId287" xr:uid="{F9E715A9-2B2D-A045-ABB7-1BE08CB391EF}"/>
    <hyperlink ref="BA545" r:id="rId288" xr:uid="{3FE8F9EE-AE98-4B48-B671-494CA3BEB921}"/>
    <hyperlink ref="BA556" r:id="rId289" xr:uid="{CEC50A4A-9E5A-774B-A4B4-1567FFA76664}"/>
    <hyperlink ref="BA561" r:id="rId290" xr:uid="{EEF31850-3A2D-9D4B-A5B2-15729548E128}"/>
    <hyperlink ref="BA565" r:id="rId291" xr:uid="{D49E3321-8D20-BF42-BF3B-B52EEA114AC6}"/>
    <hyperlink ref="BA573" r:id="rId292" xr:uid="{2715A0E6-9EB1-CC43-87C2-FCEACAB0CA8D}"/>
    <hyperlink ref="BA582" r:id="rId293" xr:uid="{1385A818-E317-9A48-BE5E-CCECB9E634E2}"/>
    <hyperlink ref="BA584" r:id="rId294" xr:uid="{0C806BAF-E0EB-6B4A-88D1-6FDBD654823D}"/>
    <hyperlink ref="BA590" r:id="rId295" xr:uid="{D72E7BCF-8E02-544D-89BE-A2C8F6753E85}"/>
    <hyperlink ref="BA598" r:id="rId296" xr:uid="{573363EF-6D5F-264A-A6BE-60ECE672E64D}"/>
    <hyperlink ref="BA601" r:id="rId297" xr:uid="{D9B8E7FE-3DA2-2643-9699-9F6A6D6BF5BF}"/>
    <hyperlink ref="BA605" r:id="rId298" xr:uid="{27BEC02E-0F89-1348-B920-1A1A066BC53E}"/>
    <hyperlink ref="BA612" r:id="rId299" xr:uid="{6727C8FA-D42D-5843-BC52-2E5AD93559B7}"/>
    <hyperlink ref="BA617" r:id="rId300" xr:uid="{5947AF80-BDCD-F740-8194-72E2AA7EED3F}"/>
    <hyperlink ref="BA619" r:id="rId301" xr:uid="{4459BB8F-1D55-E44F-A201-2F1516C6EA73}"/>
    <hyperlink ref="BA626" r:id="rId302" xr:uid="{FD8A6ACA-D2C6-F24C-9520-A0F9BA9B96F2}"/>
    <hyperlink ref="BA627" r:id="rId303" xr:uid="{A796C25A-5BC0-0A4B-91D6-3833D956D45E}"/>
    <hyperlink ref="BA630" r:id="rId304" xr:uid="{A28D95D6-DD17-D246-9799-B1EEF5B39104}"/>
    <hyperlink ref="BA633" r:id="rId305" xr:uid="{94AEFC16-F4F9-F943-BDC1-0EE55619E83E}"/>
    <hyperlink ref="BA636" r:id="rId306" xr:uid="{A5916C07-C135-8B46-B66F-8AC7554FDE7C}"/>
    <hyperlink ref="BA640" r:id="rId307" xr:uid="{B4C8CE9D-1E25-DD4C-AF7F-74E1CFAAADB6}"/>
    <hyperlink ref="BA652" r:id="rId308" xr:uid="{A3BE6D16-9B08-B743-B5B7-10714C2DD17F}"/>
    <hyperlink ref="BA655" r:id="rId309" xr:uid="{2DE57DA3-C1B6-2C4B-9BE4-E8866A411785}"/>
    <hyperlink ref="BA658" r:id="rId310" xr:uid="{5DFCDD14-11A6-1D4C-89EF-F7DE34A7F50E}"/>
    <hyperlink ref="BA674" r:id="rId311" xr:uid="{243181D2-35EC-CE4F-B932-127FE9DB998A}"/>
    <hyperlink ref="BA682" r:id="rId312" xr:uid="{209B5403-AA56-9E47-A524-15D6B969DE3B}"/>
    <hyperlink ref="BA684" r:id="rId313" xr:uid="{302F3679-233E-0E46-90DD-BFC12FAE7D4A}"/>
    <hyperlink ref="BA698" r:id="rId314" xr:uid="{4156FDB9-2033-4B42-88B3-897E1536FD52}"/>
    <hyperlink ref="BA705" r:id="rId315" xr:uid="{F15E50F3-67FF-604B-9266-4B5993063E46}"/>
    <hyperlink ref="BA716" r:id="rId316" xr:uid="{75109AC3-3C08-114A-80E7-2160318BB412}"/>
    <hyperlink ref="BA719" r:id="rId317" xr:uid="{C5FF6E90-39D9-4441-ACDD-CFD65946C30E}"/>
    <hyperlink ref="BA720" r:id="rId318" xr:uid="{1AA6B3DE-9601-3745-B5EF-B282B688F6B4}"/>
    <hyperlink ref="BA722" r:id="rId319" xr:uid="{ED34291A-A50D-BD46-8247-3AC089451DE8}"/>
    <hyperlink ref="BA726" r:id="rId320" xr:uid="{AF52DBBF-BE52-6144-9C05-711A9391DE8D}"/>
    <hyperlink ref="BA730" r:id="rId321" xr:uid="{8E81DD87-266F-C045-A723-4F33FB129BA7}"/>
    <hyperlink ref="BA732" r:id="rId322" xr:uid="{D4C1E4E4-5E5E-4D46-BCF5-44BBC0F87E03}"/>
    <hyperlink ref="BA733" r:id="rId323" xr:uid="{01FA9D48-6BA5-BE4C-8F16-393146DDEFAC}"/>
    <hyperlink ref="BA734" r:id="rId324" xr:uid="{05E400FD-3292-3E4C-B22F-9C718ED2290C}"/>
    <hyperlink ref="BA736" r:id="rId325" xr:uid="{02E0A23C-326A-BB45-B756-70B93F5E9F02}"/>
    <hyperlink ref="BA737" r:id="rId326" xr:uid="{1D1E5D09-5A71-7C4D-A6B5-804A46CAE43A}"/>
    <hyperlink ref="BA740" r:id="rId327" xr:uid="{30D4FBE3-4E6C-B445-A862-EAF1AAB1E44D}"/>
    <hyperlink ref="BA741" r:id="rId328" xr:uid="{7DAE270D-1A04-3D40-B175-B5A12345224A}"/>
    <hyperlink ref="BA743" r:id="rId329" xr:uid="{97275343-3938-AE47-A0C9-6AF80C8FE8F0}"/>
    <hyperlink ref="BA744" r:id="rId330" xr:uid="{275A4226-1960-414F-9898-4D4E48D34625}"/>
    <hyperlink ref="BA749" r:id="rId331" xr:uid="{3C4A489A-1941-334A-9E23-37EF825A9C51}"/>
    <hyperlink ref="BA755" r:id="rId332" xr:uid="{FFAF8249-CB9C-054B-BC3F-DAF579BE6737}"/>
    <hyperlink ref="BA756" r:id="rId333" xr:uid="{D624F08F-6F1A-2647-AFE4-79A5AFD930D6}"/>
    <hyperlink ref="BA765" r:id="rId334" xr:uid="{85153EE8-6549-5244-9A92-008F3167892D}"/>
    <hyperlink ref="BA766" r:id="rId335" xr:uid="{4D2B5425-9EF4-0048-A668-ACF8B5D648EF}"/>
    <hyperlink ref="BA767" r:id="rId336" xr:uid="{7F80D91C-107E-7D45-BB48-879687C4C730}"/>
    <hyperlink ref="BA774" r:id="rId337" xr:uid="{CC3B08A8-DCB4-1240-B448-118E932D4059}"/>
    <hyperlink ref="BA777" r:id="rId338" xr:uid="{EE68D8F0-1E67-F34B-A7C6-3E969BAB604B}"/>
    <hyperlink ref="BA781" r:id="rId339" xr:uid="{C16733BF-B7EC-284A-86B4-64119AB605C6}"/>
    <hyperlink ref="BA788" r:id="rId340" xr:uid="{34572BF1-97C8-5B4F-BA3E-848DC58C302B}"/>
    <hyperlink ref="BA796" r:id="rId341" xr:uid="{1A1AB8C9-1CE0-244B-8C56-2749EAF13ACB}"/>
    <hyperlink ref="BA799" r:id="rId342" xr:uid="{D140D263-57CE-EC40-A1F4-EE82D26063D9}"/>
    <hyperlink ref="BA812" r:id="rId343" xr:uid="{EB32BFA9-F491-8547-8FA5-0D19439F503D}"/>
    <hyperlink ref="BA825" r:id="rId344" xr:uid="{F56A75FB-7533-FC4C-BCC4-FEDCC4D6224A}"/>
    <hyperlink ref="BA826" r:id="rId345" xr:uid="{683D251F-50A5-894A-95B8-79EFF09B7F45}"/>
    <hyperlink ref="BA827" r:id="rId346" xr:uid="{D804D368-83D0-F145-BC47-D0E00C7ABC8B}"/>
    <hyperlink ref="BA857" r:id="rId347" xr:uid="{ED9424DB-6237-4C40-82FB-9A889AEB35C8}"/>
    <hyperlink ref="BA877" r:id="rId348" xr:uid="{A9937ED8-299E-E244-8768-D4F2F9E079A6}"/>
    <hyperlink ref="BA881" r:id="rId349" xr:uid="{1F5ABFAD-1212-414B-ADA4-E29E3A6EBB0A}"/>
    <hyperlink ref="BA884" r:id="rId350" xr:uid="{020499D6-80AF-2A42-A737-CE474F82341D}"/>
    <hyperlink ref="BA890" r:id="rId351" xr:uid="{D49FC6D5-7127-2448-A037-723496AB6012}"/>
    <hyperlink ref="BA914" r:id="rId352" xr:uid="{CCBEDA29-497C-5A40-8917-FB3431B0658E}"/>
    <hyperlink ref="BA920" r:id="rId353" xr:uid="{9F9BEA08-26BC-5C45-8A69-26E3516B677A}"/>
    <hyperlink ref="BA921" r:id="rId354" xr:uid="{6AAC516A-0A44-4340-B73D-093B1C6A29C5}"/>
    <hyperlink ref="BA922" r:id="rId355" xr:uid="{E3B04E4B-D32A-E14E-929A-59E5A8B8A1A3}"/>
    <hyperlink ref="BA925" r:id="rId356" xr:uid="{D5D4A55D-2C0E-E343-B1CA-61401FD07B4D}"/>
    <hyperlink ref="BA927" r:id="rId357" xr:uid="{BC136B40-7882-5944-80D8-D52821E9B4AC}"/>
    <hyperlink ref="BA929" r:id="rId358" xr:uid="{0A8F4D85-E33E-4545-9CEF-DC91B0D271FF}"/>
    <hyperlink ref="BA933" r:id="rId359" xr:uid="{88E63264-B64C-2C42-8901-EDF65B869ADB}"/>
    <hyperlink ref="BA935" r:id="rId360" xr:uid="{64786833-0FB5-6348-A74A-4B62A7CCE60D}"/>
    <hyperlink ref="BA950" r:id="rId361" xr:uid="{2C1C347B-CD44-D746-964F-57BD24305C30}"/>
    <hyperlink ref="BA954" r:id="rId362" xr:uid="{F085A9CE-8005-AB49-B3BA-0A4FF081B42E}"/>
    <hyperlink ref="BA958" r:id="rId363" xr:uid="{BA817CDC-6E1F-FA47-8394-87AEE5B97044}"/>
    <hyperlink ref="BA960" r:id="rId364" xr:uid="{D117EC36-5CAC-1D49-9CA1-B23CE08499E4}"/>
    <hyperlink ref="BA967" r:id="rId365" xr:uid="{D08F213F-3BF9-A04D-AA36-78912B76661A}"/>
    <hyperlink ref="BA969" r:id="rId366" xr:uid="{EB7E97CF-7A2A-6C49-B4C0-3AE70FD005F2}"/>
    <hyperlink ref="BA973" r:id="rId367" xr:uid="{010228F1-E797-1749-B483-4B6DFC6F14D8}"/>
    <hyperlink ref="BA974" r:id="rId368" xr:uid="{C1B1588C-A4EB-3848-9029-520CE55F0016}"/>
    <hyperlink ref="BA976" r:id="rId369" xr:uid="{DEFFA727-20E1-224D-B28D-79A2A7C0E3A8}"/>
    <hyperlink ref="BA979" r:id="rId370" xr:uid="{1DB68D2B-604A-534B-9D89-27D03A249048}"/>
    <hyperlink ref="BA980" r:id="rId371" xr:uid="{524EB32B-FBCB-284D-8B86-9CB6F5B5BC47}"/>
    <hyperlink ref="BA981" r:id="rId372" xr:uid="{9AB19BC0-9E44-7D45-BD9E-D3DE4FF9F126}"/>
    <hyperlink ref="BA982" r:id="rId373" xr:uid="{A104C6B6-56D0-9C40-97E9-9879EF851F25}"/>
    <hyperlink ref="BA985" r:id="rId374" xr:uid="{826209BD-0658-DB43-8041-38F7E1A8D8F4}"/>
    <hyperlink ref="BA993" r:id="rId375" xr:uid="{42F8853C-0DB4-FD4C-9E75-03CEF46623CB}"/>
    <hyperlink ref="BA995" r:id="rId376" xr:uid="{FE150187-EB86-3547-B6FE-5612B3F5E407}"/>
    <hyperlink ref="BA996" r:id="rId377" xr:uid="{629EEAEC-3408-7043-AE25-646A38447792}"/>
    <hyperlink ref="BA1011" r:id="rId378" xr:uid="{12520B26-B55C-4548-AEC0-38B900840A42}"/>
    <hyperlink ref="BA1016" r:id="rId379" xr:uid="{2ED6EFA3-8897-EF4B-AABA-D0A8E76EADC4}"/>
    <hyperlink ref="BA1021" r:id="rId380" xr:uid="{DD60A6AF-0725-A84D-9B27-11735168B8D6}"/>
    <hyperlink ref="BA1028" r:id="rId381" xr:uid="{BB4DA00E-2E3C-FF42-B8B6-3621084D07F4}"/>
    <hyperlink ref="BA1032" r:id="rId382" xr:uid="{F21869AF-6C92-A547-AAEB-B46CA3C970DF}"/>
    <hyperlink ref="BA1033" r:id="rId383" xr:uid="{5A5BE7AA-03BA-444C-9891-985187E76A8B}"/>
    <hyperlink ref="BA1040" r:id="rId384" xr:uid="{1BAA364E-0B3F-6042-8843-09FD1A4162D3}"/>
    <hyperlink ref="BA1044" r:id="rId385" xr:uid="{A08FEBAB-9EA3-F647-9DA3-E9F8AFD3119A}"/>
    <hyperlink ref="BA1047" r:id="rId386" xr:uid="{C7D865C1-64EB-594D-8516-8975C8BC94D8}"/>
    <hyperlink ref="BA1048" r:id="rId387" xr:uid="{22D9AA62-4ABC-514B-A5BF-08EEC75E4330}"/>
    <hyperlink ref="BA1049" r:id="rId388" xr:uid="{3D21E138-CB04-6542-9BBE-2684436004F5}"/>
    <hyperlink ref="BA1050" r:id="rId389" xr:uid="{FC264727-2A0E-3B42-AFB7-60326FF3A645}"/>
    <hyperlink ref="BA1053" r:id="rId390" xr:uid="{18E177BA-B2C8-954A-9C92-3A7CA2E57D96}"/>
    <hyperlink ref="BA1054" r:id="rId391" xr:uid="{6B39140E-4C44-5240-86DC-0287E6EAA756}"/>
  </hyperlinks>
  <pageMargins left="0.7" right="0.7" top="0.75" bottom="0.75" header="0.3" footer="0.3"/>
  <pageSetup paperSize="9" orientation="portrait" r:id="rId392"/>
  <tableParts count="1">
    <tablePart r:id="rId39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347B-8B36-4DAD-A783-9541638E8405}">
  <sheetPr codeName="Feuil3">
    <tabColor rgb="FF00B050"/>
  </sheetPr>
  <dimension ref="A1:B1227"/>
  <sheetViews>
    <sheetView workbookViewId="0">
      <selection activeCell="B5" sqref="B5"/>
    </sheetView>
  </sheetViews>
  <sheetFormatPr baseColWidth="10" defaultColWidth="9" defaultRowHeight="15"/>
  <cols>
    <col min="1" max="1" width="9.6640625" customWidth="1"/>
    <col min="2" max="2" width="43.33203125" customWidth="1"/>
    <col min="3" max="3" width="39" customWidth="1"/>
  </cols>
  <sheetData>
    <row r="1" spans="1:2">
      <c r="A1" t="s">
        <v>0</v>
      </c>
      <c r="B1" t="s">
        <v>2106</v>
      </c>
    </row>
    <row r="2" spans="1:2">
      <c r="A2">
        <v>1</v>
      </c>
      <c r="B2" t="s">
        <v>773</v>
      </c>
    </row>
    <row r="3" spans="1:2">
      <c r="A3">
        <v>2</v>
      </c>
      <c r="B3" t="s">
        <v>2110</v>
      </c>
    </row>
    <row r="4" spans="1:2">
      <c r="A4">
        <v>3</v>
      </c>
      <c r="B4" t="s">
        <v>2111</v>
      </c>
    </row>
    <row r="5" spans="1:2">
      <c r="A5">
        <v>4</v>
      </c>
      <c r="B5" t="s">
        <v>2112</v>
      </c>
    </row>
    <row r="6" spans="1:2">
      <c r="A6">
        <v>4</v>
      </c>
      <c r="B6" t="s">
        <v>5178</v>
      </c>
    </row>
    <row r="7" spans="1:2">
      <c r="A7">
        <v>5</v>
      </c>
      <c r="B7" t="s">
        <v>264</v>
      </c>
    </row>
    <row r="8" spans="1:2">
      <c r="A8">
        <v>6</v>
      </c>
      <c r="B8" t="s">
        <v>264</v>
      </c>
    </row>
    <row r="9" spans="1:2">
      <c r="A9">
        <v>7</v>
      </c>
      <c r="B9" t="s">
        <v>369</v>
      </c>
    </row>
    <row r="10" spans="1:2">
      <c r="A10">
        <v>8</v>
      </c>
      <c r="B10" t="s">
        <v>369</v>
      </c>
    </row>
    <row r="11" spans="1:2">
      <c r="A11">
        <v>9</v>
      </c>
      <c r="B11" t="s">
        <v>369</v>
      </c>
    </row>
    <row r="12" spans="1:2">
      <c r="A12">
        <v>10</v>
      </c>
      <c r="B12" t="s">
        <v>381</v>
      </c>
    </row>
    <row r="13" spans="1:2">
      <c r="A13">
        <v>11</v>
      </c>
      <c r="B13" t="s">
        <v>2114</v>
      </c>
    </row>
    <row r="14" spans="1:2">
      <c r="A14">
        <v>11</v>
      </c>
      <c r="B14" t="s">
        <v>2115</v>
      </c>
    </row>
    <row r="15" spans="1:2">
      <c r="A15">
        <v>12</v>
      </c>
      <c r="B15" t="s">
        <v>773</v>
      </c>
    </row>
    <row r="16" spans="1:2">
      <c r="A16">
        <v>13</v>
      </c>
      <c r="B16" t="s">
        <v>10635</v>
      </c>
    </row>
    <row r="17" spans="1:2">
      <c r="A17">
        <v>14</v>
      </c>
      <c r="B17" t="s">
        <v>381</v>
      </c>
    </row>
    <row r="18" spans="1:2">
      <c r="A18">
        <v>15</v>
      </c>
      <c r="B18" t="s">
        <v>289</v>
      </c>
    </row>
    <row r="19" spans="1:2">
      <c r="A19">
        <v>16</v>
      </c>
      <c r="B19" t="s">
        <v>264</v>
      </c>
    </row>
    <row r="20" spans="1:2">
      <c r="A20">
        <v>17</v>
      </c>
      <c r="B20" t="s">
        <v>2117</v>
      </c>
    </row>
    <row r="21" spans="1:2">
      <c r="A21">
        <v>17</v>
      </c>
      <c r="B21" t="s">
        <v>369</v>
      </c>
    </row>
    <row r="22" spans="1:2">
      <c r="A22">
        <v>18</v>
      </c>
      <c r="B22" t="s">
        <v>289</v>
      </c>
    </row>
    <row r="23" spans="1:2">
      <c r="A23">
        <v>19</v>
      </c>
      <c r="B23" t="s">
        <v>773</v>
      </c>
    </row>
    <row r="24" spans="1:2">
      <c r="A24">
        <v>20</v>
      </c>
      <c r="B24" t="s">
        <v>264</v>
      </c>
    </row>
    <row r="25" spans="1:2">
      <c r="A25">
        <v>21</v>
      </c>
      <c r="B25" t="s">
        <v>264</v>
      </c>
    </row>
    <row r="26" spans="1:2">
      <c r="A26">
        <v>22</v>
      </c>
      <c r="B26" t="s">
        <v>773</v>
      </c>
    </row>
    <row r="27" spans="1:2">
      <c r="A27">
        <v>23</v>
      </c>
      <c r="B27" t="s">
        <v>264</v>
      </c>
    </row>
    <row r="28" spans="1:2">
      <c r="A28">
        <v>23</v>
      </c>
      <c r="B28" t="s">
        <v>381</v>
      </c>
    </row>
    <row r="29" spans="1:2">
      <c r="A29">
        <v>24</v>
      </c>
      <c r="B29" t="s">
        <v>1716</v>
      </c>
    </row>
    <row r="30" spans="1:2">
      <c r="A30">
        <v>24</v>
      </c>
      <c r="B30" t="s">
        <v>381</v>
      </c>
    </row>
    <row r="31" spans="1:2">
      <c r="A31">
        <v>25</v>
      </c>
      <c r="B31" t="s">
        <v>369</v>
      </c>
    </row>
    <row r="32" spans="1:2">
      <c r="A32">
        <v>26</v>
      </c>
      <c r="B32" t="s">
        <v>381</v>
      </c>
    </row>
    <row r="33" spans="1:2">
      <c r="A33">
        <v>27</v>
      </c>
      <c r="B33" t="s">
        <v>369</v>
      </c>
    </row>
    <row r="34" spans="1:2">
      <c r="A34">
        <v>27</v>
      </c>
      <c r="B34" t="s">
        <v>381</v>
      </c>
    </row>
    <row r="35" spans="1:2">
      <c r="A35">
        <v>28</v>
      </c>
      <c r="B35" t="s">
        <v>264</v>
      </c>
    </row>
    <row r="36" spans="1:2">
      <c r="A36">
        <v>28</v>
      </c>
      <c r="B36" t="s">
        <v>381</v>
      </c>
    </row>
    <row r="37" spans="1:2">
      <c r="A37">
        <v>29</v>
      </c>
      <c r="B37" t="s">
        <v>773</v>
      </c>
    </row>
    <row r="38" spans="1:2">
      <c r="A38">
        <v>30</v>
      </c>
      <c r="B38" t="s">
        <v>381</v>
      </c>
    </row>
    <row r="39" spans="1:2">
      <c r="A39">
        <v>30</v>
      </c>
      <c r="B39" t="s">
        <v>2118</v>
      </c>
    </row>
    <row r="40" spans="1:2">
      <c r="A40">
        <v>31</v>
      </c>
      <c r="B40" t="s">
        <v>381</v>
      </c>
    </row>
    <row r="41" spans="1:2">
      <c r="A41">
        <v>32</v>
      </c>
      <c r="B41" t="s">
        <v>2119</v>
      </c>
    </row>
    <row r="42" spans="1:2">
      <c r="A42">
        <v>33</v>
      </c>
      <c r="B42" t="s">
        <v>264</v>
      </c>
    </row>
    <row r="43" spans="1:2">
      <c r="A43">
        <v>33</v>
      </c>
      <c r="B43" t="s">
        <v>2120</v>
      </c>
    </row>
    <row r="44" spans="1:2">
      <c r="A44">
        <v>34</v>
      </c>
      <c r="B44" t="s">
        <v>289</v>
      </c>
    </row>
    <row r="45" spans="1:2">
      <c r="A45">
        <v>34</v>
      </c>
      <c r="B45" t="s">
        <v>264</v>
      </c>
    </row>
    <row r="46" spans="1:2">
      <c r="A46">
        <v>35</v>
      </c>
      <c r="B46" t="s">
        <v>2122</v>
      </c>
    </row>
    <row r="47" spans="1:2">
      <c r="A47">
        <v>36</v>
      </c>
      <c r="B47" t="s">
        <v>381</v>
      </c>
    </row>
    <row r="48" spans="1:2">
      <c r="A48">
        <v>37</v>
      </c>
      <c r="B48" t="s">
        <v>381</v>
      </c>
    </row>
    <row r="49" spans="1:2">
      <c r="A49">
        <v>37</v>
      </c>
      <c r="B49" t="s">
        <v>2124</v>
      </c>
    </row>
    <row r="50" spans="1:2">
      <c r="A50">
        <v>38</v>
      </c>
      <c r="B50" t="s">
        <v>264</v>
      </c>
    </row>
    <row r="51" spans="1:2">
      <c r="A51">
        <v>38</v>
      </c>
      <c r="B51" t="s">
        <v>2117</v>
      </c>
    </row>
    <row r="52" spans="1:2">
      <c r="A52">
        <v>39</v>
      </c>
      <c r="B52" t="s">
        <v>10635</v>
      </c>
    </row>
    <row r="53" spans="1:2">
      <c r="A53">
        <v>40</v>
      </c>
      <c r="B53" t="s">
        <v>522</v>
      </c>
    </row>
    <row r="54" spans="1:2">
      <c r="A54">
        <v>41</v>
      </c>
      <c r="B54" t="s">
        <v>381</v>
      </c>
    </row>
    <row r="55" spans="1:2">
      <c r="A55">
        <v>42</v>
      </c>
      <c r="B55" t="s">
        <v>381</v>
      </c>
    </row>
    <row r="56" spans="1:2">
      <c r="A56">
        <v>43</v>
      </c>
      <c r="B56" t="s">
        <v>369</v>
      </c>
    </row>
    <row r="57" spans="1:2">
      <c r="A57">
        <v>43</v>
      </c>
      <c r="B57" t="s">
        <v>2125</v>
      </c>
    </row>
    <row r="58" spans="1:2">
      <c r="A58">
        <v>44</v>
      </c>
      <c r="B58" t="s">
        <v>2126</v>
      </c>
    </row>
    <row r="59" spans="1:2">
      <c r="A59">
        <v>45</v>
      </c>
      <c r="B59" t="s">
        <v>381</v>
      </c>
    </row>
    <row r="60" spans="1:2">
      <c r="A60">
        <v>46</v>
      </c>
      <c r="B60" t="s">
        <v>289</v>
      </c>
    </row>
    <row r="61" spans="1:2">
      <c r="A61">
        <v>47</v>
      </c>
      <c r="B61" t="s">
        <v>735</v>
      </c>
    </row>
    <row r="62" spans="1:2">
      <c r="A62">
        <v>48</v>
      </c>
      <c r="B62" t="s">
        <v>773</v>
      </c>
    </row>
    <row r="63" spans="1:2">
      <c r="A63">
        <v>49</v>
      </c>
      <c r="B63" t="s">
        <v>381</v>
      </c>
    </row>
    <row r="64" spans="1:2">
      <c r="A64">
        <v>50</v>
      </c>
      <c r="B64" t="s">
        <v>625</v>
      </c>
    </row>
    <row r="65" spans="1:2">
      <c r="A65">
        <v>51</v>
      </c>
      <c r="B65" t="s">
        <v>289</v>
      </c>
    </row>
    <row r="66" spans="1:2">
      <c r="A66">
        <v>52</v>
      </c>
      <c r="B66" t="s">
        <v>264</v>
      </c>
    </row>
    <row r="67" spans="1:2">
      <c r="A67">
        <v>52</v>
      </c>
      <c r="B67" t="s">
        <v>289</v>
      </c>
    </row>
    <row r="68" spans="1:2">
      <c r="A68">
        <v>53</v>
      </c>
      <c r="B68" t="s">
        <v>264</v>
      </c>
    </row>
    <row r="69" spans="1:2">
      <c r="A69">
        <v>54</v>
      </c>
      <c r="B69" t="s">
        <v>735</v>
      </c>
    </row>
    <row r="70" spans="1:2">
      <c r="A70">
        <v>55</v>
      </c>
      <c r="B70" t="s">
        <v>264</v>
      </c>
    </row>
    <row r="71" spans="1:2">
      <c r="A71">
        <v>56</v>
      </c>
      <c r="B71" t="s">
        <v>264</v>
      </c>
    </row>
    <row r="72" spans="1:2">
      <c r="A72">
        <v>57</v>
      </c>
      <c r="B72" t="s">
        <v>522</v>
      </c>
    </row>
    <row r="73" spans="1:2">
      <c r="A73">
        <v>58</v>
      </c>
      <c r="B73" t="s">
        <v>706</v>
      </c>
    </row>
    <row r="74" spans="1:2">
      <c r="A74">
        <v>59</v>
      </c>
      <c r="B74" t="s">
        <v>2112</v>
      </c>
    </row>
    <row r="75" spans="1:2">
      <c r="A75">
        <v>59</v>
      </c>
      <c r="B75" t="s">
        <v>289</v>
      </c>
    </row>
    <row r="76" spans="1:2">
      <c r="A76">
        <v>60</v>
      </c>
      <c r="B76" t="s">
        <v>264</v>
      </c>
    </row>
    <row r="77" spans="1:2">
      <c r="A77">
        <v>60</v>
      </c>
      <c r="B77" t="s">
        <v>2120</v>
      </c>
    </row>
    <row r="78" spans="1:2">
      <c r="A78">
        <v>61</v>
      </c>
      <c r="B78" t="s">
        <v>739</v>
      </c>
    </row>
    <row r="79" spans="1:2">
      <c r="A79">
        <v>62</v>
      </c>
      <c r="B79" t="s">
        <v>289</v>
      </c>
    </row>
    <row r="80" spans="1:2">
      <c r="A80">
        <v>62</v>
      </c>
      <c r="B80" t="s">
        <v>264</v>
      </c>
    </row>
    <row r="81" spans="1:2">
      <c r="A81">
        <v>63</v>
      </c>
      <c r="B81" t="s">
        <v>756</v>
      </c>
    </row>
    <row r="82" spans="1:2">
      <c r="A82">
        <v>64</v>
      </c>
      <c r="B82" t="s">
        <v>264</v>
      </c>
    </row>
    <row r="83" spans="1:2">
      <c r="A83">
        <v>64</v>
      </c>
      <c r="B83" t="s">
        <v>2120</v>
      </c>
    </row>
    <row r="84" spans="1:2">
      <c r="A84">
        <v>64</v>
      </c>
      <c r="B84" t="s">
        <v>2130</v>
      </c>
    </row>
    <row r="85" spans="1:2">
      <c r="A85">
        <v>65</v>
      </c>
      <c r="B85" t="s">
        <v>773</v>
      </c>
    </row>
    <row r="86" spans="1:2">
      <c r="A86">
        <v>66</v>
      </c>
      <c r="B86" t="s">
        <v>2131</v>
      </c>
    </row>
    <row r="87" spans="1:2">
      <c r="A87">
        <v>67</v>
      </c>
      <c r="B87" t="s">
        <v>264</v>
      </c>
    </row>
    <row r="88" spans="1:2">
      <c r="A88">
        <v>67</v>
      </c>
      <c r="B88" t="s">
        <v>289</v>
      </c>
    </row>
    <row r="89" spans="1:2">
      <c r="A89">
        <v>68</v>
      </c>
      <c r="B89" t="s">
        <v>802</v>
      </c>
    </row>
    <row r="90" spans="1:2">
      <c r="A90">
        <v>69</v>
      </c>
      <c r="B90" t="s">
        <v>735</v>
      </c>
    </row>
    <row r="91" spans="1:2">
      <c r="A91">
        <v>70</v>
      </c>
      <c r="B91" t="s">
        <v>8971</v>
      </c>
    </row>
    <row r="92" spans="1:2">
      <c r="A92">
        <v>71</v>
      </c>
      <c r="B92" t="s">
        <v>735</v>
      </c>
    </row>
    <row r="93" spans="1:2">
      <c r="A93">
        <v>72</v>
      </c>
      <c r="B93" t="s">
        <v>2112</v>
      </c>
    </row>
    <row r="94" spans="1:2">
      <c r="A94">
        <v>73</v>
      </c>
      <c r="B94" t="s">
        <v>735</v>
      </c>
    </row>
    <row r="95" spans="1:2">
      <c r="A95">
        <v>74</v>
      </c>
      <c r="B95" t="s">
        <v>264</v>
      </c>
    </row>
    <row r="96" spans="1:2">
      <c r="A96">
        <v>74</v>
      </c>
      <c r="B96" t="s">
        <v>289</v>
      </c>
    </row>
    <row r="97" spans="1:2">
      <c r="A97">
        <v>75</v>
      </c>
      <c r="B97" t="s">
        <v>735</v>
      </c>
    </row>
    <row r="98" spans="1:2">
      <c r="A98">
        <v>76</v>
      </c>
      <c r="B98" t="s">
        <v>735</v>
      </c>
    </row>
    <row r="99" spans="1:2">
      <c r="A99">
        <v>77</v>
      </c>
      <c r="B99" t="s">
        <v>735</v>
      </c>
    </row>
    <row r="100" spans="1:2">
      <c r="A100">
        <v>78</v>
      </c>
      <c r="B100" t="s">
        <v>735</v>
      </c>
    </row>
    <row r="101" spans="1:2">
      <c r="A101">
        <v>79</v>
      </c>
      <c r="B101" t="s">
        <v>735</v>
      </c>
    </row>
    <row r="102" spans="1:2">
      <c r="A102">
        <v>80</v>
      </c>
      <c r="B102" t="s">
        <v>735</v>
      </c>
    </row>
    <row r="103" spans="1:2">
      <c r="A103">
        <v>81</v>
      </c>
      <c r="B103" t="s">
        <v>264</v>
      </c>
    </row>
    <row r="104" spans="1:2">
      <c r="A104">
        <v>82</v>
      </c>
      <c r="B104" t="s">
        <v>10635</v>
      </c>
    </row>
    <row r="105" spans="1:2">
      <c r="A105">
        <v>83</v>
      </c>
      <c r="B105" t="s">
        <v>706</v>
      </c>
    </row>
    <row r="106" spans="1:2">
      <c r="A106">
        <v>84</v>
      </c>
      <c r="B106" t="s">
        <v>10635</v>
      </c>
    </row>
    <row r="107" spans="1:2">
      <c r="A107">
        <v>85</v>
      </c>
      <c r="B107" t="s">
        <v>739</v>
      </c>
    </row>
    <row r="108" spans="1:2">
      <c r="A108">
        <v>86</v>
      </c>
      <c r="B108" t="s">
        <v>739</v>
      </c>
    </row>
    <row r="109" spans="1:2">
      <c r="A109">
        <v>86</v>
      </c>
      <c r="B109" t="s">
        <v>706</v>
      </c>
    </row>
    <row r="110" spans="1:2">
      <c r="A110">
        <v>87</v>
      </c>
      <c r="B110" t="s">
        <v>10635</v>
      </c>
    </row>
    <row r="111" spans="1:2">
      <c r="A111">
        <v>88</v>
      </c>
      <c r="B111" t="s">
        <v>773</v>
      </c>
    </row>
    <row r="112" spans="1:2">
      <c r="A112">
        <v>89</v>
      </c>
      <c r="B112" t="s">
        <v>735</v>
      </c>
    </row>
    <row r="113" spans="1:2">
      <c r="A113">
        <v>90</v>
      </c>
      <c r="B113" t="s">
        <v>1655</v>
      </c>
    </row>
    <row r="114" spans="1:2">
      <c r="A114">
        <v>90</v>
      </c>
      <c r="B114" t="s">
        <v>1142</v>
      </c>
    </row>
    <row r="115" spans="1:2">
      <c r="A115">
        <v>91</v>
      </c>
      <c r="B115" t="s">
        <v>735</v>
      </c>
    </row>
    <row r="116" spans="1:2">
      <c r="A116">
        <v>92</v>
      </c>
      <c r="B116" t="s">
        <v>10635</v>
      </c>
    </row>
    <row r="117" spans="1:2">
      <c r="A117">
        <v>93</v>
      </c>
      <c r="B117" t="s">
        <v>264</v>
      </c>
    </row>
    <row r="118" spans="1:2">
      <c r="A118">
        <v>94</v>
      </c>
      <c r="B118" t="s">
        <v>10635</v>
      </c>
    </row>
    <row r="119" spans="1:2">
      <c r="A119">
        <v>95</v>
      </c>
      <c r="B119" t="s">
        <v>735</v>
      </c>
    </row>
    <row r="120" spans="1:2">
      <c r="A120">
        <v>96</v>
      </c>
      <c r="B120" t="s">
        <v>735</v>
      </c>
    </row>
    <row r="121" spans="1:2">
      <c r="A121">
        <v>97</v>
      </c>
      <c r="B121" t="s">
        <v>10635</v>
      </c>
    </row>
    <row r="122" spans="1:2">
      <c r="A122">
        <v>98</v>
      </c>
      <c r="B122" t="s">
        <v>735</v>
      </c>
    </row>
    <row r="123" spans="1:2">
      <c r="A123">
        <v>99</v>
      </c>
      <c r="B123" t="s">
        <v>10635</v>
      </c>
    </row>
    <row r="124" spans="1:2">
      <c r="A124">
        <v>100</v>
      </c>
      <c r="B124" t="s">
        <v>735</v>
      </c>
    </row>
    <row r="125" spans="1:2">
      <c r="A125">
        <v>101</v>
      </c>
      <c r="B125" t="s">
        <v>289</v>
      </c>
    </row>
    <row r="126" spans="1:2">
      <c r="A126">
        <v>102</v>
      </c>
      <c r="B126" t="s">
        <v>735</v>
      </c>
    </row>
    <row r="127" spans="1:2">
      <c r="A127">
        <v>103</v>
      </c>
      <c r="B127" t="s">
        <v>735</v>
      </c>
    </row>
    <row r="128" spans="1:2">
      <c r="A128">
        <v>104</v>
      </c>
      <c r="B128" t="s">
        <v>739</v>
      </c>
    </row>
    <row r="129" spans="1:2">
      <c r="A129">
        <v>105</v>
      </c>
      <c r="B129" t="s">
        <v>381</v>
      </c>
    </row>
    <row r="130" spans="1:2">
      <c r="A130">
        <v>106</v>
      </c>
      <c r="B130" t="s">
        <v>10635</v>
      </c>
    </row>
    <row r="131" spans="1:2">
      <c r="A131">
        <v>107</v>
      </c>
      <c r="B131" t="s">
        <v>264</v>
      </c>
    </row>
    <row r="132" spans="1:2">
      <c r="A132">
        <v>107</v>
      </c>
      <c r="B132" t="s">
        <v>289</v>
      </c>
    </row>
    <row r="133" spans="1:2">
      <c r="A133">
        <v>108</v>
      </c>
      <c r="B133" t="s">
        <v>735</v>
      </c>
    </row>
    <row r="134" spans="1:2">
      <c r="A134">
        <v>109</v>
      </c>
      <c r="B134" t="s">
        <v>735</v>
      </c>
    </row>
    <row r="135" spans="1:2">
      <c r="A135">
        <v>110</v>
      </c>
      <c r="B135" t="s">
        <v>1142</v>
      </c>
    </row>
    <row r="136" spans="1:2">
      <c r="A136">
        <v>111</v>
      </c>
      <c r="B136" t="s">
        <v>8971</v>
      </c>
    </row>
    <row r="137" spans="1:2">
      <c r="A137">
        <v>112</v>
      </c>
      <c r="B137" t="s">
        <v>735</v>
      </c>
    </row>
    <row r="138" spans="1:2">
      <c r="A138">
        <v>113</v>
      </c>
      <c r="B138" t="s">
        <v>381</v>
      </c>
    </row>
    <row r="139" spans="1:2">
      <c r="A139">
        <v>114</v>
      </c>
      <c r="B139" t="s">
        <v>264</v>
      </c>
    </row>
    <row r="140" spans="1:2">
      <c r="A140">
        <v>115</v>
      </c>
      <c r="B140" t="s">
        <v>735</v>
      </c>
    </row>
    <row r="141" spans="1:2">
      <c r="A141">
        <v>116</v>
      </c>
      <c r="B141" t="s">
        <v>735</v>
      </c>
    </row>
    <row r="142" spans="1:2">
      <c r="A142">
        <v>117</v>
      </c>
      <c r="B142" t="s">
        <v>735</v>
      </c>
    </row>
    <row r="143" spans="1:2">
      <c r="A143">
        <v>118</v>
      </c>
      <c r="B143" t="s">
        <v>735</v>
      </c>
    </row>
    <row r="144" spans="1:2">
      <c r="A144">
        <v>119</v>
      </c>
      <c r="B144" t="s">
        <v>739</v>
      </c>
    </row>
    <row r="145" spans="1:2">
      <c r="A145">
        <v>120</v>
      </c>
      <c r="B145" t="s">
        <v>735</v>
      </c>
    </row>
    <row r="146" spans="1:2">
      <c r="A146">
        <v>121</v>
      </c>
      <c r="B146" t="s">
        <v>735</v>
      </c>
    </row>
    <row r="147" spans="1:2">
      <c r="A147">
        <v>122</v>
      </c>
      <c r="B147" t="s">
        <v>735</v>
      </c>
    </row>
    <row r="148" spans="1:2">
      <c r="A148">
        <v>123</v>
      </c>
      <c r="B148" t="s">
        <v>264</v>
      </c>
    </row>
    <row r="149" spans="1:2">
      <c r="A149">
        <v>124</v>
      </c>
      <c r="B149" t="s">
        <v>381</v>
      </c>
    </row>
    <row r="150" spans="1:2">
      <c r="A150">
        <v>125</v>
      </c>
      <c r="B150" t="s">
        <v>735</v>
      </c>
    </row>
    <row r="151" spans="1:2">
      <c r="A151">
        <v>126</v>
      </c>
      <c r="B151" t="s">
        <v>1142</v>
      </c>
    </row>
    <row r="152" spans="1:2">
      <c r="A152">
        <v>127</v>
      </c>
      <c r="B152" t="s">
        <v>735</v>
      </c>
    </row>
    <row r="153" spans="1:2">
      <c r="A153">
        <v>128</v>
      </c>
      <c r="B153" t="s">
        <v>381</v>
      </c>
    </row>
    <row r="154" spans="1:2">
      <c r="A154">
        <v>129</v>
      </c>
      <c r="B154" t="s">
        <v>735</v>
      </c>
    </row>
    <row r="155" spans="1:2">
      <c r="A155">
        <v>130</v>
      </c>
      <c r="B155" t="s">
        <v>735</v>
      </c>
    </row>
    <row r="156" spans="1:2">
      <c r="A156">
        <v>130</v>
      </c>
      <c r="B156" t="s">
        <v>2132</v>
      </c>
    </row>
    <row r="157" spans="1:2">
      <c r="A157">
        <v>130</v>
      </c>
      <c r="B157" t="s">
        <v>1655</v>
      </c>
    </row>
    <row r="158" spans="1:2">
      <c r="A158">
        <v>131</v>
      </c>
      <c r="B158" t="s">
        <v>1309</v>
      </c>
    </row>
    <row r="159" spans="1:2">
      <c r="A159">
        <v>132</v>
      </c>
      <c r="B159" t="s">
        <v>735</v>
      </c>
    </row>
    <row r="160" spans="1:2">
      <c r="A160">
        <v>133</v>
      </c>
      <c r="B160" t="s">
        <v>264</v>
      </c>
    </row>
    <row r="161" spans="1:2">
      <c r="A161">
        <v>133</v>
      </c>
      <c r="B161" t="s">
        <v>2133</v>
      </c>
    </row>
    <row r="162" spans="1:2">
      <c r="A162">
        <v>133</v>
      </c>
      <c r="B162" t="s">
        <v>2134</v>
      </c>
    </row>
    <row r="163" spans="1:2">
      <c r="A163">
        <v>134</v>
      </c>
      <c r="B163" t="s">
        <v>381</v>
      </c>
    </row>
    <row r="164" spans="1:2">
      <c r="A164">
        <v>135</v>
      </c>
      <c r="B164" t="s">
        <v>8971</v>
      </c>
    </row>
    <row r="165" spans="1:2">
      <c r="A165">
        <v>136</v>
      </c>
      <c r="B165" t="s">
        <v>264</v>
      </c>
    </row>
    <row r="166" spans="1:2">
      <c r="A166">
        <v>136</v>
      </c>
      <c r="B166" t="s">
        <v>381</v>
      </c>
    </row>
    <row r="167" spans="1:2">
      <c r="A167">
        <v>137</v>
      </c>
      <c r="B167" t="s">
        <v>773</v>
      </c>
    </row>
    <row r="168" spans="1:2">
      <c r="A168">
        <v>138</v>
      </c>
      <c r="B168" t="s">
        <v>735</v>
      </c>
    </row>
    <row r="169" spans="1:2">
      <c r="A169">
        <v>138</v>
      </c>
      <c r="B169" t="s">
        <v>1142</v>
      </c>
    </row>
    <row r="170" spans="1:2">
      <c r="A170">
        <v>139</v>
      </c>
      <c r="B170" t="s">
        <v>381</v>
      </c>
    </row>
    <row r="171" spans="1:2">
      <c r="A171">
        <v>140</v>
      </c>
      <c r="B171" t="s">
        <v>264</v>
      </c>
    </row>
    <row r="172" spans="1:2">
      <c r="A172">
        <v>141</v>
      </c>
      <c r="B172" t="s">
        <v>1402</v>
      </c>
    </row>
    <row r="173" spans="1:2">
      <c r="A173">
        <v>142</v>
      </c>
      <c r="B173" t="s">
        <v>1410</v>
      </c>
    </row>
    <row r="174" spans="1:2">
      <c r="A174">
        <v>143</v>
      </c>
      <c r="B174" t="s">
        <v>381</v>
      </c>
    </row>
    <row r="175" spans="1:2">
      <c r="A175">
        <v>144</v>
      </c>
      <c r="B175" t="s">
        <v>1428</v>
      </c>
    </row>
    <row r="176" spans="1:2">
      <c r="A176">
        <v>144</v>
      </c>
      <c r="B176" t="s">
        <v>756</v>
      </c>
    </row>
    <row r="177" spans="1:2">
      <c r="A177">
        <v>144</v>
      </c>
      <c r="B177" t="s">
        <v>2135</v>
      </c>
    </row>
    <row r="178" spans="1:2">
      <c r="A178">
        <v>145</v>
      </c>
      <c r="B178" t="s">
        <v>735</v>
      </c>
    </row>
    <row r="179" spans="1:2">
      <c r="A179">
        <v>146</v>
      </c>
      <c r="B179" t="s">
        <v>735</v>
      </c>
    </row>
    <row r="180" spans="1:2">
      <c r="A180">
        <v>147</v>
      </c>
      <c r="B180" t="s">
        <v>735</v>
      </c>
    </row>
    <row r="181" spans="1:2">
      <c r="A181">
        <v>148</v>
      </c>
      <c r="B181" t="s">
        <v>735</v>
      </c>
    </row>
    <row r="182" spans="1:2">
      <c r="A182">
        <v>149</v>
      </c>
      <c r="B182" t="s">
        <v>289</v>
      </c>
    </row>
    <row r="183" spans="1:2">
      <c r="A183">
        <v>149</v>
      </c>
      <c r="B183" t="s">
        <v>381</v>
      </c>
    </row>
    <row r="184" spans="1:2">
      <c r="A184">
        <v>150</v>
      </c>
      <c r="B184" t="s">
        <v>735</v>
      </c>
    </row>
    <row r="185" spans="1:2">
      <c r="A185">
        <v>151</v>
      </c>
      <c r="B185" t="s">
        <v>735</v>
      </c>
    </row>
    <row r="186" spans="1:2">
      <c r="A186">
        <v>152</v>
      </c>
      <c r="B186" t="s">
        <v>289</v>
      </c>
    </row>
    <row r="187" spans="1:2">
      <c r="A187">
        <v>153</v>
      </c>
      <c r="B187" t="s">
        <v>1655</v>
      </c>
    </row>
    <row r="188" spans="1:2">
      <c r="A188">
        <v>153</v>
      </c>
      <c r="B188" t="s">
        <v>735</v>
      </c>
    </row>
    <row r="189" spans="1:2">
      <c r="A189">
        <v>154</v>
      </c>
      <c r="B189" t="s">
        <v>1142</v>
      </c>
    </row>
    <row r="190" spans="1:2">
      <c r="A190">
        <v>155</v>
      </c>
      <c r="B190" t="s">
        <v>735</v>
      </c>
    </row>
    <row r="191" spans="1:2">
      <c r="A191">
        <v>156</v>
      </c>
      <c r="B191" t="s">
        <v>735</v>
      </c>
    </row>
    <row r="192" spans="1:2">
      <c r="A192">
        <v>157</v>
      </c>
      <c r="B192" t="s">
        <v>739</v>
      </c>
    </row>
    <row r="193" spans="1:2">
      <c r="A193">
        <v>157</v>
      </c>
      <c r="B193" t="s">
        <v>381</v>
      </c>
    </row>
    <row r="194" spans="1:2">
      <c r="A194">
        <v>158</v>
      </c>
      <c r="B194" t="s">
        <v>1655</v>
      </c>
    </row>
    <row r="195" spans="1:2">
      <c r="A195">
        <v>158</v>
      </c>
      <c r="B195" t="s">
        <v>2136</v>
      </c>
    </row>
    <row r="196" spans="1:2">
      <c r="A196">
        <v>158</v>
      </c>
      <c r="B196" t="s">
        <v>2137</v>
      </c>
    </row>
    <row r="197" spans="1:2">
      <c r="A197">
        <v>159</v>
      </c>
      <c r="B197" t="s">
        <v>8971</v>
      </c>
    </row>
    <row r="198" spans="1:2">
      <c r="A198">
        <v>160</v>
      </c>
      <c r="B198" t="s">
        <v>381</v>
      </c>
    </row>
    <row r="199" spans="1:2">
      <c r="A199">
        <v>161</v>
      </c>
      <c r="B199" t="s">
        <v>735</v>
      </c>
    </row>
    <row r="200" spans="1:2">
      <c r="A200">
        <v>162</v>
      </c>
      <c r="B200" t="s">
        <v>735</v>
      </c>
    </row>
    <row r="201" spans="1:2">
      <c r="A201">
        <v>163</v>
      </c>
      <c r="B201" t="s">
        <v>735</v>
      </c>
    </row>
    <row r="202" spans="1:2">
      <c r="A202">
        <v>164</v>
      </c>
      <c r="B202" t="s">
        <v>381</v>
      </c>
    </row>
    <row r="203" spans="1:2">
      <c r="A203">
        <v>165</v>
      </c>
      <c r="B203" t="s">
        <v>735</v>
      </c>
    </row>
    <row r="204" spans="1:2">
      <c r="A204">
        <v>166</v>
      </c>
      <c r="B204" t="s">
        <v>735</v>
      </c>
    </row>
    <row r="205" spans="1:2">
      <c r="A205">
        <v>167</v>
      </c>
      <c r="B205" t="s">
        <v>1630</v>
      </c>
    </row>
    <row r="206" spans="1:2">
      <c r="A206">
        <v>167</v>
      </c>
      <c r="B206" t="s">
        <v>1142</v>
      </c>
    </row>
    <row r="207" spans="1:2">
      <c r="A207">
        <v>168</v>
      </c>
      <c r="B207" t="s">
        <v>1142</v>
      </c>
    </row>
    <row r="208" spans="1:2">
      <c r="A208">
        <v>169</v>
      </c>
      <c r="B208" t="s">
        <v>735</v>
      </c>
    </row>
    <row r="209" spans="1:2">
      <c r="A209">
        <v>170</v>
      </c>
      <c r="B209" t="s">
        <v>1655</v>
      </c>
    </row>
    <row r="210" spans="1:2">
      <c r="A210">
        <v>171</v>
      </c>
      <c r="B210" t="s">
        <v>2138</v>
      </c>
    </row>
    <row r="211" spans="1:2">
      <c r="A211">
        <v>172</v>
      </c>
      <c r="B211" t="s">
        <v>522</v>
      </c>
    </row>
    <row r="212" spans="1:2">
      <c r="A212">
        <v>173</v>
      </c>
      <c r="B212" t="s">
        <v>264</v>
      </c>
    </row>
    <row r="213" spans="1:2">
      <c r="A213">
        <v>173</v>
      </c>
      <c r="B213" t="s">
        <v>289</v>
      </c>
    </row>
    <row r="214" spans="1:2">
      <c r="A214">
        <v>174</v>
      </c>
      <c r="B214" t="s">
        <v>264</v>
      </c>
    </row>
    <row r="215" spans="1:2">
      <c r="A215">
        <v>175</v>
      </c>
      <c r="B215" t="s">
        <v>381</v>
      </c>
    </row>
    <row r="216" spans="1:2">
      <c r="A216">
        <v>175</v>
      </c>
      <c r="B216" t="s">
        <v>264</v>
      </c>
    </row>
    <row r="217" spans="1:2">
      <c r="A217">
        <v>176</v>
      </c>
      <c r="B217" t="s">
        <v>1716</v>
      </c>
    </row>
    <row r="218" spans="1:2">
      <c r="A218">
        <v>176</v>
      </c>
      <c r="B218" t="s">
        <v>381</v>
      </c>
    </row>
    <row r="219" spans="1:2">
      <c r="A219">
        <v>177</v>
      </c>
      <c r="B219" t="s">
        <v>735</v>
      </c>
    </row>
    <row r="220" spans="1:2">
      <c r="A220">
        <v>178</v>
      </c>
      <c r="B220" t="s">
        <v>773</v>
      </c>
    </row>
    <row r="221" spans="1:2">
      <c r="A221">
        <v>179</v>
      </c>
      <c r="B221" t="s">
        <v>381</v>
      </c>
    </row>
    <row r="222" spans="1:2">
      <c r="A222">
        <v>180</v>
      </c>
      <c r="B222" t="s">
        <v>735</v>
      </c>
    </row>
    <row r="223" spans="1:2">
      <c r="A223">
        <v>181</v>
      </c>
      <c r="B223" t="s">
        <v>5163</v>
      </c>
    </row>
    <row r="224" spans="1:2">
      <c r="A224">
        <v>182</v>
      </c>
      <c r="B224" t="s">
        <v>1778</v>
      </c>
    </row>
    <row r="225" spans="1:2">
      <c r="A225">
        <v>182</v>
      </c>
      <c r="B225" t="s">
        <v>1142</v>
      </c>
    </row>
    <row r="226" spans="1:2">
      <c r="A226">
        <v>183</v>
      </c>
      <c r="B226" t="s">
        <v>735</v>
      </c>
    </row>
    <row r="227" spans="1:2">
      <c r="A227">
        <v>184</v>
      </c>
      <c r="B227" t="s">
        <v>706</v>
      </c>
    </row>
    <row r="228" spans="1:2">
      <c r="A228">
        <v>185</v>
      </c>
      <c r="B228" t="s">
        <v>2139</v>
      </c>
    </row>
    <row r="229" spans="1:2">
      <c r="A229">
        <v>185</v>
      </c>
      <c r="B229" t="s">
        <v>739</v>
      </c>
    </row>
    <row r="230" spans="1:2">
      <c r="A230">
        <v>186</v>
      </c>
      <c r="B230" t="s">
        <v>1630</v>
      </c>
    </row>
    <row r="231" spans="1:2">
      <c r="A231">
        <v>187</v>
      </c>
      <c r="B231" t="s">
        <v>1655</v>
      </c>
    </row>
    <row r="232" spans="1:2">
      <c r="A232">
        <v>188</v>
      </c>
      <c r="B232" t="s">
        <v>2111</v>
      </c>
    </row>
    <row r="233" spans="1:2">
      <c r="A233">
        <v>189</v>
      </c>
      <c r="B233" t="s">
        <v>735</v>
      </c>
    </row>
    <row r="234" spans="1:2">
      <c r="A234">
        <v>190</v>
      </c>
      <c r="B234" t="s">
        <v>773</v>
      </c>
    </row>
    <row r="235" spans="1:2">
      <c r="A235">
        <v>191</v>
      </c>
      <c r="B235" t="s">
        <v>735</v>
      </c>
    </row>
    <row r="236" spans="1:2">
      <c r="A236">
        <v>192</v>
      </c>
      <c r="B236" t="s">
        <v>1142</v>
      </c>
    </row>
    <row r="237" spans="1:2">
      <c r="A237">
        <v>193</v>
      </c>
      <c r="B237" t="s">
        <v>381</v>
      </c>
    </row>
    <row r="238" spans="1:2">
      <c r="A238">
        <v>194</v>
      </c>
      <c r="B238" t="s">
        <v>773</v>
      </c>
    </row>
    <row r="239" spans="1:2">
      <c r="A239">
        <v>195</v>
      </c>
      <c r="B239" t="s">
        <v>735</v>
      </c>
    </row>
    <row r="240" spans="1:2">
      <c r="A240">
        <v>196</v>
      </c>
      <c r="B240" t="s">
        <v>735</v>
      </c>
    </row>
    <row r="241" spans="1:2">
      <c r="A241">
        <v>197</v>
      </c>
      <c r="B241" t="s">
        <v>735</v>
      </c>
    </row>
    <row r="242" spans="1:2">
      <c r="A242">
        <v>198</v>
      </c>
      <c r="B242" t="s">
        <v>735</v>
      </c>
    </row>
    <row r="243" spans="1:2">
      <c r="A243">
        <v>199</v>
      </c>
      <c r="B243" t="s">
        <v>735</v>
      </c>
    </row>
    <row r="244" spans="1:2">
      <c r="A244">
        <v>200</v>
      </c>
      <c r="B244" t="s">
        <v>381</v>
      </c>
    </row>
    <row r="245" spans="1:2">
      <c r="A245">
        <v>201</v>
      </c>
      <c r="B245" t="s">
        <v>735</v>
      </c>
    </row>
    <row r="246" spans="1:2">
      <c r="A246">
        <v>202</v>
      </c>
      <c r="B246" t="s">
        <v>735</v>
      </c>
    </row>
    <row r="247" spans="1:2">
      <c r="A247">
        <v>203</v>
      </c>
      <c r="B247" t="s">
        <v>735</v>
      </c>
    </row>
    <row r="248" spans="1:2">
      <c r="A248">
        <v>204</v>
      </c>
      <c r="B248" t="s">
        <v>8971</v>
      </c>
    </row>
    <row r="249" spans="1:2">
      <c r="A249">
        <v>205</v>
      </c>
      <c r="B249" t="s">
        <v>8971</v>
      </c>
    </row>
    <row r="250" spans="1:2">
      <c r="A250">
        <v>206</v>
      </c>
      <c r="B250" t="s">
        <v>8971</v>
      </c>
    </row>
    <row r="251" spans="1:2">
      <c r="A251">
        <v>207</v>
      </c>
      <c r="B251" t="s">
        <v>8971</v>
      </c>
    </row>
    <row r="252" spans="1:2">
      <c r="A252">
        <v>208</v>
      </c>
      <c r="B252" t="s">
        <v>10635</v>
      </c>
    </row>
    <row r="253" spans="1:2">
      <c r="A253">
        <v>209</v>
      </c>
      <c r="B253" t="s">
        <v>369</v>
      </c>
    </row>
    <row r="254" spans="1:2">
      <c r="A254">
        <v>210</v>
      </c>
      <c r="B254" t="s">
        <v>739</v>
      </c>
    </row>
    <row r="255" spans="1:2">
      <c r="A255">
        <v>211</v>
      </c>
      <c r="B255" t="s">
        <v>2026</v>
      </c>
    </row>
    <row r="256" spans="1:2">
      <c r="A256">
        <v>212</v>
      </c>
      <c r="B256" t="s">
        <v>773</v>
      </c>
    </row>
    <row r="257" spans="1:2">
      <c r="A257">
        <v>213</v>
      </c>
      <c r="B257" t="s">
        <v>735</v>
      </c>
    </row>
    <row r="258" spans="1:2">
      <c r="A258">
        <v>214</v>
      </c>
      <c r="B258" t="s">
        <v>735</v>
      </c>
    </row>
    <row r="259" spans="1:2">
      <c r="A259">
        <v>215</v>
      </c>
      <c r="B259" t="s">
        <v>735</v>
      </c>
    </row>
    <row r="260" spans="1:2">
      <c r="A260">
        <v>216</v>
      </c>
      <c r="B260" t="s">
        <v>735</v>
      </c>
    </row>
    <row r="261" spans="1:2">
      <c r="A261">
        <v>216</v>
      </c>
      <c r="B261" t="s">
        <v>1402</v>
      </c>
    </row>
    <row r="262" spans="1:2">
      <c r="A262">
        <v>217</v>
      </c>
      <c r="B262" t="s">
        <v>381</v>
      </c>
    </row>
    <row r="263" spans="1:2">
      <c r="A263">
        <v>218</v>
      </c>
      <c r="B263" t="s">
        <v>706</v>
      </c>
    </row>
    <row r="264" spans="1:2">
      <c r="A264">
        <v>219</v>
      </c>
      <c r="B264" t="s">
        <v>381</v>
      </c>
    </row>
    <row r="265" spans="1:2">
      <c r="A265">
        <v>220</v>
      </c>
      <c r="B265" t="s">
        <v>1142</v>
      </c>
    </row>
    <row r="266" spans="1:2">
      <c r="A266">
        <v>221</v>
      </c>
      <c r="B266" t="s">
        <v>4190</v>
      </c>
    </row>
    <row r="267" spans="1:2">
      <c r="A267">
        <v>222</v>
      </c>
      <c r="B267" t="s">
        <v>735</v>
      </c>
    </row>
    <row r="268" spans="1:2">
      <c r="A268">
        <v>223</v>
      </c>
      <c r="B268" t="s">
        <v>10635</v>
      </c>
    </row>
    <row r="269" spans="1:2">
      <c r="A269">
        <v>224</v>
      </c>
      <c r="B269" t="s">
        <v>735</v>
      </c>
    </row>
    <row r="270" spans="1:2">
      <c r="A270">
        <v>225</v>
      </c>
      <c r="B270" t="s">
        <v>2136</v>
      </c>
    </row>
    <row r="271" spans="1:2">
      <c r="A271">
        <v>226</v>
      </c>
      <c r="B271" t="s">
        <v>2117</v>
      </c>
    </row>
    <row r="272" spans="1:2">
      <c r="A272">
        <v>227</v>
      </c>
      <c r="B272" t="s">
        <v>735</v>
      </c>
    </row>
    <row r="273" spans="1:2">
      <c r="A273">
        <v>228</v>
      </c>
      <c r="B273" t="s">
        <v>264</v>
      </c>
    </row>
    <row r="274" spans="1:2">
      <c r="A274">
        <v>229</v>
      </c>
      <c r="B274" t="s">
        <v>735</v>
      </c>
    </row>
    <row r="275" spans="1:2">
      <c r="A275">
        <v>230</v>
      </c>
      <c r="B275" t="s">
        <v>735</v>
      </c>
    </row>
    <row r="276" spans="1:2">
      <c r="A276">
        <v>231</v>
      </c>
      <c r="B276" t="s">
        <v>735</v>
      </c>
    </row>
    <row r="277" spans="1:2">
      <c r="A277">
        <v>232</v>
      </c>
      <c r="B277" t="s">
        <v>739</v>
      </c>
    </row>
    <row r="278" spans="1:2">
      <c r="A278">
        <v>233</v>
      </c>
      <c r="B278" t="s">
        <v>735</v>
      </c>
    </row>
    <row r="279" spans="1:2">
      <c r="A279">
        <v>234</v>
      </c>
      <c r="B279" t="s">
        <v>735</v>
      </c>
    </row>
    <row r="280" spans="1:2">
      <c r="A280">
        <v>235</v>
      </c>
      <c r="B280" t="s">
        <v>735</v>
      </c>
    </row>
    <row r="281" spans="1:2">
      <c r="A281">
        <v>236</v>
      </c>
      <c r="B281" t="s">
        <v>735</v>
      </c>
    </row>
    <row r="282" spans="1:2">
      <c r="A282">
        <v>237</v>
      </c>
      <c r="B282" t="s">
        <v>264</v>
      </c>
    </row>
    <row r="283" spans="1:2">
      <c r="A283">
        <v>238</v>
      </c>
      <c r="B283" t="s">
        <v>735</v>
      </c>
    </row>
    <row r="284" spans="1:2">
      <c r="A284">
        <v>239</v>
      </c>
      <c r="B284" t="s">
        <v>735</v>
      </c>
    </row>
    <row r="285" spans="1:2">
      <c r="A285">
        <v>240</v>
      </c>
      <c r="B285" t="s">
        <v>739</v>
      </c>
    </row>
    <row r="286" spans="1:2">
      <c r="A286">
        <v>241</v>
      </c>
      <c r="B286" t="s">
        <v>735</v>
      </c>
    </row>
    <row r="287" spans="1:2">
      <c r="A287">
        <v>241</v>
      </c>
      <c r="B287" t="s">
        <v>1142</v>
      </c>
    </row>
    <row r="288" spans="1:2">
      <c r="A288">
        <v>242</v>
      </c>
      <c r="B288" t="s">
        <v>735</v>
      </c>
    </row>
    <row r="289" spans="1:2">
      <c r="A289">
        <v>243</v>
      </c>
      <c r="B289" t="s">
        <v>1142</v>
      </c>
    </row>
    <row r="290" spans="1:2">
      <c r="A290">
        <v>244</v>
      </c>
      <c r="B290" t="s">
        <v>1655</v>
      </c>
    </row>
    <row r="291" spans="1:2">
      <c r="A291">
        <v>245</v>
      </c>
      <c r="B291" t="s">
        <v>1402</v>
      </c>
    </row>
    <row r="292" spans="1:2">
      <c r="A292">
        <v>246</v>
      </c>
      <c r="B292" t="s">
        <v>289</v>
      </c>
    </row>
    <row r="293" spans="1:2">
      <c r="A293">
        <v>247</v>
      </c>
      <c r="B293" t="s">
        <v>289</v>
      </c>
    </row>
    <row r="294" spans="1:2">
      <c r="A294">
        <v>248</v>
      </c>
      <c r="B294" t="s">
        <v>522</v>
      </c>
    </row>
    <row r="295" spans="1:2">
      <c r="A295">
        <v>249</v>
      </c>
      <c r="B295" t="s">
        <v>381</v>
      </c>
    </row>
    <row r="296" spans="1:2">
      <c r="A296">
        <v>250</v>
      </c>
      <c r="B296" t="s">
        <v>735</v>
      </c>
    </row>
    <row r="297" spans="1:2">
      <c r="A297">
        <v>251</v>
      </c>
      <c r="B297" t="s">
        <v>2138</v>
      </c>
    </row>
    <row r="298" spans="1:2">
      <c r="A298">
        <v>252</v>
      </c>
      <c r="B298" t="s">
        <v>735</v>
      </c>
    </row>
    <row r="299" spans="1:2">
      <c r="A299">
        <v>253</v>
      </c>
      <c r="B299" t="s">
        <v>735</v>
      </c>
    </row>
    <row r="300" spans="1:2">
      <c r="A300">
        <v>254</v>
      </c>
      <c r="B300" t="s">
        <v>735</v>
      </c>
    </row>
    <row r="301" spans="1:2">
      <c r="A301">
        <v>255</v>
      </c>
      <c r="B301" t="s">
        <v>4231</v>
      </c>
    </row>
    <row r="302" spans="1:2">
      <c r="A302">
        <v>255</v>
      </c>
      <c r="B302" t="s">
        <v>735</v>
      </c>
    </row>
    <row r="303" spans="1:2">
      <c r="A303">
        <v>256</v>
      </c>
      <c r="B303" t="s">
        <v>735</v>
      </c>
    </row>
    <row r="304" spans="1:2">
      <c r="A304">
        <v>257</v>
      </c>
      <c r="B304" t="s">
        <v>735</v>
      </c>
    </row>
    <row r="305" spans="1:2">
      <c r="A305">
        <v>258</v>
      </c>
      <c r="B305" t="s">
        <v>735</v>
      </c>
    </row>
    <row r="306" spans="1:2">
      <c r="A306">
        <v>259</v>
      </c>
      <c r="B306" t="s">
        <v>735</v>
      </c>
    </row>
    <row r="307" spans="1:2">
      <c r="A307">
        <v>260</v>
      </c>
      <c r="B307" t="s">
        <v>735</v>
      </c>
    </row>
    <row r="308" spans="1:2">
      <c r="A308">
        <v>261</v>
      </c>
      <c r="B308" t="s">
        <v>735</v>
      </c>
    </row>
    <row r="309" spans="1:2">
      <c r="A309">
        <v>262</v>
      </c>
      <c r="B309" t="s">
        <v>735</v>
      </c>
    </row>
    <row r="310" spans="1:2">
      <c r="A310">
        <v>263</v>
      </c>
      <c r="B310" t="s">
        <v>735</v>
      </c>
    </row>
    <row r="311" spans="1:2">
      <c r="A311">
        <v>264</v>
      </c>
      <c r="B311" t="s">
        <v>773</v>
      </c>
    </row>
    <row r="312" spans="1:2">
      <c r="A312">
        <v>265</v>
      </c>
      <c r="B312" t="s">
        <v>735</v>
      </c>
    </row>
    <row r="313" spans="1:2">
      <c r="A313">
        <v>266</v>
      </c>
      <c r="B313" t="s">
        <v>735</v>
      </c>
    </row>
    <row r="314" spans="1:2">
      <c r="A314">
        <v>267</v>
      </c>
      <c r="B314" t="s">
        <v>735</v>
      </c>
    </row>
    <row r="315" spans="1:2">
      <c r="A315">
        <v>267</v>
      </c>
      <c r="B315" t="s">
        <v>4581</v>
      </c>
    </row>
    <row r="316" spans="1:2">
      <c r="A316">
        <v>268</v>
      </c>
      <c r="B316" t="s">
        <v>4582</v>
      </c>
    </row>
    <row r="317" spans="1:2">
      <c r="A317">
        <v>268</v>
      </c>
      <c r="B317" t="s">
        <v>735</v>
      </c>
    </row>
    <row r="318" spans="1:2">
      <c r="A318">
        <v>269</v>
      </c>
      <c r="B318" t="s">
        <v>773</v>
      </c>
    </row>
    <row r="319" spans="1:2">
      <c r="A319">
        <v>270</v>
      </c>
      <c r="B319" t="s">
        <v>739</v>
      </c>
    </row>
    <row r="320" spans="1:2">
      <c r="A320">
        <v>271</v>
      </c>
      <c r="B320" t="s">
        <v>739</v>
      </c>
    </row>
    <row r="321" spans="1:2">
      <c r="A321">
        <v>272</v>
      </c>
      <c r="B321" t="s">
        <v>1309</v>
      </c>
    </row>
    <row r="322" spans="1:2">
      <c r="A322">
        <v>273</v>
      </c>
      <c r="B322" t="s">
        <v>4583</v>
      </c>
    </row>
    <row r="323" spans="1:2">
      <c r="A323">
        <v>273</v>
      </c>
      <c r="B323" t="s">
        <v>4582</v>
      </c>
    </row>
    <row r="324" spans="1:2">
      <c r="A324">
        <v>274</v>
      </c>
      <c r="B324" t="s">
        <v>735</v>
      </c>
    </row>
    <row r="325" spans="1:2">
      <c r="A325">
        <v>275</v>
      </c>
      <c r="B325" t="s">
        <v>735</v>
      </c>
    </row>
    <row r="326" spans="1:2">
      <c r="A326">
        <v>276</v>
      </c>
      <c r="B326" t="s">
        <v>8971</v>
      </c>
    </row>
    <row r="327" spans="1:2">
      <c r="A327">
        <v>277</v>
      </c>
      <c r="B327" t="s">
        <v>735</v>
      </c>
    </row>
    <row r="328" spans="1:2">
      <c r="A328">
        <v>278</v>
      </c>
      <c r="B328" t="s">
        <v>381</v>
      </c>
    </row>
    <row r="329" spans="1:2">
      <c r="A329">
        <v>279</v>
      </c>
      <c r="B329" t="s">
        <v>735</v>
      </c>
    </row>
    <row r="330" spans="1:2">
      <c r="A330">
        <v>280</v>
      </c>
      <c r="B330" t="s">
        <v>369</v>
      </c>
    </row>
    <row r="331" spans="1:2">
      <c r="A331">
        <v>281</v>
      </c>
      <c r="B331" t="s">
        <v>739</v>
      </c>
    </row>
    <row r="332" spans="1:2">
      <c r="A332">
        <v>282</v>
      </c>
      <c r="B332" t="s">
        <v>1402</v>
      </c>
    </row>
    <row r="333" spans="1:2">
      <c r="A333">
        <v>283</v>
      </c>
      <c r="B333" t="s">
        <v>735</v>
      </c>
    </row>
    <row r="334" spans="1:2">
      <c r="A334">
        <v>284</v>
      </c>
      <c r="B334" t="s">
        <v>735</v>
      </c>
    </row>
    <row r="335" spans="1:2">
      <c r="A335">
        <v>285</v>
      </c>
      <c r="B335" t="s">
        <v>735</v>
      </c>
    </row>
    <row r="336" spans="1:2">
      <c r="A336">
        <v>285</v>
      </c>
      <c r="B336" t="s">
        <v>2136</v>
      </c>
    </row>
    <row r="337" spans="1:2">
      <c r="A337">
        <v>286</v>
      </c>
      <c r="B337" t="s">
        <v>735</v>
      </c>
    </row>
    <row r="338" spans="1:2">
      <c r="A338">
        <v>287</v>
      </c>
      <c r="B338" t="s">
        <v>735</v>
      </c>
    </row>
    <row r="339" spans="1:2">
      <c r="A339">
        <v>288</v>
      </c>
      <c r="B339" t="s">
        <v>735</v>
      </c>
    </row>
    <row r="340" spans="1:2">
      <c r="A340">
        <v>289</v>
      </c>
      <c r="B340" t="s">
        <v>10635</v>
      </c>
    </row>
    <row r="341" spans="1:2">
      <c r="A341">
        <v>290</v>
      </c>
      <c r="B341" t="s">
        <v>735</v>
      </c>
    </row>
    <row r="342" spans="1:2">
      <c r="A342">
        <v>291</v>
      </c>
      <c r="B342" t="s">
        <v>381</v>
      </c>
    </row>
    <row r="343" spans="1:2">
      <c r="A343">
        <v>291</v>
      </c>
      <c r="B343" t="s">
        <v>264</v>
      </c>
    </row>
    <row r="344" spans="1:2">
      <c r="A344">
        <v>292</v>
      </c>
      <c r="B344" t="s">
        <v>1655</v>
      </c>
    </row>
    <row r="345" spans="1:2">
      <c r="A345">
        <v>293</v>
      </c>
      <c r="B345" t="s">
        <v>264</v>
      </c>
    </row>
    <row r="346" spans="1:2">
      <c r="A346">
        <v>293</v>
      </c>
      <c r="B346" t="s">
        <v>289</v>
      </c>
    </row>
    <row r="347" spans="1:2">
      <c r="A347">
        <v>294</v>
      </c>
      <c r="B347" t="s">
        <v>735</v>
      </c>
    </row>
    <row r="348" spans="1:2">
      <c r="A348">
        <v>295</v>
      </c>
      <c r="B348" t="s">
        <v>1142</v>
      </c>
    </row>
    <row r="349" spans="1:2">
      <c r="A349">
        <v>296</v>
      </c>
      <c r="B349" t="s">
        <v>735</v>
      </c>
    </row>
    <row r="350" spans="1:2">
      <c r="A350">
        <v>297</v>
      </c>
      <c r="B350" t="s">
        <v>735</v>
      </c>
    </row>
    <row r="351" spans="1:2">
      <c r="A351">
        <v>298</v>
      </c>
      <c r="B351" t="s">
        <v>735</v>
      </c>
    </row>
    <row r="352" spans="1:2">
      <c r="A352">
        <v>299</v>
      </c>
      <c r="B352" t="s">
        <v>739</v>
      </c>
    </row>
    <row r="353" spans="1:2">
      <c r="A353">
        <v>300</v>
      </c>
      <c r="B353" t="s">
        <v>735</v>
      </c>
    </row>
    <row r="354" spans="1:2">
      <c r="A354">
        <v>301</v>
      </c>
      <c r="B354" t="s">
        <v>735</v>
      </c>
    </row>
    <row r="355" spans="1:2">
      <c r="A355">
        <v>301</v>
      </c>
      <c r="B355" t="s">
        <v>1655</v>
      </c>
    </row>
    <row r="356" spans="1:2">
      <c r="A356">
        <v>301</v>
      </c>
      <c r="B356" t="s">
        <v>739</v>
      </c>
    </row>
    <row r="357" spans="1:2">
      <c r="A357">
        <v>302</v>
      </c>
      <c r="B357" t="s">
        <v>735</v>
      </c>
    </row>
    <row r="358" spans="1:2">
      <c r="A358">
        <v>303</v>
      </c>
      <c r="B358" t="s">
        <v>735</v>
      </c>
    </row>
    <row r="359" spans="1:2">
      <c r="A359">
        <v>304</v>
      </c>
      <c r="B359" t="s">
        <v>735</v>
      </c>
    </row>
    <row r="360" spans="1:2">
      <c r="A360">
        <v>305</v>
      </c>
      <c r="B360" t="s">
        <v>735</v>
      </c>
    </row>
    <row r="361" spans="1:2">
      <c r="A361">
        <v>306</v>
      </c>
      <c r="B361" t="s">
        <v>264</v>
      </c>
    </row>
    <row r="362" spans="1:2">
      <c r="A362">
        <v>307</v>
      </c>
      <c r="B362" t="s">
        <v>735</v>
      </c>
    </row>
    <row r="363" spans="1:2">
      <c r="A363">
        <v>308</v>
      </c>
      <c r="B363" t="s">
        <v>4584</v>
      </c>
    </row>
    <row r="364" spans="1:2">
      <c r="A364">
        <v>309</v>
      </c>
      <c r="B364" t="s">
        <v>735</v>
      </c>
    </row>
    <row r="365" spans="1:2">
      <c r="A365">
        <v>310</v>
      </c>
      <c r="B365" t="s">
        <v>735</v>
      </c>
    </row>
    <row r="366" spans="1:2">
      <c r="A366">
        <v>311</v>
      </c>
      <c r="B366" t="s">
        <v>735</v>
      </c>
    </row>
    <row r="367" spans="1:2">
      <c r="A367">
        <v>312</v>
      </c>
      <c r="B367" t="s">
        <v>735</v>
      </c>
    </row>
    <row r="368" spans="1:2">
      <c r="A368">
        <v>313</v>
      </c>
      <c r="B368" t="s">
        <v>381</v>
      </c>
    </row>
    <row r="369" spans="1:2">
      <c r="A369">
        <v>314</v>
      </c>
      <c r="B369" t="s">
        <v>4585</v>
      </c>
    </row>
    <row r="370" spans="1:2">
      <c r="A370">
        <v>315</v>
      </c>
      <c r="B370" t="s">
        <v>735</v>
      </c>
    </row>
    <row r="371" spans="1:2">
      <c r="A371">
        <v>315</v>
      </c>
      <c r="B371" t="s">
        <v>1655</v>
      </c>
    </row>
    <row r="372" spans="1:2">
      <c r="A372">
        <v>316</v>
      </c>
      <c r="B372" t="s">
        <v>735</v>
      </c>
    </row>
    <row r="373" spans="1:2">
      <c r="A373">
        <v>317</v>
      </c>
      <c r="B373" t="s">
        <v>735</v>
      </c>
    </row>
    <row r="374" spans="1:2">
      <c r="A374">
        <v>318</v>
      </c>
      <c r="B374" t="s">
        <v>735</v>
      </c>
    </row>
    <row r="375" spans="1:2">
      <c r="A375">
        <v>319</v>
      </c>
      <c r="B375" t="s">
        <v>735</v>
      </c>
    </row>
    <row r="376" spans="1:2">
      <c r="A376">
        <v>320</v>
      </c>
      <c r="B376" t="s">
        <v>1142</v>
      </c>
    </row>
    <row r="377" spans="1:2">
      <c r="A377">
        <v>321</v>
      </c>
      <c r="B377" t="s">
        <v>735</v>
      </c>
    </row>
    <row r="378" spans="1:2">
      <c r="A378">
        <v>322</v>
      </c>
      <c r="B378" t="s">
        <v>735</v>
      </c>
    </row>
    <row r="379" spans="1:2">
      <c r="A379">
        <v>323</v>
      </c>
      <c r="B379" t="s">
        <v>735</v>
      </c>
    </row>
    <row r="380" spans="1:2">
      <c r="A380">
        <v>324</v>
      </c>
      <c r="B380" t="s">
        <v>735</v>
      </c>
    </row>
    <row r="381" spans="1:2">
      <c r="A381">
        <v>325</v>
      </c>
      <c r="B381" t="s">
        <v>735</v>
      </c>
    </row>
    <row r="382" spans="1:2">
      <c r="A382">
        <v>326</v>
      </c>
      <c r="B382" t="s">
        <v>735</v>
      </c>
    </row>
    <row r="383" spans="1:2">
      <c r="A383">
        <v>327</v>
      </c>
      <c r="B383" t="s">
        <v>735</v>
      </c>
    </row>
    <row r="384" spans="1:2">
      <c r="A384">
        <v>328</v>
      </c>
      <c r="B384" t="s">
        <v>1655</v>
      </c>
    </row>
    <row r="385" spans="1:2">
      <c r="A385">
        <v>329</v>
      </c>
      <c r="B385" t="s">
        <v>10635</v>
      </c>
    </row>
    <row r="386" spans="1:2">
      <c r="A386">
        <v>330</v>
      </c>
      <c r="B386" t="s">
        <v>735</v>
      </c>
    </row>
    <row r="387" spans="1:2">
      <c r="A387">
        <v>331</v>
      </c>
      <c r="B387" t="s">
        <v>735</v>
      </c>
    </row>
    <row r="388" spans="1:2">
      <c r="A388">
        <v>332</v>
      </c>
      <c r="B388" t="s">
        <v>735</v>
      </c>
    </row>
    <row r="389" spans="1:2">
      <c r="A389">
        <v>333</v>
      </c>
      <c r="B389" t="s">
        <v>1655</v>
      </c>
    </row>
    <row r="390" spans="1:2">
      <c r="A390">
        <v>334</v>
      </c>
      <c r="B390" t="s">
        <v>381</v>
      </c>
    </row>
    <row r="391" spans="1:2">
      <c r="A391">
        <v>335</v>
      </c>
      <c r="B391" t="s">
        <v>1655</v>
      </c>
    </row>
    <row r="392" spans="1:2">
      <c r="A392">
        <v>336</v>
      </c>
      <c r="B392" t="s">
        <v>735</v>
      </c>
    </row>
    <row r="393" spans="1:2">
      <c r="A393">
        <v>337</v>
      </c>
      <c r="B393" t="s">
        <v>735</v>
      </c>
    </row>
    <row r="394" spans="1:2">
      <c r="A394">
        <v>338</v>
      </c>
      <c r="B394" t="s">
        <v>735</v>
      </c>
    </row>
    <row r="395" spans="1:2">
      <c r="A395">
        <v>339</v>
      </c>
      <c r="B395" t="s">
        <v>735</v>
      </c>
    </row>
    <row r="396" spans="1:2">
      <c r="A396">
        <v>340</v>
      </c>
      <c r="B396" t="s">
        <v>735</v>
      </c>
    </row>
    <row r="397" spans="1:2">
      <c r="A397">
        <v>341</v>
      </c>
      <c r="B397" t="s">
        <v>735</v>
      </c>
    </row>
    <row r="398" spans="1:2">
      <c r="A398">
        <v>342</v>
      </c>
      <c r="B398" t="s">
        <v>735</v>
      </c>
    </row>
    <row r="399" spans="1:2">
      <c r="A399">
        <v>343</v>
      </c>
      <c r="B399" t="s">
        <v>735</v>
      </c>
    </row>
    <row r="400" spans="1:2">
      <c r="A400">
        <v>344</v>
      </c>
      <c r="B400" t="s">
        <v>735</v>
      </c>
    </row>
    <row r="401" spans="1:2">
      <c r="A401">
        <v>345</v>
      </c>
      <c r="B401" t="s">
        <v>735</v>
      </c>
    </row>
    <row r="402" spans="1:2">
      <c r="A402">
        <v>346</v>
      </c>
      <c r="B402" t="s">
        <v>735</v>
      </c>
    </row>
    <row r="403" spans="1:2">
      <c r="A403">
        <v>347</v>
      </c>
      <c r="B403" t="s">
        <v>735</v>
      </c>
    </row>
    <row r="404" spans="1:2">
      <c r="A404">
        <v>348</v>
      </c>
      <c r="B404" t="s">
        <v>735</v>
      </c>
    </row>
    <row r="405" spans="1:2">
      <c r="A405">
        <v>349</v>
      </c>
      <c r="B405" t="s">
        <v>735</v>
      </c>
    </row>
    <row r="406" spans="1:2">
      <c r="A406">
        <v>350</v>
      </c>
      <c r="B406" t="s">
        <v>735</v>
      </c>
    </row>
    <row r="407" spans="1:2">
      <c r="A407">
        <v>351</v>
      </c>
      <c r="B407" t="s">
        <v>735</v>
      </c>
    </row>
    <row r="408" spans="1:2">
      <c r="A408">
        <v>352</v>
      </c>
      <c r="B408" t="s">
        <v>4581</v>
      </c>
    </row>
    <row r="409" spans="1:2">
      <c r="A409">
        <v>353</v>
      </c>
      <c r="B409" t="s">
        <v>735</v>
      </c>
    </row>
    <row r="410" spans="1:2">
      <c r="A410">
        <v>354</v>
      </c>
      <c r="B410" t="s">
        <v>735</v>
      </c>
    </row>
    <row r="411" spans="1:2">
      <c r="A411">
        <v>355</v>
      </c>
      <c r="B411" t="s">
        <v>735</v>
      </c>
    </row>
    <row r="412" spans="1:2">
      <c r="A412">
        <v>356</v>
      </c>
      <c r="B412" t="s">
        <v>735</v>
      </c>
    </row>
    <row r="413" spans="1:2">
      <c r="A413">
        <v>357</v>
      </c>
      <c r="B413" t="s">
        <v>735</v>
      </c>
    </row>
    <row r="414" spans="1:2">
      <c r="A414">
        <v>358</v>
      </c>
      <c r="B414" t="s">
        <v>735</v>
      </c>
    </row>
    <row r="415" spans="1:2">
      <c r="A415">
        <v>359</v>
      </c>
      <c r="B415" t="s">
        <v>735</v>
      </c>
    </row>
    <row r="416" spans="1:2">
      <c r="A416">
        <v>360</v>
      </c>
      <c r="B416" t="s">
        <v>735</v>
      </c>
    </row>
    <row r="417" spans="1:2">
      <c r="A417">
        <v>361</v>
      </c>
      <c r="B417" t="s">
        <v>735</v>
      </c>
    </row>
    <row r="418" spans="1:2">
      <c r="A418">
        <v>362</v>
      </c>
      <c r="B418" t="s">
        <v>735</v>
      </c>
    </row>
    <row r="419" spans="1:2">
      <c r="A419">
        <v>363</v>
      </c>
      <c r="B419" t="s">
        <v>735</v>
      </c>
    </row>
    <row r="420" spans="1:2">
      <c r="A420">
        <v>364</v>
      </c>
      <c r="B420" t="s">
        <v>381</v>
      </c>
    </row>
    <row r="421" spans="1:2">
      <c r="A421">
        <v>365</v>
      </c>
      <c r="B421" t="s">
        <v>5227</v>
      </c>
    </row>
    <row r="422" spans="1:2">
      <c r="A422">
        <v>366</v>
      </c>
      <c r="B422" t="s">
        <v>735</v>
      </c>
    </row>
    <row r="423" spans="1:2">
      <c r="A423">
        <v>367</v>
      </c>
      <c r="B423" t="s">
        <v>735</v>
      </c>
    </row>
    <row r="424" spans="1:2">
      <c r="A424">
        <v>368</v>
      </c>
      <c r="B424" t="s">
        <v>735</v>
      </c>
    </row>
    <row r="425" spans="1:2">
      <c r="A425">
        <v>369</v>
      </c>
      <c r="B425" t="s">
        <v>1428</v>
      </c>
    </row>
    <row r="426" spans="1:2">
      <c r="A426">
        <v>369</v>
      </c>
      <c r="B426" t="s">
        <v>756</v>
      </c>
    </row>
    <row r="427" spans="1:2">
      <c r="A427">
        <v>370</v>
      </c>
      <c r="B427" t="s">
        <v>735</v>
      </c>
    </row>
    <row r="428" spans="1:2">
      <c r="A428">
        <v>371</v>
      </c>
      <c r="B428" t="s">
        <v>10635</v>
      </c>
    </row>
    <row r="429" spans="1:2">
      <c r="A429">
        <v>372</v>
      </c>
      <c r="B429" t="s">
        <v>735</v>
      </c>
    </row>
    <row r="430" spans="1:2">
      <c r="A430">
        <v>373</v>
      </c>
      <c r="B430" t="s">
        <v>735</v>
      </c>
    </row>
    <row r="431" spans="1:2">
      <c r="A431">
        <v>374</v>
      </c>
      <c r="B431" t="s">
        <v>5229</v>
      </c>
    </row>
    <row r="432" spans="1:2">
      <c r="A432">
        <v>374</v>
      </c>
      <c r="B432" t="s">
        <v>739</v>
      </c>
    </row>
    <row r="433" spans="1:2">
      <c r="A433">
        <v>375</v>
      </c>
      <c r="B433" t="s">
        <v>735</v>
      </c>
    </row>
    <row r="434" spans="1:2">
      <c r="A434">
        <v>376</v>
      </c>
      <c r="B434" t="s">
        <v>735</v>
      </c>
    </row>
    <row r="435" spans="1:2">
      <c r="A435">
        <v>377</v>
      </c>
      <c r="B435" t="s">
        <v>4583</v>
      </c>
    </row>
    <row r="436" spans="1:2">
      <c r="A436">
        <v>378</v>
      </c>
      <c r="B436" t="s">
        <v>381</v>
      </c>
    </row>
    <row r="437" spans="1:2">
      <c r="A437">
        <v>379</v>
      </c>
      <c r="B437" t="s">
        <v>5230</v>
      </c>
    </row>
    <row r="438" spans="1:2">
      <c r="A438">
        <v>380</v>
      </c>
      <c r="B438" t="s">
        <v>8971</v>
      </c>
    </row>
    <row r="439" spans="1:2">
      <c r="A439">
        <v>381</v>
      </c>
      <c r="B439" t="s">
        <v>1428</v>
      </c>
    </row>
    <row r="440" spans="1:2">
      <c r="A440">
        <v>381</v>
      </c>
      <c r="B440" t="s">
        <v>5232</v>
      </c>
    </row>
    <row r="441" spans="1:2">
      <c r="A441">
        <v>381</v>
      </c>
      <c r="B441" t="s">
        <v>756</v>
      </c>
    </row>
    <row r="442" spans="1:2">
      <c r="A442">
        <v>382</v>
      </c>
      <c r="B442" t="s">
        <v>10635</v>
      </c>
    </row>
    <row r="443" spans="1:2">
      <c r="A443">
        <v>383</v>
      </c>
      <c r="B443" t="s">
        <v>10635</v>
      </c>
    </row>
    <row r="444" spans="1:2">
      <c r="A444">
        <v>384</v>
      </c>
      <c r="B444" t="s">
        <v>10635</v>
      </c>
    </row>
    <row r="445" spans="1:2">
      <c r="A445">
        <v>385</v>
      </c>
      <c r="B445" t="s">
        <v>10635</v>
      </c>
    </row>
    <row r="446" spans="1:2">
      <c r="A446">
        <v>386</v>
      </c>
      <c r="B446" t="s">
        <v>289</v>
      </c>
    </row>
    <row r="447" spans="1:2">
      <c r="A447">
        <v>387</v>
      </c>
      <c r="B447" t="s">
        <v>10635</v>
      </c>
    </row>
    <row r="448" spans="1:2">
      <c r="A448">
        <v>388</v>
      </c>
      <c r="B448" t="s">
        <v>10635</v>
      </c>
    </row>
    <row r="449" spans="1:2">
      <c r="A449">
        <v>389</v>
      </c>
      <c r="B449" t="s">
        <v>735</v>
      </c>
    </row>
    <row r="450" spans="1:2">
      <c r="A450">
        <v>390</v>
      </c>
      <c r="B450" t="s">
        <v>10635</v>
      </c>
    </row>
    <row r="451" spans="1:2">
      <c r="A451">
        <v>391</v>
      </c>
      <c r="B451" t="s">
        <v>289</v>
      </c>
    </row>
    <row r="452" spans="1:2">
      <c r="A452">
        <v>391</v>
      </c>
      <c r="B452" t="s">
        <v>5233</v>
      </c>
    </row>
    <row r="453" spans="1:2">
      <c r="A453">
        <v>392</v>
      </c>
      <c r="B453" t="s">
        <v>10635</v>
      </c>
    </row>
    <row r="454" spans="1:2">
      <c r="A454">
        <v>393</v>
      </c>
      <c r="B454" t="s">
        <v>10635</v>
      </c>
    </row>
    <row r="455" spans="1:2">
      <c r="A455">
        <v>394</v>
      </c>
      <c r="B455" t="s">
        <v>5234</v>
      </c>
    </row>
    <row r="456" spans="1:2">
      <c r="A456">
        <v>395</v>
      </c>
      <c r="B456" t="s">
        <v>289</v>
      </c>
    </row>
    <row r="457" spans="1:2">
      <c r="A457">
        <v>396</v>
      </c>
      <c r="B457" t="s">
        <v>5235</v>
      </c>
    </row>
    <row r="458" spans="1:2">
      <c r="A458">
        <v>396</v>
      </c>
      <c r="B458" t="s">
        <v>756</v>
      </c>
    </row>
    <row r="459" spans="1:2">
      <c r="A459">
        <v>396</v>
      </c>
      <c r="B459" t="s">
        <v>5236</v>
      </c>
    </row>
    <row r="460" spans="1:2">
      <c r="A460">
        <v>397</v>
      </c>
      <c r="B460" t="s">
        <v>289</v>
      </c>
    </row>
    <row r="461" spans="1:2">
      <c r="A461">
        <v>398</v>
      </c>
      <c r="B461" t="s">
        <v>10635</v>
      </c>
    </row>
    <row r="462" spans="1:2">
      <c r="A462">
        <v>399</v>
      </c>
      <c r="B462" t="s">
        <v>10635</v>
      </c>
    </row>
    <row r="463" spans="1:2">
      <c r="A463">
        <v>400</v>
      </c>
      <c r="B463" t="s">
        <v>10635</v>
      </c>
    </row>
    <row r="464" spans="1:2">
      <c r="A464">
        <v>401</v>
      </c>
      <c r="B464" t="s">
        <v>5237</v>
      </c>
    </row>
    <row r="465" spans="1:2">
      <c r="A465">
        <v>401</v>
      </c>
      <c r="B465" t="s">
        <v>5238</v>
      </c>
    </row>
    <row r="466" spans="1:2">
      <c r="A466">
        <v>401</v>
      </c>
      <c r="B466" t="s">
        <v>289</v>
      </c>
    </row>
    <row r="467" spans="1:2">
      <c r="A467">
        <v>402</v>
      </c>
      <c r="B467" t="s">
        <v>706</v>
      </c>
    </row>
    <row r="468" spans="1:2">
      <c r="A468">
        <v>403</v>
      </c>
      <c r="B468" t="s">
        <v>735</v>
      </c>
    </row>
    <row r="469" spans="1:2">
      <c r="A469">
        <v>404</v>
      </c>
      <c r="B469" t="s">
        <v>735</v>
      </c>
    </row>
    <row r="470" spans="1:2">
      <c r="A470">
        <v>405</v>
      </c>
      <c r="B470" t="s">
        <v>1142</v>
      </c>
    </row>
    <row r="471" spans="1:2">
      <c r="A471">
        <v>406</v>
      </c>
      <c r="B471" t="s">
        <v>735</v>
      </c>
    </row>
    <row r="472" spans="1:2">
      <c r="A472">
        <v>407</v>
      </c>
      <c r="B472" t="s">
        <v>735</v>
      </c>
    </row>
    <row r="473" spans="1:2">
      <c r="A473">
        <v>408</v>
      </c>
      <c r="B473" t="s">
        <v>735</v>
      </c>
    </row>
    <row r="474" spans="1:2">
      <c r="A474">
        <v>409</v>
      </c>
      <c r="B474" t="s">
        <v>735</v>
      </c>
    </row>
    <row r="475" spans="1:2">
      <c r="A475">
        <v>410</v>
      </c>
      <c r="B475" t="s">
        <v>735</v>
      </c>
    </row>
    <row r="476" spans="1:2">
      <c r="A476">
        <v>411</v>
      </c>
      <c r="B476" t="s">
        <v>735</v>
      </c>
    </row>
    <row r="477" spans="1:2">
      <c r="A477">
        <v>412</v>
      </c>
      <c r="B477" t="s">
        <v>1142</v>
      </c>
    </row>
    <row r="478" spans="1:2">
      <c r="A478">
        <v>413</v>
      </c>
      <c r="B478" t="s">
        <v>735</v>
      </c>
    </row>
    <row r="479" spans="1:2">
      <c r="A479">
        <v>414</v>
      </c>
      <c r="B479" t="s">
        <v>735</v>
      </c>
    </row>
    <row r="480" spans="1:2">
      <c r="A480">
        <v>415</v>
      </c>
      <c r="B480" t="s">
        <v>735</v>
      </c>
    </row>
    <row r="481" spans="1:2">
      <c r="A481">
        <v>416</v>
      </c>
      <c r="B481" t="s">
        <v>735</v>
      </c>
    </row>
    <row r="482" spans="1:2">
      <c r="A482">
        <v>417</v>
      </c>
      <c r="B482" t="s">
        <v>735</v>
      </c>
    </row>
    <row r="483" spans="1:2">
      <c r="A483">
        <v>418</v>
      </c>
      <c r="B483" t="s">
        <v>1142</v>
      </c>
    </row>
    <row r="484" spans="1:2">
      <c r="A484">
        <v>419</v>
      </c>
      <c r="B484" t="s">
        <v>735</v>
      </c>
    </row>
    <row r="485" spans="1:2">
      <c r="A485">
        <v>420</v>
      </c>
      <c r="B485" t="s">
        <v>735</v>
      </c>
    </row>
    <row r="486" spans="1:2">
      <c r="A486">
        <v>421</v>
      </c>
      <c r="B486" t="s">
        <v>735</v>
      </c>
    </row>
    <row r="487" spans="1:2">
      <c r="A487">
        <v>422</v>
      </c>
      <c r="B487" t="s">
        <v>735</v>
      </c>
    </row>
    <row r="488" spans="1:2">
      <c r="A488">
        <v>423</v>
      </c>
      <c r="B488" t="s">
        <v>735</v>
      </c>
    </row>
    <row r="489" spans="1:2">
      <c r="A489">
        <v>424</v>
      </c>
      <c r="B489" t="s">
        <v>735</v>
      </c>
    </row>
    <row r="490" spans="1:2">
      <c r="A490">
        <v>425</v>
      </c>
      <c r="B490" t="s">
        <v>735</v>
      </c>
    </row>
    <row r="491" spans="1:2">
      <c r="A491">
        <v>426</v>
      </c>
      <c r="B491" t="s">
        <v>735</v>
      </c>
    </row>
    <row r="492" spans="1:2">
      <c r="A492">
        <v>427</v>
      </c>
      <c r="B492" t="s">
        <v>735</v>
      </c>
    </row>
    <row r="493" spans="1:2">
      <c r="A493">
        <v>428</v>
      </c>
      <c r="B493" t="s">
        <v>735</v>
      </c>
    </row>
    <row r="494" spans="1:2">
      <c r="A494">
        <v>429</v>
      </c>
      <c r="B494" t="s">
        <v>735</v>
      </c>
    </row>
    <row r="495" spans="1:2">
      <c r="A495">
        <v>430</v>
      </c>
      <c r="B495" t="s">
        <v>735</v>
      </c>
    </row>
    <row r="496" spans="1:2">
      <c r="A496">
        <v>431</v>
      </c>
      <c r="B496" t="s">
        <v>735</v>
      </c>
    </row>
    <row r="497" spans="1:2">
      <c r="A497">
        <v>432</v>
      </c>
      <c r="B497" t="s">
        <v>10635</v>
      </c>
    </row>
    <row r="498" spans="1:2">
      <c r="A498">
        <v>433</v>
      </c>
      <c r="B498" t="s">
        <v>735</v>
      </c>
    </row>
    <row r="499" spans="1:2">
      <c r="A499">
        <v>434</v>
      </c>
      <c r="B499" t="s">
        <v>735</v>
      </c>
    </row>
    <row r="500" spans="1:2">
      <c r="A500">
        <v>435</v>
      </c>
      <c r="B500" t="s">
        <v>735</v>
      </c>
    </row>
    <row r="501" spans="1:2">
      <c r="A501">
        <v>435</v>
      </c>
      <c r="B501" t="s">
        <v>1655</v>
      </c>
    </row>
    <row r="502" spans="1:2">
      <c r="A502">
        <v>436</v>
      </c>
      <c r="B502" t="s">
        <v>735</v>
      </c>
    </row>
    <row r="503" spans="1:2">
      <c r="A503">
        <v>437</v>
      </c>
      <c r="B503" t="s">
        <v>735</v>
      </c>
    </row>
    <row r="504" spans="1:2">
      <c r="A504">
        <v>438</v>
      </c>
      <c r="B504" t="s">
        <v>735</v>
      </c>
    </row>
    <row r="505" spans="1:2">
      <c r="A505">
        <v>439</v>
      </c>
      <c r="B505" t="s">
        <v>5163</v>
      </c>
    </row>
    <row r="506" spans="1:2">
      <c r="A506">
        <v>440</v>
      </c>
      <c r="B506" t="s">
        <v>735</v>
      </c>
    </row>
    <row r="507" spans="1:2">
      <c r="A507">
        <v>441</v>
      </c>
      <c r="B507" t="s">
        <v>735</v>
      </c>
    </row>
    <row r="508" spans="1:2">
      <c r="A508">
        <v>442</v>
      </c>
      <c r="B508" t="s">
        <v>735</v>
      </c>
    </row>
    <row r="509" spans="1:2">
      <c r="A509">
        <v>443</v>
      </c>
      <c r="B509" t="s">
        <v>735</v>
      </c>
    </row>
    <row r="510" spans="1:2">
      <c r="A510">
        <v>444</v>
      </c>
      <c r="B510" t="s">
        <v>1142</v>
      </c>
    </row>
    <row r="511" spans="1:2">
      <c r="A511">
        <v>445</v>
      </c>
      <c r="B511" t="s">
        <v>735</v>
      </c>
    </row>
    <row r="512" spans="1:2">
      <c r="A512">
        <v>446</v>
      </c>
      <c r="B512" t="s">
        <v>735</v>
      </c>
    </row>
    <row r="513" spans="1:2">
      <c r="A513">
        <v>447</v>
      </c>
      <c r="B513" t="s">
        <v>10635</v>
      </c>
    </row>
    <row r="514" spans="1:2">
      <c r="A514">
        <v>448</v>
      </c>
      <c r="B514" t="s">
        <v>735</v>
      </c>
    </row>
    <row r="515" spans="1:2">
      <c r="A515">
        <v>449</v>
      </c>
      <c r="B515" t="s">
        <v>735</v>
      </c>
    </row>
    <row r="516" spans="1:2">
      <c r="A516">
        <v>450</v>
      </c>
      <c r="B516" t="s">
        <v>264</v>
      </c>
    </row>
    <row r="517" spans="1:2">
      <c r="A517">
        <v>451</v>
      </c>
      <c r="B517" t="s">
        <v>735</v>
      </c>
    </row>
    <row r="518" spans="1:2">
      <c r="A518">
        <v>452</v>
      </c>
      <c r="B518" t="s">
        <v>735</v>
      </c>
    </row>
    <row r="519" spans="1:2">
      <c r="A519">
        <v>453</v>
      </c>
      <c r="B519" t="s">
        <v>735</v>
      </c>
    </row>
    <row r="520" spans="1:2">
      <c r="A520">
        <v>454</v>
      </c>
      <c r="B520" t="s">
        <v>735</v>
      </c>
    </row>
    <row r="521" spans="1:2">
      <c r="A521">
        <v>455</v>
      </c>
      <c r="B521" t="s">
        <v>773</v>
      </c>
    </row>
    <row r="522" spans="1:2">
      <c r="A522">
        <v>456</v>
      </c>
      <c r="B522" t="s">
        <v>735</v>
      </c>
    </row>
    <row r="523" spans="1:2">
      <c r="A523">
        <v>457</v>
      </c>
      <c r="B523" t="s">
        <v>773</v>
      </c>
    </row>
    <row r="524" spans="1:2">
      <c r="A524">
        <v>458</v>
      </c>
      <c r="B524" t="s">
        <v>1142</v>
      </c>
    </row>
    <row r="525" spans="1:2">
      <c r="A525">
        <v>458</v>
      </c>
      <c r="B525" t="s">
        <v>2136</v>
      </c>
    </row>
    <row r="526" spans="1:2">
      <c r="A526">
        <v>459</v>
      </c>
      <c r="B526" t="s">
        <v>735</v>
      </c>
    </row>
    <row r="527" spans="1:2">
      <c r="A527">
        <v>460</v>
      </c>
      <c r="B527" t="s">
        <v>289</v>
      </c>
    </row>
    <row r="528" spans="1:2">
      <c r="A528">
        <v>460</v>
      </c>
      <c r="B528" t="s">
        <v>264</v>
      </c>
    </row>
    <row r="529" spans="1:2">
      <c r="A529">
        <v>461</v>
      </c>
      <c r="B529" t="s">
        <v>264</v>
      </c>
    </row>
    <row r="530" spans="1:2">
      <c r="A530">
        <v>462</v>
      </c>
      <c r="B530" t="s">
        <v>2136</v>
      </c>
    </row>
    <row r="531" spans="1:2">
      <c r="A531">
        <v>463</v>
      </c>
      <c r="B531" t="s">
        <v>381</v>
      </c>
    </row>
    <row r="532" spans="1:2">
      <c r="A532">
        <v>464</v>
      </c>
      <c r="B532" t="s">
        <v>5239</v>
      </c>
    </row>
    <row r="533" spans="1:2">
      <c r="A533">
        <v>465</v>
      </c>
      <c r="B533" t="s">
        <v>735</v>
      </c>
    </row>
    <row r="534" spans="1:2">
      <c r="A534">
        <v>466</v>
      </c>
      <c r="B534" t="s">
        <v>289</v>
      </c>
    </row>
    <row r="535" spans="1:2">
      <c r="A535">
        <v>467</v>
      </c>
      <c r="B535" t="s">
        <v>264</v>
      </c>
    </row>
    <row r="536" spans="1:2">
      <c r="A536">
        <v>468</v>
      </c>
      <c r="B536" t="s">
        <v>735</v>
      </c>
    </row>
    <row r="537" spans="1:2">
      <c r="A537">
        <v>469</v>
      </c>
      <c r="B537" t="s">
        <v>1630</v>
      </c>
    </row>
    <row r="538" spans="1:2">
      <c r="A538">
        <v>469</v>
      </c>
      <c r="B538" t="s">
        <v>5240</v>
      </c>
    </row>
    <row r="539" spans="1:2">
      <c r="A539">
        <v>470</v>
      </c>
      <c r="B539" t="s">
        <v>1630</v>
      </c>
    </row>
    <row r="540" spans="1:2">
      <c r="A540">
        <v>470</v>
      </c>
      <c r="B540" t="s">
        <v>735</v>
      </c>
    </row>
    <row r="541" spans="1:2">
      <c r="A541">
        <v>471</v>
      </c>
      <c r="B541" t="s">
        <v>1655</v>
      </c>
    </row>
    <row r="542" spans="1:2">
      <c r="A542">
        <v>471</v>
      </c>
      <c r="B542" t="s">
        <v>2136</v>
      </c>
    </row>
    <row r="543" spans="1:2">
      <c r="A543">
        <v>472</v>
      </c>
      <c r="B543" t="s">
        <v>706</v>
      </c>
    </row>
    <row r="544" spans="1:2">
      <c r="A544">
        <v>473</v>
      </c>
      <c r="B544" t="s">
        <v>735</v>
      </c>
    </row>
    <row r="545" spans="1:2">
      <c r="A545">
        <v>473</v>
      </c>
      <c r="B545" t="s">
        <v>1655</v>
      </c>
    </row>
    <row r="546" spans="1:2">
      <c r="A546">
        <v>474</v>
      </c>
      <c r="B546" t="s">
        <v>1655</v>
      </c>
    </row>
    <row r="547" spans="1:2">
      <c r="A547">
        <v>474</v>
      </c>
      <c r="B547" t="s">
        <v>5242</v>
      </c>
    </row>
    <row r="548" spans="1:2">
      <c r="A548">
        <v>474</v>
      </c>
      <c r="B548" t="s">
        <v>5163</v>
      </c>
    </row>
    <row r="549" spans="1:2">
      <c r="A549">
        <v>475</v>
      </c>
      <c r="B549" t="s">
        <v>735</v>
      </c>
    </row>
    <row r="550" spans="1:2">
      <c r="A550">
        <v>476</v>
      </c>
      <c r="B550" t="s">
        <v>5243</v>
      </c>
    </row>
    <row r="551" spans="1:2">
      <c r="A551">
        <v>477</v>
      </c>
      <c r="B551" t="s">
        <v>4581</v>
      </c>
    </row>
    <row r="552" spans="1:2">
      <c r="A552">
        <v>477</v>
      </c>
      <c r="B552" t="s">
        <v>1142</v>
      </c>
    </row>
    <row r="553" spans="1:2">
      <c r="A553">
        <v>478</v>
      </c>
      <c r="B553" t="s">
        <v>735</v>
      </c>
    </row>
    <row r="554" spans="1:2">
      <c r="A554">
        <v>479</v>
      </c>
      <c r="B554" t="s">
        <v>735</v>
      </c>
    </row>
    <row r="555" spans="1:2">
      <c r="A555">
        <v>480</v>
      </c>
      <c r="B555" t="s">
        <v>381</v>
      </c>
    </row>
    <row r="556" spans="1:2">
      <c r="A556">
        <v>481</v>
      </c>
      <c r="B556" t="s">
        <v>264</v>
      </c>
    </row>
    <row r="557" spans="1:2">
      <c r="A557">
        <v>482</v>
      </c>
      <c r="B557" t="s">
        <v>369</v>
      </c>
    </row>
    <row r="558" spans="1:2">
      <c r="A558">
        <v>483</v>
      </c>
      <c r="B558" t="s">
        <v>2112</v>
      </c>
    </row>
    <row r="559" spans="1:2">
      <c r="A559">
        <v>483</v>
      </c>
      <c r="B559" t="s">
        <v>5178</v>
      </c>
    </row>
    <row r="560" spans="1:2">
      <c r="A560">
        <v>484</v>
      </c>
      <c r="B560" t="s">
        <v>381</v>
      </c>
    </row>
    <row r="561" spans="1:2">
      <c r="A561">
        <v>485</v>
      </c>
      <c r="B561" t="s">
        <v>1655</v>
      </c>
    </row>
    <row r="562" spans="1:2">
      <c r="A562">
        <v>486</v>
      </c>
      <c r="B562" t="s">
        <v>10635</v>
      </c>
    </row>
    <row r="563" spans="1:2">
      <c r="A563">
        <v>487</v>
      </c>
      <c r="B563" t="s">
        <v>735</v>
      </c>
    </row>
    <row r="564" spans="1:2">
      <c r="A564">
        <v>488</v>
      </c>
      <c r="B564" t="s">
        <v>735</v>
      </c>
    </row>
    <row r="565" spans="1:2">
      <c r="A565">
        <v>489</v>
      </c>
      <c r="B565" t="s">
        <v>5244</v>
      </c>
    </row>
    <row r="566" spans="1:2">
      <c r="A566">
        <v>490</v>
      </c>
      <c r="B566" t="s">
        <v>735</v>
      </c>
    </row>
    <row r="567" spans="1:2">
      <c r="A567">
        <v>491</v>
      </c>
      <c r="B567" t="s">
        <v>8971</v>
      </c>
    </row>
    <row r="568" spans="1:2">
      <c r="A568">
        <v>492</v>
      </c>
      <c r="B568" t="s">
        <v>5245</v>
      </c>
    </row>
    <row r="569" spans="1:2">
      <c r="A569">
        <v>493</v>
      </c>
      <c r="B569" t="s">
        <v>773</v>
      </c>
    </row>
    <row r="570" spans="1:2">
      <c r="A570">
        <v>493</v>
      </c>
      <c r="B570" t="s">
        <v>5246</v>
      </c>
    </row>
    <row r="571" spans="1:2">
      <c r="A571">
        <v>494</v>
      </c>
      <c r="B571" t="s">
        <v>264</v>
      </c>
    </row>
    <row r="572" spans="1:2">
      <c r="A572">
        <v>494</v>
      </c>
      <c r="B572" t="s">
        <v>289</v>
      </c>
    </row>
    <row r="573" spans="1:2">
      <c r="A573">
        <v>495</v>
      </c>
      <c r="B573" t="s">
        <v>5247</v>
      </c>
    </row>
    <row r="574" spans="1:2">
      <c r="A574">
        <v>496</v>
      </c>
      <c r="B574" t="s">
        <v>735</v>
      </c>
    </row>
    <row r="575" spans="1:2">
      <c r="A575">
        <v>497</v>
      </c>
      <c r="B575" t="s">
        <v>264</v>
      </c>
    </row>
    <row r="576" spans="1:2">
      <c r="A576">
        <v>498</v>
      </c>
      <c r="B576" t="s">
        <v>264</v>
      </c>
    </row>
    <row r="577" spans="1:2">
      <c r="A577">
        <v>499</v>
      </c>
      <c r="B577" t="s">
        <v>735</v>
      </c>
    </row>
    <row r="578" spans="1:2">
      <c r="A578">
        <v>500</v>
      </c>
      <c r="B578" t="s">
        <v>1716</v>
      </c>
    </row>
    <row r="579" spans="1:2">
      <c r="A579">
        <v>501</v>
      </c>
      <c r="B579" t="s">
        <v>2111</v>
      </c>
    </row>
    <row r="580" spans="1:2">
      <c r="A580">
        <v>502</v>
      </c>
      <c r="B580" t="s">
        <v>735</v>
      </c>
    </row>
    <row r="581" spans="1:2">
      <c r="A581">
        <v>503</v>
      </c>
      <c r="B581" t="s">
        <v>735</v>
      </c>
    </row>
    <row r="582" spans="1:2">
      <c r="A582">
        <v>504</v>
      </c>
      <c r="B582" t="s">
        <v>381</v>
      </c>
    </row>
    <row r="583" spans="1:2">
      <c r="A583">
        <v>505</v>
      </c>
      <c r="B583" t="s">
        <v>381</v>
      </c>
    </row>
    <row r="584" spans="1:2">
      <c r="A584">
        <v>506</v>
      </c>
      <c r="B584" t="s">
        <v>2126</v>
      </c>
    </row>
    <row r="585" spans="1:2">
      <c r="A585">
        <v>506</v>
      </c>
      <c r="B585" t="s">
        <v>2117</v>
      </c>
    </row>
    <row r="586" spans="1:2">
      <c r="A586">
        <v>506</v>
      </c>
      <c r="B586" t="s">
        <v>369</v>
      </c>
    </row>
    <row r="587" spans="1:2">
      <c r="A587">
        <v>507</v>
      </c>
      <c r="B587" t="s">
        <v>381</v>
      </c>
    </row>
    <row r="588" spans="1:2">
      <c r="A588">
        <v>508</v>
      </c>
      <c r="B588" t="s">
        <v>264</v>
      </c>
    </row>
    <row r="589" spans="1:2">
      <c r="A589">
        <v>509</v>
      </c>
      <c r="B589" t="s">
        <v>381</v>
      </c>
    </row>
    <row r="590" spans="1:2">
      <c r="A590">
        <v>510</v>
      </c>
      <c r="B590" t="s">
        <v>10635</v>
      </c>
    </row>
    <row r="591" spans="1:2">
      <c r="A591">
        <v>511</v>
      </c>
      <c r="B591" t="s">
        <v>1142</v>
      </c>
    </row>
    <row r="592" spans="1:2">
      <c r="A592">
        <v>512</v>
      </c>
      <c r="B592" t="s">
        <v>8971</v>
      </c>
    </row>
    <row r="593" spans="1:2">
      <c r="A593">
        <v>513</v>
      </c>
      <c r="B593" t="s">
        <v>381</v>
      </c>
    </row>
    <row r="594" spans="1:2">
      <c r="A594">
        <v>514</v>
      </c>
      <c r="B594" t="s">
        <v>2117</v>
      </c>
    </row>
    <row r="595" spans="1:2">
      <c r="A595">
        <v>515</v>
      </c>
      <c r="B595" t="s">
        <v>289</v>
      </c>
    </row>
    <row r="596" spans="1:2">
      <c r="A596">
        <v>515</v>
      </c>
      <c r="B596" t="s">
        <v>264</v>
      </c>
    </row>
    <row r="597" spans="1:2">
      <c r="A597">
        <v>516</v>
      </c>
      <c r="B597" t="s">
        <v>625</v>
      </c>
    </row>
    <row r="598" spans="1:2">
      <c r="A598">
        <v>517</v>
      </c>
      <c r="B598" t="s">
        <v>735</v>
      </c>
    </row>
    <row r="599" spans="1:2">
      <c r="A599">
        <v>518</v>
      </c>
      <c r="B599" t="s">
        <v>735</v>
      </c>
    </row>
    <row r="600" spans="1:2">
      <c r="A600">
        <v>519</v>
      </c>
      <c r="B600" t="s">
        <v>289</v>
      </c>
    </row>
    <row r="601" spans="1:2">
      <c r="A601">
        <v>520</v>
      </c>
      <c r="B601" t="s">
        <v>264</v>
      </c>
    </row>
    <row r="602" spans="1:2">
      <c r="A602">
        <v>521</v>
      </c>
      <c r="B602" t="s">
        <v>5239</v>
      </c>
    </row>
    <row r="603" spans="1:2">
      <c r="A603">
        <v>522</v>
      </c>
      <c r="B603" t="s">
        <v>735</v>
      </c>
    </row>
    <row r="604" spans="1:2">
      <c r="A604">
        <v>523</v>
      </c>
      <c r="B604" t="s">
        <v>264</v>
      </c>
    </row>
    <row r="605" spans="1:2">
      <c r="A605">
        <v>524</v>
      </c>
      <c r="B605" t="s">
        <v>5248</v>
      </c>
    </row>
    <row r="606" spans="1:2">
      <c r="A606">
        <v>524</v>
      </c>
      <c r="B606" t="s">
        <v>2136</v>
      </c>
    </row>
    <row r="607" spans="1:2">
      <c r="A607">
        <v>525</v>
      </c>
      <c r="B607" t="s">
        <v>735</v>
      </c>
    </row>
    <row r="608" spans="1:2">
      <c r="A608">
        <v>526</v>
      </c>
      <c r="B608" t="s">
        <v>706</v>
      </c>
    </row>
    <row r="609" spans="1:2">
      <c r="A609">
        <v>527</v>
      </c>
      <c r="B609" t="s">
        <v>5249</v>
      </c>
    </row>
    <row r="610" spans="1:2">
      <c r="A610">
        <v>527</v>
      </c>
      <c r="B610" t="s">
        <v>2124</v>
      </c>
    </row>
    <row r="611" spans="1:2">
      <c r="A611">
        <v>528</v>
      </c>
      <c r="B611" t="s">
        <v>735</v>
      </c>
    </row>
    <row r="612" spans="1:2">
      <c r="A612">
        <v>529</v>
      </c>
      <c r="B612" t="s">
        <v>381</v>
      </c>
    </row>
    <row r="613" spans="1:2">
      <c r="A613">
        <v>529</v>
      </c>
      <c r="B613" t="s">
        <v>264</v>
      </c>
    </row>
    <row r="614" spans="1:2">
      <c r="A614">
        <v>530</v>
      </c>
      <c r="B614" t="s">
        <v>381</v>
      </c>
    </row>
    <row r="615" spans="1:2">
      <c r="A615">
        <v>531</v>
      </c>
      <c r="B615" t="s">
        <v>381</v>
      </c>
    </row>
    <row r="616" spans="1:2">
      <c r="A616">
        <v>532</v>
      </c>
      <c r="B616" t="s">
        <v>522</v>
      </c>
    </row>
    <row r="617" spans="1:2">
      <c r="A617">
        <v>533</v>
      </c>
      <c r="B617" t="s">
        <v>739</v>
      </c>
    </row>
    <row r="618" spans="1:2">
      <c r="A618">
        <v>534</v>
      </c>
      <c r="B618" t="s">
        <v>735</v>
      </c>
    </row>
    <row r="619" spans="1:2">
      <c r="A619">
        <v>535</v>
      </c>
      <c r="B619" t="s">
        <v>381</v>
      </c>
    </row>
    <row r="620" spans="1:2">
      <c r="A620">
        <v>536</v>
      </c>
      <c r="B620" t="s">
        <v>1142</v>
      </c>
    </row>
    <row r="621" spans="1:2">
      <c r="A621">
        <v>537</v>
      </c>
      <c r="B621" t="s">
        <v>735</v>
      </c>
    </row>
    <row r="622" spans="1:2">
      <c r="A622">
        <v>538</v>
      </c>
      <c r="B622" t="s">
        <v>1142</v>
      </c>
    </row>
    <row r="623" spans="1:2">
      <c r="A623">
        <v>539</v>
      </c>
      <c r="B623" t="s">
        <v>735</v>
      </c>
    </row>
    <row r="624" spans="1:2">
      <c r="A624">
        <v>540</v>
      </c>
      <c r="B624" t="s">
        <v>1142</v>
      </c>
    </row>
    <row r="625" spans="1:2">
      <c r="A625">
        <v>541</v>
      </c>
      <c r="B625" t="s">
        <v>1142</v>
      </c>
    </row>
    <row r="626" spans="1:2">
      <c r="A626">
        <v>542</v>
      </c>
      <c r="B626" t="s">
        <v>735</v>
      </c>
    </row>
    <row r="627" spans="1:2">
      <c r="A627">
        <v>543</v>
      </c>
      <c r="B627" t="s">
        <v>735</v>
      </c>
    </row>
    <row r="628" spans="1:2">
      <c r="A628">
        <v>544</v>
      </c>
      <c r="B628" t="s">
        <v>735</v>
      </c>
    </row>
    <row r="629" spans="1:2">
      <c r="A629">
        <v>545</v>
      </c>
      <c r="B629" t="s">
        <v>381</v>
      </c>
    </row>
    <row r="630" spans="1:2">
      <c r="A630">
        <v>545</v>
      </c>
      <c r="B630" t="s">
        <v>735</v>
      </c>
    </row>
    <row r="631" spans="1:2">
      <c r="A631">
        <v>546</v>
      </c>
      <c r="B631" t="s">
        <v>735</v>
      </c>
    </row>
    <row r="632" spans="1:2">
      <c r="A632">
        <v>547</v>
      </c>
      <c r="B632" t="s">
        <v>1655</v>
      </c>
    </row>
    <row r="633" spans="1:2">
      <c r="A633">
        <v>547</v>
      </c>
      <c r="B633" t="s">
        <v>735</v>
      </c>
    </row>
    <row r="634" spans="1:2">
      <c r="A634">
        <v>548</v>
      </c>
      <c r="B634" t="s">
        <v>735</v>
      </c>
    </row>
    <row r="635" spans="1:2">
      <c r="A635">
        <v>549</v>
      </c>
      <c r="B635" t="s">
        <v>735</v>
      </c>
    </row>
    <row r="636" spans="1:2">
      <c r="A636">
        <v>550</v>
      </c>
      <c r="B636" t="s">
        <v>264</v>
      </c>
    </row>
    <row r="637" spans="1:2">
      <c r="A637">
        <v>550</v>
      </c>
      <c r="B637" t="s">
        <v>289</v>
      </c>
    </row>
    <row r="638" spans="1:2">
      <c r="A638">
        <v>551</v>
      </c>
      <c r="B638" t="s">
        <v>289</v>
      </c>
    </row>
    <row r="639" spans="1:2">
      <c r="A639">
        <v>551</v>
      </c>
      <c r="B639" t="s">
        <v>264</v>
      </c>
    </row>
    <row r="640" spans="1:2">
      <c r="A640">
        <v>551</v>
      </c>
      <c r="B640" t="s">
        <v>2124</v>
      </c>
    </row>
    <row r="641" spans="1:2">
      <c r="A641">
        <v>552</v>
      </c>
      <c r="B641" t="s">
        <v>5250</v>
      </c>
    </row>
    <row r="642" spans="1:2">
      <c r="A642">
        <v>553</v>
      </c>
      <c r="B642" t="s">
        <v>289</v>
      </c>
    </row>
    <row r="643" spans="1:2">
      <c r="A643">
        <v>554</v>
      </c>
      <c r="B643" t="s">
        <v>706</v>
      </c>
    </row>
    <row r="644" spans="1:2">
      <c r="A644">
        <v>555</v>
      </c>
      <c r="B644" t="s">
        <v>735</v>
      </c>
    </row>
    <row r="645" spans="1:2">
      <c r="A645">
        <v>556</v>
      </c>
      <c r="B645" t="s">
        <v>735</v>
      </c>
    </row>
    <row r="646" spans="1:2">
      <c r="A646">
        <v>557</v>
      </c>
      <c r="B646" t="s">
        <v>10635</v>
      </c>
    </row>
    <row r="647" spans="1:2">
      <c r="A647">
        <v>558</v>
      </c>
      <c r="B647" t="s">
        <v>739</v>
      </c>
    </row>
    <row r="648" spans="1:2">
      <c r="A648">
        <v>558</v>
      </c>
      <c r="B648" t="s">
        <v>1142</v>
      </c>
    </row>
    <row r="649" spans="1:2">
      <c r="A649">
        <v>559</v>
      </c>
      <c r="B649" t="s">
        <v>1655</v>
      </c>
    </row>
    <row r="650" spans="1:2">
      <c r="A650">
        <v>560</v>
      </c>
      <c r="B650" t="s">
        <v>735</v>
      </c>
    </row>
    <row r="651" spans="1:2">
      <c r="A651">
        <v>561</v>
      </c>
      <c r="B651" t="s">
        <v>381</v>
      </c>
    </row>
    <row r="652" spans="1:2">
      <c r="A652">
        <v>562</v>
      </c>
      <c r="B652" t="s">
        <v>735</v>
      </c>
    </row>
    <row r="653" spans="1:2">
      <c r="A653">
        <v>563</v>
      </c>
      <c r="B653" t="s">
        <v>8971</v>
      </c>
    </row>
    <row r="654" spans="1:2">
      <c r="A654">
        <v>564</v>
      </c>
      <c r="B654" t="s">
        <v>381</v>
      </c>
    </row>
    <row r="655" spans="1:2">
      <c r="A655">
        <v>565</v>
      </c>
      <c r="B655" t="s">
        <v>735</v>
      </c>
    </row>
    <row r="656" spans="1:2">
      <c r="A656">
        <v>566</v>
      </c>
      <c r="B656" t="s">
        <v>1655</v>
      </c>
    </row>
    <row r="657" spans="1:2">
      <c r="A657">
        <v>567</v>
      </c>
      <c r="B657" t="s">
        <v>5251</v>
      </c>
    </row>
    <row r="658" spans="1:2">
      <c r="A658">
        <v>568</v>
      </c>
      <c r="B658" t="s">
        <v>5242</v>
      </c>
    </row>
    <row r="659" spans="1:2">
      <c r="A659">
        <v>568</v>
      </c>
      <c r="B659" t="s">
        <v>735</v>
      </c>
    </row>
    <row r="660" spans="1:2">
      <c r="A660">
        <v>569</v>
      </c>
      <c r="B660" t="s">
        <v>735</v>
      </c>
    </row>
    <row r="661" spans="1:2">
      <c r="A661">
        <v>570</v>
      </c>
      <c r="B661" t="s">
        <v>522</v>
      </c>
    </row>
    <row r="662" spans="1:2">
      <c r="A662">
        <v>571</v>
      </c>
      <c r="B662" t="s">
        <v>735</v>
      </c>
    </row>
    <row r="663" spans="1:2">
      <c r="A663">
        <v>572</v>
      </c>
      <c r="B663" t="s">
        <v>706</v>
      </c>
    </row>
    <row r="664" spans="1:2">
      <c r="A664">
        <v>573</v>
      </c>
      <c r="B664" t="s">
        <v>735</v>
      </c>
    </row>
    <row r="665" spans="1:2">
      <c r="A665">
        <v>574</v>
      </c>
      <c r="B665" t="s">
        <v>735</v>
      </c>
    </row>
    <row r="666" spans="1:2">
      <c r="A666">
        <v>575</v>
      </c>
      <c r="B666" t="s">
        <v>706</v>
      </c>
    </row>
    <row r="667" spans="1:2">
      <c r="A667">
        <v>576</v>
      </c>
      <c r="B667" t="s">
        <v>2111</v>
      </c>
    </row>
    <row r="668" spans="1:2">
      <c r="A668">
        <v>577</v>
      </c>
      <c r="B668" t="s">
        <v>5252</v>
      </c>
    </row>
    <row r="669" spans="1:2">
      <c r="A669">
        <v>577</v>
      </c>
      <c r="B669" t="s">
        <v>369</v>
      </c>
    </row>
    <row r="670" spans="1:2">
      <c r="A670">
        <v>578</v>
      </c>
      <c r="B670" t="s">
        <v>735</v>
      </c>
    </row>
    <row r="671" spans="1:2">
      <c r="A671">
        <v>579</v>
      </c>
      <c r="B671" t="s">
        <v>289</v>
      </c>
    </row>
    <row r="672" spans="1:2">
      <c r="A672">
        <v>579</v>
      </c>
      <c r="B672" t="s">
        <v>5233</v>
      </c>
    </row>
    <row r="673" spans="1:2">
      <c r="A673">
        <v>580</v>
      </c>
      <c r="B673" t="s">
        <v>735</v>
      </c>
    </row>
    <row r="674" spans="1:2">
      <c r="A674">
        <v>581</v>
      </c>
      <c r="B674" t="s">
        <v>735</v>
      </c>
    </row>
    <row r="675" spans="1:2">
      <c r="A675">
        <v>582</v>
      </c>
      <c r="B675" t="s">
        <v>1142</v>
      </c>
    </row>
    <row r="676" spans="1:2">
      <c r="A676">
        <v>582</v>
      </c>
      <c r="B676" t="s">
        <v>735</v>
      </c>
    </row>
    <row r="677" spans="1:2">
      <c r="A677">
        <v>583</v>
      </c>
      <c r="B677" t="s">
        <v>735</v>
      </c>
    </row>
    <row r="678" spans="1:2">
      <c r="A678">
        <v>584</v>
      </c>
      <c r="B678" t="s">
        <v>264</v>
      </c>
    </row>
    <row r="679" spans="1:2">
      <c r="A679">
        <v>584</v>
      </c>
      <c r="B679" t="s">
        <v>289</v>
      </c>
    </row>
    <row r="680" spans="1:2">
      <c r="A680">
        <v>585</v>
      </c>
      <c r="B680" t="s">
        <v>5253</v>
      </c>
    </row>
    <row r="681" spans="1:2">
      <c r="A681">
        <v>586</v>
      </c>
      <c r="B681" t="s">
        <v>264</v>
      </c>
    </row>
    <row r="682" spans="1:2">
      <c r="A682">
        <v>587</v>
      </c>
      <c r="B682" t="s">
        <v>522</v>
      </c>
    </row>
    <row r="683" spans="1:2">
      <c r="A683">
        <v>587</v>
      </c>
      <c r="B683" t="s">
        <v>773</v>
      </c>
    </row>
    <row r="684" spans="1:2">
      <c r="A684">
        <v>588</v>
      </c>
      <c r="B684" t="s">
        <v>756</v>
      </c>
    </row>
    <row r="685" spans="1:2">
      <c r="A685">
        <v>588</v>
      </c>
      <c r="B685" t="s">
        <v>5254</v>
      </c>
    </row>
    <row r="686" spans="1:2">
      <c r="A686">
        <v>589</v>
      </c>
      <c r="B686" t="s">
        <v>735</v>
      </c>
    </row>
    <row r="687" spans="1:2">
      <c r="A687">
        <v>590</v>
      </c>
      <c r="B687" t="s">
        <v>8971</v>
      </c>
    </row>
    <row r="688" spans="1:2">
      <c r="A688">
        <v>591</v>
      </c>
      <c r="B688" t="s">
        <v>1655</v>
      </c>
    </row>
    <row r="689" spans="1:2">
      <c r="A689">
        <v>591</v>
      </c>
      <c r="B689" t="s">
        <v>1402</v>
      </c>
    </row>
    <row r="690" spans="1:2">
      <c r="A690">
        <v>592</v>
      </c>
      <c r="B690" t="s">
        <v>735</v>
      </c>
    </row>
    <row r="691" spans="1:2">
      <c r="A691">
        <v>592</v>
      </c>
      <c r="B691" t="s">
        <v>739</v>
      </c>
    </row>
    <row r="692" spans="1:2">
      <c r="A692">
        <v>593</v>
      </c>
      <c r="B692" t="s">
        <v>381</v>
      </c>
    </row>
    <row r="693" spans="1:2">
      <c r="A693">
        <v>594</v>
      </c>
      <c r="B693" t="s">
        <v>735</v>
      </c>
    </row>
    <row r="694" spans="1:2">
      <c r="A694">
        <v>595</v>
      </c>
      <c r="B694" t="s">
        <v>1655</v>
      </c>
    </row>
    <row r="695" spans="1:2">
      <c r="A695">
        <v>596</v>
      </c>
      <c r="B695" t="s">
        <v>264</v>
      </c>
    </row>
    <row r="696" spans="1:2">
      <c r="A696">
        <v>597</v>
      </c>
      <c r="B696" t="s">
        <v>735</v>
      </c>
    </row>
    <row r="697" spans="1:2">
      <c r="A697">
        <v>598</v>
      </c>
      <c r="B697" t="s">
        <v>735</v>
      </c>
    </row>
    <row r="698" spans="1:2">
      <c r="A698">
        <v>599</v>
      </c>
      <c r="B698" t="s">
        <v>4581</v>
      </c>
    </row>
    <row r="699" spans="1:2">
      <c r="A699">
        <v>599</v>
      </c>
      <c r="B699" t="s">
        <v>735</v>
      </c>
    </row>
    <row r="700" spans="1:2">
      <c r="A700">
        <v>600</v>
      </c>
      <c r="B700" t="s">
        <v>8971</v>
      </c>
    </row>
    <row r="701" spans="1:2">
      <c r="A701">
        <v>601</v>
      </c>
      <c r="B701" t="s">
        <v>773</v>
      </c>
    </row>
    <row r="702" spans="1:2">
      <c r="A702">
        <v>602</v>
      </c>
      <c r="B702" t="s">
        <v>8971</v>
      </c>
    </row>
    <row r="703" spans="1:2">
      <c r="A703">
        <v>603</v>
      </c>
      <c r="B703" t="s">
        <v>264</v>
      </c>
    </row>
    <row r="704" spans="1:2">
      <c r="A704">
        <v>604</v>
      </c>
      <c r="B704" t="s">
        <v>289</v>
      </c>
    </row>
    <row r="705" spans="1:2">
      <c r="A705">
        <v>604</v>
      </c>
      <c r="B705" t="s">
        <v>756</v>
      </c>
    </row>
    <row r="706" spans="1:2">
      <c r="A706">
        <v>605</v>
      </c>
      <c r="B706" t="s">
        <v>773</v>
      </c>
    </row>
    <row r="707" spans="1:2">
      <c r="A707">
        <v>605</v>
      </c>
      <c r="B707" t="s">
        <v>381</v>
      </c>
    </row>
    <row r="708" spans="1:2">
      <c r="A708">
        <v>606</v>
      </c>
      <c r="B708" t="s">
        <v>369</v>
      </c>
    </row>
    <row r="709" spans="1:2">
      <c r="A709">
        <v>606</v>
      </c>
      <c r="B709" t="s">
        <v>2117</v>
      </c>
    </row>
    <row r="710" spans="1:2">
      <c r="A710">
        <v>607</v>
      </c>
      <c r="B710" t="s">
        <v>735</v>
      </c>
    </row>
    <row r="711" spans="1:2">
      <c r="A711">
        <v>608</v>
      </c>
      <c r="B711" t="s">
        <v>289</v>
      </c>
    </row>
    <row r="712" spans="1:2">
      <c r="A712">
        <v>609</v>
      </c>
      <c r="B712" t="s">
        <v>2117</v>
      </c>
    </row>
    <row r="713" spans="1:2">
      <c r="A713">
        <v>610</v>
      </c>
      <c r="B713" t="s">
        <v>381</v>
      </c>
    </row>
    <row r="714" spans="1:2">
      <c r="A714">
        <v>611</v>
      </c>
      <c r="B714" t="s">
        <v>381</v>
      </c>
    </row>
    <row r="715" spans="1:2">
      <c r="A715">
        <v>612</v>
      </c>
      <c r="B715" t="s">
        <v>264</v>
      </c>
    </row>
    <row r="716" spans="1:2">
      <c r="A716">
        <v>613</v>
      </c>
      <c r="B716" t="s">
        <v>381</v>
      </c>
    </row>
    <row r="717" spans="1:2">
      <c r="A717">
        <v>613</v>
      </c>
      <c r="B717" t="s">
        <v>2118</v>
      </c>
    </row>
    <row r="718" spans="1:2">
      <c r="A718">
        <v>614</v>
      </c>
      <c r="B718" t="s">
        <v>735</v>
      </c>
    </row>
    <row r="719" spans="1:2">
      <c r="A719">
        <v>615</v>
      </c>
      <c r="B719" t="s">
        <v>5245</v>
      </c>
    </row>
    <row r="720" spans="1:2">
      <c r="A720">
        <v>616</v>
      </c>
      <c r="B720" t="s">
        <v>289</v>
      </c>
    </row>
    <row r="721" spans="1:2">
      <c r="A721">
        <v>617</v>
      </c>
      <c r="B721" t="s">
        <v>264</v>
      </c>
    </row>
    <row r="722" spans="1:2">
      <c r="A722">
        <v>617</v>
      </c>
      <c r="B722" t="s">
        <v>2117</v>
      </c>
    </row>
    <row r="723" spans="1:2">
      <c r="A723">
        <v>618</v>
      </c>
      <c r="B723" t="s">
        <v>735</v>
      </c>
    </row>
    <row r="724" spans="1:2">
      <c r="A724">
        <v>619</v>
      </c>
      <c r="B724" t="s">
        <v>10635</v>
      </c>
    </row>
    <row r="725" spans="1:2">
      <c r="A725">
        <v>620</v>
      </c>
      <c r="B725" t="s">
        <v>773</v>
      </c>
    </row>
    <row r="726" spans="1:2">
      <c r="A726">
        <v>621</v>
      </c>
      <c r="B726" t="s">
        <v>735</v>
      </c>
    </row>
    <row r="727" spans="1:2">
      <c r="A727">
        <v>622</v>
      </c>
      <c r="B727" t="s">
        <v>773</v>
      </c>
    </row>
    <row r="728" spans="1:2">
      <c r="A728">
        <v>622</v>
      </c>
      <c r="B728" t="s">
        <v>5255</v>
      </c>
    </row>
    <row r="729" spans="1:2">
      <c r="A729">
        <v>623</v>
      </c>
      <c r="B729" t="s">
        <v>8971</v>
      </c>
    </row>
    <row r="730" spans="1:2">
      <c r="A730">
        <v>624</v>
      </c>
      <c r="B730" t="s">
        <v>735</v>
      </c>
    </row>
    <row r="731" spans="1:2">
      <c r="A731">
        <v>625</v>
      </c>
      <c r="B731" t="s">
        <v>735</v>
      </c>
    </row>
    <row r="732" spans="1:2">
      <c r="A732">
        <v>626</v>
      </c>
      <c r="B732" t="s">
        <v>2126</v>
      </c>
    </row>
    <row r="733" spans="1:2">
      <c r="A733">
        <v>627</v>
      </c>
      <c r="B733" t="s">
        <v>381</v>
      </c>
    </row>
    <row r="734" spans="1:2">
      <c r="A734">
        <v>628</v>
      </c>
      <c r="B734" t="s">
        <v>706</v>
      </c>
    </row>
    <row r="735" spans="1:2">
      <c r="A735">
        <v>629</v>
      </c>
      <c r="B735" t="s">
        <v>369</v>
      </c>
    </row>
    <row r="736" spans="1:2">
      <c r="A736">
        <v>630</v>
      </c>
      <c r="B736" t="s">
        <v>369</v>
      </c>
    </row>
    <row r="737" spans="1:2">
      <c r="A737">
        <v>631</v>
      </c>
      <c r="B737" t="s">
        <v>735</v>
      </c>
    </row>
    <row r="738" spans="1:2">
      <c r="A738">
        <v>632</v>
      </c>
      <c r="B738" t="s">
        <v>10635</v>
      </c>
    </row>
    <row r="739" spans="1:2">
      <c r="A739">
        <v>633</v>
      </c>
      <c r="B739" t="s">
        <v>381</v>
      </c>
    </row>
    <row r="740" spans="1:2">
      <c r="A740">
        <v>633</v>
      </c>
      <c r="B740" t="s">
        <v>2118</v>
      </c>
    </row>
    <row r="741" spans="1:2">
      <c r="A741">
        <v>634</v>
      </c>
      <c r="B741" t="s">
        <v>735</v>
      </c>
    </row>
    <row r="742" spans="1:2">
      <c r="A742">
        <v>635</v>
      </c>
      <c r="B742" t="s">
        <v>706</v>
      </c>
    </row>
    <row r="743" spans="1:2">
      <c r="A743">
        <v>635</v>
      </c>
      <c r="B743" t="s">
        <v>739</v>
      </c>
    </row>
    <row r="744" spans="1:2">
      <c r="A744">
        <v>636</v>
      </c>
      <c r="B744" t="s">
        <v>2120</v>
      </c>
    </row>
    <row r="745" spans="1:2">
      <c r="A745">
        <v>637</v>
      </c>
      <c r="B745" t="s">
        <v>735</v>
      </c>
    </row>
    <row r="746" spans="1:2">
      <c r="A746">
        <v>638</v>
      </c>
      <c r="B746" t="s">
        <v>735</v>
      </c>
    </row>
    <row r="747" spans="1:2">
      <c r="A747">
        <v>639</v>
      </c>
      <c r="B747" t="s">
        <v>773</v>
      </c>
    </row>
    <row r="748" spans="1:2">
      <c r="A748">
        <v>640</v>
      </c>
      <c r="B748" t="s">
        <v>264</v>
      </c>
    </row>
    <row r="749" spans="1:2">
      <c r="A749">
        <v>641</v>
      </c>
      <c r="B749" t="s">
        <v>264</v>
      </c>
    </row>
    <row r="750" spans="1:2">
      <c r="A750">
        <v>642</v>
      </c>
      <c r="B750" t="s">
        <v>381</v>
      </c>
    </row>
    <row r="751" spans="1:2">
      <c r="A751">
        <v>643</v>
      </c>
      <c r="B751" t="s">
        <v>264</v>
      </c>
    </row>
    <row r="752" spans="1:2">
      <c r="A752">
        <v>643</v>
      </c>
      <c r="B752" t="s">
        <v>289</v>
      </c>
    </row>
    <row r="753" spans="1:2">
      <c r="A753">
        <v>644</v>
      </c>
      <c r="B753" t="s">
        <v>381</v>
      </c>
    </row>
    <row r="754" spans="1:2">
      <c r="A754">
        <v>644</v>
      </c>
      <c r="B754" t="s">
        <v>7466</v>
      </c>
    </row>
    <row r="755" spans="1:2">
      <c r="A755">
        <v>644</v>
      </c>
      <c r="B755" t="s">
        <v>4585</v>
      </c>
    </row>
    <row r="756" spans="1:2">
      <c r="A756">
        <v>645</v>
      </c>
      <c r="B756" t="s">
        <v>264</v>
      </c>
    </row>
    <row r="757" spans="1:2">
      <c r="A757">
        <v>646</v>
      </c>
      <c r="B757" t="s">
        <v>264</v>
      </c>
    </row>
    <row r="758" spans="1:2">
      <c r="A758">
        <v>647</v>
      </c>
      <c r="B758" t="s">
        <v>735</v>
      </c>
    </row>
    <row r="759" spans="1:2">
      <c r="A759">
        <v>648</v>
      </c>
      <c r="B759" t="s">
        <v>8971</v>
      </c>
    </row>
    <row r="760" spans="1:2">
      <c r="A760">
        <v>648</v>
      </c>
      <c r="B760" t="s">
        <v>10636</v>
      </c>
    </row>
    <row r="761" spans="1:2">
      <c r="A761">
        <v>649</v>
      </c>
      <c r="B761" t="s">
        <v>369</v>
      </c>
    </row>
    <row r="762" spans="1:2">
      <c r="A762">
        <v>649</v>
      </c>
      <c r="B762" t="s">
        <v>2117</v>
      </c>
    </row>
    <row r="763" spans="1:2">
      <c r="A763">
        <v>650</v>
      </c>
      <c r="B763" t="s">
        <v>706</v>
      </c>
    </row>
    <row r="764" spans="1:2">
      <c r="A764">
        <v>651</v>
      </c>
      <c r="B764" t="s">
        <v>735</v>
      </c>
    </row>
    <row r="765" spans="1:2">
      <c r="A765">
        <v>652</v>
      </c>
      <c r="B765" t="s">
        <v>735</v>
      </c>
    </row>
    <row r="766" spans="1:2">
      <c r="A766">
        <v>653</v>
      </c>
      <c r="B766" t="s">
        <v>735</v>
      </c>
    </row>
    <row r="767" spans="1:2">
      <c r="A767">
        <v>654</v>
      </c>
      <c r="B767" t="s">
        <v>735</v>
      </c>
    </row>
    <row r="768" spans="1:2">
      <c r="A768">
        <v>655</v>
      </c>
      <c r="B768" t="s">
        <v>739</v>
      </c>
    </row>
    <row r="769" spans="1:2">
      <c r="A769">
        <v>656</v>
      </c>
      <c r="B769" t="s">
        <v>735</v>
      </c>
    </row>
    <row r="770" spans="1:2">
      <c r="A770">
        <v>657</v>
      </c>
      <c r="B770" t="s">
        <v>2132</v>
      </c>
    </row>
    <row r="771" spans="1:2">
      <c r="A771">
        <v>657</v>
      </c>
      <c r="B771" t="s">
        <v>735</v>
      </c>
    </row>
    <row r="772" spans="1:2">
      <c r="A772">
        <v>658</v>
      </c>
      <c r="B772" t="s">
        <v>735</v>
      </c>
    </row>
    <row r="773" spans="1:2">
      <c r="A773">
        <v>659</v>
      </c>
      <c r="B773" t="s">
        <v>2136</v>
      </c>
    </row>
    <row r="774" spans="1:2">
      <c r="A774">
        <v>659</v>
      </c>
      <c r="B774" t="s">
        <v>2137</v>
      </c>
    </row>
    <row r="775" spans="1:2">
      <c r="A775">
        <v>659</v>
      </c>
      <c r="B775" t="s">
        <v>735</v>
      </c>
    </row>
    <row r="776" spans="1:2">
      <c r="A776">
        <v>660</v>
      </c>
      <c r="B776" t="s">
        <v>735</v>
      </c>
    </row>
    <row r="777" spans="1:2">
      <c r="A777">
        <v>661</v>
      </c>
      <c r="B777" t="s">
        <v>706</v>
      </c>
    </row>
    <row r="778" spans="1:2">
      <c r="A778">
        <v>662</v>
      </c>
      <c r="B778" t="s">
        <v>1142</v>
      </c>
    </row>
    <row r="779" spans="1:2">
      <c r="A779">
        <v>663</v>
      </c>
      <c r="B779" t="s">
        <v>735</v>
      </c>
    </row>
    <row r="780" spans="1:2">
      <c r="A780">
        <v>664</v>
      </c>
      <c r="B780" t="s">
        <v>381</v>
      </c>
    </row>
    <row r="781" spans="1:2">
      <c r="A781">
        <v>665</v>
      </c>
      <c r="B781" t="s">
        <v>735</v>
      </c>
    </row>
    <row r="782" spans="1:2">
      <c r="A782">
        <v>666</v>
      </c>
      <c r="B782" t="s">
        <v>735</v>
      </c>
    </row>
    <row r="783" spans="1:2">
      <c r="A783">
        <v>667</v>
      </c>
      <c r="B783" t="s">
        <v>5242</v>
      </c>
    </row>
    <row r="784" spans="1:2">
      <c r="A784">
        <v>668</v>
      </c>
      <c r="B784" t="s">
        <v>1655</v>
      </c>
    </row>
    <row r="785" spans="1:2">
      <c r="A785">
        <v>669</v>
      </c>
      <c r="B785" t="s">
        <v>735</v>
      </c>
    </row>
    <row r="786" spans="1:2">
      <c r="A786">
        <v>670</v>
      </c>
      <c r="B786" t="s">
        <v>735</v>
      </c>
    </row>
    <row r="787" spans="1:2">
      <c r="A787">
        <v>671</v>
      </c>
      <c r="B787" t="s">
        <v>735</v>
      </c>
    </row>
    <row r="788" spans="1:2">
      <c r="A788">
        <v>672</v>
      </c>
      <c r="B788" t="s">
        <v>1142</v>
      </c>
    </row>
    <row r="789" spans="1:2">
      <c r="A789">
        <v>673</v>
      </c>
      <c r="B789" t="s">
        <v>381</v>
      </c>
    </row>
    <row r="790" spans="1:2">
      <c r="A790">
        <v>673</v>
      </c>
      <c r="B790" t="s">
        <v>264</v>
      </c>
    </row>
    <row r="791" spans="1:2">
      <c r="A791">
        <v>674</v>
      </c>
      <c r="B791" t="s">
        <v>264</v>
      </c>
    </row>
    <row r="792" spans="1:2">
      <c r="A792">
        <v>675</v>
      </c>
      <c r="B792" t="s">
        <v>735</v>
      </c>
    </row>
    <row r="793" spans="1:2">
      <c r="A793">
        <v>676</v>
      </c>
      <c r="B793" t="s">
        <v>7468</v>
      </c>
    </row>
    <row r="794" spans="1:2">
      <c r="A794">
        <v>676</v>
      </c>
      <c r="B794" t="s">
        <v>735</v>
      </c>
    </row>
    <row r="795" spans="1:2">
      <c r="A795">
        <v>677</v>
      </c>
      <c r="B795" t="s">
        <v>773</v>
      </c>
    </row>
    <row r="796" spans="1:2">
      <c r="A796">
        <v>678</v>
      </c>
      <c r="B796" t="s">
        <v>10635</v>
      </c>
    </row>
    <row r="797" spans="1:2">
      <c r="A797">
        <v>679</v>
      </c>
      <c r="B797" t="s">
        <v>773</v>
      </c>
    </row>
    <row r="798" spans="1:2">
      <c r="A798">
        <v>680</v>
      </c>
      <c r="B798" t="s">
        <v>2117</v>
      </c>
    </row>
    <row r="799" spans="1:2">
      <c r="A799">
        <v>681</v>
      </c>
      <c r="B799" t="s">
        <v>735</v>
      </c>
    </row>
    <row r="800" spans="1:2">
      <c r="A800">
        <v>682</v>
      </c>
      <c r="B800" t="s">
        <v>5235</v>
      </c>
    </row>
    <row r="801" spans="1:2">
      <c r="A801">
        <v>682</v>
      </c>
      <c r="B801" t="s">
        <v>756</v>
      </c>
    </row>
    <row r="802" spans="1:2">
      <c r="A802">
        <v>683</v>
      </c>
      <c r="B802" t="s">
        <v>735</v>
      </c>
    </row>
    <row r="803" spans="1:2">
      <c r="A803">
        <v>684</v>
      </c>
      <c r="B803" t="s">
        <v>735</v>
      </c>
    </row>
    <row r="804" spans="1:2">
      <c r="A804">
        <v>685</v>
      </c>
      <c r="B804" t="s">
        <v>735</v>
      </c>
    </row>
    <row r="805" spans="1:2">
      <c r="A805">
        <v>686</v>
      </c>
      <c r="B805" t="s">
        <v>735</v>
      </c>
    </row>
    <row r="806" spans="1:2">
      <c r="A806">
        <v>686</v>
      </c>
      <c r="B806" t="s">
        <v>1142</v>
      </c>
    </row>
    <row r="807" spans="1:2">
      <c r="A807">
        <v>687</v>
      </c>
      <c r="B807" t="s">
        <v>735</v>
      </c>
    </row>
    <row r="808" spans="1:2">
      <c r="A808">
        <v>688</v>
      </c>
      <c r="B808" t="s">
        <v>735</v>
      </c>
    </row>
    <row r="809" spans="1:2">
      <c r="A809">
        <v>689</v>
      </c>
      <c r="B809" t="s">
        <v>289</v>
      </c>
    </row>
    <row r="810" spans="1:2">
      <c r="A810">
        <v>690</v>
      </c>
      <c r="B810" t="s">
        <v>264</v>
      </c>
    </row>
    <row r="811" spans="1:2">
      <c r="A811">
        <v>691</v>
      </c>
      <c r="B811" t="s">
        <v>735</v>
      </c>
    </row>
    <row r="812" spans="1:2">
      <c r="A812">
        <v>692</v>
      </c>
      <c r="B812" t="s">
        <v>735</v>
      </c>
    </row>
    <row r="813" spans="1:2">
      <c r="A813">
        <v>693</v>
      </c>
      <c r="B813" t="s">
        <v>735</v>
      </c>
    </row>
    <row r="814" spans="1:2">
      <c r="A814">
        <v>694</v>
      </c>
      <c r="B814" t="s">
        <v>735</v>
      </c>
    </row>
    <row r="815" spans="1:2">
      <c r="A815">
        <v>694</v>
      </c>
      <c r="B815" t="s">
        <v>7469</v>
      </c>
    </row>
    <row r="816" spans="1:2">
      <c r="A816">
        <v>695</v>
      </c>
      <c r="B816" t="s">
        <v>1655</v>
      </c>
    </row>
    <row r="817" spans="1:2">
      <c r="A817">
        <v>696</v>
      </c>
      <c r="B817" t="s">
        <v>735</v>
      </c>
    </row>
    <row r="818" spans="1:2">
      <c r="A818">
        <v>697</v>
      </c>
      <c r="B818" t="s">
        <v>735</v>
      </c>
    </row>
    <row r="819" spans="1:2">
      <c r="A819">
        <v>698</v>
      </c>
      <c r="B819" t="s">
        <v>735</v>
      </c>
    </row>
    <row r="820" spans="1:2">
      <c r="A820">
        <v>699</v>
      </c>
      <c r="B820" t="s">
        <v>735</v>
      </c>
    </row>
    <row r="821" spans="1:2">
      <c r="A821">
        <v>700</v>
      </c>
      <c r="B821" t="s">
        <v>735</v>
      </c>
    </row>
    <row r="822" spans="1:2">
      <c r="A822">
        <v>701</v>
      </c>
      <c r="B822" t="s">
        <v>381</v>
      </c>
    </row>
    <row r="823" spans="1:2">
      <c r="A823">
        <v>701</v>
      </c>
      <c r="B823" t="s">
        <v>2118</v>
      </c>
    </row>
    <row r="824" spans="1:2">
      <c r="A824">
        <v>702</v>
      </c>
      <c r="B824" t="s">
        <v>735</v>
      </c>
    </row>
    <row r="825" spans="1:2">
      <c r="A825">
        <v>703</v>
      </c>
      <c r="B825" t="s">
        <v>735</v>
      </c>
    </row>
    <row r="826" spans="1:2">
      <c r="A826">
        <v>703</v>
      </c>
      <c r="B826" t="s">
        <v>1142</v>
      </c>
    </row>
    <row r="827" spans="1:2">
      <c r="A827">
        <v>704</v>
      </c>
      <c r="B827" t="s">
        <v>739</v>
      </c>
    </row>
    <row r="828" spans="1:2">
      <c r="A828">
        <v>705</v>
      </c>
      <c r="B828" t="s">
        <v>735</v>
      </c>
    </row>
    <row r="829" spans="1:2">
      <c r="A829">
        <v>706</v>
      </c>
      <c r="B829" t="s">
        <v>735</v>
      </c>
    </row>
    <row r="830" spans="1:2">
      <c r="A830">
        <v>707</v>
      </c>
      <c r="B830" t="s">
        <v>369</v>
      </c>
    </row>
    <row r="831" spans="1:2">
      <c r="A831">
        <v>707</v>
      </c>
      <c r="B831" t="s">
        <v>2125</v>
      </c>
    </row>
    <row r="832" spans="1:2">
      <c r="A832">
        <v>708</v>
      </c>
      <c r="B832" t="s">
        <v>735</v>
      </c>
    </row>
    <row r="833" spans="1:2">
      <c r="A833">
        <v>709</v>
      </c>
      <c r="B833" t="s">
        <v>735</v>
      </c>
    </row>
    <row r="834" spans="1:2">
      <c r="A834">
        <v>710</v>
      </c>
      <c r="B834" t="s">
        <v>735</v>
      </c>
    </row>
    <row r="835" spans="1:2">
      <c r="A835">
        <v>711</v>
      </c>
      <c r="B835" t="s">
        <v>735</v>
      </c>
    </row>
    <row r="836" spans="1:2">
      <c r="A836">
        <v>712</v>
      </c>
      <c r="B836" t="s">
        <v>735</v>
      </c>
    </row>
    <row r="837" spans="1:2">
      <c r="A837">
        <v>713</v>
      </c>
      <c r="B837" t="s">
        <v>369</v>
      </c>
    </row>
    <row r="838" spans="1:2">
      <c r="A838">
        <v>714</v>
      </c>
      <c r="B838" t="s">
        <v>735</v>
      </c>
    </row>
    <row r="839" spans="1:2">
      <c r="A839">
        <v>715</v>
      </c>
      <c r="B839" t="s">
        <v>735</v>
      </c>
    </row>
    <row r="840" spans="1:2">
      <c r="A840">
        <v>716</v>
      </c>
      <c r="B840" t="s">
        <v>735</v>
      </c>
    </row>
    <row r="841" spans="1:2">
      <c r="A841">
        <v>717</v>
      </c>
      <c r="B841" t="s">
        <v>735</v>
      </c>
    </row>
    <row r="842" spans="1:2">
      <c r="A842">
        <v>718</v>
      </c>
      <c r="B842" t="s">
        <v>735</v>
      </c>
    </row>
    <row r="843" spans="1:2">
      <c r="A843">
        <v>719</v>
      </c>
      <c r="B843" t="s">
        <v>735</v>
      </c>
    </row>
    <row r="844" spans="1:2">
      <c r="A844">
        <v>720</v>
      </c>
      <c r="B844" t="s">
        <v>735</v>
      </c>
    </row>
    <row r="845" spans="1:2">
      <c r="A845">
        <v>721</v>
      </c>
      <c r="B845" t="s">
        <v>381</v>
      </c>
    </row>
    <row r="846" spans="1:2">
      <c r="A846">
        <v>721</v>
      </c>
      <c r="B846" t="s">
        <v>2118</v>
      </c>
    </row>
    <row r="847" spans="1:2">
      <c r="A847">
        <v>722</v>
      </c>
      <c r="B847" t="s">
        <v>10635</v>
      </c>
    </row>
    <row r="848" spans="1:2">
      <c r="A848">
        <v>723</v>
      </c>
      <c r="B848" t="s">
        <v>735</v>
      </c>
    </row>
    <row r="849" spans="1:2">
      <c r="A849">
        <v>724</v>
      </c>
      <c r="B849" t="s">
        <v>735</v>
      </c>
    </row>
    <row r="850" spans="1:2">
      <c r="A850">
        <v>725</v>
      </c>
      <c r="B850" t="s">
        <v>735</v>
      </c>
    </row>
    <row r="851" spans="1:2">
      <c r="A851">
        <v>726</v>
      </c>
      <c r="B851" t="s">
        <v>735</v>
      </c>
    </row>
    <row r="852" spans="1:2">
      <c r="A852">
        <v>727</v>
      </c>
      <c r="B852" t="s">
        <v>735</v>
      </c>
    </row>
    <row r="853" spans="1:2">
      <c r="A853">
        <v>728</v>
      </c>
      <c r="B853" t="s">
        <v>802</v>
      </c>
    </row>
    <row r="854" spans="1:2">
      <c r="A854">
        <v>729</v>
      </c>
      <c r="B854" t="s">
        <v>1142</v>
      </c>
    </row>
    <row r="855" spans="1:2">
      <c r="A855">
        <v>730</v>
      </c>
      <c r="B855" t="s">
        <v>735</v>
      </c>
    </row>
    <row r="856" spans="1:2">
      <c r="A856">
        <v>731</v>
      </c>
      <c r="B856" t="s">
        <v>735</v>
      </c>
    </row>
    <row r="857" spans="1:2">
      <c r="A857">
        <v>732</v>
      </c>
      <c r="B857" t="s">
        <v>735</v>
      </c>
    </row>
    <row r="858" spans="1:2">
      <c r="A858">
        <v>733</v>
      </c>
      <c r="B858" t="s">
        <v>735</v>
      </c>
    </row>
    <row r="859" spans="1:2">
      <c r="A859">
        <v>734</v>
      </c>
      <c r="B859" t="s">
        <v>735</v>
      </c>
    </row>
    <row r="860" spans="1:2">
      <c r="A860">
        <v>735</v>
      </c>
      <c r="B860" t="s">
        <v>735</v>
      </c>
    </row>
    <row r="861" spans="1:2">
      <c r="A861">
        <v>736</v>
      </c>
      <c r="B861" t="s">
        <v>735</v>
      </c>
    </row>
    <row r="862" spans="1:2">
      <c r="A862">
        <v>737</v>
      </c>
      <c r="B862" t="s">
        <v>735</v>
      </c>
    </row>
    <row r="863" spans="1:2">
      <c r="A863">
        <v>738</v>
      </c>
      <c r="B863" t="s">
        <v>735</v>
      </c>
    </row>
    <row r="864" spans="1:2">
      <c r="A864">
        <v>739</v>
      </c>
      <c r="B864" t="s">
        <v>735</v>
      </c>
    </row>
    <row r="865" spans="1:2">
      <c r="A865">
        <v>740</v>
      </c>
      <c r="B865" t="s">
        <v>289</v>
      </c>
    </row>
    <row r="866" spans="1:2">
      <c r="A866">
        <v>741</v>
      </c>
      <c r="B866" t="s">
        <v>735</v>
      </c>
    </row>
    <row r="867" spans="1:2">
      <c r="A867">
        <v>742</v>
      </c>
      <c r="B867" t="s">
        <v>735</v>
      </c>
    </row>
    <row r="868" spans="1:2">
      <c r="A868">
        <v>743</v>
      </c>
      <c r="B868" t="s">
        <v>1655</v>
      </c>
    </row>
    <row r="869" spans="1:2">
      <c r="A869">
        <v>743</v>
      </c>
      <c r="B869" t="s">
        <v>735</v>
      </c>
    </row>
    <row r="870" spans="1:2">
      <c r="A870">
        <v>744</v>
      </c>
      <c r="B870" t="s">
        <v>735</v>
      </c>
    </row>
    <row r="871" spans="1:2">
      <c r="A871">
        <v>745</v>
      </c>
      <c r="B871" t="s">
        <v>735</v>
      </c>
    </row>
    <row r="872" spans="1:2">
      <c r="A872">
        <v>746</v>
      </c>
      <c r="B872" t="s">
        <v>735</v>
      </c>
    </row>
    <row r="873" spans="1:2">
      <c r="A873">
        <v>747</v>
      </c>
      <c r="B873" t="s">
        <v>735</v>
      </c>
    </row>
    <row r="874" spans="1:2">
      <c r="A874">
        <v>748</v>
      </c>
      <c r="B874" t="s">
        <v>735</v>
      </c>
    </row>
    <row r="875" spans="1:2">
      <c r="A875">
        <v>749</v>
      </c>
      <c r="B875" t="s">
        <v>735</v>
      </c>
    </row>
    <row r="876" spans="1:2">
      <c r="A876">
        <v>750</v>
      </c>
      <c r="B876" t="s">
        <v>735</v>
      </c>
    </row>
    <row r="877" spans="1:2">
      <c r="A877">
        <v>751</v>
      </c>
      <c r="B877" t="s">
        <v>735</v>
      </c>
    </row>
    <row r="878" spans="1:2">
      <c r="A878">
        <v>752</v>
      </c>
      <c r="B878" t="s">
        <v>10635</v>
      </c>
    </row>
    <row r="879" spans="1:2">
      <c r="A879">
        <v>753</v>
      </c>
      <c r="B879" t="s">
        <v>735</v>
      </c>
    </row>
    <row r="880" spans="1:2">
      <c r="A880">
        <v>754</v>
      </c>
      <c r="B880" t="s">
        <v>735</v>
      </c>
    </row>
    <row r="881" spans="1:2">
      <c r="A881">
        <v>755</v>
      </c>
      <c r="B881" t="s">
        <v>773</v>
      </c>
    </row>
    <row r="882" spans="1:2">
      <c r="A882">
        <v>756</v>
      </c>
      <c r="B882" t="s">
        <v>735</v>
      </c>
    </row>
    <row r="883" spans="1:2">
      <c r="A883">
        <v>757</v>
      </c>
      <c r="B883" t="s">
        <v>735</v>
      </c>
    </row>
    <row r="884" spans="1:2">
      <c r="A884">
        <v>758</v>
      </c>
      <c r="B884" t="s">
        <v>2112</v>
      </c>
    </row>
    <row r="885" spans="1:2">
      <c r="A885">
        <v>759</v>
      </c>
      <c r="B885" t="s">
        <v>7472</v>
      </c>
    </row>
    <row r="886" spans="1:2">
      <c r="A886">
        <v>759</v>
      </c>
      <c r="B886" t="s">
        <v>1655</v>
      </c>
    </row>
    <row r="887" spans="1:2">
      <c r="A887">
        <v>759</v>
      </c>
      <c r="B887" t="s">
        <v>2136</v>
      </c>
    </row>
    <row r="888" spans="1:2">
      <c r="A888">
        <v>760</v>
      </c>
      <c r="B888" t="s">
        <v>735</v>
      </c>
    </row>
    <row r="889" spans="1:2">
      <c r="A889">
        <v>761</v>
      </c>
      <c r="B889" t="s">
        <v>264</v>
      </c>
    </row>
    <row r="890" spans="1:2">
      <c r="A890">
        <v>762</v>
      </c>
      <c r="B890" t="s">
        <v>773</v>
      </c>
    </row>
    <row r="891" spans="1:2">
      <c r="A891">
        <v>763</v>
      </c>
      <c r="B891" t="s">
        <v>1142</v>
      </c>
    </row>
    <row r="892" spans="1:2">
      <c r="A892">
        <v>764</v>
      </c>
      <c r="B892" t="s">
        <v>381</v>
      </c>
    </row>
    <row r="893" spans="1:2">
      <c r="A893">
        <v>765</v>
      </c>
      <c r="B893" t="s">
        <v>7473</v>
      </c>
    </row>
    <row r="894" spans="1:2">
      <c r="A894">
        <v>766</v>
      </c>
      <c r="B894" t="s">
        <v>289</v>
      </c>
    </row>
    <row r="895" spans="1:2">
      <c r="A895">
        <v>767</v>
      </c>
      <c r="B895" t="s">
        <v>7474</v>
      </c>
    </row>
    <row r="896" spans="1:2">
      <c r="A896">
        <v>768</v>
      </c>
      <c r="B896" t="s">
        <v>7475</v>
      </c>
    </row>
    <row r="897" spans="1:2">
      <c r="A897">
        <v>769</v>
      </c>
      <c r="B897" t="s">
        <v>735</v>
      </c>
    </row>
    <row r="898" spans="1:2">
      <c r="A898">
        <v>770</v>
      </c>
      <c r="B898" t="s">
        <v>2138</v>
      </c>
    </row>
    <row r="899" spans="1:2">
      <c r="A899">
        <v>771</v>
      </c>
      <c r="B899" t="s">
        <v>10635</v>
      </c>
    </row>
    <row r="900" spans="1:2">
      <c r="A900">
        <v>772</v>
      </c>
      <c r="B900" t="s">
        <v>369</v>
      </c>
    </row>
    <row r="901" spans="1:2">
      <c r="A901">
        <v>773</v>
      </c>
      <c r="B901" t="s">
        <v>381</v>
      </c>
    </row>
    <row r="902" spans="1:2">
      <c r="A902">
        <v>773</v>
      </c>
      <c r="B902" t="s">
        <v>2118</v>
      </c>
    </row>
    <row r="903" spans="1:2">
      <c r="A903">
        <v>774</v>
      </c>
      <c r="B903" t="s">
        <v>735</v>
      </c>
    </row>
    <row r="904" spans="1:2">
      <c r="A904">
        <v>775</v>
      </c>
      <c r="B904" t="s">
        <v>739</v>
      </c>
    </row>
    <row r="905" spans="1:2">
      <c r="A905">
        <v>776</v>
      </c>
      <c r="B905" t="s">
        <v>735</v>
      </c>
    </row>
    <row r="906" spans="1:2">
      <c r="A906">
        <v>777</v>
      </c>
      <c r="B906" t="s">
        <v>735</v>
      </c>
    </row>
    <row r="907" spans="1:2">
      <c r="A907">
        <v>778</v>
      </c>
      <c r="B907" t="s">
        <v>706</v>
      </c>
    </row>
    <row r="908" spans="1:2">
      <c r="A908">
        <v>779</v>
      </c>
      <c r="B908" t="s">
        <v>735</v>
      </c>
    </row>
    <row r="909" spans="1:2">
      <c r="A909">
        <v>780</v>
      </c>
      <c r="B909" t="s">
        <v>2135</v>
      </c>
    </row>
    <row r="910" spans="1:2">
      <c r="A910">
        <v>780</v>
      </c>
      <c r="B910" t="s">
        <v>1142</v>
      </c>
    </row>
    <row r="911" spans="1:2">
      <c r="A911">
        <v>781</v>
      </c>
      <c r="B911" t="s">
        <v>369</v>
      </c>
    </row>
    <row r="912" spans="1:2">
      <c r="A912">
        <v>781</v>
      </c>
      <c r="B912" t="s">
        <v>2117</v>
      </c>
    </row>
    <row r="913" spans="1:2">
      <c r="A913">
        <v>782</v>
      </c>
      <c r="B913" t="s">
        <v>264</v>
      </c>
    </row>
    <row r="914" spans="1:2">
      <c r="A914">
        <v>783</v>
      </c>
      <c r="B914" t="s">
        <v>735</v>
      </c>
    </row>
    <row r="915" spans="1:2">
      <c r="A915">
        <v>783</v>
      </c>
      <c r="B915" t="s">
        <v>1142</v>
      </c>
    </row>
    <row r="916" spans="1:2">
      <c r="A916">
        <v>784</v>
      </c>
      <c r="B916" t="s">
        <v>289</v>
      </c>
    </row>
    <row r="917" spans="1:2">
      <c r="A917">
        <v>785</v>
      </c>
      <c r="B917" t="s">
        <v>739</v>
      </c>
    </row>
    <row r="918" spans="1:2">
      <c r="A918">
        <v>786</v>
      </c>
      <c r="B918" t="s">
        <v>735</v>
      </c>
    </row>
    <row r="919" spans="1:2">
      <c r="A919">
        <v>787</v>
      </c>
      <c r="B919" t="s">
        <v>264</v>
      </c>
    </row>
    <row r="920" spans="1:2">
      <c r="A920">
        <v>788</v>
      </c>
      <c r="B920" t="s">
        <v>735</v>
      </c>
    </row>
    <row r="921" spans="1:2">
      <c r="A921">
        <v>789</v>
      </c>
      <c r="B921" t="s">
        <v>735</v>
      </c>
    </row>
    <row r="922" spans="1:2">
      <c r="A922">
        <v>790</v>
      </c>
      <c r="B922" t="s">
        <v>1655</v>
      </c>
    </row>
    <row r="923" spans="1:2">
      <c r="A923">
        <v>791</v>
      </c>
      <c r="B923" t="s">
        <v>739</v>
      </c>
    </row>
    <row r="924" spans="1:2">
      <c r="A924">
        <v>792</v>
      </c>
      <c r="B924" t="s">
        <v>1655</v>
      </c>
    </row>
    <row r="925" spans="1:2">
      <c r="A925">
        <v>793</v>
      </c>
      <c r="B925" t="s">
        <v>1655</v>
      </c>
    </row>
    <row r="926" spans="1:2">
      <c r="A926">
        <v>794</v>
      </c>
      <c r="B926" t="s">
        <v>735</v>
      </c>
    </row>
    <row r="927" spans="1:2">
      <c r="A927">
        <v>794</v>
      </c>
      <c r="B927" t="s">
        <v>1142</v>
      </c>
    </row>
    <row r="928" spans="1:2">
      <c r="A928">
        <v>795</v>
      </c>
      <c r="B928" t="s">
        <v>735</v>
      </c>
    </row>
    <row r="929" spans="1:2">
      <c r="A929">
        <v>796</v>
      </c>
      <c r="B929" t="s">
        <v>735</v>
      </c>
    </row>
    <row r="930" spans="1:2">
      <c r="A930">
        <v>797</v>
      </c>
      <c r="B930" t="s">
        <v>735</v>
      </c>
    </row>
    <row r="931" spans="1:2">
      <c r="A931">
        <v>798</v>
      </c>
      <c r="B931" t="s">
        <v>735</v>
      </c>
    </row>
    <row r="932" spans="1:2">
      <c r="A932">
        <v>799</v>
      </c>
      <c r="B932" t="s">
        <v>381</v>
      </c>
    </row>
    <row r="933" spans="1:2">
      <c r="A933">
        <v>799</v>
      </c>
      <c r="B933" t="s">
        <v>2118</v>
      </c>
    </row>
    <row r="934" spans="1:2">
      <c r="A934">
        <v>800</v>
      </c>
      <c r="B934" t="s">
        <v>7476</v>
      </c>
    </row>
    <row r="935" spans="1:2">
      <c r="A935">
        <v>801</v>
      </c>
      <c r="B935" t="s">
        <v>2138</v>
      </c>
    </row>
    <row r="936" spans="1:2">
      <c r="A936">
        <v>802</v>
      </c>
      <c r="B936" t="s">
        <v>289</v>
      </c>
    </row>
    <row r="937" spans="1:2">
      <c r="A937">
        <v>803</v>
      </c>
      <c r="B937" t="s">
        <v>2138</v>
      </c>
    </row>
    <row r="938" spans="1:2">
      <c r="A938">
        <v>804</v>
      </c>
      <c r="B938" t="s">
        <v>10635</v>
      </c>
    </row>
    <row r="939" spans="1:2">
      <c r="A939">
        <v>805</v>
      </c>
      <c r="B939" t="s">
        <v>735</v>
      </c>
    </row>
    <row r="940" spans="1:2">
      <c r="A940">
        <v>806</v>
      </c>
      <c r="B940" t="s">
        <v>773</v>
      </c>
    </row>
    <row r="941" spans="1:2">
      <c r="A941">
        <v>807</v>
      </c>
      <c r="B941" t="s">
        <v>1142</v>
      </c>
    </row>
    <row r="942" spans="1:2">
      <c r="A942">
        <v>808</v>
      </c>
      <c r="B942" t="s">
        <v>1142</v>
      </c>
    </row>
    <row r="943" spans="1:2">
      <c r="A943">
        <v>809</v>
      </c>
      <c r="B943" t="s">
        <v>735</v>
      </c>
    </row>
    <row r="944" spans="1:2">
      <c r="A944">
        <v>810</v>
      </c>
      <c r="B944" t="s">
        <v>735</v>
      </c>
    </row>
    <row r="945" spans="1:2">
      <c r="A945">
        <v>811</v>
      </c>
      <c r="B945" t="s">
        <v>735</v>
      </c>
    </row>
    <row r="946" spans="1:2">
      <c r="A946">
        <v>812</v>
      </c>
      <c r="B946" t="s">
        <v>735</v>
      </c>
    </row>
    <row r="947" spans="1:2">
      <c r="A947">
        <v>813</v>
      </c>
      <c r="B947" t="s">
        <v>735</v>
      </c>
    </row>
    <row r="948" spans="1:2">
      <c r="A948">
        <v>814</v>
      </c>
      <c r="B948" t="s">
        <v>735</v>
      </c>
    </row>
    <row r="949" spans="1:2">
      <c r="A949">
        <v>815</v>
      </c>
      <c r="B949" t="s">
        <v>1716</v>
      </c>
    </row>
    <row r="950" spans="1:2">
      <c r="A950">
        <v>815</v>
      </c>
      <c r="B950" t="s">
        <v>7477</v>
      </c>
    </row>
    <row r="951" spans="1:2">
      <c r="A951">
        <v>816</v>
      </c>
      <c r="B951" t="s">
        <v>735</v>
      </c>
    </row>
    <row r="952" spans="1:2">
      <c r="A952">
        <v>817</v>
      </c>
      <c r="B952" t="s">
        <v>735</v>
      </c>
    </row>
    <row r="953" spans="1:2">
      <c r="A953">
        <v>818</v>
      </c>
      <c r="B953" t="s">
        <v>264</v>
      </c>
    </row>
    <row r="954" spans="1:2">
      <c r="A954">
        <v>819</v>
      </c>
      <c r="B954" t="s">
        <v>706</v>
      </c>
    </row>
    <row r="955" spans="1:2">
      <c r="A955">
        <v>820</v>
      </c>
      <c r="B955" t="s">
        <v>735</v>
      </c>
    </row>
    <row r="956" spans="1:2">
      <c r="A956">
        <v>821</v>
      </c>
      <c r="B956" t="s">
        <v>1309</v>
      </c>
    </row>
    <row r="957" spans="1:2">
      <c r="A957">
        <v>821</v>
      </c>
      <c r="B957" t="s">
        <v>5242</v>
      </c>
    </row>
    <row r="958" spans="1:2">
      <c r="A958">
        <v>822</v>
      </c>
      <c r="B958" t="s">
        <v>381</v>
      </c>
    </row>
    <row r="959" spans="1:2">
      <c r="A959">
        <v>823</v>
      </c>
      <c r="B959" t="s">
        <v>8971</v>
      </c>
    </row>
    <row r="960" spans="1:2">
      <c r="A960">
        <v>824</v>
      </c>
      <c r="B960" t="s">
        <v>1309</v>
      </c>
    </row>
    <row r="961" spans="1:2">
      <c r="A961">
        <v>825</v>
      </c>
      <c r="B961" t="s">
        <v>8971</v>
      </c>
    </row>
    <row r="962" spans="1:2">
      <c r="A962">
        <v>826</v>
      </c>
      <c r="B962" t="s">
        <v>8971</v>
      </c>
    </row>
    <row r="963" spans="1:2">
      <c r="A963">
        <v>827</v>
      </c>
      <c r="B963" t="s">
        <v>735</v>
      </c>
    </row>
    <row r="964" spans="1:2">
      <c r="A964">
        <v>828</v>
      </c>
      <c r="B964" t="s">
        <v>735</v>
      </c>
    </row>
    <row r="965" spans="1:2">
      <c r="A965">
        <v>829</v>
      </c>
      <c r="B965" t="s">
        <v>773</v>
      </c>
    </row>
    <row r="966" spans="1:2">
      <c r="A966">
        <v>830</v>
      </c>
      <c r="B966" t="s">
        <v>735</v>
      </c>
    </row>
    <row r="967" spans="1:2">
      <c r="A967">
        <v>831</v>
      </c>
      <c r="B967" t="s">
        <v>1655</v>
      </c>
    </row>
    <row r="968" spans="1:2">
      <c r="A968">
        <v>832</v>
      </c>
      <c r="B968" t="s">
        <v>381</v>
      </c>
    </row>
    <row r="969" spans="1:2">
      <c r="A969">
        <v>833</v>
      </c>
      <c r="B969" t="s">
        <v>706</v>
      </c>
    </row>
    <row r="970" spans="1:2">
      <c r="A970">
        <v>834</v>
      </c>
      <c r="B970" t="s">
        <v>735</v>
      </c>
    </row>
    <row r="971" spans="1:2">
      <c r="A971">
        <v>835</v>
      </c>
      <c r="B971" t="s">
        <v>735</v>
      </c>
    </row>
    <row r="972" spans="1:2">
      <c r="A972">
        <v>836</v>
      </c>
      <c r="B972" t="s">
        <v>735</v>
      </c>
    </row>
    <row r="973" spans="1:2">
      <c r="A973">
        <v>837</v>
      </c>
      <c r="B973" t="s">
        <v>735</v>
      </c>
    </row>
    <row r="974" spans="1:2">
      <c r="A974">
        <v>838</v>
      </c>
      <c r="B974" t="s">
        <v>10635</v>
      </c>
    </row>
    <row r="975" spans="1:2">
      <c r="A975">
        <v>839</v>
      </c>
      <c r="B975" t="s">
        <v>8971</v>
      </c>
    </row>
    <row r="976" spans="1:2">
      <c r="A976">
        <v>840</v>
      </c>
      <c r="B976" t="s">
        <v>10635</v>
      </c>
    </row>
    <row r="977" spans="1:2">
      <c r="A977">
        <v>841</v>
      </c>
      <c r="B977" t="s">
        <v>735</v>
      </c>
    </row>
    <row r="978" spans="1:2">
      <c r="A978">
        <v>842</v>
      </c>
      <c r="B978" t="s">
        <v>735</v>
      </c>
    </row>
    <row r="979" spans="1:2">
      <c r="A979">
        <v>843</v>
      </c>
      <c r="B979" t="s">
        <v>735</v>
      </c>
    </row>
    <row r="980" spans="1:2">
      <c r="A980">
        <v>844</v>
      </c>
      <c r="B980" t="s">
        <v>735</v>
      </c>
    </row>
    <row r="981" spans="1:2">
      <c r="A981">
        <v>845</v>
      </c>
      <c r="B981" t="s">
        <v>735</v>
      </c>
    </row>
    <row r="982" spans="1:2">
      <c r="A982">
        <v>846</v>
      </c>
      <c r="B982" t="s">
        <v>735</v>
      </c>
    </row>
    <row r="983" spans="1:2">
      <c r="A983">
        <v>847</v>
      </c>
      <c r="B983" t="s">
        <v>706</v>
      </c>
    </row>
    <row r="984" spans="1:2">
      <c r="A984">
        <v>848</v>
      </c>
      <c r="B984" t="s">
        <v>264</v>
      </c>
    </row>
    <row r="985" spans="1:2">
      <c r="A985">
        <v>848</v>
      </c>
      <c r="B985" t="s">
        <v>381</v>
      </c>
    </row>
    <row r="986" spans="1:2">
      <c r="A986">
        <v>848</v>
      </c>
      <c r="B986" t="s">
        <v>369</v>
      </c>
    </row>
    <row r="987" spans="1:2">
      <c r="A987">
        <v>849</v>
      </c>
      <c r="B987" t="s">
        <v>2119</v>
      </c>
    </row>
    <row r="988" spans="1:2">
      <c r="A988">
        <v>849</v>
      </c>
      <c r="B988" t="s">
        <v>7479</v>
      </c>
    </row>
    <row r="989" spans="1:2">
      <c r="A989">
        <v>849</v>
      </c>
      <c r="B989" t="s">
        <v>739</v>
      </c>
    </row>
    <row r="990" spans="1:2">
      <c r="A990">
        <v>850</v>
      </c>
      <c r="B990" t="s">
        <v>264</v>
      </c>
    </row>
    <row r="991" spans="1:2">
      <c r="A991">
        <v>850</v>
      </c>
      <c r="B991" t="s">
        <v>289</v>
      </c>
    </row>
    <row r="992" spans="1:2">
      <c r="A992">
        <v>851</v>
      </c>
      <c r="B992" t="s">
        <v>735</v>
      </c>
    </row>
    <row r="993" spans="1:2">
      <c r="A993">
        <v>852</v>
      </c>
      <c r="B993" t="s">
        <v>1309</v>
      </c>
    </row>
    <row r="994" spans="1:2">
      <c r="A994">
        <v>853</v>
      </c>
      <c r="B994" t="s">
        <v>735</v>
      </c>
    </row>
    <row r="995" spans="1:2">
      <c r="A995">
        <v>854</v>
      </c>
      <c r="B995" t="s">
        <v>735</v>
      </c>
    </row>
    <row r="996" spans="1:2">
      <c r="A996">
        <v>855</v>
      </c>
      <c r="B996" t="s">
        <v>735</v>
      </c>
    </row>
    <row r="997" spans="1:2">
      <c r="A997">
        <v>856</v>
      </c>
      <c r="B997" t="s">
        <v>7480</v>
      </c>
    </row>
    <row r="998" spans="1:2">
      <c r="A998">
        <v>856</v>
      </c>
      <c r="B998" t="s">
        <v>7481</v>
      </c>
    </row>
    <row r="999" spans="1:2">
      <c r="A999">
        <v>856</v>
      </c>
      <c r="B999" t="s">
        <v>289</v>
      </c>
    </row>
    <row r="1000" spans="1:2">
      <c r="A1000">
        <v>856</v>
      </c>
      <c r="B1000" t="s">
        <v>381</v>
      </c>
    </row>
    <row r="1001" spans="1:2">
      <c r="A1001">
        <v>856</v>
      </c>
      <c r="B1001" t="s">
        <v>2117</v>
      </c>
    </row>
    <row r="1002" spans="1:2">
      <c r="A1002">
        <v>857</v>
      </c>
      <c r="B1002" t="s">
        <v>7480</v>
      </c>
    </row>
    <row r="1003" spans="1:2">
      <c r="A1003">
        <v>857</v>
      </c>
      <c r="B1003" t="s">
        <v>7482</v>
      </c>
    </row>
    <row r="1004" spans="1:2">
      <c r="A1004">
        <v>857</v>
      </c>
      <c r="B1004" t="s">
        <v>7481</v>
      </c>
    </row>
    <row r="1005" spans="1:2">
      <c r="A1005">
        <v>857</v>
      </c>
      <c r="B1005" t="s">
        <v>289</v>
      </c>
    </row>
    <row r="1006" spans="1:2">
      <c r="A1006">
        <v>858</v>
      </c>
      <c r="B1006" t="s">
        <v>10635</v>
      </c>
    </row>
    <row r="1007" spans="1:2">
      <c r="A1007">
        <v>859</v>
      </c>
      <c r="B1007" t="s">
        <v>289</v>
      </c>
    </row>
    <row r="1008" spans="1:2">
      <c r="A1008">
        <v>860</v>
      </c>
      <c r="B1008" t="s">
        <v>10635</v>
      </c>
    </row>
    <row r="1009" spans="1:2">
      <c r="A1009">
        <v>861</v>
      </c>
      <c r="B1009" t="s">
        <v>10635</v>
      </c>
    </row>
    <row r="1010" spans="1:2">
      <c r="A1010">
        <v>862</v>
      </c>
      <c r="B1010" t="s">
        <v>10635</v>
      </c>
    </row>
    <row r="1011" spans="1:2">
      <c r="A1011">
        <v>863</v>
      </c>
      <c r="B1011" t="s">
        <v>10635</v>
      </c>
    </row>
    <row r="1012" spans="1:2">
      <c r="A1012">
        <v>864</v>
      </c>
      <c r="B1012" t="s">
        <v>10635</v>
      </c>
    </row>
    <row r="1013" spans="1:2">
      <c r="A1013">
        <v>865</v>
      </c>
      <c r="B1013" t="s">
        <v>7483</v>
      </c>
    </row>
    <row r="1014" spans="1:2">
      <c r="A1014">
        <v>865</v>
      </c>
      <c r="B1014" t="s">
        <v>381</v>
      </c>
    </row>
    <row r="1015" spans="1:2">
      <c r="A1015">
        <v>866</v>
      </c>
      <c r="B1015" t="s">
        <v>369</v>
      </c>
    </row>
    <row r="1016" spans="1:2">
      <c r="A1016">
        <v>867</v>
      </c>
      <c r="B1016" t="s">
        <v>1655</v>
      </c>
    </row>
    <row r="1017" spans="1:2">
      <c r="A1017">
        <v>868</v>
      </c>
      <c r="B1017" t="s">
        <v>1142</v>
      </c>
    </row>
    <row r="1018" spans="1:2">
      <c r="A1018">
        <v>868</v>
      </c>
      <c r="B1018" t="s">
        <v>2136</v>
      </c>
    </row>
    <row r="1019" spans="1:2">
      <c r="A1019">
        <v>869</v>
      </c>
      <c r="B1019" t="s">
        <v>739</v>
      </c>
    </row>
    <row r="1020" spans="1:2">
      <c r="A1020">
        <v>870</v>
      </c>
      <c r="B1020" t="s">
        <v>10635</v>
      </c>
    </row>
    <row r="1021" spans="1:2">
      <c r="A1021">
        <v>871</v>
      </c>
      <c r="B1021" t="s">
        <v>264</v>
      </c>
    </row>
    <row r="1022" spans="1:2">
      <c r="A1022">
        <v>872</v>
      </c>
      <c r="B1022" t="s">
        <v>7485</v>
      </c>
    </row>
    <row r="1023" spans="1:2">
      <c r="A1023">
        <v>873</v>
      </c>
      <c r="B1023" t="s">
        <v>735</v>
      </c>
    </row>
    <row r="1024" spans="1:2">
      <c r="A1024">
        <v>874</v>
      </c>
      <c r="B1024" t="s">
        <v>735</v>
      </c>
    </row>
    <row r="1025" spans="1:2">
      <c r="A1025">
        <v>875</v>
      </c>
      <c r="B1025" t="s">
        <v>802</v>
      </c>
    </row>
    <row r="1026" spans="1:2">
      <c r="A1026">
        <v>876</v>
      </c>
      <c r="B1026" t="s">
        <v>1655</v>
      </c>
    </row>
    <row r="1027" spans="1:2">
      <c r="A1027">
        <v>877</v>
      </c>
      <c r="B1027" t="s">
        <v>735</v>
      </c>
    </row>
    <row r="1028" spans="1:2">
      <c r="A1028">
        <v>878</v>
      </c>
      <c r="B1028" t="s">
        <v>735</v>
      </c>
    </row>
    <row r="1029" spans="1:2">
      <c r="A1029">
        <v>879</v>
      </c>
      <c r="B1029" t="s">
        <v>10635</v>
      </c>
    </row>
    <row r="1030" spans="1:2">
      <c r="A1030">
        <v>880</v>
      </c>
      <c r="B1030" t="s">
        <v>735</v>
      </c>
    </row>
    <row r="1031" spans="1:2">
      <c r="A1031">
        <v>881</v>
      </c>
      <c r="B1031" t="s">
        <v>735</v>
      </c>
    </row>
    <row r="1032" spans="1:2">
      <c r="A1032">
        <v>881</v>
      </c>
      <c r="B1032" t="s">
        <v>2139</v>
      </c>
    </row>
    <row r="1033" spans="1:2">
      <c r="A1033">
        <v>882</v>
      </c>
      <c r="B1033" t="s">
        <v>735</v>
      </c>
    </row>
    <row r="1034" spans="1:2">
      <c r="A1034">
        <v>883</v>
      </c>
      <c r="B1034" t="s">
        <v>735</v>
      </c>
    </row>
    <row r="1035" spans="1:2">
      <c r="A1035">
        <v>884</v>
      </c>
      <c r="B1035" t="s">
        <v>735</v>
      </c>
    </row>
    <row r="1036" spans="1:2">
      <c r="A1036">
        <v>885</v>
      </c>
      <c r="B1036" t="s">
        <v>735</v>
      </c>
    </row>
    <row r="1037" spans="1:2">
      <c r="A1037">
        <v>886</v>
      </c>
      <c r="B1037" t="s">
        <v>735</v>
      </c>
    </row>
    <row r="1038" spans="1:2">
      <c r="A1038">
        <v>887</v>
      </c>
      <c r="B1038" t="s">
        <v>10635</v>
      </c>
    </row>
    <row r="1039" spans="1:2">
      <c r="A1039">
        <v>888</v>
      </c>
      <c r="B1039" t="s">
        <v>10635</v>
      </c>
    </row>
    <row r="1040" spans="1:2">
      <c r="A1040">
        <v>889</v>
      </c>
      <c r="B1040" t="s">
        <v>289</v>
      </c>
    </row>
    <row r="1041" spans="1:2">
      <c r="A1041">
        <v>890</v>
      </c>
      <c r="B1041" t="s">
        <v>264</v>
      </c>
    </row>
    <row r="1042" spans="1:2">
      <c r="A1042">
        <v>891</v>
      </c>
      <c r="B1042" t="s">
        <v>2112</v>
      </c>
    </row>
    <row r="1043" spans="1:2">
      <c r="A1043">
        <v>892</v>
      </c>
      <c r="B1043" t="s">
        <v>381</v>
      </c>
    </row>
    <row r="1044" spans="1:2">
      <c r="A1044">
        <v>893</v>
      </c>
      <c r="B1044" t="s">
        <v>735</v>
      </c>
    </row>
    <row r="1045" spans="1:2">
      <c r="A1045">
        <v>894</v>
      </c>
      <c r="B1045" t="s">
        <v>381</v>
      </c>
    </row>
    <row r="1046" spans="1:2">
      <c r="A1046">
        <v>895</v>
      </c>
      <c r="B1046" t="s">
        <v>10635</v>
      </c>
    </row>
    <row r="1047" spans="1:2">
      <c r="A1047">
        <v>896</v>
      </c>
      <c r="B1047" t="s">
        <v>735</v>
      </c>
    </row>
    <row r="1048" spans="1:2">
      <c r="A1048">
        <v>897</v>
      </c>
      <c r="B1048" t="s">
        <v>1630</v>
      </c>
    </row>
    <row r="1049" spans="1:2">
      <c r="A1049">
        <v>898</v>
      </c>
      <c r="B1049" t="s">
        <v>8971</v>
      </c>
    </row>
    <row r="1050" spans="1:2">
      <c r="A1050">
        <v>899</v>
      </c>
      <c r="B1050" t="s">
        <v>735</v>
      </c>
    </row>
    <row r="1051" spans="1:2">
      <c r="A1051">
        <v>899</v>
      </c>
      <c r="B1051" t="s">
        <v>1142</v>
      </c>
    </row>
    <row r="1052" spans="1:2">
      <c r="A1052">
        <v>900</v>
      </c>
      <c r="B1052" t="s">
        <v>735</v>
      </c>
    </row>
    <row r="1053" spans="1:2">
      <c r="A1053">
        <v>901</v>
      </c>
      <c r="B1053" t="s">
        <v>735</v>
      </c>
    </row>
    <row r="1054" spans="1:2">
      <c r="A1054">
        <v>902</v>
      </c>
      <c r="B1054" t="s">
        <v>735</v>
      </c>
    </row>
    <row r="1055" spans="1:2">
      <c r="A1055">
        <v>903</v>
      </c>
      <c r="B1055" t="s">
        <v>625</v>
      </c>
    </row>
    <row r="1056" spans="1:2">
      <c r="A1056">
        <v>904</v>
      </c>
      <c r="B1056" t="s">
        <v>1142</v>
      </c>
    </row>
    <row r="1057" spans="1:2">
      <c r="A1057">
        <v>905</v>
      </c>
      <c r="B1057" t="s">
        <v>735</v>
      </c>
    </row>
    <row r="1058" spans="1:2">
      <c r="A1058">
        <v>906</v>
      </c>
      <c r="B1058" t="s">
        <v>8971</v>
      </c>
    </row>
    <row r="1059" spans="1:2">
      <c r="A1059">
        <v>907</v>
      </c>
      <c r="B1059" t="s">
        <v>8971</v>
      </c>
    </row>
    <row r="1060" spans="1:2">
      <c r="A1060">
        <v>908</v>
      </c>
      <c r="B1060" t="s">
        <v>289</v>
      </c>
    </row>
    <row r="1061" spans="1:2">
      <c r="A1061">
        <v>908</v>
      </c>
      <c r="B1061" t="s">
        <v>264</v>
      </c>
    </row>
    <row r="1062" spans="1:2">
      <c r="A1062">
        <v>908</v>
      </c>
      <c r="B1062" t="s">
        <v>2124</v>
      </c>
    </row>
    <row r="1063" spans="1:2">
      <c r="A1063">
        <v>909</v>
      </c>
      <c r="B1063" t="s">
        <v>10635</v>
      </c>
    </row>
    <row r="1064" spans="1:2">
      <c r="A1064">
        <v>910</v>
      </c>
      <c r="B1064" t="s">
        <v>706</v>
      </c>
    </row>
    <row r="1065" spans="1:2">
      <c r="A1065">
        <v>910</v>
      </c>
      <c r="B1065" t="s">
        <v>5253</v>
      </c>
    </row>
    <row r="1066" spans="1:2">
      <c r="A1066">
        <v>911</v>
      </c>
      <c r="B1066" t="s">
        <v>2138</v>
      </c>
    </row>
    <row r="1067" spans="1:2">
      <c r="A1067">
        <v>912</v>
      </c>
      <c r="B1067" t="s">
        <v>735</v>
      </c>
    </row>
    <row r="1068" spans="1:2">
      <c r="A1068">
        <v>913</v>
      </c>
      <c r="B1068" t="s">
        <v>381</v>
      </c>
    </row>
    <row r="1069" spans="1:2">
      <c r="A1069">
        <v>914</v>
      </c>
      <c r="B1069" t="s">
        <v>5252</v>
      </c>
    </row>
    <row r="1070" spans="1:2">
      <c r="A1070">
        <v>915</v>
      </c>
      <c r="B1070" t="s">
        <v>735</v>
      </c>
    </row>
    <row r="1071" spans="1:2">
      <c r="A1071">
        <v>916</v>
      </c>
      <c r="B1071" t="s">
        <v>735</v>
      </c>
    </row>
    <row r="1072" spans="1:2">
      <c r="A1072">
        <v>917</v>
      </c>
      <c r="B1072" t="s">
        <v>735</v>
      </c>
    </row>
    <row r="1073" spans="1:2">
      <c r="A1073">
        <v>918</v>
      </c>
      <c r="B1073" t="s">
        <v>8971</v>
      </c>
    </row>
    <row r="1074" spans="1:2">
      <c r="A1074">
        <v>919</v>
      </c>
      <c r="B1074" t="s">
        <v>10635</v>
      </c>
    </row>
    <row r="1075" spans="1:2">
      <c r="A1075">
        <v>920</v>
      </c>
      <c r="B1075" t="s">
        <v>706</v>
      </c>
    </row>
    <row r="1076" spans="1:2">
      <c r="A1076">
        <v>921</v>
      </c>
      <c r="B1076" t="s">
        <v>7488</v>
      </c>
    </row>
    <row r="1077" spans="1:2">
      <c r="A1077">
        <v>922</v>
      </c>
      <c r="B1077" t="s">
        <v>1142</v>
      </c>
    </row>
    <row r="1078" spans="1:2">
      <c r="A1078">
        <v>923</v>
      </c>
      <c r="B1078" t="s">
        <v>706</v>
      </c>
    </row>
    <row r="1079" spans="1:2">
      <c r="A1079">
        <v>923</v>
      </c>
      <c r="B1079" t="s">
        <v>7489</v>
      </c>
    </row>
    <row r="1080" spans="1:2">
      <c r="A1080">
        <v>924</v>
      </c>
      <c r="B1080" t="s">
        <v>381</v>
      </c>
    </row>
    <row r="1081" spans="1:2">
      <c r="A1081">
        <v>925</v>
      </c>
      <c r="B1081" t="s">
        <v>289</v>
      </c>
    </row>
    <row r="1082" spans="1:2">
      <c r="A1082">
        <v>926</v>
      </c>
      <c r="B1082" t="s">
        <v>739</v>
      </c>
    </row>
    <row r="1083" spans="1:2">
      <c r="A1083">
        <v>927</v>
      </c>
      <c r="B1083" t="s">
        <v>5236</v>
      </c>
    </row>
    <row r="1084" spans="1:2">
      <c r="A1084">
        <v>927</v>
      </c>
      <c r="B1084" t="s">
        <v>5235</v>
      </c>
    </row>
    <row r="1085" spans="1:2">
      <c r="A1085">
        <v>927</v>
      </c>
      <c r="B1085" t="s">
        <v>289</v>
      </c>
    </row>
    <row r="1086" spans="1:2">
      <c r="A1086">
        <v>927</v>
      </c>
      <c r="B1086" t="s">
        <v>369</v>
      </c>
    </row>
    <row r="1087" spans="1:2">
      <c r="A1087">
        <v>928</v>
      </c>
      <c r="B1087" t="s">
        <v>735</v>
      </c>
    </row>
    <row r="1088" spans="1:2">
      <c r="A1088">
        <v>929</v>
      </c>
      <c r="B1088" t="s">
        <v>289</v>
      </c>
    </row>
    <row r="1089" spans="1:2">
      <c r="A1089">
        <v>930</v>
      </c>
      <c r="B1089" t="s">
        <v>1142</v>
      </c>
    </row>
    <row r="1090" spans="1:2">
      <c r="A1090">
        <v>931</v>
      </c>
      <c r="B1090" t="s">
        <v>1142</v>
      </c>
    </row>
    <row r="1091" spans="1:2">
      <c r="A1091">
        <v>932</v>
      </c>
      <c r="B1091" t="s">
        <v>706</v>
      </c>
    </row>
    <row r="1092" spans="1:2">
      <c r="A1092">
        <v>933</v>
      </c>
      <c r="B1092" t="s">
        <v>381</v>
      </c>
    </row>
    <row r="1093" spans="1:2">
      <c r="A1093">
        <v>934</v>
      </c>
      <c r="B1093" t="s">
        <v>264</v>
      </c>
    </row>
    <row r="1094" spans="1:2">
      <c r="A1094">
        <v>934</v>
      </c>
      <c r="B1094" t="s">
        <v>2120</v>
      </c>
    </row>
    <row r="1095" spans="1:2">
      <c r="A1095">
        <v>935</v>
      </c>
      <c r="B1095" t="s">
        <v>5235</v>
      </c>
    </row>
    <row r="1096" spans="1:2">
      <c r="A1096">
        <v>935</v>
      </c>
      <c r="B1096" t="s">
        <v>756</v>
      </c>
    </row>
    <row r="1097" spans="1:2">
      <c r="A1097">
        <v>936</v>
      </c>
      <c r="B1097" t="s">
        <v>1655</v>
      </c>
    </row>
    <row r="1098" spans="1:2">
      <c r="A1098">
        <v>937</v>
      </c>
      <c r="B1098" t="s">
        <v>2122</v>
      </c>
    </row>
    <row r="1099" spans="1:2">
      <c r="A1099">
        <v>938</v>
      </c>
      <c r="B1099" t="s">
        <v>735</v>
      </c>
    </row>
    <row r="1100" spans="1:2">
      <c r="A1100">
        <v>939</v>
      </c>
      <c r="B1100" t="s">
        <v>735</v>
      </c>
    </row>
    <row r="1101" spans="1:2">
      <c r="A1101">
        <v>940</v>
      </c>
      <c r="B1101" t="s">
        <v>735</v>
      </c>
    </row>
    <row r="1102" spans="1:2">
      <c r="A1102">
        <v>941</v>
      </c>
      <c r="B1102" t="s">
        <v>735</v>
      </c>
    </row>
    <row r="1103" spans="1:2">
      <c r="A1103">
        <v>942</v>
      </c>
      <c r="B1103" t="s">
        <v>735</v>
      </c>
    </row>
    <row r="1104" spans="1:2">
      <c r="A1104">
        <v>943</v>
      </c>
      <c r="B1104" t="s">
        <v>735</v>
      </c>
    </row>
    <row r="1105" spans="1:2">
      <c r="A1105">
        <v>944</v>
      </c>
      <c r="B1105" t="s">
        <v>289</v>
      </c>
    </row>
    <row r="1106" spans="1:2">
      <c r="A1106">
        <v>945</v>
      </c>
      <c r="B1106" t="s">
        <v>369</v>
      </c>
    </row>
    <row r="1107" spans="1:2">
      <c r="A1107">
        <v>946</v>
      </c>
      <c r="B1107" t="s">
        <v>264</v>
      </c>
    </row>
    <row r="1108" spans="1:2">
      <c r="A1108">
        <v>946</v>
      </c>
      <c r="B1108" t="s">
        <v>2120</v>
      </c>
    </row>
    <row r="1109" spans="1:2">
      <c r="A1109">
        <v>947</v>
      </c>
      <c r="B1109" t="s">
        <v>8971</v>
      </c>
    </row>
    <row r="1110" spans="1:2">
      <c r="A1110">
        <v>948</v>
      </c>
      <c r="B1110" t="s">
        <v>735</v>
      </c>
    </row>
    <row r="1111" spans="1:2">
      <c r="A1111">
        <v>949</v>
      </c>
      <c r="B1111" t="s">
        <v>735</v>
      </c>
    </row>
    <row r="1112" spans="1:2">
      <c r="A1112">
        <v>950</v>
      </c>
      <c r="B1112" t="s">
        <v>773</v>
      </c>
    </row>
    <row r="1113" spans="1:2">
      <c r="A1113">
        <v>951</v>
      </c>
      <c r="B1113" t="s">
        <v>1716</v>
      </c>
    </row>
    <row r="1114" spans="1:2">
      <c r="A1114">
        <v>952</v>
      </c>
      <c r="B1114" t="s">
        <v>735</v>
      </c>
    </row>
    <row r="1115" spans="1:2">
      <c r="A1115">
        <v>953</v>
      </c>
      <c r="B1115" t="s">
        <v>264</v>
      </c>
    </row>
    <row r="1116" spans="1:2">
      <c r="A1116">
        <v>953</v>
      </c>
      <c r="B1116" t="s">
        <v>2117</v>
      </c>
    </row>
    <row r="1117" spans="1:2">
      <c r="A1117">
        <v>954</v>
      </c>
      <c r="B1117" t="s">
        <v>735</v>
      </c>
    </row>
    <row r="1118" spans="1:2">
      <c r="A1118">
        <v>954</v>
      </c>
      <c r="B1118" t="s">
        <v>4581</v>
      </c>
    </row>
    <row r="1119" spans="1:2">
      <c r="A1119">
        <v>955</v>
      </c>
      <c r="B1119" t="s">
        <v>735</v>
      </c>
    </row>
    <row r="1120" spans="1:2">
      <c r="A1120">
        <v>956</v>
      </c>
      <c r="B1120" t="s">
        <v>735</v>
      </c>
    </row>
    <row r="1121" spans="1:2">
      <c r="A1121">
        <v>957</v>
      </c>
      <c r="B1121" t="s">
        <v>735</v>
      </c>
    </row>
    <row r="1122" spans="1:2">
      <c r="A1122">
        <v>958</v>
      </c>
      <c r="B1122" t="s">
        <v>735</v>
      </c>
    </row>
    <row r="1123" spans="1:2">
      <c r="A1123">
        <v>959</v>
      </c>
      <c r="B1123" t="s">
        <v>1142</v>
      </c>
    </row>
    <row r="1124" spans="1:2">
      <c r="A1124">
        <v>960</v>
      </c>
      <c r="B1124" t="s">
        <v>735</v>
      </c>
    </row>
    <row r="1125" spans="1:2">
      <c r="A1125">
        <v>961</v>
      </c>
      <c r="B1125" t="s">
        <v>1142</v>
      </c>
    </row>
    <row r="1126" spans="1:2">
      <c r="A1126">
        <v>961</v>
      </c>
      <c r="B1126" t="s">
        <v>735</v>
      </c>
    </row>
    <row r="1127" spans="1:2">
      <c r="A1127">
        <v>962</v>
      </c>
      <c r="B1127" t="s">
        <v>735</v>
      </c>
    </row>
    <row r="1128" spans="1:2">
      <c r="A1128">
        <v>963</v>
      </c>
      <c r="B1128" t="s">
        <v>735</v>
      </c>
    </row>
    <row r="1129" spans="1:2">
      <c r="A1129">
        <v>964</v>
      </c>
      <c r="B1129" t="s">
        <v>735</v>
      </c>
    </row>
    <row r="1130" spans="1:2">
      <c r="A1130">
        <v>965</v>
      </c>
      <c r="B1130" t="s">
        <v>735</v>
      </c>
    </row>
    <row r="1131" spans="1:2">
      <c r="A1131">
        <v>966</v>
      </c>
      <c r="B1131" t="s">
        <v>735</v>
      </c>
    </row>
    <row r="1132" spans="1:2">
      <c r="A1132">
        <v>967</v>
      </c>
      <c r="B1132" t="s">
        <v>735</v>
      </c>
    </row>
    <row r="1133" spans="1:2">
      <c r="A1133">
        <v>968</v>
      </c>
      <c r="B1133" t="s">
        <v>735</v>
      </c>
    </row>
    <row r="1134" spans="1:2">
      <c r="A1134">
        <v>969</v>
      </c>
      <c r="B1134" t="s">
        <v>735</v>
      </c>
    </row>
    <row r="1135" spans="1:2">
      <c r="A1135">
        <v>970</v>
      </c>
      <c r="B1135" t="s">
        <v>735</v>
      </c>
    </row>
    <row r="1136" spans="1:2">
      <c r="A1136">
        <v>971</v>
      </c>
      <c r="B1136" t="s">
        <v>735</v>
      </c>
    </row>
    <row r="1137" spans="1:2">
      <c r="A1137">
        <v>972</v>
      </c>
      <c r="B1137" t="s">
        <v>735</v>
      </c>
    </row>
    <row r="1138" spans="1:2">
      <c r="A1138">
        <v>972</v>
      </c>
      <c r="B1138" t="s">
        <v>1142</v>
      </c>
    </row>
    <row r="1139" spans="1:2">
      <c r="A1139">
        <v>973</v>
      </c>
      <c r="B1139" t="s">
        <v>735</v>
      </c>
    </row>
    <row r="1140" spans="1:2">
      <c r="A1140">
        <v>974</v>
      </c>
      <c r="B1140" t="s">
        <v>735</v>
      </c>
    </row>
    <row r="1141" spans="1:2">
      <c r="A1141">
        <v>975</v>
      </c>
      <c r="B1141" t="s">
        <v>735</v>
      </c>
    </row>
    <row r="1142" spans="1:2">
      <c r="A1142">
        <v>976</v>
      </c>
      <c r="B1142" t="s">
        <v>735</v>
      </c>
    </row>
    <row r="1143" spans="1:2">
      <c r="A1143">
        <v>977</v>
      </c>
      <c r="B1143" t="s">
        <v>1142</v>
      </c>
    </row>
    <row r="1144" spans="1:2">
      <c r="A1144">
        <v>978</v>
      </c>
      <c r="B1144" t="s">
        <v>735</v>
      </c>
    </row>
    <row r="1145" spans="1:2">
      <c r="A1145">
        <v>979</v>
      </c>
      <c r="B1145" t="s">
        <v>4581</v>
      </c>
    </row>
    <row r="1146" spans="1:2">
      <c r="A1146">
        <v>980</v>
      </c>
      <c r="B1146" t="s">
        <v>735</v>
      </c>
    </row>
    <row r="1147" spans="1:2">
      <c r="A1147">
        <v>981</v>
      </c>
      <c r="B1147" t="s">
        <v>735</v>
      </c>
    </row>
    <row r="1148" spans="1:2">
      <c r="A1148">
        <v>982</v>
      </c>
      <c r="B1148" t="s">
        <v>735</v>
      </c>
    </row>
    <row r="1149" spans="1:2">
      <c r="A1149">
        <v>983</v>
      </c>
      <c r="B1149" t="s">
        <v>735</v>
      </c>
    </row>
    <row r="1150" spans="1:2">
      <c r="A1150">
        <v>983</v>
      </c>
      <c r="B1150" t="s">
        <v>1655</v>
      </c>
    </row>
    <row r="1151" spans="1:2">
      <c r="A1151">
        <v>984</v>
      </c>
      <c r="B1151" t="s">
        <v>735</v>
      </c>
    </row>
    <row r="1152" spans="1:2">
      <c r="A1152">
        <v>985</v>
      </c>
      <c r="B1152" t="s">
        <v>739</v>
      </c>
    </row>
    <row r="1153" spans="1:2">
      <c r="A1153">
        <v>986</v>
      </c>
      <c r="B1153" t="s">
        <v>735</v>
      </c>
    </row>
    <row r="1154" spans="1:2">
      <c r="A1154">
        <v>987</v>
      </c>
      <c r="B1154" t="s">
        <v>735</v>
      </c>
    </row>
    <row r="1155" spans="1:2">
      <c r="A1155">
        <v>988</v>
      </c>
      <c r="B1155" t="s">
        <v>735</v>
      </c>
    </row>
    <row r="1156" spans="1:2">
      <c r="A1156">
        <v>989</v>
      </c>
      <c r="B1156" t="s">
        <v>735</v>
      </c>
    </row>
    <row r="1157" spans="1:2">
      <c r="A1157">
        <v>990</v>
      </c>
      <c r="B1157" t="s">
        <v>735</v>
      </c>
    </row>
    <row r="1158" spans="1:2">
      <c r="A1158">
        <v>991</v>
      </c>
      <c r="B1158" t="s">
        <v>735</v>
      </c>
    </row>
    <row r="1159" spans="1:2">
      <c r="A1159">
        <v>992</v>
      </c>
      <c r="B1159" t="s">
        <v>735</v>
      </c>
    </row>
    <row r="1160" spans="1:2">
      <c r="A1160">
        <v>993</v>
      </c>
      <c r="B1160" t="s">
        <v>735</v>
      </c>
    </row>
    <row r="1161" spans="1:2">
      <c r="A1161">
        <v>994</v>
      </c>
      <c r="B1161" t="s">
        <v>735</v>
      </c>
    </row>
    <row r="1162" spans="1:2">
      <c r="A1162">
        <v>995</v>
      </c>
      <c r="B1162" t="s">
        <v>735</v>
      </c>
    </row>
    <row r="1163" spans="1:2">
      <c r="A1163">
        <v>996</v>
      </c>
      <c r="B1163" t="s">
        <v>1142</v>
      </c>
    </row>
    <row r="1164" spans="1:2">
      <c r="A1164">
        <v>996</v>
      </c>
      <c r="B1164" t="s">
        <v>735</v>
      </c>
    </row>
    <row r="1165" spans="1:2">
      <c r="A1165">
        <v>997</v>
      </c>
      <c r="B1165" t="s">
        <v>735</v>
      </c>
    </row>
    <row r="1166" spans="1:2">
      <c r="A1166">
        <v>998</v>
      </c>
      <c r="B1166" t="s">
        <v>1142</v>
      </c>
    </row>
    <row r="1167" spans="1:2">
      <c r="A1167">
        <v>999</v>
      </c>
      <c r="B1167" t="s">
        <v>1142</v>
      </c>
    </row>
    <row r="1168" spans="1:2">
      <c r="A1168">
        <v>1000</v>
      </c>
      <c r="B1168" t="s">
        <v>1142</v>
      </c>
    </row>
    <row r="1169" spans="1:2">
      <c r="A1169">
        <v>1001</v>
      </c>
      <c r="B1169" t="s">
        <v>739</v>
      </c>
    </row>
    <row r="1170" spans="1:2">
      <c r="A1170">
        <v>1002</v>
      </c>
      <c r="B1170" t="s">
        <v>735</v>
      </c>
    </row>
    <row r="1171" spans="1:2">
      <c r="A1171">
        <v>1003</v>
      </c>
      <c r="B1171" t="s">
        <v>735</v>
      </c>
    </row>
    <row r="1172" spans="1:2">
      <c r="A1172">
        <v>1004</v>
      </c>
      <c r="B1172" t="s">
        <v>739</v>
      </c>
    </row>
    <row r="1173" spans="1:2">
      <c r="A1173">
        <v>1005</v>
      </c>
      <c r="B1173" t="s">
        <v>735</v>
      </c>
    </row>
    <row r="1174" spans="1:2">
      <c r="A1174">
        <v>1006</v>
      </c>
      <c r="B1174" t="s">
        <v>1142</v>
      </c>
    </row>
    <row r="1175" spans="1:2">
      <c r="A1175">
        <v>1007</v>
      </c>
      <c r="B1175" t="s">
        <v>381</v>
      </c>
    </row>
    <row r="1176" spans="1:2">
      <c r="A1176">
        <v>1008</v>
      </c>
      <c r="B1176" t="s">
        <v>381</v>
      </c>
    </row>
    <row r="1177" spans="1:2">
      <c r="A1177">
        <v>1009</v>
      </c>
      <c r="B1177" t="s">
        <v>1655</v>
      </c>
    </row>
    <row r="1178" spans="1:2">
      <c r="A1178">
        <v>1009</v>
      </c>
      <c r="B1178" t="s">
        <v>7490</v>
      </c>
    </row>
    <row r="1179" spans="1:2">
      <c r="A1179">
        <v>1010</v>
      </c>
      <c r="B1179" t="s">
        <v>735</v>
      </c>
    </row>
    <row r="1180" spans="1:2">
      <c r="A1180">
        <v>1011</v>
      </c>
      <c r="B1180" t="s">
        <v>5240</v>
      </c>
    </row>
    <row r="1181" spans="1:2">
      <c r="A1181">
        <v>1011</v>
      </c>
      <c r="B1181" t="s">
        <v>1630</v>
      </c>
    </row>
    <row r="1182" spans="1:2">
      <c r="A1182">
        <v>1012</v>
      </c>
      <c r="B1182" t="s">
        <v>735</v>
      </c>
    </row>
    <row r="1183" spans="1:2">
      <c r="A1183">
        <v>1013</v>
      </c>
      <c r="B1183" t="s">
        <v>735</v>
      </c>
    </row>
    <row r="1184" spans="1:2">
      <c r="A1184">
        <v>1014</v>
      </c>
      <c r="B1184" t="s">
        <v>735</v>
      </c>
    </row>
    <row r="1185" spans="1:2">
      <c r="A1185">
        <v>1015</v>
      </c>
      <c r="B1185" t="s">
        <v>735</v>
      </c>
    </row>
    <row r="1186" spans="1:2">
      <c r="A1186">
        <v>1016</v>
      </c>
      <c r="B1186" t="s">
        <v>735</v>
      </c>
    </row>
    <row r="1187" spans="1:2">
      <c r="A1187">
        <v>1017</v>
      </c>
      <c r="B1187" t="s">
        <v>735</v>
      </c>
    </row>
    <row r="1188" spans="1:2">
      <c r="A1188">
        <v>1018</v>
      </c>
      <c r="B1188" t="s">
        <v>735</v>
      </c>
    </row>
    <row r="1189" spans="1:2">
      <c r="A1189">
        <v>1019</v>
      </c>
      <c r="B1189" t="s">
        <v>735</v>
      </c>
    </row>
    <row r="1190" spans="1:2">
      <c r="A1190">
        <v>1020</v>
      </c>
      <c r="B1190" t="s">
        <v>735</v>
      </c>
    </row>
    <row r="1191" spans="1:2">
      <c r="A1191">
        <v>1020</v>
      </c>
      <c r="B1191" t="s">
        <v>1142</v>
      </c>
    </row>
    <row r="1192" spans="1:2">
      <c r="A1192">
        <v>1021</v>
      </c>
      <c r="B1192" t="s">
        <v>735</v>
      </c>
    </row>
    <row r="1193" spans="1:2">
      <c r="A1193">
        <v>1022</v>
      </c>
      <c r="B1193" t="s">
        <v>735</v>
      </c>
    </row>
    <row r="1194" spans="1:2">
      <c r="A1194">
        <v>1023</v>
      </c>
      <c r="B1194" t="s">
        <v>735</v>
      </c>
    </row>
    <row r="1195" spans="1:2">
      <c r="A1195">
        <v>1024</v>
      </c>
      <c r="B1195" t="s">
        <v>735</v>
      </c>
    </row>
    <row r="1196" spans="1:2">
      <c r="A1196">
        <v>1025</v>
      </c>
      <c r="B1196" t="s">
        <v>1655</v>
      </c>
    </row>
    <row r="1197" spans="1:2">
      <c r="A1197">
        <v>1026</v>
      </c>
      <c r="B1197" t="s">
        <v>735</v>
      </c>
    </row>
    <row r="1198" spans="1:2">
      <c r="A1198">
        <v>1027</v>
      </c>
      <c r="B1198" t="s">
        <v>735</v>
      </c>
    </row>
    <row r="1199" spans="1:2">
      <c r="A1199">
        <v>1028</v>
      </c>
      <c r="B1199" t="s">
        <v>1142</v>
      </c>
    </row>
    <row r="1200" spans="1:2">
      <c r="A1200">
        <v>1029</v>
      </c>
      <c r="B1200" t="s">
        <v>735</v>
      </c>
    </row>
    <row r="1201" spans="1:2">
      <c r="A1201">
        <v>1030</v>
      </c>
      <c r="B1201" t="s">
        <v>5242</v>
      </c>
    </row>
    <row r="1202" spans="1:2">
      <c r="A1202">
        <v>1031</v>
      </c>
      <c r="B1202" t="s">
        <v>735</v>
      </c>
    </row>
    <row r="1203" spans="1:2">
      <c r="A1203">
        <v>1032</v>
      </c>
      <c r="B1203" t="s">
        <v>735</v>
      </c>
    </row>
    <row r="1204" spans="1:2">
      <c r="A1204">
        <v>1033</v>
      </c>
      <c r="B1204" t="s">
        <v>739</v>
      </c>
    </row>
    <row r="1205" spans="1:2">
      <c r="A1205">
        <v>1034</v>
      </c>
      <c r="B1205" t="s">
        <v>735</v>
      </c>
    </row>
    <row r="1206" spans="1:2">
      <c r="A1206">
        <v>1034</v>
      </c>
      <c r="B1206" t="s">
        <v>2139</v>
      </c>
    </row>
    <row r="1207" spans="1:2">
      <c r="A1207">
        <v>1035</v>
      </c>
      <c r="B1207" t="s">
        <v>739</v>
      </c>
    </row>
    <row r="1208" spans="1:2">
      <c r="A1208">
        <v>1036</v>
      </c>
      <c r="B1208" t="s">
        <v>735</v>
      </c>
    </row>
    <row r="1209" spans="1:2">
      <c r="A1209">
        <v>1037</v>
      </c>
      <c r="B1209" t="s">
        <v>735</v>
      </c>
    </row>
    <row r="1210" spans="1:2">
      <c r="A1210">
        <v>1038</v>
      </c>
      <c r="B1210" t="s">
        <v>735</v>
      </c>
    </row>
    <row r="1211" spans="1:2">
      <c r="A1211">
        <v>1039</v>
      </c>
      <c r="B1211" t="s">
        <v>735</v>
      </c>
    </row>
    <row r="1212" spans="1:2">
      <c r="A1212">
        <v>1040</v>
      </c>
      <c r="B1212" t="s">
        <v>735</v>
      </c>
    </row>
    <row r="1213" spans="1:2">
      <c r="A1213">
        <v>1041</v>
      </c>
      <c r="B1213" t="s">
        <v>10635</v>
      </c>
    </row>
    <row r="1214" spans="1:2">
      <c r="A1214">
        <v>1042</v>
      </c>
      <c r="B1214" t="s">
        <v>1655</v>
      </c>
    </row>
    <row r="1215" spans="1:2">
      <c r="A1215">
        <v>1043</v>
      </c>
      <c r="B1215" t="s">
        <v>10635</v>
      </c>
    </row>
    <row r="1216" spans="1:2">
      <c r="A1216">
        <v>1044</v>
      </c>
      <c r="B1216" t="s">
        <v>735</v>
      </c>
    </row>
    <row r="1217" spans="1:2">
      <c r="A1217">
        <v>1045</v>
      </c>
      <c r="B1217" t="s">
        <v>735</v>
      </c>
    </row>
    <row r="1218" spans="1:2">
      <c r="A1218">
        <v>1046</v>
      </c>
      <c r="B1218" t="s">
        <v>735</v>
      </c>
    </row>
    <row r="1219" spans="1:2">
      <c r="A1219">
        <v>1047</v>
      </c>
      <c r="B1219" t="s">
        <v>735</v>
      </c>
    </row>
    <row r="1220" spans="1:2">
      <c r="A1220">
        <v>1048</v>
      </c>
      <c r="B1220" t="s">
        <v>735</v>
      </c>
    </row>
    <row r="1221" spans="1:2">
      <c r="A1221">
        <v>1049</v>
      </c>
      <c r="B1221" t="s">
        <v>735</v>
      </c>
    </row>
    <row r="1222" spans="1:2">
      <c r="A1222">
        <v>1050</v>
      </c>
      <c r="B1222" t="s">
        <v>735</v>
      </c>
    </row>
    <row r="1223" spans="1:2">
      <c r="A1223">
        <v>1051</v>
      </c>
      <c r="B1223" t="s">
        <v>773</v>
      </c>
    </row>
    <row r="1224" spans="1:2">
      <c r="A1224">
        <v>1051</v>
      </c>
      <c r="B1224" t="s">
        <v>2120</v>
      </c>
    </row>
    <row r="1225" spans="1:2">
      <c r="A1225">
        <v>1052</v>
      </c>
      <c r="B1225" t="s">
        <v>2124</v>
      </c>
    </row>
    <row r="1226" spans="1:2">
      <c r="A1226">
        <v>1052</v>
      </c>
      <c r="B1226" t="s">
        <v>381</v>
      </c>
    </row>
    <row r="1227" spans="1:2">
      <c r="A1227">
        <v>1053</v>
      </c>
      <c r="B1227" t="s">
        <v>735</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412018-B49F-4534-A70F-30C4F15D8899}">
  <sheetPr codeName="Feuil4">
    <tabColor rgb="FF00B050"/>
  </sheetPr>
  <dimension ref="A1:D2596"/>
  <sheetViews>
    <sheetView topLeftCell="A2562" workbookViewId="0">
      <selection activeCell="A1921" sqref="A1921"/>
    </sheetView>
  </sheetViews>
  <sheetFormatPr baseColWidth="10" defaultColWidth="9" defaultRowHeight="15"/>
  <cols>
    <col min="1" max="1" width="10.83203125" style="18" bestFit="1" customWidth="1"/>
    <col min="2" max="2" width="11.33203125" style="54" bestFit="1" customWidth="1"/>
    <col min="3" max="3" width="36.33203125" customWidth="1"/>
    <col min="4" max="4" width="25.33203125" style="54" customWidth="1"/>
  </cols>
  <sheetData>
    <row r="1" spans="1:4">
      <c r="A1" s="18" t="s">
        <v>0</v>
      </c>
      <c r="B1" s="54" t="s">
        <v>2140</v>
      </c>
      <c r="C1" s="54" t="s">
        <v>2141</v>
      </c>
      <c r="D1" s="18" t="s">
        <v>2142</v>
      </c>
    </row>
    <row r="2" spans="1:4">
      <c r="A2" s="18">
        <v>1</v>
      </c>
      <c r="B2" s="59" t="s">
        <v>790</v>
      </c>
      <c r="C2" s="58" t="str">
        <f>VLOOKUP(Table4[[#This Row],[iso_code]],iso_code!B:C,2,FALSE)</f>
        <v>DZA</v>
      </c>
      <c r="D2" s="18" t="str">
        <f>VLOOKUP(Table4[[#This Row],[iso_code]],iso_code!G:H,2,FALSE)</f>
        <v>Algeria</v>
      </c>
    </row>
    <row r="3" spans="1:4">
      <c r="A3" s="18">
        <v>1</v>
      </c>
      <c r="B3" s="59" t="s">
        <v>2143</v>
      </c>
      <c r="C3" s="58" t="str">
        <f>VLOOKUP(Table4[[#This Row],[iso_code]],iso_code!B:C,2,FALSE)</f>
        <v>AGO</v>
      </c>
      <c r="D3" s="18" t="str">
        <f>VLOOKUP(Table4[[#This Row],[iso_code]],iso_code!G:H,2,FALSE)</f>
        <v>Angola</v>
      </c>
    </row>
    <row r="4" spans="1:4">
      <c r="A4" s="18">
        <v>1</v>
      </c>
      <c r="B4" s="59" t="s">
        <v>2144</v>
      </c>
      <c r="C4" s="58" t="str">
        <f>VLOOKUP(Table4[[#This Row],[iso_code]],iso_code!B:C,2,FALSE)</f>
        <v>BEN</v>
      </c>
      <c r="D4" s="18" t="str">
        <f>VLOOKUP(Table4[[#This Row],[iso_code]],iso_code!G:H,2,FALSE)</f>
        <v>Benin</v>
      </c>
    </row>
    <row r="5" spans="1:4">
      <c r="A5" s="18">
        <v>1</v>
      </c>
      <c r="B5" s="59" t="s">
        <v>1787</v>
      </c>
      <c r="C5" s="58" t="str">
        <f>VLOOKUP(Table4[[#This Row],[iso_code]],iso_code!B:C,2,FALSE)</f>
        <v>BWA</v>
      </c>
      <c r="D5" s="18" t="str">
        <f>VLOOKUP(Table4[[#This Row],[iso_code]],iso_code!G:H,2,FALSE)</f>
        <v>Botswana</v>
      </c>
    </row>
    <row r="6" spans="1:4">
      <c r="A6" s="18">
        <v>1</v>
      </c>
      <c r="B6" s="59" t="s">
        <v>2145</v>
      </c>
      <c r="C6" s="58" t="str">
        <f>VLOOKUP(Table4[[#This Row],[iso_code]],iso_code!B:C,2,FALSE)</f>
        <v>BFA</v>
      </c>
      <c r="D6" s="18" t="str">
        <f>VLOOKUP(Table4[[#This Row],[iso_code]],iso_code!G:H,2,FALSE)</f>
        <v>Burkina Faso</v>
      </c>
    </row>
    <row r="7" spans="1:4">
      <c r="A7" s="18">
        <v>1</v>
      </c>
      <c r="B7" s="59" t="s">
        <v>2146</v>
      </c>
      <c r="C7" s="58" t="str">
        <f>VLOOKUP(Table4[[#This Row],[iso_code]],iso_code!B:C,2,FALSE)</f>
        <v>BDI</v>
      </c>
      <c r="D7" s="18" t="str">
        <f>VLOOKUP(Table4[[#This Row],[iso_code]],iso_code!G:H,2,FALSE)</f>
        <v>Burundi</v>
      </c>
    </row>
    <row r="8" spans="1:4">
      <c r="A8" s="18">
        <v>1</v>
      </c>
      <c r="B8" s="59" t="s">
        <v>285</v>
      </c>
      <c r="C8" s="58" t="str">
        <f>VLOOKUP(Table4[[#This Row],[iso_code]],iso_code!B:C,2,FALSE)</f>
        <v>CMR</v>
      </c>
      <c r="D8" s="18" t="str">
        <f>VLOOKUP(Table4[[#This Row],[iso_code]],iso_code!G:H,2,FALSE)</f>
        <v>Cameroon</v>
      </c>
    </row>
    <row r="9" spans="1:4">
      <c r="A9" s="18">
        <v>1</v>
      </c>
      <c r="B9" s="59" t="s">
        <v>1632</v>
      </c>
      <c r="C9" s="58" t="str">
        <f>VLOOKUP(Table4[[#This Row],[iso_code]],iso_code!B:C,2,FALSE)</f>
        <v>CAF</v>
      </c>
      <c r="D9" s="18" t="str">
        <f>VLOOKUP(Table4[[#This Row],[iso_code]],iso_code!G:H,2,FALSE)</f>
        <v>Central African Republic (the)</v>
      </c>
    </row>
    <row r="10" spans="1:4">
      <c r="A10" s="18">
        <v>1</v>
      </c>
      <c r="B10" s="59" t="s">
        <v>2147</v>
      </c>
      <c r="C10" s="58" t="str">
        <f>VLOOKUP(Table4[[#This Row],[iso_code]],iso_code!B:C,2,FALSE)</f>
        <v>TCD</v>
      </c>
      <c r="D10" s="18" t="str">
        <f>VLOOKUP(Table4[[#This Row],[iso_code]],iso_code!G:H,2,FALSE)</f>
        <v>Chad</v>
      </c>
    </row>
    <row r="11" spans="1:4">
      <c r="A11" s="18">
        <v>1</v>
      </c>
      <c r="B11" s="59" t="s">
        <v>2148</v>
      </c>
      <c r="C11" s="58" t="str">
        <f>VLOOKUP(Table4[[#This Row],[iso_code]],iso_code!B:C,2,FALSE)</f>
        <v>COM</v>
      </c>
      <c r="D11" s="18" t="str">
        <f>VLOOKUP(Table4[[#This Row],[iso_code]],iso_code!G:H,2,FALSE)</f>
        <v>Comoros (the)</v>
      </c>
    </row>
    <row r="12" spans="1:4">
      <c r="A12" s="18">
        <v>1</v>
      </c>
      <c r="B12" s="59" t="s">
        <v>2149</v>
      </c>
      <c r="C12" s="58" t="str">
        <f>VLOOKUP(Table4[[#This Row],[iso_code]],iso_code!B:C,2,FALSE)</f>
        <v>COG</v>
      </c>
      <c r="D12" s="18" t="str">
        <f>VLOOKUP(Table4[[#This Row],[iso_code]],iso_code!G:H,2,FALSE)</f>
        <v>Congo (the)</v>
      </c>
    </row>
    <row r="13" spans="1:4">
      <c r="A13" s="18">
        <v>1</v>
      </c>
      <c r="B13" s="59" t="s">
        <v>1976</v>
      </c>
      <c r="C13" s="58" t="str">
        <f>VLOOKUP(Table4[[#This Row],[iso_code]],iso_code!B:C,2,FALSE)</f>
        <v>COD</v>
      </c>
      <c r="D13" s="18" t="str">
        <f>VLOOKUP(Table4[[#This Row],[iso_code]],iso_code!G:H,2,FALSE)</f>
        <v>Congo (the Democratic Republic of the)</v>
      </c>
    </row>
    <row r="14" spans="1:4">
      <c r="A14" s="18">
        <v>1</v>
      </c>
      <c r="B14" s="59" t="s">
        <v>2150</v>
      </c>
      <c r="C14" s="58" t="str">
        <f>VLOOKUP(Table4[[#This Row],[iso_code]],iso_code!B:C,2,FALSE)</f>
        <v>DJI</v>
      </c>
      <c r="D14" s="18" t="str">
        <f>VLOOKUP(Table4[[#This Row],[iso_code]],iso_code!G:H,2,FALSE)</f>
        <v>Djibouti</v>
      </c>
    </row>
    <row r="15" spans="1:4">
      <c r="A15" s="18">
        <v>1</v>
      </c>
      <c r="B15" s="59" t="s">
        <v>840</v>
      </c>
      <c r="C15" s="58" t="str">
        <f>VLOOKUP(Table4[[#This Row],[iso_code]],iso_code!B:C,2,FALSE)</f>
        <v>EGY</v>
      </c>
      <c r="D15" s="18" t="str">
        <f>VLOOKUP(Table4[[#This Row],[iso_code]],iso_code!G:H,2,FALSE)</f>
        <v>Egypt</v>
      </c>
    </row>
    <row r="16" spans="1:4">
      <c r="A16" s="18">
        <v>1</v>
      </c>
      <c r="B16" s="59" t="s">
        <v>2151</v>
      </c>
      <c r="C16" s="58" t="str">
        <f>VLOOKUP(Table4[[#This Row],[iso_code]],iso_code!B:C,2,FALSE)</f>
        <v>GNQ</v>
      </c>
      <c r="D16" s="18" t="str">
        <f>VLOOKUP(Table4[[#This Row],[iso_code]],iso_code!G:H,2,FALSE)</f>
        <v>Equatorial Guinea</v>
      </c>
    </row>
    <row r="17" spans="1:4">
      <c r="A17" s="18">
        <v>1</v>
      </c>
      <c r="B17" s="59" t="s">
        <v>2152</v>
      </c>
      <c r="C17" s="58" t="str">
        <f>VLOOKUP(Table4[[#This Row],[iso_code]],iso_code!B:C,2,FALSE)</f>
        <v>ERI</v>
      </c>
      <c r="D17" s="18" t="str">
        <f>VLOOKUP(Table4[[#This Row],[iso_code]],iso_code!G:H,2,FALSE)</f>
        <v>Eritrea</v>
      </c>
    </row>
    <row r="18" spans="1:4">
      <c r="A18" s="18">
        <v>1</v>
      </c>
      <c r="B18" s="59" t="s">
        <v>194</v>
      </c>
      <c r="C18" s="58" t="str">
        <f>VLOOKUP(Table4[[#This Row],[iso_code]],iso_code!B:C,2,FALSE)</f>
        <v>ETH</v>
      </c>
      <c r="D18" s="18" t="str">
        <f>VLOOKUP(Table4[[#This Row],[iso_code]],iso_code!G:H,2,FALSE)</f>
        <v>Ethiopia</v>
      </c>
    </row>
    <row r="19" spans="1:4">
      <c r="A19" s="18">
        <v>1</v>
      </c>
      <c r="B19" s="59" t="s">
        <v>2153</v>
      </c>
      <c r="C19" s="58" t="str">
        <f>VLOOKUP(Table4[[#This Row],[iso_code]],iso_code!B:C,2,FALSE)</f>
        <v>GAB</v>
      </c>
      <c r="D19" s="18" t="str">
        <f>VLOOKUP(Table4[[#This Row],[iso_code]],iso_code!G:H,2,FALSE)</f>
        <v>Gabon</v>
      </c>
    </row>
    <row r="20" spans="1:4">
      <c r="A20" s="18">
        <v>1</v>
      </c>
      <c r="B20" s="59" t="s">
        <v>2154</v>
      </c>
      <c r="C20" s="58" t="str">
        <f>VLOOKUP(Table4[[#This Row],[iso_code]],iso_code!B:C,2,FALSE)</f>
        <v>GMB</v>
      </c>
      <c r="D20" s="18" t="str">
        <f>VLOOKUP(Table4[[#This Row],[iso_code]],iso_code!G:H,2,FALSE)</f>
        <v>Gambia (the)</v>
      </c>
    </row>
    <row r="21" spans="1:4">
      <c r="A21" s="18">
        <v>1</v>
      </c>
      <c r="B21" s="59" t="s">
        <v>250</v>
      </c>
      <c r="C21" s="58" t="str">
        <f>VLOOKUP(Table4[[#This Row],[iso_code]],iso_code!B:C,2,FALSE)</f>
        <v>GHA</v>
      </c>
      <c r="D21" s="18" t="str">
        <f>VLOOKUP(Table4[[#This Row],[iso_code]],iso_code!G:H,2,FALSE)</f>
        <v>Ghana</v>
      </c>
    </row>
    <row r="22" spans="1:4">
      <c r="A22" s="18">
        <v>1</v>
      </c>
      <c r="B22" s="59" t="s">
        <v>2155</v>
      </c>
      <c r="C22" s="58" t="str">
        <f>VLOOKUP(Table4[[#This Row],[iso_code]],iso_code!B:C,2,FALSE)</f>
        <v>GIN</v>
      </c>
      <c r="D22" s="18" t="str">
        <f>VLOOKUP(Table4[[#This Row],[iso_code]],iso_code!G:H,2,FALSE)</f>
        <v>Guinea</v>
      </c>
    </row>
    <row r="23" spans="1:4">
      <c r="A23" s="18">
        <v>1</v>
      </c>
      <c r="B23" s="59" t="s">
        <v>2156</v>
      </c>
      <c r="C23" s="58" t="str">
        <f>VLOOKUP(Table4[[#This Row],[iso_code]],iso_code!B:C,2,FALSE)</f>
        <v>GNB</v>
      </c>
      <c r="D23" s="18" t="str">
        <f>VLOOKUP(Table4[[#This Row],[iso_code]],iso_code!G:H,2,FALSE)</f>
        <v>Guinea-Bissau</v>
      </c>
    </row>
    <row r="24" spans="1:4">
      <c r="A24" s="18">
        <v>1</v>
      </c>
      <c r="B24" s="59" t="s">
        <v>2157</v>
      </c>
      <c r="C24" s="58" t="str">
        <f>VLOOKUP(Table4[[#This Row],[iso_code]],iso_code!B:C,2,FALSE)</f>
        <v>CIV</v>
      </c>
      <c r="D24" s="18" t="str">
        <f>VLOOKUP(Table4[[#This Row],[iso_code]],iso_code!G:H,2,FALSE)</f>
        <v>Côte d'Ivoire</v>
      </c>
    </row>
    <row r="25" spans="1:4">
      <c r="A25" s="18">
        <v>1</v>
      </c>
      <c r="B25" s="59" t="s">
        <v>428</v>
      </c>
      <c r="C25" s="58" t="str">
        <f>VLOOKUP(Table4[[#This Row],[iso_code]],iso_code!B:C,2,FALSE)</f>
        <v>KEN</v>
      </c>
      <c r="D25" s="18" t="str">
        <f>VLOOKUP(Table4[[#This Row],[iso_code]],iso_code!G:H,2,FALSE)</f>
        <v>Kenya</v>
      </c>
    </row>
    <row r="26" spans="1:4">
      <c r="A26" s="18">
        <v>1</v>
      </c>
      <c r="B26" s="59" t="s">
        <v>2158</v>
      </c>
      <c r="C26" s="58" t="str">
        <f>VLOOKUP(Table4[[#This Row],[iso_code]],iso_code!B:C,2,FALSE)</f>
        <v>LSO</v>
      </c>
      <c r="D26" s="18" t="str">
        <f>VLOOKUP(Table4[[#This Row],[iso_code]],iso_code!G:H,2,FALSE)</f>
        <v>Lesotho</v>
      </c>
    </row>
    <row r="27" spans="1:4">
      <c r="A27" s="18">
        <v>1</v>
      </c>
      <c r="B27" s="59" t="s">
        <v>2159</v>
      </c>
      <c r="C27" s="58" t="str">
        <f>VLOOKUP(Table4[[#This Row],[iso_code]],iso_code!B:C,2,FALSE)</f>
        <v>LBR</v>
      </c>
      <c r="D27" s="18" t="str">
        <f>VLOOKUP(Table4[[#This Row],[iso_code]],iso_code!G:H,2,FALSE)</f>
        <v>Liberia</v>
      </c>
    </row>
    <row r="28" spans="1:4">
      <c r="A28" s="18">
        <v>1</v>
      </c>
      <c r="B28" s="59" t="s">
        <v>1944</v>
      </c>
      <c r="C28" s="58" t="str">
        <f>VLOOKUP(Table4[[#This Row],[iso_code]],iso_code!B:C,2,FALSE)</f>
        <v>LBY</v>
      </c>
      <c r="D28" s="18" t="str">
        <f>VLOOKUP(Table4[[#This Row],[iso_code]],iso_code!G:H,2,FALSE)</f>
        <v>Libya</v>
      </c>
    </row>
    <row r="29" spans="1:4">
      <c r="A29" s="18">
        <v>1</v>
      </c>
      <c r="B29" s="59" t="s">
        <v>2160</v>
      </c>
      <c r="C29" s="58" t="str">
        <f>VLOOKUP(Table4[[#This Row],[iso_code]],iso_code!B:C,2,FALSE)</f>
        <v>MDG</v>
      </c>
      <c r="D29" s="18" t="str">
        <f>VLOOKUP(Table4[[#This Row],[iso_code]],iso_code!G:H,2,FALSE)</f>
        <v>Madagascar</v>
      </c>
    </row>
    <row r="30" spans="1:4">
      <c r="A30" s="18">
        <v>1</v>
      </c>
      <c r="B30" s="59" t="s">
        <v>1147</v>
      </c>
      <c r="C30" s="58" t="str">
        <f>VLOOKUP(Table4[[#This Row],[iso_code]],iso_code!B:C,2,FALSE)</f>
        <v>MWI</v>
      </c>
      <c r="D30" s="18" t="str">
        <f>VLOOKUP(Table4[[#This Row],[iso_code]],iso_code!G:H,2,FALSE)</f>
        <v>Malawi</v>
      </c>
    </row>
    <row r="31" spans="1:4">
      <c r="A31" s="18">
        <v>1</v>
      </c>
      <c r="B31" s="59" t="s">
        <v>2161</v>
      </c>
      <c r="C31" s="58" t="str">
        <f>VLOOKUP(Table4[[#This Row],[iso_code]],iso_code!B:C,2,FALSE)</f>
        <v>MLI</v>
      </c>
      <c r="D31" s="18" t="str">
        <f>VLOOKUP(Table4[[#This Row],[iso_code]],iso_code!G:H,2,FALSE)</f>
        <v>Mali</v>
      </c>
    </row>
    <row r="32" spans="1:4">
      <c r="A32" s="18">
        <v>1</v>
      </c>
      <c r="B32" s="59" t="s">
        <v>2062</v>
      </c>
      <c r="C32" s="58" t="str">
        <f>VLOOKUP(Table4[[#This Row],[iso_code]],iso_code!B:C,2,FALSE)</f>
        <v>MRT</v>
      </c>
      <c r="D32" s="18" t="str">
        <f>VLOOKUP(Table4[[#This Row],[iso_code]],iso_code!G:H,2,FALSE)</f>
        <v>Mauritania</v>
      </c>
    </row>
    <row r="33" spans="1:4">
      <c r="A33" s="18">
        <v>1</v>
      </c>
      <c r="B33" s="59" t="s">
        <v>953</v>
      </c>
      <c r="C33" s="58" t="str">
        <f>VLOOKUP(Table4[[#This Row],[iso_code]],iso_code!B:C,2,FALSE)</f>
        <v>MUS</v>
      </c>
      <c r="D33" s="18" t="str">
        <f>VLOOKUP(Table4[[#This Row],[iso_code]],iso_code!G:H,2,FALSE)</f>
        <v>Mauritius</v>
      </c>
    </row>
    <row r="34" spans="1:4">
      <c r="A34" s="18">
        <v>1</v>
      </c>
      <c r="B34" s="59" t="s">
        <v>509</v>
      </c>
      <c r="C34" s="58" t="str">
        <f>VLOOKUP(Table4[[#This Row],[iso_code]],iso_code!B:C,2,FALSE)</f>
        <v>MAR</v>
      </c>
      <c r="D34" s="18" t="str">
        <f>VLOOKUP(Table4[[#This Row],[iso_code]],iso_code!G:H,2,FALSE)</f>
        <v>Morocco</v>
      </c>
    </row>
    <row r="35" spans="1:4">
      <c r="A35" s="18">
        <v>1</v>
      </c>
      <c r="B35" s="59" t="s">
        <v>1431</v>
      </c>
      <c r="C35" s="58" t="str">
        <f>VLOOKUP(Table4[[#This Row],[iso_code]],iso_code!B:C,2,FALSE)</f>
        <v>MOZ</v>
      </c>
      <c r="D35" s="18" t="str">
        <f>VLOOKUP(Table4[[#This Row],[iso_code]],iso_code!G:H,2,FALSE)</f>
        <v>Mozambique</v>
      </c>
    </row>
    <row r="36" spans="1:4">
      <c r="A36" s="18">
        <v>1</v>
      </c>
      <c r="B36" s="59" t="s">
        <v>2022</v>
      </c>
      <c r="C36" s="58" t="str">
        <f>VLOOKUP(Table4[[#This Row],[iso_code]],iso_code!B:C,2,FALSE)</f>
        <v>NAM</v>
      </c>
      <c r="D36" s="18" t="str">
        <f>VLOOKUP(Table4[[#This Row],[iso_code]],iso_code!G:H,2,FALSE)</f>
        <v>Namibia</v>
      </c>
    </row>
    <row r="37" spans="1:4">
      <c r="A37" s="18">
        <v>1</v>
      </c>
      <c r="B37" s="59" t="s">
        <v>988</v>
      </c>
      <c r="C37" s="58" t="str">
        <f>VLOOKUP(Table4[[#This Row],[iso_code]],iso_code!B:C,2,FALSE)</f>
        <v>NER</v>
      </c>
      <c r="D37" s="18" t="str">
        <f>VLOOKUP(Table4[[#This Row],[iso_code]],iso_code!G:H,2,FALSE)</f>
        <v>Niger (the)</v>
      </c>
    </row>
    <row r="38" spans="1:4">
      <c r="A38" s="18">
        <v>1</v>
      </c>
      <c r="B38" s="59" t="s">
        <v>1215</v>
      </c>
      <c r="C38" s="58" t="str">
        <f>VLOOKUP(Table4[[#This Row],[iso_code]],iso_code!B:C,2,FALSE)</f>
        <v>NGA</v>
      </c>
      <c r="D38" s="18" t="str">
        <f>VLOOKUP(Table4[[#This Row],[iso_code]],iso_code!G:H,2,FALSE)</f>
        <v>Nigeria</v>
      </c>
    </row>
    <row r="39" spans="1:4">
      <c r="A39" s="18">
        <v>1</v>
      </c>
      <c r="B39" s="59" t="s">
        <v>2162</v>
      </c>
      <c r="C39" s="58" t="str">
        <f>VLOOKUP(Table4[[#This Row],[iso_code]],iso_code!B:C,2,FALSE)</f>
        <v>RWA</v>
      </c>
      <c r="D39" s="18" t="str">
        <f>VLOOKUP(Table4[[#This Row],[iso_code]],iso_code!G:H,2,FALSE)</f>
        <v>Rwanda</v>
      </c>
    </row>
    <row r="40" spans="1:4">
      <c r="A40" s="18">
        <v>1</v>
      </c>
      <c r="B40" s="59" t="s">
        <v>2163</v>
      </c>
      <c r="C40" s="58" t="str">
        <f>VLOOKUP(Table4[[#This Row],[iso_code]],iso_code!B:C,2,FALSE)</f>
        <v>STP</v>
      </c>
      <c r="D40" s="18" t="str">
        <f>VLOOKUP(Table4[[#This Row],[iso_code]],iso_code!G:H,2,FALSE)</f>
        <v>Sao Tome and Principe</v>
      </c>
    </row>
    <row r="41" spans="1:4">
      <c r="A41" s="18">
        <v>1</v>
      </c>
      <c r="B41" s="59" t="s">
        <v>1657</v>
      </c>
      <c r="C41" s="58" t="str">
        <f>VLOOKUP(Table4[[#This Row],[iso_code]],iso_code!B:C,2,FALSE)</f>
        <v>SEN</v>
      </c>
      <c r="D41" s="18" t="str">
        <f>VLOOKUP(Table4[[#This Row],[iso_code]],iso_code!G:H,2,FALSE)</f>
        <v>Senegal</v>
      </c>
    </row>
    <row r="42" spans="1:4">
      <c r="A42" s="18">
        <v>1</v>
      </c>
      <c r="B42" s="59" t="s">
        <v>2164</v>
      </c>
      <c r="C42" s="58" t="str">
        <f>VLOOKUP(Table4[[#This Row],[iso_code]],iso_code!B:C,2,FALSE)</f>
        <v>SYC</v>
      </c>
      <c r="D42" s="18" t="str">
        <f>VLOOKUP(Table4[[#This Row],[iso_code]],iso_code!G:H,2,FALSE)</f>
        <v>Seychelles</v>
      </c>
    </row>
    <row r="43" spans="1:4">
      <c r="A43" s="18">
        <v>1</v>
      </c>
      <c r="B43" s="59" t="s">
        <v>2046</v>
      </c>
      <c r="C43" s="58" t="str">
        <f>VLOOKUP(Table4[[#This Row],[iso_code]],iso_code!B:C,2,FALSE)</f>
        <v>SLE</v>
      </c>
      <c r="D43" s="18" t="str">
        <f>VLOOKUP(Table4[[#This Row],[iso_code]],iso_code!G:H,2,FALSE)</f>
        <v>Sierra Leone</v>
      </c>
    </row>
    <row r="44" spans="1:4">
      <c r="A44" s="18">
        <v>1</v>
      </c>
      <c r="B44" s="59" t="s">
        <v>2165</v>
      </c>
      <c r="C44" s="58" t="str">
        <f>VLOOKUP(Table4[[#This Row],[iso_code]],iso_code!B:C,2,FALSE)</f>
        <v>SOM</v>
      </c>
      <c r="D44" s="18" t="str">
        <f>VLOOKUP(Table4[[#This Row],[iso_code]],iso_code!G:H,2,FALSE)</f>
        <v>Somalia</v>
      </c>
    </row>
    <row r="45" spans="1:4">
      <c r="A45" s="18">
        <v>1</v>
      </c>
      <c r="B45" s="59" t="s">
        <v>608</v>
      </c>
      <c r="C45" s="58" t="str">
        <f>VLOOKUP(Table4[[#This Row],[iso_code]],iso_code!B:C,2,FALSE)</f>
        <v>ZAF</v>
      </c>
      <c r="D45" s="18" t="str">
        <f>VLOOKUP(Table4[[#This Row],[iso_code]],iso_code!G:H,2,FALSE)</f>
        <v>South Africa</v>
      </c>
    </row>
    <row r="46" spans="1:4">
      <c r="A46" s="18">
        <v>1</v>
      </c>
      <c r="B46" s="59" t="s">
        <v>2166</v>
      </c>
      <c r="C46" s="58" t="str">
        <f>VLOOKUP(Table4[[#This Row],[iso_code]],iso_code!B:C,2,FALSE)</f>
        <v>SSD</v>
      </c>
      <c r="D46" s="18" t="str">
        <f>VLOOKUP(Table4[[#This Row],[iso_code]],iso_code!G:H,2,FALSE)</f>
        <v>South Sudan</v>
      </c>
    </row>
    <row r="47" spans="1:4">
      <c r="A47" s="18">
        <v>1</v>
      </c>
      <c r="B47" s="59" t="s">
        <v>2167</v>
      </c>
      <c r="C47" s="58" t="str">
        <f>VLOOKUP(Table4[[#This Row],[iso_code]],iso_code!B:C,2,FALSE)</f>
        <v>SDN</v>
      </c>
      <c r="D47" s="18" t="str">
        <f>VLOOKUP(Table4[[#This Row],[iso_code]],iso_code!G:H,2,FALSE)</f>
        <v>Sudan (the)</v>
      </c>
    </row>
    <row r="48" spans="1:4">
      <c r="A48" s="18">
        <v>1</v>
      </c>
      <c r="B48" s="59" t="s">
        <v>2168</v>
      </c>
      <c r="C48" s="58" t="str">
        <f>VLOOKUP(Table4[[#This Row],[iso_code]],iso_code!B:C,2,FALSE)</f>
        <v>SWZ</v>
      </c>
      <c r="D48" s="18" t="str">
        <f>VLOOKUP(Table4[[#This Row],[iso_code]],iso_code!G:H,2,FALSE)</f>
        <v>Eswatini</v>
      </c>
    </row>
    <row r="49" spans="1:4">
      <c r="A49" s="18">
        <v>1</v>
      </c>
      <c r="B49" s="59" t="s">
        <v>842</v>
      </c>
      <c r="C49" s="58" t="str">
        <f>VLOOKUP(Table4[[#This Row],[iso_code]],iso_code!B:C,2,FALSE)</f>
        <v>TZA</v>
      </c>
      <c r="D49" s="18" t="str">
        <f>VLOOKUP(Table4[[#This Row],[iso_code]],iso_code!G:H,2,FALSE)</f>
        <v>Tanzania, United Republic of</v>
      </c>
    </row>
    <row r="50" spans="1:4">
      <c r="A50" s="18">
        <v>1</v>
      </c>
      <c r="B50" s="59" t="s">
        <v>1968</v>
      </c>
      <c r="C50" s="58" t="str">
        <f>VLOOKUP(Table4[[#This Row],[iso_code]],iso_code!B:C,2,FALSE)</f>
        <v>TGO</v>
      </c>
      <c r="D50" s="18" t="str">
        <f>VLOOKUP(Table4[[#This Row],[iso_code]],iso_code!G:H,2,FALSE)</f>
        <v>Togo</v>
      </c>
    </row>
    <row r="51" spans="1:4">
      <c r="A51" s="18">
        <v>1</v>
      </c>
      <c r="B51" s="59" t="s">
        <v>935</v>
      </c>
      <c r="C51" s="58" t="str">
        <f>VLOOKUP(Table4[[#This Row],[iso_code]],iso_code!B:C,2,FALSE)</f>
        <v>TUN</v>
      </c>
      <c r="D51" s="18" t="str">
        <f>VLOOKUP(Table4[[#This Row],[iso_code]],iso_code!G:H,2,FALSE)</f>
        <v>Tunisia</v>
      </c>
    </row>
    <row r="52" spans="1:4">
      <c r="A52" s="18">
        <v>1</v>
      </c>
      <c r="B52" s="59" t="s">
        <v>1443</v>
      </c>
      <c r="C52" s="58" t="str">
        <f>VLOOKUP(Table4[[#This Row],[iso_code]],iso_code!B:C,2,FALSE)</f>
        <v>UGA</v>
      </c>
      <c r="D52" s="18" t="str">
        <f>VLOOKUP(Table4[[#This Row],[iso_code]],iso_code!G:H,2,FALSE)</f>
        <v>Uganda</v>
      </c>
    </row>
    <row r="53" spans="1:4">
      <c r="A53" s="18">
        <v>1</v>
      </c>
      <c r="B53" s="59" t="s">
        <v>737</v>
      </c>
      <c r="C53" s="58" t="str">
        <f>VLOOKUP(Table4[[#This Row],[iso_code]],iso_code!B:C,2,FALSE)</f>
        <v>ZMB</v>
      </c>
      <c r="D53" s="18" t="str">
        <f>VLOOKUP(Table4[[#This Row],[iso_code]],iso_code!G:H,2,FALSE)</f>
        <v>Zambia</v>
      </c>
    </row>
    <row r="54" spans="1:4">
      <c r="A54" s="18">
        <v>1</v>
      </c>
      <c r="B54" s="59" t="s">
        <v>2169</v>
      </c>
      <c r="C54" s="58" t="str">
        <f>VLOOKUP(Table4[[#This Row],[iso_code]],iso_code!B:C,2,FALSE)</f>
        <v>ZWE</v>
      </c>
      <c r="D54" s="18" t="str">
        <f>VLOOKUP(Table4[[#This Row],[iso_code]],iso_code!G:H,2,FALSE)</f>
        <v>Zimbabwe</v>
      </c>
    </row>
    <row r="55" spans="1:4">
      <c r="A55" s="18">
        <v>2</v>
      </c>
      <c r="B55" s="54" t="s">
        <v>790</v>
      </c>
      <c r="C55" s="58" t="str">
        <f>VLOOKUP(Table4[[#This Row],[iso_code]],iso_code!B:C,2,FALSE)</f>
        <v>DZA</v>
      </c>
      <c r="D55" s="18" t="str">
        <f>VLOOKUP(Table4[[#This Row],[iso_code]],iso_code!G:H,2,FALSE)</f>
        <v>Algeria</v>
      </c>
    </row>
    <row r="56" spans="1:4">
      <c r="A56" s="18">
        <v>2</v>
      </c>
      <c r="B56" s="54" t="s">
        <v>2143</v>
      </c>
      <c r="C56" s="58" t="str">
        <f>VLOOKUP(Table4[[#This Row],[iso_code]],iso_code!B:C,2,FALSE)</f>
        <v>AGO</v>
      </c>
      <c r="D56" s="18" t="str">
        <f>VLOOKUP(Table4[[#This Row],[iso_code]],iso_code!G:H,2,FALSE)</f>
        <v>Angola</v>
      </c>
    </row>
    <row r="57" spans="1:4">
      <c r="A57" s="18">
        <v>2</v>
      </c>
      <c r="B57" s="54" t="s">
        <v>2144</v>
      </c>
      <c r="C57" s="58" t="str">
        <f>VLOOKUP(Table4[[#This Row],[iso_code]],iso_code!B:C,2,FALSE)</f>
        <v>BEN</v>
      </c>
      <c r="D57" s="18" t="str">
        <f>VLOOKUP(Table4[[#This Row],[iso_code]],iso_code!G:H,2,FALSE)</f>
        <v>Benin</v>
      </c>
    </row>
    <row r="58" spans="1:4">
      <c r="A58" s="18">
        <v>2</v>
      </c>
      <c r="B58" s="54" t="s">
        <v>1787</v>
      </c>
      <c r="C58" s="58" t="str">
        <f>VLOOKUP(Table4[[#This Row],[iso_code]],iso_code!B:C,2,FALSE)</f>
        <v>BWA</v>
      </c>
      <c r="D58" s="18" t="str">
        <f>VLOOKUP(Table4[[#This Row],[iso_code]],iso_code!G:H,2,FALSE)</f>
        <v>Botswana</v>
      </c>
    </row>
    <row r="59" spans="1:4">
      <c r="A59" s="18">
        <v>2</v>
      </c>
      <c r="B59" s="54" t="s">
        <v>2145</v>
      </c>
      <c r="C59" s="58" t="str">
        <f>VLOOKUP(Table4[[#This Row],[iso_code]],iso_code!B:C,2,FALSE)</f>
        <v>BFA</v>
      </c>
      <c r="D59" s="18" t="str">
        <f>VLOOKUP(Table4[[#This Row],[iso_code]],iso_code!G:H,2,FALSE)</f>
        <v>Burkina Faso</v>
      </c>
    </row>
    <row r="60" spans="1:4">
      <c r="A60" s="18">
        <v>2</v>
      </c>
      <c r="B60" s="54" t="s">
        <v>2146</v>
      </c>
      <c r="C60" s="58" t="str">
        <f>VLOOKUP(Table4[[#This Row],[iso_code]],iso_code!B:C,2,FALSE)</f>
        <v>BDI</v>
      </c>
      <c r="D60" s="18" t="str">
        <f>VLOOKUP(Table4[[#This Row],[iso_code]],iso_code!G:H,2,FALSE)</f>
        <v>Burundi</v>
      </c>
    </row>
    <row r="61" spans="1:4">
      <c r="A61" s="18">
        <v>2</v>
      </c>
      <c r="B61" s="54" t="s">
        <v>1606</v>
      </c>
      <c r="C61" s="58" t="str">
        <f>VLOOKUP(Table4[[#This Row],[iso_code]],iso_code!B:C,2,FALSE)</f>
        <v>CPV</v>
      </c>
      <c r="D61" s="18" t="str">
        <f>VLOOKUP(Table4[[#This Row],[iso_code]],iso_code!G:H,2,FALSE)</f>
        <v>Cabo Verde</v>
      </c>
    </row>
    <row r="62" spans="1:4">
      <c r="A62" s="18">
        <v>2</v>
      </c>
      <c r="B62" s="54" t="s">
        <v>285</v>
      </c>
      <c r="C62" s="58" t="str">
        <f>VLOOKUP(Table4[[#This Row],[iso_code]],iso_code!B:C,2,FALSE)</f>
        <v>CMR</v>
      </c>
      <c r="D62" s="18" t="str">
        <f>VLOOKUP(Table4[[#This Row],[iso_code]],iso_code!G:H,2,FALSE)</f>
        <v>Cameroon</v>
      </c>
    </row>
    <row r="63" spans="1:4">
      <c r="A63" s="18">
        <v>2</v>
      </c>
      <c r="B63" s="54" t="s">
        <v>1632</v>
      </c>
      <c r="C63" s="58" t="str">
        <f>VLOOKUP(Table4[[#This Row],[iso_code]],iso_code!B:C,2,FALSE)</f>
        <v>CAF</v>
      </c>
      <c r="D63" s="18" t="str">
        <f>VLOOKUP(Table4[[#This Row],[iso_code]],iso_code!G:H,2,FALSE)</f>
        <v>Central African Republic (the)</v>
      </c>
    </row>
    <row r="64" spans="1:4">
      <c r="A64" s="18">
        <v>2</v>
      </c>
      <c r="B64" s="54" t="s">
        <v>2147</v>
      </c>
      <c r="C64" s="58" t="str">
        <f>VLOOKUP(Table4[[#This Row],[iso_code]],iso_code!B:C,2,FALSE)</f>
        <v>TCD</v>
      </c>
      <c r="D64" s="18" t="str">
        <f>VLOOKUP(Table4[[#This Row],[iso_code]],iso_code!G:H,2,FALSE)</f>
        <v>Chad</v>
      </c>
    </row>
    <row r="65" spans="1:4">
      <c r="A65" s="18">
        <v>2</v>
      </c>
      <c r="B65" s="54" t="s">
        <v>2148</v>
      </c>
      <c r="C65" s="58" t="str">
        <f>VLOOKUP(Table4[[#This Row],[iso_code]],iso_code!B:C,2,FALSE)</f>
        <v>COM</v>
      </c>
      <c r="D65" s="18" t="str">
        <f>VLOOKUP(Table4[[#This Row],[iso_code]],iso_code!G:H,2,FALSE)</f>
        <v>Comoros (the)</v>
      </c>
    </row>
    <row r="66" spans="1:4">
      <c r="A66" s="18">
        <v>2</v>
      </c>
      <c r="B66" s="54" t="s">
        <v>1976</v>
      </c>
      <c r="C66" s="58" t="str">
        <f>VLOOKUP(Table4[[#This Row],[iso_code]],iso_code!B:C,2,FALSE)</f>
        <v>COD</v>
      </c>
      <c r="D66" s="18" t="str">
        <f>VLOOKUP(Table4[[#This Row],[iso_code]],iso_code!G:H,2,FALSE)</f>
        <v>Congo (the Democratic Republic of the)</v>
      </c>
    </row>
    <row r="67" spans="1:4">
      <c r="A67" s="18">
        <v>2</v>
      </c>
      <c r="B67" s="54" t="s">
        <v>2149</v>
      </c>
      <c r="C67" s="58" t="str">
        <f>VLOOKUP(Table4[[#This Row],[iso_code]],iso_code!B:C,2,FALSE)</f>
        <v>COG</v>
      </c>
      <c r="D67" s="18" t="str">
        <f>VLOOKUP(Table4[[#This Row],[iso_code]],iso_code!G:H,2,FALSE)</f>
        <v>Congo (the)</v>
      </c>
    </row>
    <row r="68" spans="1:4">
      <c r="A68" s="18">
        <v>2</v>
      </c>
      <c r="B68" s="54" t="s">
        <v>2150</v>
      </c>
      <c r="C68" s="58" t="str">
        <f>VLOOKUP(Table4[[#This Row],[iso_code]],iso_code!B:C,2,FALSE)</f>
        <v>DJI</v>
      </c>
      <c r="D68" s="18" t="str">
        <f>VLOOKUP(Table4[[#This Row],[iso_code]],iso_code!G:H,2,FALSE)</f>
        <v>Djibouti</v>
      </c>
    </row>
    <row r="69" spans="1:4">
      <c r="A69" s="18">
        <v>2</v>
      </c>
      <c r="B69" s="54" t="s">
        <v>840</v>
      </c>
      <c r="C69" s="58" t="str">
        <f>VLOOKUP(Table4[[#This Row],[iso_code]],iso_code!B:C,2,FALSE)</f>
        <v>EGY</v>
      </c>
      <c r="D69" s="18" t="str">
        <f>VLOOKUP(Table4[[#This Row],[iso_code]],iso_code!G:H,2,FALSE)</f>
        <v>Egypt</v>
      </c>
    </row>
    <row r="70" spans="1:4">
      <c r="A70" s="18">
        <v>2</v>
      </c>
      <c r="B70" s="54" t="s">
        <v>2151</v>
      </c>
      <c r="C70" s="58" t="str">
        <f>VLOOKUP(Table4[[#This Row],[iso_code]],iso_code!B:C,2,FALSE)</f>
        <v>GNQ</v>
      </c>
      <c r="D70" s="18" t="str">
        <f>VLOOKUP(Table4[[#This Row],[iso_code]],iso_code!G:H,2,FALSE)</f>
        <v>Equatorial Guinea</v>
      </c>
    </row>
    <row r="71" spans="1:4">
      <c r="A71" s="18">
        <v>2</v>
      </c>
      <c r="B71" s="54" t="s">
        <v>2152</v>
      </c>
      <c r="C71" s="58" t="str">
        <f>VLOOKUP(Table4[[#This Row],[iso_code]],iso_code!B:C,2,FALSE)</f>
        <v>ERI</v>
      </c>
      <c r="D71" s="18" t="str">
        <f>VLOOKUP(Table4[[#This Row],[iso_code]],iso_code!G:H,2,FALSE)</f>
        <v>Eritrea</v>
      </c>
    </row>
    <row r="72" spans="1:4">
      <c r="A72" s="18">
        <v>2</v>
      </c>
      <c r="B72" s="54" t="s">
        <v>2168</v>
      </c>
      <c r="C72" s="58" t="str">
        <f>VLOOKUP(Table4[[#This Row],[iso_code]],iso_code!B:C,2,FALSE)</f>
        <v>SWZ</v>
      </c>
      <c r="D72" s="18" t="str">
        <f>VLOOKUP(Table4[[#This Row],[iso_code]],iso_code!G:H,2,FALSE)</f>
        <v>Eswatini</v>
      </c>
    </row>
    <row r="73" spans="1:4">
      <c r="A73" s="18">
        <v>2</v>
      </c>
      <c r="B73" s="54" t="s">
        <v>194</v>
      </c>
      <c r="C73" s="58" t="str">
        <f>VLOOKUP(Table4[[#This Row],[iso_code]],iso_code!B:C,2,FALSE)</f>
        <v>ETH</v>
      </c>
      <c r="D73" s="18" t="str">
        <f>VLOOKUP(Table4[[#This Row],[iso_code]],iso_code!G:H,2,FALSE)</f>
        <v>Ethiopia</v>
      </c>
    </row>
    <row r="74" spans="1:4">
      <c r="A74" s="18">
        <v>2</v>
      </c>
      <c r="B74" s="54" t="s">
        <v>2153</v>
      </c>
      <c r="C74" s="58" t="str">
        <f>VLOOKUP(Table4[[#This Row],[iso_code]],iso_code!B:C,2,FALSE)</f>
        <v>GAB</v>
      </c>
      <c r="D74" s="18" t="str">
        <f>VLOOKUP(Table4[[#This Row],[iso_code]],iso_code!G:H,2,FALSE)</f>
        <v>Gabon</v>
      </c>
    </row>
    <row r="75" spans="1:4">
      <c r="A75" s="18">
        <v>2</v>
      </c>
      <c r="B75" s="54" t="s">
        <v>2154</v>
      </c>
      <c r="C75" s="58" t="str">
        <f>VLOOKUP(Table4[[#This Row],[iso_code]],iso_code!B:C,2,FALSE)</f>
        <v>GMB</v>
      </c>
      <c r="D75" s="18" t="str">
        <f>VLOOKUP(Table4[[#This Row],[iso_code]],iso_code!G:H,2,FALSE)</f>
        <v>Gambia (the)</v>
      </c>
    </row>
    <row r="76" spans="1:4">
      <c r="A76" s="18">
        <v>2</v>
      </c>
      <c r="B76" s="54" t="s">
        <v>250</v>
      </c>
      <c r="C76" s="58" t="str">
        <f>VLOOKUP(Table4[[#This Row],[iso_code]],iso_code!B:C,2,FALSE)</f>
        <v>GHA</v>
      </c>
      <c r="D76" s="18" t="str">
        <f>VLOOKUP(Table4[[#This Row],[iso_code]],iso_code!G:H,2,FALSE)</f>
        <v>Ghana</v>
      </c>
    </row>
    <row r="77" spans="1:4">
      <c r="A77" s="18">
        <v>2</v>
      </c>
      <c r="B77" s="54" t="s">
        <v>2155</v>
      </c>
      <c r="C77" s="58" t="str">
        <f>VLOOKUP(Table4[[#This Row],[iso_code]],iso_code!B:C,2,FALSE)</f>
        <v>GIN</v>
      </c>
      <c r="D77" s="18" t="str">
        <f>VLOOKUP(Table4[[#This Row],[iso_code]],iso_code!G:H,2,FALSE)</f>
        <v>Guinea</v>
      </c>
    </row>
    <row r="78" spans="1:4">
      <c r="A78" s="18">
        <v>2</v>
      </c>
      <c r="B78" s="54" t="s">
        <v>2156</v>
      </c>
      <c r="C78" s="58" t="str">
        <f>VLOOKUP(Table4[[#This Row],[iso_code]],iso_code!B:C,2,FALSE)</f>
        <v>GNB</v>
      </c>
      <c r="D78" s="18" t="str">
        <f>VLOOKUP(Table4[[#This Row],[iso_code]],iso_code!G:H,2,FALSE)</f>
        <v>Guinea-Bissau</v>
      </c>
    </row>
    <row r="79" spans="1:4">
      <c r="A79" s="18">
        <v>2</v>
      </c>
      <c r="B79" s="54" t="s">
        <v>2157</v>
      </c>
      <c r="C79" s="58" t="str">
        <f>VLOOKUP(Table4[[#This Row],[iso_code]],iso_code!B:C,2,FALSE)</f>
        <v>CIV</v>
      </c>
      <c r="D79" s="18" t="str">
        <f>VLOOKUP(Table4[[#This Row],[iso_code]],iso_code!G:H,2,FALSE)</f>
        <v>Côte d'Ivoire</v>
      </c>
    </row>
    <row r="80" spans="1:4">
      <c r="A80" s="18">
        <v>2</v>
      </c>
      <c r="B80" s="54" t="s">
        <v>428</v>
      </c>
      <c r="C80" s="58" t="str">
        <f>VLOOKUP(Table4[[#This Row],[iso_code]],iso_code!B:C,2,FALSE)</f>
        <v>KEN</v>
      </c>
      <c r="D80" s="18" t="str">
        <f>VLOOKUP(Table4[[#This Row],[iso_code]],iso_code!G:H,2,FALSE)</f>
        <v>Kenya</v>
      </c>
    </row>
    <row r="81" spans="1:4">
      <c r="A81" s="18">
        <v>2</v>
      </c>
      <c r="B81" s="54" t="s">
        <v>2158</v>
      </c>
      <c r="C81" s="58" t="str">
        <f>VLOOKUP(Table4[[#This Row],[iso_code]],iso_code!B:C,2,FALSE)</f>
        <v>LSO</v>
      </c>
      <c r="D81" s="18" t="str">
        <f>VLOOKUP(Table4[[#This Row],[iso_code]],iso_code!G:H,2,FALSE)</f>
        <v>Lesotho</v>
      </c>
    </row>
    <row r="82" spans="1:4">
      <c r="A82" s="18">
        <v>2</v>
      </c>
      <c r="B82" s="54" t="s">
        <v>2159</v>
      </c>
      <c r="C82" s="58" t="str">
        <f>VLOOKUP(Table4[[#This Row],[iso_code]],iso_code!B:C,2,FALSE)</f>
        <v>LBR</v>
      </c>
      <c r="D82" s="18" t="str">
        <f>VLOOKUP(Table4[[#This Row],[iso_code]],iso_code!G:H,2,FALSE)</f>
        <v>Liberia</v>
      </c>
    </row>
    <row r="83" spans="1:4">
      <c r="A83" s="18">
        <v>2</v>
      </c>
      <c r="B83" s="54" t="s">
        <v>1944</v>
      </c>
      <c r="C83" s="58" t="str">
        <f>VLOOKUP(Table4[[#This Row],[iso_code]],iso_code!B:C,2,FALSE)</f>
        <v>LBY</v>
      </c>
      <c r="D83" s="18" t="str">
        <f>VLOOKUP(Table4[[#This Row],[iso_code]],iso_code!G:H,2,FALSE)</f>
        <v>Libya</v>
      </c>
    </row>
    <row r="84" spans="1:4">
      <c r="A84" s="18">
        <v>2</v>
      </c>
      <c r="B84" s="54" t="s">
        <v>2160</v>
      </c>
      <c r="C84" s="58" t="str">
        <f>VLOOKUP(Table4[[#This Row],[iso_code]],iso_code!B:C,2,FALSE)</f>
        <v>MDG</v>
      </c>
      <c r="D84" s="18" t="str">
        <f>VLOOKUP(Table4[[#This Row],[iso_code]],iso_code!G:H,2,FALSE)</f>
        <v>Madagascar</v>
      </c>
    </row>
    <row r="85" spans="1:4">
      <c r="A85" s="18">
        <v>2</v>
      </c>
      <c r="B85" s="54" t="s">
        <v>1147</v>
      </c>
      <c r="C85" s="58" t="str">
        <f>VLOOKUP(Table4[[#This Row],[iso_code]],iso_code!B:C,2,FALSE)</f>
        <v>MWI</v>
      </c>
      <c r="D85" s="18" t="str">
        <f>VLOOKUP(Table4[[#This Row],[iso_code]],iso_code!G:H,2,FALSE)</f>
        <v>Malawi</v>
      </c>
    </row>
    <row r="86" spans="1:4">
      <c r="A86" s="18">
        <v>2</v>
      </c>
      <c r="B86" s="54" t="s">
        <v>2161</v>
      </c>
      <c r="C86" s="58" t="str">
        <f>VLOOKUP(Table4[[#This Row],[iso_code]],iso_code!B:C,2,FALSE)</f>
        <v>MLI</v>
      </c>
      <c r="D86" s="18" t="str">
        <f>VLOOKUP(Table4[[#This Row],[iso_code]],iso_code!G:H,2,FALSE)</f>
        <v>Mali</v>
      </c>
    </row>
    <row r="87" spans="1:4">
      <c r="A87" s="18">
        <v>2</v>
      </c>
      <c r="B87" s="54" t="s">
        <v>2062</v>
      </c>
      <c r="C87" s="58" t="str">
        <f>VLOOKUP(Table4[[#This Row],[iso_code]],iso_code!B:C,2,FALSE)</f>
        <v>MRT</v>
      </c>
      <c r="D87" s="18" t="str">
        <f>VLOOKUP(Table4[[#This Row],[iso_code]],iso_code!G:H,2,FALSE)</f>
        <v>Mauritania</v>
      </c>
    </row>
    <row r="88" spans="1:4">
      <c r="A88" s="18">
        <v>2</v>
      </c>
      <c r="B88" s="54" t="s">
        <v>953</v>
      </c>
      <c r="C88" s="58" t="str">
        <f>VLOOKUP(Table4[[#This Row],[iso_code]],iso_code!B:C,2,FALSE)</f>
        <v>MUS</v>
      </c>
      <c r="D88" s="18" t="str">
        <f>VLOOKUP(Table4[[#This Row],[iso_code]],iso_code!G:H,2,FALSE)</f>
        <v>Mauritius</v>
      </c>
    </row>
    <row r="89" spans="1:4">
      <c r="A89" s="18">
        <v>2</v>
      </c>
      <c r="B89" s="54" t="s">
        <v>509</v>
      </c>
      <c r="C89" s="58" t="str">
        <f>VLOOKUP(Table4[[#This Row],[iso_code]],iso_code!B:C,2,FALSE)</f>
        <v>MAR</v>
      </c>
      <c r="D89" s="18" t="str">
        <f>VLOOKUP(Table4[[#This Row],[iso_code]],iso_code!G:H,2,FALSE)</f>
        <v>Morocco</v>
      </c>
    </row>
    <row r="90" spans="1:4">
      <c r="A90" s="18">
        <v>2</v>
      </c>
      <c r="B90" s="54" t="s">
        <v>1431</v>
      </c>
      <c r="C90" s="58" t="str">
        <f>VLOOKUP(Table4[[#This Row],[iso_code]],iso_code!B:C,2,FALSE)</f>
        <v>MOZ</v>
      </c>
      <c r="D90" s="18" t="str">
        <f>VLOOKUP(Table4[[#This Row],[iso_code]],iso_code!G:H,2,FALSE)</f>
        <v>Mozambique</v>
      </c>
    </row>
    <row r="91" spans="1:4">
      <c r="A91" s="18">
        <v>2</v>
      </c>
      <c r="B91" s="54" t="s">
        <v>2022</v>
      </c>
      <c r="C91" s="58" t="str">
        <f>VLOOKUP(Table4[[#This Row],[iso_code]],iso_code!B:C,2,FALSE)</f>
        <v>NAM</v>
      </c>
      <c r="D91" s="18" t="str">
        <f>VLOOKUP(Table4[[#This Row],[iso_code]],iso_code!G:H,2,FALSE)</f>
        <v>Namibia</v>
      </c>
    </row>
    <row r="92" spans="1:4">
      <c r="A92" s="18">
        <v>2</v>
      </c>
      <c r="B92" s="54" t="s">
        <v>988</v>
      </c>
      <c r="C92" s="58" t="str">
        <f>VLOOKUP(Table4[[#This Row],[iso_code]],iso_code!B:C,2,FALSE)</f>
        <v>NER</v>
      </c>
      <c r="D92" s="18" t="str">
        <f>VLOOKUP(Table4[[#This Row],[iso_code]],iso_code!G:H,2,FALSE)</f>
        <v>Niger (the)</v>
      </c>
    </row>
    <row r="93" spans="1:4">
      <c r="A93" s="18">
        <v>2</v>
      </c>
      <c r="B93" s="54" t="s">
        <v>1215</v>
      </c>
      <c r="C93" s="58" t="str">
        <f>VLOOKUP(Table4[[#This Row],[iso_code]],iso_code!B:C,2,FALSE)</f>
        <v>NGA</v>
      </c>
      <c r="D93" s="18" t="str">
        <f>VLOOKUP(Table4[[#This Row],[iso_code]],iso_code!G:H,2,FALSE)</f>
        <v>Nigeria</v>
      </c>
    </row>
    <row r="94" spans="1:4">
      <c r="A94" s="18">
        <v>2</v>
      </c>
      <c r="B94" s="54" t="s">
        <v>2162</v>
      </c>
      <c r="C94" s="58" t="str">
        <f>VLOOKUP(Table4[[#This Row],[iso_code]],iso_code!B:C,2,FALSE)</f>
        <v>RWA</v>
      </c>
      <c r="D94" s="18" t="str">
        <f>VLOOKUP(Table4[[#This Row],[iso_code]],iso_code!G:H,2,FALSE)</f>
        <v>Rwanda</v>
      </c>
    </row>
    <row r="95" spans="1:4">
      <c r="A95" s="18">
        <v>2</v>
      </c>
      <c r="B95" s="54" t="s">
        <v>2163</v>
      </c>
      <c r="C95" s="58" t="str">
        <f>VLOOKUP(Table4[[#This Row],[iso_code]],iso_code!B:C,2,FALSE)</f>
        <v>STP</v>
      </c>
      <c r="D95" s="18" t="str">
        <f>VLOOKUP(Table4[[#This Row],[iso_code]],iso_code!G:H,2,FALSE)</f>
        <v>Sao Tome and Principe</v>
      </c>
    </row>
    <row r="96" spans="1:4">
      <c r="A96" s="18">
        <v>2</v>
      </c>
      <c r="B96" s="54" t="s">
        <v>1657</v>
      </c>
      <c r="C96" s="58" t="str">
        <f>VLOOKUP(Table4[[#This Row],[iso_code]],iso_code!B:C,2,FALSE)</f>
        <v>SEN</v>
      </c>
      <c r="D96" s="18" t="str">
        <f>VLOOKUP(Table4[[#This Row],[iso_code]],iso_code!G:H,2,FALSE)</f>
        <v>Senegal</v>
      </c>
    </row>
    <row r="97" spans="1:4">
      <c r="A97" s="18">
        <v>2</v>
      </c>
      <c r="B97" s="54" t="s">
        <v>2164</v>
      </c>
      <c r="C97" s="58" t="str">
        <f>VLOOKUP(Table4[[#This Row],[iso_code]],iso_code!B:C,2,FALSE)</f>
        <v>SYC</v>
      </c>
      <c r="D97" s="18" t="str">
        <f>VLOOKUP(Table4[[#This Row],[iso_code]],iso_code!G:H,2,FALSE)</f>
        <v>Seychelles</v>
      </c>
    </row>
    <row r="98" spans="1:4">
      <c r="A98" s="18">
        <v>2</v>
      </c>
      <c r="B98" s="54" t="s">
        <v>2046</v>
      </c>
      <c r="C98" s="58" t="str">
        <f>VLOOKUP(Table4[[#This Row],[iso_code]],iso_code!B:C,2,FALSE)</f>
        <v>SLE</v>
      </c>
      <c r="D98" s="18" t="str">
        <f>VLOOKUP(Table4[[#This Row],[iso_code]],iso_code!G:H,2,FALSE)</f>
        <v>Sierra Leone</v>
      </c>
    </row>
    <row r="99" spans="1:4">
      <c r="A99" s="18">
        <v>2</v>
      </c>
      <c r="B99" s="54" t="s">
        <v>2165</v>
      </c>
      <c r="C99" s="58" t="str">
        <f>VLOOKUP(Table4[[#This Row],[iso_code]],iso_code!B:C,2,FALSE)</f>
        <v>SOM</v>
      </c>
      <c r="D99" s="18" t="str">
        <f>VLOOKUP(Table4[[#This Row],[iso_code]],iso_code!G:H,2,FALSE)</f>
        <v>Somalia</v>
      </c>
    </row>
    <row r="100" spans="1:4">
      <c r="A100" s="18">
        <v>2</v>
      </c>
      <c r="B100" s="54" t="s">
        <v>608</v>
      </c>
      <c r="C100" s="58" t="str">
        <f>VLOOKUP(Table4[[#This Row],[iso_code]],iso_code!B:C,2,FALSE)</f>
        <v>ZAF</v>
      </c>
      <c r="D100" s="18" t="str">
        <f>VLOOKUP(Table4[[#This Row],[iso_code]],iso_code!G:H,2,FALSE)</f>
        <v>South Africa</v>
      </c>
    </row>
    <row r="101" spans="1:4">
      <c r="A101" s="18">
        <v>2</v>
      </c>
      <c r="B101" s="54" t="s">
        <v>2166</v>
      </c>
      <c r="C101" s="58" t="str">
        <f>VLOOKUP(Table4[[#This Row],[iso_code]],iso_code!B:C,2,FALSE)</f>
        <v>SSD</v>
      </c>
      <c r="D101" s="18" t="str">
        <f>VLOOKUP(Table4[[#This Row],[iso_code]],iso_code!G:H,2,FALSE)</f>
        <v>South Sudan</v>
      </c>
    </row>
    <row r="102" spans="1:4">
      <c r="A102" s="18">
        <v>2</v>
      </c>
      <c r="B102" s="54" t="s">
        <v>2167</v>
      </c>
      <c r="C102" s="58" t="str">
        <f>VLOOKUP(Table4[[#This Row],[iso_code]],iso_code!B:C,2,FALSE)</f>
        <v>SDN</v>
      </c>
      <c r="D102" s="18" t="str">
        <f>VLOOKUP(Table4[[#This Row],[iso_code]],iso_code!G:H,2,FALSE)</f>
        <v>Sudan (the)</v>
      </c>
    </row>
    <row r="103" spans="1:4">
      <c r="A103" s="18">
        <v>2</v>
      </c>
      <c r="B103" s="54" t="s">
        <v>842</v>
      </c>
      <c r="C103" s="58" t="str">
        <f>VLOOKUP(Table4[[#This Row],[iso_code]],iso_code!B:C,2,FALSE)</f>
        <v>TZA</v>
      </c>
      <c r="D103" s="18" t="str">
        <f>VLOOKUP(Table4[[#This Row],[iso_code]],iso_code!G:H,2,FALSE)</f>
        <v>Tanzania, United Republic of</v>
      </c>
    </row>
    <row r="104" spans="1:4">
      <c r="A104" s="18">
        <v>2</v>
      </c>
      <c r="B104" s="54" t="s">
        <v>1968</v>
      </c>
      <c r="C104" s="58" t="str">
        <f>VLOOKUP(Table4[[#This Row],[iso_code]],iso_code!B:C,2,FALSE)</f>
        <v>TGO</v>
      </c>
      <c r="D104" s="18" t="str">
        <f>VLOOKUP(Table4[[#This Row],[iso_code]],iso_code!G:H,2,FALSE)</f>
        <v>Togo</v>
      </c>
    </row>
    <row r="105" spans="1:4">
      <c r="A105" s="18">
        <v>2</v>
      </c>
      <c r="B105" s="18" t="s">
        <v>935</v>
      </c>
      <c r="C105" s="58" t="str">
        <f>VLOOKUP(Table4[[#This Row],[iso_code]],iso_code!B:C,2,FALSE)</f>
        <v>TUN</v>
      </c>
      <c r="D105" s="18" t="str">
        <f>VLOOKUP(Table4[[#This Row],[iso_code]],iso_code!G:H,2,FALSE)</f>
        <v>Tunisia</v>
      </c>
    </row>
    <row r="106" spans="1:4">
      <c r="A106" s="18">
        <v>2</v>
      </c>
      <c r="B106" s="18" t="s">
        <v>1443</v>
      </c>
      <c r="C106" s="58" t="str">
        <f>VLOOKUP(Table4[[#This Row],[iso_code]],iso_code!B:C,2,FALSE)</f>
        <v>UGA</v>
      </c>
      <c r="D106" s="18" t="str">
        <f>VLOOKUP(Table4[[#This Row],[iso_code]],iso_code!G:H,2,FALSE)</f>
        <v>Uganda</v>
      </c>
    </row>
    <row r="107" spans="1:4">
      <c r="A107" s="18">
        <v>2</v>
      </c>
      <c r="B107" s="18" t="s">
        <v>737</v>
      </c>
      <c r="C107" s="58" t="str">
        <f>VLOOKUP(Table4[[#This Row],[iso_code]],iso_code!B:C,2,FALSE)</f>
        <v>ZMB</v>
      </c>
      <c r="D107" s="18" t="str">
        <f>VLOOKUP(Table4[[#This Row],[iso_code]],iso_code!G:H,2,FALSE)</f>
        <v>Zambia</v>
      </c>
    </row>
    <row r="108" spans="1:4">
      <c r="A108" s="18">
        <v>2</v>
      </c>
      <c r="B108" s="18" t="s">
        <v>2169</v>
      </c>
      <c r="C108" s="58" t="str">
        <f>VLOOKUP(Table4[[#This Row],[iso_code]],iso_code!B:C,2,FALSE)</f>
        <v>ZWE</v>
      </c>
      <c r="D108" s="18" t="str">
        <f>VLOOKUP(Table4[[#This Row],[iso_code]],iso_code!G:H,2,FALSE)</f>
        <v>Zimbabwe</v>
      </c>
    </row>
    <row r="109" spans="1:4">
      <c r="A109" s="18">
        <v>3</v>
      </c>
      <c r="B109" s="54" t="s">
        <v>790</v>
      </c>
      <c r="C109" s="58" t="str">
        <f>VLOOKUP(Table4[[#This Row],[iso_code]],iso_code!B:C,2,FALSE)</f>
        <v>DZA</v>
      </c>
      <c r="D109" s="18" t="str">
        <f>VLOOKUP(Table4[[#This Row],[iso_code]],iso_code!G:H,2,FALSE)</f>
        <v>Algeria</v>
      </c>
    </row>
    <row r="110" spans="1:4">
      <c r="A110" s="18">
        <v>3</v>
      </c>
      <c r="B110" s="54" t="s">
        <v>2143</v>
      </c>
      <c r="C110" s="58" t="str">
        <f>VLOOKUP(Table4[[#This Row],[iso_code]],iso_code!B:C,2,FALSE)</f>
        <v>AGO</v>
      </c>
      <c r="D110" s="18" t="str">
        <f>VLOOKUP(Table4[[#This Row],[iso_code]],iso_code!G:H,2,FALSE)</f>
        <v>Angola</v>
      </c>
    </row>
    <row r="111" spans="1:4">
      <c r="A111" s="18">
        <v>3</v>
      </c>
      <c r="B111" s="54" t="s">
        <v>2144</v>
      </c>
      <c r="C111" s="58" t="str">
        <f>VLOOKUP(Table4[[#This Row],[iso_code]],iso_code!B:C,2,FALSE)</f>
        <v>BEN</v>
      </c>
      <c r="D111" s="18" t="str">
        <f>VLOOKUP(Table4[[#This Row],[iso_code]],iso_code!G:H,2,FALSE)</f>
        <v>Benin</v>
      </c>
    </row>
    <row r="112" spans="1:4">
      <c r="A112" s="18">
        <v>3</v>
      </c>
      <c r="B112" s="54" t="s">
        <v>1787</v>
      </c>
      <c r="C112" s="58" t="str">
        <f>VLOOKUP(Table4[[#This Row],[iso_code]],iso_code!B:C,2,FALSE)</f>
        <v>BWA</v>
      </c>
      <c r="D112" s="18" t="str">
        <f>VLOOKUP(Table4[[#This Row],[iso_code]],iso_code!G:H,2,FALSE)</f>
        <v>Botswana</v>
      </c>
    </row>
    <row r="113" spans="1:4">
      <c r="A113" s="18">
        <v>3</v>
      </c>
      <c r="B113" s="54" t="s">
        <v>2145</v>
      </c>
      <c r="C113" s="58" t="str">
        <f>VLOOKUP(Table4[[#This Row],[iso_code]],iso_code!B:C,2,FALSE)</f>
        <v>BFA</v>
      </c>
      <c r="D113" s="18" t="str">
        <f>VLOOKUP(Table4[[#This Row],[iso_code]],iso_code!G:H,2,FALSE)</f>
        <v>Burkina Faso</v>
      </c>
    </row>
    <row r="114" spans="1:4">
      <c r="A114" s="18">
        <v>3</v>
      </c>
      <c r="B114" s="54" t="s">
        <v>2146</v>
      </c>
      <c r="C114" s="58" t="str">
        <f>VLOOKUP(Table4[[#This Row],[iso_code]],iso_code!B:C,2,FALSE)</f>
        <v>BDI</v>
      </c>
      <c r="D114" s="18" t="str">
        <f>VLOOKUP(Table4[[#This Row],[iso_code]],iso_code!G:H,2,FALSE)</f>
        <v>Burundi</v>
      </c>
    </row>
    <row r="115" spans="1:4">
      <c r="A115" s="18">
        <v>3</v>
      </c>
      <c r="B115" s="54" t="s">
        <v>285</v>
      </c>
      <c r="C115" s="58" t="str">
        <f>VLOOKUP(Table4[[#This Row],[iso_code]],iso_code!B:C,2,FALSE)</f>
        <v>CMR</v>
      </c>
      <c r="D115" s="18" t="str">
        <f>VLOOKUP(Table4[[#This Row],[iso_code]],iso_code!G:H,2,FALSE)</f>
        <v>Cameroon</v>
      </c>
    </row>
    <row r="116" spans="1:4">
      <c r="A116" s="18">
        <v>3</v>
      </c>
      <c r="B116" s="54" t="s">
        <v>1632</v>
      </c>
      <c r="C116" s="58" t="str">
        <f>VLOOKUP(Table4[[#This Row],[iso_code]],iso_code!B:C,2,FALSE)</f>
        <v>CAF</v>
      </c>
      <c r="D116" s="18" t="str">
        <f>VLOOKUP(Table4[[#This Row],[iso_code]],iso_code!G:H,2,FALSE)</f>
        <v>Central African Republic (the)</v>
      </c>
    </row>
    <row r="117" spans="1:4">
      <c r="A117" s="18">
        <v>3</v>
      </c>
      <c r="B117" s="54" t="s">
        <v>2147</v>
      </c>
      <c r="C117" s="58" t="str">
        <f>VLOOKUP(Table4[[#This Row],[iso_code]],iso_code!B:C,2,FALSE)</f>
        <v>TCD</v>
      </c>
      <c r="D117" s="18" t="str">
        <f>VLOOKUP(Table4[[#This Row],[iso_code]],iso_code!G:H,2,FALSE)</f>
        <v>Chad</v>
      </c>
    </row>
    <row r="118" spans="1:4">
      <c r="A118" s="18">
        <v>3</v>
      </c>
      <c r="B118" s="54" t="s">
        <v>1976</v>
      </c>
      <c r="C118" s="58" t="str">
        <f>VLOOKUP(Table4[[#This Row],[iso_code]],iso_code!B:C,2,FALSE)</f>
        <v>COD</v>
      </c>
      <c r="D118" s="18" t="str">
        <f>VLOOKUP(Table4[[#This Row],[iso_code]],iso_code!G:H,2,FALSE)</f>
        <v>Congo (the Democratic Republic of the)</v>
      </c>
    </row>
    <row r="119" spans="1:4">
      <c r="A119" s="18">
        <v>3</v>
      </c>
      <c r="B119" s="54" t="s">
        <v>2149</v>
      </c>
      <c r="C119" s="58" t="str">
        <f>VLOOKUP(Table4[[#This Row],[iso_code]],iso_code!B:C,2,FALSE)</f>
        <v>COG</v>
      </c>
      <c r="D119" s="18" t="str">
        <f>VLOOKUP(Table4[[#This Row],[iso_code]],iso_code!G:H,2,FALSE)</f>
        <v>Congo (the)</v>
      </c>
    </row>
    <row r="120" spans="1:4">
      <c r="A120" s="18">
        <v>3</v>
      </c>
      <c r="B120" s="54" t="s">
        <v>2150</v>
      </c>
      <c r="C120" s="58" t="str">
        <f>VLOOKUP(Table4[[#This Row],[iso_code]],iso_code!B:C,2,FALSE)</f>
        <v>DJI</v>
      </c>
      <c r="D120" s="18" t="str">
        <f>VLOOKUP(Table4[[#This Row],[iso_code]],iso_code!G:H,2,FALSE)</f>
        <v>Djibouti</v>
      </c>
    </row>
    <row r="121" spans="1:4">
      <c r="A121" s="18">
        <v>3</v>
      </c>
      <c r="B121" s="54" t="s">
        <v>840</v>
      </c>
      <c r="C121" s="58" t="str">
        <f>VLOOKUP(Table4[[#This Row],[iso_code]],iso_code!B:C,2,FALSE)</f>
        <v>EGY</v>
      </c>
      <c r="D121" s="18" t="str">
        <f>VLOOKUP(Table4[[#This Row],[iso_code]],iso_code!G:H,2,FALSE)</f>
        <v>Egypt</v>
      </c>
    </row>
    <row r="122" spans="1:4">
      <c r="A122" s="18">
        <v>3</v>
      </c>
      <c r="B122" s="54" t="s">
        <v>2151</v>
      </c>
      <c r="C122" s="58" t="str">
        <f>VLOOKUP(Table4[[#This Row],[iso_code]],iso_code!B:C,2,FALSE)</f>
        <v>GNQ</v>
      </c>
      <c r="D122" s="18" t="str">
        <f>VLOOKUP(Table4[[#This Row],[iso_code]],iso_code!G:H,2,FALSE)</f>
        <v>Equatorial Guinea</v>
      </c>
    </row>
    <row r="123" spans="1:4">
      <c r="A123" s="18">
        <v>3</v>
      </c>
      <c r="B123" s="54" t="s">
        <v>2152</v>
      </c>
      <c r="C123" s="58" t="str">
        <f>VLOOKUP(Table4[[#This Row],[iso_code]],iso_code!B:C,2,FALSE)</f>
        <v>ERI</v>
      </c>
      <c r="D123" s="18" t="str">
        <f>VLOOKUP(Table4[[#This Row],[iso_code]],iso_code!G:H,2,FALSE)</f>
        <v>Eritrea</v>
      </c>
    </row>
    <row r="124" spans="1:4">
      <c r="A124" s="18">
        <v>3</v>
      </c>
      <c r="B124" s="54" t="s">
        <v>2168</v>
      </c>
      <c r="C124" s="58" t="str">
        <f>VLOOKUP(Table4[[#This Row],[iso_code]],iso_code!B:C,2,FALSE)</f>
        <v>SWZ</v>
      </c>
      <c r="D124" s="18" t="str">
        <f>VLOOKUP(Table4[[#This Row],[iso_code]],iso_code!G:H,2,FALSE)</f>
        <v>Eswatini</v>
      </c>
    </row>
    <row r="125" spans="1:4">
      <c r="A125" s="18">
        <v>3</v>
      </c>
      <c r="B125" s="54" t="s">
        <v>194</v>
      </c>
      <c r="C125" s="58" t="str">
        <f>VLOOKUP(Table4[[#This Row],[iso_code]],iso_code!B:C,2,FALSE)</f>
        <v>ETH</v>
      </c>
      <c r="D125" s="18" t="str">
        <f>VLOOKUP(Table4[[#This Row],[iso_code]],iso_code!G:H,2,FALSE)</f>
        <v>Ethiopia</v>
      </c>
    </row>
    <row r="126" spans="1:4">
      <c r="A126" s="18">
        <v>3</v>
      </c>
      <c r="B126" s="54" t="s">
        <v>2153</v>
      </c>
      <c r="C126" s="58" t="str">
        <f>VLOOKUP(Table4[[#This Row],[iso_code]],iso_code!B:C,2,FALSE)</f>
        <v>GAB</v>
      </c>
      <c r="D126" s="18" t="str">
        <f>VLOOKUP(Table4[[#This Row],[iso_code]],iso_code!G:H,2,FALSE)</f>
        <v>Gabon</v>
      </c>
    </row>
    <row r="127" spans="1:4">
      <c r="A127" s="18">
        <v>3</v>
      </c>
      <c r="B127" s="54" t="s">
        <v>2154</v>
      </c>
      <c r="C127" s="58" t="str">
        <f>VLOOKUP(Table4[[#This Row],[iso_code]],iso_code!B:C,2,FALSE)</f>
        <v>GMB</v>
      </c>
      <c r="D127" s="18" t="str">
        <f>VLOOKUP(Table4[[#This Row],[iso_code]],iso_code!G:H,2,FALSE)</f>
        <v>Gambia (the)</v>
      </c>
    </row>
    <row r="128" spans="1:4">
      <c r="A128" s="18">
        <v>3</v>
      </c>
      <c r="B128" s="54" t="s">
        <v>250</v>
      </c>
      <c r="C128" s="58" t="str">
        <f>VLOOKUP(Table4[[#This Row],[iso_code]],iso_code!B:C,2,FALSE)</f>
        <v>GHA</v>
      </c>
      <c r="D128" s="18" t="str">
        <f>VLOOKUP(Table4[[#This Row],[iso_code]],iso_code!G:H,2,FALSE)</f>
        <v>Ghana</v>
      </c>
    </row>
    <row r="129" spans="1:4">
      <c r="A129" s="18">
        <v>3</v>
      </c>
      <c r="B129" s="54" t="s">
        <v>2155</v>
      </c>
      <c r="C129" s="58" t="str">
        <f>VLOOKUP(Table4[[#This Row],[iso_code]],iso_code!B:C,2,FALSE)</f>
        <v>GIN</v>
      </c>
      <c r="D129" s="18" t="str">
        <f>VLOOKUP(Table4[[#This Row],[iso_code]],iso_code!G:H,2,FALSE)</f>
        <v>Guinea</v>
      </c>
    </row>
    <row r="130" spans="1:4">
      <c r="A130" s="18">
        <v>3</v>
      </c>
      <c r="B130" s="54" t="s">
        <v>2156</v>
      </c>
      <c r="C130" s="58" t="str">
        <f>VLOOKUP(Table4[[#This Row],[iso_code]],iso_code!B:C,2,FALSE)</f>
        <v>GNB</v>
      </c>
      <c r="D130" s="18" t="str">
        <f>VLOOKUP(Table4[[#This Row],[iso_code]],iso_code!G:H,2,FALSE)</f>
        <v>Guinea-Bissau</v>
      </c>
    </row>
    <row r="131" spans="1:4">
      <c r="A131" s="18">
        <v>3</v>
      </c>
      <c r="B131" s="54" t="s">
        <v>2157</v>
      </c>
      <c r="C131" s="58" t="str">
        <f>VLOOKUP(Table4[[#This Row],[iso_code]],iso_code!B:C,2,FALSE)</f>
        <v>CIV</v>
      </c>
      <c r="D131" s="18" t="str">
        <f>VLOOKUP(Table4[[#This Row],[iso_code]],iso_code!G:H,2,FALSE)</f>
        <v>Côte d'Ivoire</v>
      </c>
    </row>
    <row r="132" spans="1:4">
      <c r="A132" s="18">
        <v>3</v>
      </c>
      <c r="B132" s="54" t="s">
        <v>428</v>
      </c>
      <c r="C132" s="58" t="str">
        <f>VLOOKUP(Table4[[#This Row],[iso_code]],iso_code!B:C,2,FALSE)</f>
        <v>KEN</v>
      </c>
      <c r="D132" s="18" t="str">
        <f>VLOOKUP(Table4[[#This Row],[iso_code]],iso_code!G:H,2,FALSE)</f>
        <v>Kenya</v>
      </c>
    </row>
    <row r="133" spans="1:4">
      <c r="A133" s="18">
        <v>3</v>
      </c>
      <c r="B133" s="54" t="s">
        <v>2158</v>
      </c>
      <c r="C133" s="58" t="str">
        <f>VLOOKUP(Table4[[#This Row],[iso_code]],iso_code!B:C,2,FALSE)</f>
        <v>LSO</v>
      </c>
      <c r="D133" s="18" t="str">
        <f>VLOOKUP(Table4[[#This Row],[iso_code]],iso_code!G:H,2,FALSE)</f>
        <v>Lesotho</v>
      </c>
    </row>
    <row r="134" spans="1:4">
      <c r="A134" s="18">
        <v>3</v>
      </c>
      <c r="B134" s="54" t="s">
        <v>2159</v>
      </c>
      <c r="C134" s="58" t="str">
        <f>VLOOKUP(Table4[[#This Row],[iso_code]],iso_code!B:C,2,FALSE)</f>
        <v>LBR</v>
      </c>
      <c r="D134" s="18" t="str">
        <f>VLOOKUP(Table4[[#This Row],[iso_code]],iso_code!G:H,2,FALSE)</f>
        <v>Liberia</v>
      </c>
    </row>
    <row r="135" spans="1:4">
      <c r="A135" s="18">
        <v>3</v>
      </c>
      <c r="B135" s="54" t="s">
        <v>1944</v>
      </c>
      <c r="C135" s="58" t="str">
        <f>VLOOKUP(Table4[[#This Row],[iso_code]],iso_code!B:C,2,FALSE)</f>
        <v>LBY</v>
      </c>
      <c r="D135" s="18" t="str">
        <f>VLOOKUP(Table4[[#This Row],[iso_code]],iso_code!G:H,2,FALSE)</f>
        <v>Libya</v>
      </c>
    </row>
    <row r="136" spans="1:4">
      <c r="A136" s="18">
        <v>3</v>
      </c>
      <c r="B136" s="54" t="s">
        <v>1147</v>
      </c>
      <c r="C136" s="58" t="str">
        <f>VLOOKUP(Table4[[#This Row],[iso_code]],iso_code!B:C,2,FALSE)</f>
        <v>MWI</v>
      </c>
      <c r="D136" s="18" t="str">
        <f>VLOOKUP(Table4[[#This Row],[iso_code]],iso_code!G:H,2,FALSE)</f>
        <v>Malawi</v>
      </c>
    </row>
    <row r="137" spans="1:4">
      <c r="A137" s="18">
        <v>3</v>
      </c>
      <c r="B137" s="54" t="s">
        <v>2161</v>
      </c>
      <c r="C137" s="58" t="str">
        <f>VLOOKUP(Table4[[#This Row],[iso_code]],iso_code!B:C,2,FALSE)</f>
        <v>MLI</v>
      </c>
      <c r="D137" s="18" t="str">
        <f>VLOOKUP(Table4[[#This Row],[iso_code]],iso_code!G:H,2,FALSE)</f>
        <v>Mali</v>
      </c>
    </row>
    <row r="138" spans="1:4">
      <c r="A138" s="18">
        <v>3</v>
      </c>
      <c r="B138" s="54" t="s">
        <v>2062</v>
      </c>
      <c r="C138" s="58" t="str">
        <f>VLOOKUP(Table4[[#This Row],[iso_code]],iso_code!B:C,2,FALSE)</f>
        <v>MRT</v>
      </c>
      <c r="D138" s="18" t="str">
        <f>VLOOKUP(Table4[[#This Row],[iso_code]],iso_code!G:H,2,FALSE)</f>
        <v>Mauritania</v>
      </c>
    </row>
    <row r="139" spans="1:4">
      <c r="A139" s="18">
        <v>3</v>
      </c>
      <c r="B139" s="54" t="s">
        <v>509</v>
      </c>
      <c r="C139" s="58" t="str">
        <f>VLOOKUP(Table4[[#This Row],[iso_code]],iso_code!B:C,2,FALSE)</f>
        <v>MAR</v>
      </c>
      <c r="D139" s="18" t="str">
        <f>VLOOKUP(Table4[[#This Row],[iso_code]],iso_code!G:H,2,FALSE)</f>
        <v>Morocco</v>
      </c>
    </row>
    <row r="140" spans="1:4">
      <c r="A140" s="18">
        <v>3</v>
      </c>
      <c r="B140" s="54" t="s">
        <v>1431</v>
      </c>
      <c r="C140" s="58" t="str">
        <f>VLOOKUP(Table4[[#This Row],[iso_code]],iso_code!B:C,2,FALSE)</f>
        <v>MOZ</v>
      </c>
      <c r="D140" s="18" t="str">
        <f>VLOOKUP(Table4[[#This Row],[iso_code]],iso_code!G:H,2,FALSE)</f>
        <v>Mozambique</v>
      </c>
    </row>
    <row r="141" spans="1:4">
      <c r="A141" s="18">
        <v>3</v>
      </c>
      <c r="B141" s="54" t="s">
        <v>2022</v>
      </c>
      <c r="C141" s="58" t="str">
        <f>VLOOKUP(Table4[[#This Row],[iso_code]],iso_code!B:C,2,FALSE)</f>
        <v>NAM</v>
      </c>
      <c r="D141" s="18" t="str">
        <f>VLOOKUP(Table4[[#This Row],[iso_code]],iso_code!G:H,2,FALSE)</f>
        <v>Namibia</v>
      </c>
    </row>
    <row r="142" spans="1:4">
      <c r="A142" s="18">
        <v>3</v>
      </c>
      <c r="B142" s="54" t="s">
        <v>988</v>
      </c>
      <c r="C142" s="58" t="str">
        <f>VLOOKUP(Table4[[#This Row],[iso_code]],iso_code!B:C,2,FALSE)</f>
        <v>NER</v>
      </c>
      <c r="D142" s="18" t="str">
        <f>VLOOKUP(Table4[[#This Row],[iso_code]],iso_code!G:H,2,FALSE)</f>
        <v>Niger (the)</v>
      </c>
    </row>
    <row r="143" spans="1:4">
      <c r="A143" s="18">
        <v>3</v>
      </c>
      <c r="B143" s="54" t="s">
        <v>1215</v>
      </c>
      <c r="C143" s="58" t="str">
        <f>VLOOKUP(Table4[[#This Row],[iso_code]],iso_code!B:C,2,FALSE)</f>
        <v>NGA</v>
      </c>
      <c r="D143" s="18" t="str">
        <f>VLOOKUP(Table4[[#This Row],[iso_code]],iso_code!G:H,2,FALSE)</f>
        <v>Nigeria</v>
      </c>
    </row>
    <row r="144" spans="1:4">
      <c r="A144" s="18">
        <v>3</v>
      </c>
      <c r="B144" s="54" t="s">
        <v>2162</v>
      </c>
      <c r="C144" s="58" t="str">
        <f>VLOOKUP(Table4[[#This Row],[iso_code]],iso_code!B:C,2,FALSE)</f>
        <v>RWA</v>
      </c>
      <c r="D144" s="18" t="str">
        <f>VLOOKUP(Table4[[#This Row],[iso_code]],iso_code!G:H,2,FALSE)</f>
        <v>Rwanda</v>
      </c>
    </row>
    <row r="145" spans="1:4">
      <c r="A145" s="18">
        <v>3</v>
      </c>
      <c r="B145" s="54" t="s">
        <v>1657</v>
      </c>
      <c r="C145" s="58" t="str">
        <f>VLOOKUP(Table4[[#This Row],[iso_code]],iso_code!B:C,2,FALSE)</f>
        <v>SEN</v>
      </c>
      <c r="D145" s="18" t="str">
        <f>VLOOKUP(Table4[[#This Row],[iso_code]],iso_code!G:H,2,FALSE)</f>
        <v>Senegal</v>
      </c>
    </row>
    <row r="146" spans="1:4">
      <c r="A146" s="18">
        <v>3</v>
      </c>
      <c r="B146" s="54" t="s">
        <v>2046</v>
      </c>
      <c r="C146" s="58" t="str">
        <f>VLOOKUP(Table4[[#This Row],[iso_code]],iso_code!B:C,2,FALSE)</f>
        <v>SLE</v>
      </c>
      <c r="D146" s="18" t="str">
        <f>VLOOKUP(Table4[[#This Row],[iso_code]],iso_code!G:H,2,FALSE)</f>
        <v>Sierra Leone</v>
      </c>
    </row>
    <row r="147" spans="1:4">
      <c r="A147" s="18">
        <v>3</v>
      </c>
      <c r="B147" s="54" t="s">
        <v>2165</v>
      </c>
      <c r="C147" s="58" t="str">
        <f>VLOOKUP(Table4[[#This Row],[iso_code]],iso_code!B:C,2,FALSE)</f>
        <v>SOM</v>
      </c>
      <c r="D147" s="18" t="str">
        <f>VLOOKUP(Table4[[#This Row],[iso_code]],iso_code!G:H,2,FALSE)</f>
        <v>Somalia</v>
      </c>
    </row>
    <row r="148" spans="1:4">
      <c r="A148" s="18">
        <v>3</v>
      </c>
      <c r="B148" s="54" t="s">
        <v>608</v>
      </c>
      <c r="C148" s="58" t="str">
        <f>VLOOKUP(Table4[[#This Row],[iso_code]],iso_code!B:C,2,FALSE)</f>
        <v>ZAF</v>
      </c>
      <c r="D148" s="18" t="str">
        <f>VLOOKUP(Table4[[#This Row],[iso_code]],iso_code!G:H,2,FALSE)</f>
        <v>South Africa</v>
      </c>
    </row>
    <row r="149" spans="1:4">
      <c r="A149" s="18">
        <v>3</v>
      </c>
      <c r="B149" s="54" t="s">
        <v>2166</v>
      </c>
      <c r="C149" s="58" t="str">
        <f>VLOOKUP(Table4[[#This Row],[iso_code]],iso_code!B:C,2,FALSE)</f>
        <v>SSD</v>
      </c>
      <c r="D149" s="18" t="str">
        <f>VLOOKUP(Table4[[#This Row],[iso_code]],iso_code!G:H,2,FALSE)</f>
        <v>South Sudan</v>
      </c>
    </row>
    <row r="150" spans="1:4">
      <c r="A150" s="18">
        <v>3</v>
      </c>
      <c r="B150" s="54" t="s">
        <v>2167</v>
      </c>
      <c r="C150" s="58" t="str">
        <f>VLOOKUP(Table4[[#This Row],[iso_code]],iso_code!B:C,2,FALSE)</f>
        <v>SDN</v>
      </c>
      <c r="D150" s="18" t="str">
        <f>VLOOKUP(Table4[[#This Row],[iso_code]],iso_code!G:H,2,FALSE)</f>
        <v>Sudan (the)</v>
      </c>
    </row>
    <row r="151" spans="1:4">
      <c r="A151" s="18">
        <v>3</v>
      </c>
      <c r="B151" s="54" t="s">
        <v>842</v>
      </c>
      <c r="C151" s="58" t="str">
        <f>VLOOKUP(Table4[[#This Row],[iso_code]],iso_code!B:C,2,FALSE)</f>
        <v>TZA</v>
      </c>
      <c r="D151" s="18" t="str">
        <f>VLOOKUP(Table4[[#This Row],[iso_code]],iso_code!G:H,2,FALSE)</f>
        <v>Tanzania, United Republic of</v>
      </c>
    </row>
    <row r="152" spans="1:4">
      <c r="A152" s="18">
        <v>3</v>
      </c>
      <c r="B152" s="54" t="s">
        <v>1968</v>
      </c>
      <c r="C152" s="58" t="str">
        <f>VLOOKUP(Table4[[#This Row],[iso_code]],iso_code!B:C,2,FALSE)</f>
        <v>TGO</v>
      </c>
      <c r="D152" s="18" t="str">
        <f>VLOOKUP(Table4[[#This Row],[iso_code]],iso_code!G:H,2,FALSE)</f>
        <v>Togo</v>
      </c>
    </row>
    <row r="153" spans="1:4">
      <c r="A153" s="18">
        <v>3</v>
      </c>
      <c r="B153" s="18" t="s">
        <v>935</v>
      </c>
      <c r="C153" s="58" t="str">
        <f>VLOOKUP(Table4[[#This Row],[iso_code]],iso_code!B:C,2,FALSE)</f>
        <v>TUN</v>
      </c>
      <c r="D153" s="18" t="str">
        <f>VLOOKUP(Table4[[#This Row],[iso_code]],iso_code!G:H,2,FALSE)</f>
        <v>Tunisia</v>
      </c>
    </row>
    <row r="154" spans="1:4">
      <c r="A154" s="18">
        <v>3</v>
      </c>
      <c r="B154" s="18" t="s">
        <v>1443</v>
      </c>
      <c r="C154" s="58" t="str">
        <f>VLOOKUP(Table4[[#This Row],[iso_code]],iso_code!B:C,2,FALSE)</f>
        <v>UGA</v>
      </c>
      <c r="D154" s="18" t="str">
        <f>VLOOKUP(Table4[[#This Row],[iso_code]],iso_code!G:H,2,FALSE)</f>
        <v>Uganda</v>
      </c>
    </row>
    <row r="155" spans="1:4">
      <c r="A155" s="18">
        <v>3</v>
      </c>
      <c r="B155" s="18" t="s">
        <v>737</v>
      </c>
      <c r="C155" s="58" t="str">
        <f>VLOOKUP(Table4[[#This Row],[iso_code]],iso_code!B:C,2,FALSE)</f>
        <v>ZMB</v>
      </c>
      <c r="D155" s="18" t="str">
        <f>VLOOKUP(Table4[[#This Row],[iso_code]],iso_code!G:H,2,FALSE)</f>
        <v>Zambia</v>
      </c>
    </row>
    <row r="156" spans="1:4">
      <c r="A156" s="18">
        <v>3</v>
      </c>
      <c r="B156" s="18" t="s">
        <v>2169</v>
      </c>
      <c r="C156" s="58" t="str">
        <f>VLOOKUP(Table4[[#This Row],[iso_code]],iso_code!B:C,2,FALSE)</f>
        <v>ZWE</v>
      </c>
      <c r="D156" s="18" t="str">
        <f>VLOOKUP(Table4[[#This Row],[iso_code]],iso_code!G:H,2,FALSE)</f>
        <v>Zimbabwe</v>
      </c>
    </row>
    <row r="157" spans="1:4">
      <c r="A157" s="18">
        <v>4</v>
      </c>
      <c r="B157" s="54" t="s">
        <v>790</v>
      </c>
      <c r="C157" s="58" t="str">
        <f>VLOOKUP(Table4[[#This Row],[iso_code]],iso_code!B:C,2,FALSE)</f>
        <v>DZA</v>
      </c>
      <c r="D157" s="18" t="str">
        <f>VLOOKUP(Table4[[#This Row],[iso_code]],iso_code!G:H,2,FALSE)</f>
        <v>Algeria</v>
      </c>
    </row>
    <row r="158" spans="1:4">
      <c r="A158" s="18">
        <v>4</v>
      </c>
      <c r="B158" s="54" t="s">
        <v>2143</v>
      </c>
      <c r="C158" s="58" t="str">
        <f>VLOOKUP(Table4[[#This Row],[iso_code]],iso_code!B:C,2,FALSE)</f>
        <v>AGO</v>
      </c>
      <c r="D158" s="18" t="str">
        <f>VLOOKUP(Table4[[#This Row],[iso_code]],iso_code!G:H,2,FALSE)</f>
        <v>Angola</v>
      </c>
    </row>
    <row r="159" spans="1:4">
      <c r="A159" s="18">
        <v>4</v>
      </c>
      <c r="B159" s="54" t="s">
        <v>2144</v>
      </c>
      <c r="C159" s="58" t="str">
        <f>VLOOKUP(Table4[[#This Row],[iso_code]],iso_code!B:C,2,FALSE)</f>
        <v>BEN</v>
      </c>
      <c r="D159" s="18" t="str">
        <f>VLOOKUP(Table4[[#This Row],[iso_code]],iso_code!G:H,2,FALSE)</f>
        <v>Benin</v>
      </c>
    </row>
    <row r="160" spans="1:4">
      <c r="A160" s="18">
        <v>4</v>
      </c>
      <c r="B160" s="54" t="s">
        <v>1787</v>
      </c>
      <c r="C160" s="58" t="str">
        <f>VLOOKUP(Table4[[#This Row],[iso_code]],iso_code!B:C,2,FALSE)</f>
        <v>BWA</v>
      </c>
      <c r="D160" s="18" t="str">
        <f>VLOOKUP(Table4[[#This Row],[iso_code]],iso_code!G:H,2,FALSE)</f>
        <v>Botswana</v>
      </c>
    </row>
    <row r="161" spans="1:4">
      <c r="A161" s="18">
        <v>4</v>
      </c>
      <c r="B161" s="54" t="s">
        <v>2145</v>
      </c>
      <c r="C161" s="58" t="str">
        <f>VLOOKUP(Table4[[#This Row],[iso_code]],iso_code!B:C,2,FALSE)</f>
        <v>BFA</v>
      </c>
      <c r="D161" s="18" t="str">
        <f>VLOOKUP(Table4[[#This Row],[iso_code]],iso_code!G:H,2,FALSE)</f>
        <v>Burkina Faso</v>
      </c>
    </row>
    <row r="162" spans="1:4">
      <c r="A162" s="18">
        <v>4</v>
      </c>
      <c r="B162" s="54" t="s">
        <v>2146</v>
      </c>
      <c r="C162" s="58" t="str">
        <f>VLOOKUP(Table4[[#This Row],[iso_code]],iso_code!B:C,2,FALSE)</f>
        <v>BDI</v>
      </c>
      <c r="D162" s="18" t="str">
        <f>VLOOKUP(Table4[[#This Row],[iso_code]],iso_code!G:H,2,FALSE)</f>
        <v>Burundi</v>
      </c>
    </row>
    <row r="163" spans="1:4">
      <c r="A163" s="18">
        <v>4</v>
      </c>
      <c r="B163" s="54" t="s">
        <v>1606</v>
      </c>
      <c r="C163" s="58" t="str">
        <f>VLOOKUP(Table4[[#This Row],[iso_code]],iso_code!B:C,2,FALSE)</f>
        <v>CPV</v>
      </c>
      <c r="D163" s="18" t="str">
        <f>VLOOKUP(Table4[[#This Row],[iso_code]],iso_code!G:H,2,FALSE)</f>
        <v>Cabo Verde</v>
      </c>
    </row>
    <row r="164" spans="1:4">
      <c r="A164" s="18">
        <v>4</v>
      </c>
      <c r="B164" s="54" t="s">
        <v>285</v>
      </c>
      <c r="C164" s="58" t="str">
        <f>VLOOKUP(Table4[[#This Row],[iso_code]],iso_code!B:C,2,FALSE)</f>
        <v>CMR</v>
      </c>
      <c r="D164" s="18" t="str">
        <f>VLOOKUP(Table4[[#This Row],[iso_code]],iso_code!G:H,2,FALSE)</f>
        <v>Cameroon</v>
      </c>
    </row>
    <row r="165" spans="1:4">
      <c r="A165" s="18">
        <v>4</v>
      </c>
      <c r="B165" s="54" t="s">
        <v>1632</v>
      </c>
      <c r="C165" s="58" t="str">
        <f>VLOOKUP(Table4[[#This Row],[iso_code]],iso_code!B:C,2,FALSE)</f>
        <v>CAF</v>
      </c>
      <c r="D165" s="18" t="str">
        <f>VLOOKUP(Table4[[#This Row],[iso_code]],iso_code!G:H,2,FALSE)</f>
        <v>Central African Republic (the)</v>
      </c>
    </row>
    <row r="166" spans="1:4">
      <c r="A166" s="18">
        <v>4</v>
      </c>
      <c r="B166" s="54" t="s">
        <v>2147</v>
      </c>
      <c r="C166" s="58" t="str">
        <f>VLOOKUP(Table4[[#This Row],[iso_code]],iso_code!B:C,2,FALSE)</f>
        <v>TCD</v>
      </c>
      <c r="D166" s="18" t="str">
        <f>VLOOKUP(Table4[[#This Row],[iso_code]],iso_code!G:H,2,FALSE)</f>
        <v>Chad</v>
      </c>
    </row>
    <row r="167" spans="1:4">
      <c r="A167" s="18">
        <v>4</v>
      </c>
      <c r="B167" s="54" t="s">
        <v>2148</v>
      </c>
      <c r="C167" s="58" t="str">
        <f>VLOOKUP(Table4[[#This Row],[iso_code]],iso_code!B:C,2,FALSE)</f>
        <v>COM</v>
      </c>
      <c r="D167" s="18" t="str">
        <f>VLOOKUP(Table4[[#This Row],[iso_code]],iso_code!G:H,2,FALSE)</f>
        <v>Comoros (the)</v>
      </c>
    </row>
    <row r="168" spans="1:4">
      <c r="A168" s="18">
        <v>4</v>
      </c>
      <c r="B168" s="54" t="s">
        <v>1976</v>
      </c>
      <c r="C168" s="58" t="str">
        <f>VLOOKUP(Table4[[#This Row],[iso_code]],iso_code!B:C,2,FALSE)</f>
        <v>COD</v>
      </c>
      <c r="D168" s="18" t="str">
        <f>VLOOKUP(Table4[[#This Row],[iso_code]],iso_code!G:H,2,FALSE)</f>
        <v>Congo (the Democratic Republic of the)</v>
      </c>
    </row>
    <row r="169" spans="1:4">
      <c r="A169" s="18">
        <v>4</v>
      </c>
      <c r="B169" s="54" t="s">
        <v>2149</v>
      </c>
      <c r="C169" s="58" t="str">
        <f>VLOOKUP(Table4[[#This Row],[iso_code]],iso_code!B:C,2,FALSE)</f>
        <v>COG</v>
      </c>
      <c r="D169" s="18" t="str">
        <f>VLOOKUP(Table4[[#This Row],[iso_code]],iso_code!G:H,2,FALSE)</f>
        <v>Congo (the)</v>
      </c>
    </row>
    <row r="170" spans="1:4">
      <c r="A170" s="18">
        <v>4</v>
      </c>
      <c r="B170" s="54" t="s">
        <v>2150</v>
      </c>
      <c r="C170" s="58" t="str">
        <f>VLOOKUP(Table4[[#This Row],[iso_code]],iso_code!B:C,2,FALSE)</f>
        <v>DJI</v>
      </c>
      <c r="D170" s="18" t="str">
        <f>VLOOKUP(Table4[[#This Row],[iso_code]],iso_code!G:H,2,FALSE)</f>
        <v>Djibouti</v>
      </c>
    </row>
    <row r="171" spans="1:4">
      <c r="A171" s="18">
        <v>4</v>
      </c>
      <c r="B171" s="54" t="s">
        <v>840</v>
      </c>
      <c r="C171" s="58" t="str">
        <f>VLOOKUP(Table4[[#This Row],[iso_code]],iso_code!B:C,2,FALSE)</f>
        <v>EGY</v>
      </c>
      <c r="D171" s="18" t="str">
        <f>VLOOKUP(Table4[[#This Row],[iso_code]],iso_code!G:H,2,FALSE)</f>
        <v>Egypt</v>
      </c>
    </row>
    <row r="172" spans="1:4">
      <c r="A172" s="18">
        <v>4</v>
      </c>
      <c r="B172" s="54" t="s">
        <v>2151</v>
      </c>
      <c r="C172" s="58" t="str">
        <f>VLOOKUP(Table4[[#This Row],[iso_code]],iso_code!B:C,2,FALSE)</f>
        <v>GNQ</v>
      </c>
      <c r="D172" s="18" t="str">
        <f>VLOOKUP(Table4[[#This Row],[iso_code]],iso_code!G:H,2,FALSE)</f>
        <v>Equatorial Guinea</v>
      </c>
    </row>
    <row r="173" spans="1:4">
      <c r="A173" s="18">
        <v>4</v>
      </c>
      <c r="B173" s="54" t="s">
        <v>2152</v>
      </c>
      <c r="C173" s="58" t="str">
        <f>VLOOKUP(Table4[[#This Row],[iso_code]],iso_code!B:C,2,FALSE)</f>
        <v>ERI</v>
      </c>
      <c r="D173" s="18" t="str">
        <f>VLOOKUP(Table4[[#This Row],[iso_code]],iso_code!G:H,2,FALSE)</f>
        <v>Eritrea</v>
      </c>
    </row>
    <row r="174" spans="1:4">
      <c r="A174" s="18">
        <v>4</v>
      </c>
      <c r="B174" s="54" t="s">
        <v>2168</v>
      </c>
      <c r="C174" s="58" t="str">
        <f>VLOOKUP(Table4[[#This Row],[iso_code]],iso_code!B:C,2,FALSE)</f>
        <v>SWZ</v>
      </c>
      <c r="D174" s="18" t="str">
        <f>VLOOKUP(Table4[[#This Row],[iso_code]],iso_code!G:H,2,FALSE)</f>
        <v>Eswatini</v>
      </c>
    </row>
    <row r="175" spans="1:4">
      <c r="A175" s="18">
        <v>4</v>
      </c>
      <c r="B175" s="54" t="s">
        <v>194</v>
      </c>
      <c r="C175" s="58" t="str">
        <f>VLOOKUP(Table4[[#This Row],[iso_code]],iso_code!B:C,2,FALSE)</f>
        <v>ETH</v>
      </c>
      <c r="D175" s="18" t="str">
        <f>VLOOKUP(Table4[[#This Row],[iso_code]],iso_code!G:H,2,FALSE)</f>
        <v>Ethiopia</v>
      </c>
    </row>
    <row r="176" spans="1:4">
      <c r="A176" s="18">
        <v>4</v>
      </c>
      <c r="B176" s="54" t="s">
        <v>2153</v>
      </c>
      <c r="C176" s="58" t="str">
        <f>VLOOKUP(Table4[[#This Row],[iso_code]],iso_code!B:C,2,FALSE)</f>
        <v>GAB</v>
      </c>
      <c r="D176" s="18" t="str">
        <f>VLOOKUP(Table4[[#This Row],[iso_code]],iso_code!G:H,2,FALSE)</f>
        <v>Gabon</v>
      </c>
    </row>
    <row r="177" spans="1:4">
      <c r="A177" s="18">
        <v>4</v>
      </c>
      <c r="B177" s="54" t="s">
        <v>2154</v>
      </c>
      <c r="C177" s="58" t="str">
        <f>VLOOKUP(Table4[[#This Row],[iso_code]],iso_code!B:C,2,FALSE)</f>
        <v>GMB</v>
      </c>
      <c r="D177" s="18" t="str">
        <f>VLOOKUP(Table4[[#This Row],[iso_code]],iso_code!G:H,2,FALSE)</f>
        <v>Gambia (the)</v>
      </c>
    </row>
    <row r="178" spans="1:4">
      <c r="A178" s="18">
        <v>4</v>
      </c>
      <c r="B178" s="54" t="s">
        <v>250</v>
      </c>
      <c r="C178" s="58" t="str">
        <f>VLOOKUP(Table4[[#This Row],[iso_code]],iso_code!B:C,2,FALSE)</f>
        <v>GHA</v>
      </c>
      <c r="D178" s="18" t="str">
        <f>VLOOKUP(Table4[[#This Row],[iso_code]],iso_code!G:H,2,FALSE)</f>
        <v>Ghana</v>
      </c>
    </row>
    <row r="179" spans="1:4">
      <c r="A179" s="18">
        <v>4</v>
      </c>
      <c r="B179" s="54" t="s">
        <v>2155</v>
      </c>
      <c r="C179" s="58" t="str">
        <f>VLOOKUP(Table4[[#This Row],[iso_code]],iso_code!B:C,2,FALSE)</f>
        <v>GIN</v>
      </c>
      <c r="D179" s="18" t="str">
        <f>VLOOKUP(Table4[[#This Row],[iso_code]],iso_code!G:H,2,FALSE)</f>
        <v>Guinea</v>
      </c>
    </row>
    <row r="180" spans="1:4">
      <c r="A180" s="18">
        <v>4</v>
      </c>
      <c r="B180" s="54" t="s">
        <v>2156</v>
      </c>
      <c r="C180" s="58" t="str">
        <f>VLOOKUP(Table4[[#This Row],[iso_code]],iso_code!B:C,2,FALSE)</f>
        <v>GNB</v>
      </c>
      <c r="D180" s="18" t="str">
        <f>VLOOKUP(Table4[[#This Row],[iso_code]],iso_code!G:H,2,FALSE)</f>
        <v>Guinea-Bissau</v>
      </c>
    </row>
    <row r="181" spans="1:4">
      <c r="A181" s="18">
        <v>4</v>
      </c>
      <c r="B181" s="54" t="s">
        <v>2157</v>
      </c>
      <c r="C181" s="58" t="str">
        <f>VLOOKUP(Table4[[#This Row],[iso_code]],iso_code!B:C,2,FALSE)</f>
        <v>CIV</v>
      </c>
      <c r="D181" s="18" t="str">
        <f>VLOOKUP(Table4[[#This Row],[iso_code]],iso_code!G:H,2,FALSE)</f>
        <v>Côte d'Ivoire</v>
      </c>
    </row>
    <row r="182" spans="1:4">
      <c r="A182" s="18">
        <v>4</v>
      </c>
      <c r="B182" s="54" t="s">
        <v>428</v>
      </c>
      <c r="C182" s="58" t="str">
        <f>VLOOKUP(Table4[[#This Row],[iso_code]],iso_code!B:C,2,FALSE)</f>
        <v>KEN</v>
      </c>
      <c r="D182" s="18" t="str">
        <f>VLOOKUP(Table4[[#This Row],[iso_code]],iso_code!G:H,2,FALSE)</f>
        <v>Kenya</v>
      </c>
    </row>
    <row r="183" spans="1:4">
      <c r="A183" s="18">
        <v>4</v>
      </c>
      <c r="B183" s="54" t="s">
        <v>2158</v>
      </c>
      <c r="C183" s="58" t="str">
        <f>VLOOKUP(Table4[[#This Row],[iso_code]],iso_code!B:C,2,FALSE)</f>
        <v>LSO</v>
      </c>
      <c r="D183" s="18" t="str">
        <f>VLOOKUP(Table4[[#This Row],[iso_code]],iso_code!G:H,2,FALSE)</f>
        <v>Lesotho</v>
      </c>
    </row>
    <row r="184" spans="1:4">
      <c r="A184" s="18">
        <v>4</v>
      </c>
      <c r="B184" s="54" t="s">
        <v>2159</v>
      </c>
      <c r="C184" s="58" t="str">
        <f>VLOOKUP(Table4[[#This Row],[iso_code]],iso_code!B:C,2,FALSE)</f>
        <v>LBR</v>
      </c>
      <c r="D184" s="18" t="str">
        <f>VLOOKUP(Table4[[#This Row],[iso_code]],iso_code!G:H,2,FALSE)</f>
        <v>Liberia</v>
      </c>
    </row>
    <row r="185" spans="1:4">
      <c r="A185" s="18">
        <v>4</v>
      </c>
      <c r="B185" s="54" t="s">
        <v>1944</v>
      </c>
      <c r="C185" s="58" t="str">
        <f>VLOOKUP(Table4[[#This Row],[iso_code]],iso_code!B:C,2,FALSE)</f>
        <v>LBY</v>
      </c>
      <c r="D185" s="18" t="str">
        <f>VLOOKUP(Table4[[#This Row],[iso_code]],iso_code!G:H,2,FALSE)</f>
        <v>Libya</v>
      </c>
    </row>
    <row r="186" spans="1:4">
      <c r="A186" s="18">
        <v>4</v>
      </c>
      <c r="B186" s="54" t="s">
        <v>2160</v>
      </c>
      <c r="C186" s="58" t="str">
        <f>VLOOKUP(Table4[[#This Row],[iso_code]],iso_code!B:C,2,FALSE)</f>
        <v>MDG</v>
      </c>
      <c r="D186" s="18" t="str">
        <f>VLOOKUP(Table4[[#This Row],[iso_code]],iso_code!G:H,2,FALSE)</f>
        <v>Madagascar</v>
      </c>
    </row>
    <row r="187" spans="1:4">
      <c r="A187" s="18">
        <v>4</v>
      </c>
      <c r="B187" s="54" t="s">
        <v>1147</v>
      </c>
      <c r="C187" s="58" t="str">
        <f>VLOOKUP(Table4[[#This Row],[iso_code]],iso_code!B:C,2,FALSE)</f>
        <v>MWI</v>
      </c>
      <c r="D187" s="18" t="str">
        <f>VLOOKUP(Table4[[#This Row],[iso_code]],iso_code!G:H,2,FALSE)</f>
        <v>Malawi</v>
      </c>
    </row>
    <row r="188" spans="1:4">
      <c r="A188" s="18">
        <v>4</v>
      </c>
      <c r="B188" s="54" t="s">
        <v>2161</v>
      </c>
      <c r="C188" s="58" t="str">
        <f>VLOOKUP(Table4[[#This Row],[iso_code]],iso_code!B:C,2,FALSE)</f>
        <v>MLI</v>
      </c>
      <c r="D188" s="18" t="str">
        <f>VLOOKUP(Table4[[#This Row],[iso_code]],iso_code!G:H,2,FALSE)</f>
        <v>Mali</v>
      </c>
    </row>
    <row r="189" spans="1:4">
      <c r="A189" s="18">
        <v>4</v>
      </c>
      <c r="B189" s="54" t="s">
        <v>2062</v>
      </c>
      <c r="C189" s="58" t="str">
        <f>VLOOKUP(Table4[[#This Row],[iso_code]],iso_code!B:C,2,FALSE)</f>
        <v>MRT</v>
      </c>
      <c r="D189" s="18" t="str">
        <f>VLOOKUP(Table4[[#This Row],[iso_code]],iso_code!G:H,2,FALSE)</f>
        <v>Mauritania</v>
      </c>
    </row>
    <row r="190" spans="1:4">
      <c r="A190" s="18">
        <v>4</v>
      </c>
      <c r="B190" s="54" t="s">
        <v>953</v>
      </c>
      <c r="C190" s="58" t="str">
        <f>VLOOKUP(Table4[[#This Row],[iso_code]],iso_code!B:C,2,FALSE)</f>
        <v>MUS</v>
      </c>
      <c r="D190" s="18" t="str">
        <f>VLOOKUP(Table4[[#This Row],[iso_code]],iso_code!G:H,2,FALSE)</f>
        <v>Mauritius</v>
      </c>
    </row>
    <row r="191" spans="1:4">
      <c r="A191" s="18">
        <v>4</v>
      </c>
      <c r="B191" s="54" t="s">
        <v>509</v>
      </c>
      <c r="C191" s="58" t="str">
        <f>VLOOKUP(Table4[[#This Row],[iso_code]],iso_code!B:C,2,FALSE)</f>
        <v>MAR</v>
      </c>
      <c r="D191" s="18" t="str">
        <f>VLOOKUP(Table4[[#This Row],[iso_code]],iso_code!G:H,2,FALSE)</f>
        <v>Morocco</v>
      </c>
    </row>
    <row r="192" spans="1:4">
      <c r="A192" s="18">
        <v>4</v>
      </c>
      <c r="B192" s="54" t="s">
        <v>1431</v>
      </c>
      <c r="C192" s="58" t="str">
        <f>VLOOKUP(Table4[[#This Row],[iso_code]],iso_code!B:C,2,FALSE)</f>
        <v>MOZ</v>
      </c>
      <c r="D192" s="18" t="str">
        <f>VLOOKUP(Table4[[#This Row],[iso_code]],iso_code!G:H,2,FALSE)</f>
        <v>Mozambique</v>
      </c>
    </row>
    <row r="193" spans="1:4">
      <c r="A193" s="18">
        <v>4</v>
      </c>
      <c r="B193" s="54" t="s">
        <v>2022</v>
      </c>
      <c r="C193" s="58" t="str">
        <f>VLOOKUP(Table4[[#This Row],[iso_code]],iso_code!B:C,2,FALSE)</f>
        <v>NAM</v>
      </c>
      <c r="D193" s="18" t="str">
        <f>VLOOKUP(Table4[[#This Row],[iso_code]],iso_code!G:H,2,FALSE)</f>
        <v>Namibia</v>
      </c>
    </row>
    <row r="194" spans="1:4">
      <c r="A194" s="18">
        <v>4</v>
      </c>
      <c r="B194" s="54" t="s">
        <v>988</v>
      </c>
      <c r="C194" s="58" t="str">
        <f>VLOOKUP(Table4[[#This Row],[iso_code]],iso_code!B:C,2,FALSE)</f>
        <v>NER</v>
      </c>
      <c r="D194" s="18" t="str">
        <f>VLOOKUP(Table4[[#This Row],[iso_code]],iso_code!G:H,2,FALSE)</f>
        <v>Niger (the)</v>
      </c>
    </row>
    <row r="195" spans="1:4">
      <c r="A195" s="18">
        <v>4</v>
      </c>
      <c r="B195" s="54" t="s">
        <v>1215</v>
      </c>
      <c r="C195" s="58" t="str">
        <f>VLOOKUP(Table4[[#This Row],[iso_code]],iso_code!B:C,2,FALSE)</f>
        <v>NGA</v>
      </c>
      <c r="D195" s="18" t="str">
        <f>VLOOKUP(Table4[[#This Row],[iso_code]],iso_code!G:H,2,FALSE)</f>
        <v>Nigeria</v>
      </c>
    </row>
    <row r="196" spans="1:4">
      <c r="A196" s="18">
        <v>4</v>
      </c>
      <c r="B196" s="54" t="s">
        <v>2162</v>
      </c>
      <c r="C196" s="58" t="str">
        <f>VLOOKUP(Table4[[#This Row],[iso_code]],iso_code!B:C,2,FALSE)</f>
        <v>RWA</v>
      </c>
      <c r="D196" s="18" t="str">
        <f>VLOOKUP(Table4[[#This Row],[iso_code]],iso_code!G:H,2,FALSE)</f>
        <v>Rwanda</v>
      </c>
    </row>
    <row r="197" spans="1:4">
      <c r="A197" s="18">
        <v>4</v>
      </c>
      <c r="B197" s="54" t="s">
        <v>2163</v>
      </c>
      <c r="C197" s="58" t="str">
        <f>VLOOKUP(Table4[[#This Row],[iso_code]],iso_code!B:C,2,FALSE)</f>
        <v>STP</v>
      </c>
      <c r="D197" s="18" t="str">
        <f>VLOOKUP(Table4[[#This Row],[iso_code]],iso_code!G:H,2,FALSE)</f>
        <v>Sao Tome and Principe</v>
      </c>
    </row>
    <row r="198" spans="1:4">
      <c r="A198" s="18">
        <v>4</v>
      </c>
      <c r="B198" s="54" t="s">
        <v>1657</v>
      </c>
      <c r="C198" s="58" t="str">
        <f>VLOOKUP(Table4[[#This Row],[iso_code]],iso_code!B:C,2,FALSE)</f>
        <v>SEN</v>
      </c>
      <c r="D198" s="18" t="str">
        <f>VLOOKUP(Table4[[#This Row],[iso_code]],iso_code!G:H,2,FALSE)</f>
        <v>Senegal</v>
      </c>
    </row>
    <row r="199" spans="1:4">
      <c r="A199" s="18">
        <v>4</v>
      </c>
      <c r="B199" s="54" t="s">
        <v>2164</v>
      </c>
      <c r="C199" s="58" t="str">
        <f>VLOOKUP(Table4[[#This Row],[iso_code]],iso_code!B:C,2,FALSE)</f>
        <v>SYC</v>
      </c>
      <c r="D199" s="18" t="str">
        <f>VLOOKUP(Table4[[#This Row],[iso_code]],iso_code!G:H,2,FALSE)</f>
        <v>Seychelles</v>
      </c>
    </row>
    <row r="200" spans="1:4">
      <c r="A200" s="18">
        <v>4</v>
      </c>
      <c r="B200" s="54" t="s">
        <v>2046</v>
      </c>
      <c r="C200" s="58" t="str">
        <f>VLOOKUP(Table4[[#This Row],[iso_code]],iso_code!B:C,2,FALSE)</f>
        <v>SLE</v>
      </c>
      <c r="D200" s="18" t="str">
        <f>VLOOKUP(Table4[[#This Row],[iso_code]],iso_code!G:H,2,FALSE)</f>
        <v>Sierra Leone</v>
      </c>
    </row>
    <row r="201" spans="1:4">
      <c r="A201" s="18">
        <v>4</v>
      </c>
      <c r="B201" s="54" t="s">
        <v>2165</v>
      </c>
      <c r="C201" s="58" t="str">
        <f>VLOOKUP(Table4[[#This Row],[iso_code]],iso_code!B:C,2,FALSE)</f>
        <v>SOM</v>
      </c>
      <c r="D201" s="18" t="str">
        <f>VLOOKUP(Table4[[#This Row],[iso_code]],iso_code!G:H,2,FALSE)</f>
        <v>Somalia</v>
      </c>
    </row>
    <row r="202" spans="1:4">
      <c r="A202" s="18">
        <v>4</v>
      </c>
      <c r="B202" s="54" t="s">
        <v>608</v>
      </c>
      <c r="C202" s="58" t="str">
        <f>VLOOKUP(Table4[[#This Row],[iso_code]],iso_code!B:C,2,FALSE)</f>
        <v>ZAF</v>
      </c>
      <c r="D202" s="18" t="str">
        <f>VLOOKUP(Table4[[#This Row],[iso_code]],iso_code!G:H,2,FALSE)</f>
        <v>South Africa</v>
      </c>
    </row>
    <row r="203" spans="1:4">
      <c r="A203" s="18">
        <v>4</v>
      </c>
      <c r="B203" s="54" t="s">
        <v>2166</v>
      </c>
      <c r="C203" s="58" t="str">
        <f>VLOOKUP(Table4[[#This Row],[iso_code]],iso_code!B:C,2,FALSE)</f>
        <v>SSD</v>
      </c>
      <c r="D203" s="18" t="str">
        <f>VLOOKUP(Table4[[#This Row],[iso_code]],iso_code!G:H,2,FALSE)</f>
        <v>South Sudan</v>
      </c>
    </row>
    <row r="204" spans="1:4">
      <c r="A204" s="18">
        <v>4</v>
      </c>
      <c r="B204" s="54" t="s">
        <v>2167</v>
      </c>
      <c r="C204" s="58" t="str">
        <f>VLOOKUP(Table4[[#This Row],[iso_code]],iso_code!B:C,2,FALSE)</f>
        <v>SDN</v>
      </c>
      <c r="D204" s="18" t="str">
        <f>VLOOKUP(Table4[[#This Row],[iso_code]],iso_code!G:H,2,FALSE)</f>
        <v>Sudan (the)</v>
      </c>
    </row>
    <row r="205" spans="1:4">
      <c r="A205" s="18">
        <v>4</v>
      </c>
      <c r="B205" s="54" t="s">
        <v>842</v>
      </c>
      <c r="C205" s="58" t="str">
        <f>VLOOKUP(Table4[[#This Row],[iso_code]],iso_code!B:C,2,FALSE)</f>
        <v>TZA</v>
      </c>
      <c r="D205" s="18" t="str">
        <f>VLOOKUP(Table4[[#This Row],[iso_code]],iso_code!G:H,2,FALSE)</f>
        <v>Tanzania, United Republic of</v>
      </c>
    </row>
    <row r="206" spans="1:4">
      <c r="A206" s="18">
        <v>4</v>
      </c>
      <c r="B206" s="54" t="s">
        <v>1968</v>
      </c>
      <c r="C206" s="58" t="str">
        <f>VLOOKUP(Table4[[#This Row],[iso_code]],iso_code!B:C,2,FALSE)</f>
        <v>TGO</v>
      </c>
      <c r="D206" s="18" t="str">
        <f>VLOOKUP(Table4[[#This Row],[iso_code]],iso_code!G:H,2,FALSE)</f>
        <v>Togo</v>
      </c>
    </row>
    <row r="207" spans="1:4">
      <c r="A207" s="18">
        <v>4</v>
      </c>
      <c r="B207" s="18" t="s">
        <v>935</v>
      </c>
      <c r="C207" s="58" t="str">
        <f>VLOOKUP(Table4[[#This Row],[iso_code]],iso_code!B:C,2,FALSE)</f>
        <v>TUN</v>
      </c>
      <c r="D207" s="18" t="str">
        <f>VLOOKUP(Table4[[#This Row],[iso_code]],iso_code!G:H,2,FALSE)</f>
        <v>Tunisia</v>
      </c>
    </row>
    <row r="208" spans="1:4">
      <c r="A208" s="18">
        <v>4</v>
      </c>
      <c r="B208" s="18" t="s">
        <v>1443</v>
      </c>
      <c r="C208" s="58" t="str">
        <f>VLOOKUP(Table4[[#This Row],[iso_code]],iso_code!B:C,2,FALSE)</f>
        <v>UGA</v>
      </c>
      <c r="D208" s="18" t="str">
        <f>VLOOKUP(Table4[[#This Row],[iso_code]],iso_code!G:H,2,FALSE)</f>
        <v>Uganda</v>
      </c>
    </row>
    <row r="209" spans="1:4">
      <c r="A209" s="18">
        <v>4</v>
      </c>
      <c r="B209" s="18" t="s">
        <v>737</v>
      </c>
      <c r="C209" s="58" t="str">
        <f>VLOOKUP(Table4[[#This Row],[iso_code]],iso_code!B:C,2,FALSE)</f>
        <v>ZMB</v>
      </c>
      <c r="D209" s="18" t="str">
        <f>VLOOKUP(Table4[[#This Row],[iso_code]],iso_code!G:H,2,FALSE)</f>
        <v>Zambia</v>
      </c>
    </row>
    <row r="210" spans="1:4">
      <c r="A210" s="18">
        <v>4</v>
      </c>
      <c r="B210" s="18" t="s">
        <v>2169</v>
      </c>
      <c r="C210" s="58" t="str">
        <f>VLOOKUP(Table4[[#This Row],[iso_code]],iso_code!B:C,2,FALSE)</f>
        <v>ZWE</v>
      </c>
      <c r="D210" s="18" t="str">
        <f>VLOOKUP(Table4[[#This Row],[iso_code]],iso_code!G:H,2,FALSE)</f>
        <v>Zimbabwe</v>
      </c>
    </row>
    <row r="211" spans="1:4">
      <c r="A211" s="18">
        <v>5</v>
      </c>
      <c r="B211" s="59" t="s">
        <v>2143</v>
      </c>
      <c r="C211" s="58" t="str">
        <f>VLOOKUP(Table4[[#This Row],[iso_code]],iso_code!B:C,2,FALSE)</f>
        <v>AGO</v>
      </c>
      <c r="D211" s="18" t="str">
        <f>VLOOKUP(Table4[[#This Row],[iso_code]],iso_code!G:H,2,FALSE)</f>
        <v>Angola</v>
      </c>
    </row>
    <row r="212" spans="1:4">
      <c r="A212" s="18">
        <v>5</v>
      </c>
      <c r="B212" s="59" t="s">
        <v>2145</v>
      </c>
      <c r="C212" s="58" t="str">
        <f>VLOOKUP(Table4[[#This Row],[iso_code]],iso_code!B:C,2,FALSE)</f>
        <v>BFA</v>
      </c>
      <c r="D212" s="18" t="str">
        <f>VLOOKUP(Table4[[#This Row],[iso_code]],iso_code!G:H,2,FALSE)</f>
        <v>Burkina Faso</v>
      </c>
    </row>
    <row r="213" spans="1:4">
      <c r="A213" s="18">
        <v>5</v>
      </c>
      <c r="B213" s="59" t="s">
        <v>2146</v>
      </c>
      <c r="C213" s="58" t="str">
        <f>VLOOKUP(Table4[[#This Row],[iso_code]],iso_code!B:C,2,FALSE)</f>
        <v>BDI</v>
      </c>
      <c r="D213" s="18" t="str">
        <f>VLOOKUP(Table4[[#This Row],[iso_code]],iso_code!G:H,2,FALSE)</f>
        <v>Burundi</v>
      </c>
    </row>
    <row r="214" spans="1:4">
      <c r="A214" s="18">
        <v>5</v>
      </c>
      <c r="B214" s="59" t="s">
        <v>2144</v>
      </c>
      <c r="C214" s="58" t="str">
        <f>VLOOKUP(Table4[[#This Row],[iso_code]],iso_code!B:C,2,FALSE)</f>
        <v>BEN</v>
      </c>
      <c r="D214" s="18" t="str">
        <f>VLOOKUP(Table4[[#This Row],[iso_code]],iso_code!G:H,2,FALSE)</f>
        <v>Benin</v>
      </c>
    </row>
    <row r="215" spans="1:4">
      <c r="A215" s="18">
        <v>5</v>
      </c>
      <c r="B215" s="59" t="s">
        <v>1787</v>
      </c>
      <c r="C215" s="58" t="str">
        <f>VLOOKUP(Table4[[#This Row],[iso_code]],iso_code!B:C,2,FALSE)</f>
        <v>BWA</v>
      </c>
      <c r="D215" s="18" t="str">
        <f>VLOOKUP(Table4[[#This Row],[iso_code]],iso_code!G:H,2,FALSE)</f>
        <v>Botswana</v>
      </c>
    </row>
    <row r="216" spans="1:4">
      <c r="A216" s="18">
        <v>5</v>
      </c>
      <c r="B216" s="59" t="s">
        <v>1976</v>
      </c>
      <c r="C216" s="58" t="str">
        <f>VLOOKUP(Table4[[#This Row],[iso_code]],iso_code!B:C,2,FALSE)</f>
        <v>COD</v>
      </c>
      <c r="D216" s="18" t="str">
        <f>VLOOKUP(Table4[[#This Row],[iso_code]],iso_code!G:H,2,FALSE)</f>
        <v>Congo (the Democratic Republic of the)</v>
      </c>
    </row>
    <row r="217" spans="1:4">
      <c r="A217" s="18">
        <v>5</v>
      </c>
      <c r="B217" s="59" t="s">
        <v>1632</v>
      </c>
      <c r="C217" s="58" t="str">
        <f>VLOOKUP(Table4[[#This Row],[iso_code]],iso_code!B:C,2,FALSE)</f>
        <v>CAF</v>
      </c>
      <c r="D217" s="18" t="str">
        <f>VLOOKUP(Table4[[#This Row],[iso_code]],iso_code!G:H,2,FALSE)</f>
        <v>Central African Republic (the)</v>
      </c>
    </row>
    <row r="218" spans="1:4">
      <c r="A218" s="18">
        <v>5</v>
      </c>
      <c r="B218" s="59" t="s">
        <v>2149</v>
      </c>
      <c r="C218" s="58" t="str">
        <f>VLOOKUP(Table4[[#This Row],[iso_code]],iso_code!B:C,2,FALSE)</f>
        <v>COG</v>
      </c>
      <c r="D218" s="18" t="str">
        <f>VLOOKUP(Table4[[#This Row],[iso_code]],iso_code!G:H,2,FALSE)</f>
        <v>Congo (the)</v>
      </c>
    </row>
    <row r="219" spans="1:4">
      <c r="A219" s="18">
        <v>5</v>
      </c>
      <c r="B219" s="59" t="s">
        <v>2157</v>
      </c>
      <c r="C219" s="58" t="str">
        <f>VLOOKUP(Table4[[#This Row],[iso_code]],iso_code!B:C,2,FALSE)</f>
        <v>CIV</v>
      </c>
      <c r="D219" s="18" t="str">
        <f>VLOOKUP(Table4[[#This Row],[iso_code]],iso_code!G:H,2,FALSE)</f>
        <v>Côte d'Ivoire</v>
      </c>
    </row>
    <row r="220" spans="1:4">
      <c r="A220" s="18">
        <v>5</v>
      </c>
      <c r="B220" s="59" t="s">
        <v>285</v>
      </c>
      <c r="C220" s="58" t="str">
        <f>VLOOKUP(Table4[[#This Row],[iso_code]],iso_code!B:C,2,FALSE)</f>
        <v>CMR</v>
      </c>
      <c r="D220" s="18" t="str">
        <f>VLOOKUP(Table4[[#This Row],[iso_code]],iso_code!G:H,2,FALSE)</f>
        <v>Cameroon</v>
      </c>
    </row>
    <row r="221" spans="1:4">
      <c r="A221" s="18">
        <v>5</v>
      </c>
      <c r="B221" s="59" t="s">
        <v>2150</v>
      </c>
      <c r="C221" s="58" t="str">
        <f>VLOOKUP(Table4[[#This Row],[iso_code]],iso_code!B:C,2,FALSE)</f>
        <v>DJI</v>
      </c>
      <c r="D221" s="18" t="str">
        <f>VLOOKUP(Table4[[#This Row],[iso_code]],iso_code!G:H,2,FALSE)</f>
        <v>Djibouti</v>
      </c>
    </row>
    <row r="222" spans="1:4">
      <c r="A222" s="18">
        <v>5</v>
      </c>
      <c r="B222" s="59" t="s">
        <v>790</v>
      </c>
      <c r="C222" s="58" t="str">
        <f>VLOOKUP(Table4[[#This Row],[iso_code]],iso_code!B:C,2,FALSE)</f>
        <v>DZA</v>
      </c>
      <c r="D222" s="18" t="str">
        <f>VLOOKUP(Table4[[#This Row],[iso_code]],iso_code!G:H,2,FALSE)</f>
        <v>Algeria</v>
      </c>
    </row>
    <row r="223" spans="1:4">
      <c r="A223" s="18">
        <v>5</v>
      </c>
      <c r="B223" s="59" t="s">
        <v>840</v>
      </c>
      <c r="C223" s="58" t="str">
        <f>VLOOKUP(Table4[[#This Row],[iso_code]],iso_code!B:C,2,FALSE)</f>
        <v>EGY</v>
      </c>
      <c r="D223" s="18" t="str">
        <f>VLOOKUP(Table4[[#This Row],[iso_code]],iso_code!G:H,2,FALSE)</f>
        <v>Egypt</v>
      </c>
    </row>
    <row r="224" spans="1:4">
      <c r="A224" s="18">
        <v>5</v>
      </c>
      <c r="B224" s="59" t="s">
        <v>2152</v>
      </c>
      <c r="C224" s="58" t="str">
        <f>VLOOKUP(Table4[[#This Row],[iso_code]],iso_code!B:C,2,FALSE)</f>
        <v>ERI</v>
      </c>
      <c r="D224" s="18" t="str">
        <f>VLOOKUP(Table4[[#This Row],[iso_code]],iso_code!G:H,2,FALSE)</f>
        <v>Eritrea</v>
      </c>
    </row>
    <row r="225" spans="1:4">
      <c r="A225" s="18">
        <v>5</v>
      </c>
      <c r="B225" s="59" t="s">
        <v>194</v>
      </c>
      <c r="C225" s="58" t="str">
        <f>VLOOKUP(Table4[[#This Row],[iso_code]],iso_code!B:C,2,FALSE)</f>
        <v>ETH</v>
      </c>
      <c r="D225" s="18" t="str">
        <f>VLOOKUP(Table4[[#This Row],[iso_code]],iso_code!G:H,2,FALSE)</f>
        <v>Ethiopia</v>
      </c>
    </row>
    <row r="226" spans="1:4">
      <c r="A226" s="18">
        <v>5</v>
      </c>
      <c r="B226" s="59" t="s">
        <v>2153</v>
      </c>
      <c r="C226" s="58" t="str">
        <f>VLOOKUP(Table4[[#This Row],[iso_code]],iso_code!B:C,2,FALSE)</f>
        <v>GAB</v>
      </c>
      <c r="D226" s="18" t="str">
        <f>VLOOKUP(Table4[[#This Row],[iso_code]],iso_code!G:H,2,FALSE)</f>
        <v>Gabon</v>
      </c>
    </row>
    <row r="227" spans="1:4">
      <c r="A227" s="18">
        <v>5</v>
      </c>
      <c r="B227" s="59" t="s">
        <v>250</v>
      </c>
      <c r="C227" s="58" t="str">
        <f>VLOOKUP(Table4[[#This Row],[iso_code]],iso_code!B:C,2,FALSE)</f>
        <v>GHA</v>
      </c>
      <c r="D227" s="18" t="str">
        <f>VLOOKUP(Table4[[#This Row],[iso_code]],iso_code!G:H,2,FALSE)</f>
        <v>Ghana</v>
      </c>
    </row>
    <row r="228" spans="1:4">
      <c r="A228" s="18">
        <v>5</v>
      </c>
      <c r="B228" s="59" t="s">
        <v>2154</v>
      </c>
      <c r="C228" s="58" t="str">
        <f>VLOOKUP(Table4[[#This Row],[iso_code]],iso_code!B:C,2,FALSE)</f>
        <v>GMB</v>
      </c>
      <c r="D228" s="18" t="str">
        <f>VLOOKUP(Table4[[#This Row],[iso_code]],iso_code!G:H,2,FALSE)</f>
        <v>Gambia (the)</v>
      </c>
    </row>
    <row r="229" spans="1:4">
      <c r="A229" s="18">
        <v>5</v>
      </c>
      <c r="B229" s="59" t="s">
        <v>2155</v>
      </c>
      <c r="C229" s="58" t="str">
        <f>VLOOKUP(Table4[[#This Row],[iso_code]],iso_code!B:C,2,FALSE)</f>
        <v>GIN</v>
      </c>
      <c r="D229" s="18" t="str">
        <f>VLOOKUP(Table4[[#This Row],[iso_code]],iso_code!G:H,2,FALSE)</f>
        <v>Guinea</v>
      </c>
    </row>
    <row r="230" spans="1:4">
      <c r="A230" s="18">
        <v>5</v>
      </c>
      <c r="B230" s="59" t="s">
        <v>2151</v>
      </c>
      <c r="C230" s="58" t="str">
        <f>VLOOKUP(Table4[[#This Row],[iso_code]],iso_code!B:C,2,FALSE)</f>
        <v>GNQ</v>
      </c>
      <c r="D230" s="18" t="str">
        <f>VLOOKUP(Table4[[#This Row],[iso_code]],iso_code!G:H,2,FALSE)</f>
        <v>Equatorial Guinea</v>
      </c>
    </row>
    <row r="231" spans="1:4">
      <c r="A231" s="18">
        <v>5</v>
      </c>
      <c r="B231" s="59" t="s">
        <v>2156</v>
      </c>
      <c r="C231" s="58" t="str">
        <f>VLOOKUP(Table4[[#This Row],[iso_code]],iso_code!B:C,2,FALSE)</f>
        <v>GNB</v>
      </c>
      <c r="D231" s="18" t="str">
        <f>VLOOKUP(Table4[[#This Row],[iso_code]],iso_code!G:H,2,FALSE)</f>
        <v>Guinea-Bissau</v>
      </c>
    </row>
    <row r="232" spans="1:4">
      <c r="A232" s="18">
        <v>5</v>
      </c>
      <c r="B232" s="59" t="s">
        <v>428</v>
      </c>
      <c r="C232" s="58" t="str">
        <f>VLOOKUP(Table4[[#This Row],[iso_code]],iso_code!B:C,2,FALSE)</f>
        <v>KEN</v>
      </c>
      <c r="D232" s="18" t="str">
        <f>VLOOKUP(Table4[[#This Row],[iso_code]],iso_code!G:H,2,FALSE)</f>
        <v>Kenya</v>
      </c>
    </row>
    <row r="233" spans="1:4">
      <c r="A233" s="18">
        <v>5</v>
      </c>
      <c r="B233" s="59" t="s">
        <v>2159</v>
      </c>
      <c r="C233" s="58" t="str">
        <f>VLOOKUP(Table4[[#This Row],[iso_code]],iso_code!B:C,2,FALSE)</f>
        <v>LBR</v>
      </c>
      <c r="D233" s="18" t="str">
        <f>VLOOKUP(Table4[[#This Row],[iso_code]],iso_code!G:H,2,FALSE)</f>
        <v>Liberia</v>
      </c>
    </row>
    <row r="234" spans="1:4">
      <c r="A234" s="18">
        <v>5</v>
      </c>
      <c r="B234" s="59" t="s">
        <v>2158</v>
      </c>
      <c r="C234" s="58" t="str">
        <f>VLOOKUP(Table4[[#This Row],[iso_code]],iso_code!B:C,2,FALSE)</f>
        <v>LSO</v>
      </c>
      <c r="D234" s="18" t="str">
        <f>VLOOKUP(Table4[[#This Row],[iso_code]],iso_code!G:H,2,FALSE)</f>
        <v>Lesotho</v>
      </c>
    </row>
    <row r="235" spans="1:4">
      <c r="A235" s="18">
        <v>5</v>
      </c>
      <c r="B235" s="59" t="s">
        <v>1944</v>
      </c>
      <c r="C235" s="58" t="str">
        <f>VLOOKUP(Table4[[#This Row],[iso_code]],iso_code!B:C,2,FALSE)</f>
        <v>LBY</v>
      </c>
      <c r="D235" s="18" t="str">
        <f>VLOOKUP(Table4[[#This Row],[iso_code]],iso_code!G:H,2,FALSE)</f>
        <v>Libya</v>
      </c>
    </row>
    <row r="236" spans="1:4">
      <c r="A236" s="18">
        <v>5</v>
      </c>
      <c r="B236" s="59" t="s">
        <v>509</v>
      </c>
      <c r="C236" s="58" t="str">
        <f>VLOOKUP(Table4[[#This Row],[iso_code]],iso_code!B:C,2,FALSE)</f>
        <v>MAR</v>
      </c>
      <c r="D236" s="18" t="str">
        <f>VLOOKUP(Table4[[#This Row],[iso_code]],iso_code!G:H,2,FALSE)</f>
        <v>Morocco</v>
      </c>
    </row>
    <row r="237" spans="1:4">
      <c r="A237" s="18">
        <v>5</v>
      </c>
      <c r="B237" s="59" t="s">
        <v>2161</v>
      </c>
      <c r="C237" s="58" t="str">
        <f>VLOOKUP(Table4[[#This Row],[iso_code]],iso_code!B:C,2,FALSE)</f>
        <v>MLI</v>
      </c>
      <c r="D237" s="18" t="str">
        <f>VLOOKUP(Table4[[#This Row],[iso_code]],iso_code!G:H,2,FALSE)</f>
        <v>Mali</v>
      </c>
    </row>
    <row r="238" spans="1:4">
      <c r="A238" s="18">
        <v>5</v>
      </c>
      <c r="B238" s="59" t="s">
        <v>2062</v>
      </c>
      <c r="C238" s="58" t="str">
        <f>VLOOKUP(Table4[[#This Row],[iso_code]],iso_code!B:C,2,FALSE)</f>
        <v>MRT</v>
      </c>
      <c r="D238" s="18" t="str">
        <f>VLOOKUP(Table4[[#This Row],[iso_code]],iso_code!G:H,2,FALSE)</f>
        <v>Mauritania</v>
      </c>
    </row>
    <row r="239" spans="1:4">
      <c r="A239" s="18">
        <v>5</v>
      </c>
      <c r="B239" s="59" t="s">
        <v>1147</v>
      </c>
      <c r="C239" s="58" t="str">
        <f>VLOOKUP(Table4[[#This Row],[iso_code]],iso_code!B:C,2,FALSE)</f>
        <v>MWI</v>
      </c>
      <c r="D239" s="18" t="str">
        <f>VLOOKUP(Table4[[#This Row],[iso_code]],iso_code!G:H,2,FALSE)</f>
        <v>Malawi</v>
      </c>
    </row>
    <row r="240" spans="1:4">
      <c r="A240" s="18">
        <v>5</v>
      </c>
      <c r="B240" s="59" t="s">
        <v>1431</v>
      </c>
      <c r="C240" s="58" t="str">
        <f>VLOOKUP(Table4[[#This Row],[iso_code]],iso_code!B:C,2,FALSE)</f>
        <v>MOZ</v>
      </c>
      <c r="D240" s="18" t="str">
        <f>VLOOKUP(Table4[[#This Row],[iso_code]],iso_code!G:H,2,FALSE)</f>
        <v>Mozambique</v>
      </c>
    </row>
    <row r="241" spans="1:4">
      <c r="A241" s="18">
        <v>5</v>
      </c>
      <c r="B241" s="59" t="s">
        <v>2022</v>
      </c>
      <c r="C241" s="58" t="str">
        <f>VLOOKUP(Table4[[#This Row],[iso_code]],iso_code!B:C,2,FALSE)</f>
        <v>NAM</v>
      </c>
      <c r="D241" s="18" t="str">
        <f>VLOOKUP(Table4[[#This Row],[iso_code]],iso_code!G:H,2,FALSE)</f>
        <v>Namibia</v>
      </c>
    </row>
    <row r="242" spans="1:4">
      <c r="A242" s="18">
        <v>5</v>
      </c>
      <c r="B242" s="59" t="s">
        <v>988</v>
      </c>
      <c r="C242" s="58" t="str">
        <f>VLOOKUP(Table4[[#This Row],[iso_code]],iso_code!B:C,2,FALSE)</f>
        <v>NER</v>
      </c>
      <c r="D242" s="18" t="str">
        <f>VLOOKUP(Table4[[#This Row],[iso_code]],iso_code!G:H,2,FALSE)</f>
        <v>Niger (the)</v>
      </c>
    </row>
    <row r="243" spans="1:4">
      <c r="A243" s="18">
        <v>5</v>
      </c>
      <c r="B243" s="59" t="s">
        <v>1215</v>
      </c>
      <c r="C243" s="58" t="str">
        <f>VLOOKUP(Table4[[#This Row],[iso_code]],iso_code!B:C,2,FALSE)</f>
        <v>NGA</v>
      </c>
      <c r="D243" s="18" t="str">
        <f>VLOOKUP(Table4[[#This Row],[iso_code]],iso_code!G:H,2,FALSE)</f>
        <v>Nigeria</v>
      </c>
    </row>
    <row r="244" spans="1:4">
      <c r="A244" s="18">
        <v>5</v>
      </c>
      <c r="B244" s="59" t="s">
        <v>2162</v>
      </c>
      <c r="C244" s="58" t="str">
        <f>VLOOKUP(Table4[[#This Row],[iso_code]],iso_code!B:C,2,FALSE)</f>
        <v>RWA</v>
      </c>
      <c r="D244" s="18" t="str">
        <f>VLOOKUP(Table4[[#This Row],[iso_code]],iso_code!G:H,2,FALSE)</f>
        <v>Rwanda</v>
      </c>
    </row>
    <row r="245" spans="1:4">
      <c r="A245" s="18">
        <v>5</v>
      </c>
      <c r="B245" s="59" t="s">
        <v>2167</v>
      </c>
      <c r="C245" s="58" t="str">
        <f>VLOOKUP(Table4[[#This Row],[iso_code]],iso_code!B:C,2,FALSE)</f>
        <v>SDN</v>
      </c>
      <c r="D245" s="18" t="str">
        <f>VLOOKUP(Table4[[#This Row],[iso_code]],iso_code!G:H,2,FALSE)</f>
        <v>Sudan (the)</v>
      </c>
    </row>
    <row r="246" spans="1:4">
      <c r="A246" s="18">
        <v>5</v>
      </c>
      <c r="B246" s="59" t="s">
        <v>2046</v>
      </c>
      <c r="C246" s="58" t="str">
        <f>VLOOKUP(Table4[[#This Row],[iso_code]],iso_code!B:C,2,FALSE)</f>
        <v>SLE</v>
      </c>
      <c r="D246" s="18" t="str">
        <f>VLOOKUP(Table4[[#This Row],[iso_code]],iso_code!G:H,2,FALSE)</f>
        <v>Sierra Leone</v>
      </c>
    </row>
    <row r="247" spans="1:4">
      <c r="A247" s="18">
        <v>5</v>
      </c>
      <c r="B247" s="59" t="s">
        <v>1657</v>
      </c>
      <c r="C247" s="58" t="str">
        <f>VLOOKUP(Table4[[#This Row],[iso_code]],iso_code!B:C,2,FALSE)</f>
        <v>SEN</v>
      </c>
      <c r="D247" s="18" t="str">
        <f>VLOOKUP(Table4[[#This Row],[iso_code]],iso_code!G:H,2,FALSE)</f>
        <v>Senegal</v>
      </c>
    </row>
    <row r="248" spans="1:4">
      <c r="A248" s="18">
        <v>5</v>
      </c>
      <c r="B248" s="59" t="s">
        <v>2165</v>
      </c>
      <c r="C248" s="58" t="str">
        <f>VLOOKUP(Table4[[#This Row],[iso_code]],iso_code!B:C,2,FALSE)</f>
        <v>SOM</v>
      </c>
      <c r="D248" s="18" t="str">
        <f>VLOOKUP(Table4[[#This Row],[iso_code]],iso_code!G:H,2,FALSE)</f>
        <v>Somalia</v>
      </c>
    </row>
    <row r="249" spans="1:4">
      <c r="A249" s="18">
        <v>5</v>
      </c>
      <c r="B249" s="59" t="s">
        <v>2168</v>
      </c>
      <c r="C249" s="58" t="str">
        <f>VLOOKUP(Table4[[#This Row],[iso_code]],iso_code!B:C,2,FALSE)</f>
        <v>SWZ</v>
      </c>
      <c r="D249" s="18" t="str">
        <f>VLOOKUP(Table4[[#This Row],[iso_code]],iso_code!G:H,2,FALSE)</f>
        <v>Eswatini</v>
      </c>
    </row>
    <row r="250" spans="1:4">
      <c r="A250" s="18">
        <v>5</v>
      </c>
      <c r="B250" s="59" t="s">
        <v>2147</v>
      </c>
      <c r="C250" s="58" t="str">
        <f>VLOOKUP(Table4[[#This Row],[iso_code]],iso_code!B:C,2,FALSE)</f>
        <v>TCD</v>
      </c>
      <c r="D250" s="18" t="str">
        <f>VLOOKUP(Table4[[#This Row],[iso_code]],iso_code!G:H,2,FALSE)</f>
        <v>Chad</v>
      </c>
    </row>
    <row r="251" spans="1:4">
      <c r="A251" s="18">
        <v>5</v>
      </c>
      <c r="B251" s="59" t="s">
        <v>1968</v>
      </c>
      <c r="C251" s="58" t="str">
        <f>VLOOKUP(Table4[[#This Row],[iso_code]],iso_code!B:C,2,FALSE)</f>
        <v>TGO</v>
      </c>
      <c r="D251" s="18" t="str">
        <f>VLOOKUP(Table4[[#This Row],[iso_code]],iso_code!G:H,2,FALSE)</f>
        <v>Togo</v>
      </c>
    </row>
    <row r="252" spans="1:4">
      <c r="A252" s="18">
        <v>5</v>
      </c>
      <c r="B252" s="59" t="s">
        <v>935</v>
      </c>
      <c r="C252" s="58" t="str">
        <f>VLOOKUP(Table4[[#This Row],[iso_code]],iso_code!B:C,2,FALSE)</f>
        <v>TUN</v>
      </c>
      <c r="D252" s="18" t="str">
        <f>VLOOKUP(Table4[[#This Row],[iso_code]],iso_code!G:H,2,FALSE)</f>
        <v>Tunisia</v>
      </c>
    </row>
    <row r="253" spans="1:4">
      <c r="A253" s="18">
        <v>5</v>
      </c>
      <c r="B253" s="59" t="s">
        <v>842</v>
      </c>
      <c r="C253" s="58" t="str">
        <f>VLOOKUP(Table4[[#This Row],[iso_code]],iso_code!B:C,2,FALSE)</f>
        <v>TZA</v>
      </c>
      <c r="D253" s="18" t="str">
        <f>VLOOKUP(Table4[[#This Row],[iso_code]],iso_code!G:H,2,FALSE)</f>
        <v>Tanzania, United Republic of</v>
      </c>
    </row>
    <row r="254" spans="1:4">
      <c r="A254" s="18">
        <v>5</v>
      </c>
      <c r="B254" s="59" t="s">
        <v>1443</v>
      </c>
      <c r="C254" s="58" t="str">
        <f>VLOOKUP(Table4[[#This Row],[iso_code]],iso_code!B:C,2,FALSE)</f>
        <v>UGA</v>
      </c>
      <c r="D254" s="18" t="str">
        <f>VLOOKUP(Table4[[#This Row],[iso_code]],iso_code!G:H,2,FALSE)</f>
        <v>Uganda</v>
      </c>
    </row>
    <row r="255" spans="1:4">
      <c r="A255" s="18">
        <v>5</v>
      </c>
      <c r="B255" s="59" t="s">
        <v>608</v>
      </c>
      <c r="C255" s="58" t="str">
        <f>VLOOKUP(Table4[[#This Row],[iso_code]],iso_code!B:C,2,FALSE)</f>
        <v>ZAF</v>
      </c>
      <c r="D255" s="18" t="str">
        <f>VLOOKUP(Table4[[#This Row],[iso_code]],iso_code!G:H,2,FALSE)</f>
        <v>South Africa</v>
      </c>
    </row>
    <row r="256" spans="1:4">
      <c r="A256" s="18">
        <v>5</v>
      </c>
      <c r="B256" s="59" t="s">
        <v>737</v>
      </c>
      <c r="C256" s="58" t="str">
        <f>VLOOKUP(Table4[[#This Row],[iso_code]],iso_code!B:C,2,FALSE)</f>
        <v>ZMB</v>
      </c>
      <c r="D256" s="18" t="str">
        <f>VLOOKUP(Table4[[#This Row],[iso_code]],iso_code!G:H,2,FALSE)</f>
        <v>Zambia</v>
      </c>
    </row>
    <row r="257" spans="1:4">
      <c r="A257" s="18">
        <v>5</v>
      </c>
      <c r="B257" s="59" t="s">
        <v>2169</v>
      </c>
      <c r="C257" s="58" t="str">
        <f>VLOOKUP(Table4[[#This Row],[iso_code]],iso_code!B:C,2,FALSE)</f>
        <v>ZWE</v>
      </c>
      <c r="D257" s="18" t="str">
        <f>VLOOKUP(Table4[[#This Row],[iso_code]],iso_code!G:H,2,FALSE)</f>
        <v>Zimbabwe</v>
      </c>
    </row>
    <row r="258" spans="1:4">
      <c r="A258" s="18">
        <v>6</v>
      </c>
      <c r="B258" s="54" t="s">
        <v>790</v>
      </c>
      <c r="C258" s="58" t="str">
        <f>VLOOKUP(Table4[[#This Row],[iso_code]],iso_code!B:C,2,FALSE)</f>
        <v>DZA</v>
      </c>
      <c r="D258" s="18" t="str">
        <f>VLOOKUP(Table4[[#This Row],[iso_code]],iso_code!G:H,2,FALSE)</f>
        <v>Algeria</v>
      </c>
    </row>
    <row r="259" spans="1:4">
      <c r="A259" s="18">
        <v>6</v>
      </c>
      <c r="B259" s="54" t="s">
        <v>2143</v>
      </c>
      <c r="C259" s="58" t="str">
        <f>VLOOKUP(Table4[[#This Row],[iso_code]],iso_code!B:C,2,FALSE)</f>
        <v>AGO</v>
      </c>
      <c r="D259" s="18" t="str">
        <f>VLOOKUP(Table4[[#This Row],[iso_code]],iso_code!G:H,2,FALSE)</f>
        <v>Angola</v>
      </c>
    </row>
    <row r="260" spans="1:4">
      <c r="A260" s="18">
        <v>6</v>
      </c>
      <c r="B260" s="54" t="s">
        <v>2144</v>
      </c>
      <c r="C260" s="58" t="str">
        <f>VLOOKUP(Table4[[#This Row],[iso_code]],iso_code!B:C,2,FALSE)</f>
        <v>BEN</v>
      </c>
      <c r="D260" s="18" t="str">
        <f>VLOOKUP(Table4[[#This Row],[iso_code]],iso_code!G:H,2,FALSE)</f>
        <v>Benin</v>
      </c>
    </row>
    <row r="261" spans="1:4">
      <c r="A261" s="18">
        <v>6</v>
      </c>
      <c r="B261" s="54" t="s">
        <v>1787</v>
      </c>
      <c r="C261" s="58" t="str">
        <f>VLOOKUP(Table4[[#This Row],[iso_code]],iso_code!B:C,2,FALSE)</f>
        <v>BWA</v>
      </c>
      <c r="D261" s="18" t="str">
        <f>VLOOKUP(Table4[[#This Row],[iso_code]],iso_code!G:H,2,FALSE)</f>
        <v>Botswana</v>
      </c>
    </row>
    <row r="262" spans="1:4">
      <c r="A262" s="18">
        <v>6</v>
      </c>
      <c r="B262" s="54" t="s">
        <v>2145</v>
      </c>
      <c r="C262" s="58" t="str">
        <f>VLOOKUP(Table4[[#This Row],[iso_code]],iso_code!B:C,2,FALSE)</f>
        <v>BFA</v>
      </c>
      <c r="D262" s="18" t="str">
        <f>VLOOKUP(Table4[[#This Row],[iso_code]],iso_code!G:H,2,FALSE)</f>
        <v>Burkina Faso</v>
      </c>
    </row>
    <row r="263" spans="1:4">
      <c r="A263" s="18">
        <v>6</v>
      </c>
      <c r="B263" s="54" t="s">
        <v>2146</v>
      </c>
      <c r="C263" s="58" t="str">
        <f>VLOOKUP(Table4[[#This Row],[iso_code]],iso_code!B:C,2,FALSE)</f>
        <v>BDI</v>
      </c>
      <c r="D263" s="18" t="str">
        <f>VLOOKUP(Table4[[#This Row],[iso_code]],iso_code!G:H,2,FALSE)</f>
        <v>Burundi</v>
      </c>
    </row>
    <row r="264" spans="1:4">
      <c r="A264" s="18">
        <v>6</v>
      </c>
      <c r="B264" s="54" t="s">
        <v>285</v>
      </c>
      <c r="C264" s="58" t="str">
        <f>VLOOKUP(Table4[[#This Row],[iso_code]],iso_code!B:C,2,FALSE)</f>
        <v>CMR</v>
      </c>
      <c r="D264" s="18" t="str">
        <f>VLOOKUP(Table4[[#This Row],[iso_code]],iso_code!G:H,2,FALSE)</f>
        <v>Cameroon</v>
      </c>
    </row>
    <row r="265" spans="1:4">
      <c r="A265" s="18">
        <v>6</v>
      </c>
      <c r="B265" s="54" t="s">
        <v>1632</v>
      </c>
      <c r="C265" s="58" t="str">
        <f>VLOOKUP(Table4[[#This Row],[iso_code]],iso_code!B:C,2,FALSE)</f>
        <v>CAF</v>
      </c>
      <c r="D265" s="18" t="str">
        <f>VLOOKUP(Table4[[#This Row],[iso_code]],iso_code!G:H,2,FALSE)</f>
        <v>Central African Republic (the)</v>
      </c>
    </row>
    <row r="266" spans="1:4">
      <c r="A266" s="18">
        <v>6</v>
      </c>
      <c r="B266" s="54" t="s">
        <v>2147</v>
      </c>
      <c r="C266" s="58" t="str">
        <f>VLOOKUP(Table4[[#This Row],[iso_code]],iso_code!B:C,2,FALSE)</f>
        <v>TCD</v>
      </c>
      <c r="D266" s="18" t="str">
        <f>VLOOKUP(Table4[[#This Row],[iso_code]],iso_code!G:H,2,FALSE)</f>
        <v>Chad</v>
      </c>
    </row>
    <row r="267" spans="1:4">
      <c r="A267" s="18">
        <v>6</v>
      </c>
      <c r="B267" s="54" t="s">
        <v>1976</v>
      </c>
      <c r="C267" s="58" t="str">
        <f>VLOOKUP(Table4[[#This Row],[iso_code]],iso_code!B:C,2,FALSE)</f>
        <v>COD</v>
      </c>
      <c r="D267" s="18" t="str">
        <f>VLOOKUP(Table4[[#This Row],[iso_code]],iso_code!G:H,2,FALSE)</f>
        <v>Congo (the Democratic Republic of the)</v>
      </c>
    </row>
    <row r="268" spans="1:4">
      <c r="A268" s="18">
        <v>6</v>
      </c>
      <c r="B268" s="54" t="s">
        <v>2149</v>
      </c>
      <c r="C268" s="58" t="str">
        <f>VLOOKUP(Table4[[#This Row],[iso_code]],iso_code!B:C,2,FALSE)</f>
        <v>COG</v>
      </c>
      <c r="D268" s="18" t="str">
        <f>VLOOKUP(Table4[[#This Row],[iso_code]],iso_code!G:H,2,FALSE)</f>
        <v>Congo (the)</v>
      </c>
    </row>
    <row r="269" spans="1:4">
      <c r="A269" s="18">
        <v>6</v>
      </c>
      <c r="B269" s="54" t="s">
        <v>2150</v>
      </c>
      <c r="C269" s="58" t="str">
        <f>VLOOKUP(Table4[[#This Row],[iso_code]],iso_code!B:C,2,FALSE)</f>
        <v>DJI</v>
      </c>
      <c r="D269" s="18" t="str">
        <f>VLOOKUP(Table4[[#This Row],[iso_code]],iso_code!G:H,2,FALSE)</f>
        <v>Djibouti</v>
      </c>
    </row>
    <row r="270" spans="1:4">
      <c r="A270" s="18">
        <v>6</v>
      </c>
      <c r="B270" s="54" t="s">
        <v>840</v>
      </c>
      <c r="C270" s="58" t="str">
        <f>VLOOKUP(Table4[[#This Row],[iso_code]],iso_code!B:C,2,FALSE)</f>
        <v>EGY</v>
      </c>
      <c r="D270" s="18" t="str">
        <f>VLOOKUP(Table4[[#This Row],[iso_code]],iso_code!G:H,2,FALSE)</f>
        <v>Egypt</v>
      </c>
    </row>
    <row r="271" spans="1:4">
      <c r="A271" s="18">
        <v>6</v>
      </c>
      <c r="B271" s="54" t="s">
        <v>2151</v>
      </c>
      <c r="C271" s="58" t="str">
        <f>VLOOKUP(Table4[[#This Row],[iso_code]],iso_code!B:C,2,FALSE)</f>
        <v>GNQ</v>
      </c>
      <c r="D271" s="18" t="str">
        <f>VLOOKUP(Table4[[#This Row],[iso_code]],iso_code!G:H,2,FALSE)</f>
        <v>Equatorial Guinea</v>
      </c>
    </row>
    <row r="272" spans="1:4">
      <c r="A272" s="18">
        <v>6</v>
      </c>
      <c r="B272" s="54" t="s">
        <v>2152</v>
      </c>
      <c r="C272" s="58" t="str">
        <f>VLOOKUP(Table4[[#This Row],[iso_code]],iso_code!B:C,2,FALSE)</f>
        <v>ERI</v>
      </c>
      <c r="D272" s="18" t="str">
        <f>VLOOKUP(Table4[[#This Row],[iso_code]],iso_code!G:H,2,FALSE)</f>
        <v>Eritrea</v>
      </c>
    </row>
    <row r="273" spans="1:4">
      <c r="A273" s="18">
        <v>6</v>
      </c>
      <c r="B273" s="54" t="s">
        <v>2168</v>
      </c>
      <c r="C273" s="58" t="str">
        <f>VLOOKUP(Table4[[#This Row],[iso_code]],iso_code!B:C,2,FALSE)</f>
        <v>SWZ</v>
      </c>
      <c r="D273" s="18" t="str">
        <f>VLOOKUP(Table4[[#This Row],[iso_code]],iso_code!G:H,2,FALSE)</f>
        <v>Eswatini</v>
      </c>
    </row>
    <row r="274" spans="1:4">
      <c r="A274" s="18">
        <v>6</v>
      </c>
      <c r="B274" s="54" t="s">
        <v>194</v>
      </c>
      <c r="C274" s="58" t="str">
        <f>VLOOKUP(Table4[[#This Row],[iso_code]],iso_code!B:C,2,FALSE)</f>
        <v>ETH</v>
      </c>
      <c r="D274" s="18" t="str">
        <f>VLOOKUP(Table4[[#This Row],[iso_code]],iso_code!G:H,2,FALSE)</f>
        <v>Ethiopia</v>
      </c>
    </row>
    <row r="275" spans="1:4">
      <c r="A275" s="18">
        <v>6</v>
      </c>
      <c r="B275" s="54" t="s">
        <v>2153</v>
      </c>
      <c r="C275" s="58" t="str">
        <f>VLOOKUP(Table4[[#This Row],[iso_code]],iso_code!B:C,2,FALSE)</f>
        <v>GAB</v>
      </c>
      <c r="D275" s="18" t="str">
        <f>VLOOKUP(Table4[[#This Row],[iso_code]],iso_code!G:H,2,FALSE)</f>
        <v>Gabon</v>
      </c>
    </row>
    <row r="276" spans="1:4">
      <c r="A276" s="18">
        <v>6</v>
      </c>
      <c r="B276" s="54" t="s">
        <v>2154</v>
      </c>
      <c r="C276" s="58" t="str">
        <f>VLOOKUP(Table4[[#This Row],[iso_code]],iso_code!B:C,2,FALSE)</f>
        <v>GMB</v>
      </c>
      <c r="D276" s="18" t="str">
        <f>VLOOKUP(Table4[[#This Row],[iso_code]],iso_code!G:H,2,FALSE)</f>
        <v>Gambia (the)</v>
      </c>
    </row>
    <row r="277" spans="1:4">
      <c r="A277" s="18">
        <v>6</v>
      </c>
      <c r="B277" s="54" t="s">
        <v>250</v>
      </c>
      <c r="C277" s="58" t="str">
        <f>VLOOKUP(Table4[[#This Row],[iso_code]],iso_code!B:C,2,FALSE)</f>
        <v>GHA</v>
      </c>
      <c r="D277" s="18" t="str">
        <f>VLOOKUP(Table4[[#This Row],[iso_code]],iso_code!G:H,2,FALSE)</f>
        <v>Ghana</v>
      </c>
    </row>
    <row r="278" spans="1:4">
      <c r="A278" s="18">
        <v>6</v>
      </c>
      <c r="B278" s="54" t="s">
        <v>2155</v>
      </c>
      <c r="C278" s="58" t="str">
        <f>VLOOKUP(Table4[[#This Row],[iso_code]],iso_code!B:C,2,FALSE)</f>
        <v>GIN</v>
      </c>
      <c r="D278" s="18" t="str">
        <f>VLOOKUP(Table4[[#This Row],[iso_code]],iso_code!G:H,2,FALSE)</f>
        <v>Guinea</v>
      </c>
    </row>
    <row r="279" spans="1:4">
      <c r="A279" s="18">
        <v>6</v>
      </c>
      <c r="B279" s="54" t="s">
        <v>2156</v>
      </c>
      <c r="C279" s="58" t="str">
        <f>VLOOKUP(Table4[[#This Row],[iso_code]],iso_code!B:C,2,FALSE)</f>
        <v>GNB</v>
      </c>
      <c r="D279" s="18" t="str">
        <f>VLOOKUP(Table4[[#This Row],[iso_code]],iso_code!G:H,2,FALSE)</f>
        <v>Guinea-Bissau</v>
      </c>
    </row>
    <row r="280" spans="1:4">
      <c r="A280" s="18">
        <v>6</v>
      </c>
      <c r="B280" s="54" t="s">
        <v>2157</v>
      </c>
      <c r="C280" s="58" t="str">
        <f>VLOOKUP(Table4[[#This Row],[iso_code]],iso_code!B:C,2,FALSE)</f>
        <v>CIV</v>
      </c>
      <c r="D280" s="18" t="str">
        <f>VLOOKUP(Table4[[#This Row],[iso_code]],iso_code!G:H,2,FALSE)</f>
        <v>Côte d'Ivoire</v>
      </c>
    </row>
    <row r="281" spans="1:4">
      <c r="A281" s="18">
        <v>6</v>
      </c>
      <c r="B281" s="54" t="s">
        <v>428</v>
      </c>
      <c r="C281" s="58" t="str">
        <f>VLOOKUP(Table4[[#This Row],[iso_code]],iso_code!B:C,2,FALSE)</f>
        <v>KEN</v>
      </c>
      <c r="D281" s="18" t="str">
        <f>VLOOKUP(Table4[[#This Row],[iso_code]],iso_code!G:H,2,FALSE)</f>
        <v>Kenya</v>
      </c>
    </row>
    <row r="282" spans="1:4">
      <c r="A282" s="18">
        <v>6</v>
      </c>
      <c r="B282" s="54" t="s">
        <v>2158</v>
      </c>
      <c r="C282" s="58" t="str">
        <f>VLOOKUP(Table4[[#This Row],[iso_code]],iso_code!B:C,2,FALSE)</f>
        <v>LSO</v>
      </c>
      <c r="D282" s="18" t="str">
        <f>VLOOKUP(Table4[[#This Row],[iso_code]],iso_code!G:H,2,FALSE)</f>
        <v>Lesotho</v>
      </c>
    </row>
    <row r="283" spans="1:4">
      <c r="A283" s="18">
        <v>6</v>
      </c>
      <c r="B283" s="54" t="s">
        <v>2159</v>
      </c>
      <c r="C283" s="58" t="str">
        <f>VLOOKUP(Table4[[#This Row],[iso_code]],iso_code!B:C,2,FALSE)</f>
        <v>LBR</v>
      </c>
      <c r="D283" s="18" t="str">
        <f>VLOOKUP(Table4[[#This Row],[iso_code]],iso_code!G:H,2,FALSE)</f>
        <v>Liberia</v>
      </c>
    </row>
    <row r="284" spans="1:4">
      <c r="A284" s="18">
        <v>6</v>
      </c>
      <c r="B284" s="54" t="s">
        <v>1944</v>
      </c>
      <c r="C284" s="58" t="str">
        <f>VLOOKUP(Table4[[#This Row],[iso_code]],iso_code!B:C,2,FALSE)</f>
        <v>LBY</v>
      </c>
      <c r="D284" s="18" t="str">
        <f>VLOOKUP(Table4[[#This Row],[iso_code]],iso_code!G:H,2,FALSE)</f>
        <v>Libya</v>
      </c>
    </row>
    <row r="285" spans="1:4">
      <c r="A285" s="18">
        <v>6</v>
      </c>
      <c r="B285" s="54" t="s">
        <v>1147</v>
      </c>
      <c r="C285" s="58" t="str">
        <f>VLOOKUP(Table4[[#This Row],[iso_code]],iso_code!B:C,2,FALSE)</f>
        <v>MWI</v>
      </c>
      <c r="D285" s="18" t="str">
        <f>VLOOKUP(Table4[[#This Row],[iso_code]],iso_code!G:H,2,FALSE)</f>
        <v>Malawi</v>
      </c>
    </row>
    <row r="286" spans="1:4">
      <c r="A286" s="18">
        <v>6</v>
      </c>
      <c r="B286" s="54" t="s">
        <v>2161</v>
      </c>
      <c r="C286" s="58" t="str">
        <f>VLOOKUP(Table4[[#This Row],[iso_code]],iso_code!B:C,2,FALSE)</f>
        <v>MLI</v>
      </c>
      <c r="D286" s="18" t="str">
        <f>VLOOKUP(Table4[[#This Row],[iso_code]],iso_code!G:H,2,FALSE)</f>
        <v>Mali</v>
      </c>
    </row>
    <row r="287" spans="1:4">
      <c r="A287" s="18">
        <v>6</v>
      </c>
      <c r="B287" s="54" t="s">
        <v>2062</v>
      </c>
      <c r="C287" s="58" t="str">
        <f>VLOOKUP(Table4[[#This Row],[iso_code]],iso_code!B:C,2,FALSE)</f>
        <v>MRT</v>
      </c>
      <c r="D287" s="18" t="str">
        <f>VLOOKUP(Table4[[#This Row],[iso_code]],iso_code!G:H,2,FALSE)</f>
        <v>Mauritania</v>
      </c>
    </row>
    <row r="288" spans="1:4">
      <c r="A288" s="18">
        <v>6</v>
      </c>
      <c r="B288" s="54" t="s">
        <v>509</v>
      </c>
      <c r="C288" s="58" t="str">
        <f>VLOOKUP(Table4[[#This Row],[iso_code]],iso_code!B:C,2,FALSE)</f>
        <v>MAR</v>
      </c>
      <c r="D288" s="18" t="str">
        <f>VLOOKUP(Table4[[#This Row],[iso_code]],iso_code!G:H,2,FALSE)</f>
        <v>Morocco</v>
      </c>
    </row>
    <row r="289" spans="1:4">
      <c r="A289" s="18">
        <v>6</v>
      </c>
      <c r="B289" s="54" t="s">
        <v>1431</v>
      </c>
      <c r="C289" s="58" t="str">
        <f>VLOOKUP(Table4[[#This Row],[iso_code]],iso_code!B:C,2,FALSE)</f>
        <v>MOZ</v>
      </c>
      <c r="D289" s="18" t="str">
        <f>VLOOKUP(Table4[[#This Row],[iso_code]],iso_code!G:H,2,FALSE)</f>
        <v>Mozambique</v>
      </c>
    </row>
    <row r="290" spans="1:4">
      <c r="A290" s="18">
        <v>6</v>
      </c>
      <c r="B290" s="54" t="s">
        <v>2022</v>
      </c>
      <c r="C290" s="58" t="str">
        <f>VLOOKUP(Table4[[#This Row],[iso_code]],iso_code!B:C,2,FALSE)</f>
        <v>NAM</v>
      </c>
      <c r="D290" s="18" t="str">
        <f>VLOOKUP(Table4[[#This Row],[iso_code]],iso_code!G:H,2,FALSE)</f>
        <v>Namibia</v>
      </c>
    </row>
    <row r="291" spans="1:4">
      <c r="A291" s="18">
        <v>6</v>
      </c>
      <c r="B291" s="54" t="s">
        <v>988</v>
      </c>
      <c r="C291" s="58" t="str">
        <f>VLOOKUP(Table4[[#This Row],[iso_code]],iso_code!B:C,2,FALSE)</f>
        <v>NER</v>
      </c>
      <c r="D291" s="18" t="str">
        <f>VLOOKUP(Table4[[#This Row],[iso_code]],iso_code!G:H,2,FALSE)</f>
        <v>Niger (the)</v>
      </c>
    </row>
    <row r="292" spans="1:4">
      <c r="A292" s="18">
        <v>6</v>
      </c>
      <c r="B292" s="54" t="s">
        <v>1215</v>
      </c>
      <c r="C292" s="58" t="str">
        <f>VLOOKUP(Table4[[#This Row],[iso_code]],iso_code!B:C,2,FALSE)</f>
        <v>NGA</v>
      </c>
      <c r="D292" s="18" t="str">
        <f>VLOOKUP(Table4[[#This Row],[iso_code]],iso_code!G:H,2,FALSE)</f>
        <v>Nigeria</v>
      </c>
    </row>
    <row r="293" spans="1:4">
      <c r="A293" s="18">
        <v>6</v>
      </c>
      <c r="B293" s="54" t="s">
        <v>2162</v>
      </c>
      <c r="C293" s="58" t="str">
        <f>VLOOKUP(Table4[[#This Row],[iso_code]],iso_code!B:C,2,FALSE)</f>
        <v>RWA</v>
      </c>
      <c r="D293" s="18" t="str">
        <f>VLOOKUP(Table4[[#This Row],[iso_code]],iso_code!G:H,2,FALSE)</f>
        <v>Rwanda</v>
      </c>
    </row>
    <row r="294" spans="1:4">
      <c r="A294" s="18">
        <v>6</v>
      </c>
      <c r="B294" s="54" t="s">
        <v>1657</v>
      </c>
      <c r="C294" s="58" t="str">
        <f>VLOOKUP(Table4[[#This Row],[iso_code]],iso_code!B:C,2,FALSE)</f>
        <v>SEN</v>
      </c>
      <c r="D294" s="18" t="str">
        <f>VLOOKUP(Table4[[#This Row],[iso_code]],iso_code!G:H,2,FALSE)</f>
        <v>Senegal</v>
      </c>
    </row>
    <row r="295" spans="1:4">
      <c r="A295" s="18">
        <v>6</v>
      </c>
      <c r="B295" s="54" t="s">
        <v>2046</v>
      </c>
      <c r="C295" s="58" t="str">
        <f>VLOOKUP(Table4[[#This Row],[iso_code]],iso_code!B:C,2,FALSE)</f>
        <v>SLE</v>
      </c>
      <c r="D295" s="18" t="str">
        <f>VLOOKUP(Table4[[#This Row],[iso_code]],iso_code!G:H,2,FALSE)</f>
        <v>Sierra Leone</v>
      </c>
    </row>
    <row r="296" spans="1:4">
      <c r="A296" s="18">
        <v>6</v>
      </c>
      <c r="B296" s="54" t="s">
        <v>2165</v>
      </c>
      <c r="C296" s="58" t="str">
        <f>VLOOKUP(Table4[[#This Row],[iso_code]],iso_code!B:C,2,FALSE)</f>
        <v>SOM</v>
      </c>
      <c r="D296" s="18" t="str">
        <f>VLOOKUP(Table4[[#This Row],[iso_code]],iso_code!G:H,2,FALSE)</f>
        <v>Somalia</v>
      </c>
    </row>
    <row r="297" spans="1:4">
      <c r="A297" s="18">
        <v>6</v>
      </c>
      <c r="B297" s="54" t="s">
        <v>608</v>
      </c>
      <c r="C297" s="58" t="str">
        <f>VLOOKUP(Table4[[#This Row],[iso_code]],iso_code!B:C,2,FALSE)</f>
        <v>ZAF</v>
      </c>
      <c r="D297" s="18" t="str">
        <f>VLOOKUP(Table4[[#This Row],[iso_code]],iso_code!G:H,2,FALSE)</f>
        <v>South Africa</v>
      </c>
    </row>
    <row r="298" spans="1:4">
      <c r="A298" s="18">
        <v>6</v>
      </c>
      <c r="B298" s="54" t="s">
        <v>2166</v>
      </c>
      <c r="C298" s="58" t="str">
        <f>VLOOKUP(Table4[[#This Row],[iso_code]],iso_code!B:C,2,FALSE)</f>
        <v>SSD</v>
      </c>
      <c r="D298" s="18" t="str">
        <f>VLOOKUP(Table4[[#This Row],[iso_code]],iso_code!G:H,2,FALSE)</f>
        <v>South Sudan</v>
      </c>
    </row>
    <row r="299" spans="1:4">
      <c r="A299" s="18">
        <v>6</v>
      </c>
      <c r="B299" s="54" t="s">
        <v>2167</v>
      </c>
      <c r="C299" s="58" t="str">
        <f>VLOOKUP(Table4[[#This Row],[iso_code]],iso_code!B:C,2,FALSE)</f>
        <v>SDN</v>
      </c>
      <c r="D299" s="18" t="str">
        <f>VLOOKUP(Table4[[#This Row],[iso_code]],iso_code!G:H,2,FALSE)</f>
        <v>Sudan (the)</v>
      </c>
    </row>
    <row r="300" spans="1:4">
      <c r="A300" s="18">
        <v>6</v>
      </c>
      <c r="B300" s="54" t="s">
        <v>842</v>
      </c>
      <c r="C300" s="58" t="str">
        <f>VLOOKUP(Table4[[#This Row],[iso_code]],iso_code!B:C,2,FALSE)</f>
        <v>TZA</v>
      </c>
      <c r="D300" s="18" t="str">
        <f>VLOOKUP(Table4[[#This Row],[iso_code]],iso_code!G:H,2,FALSE)</f>
        <v>Tanzania, United Republic of</v>
      </c>
    </row>
    <row r="301" spans="1:4">
      <c r="A301" s="18">
        <v>6</v>
      </c>
      <c r="B301" s="54" t="s">
        <v>1968</v>
      </c>
      <c r="C301" s="58" t="str">
        <f>VLOOKUP(Table4[[#This Row],[iso_code]],iso_code!B:C,2,FALSE)</f>
        <v>TGO</v>
      </c>
      <c r="D301" s="18" t="str">
        <f>VLOOKUP(Table4[[#This Row],[iso_code]],iso_code!G:H,2,FALSE)</f>
        <v>Togo</v>
      </c>
    </row>
    <row r="302" spans="1:4">
      <c r="A302" s="18">
        <v>6</v>
      </c>
      <c r="B302" s="18" t="s">
        <v>935</v>
      </c>
      <c r="C302" s="58" t="str">
        <f>VLOOKUP(Table4[[#This Row],[iso_code]],iso_code!B:C,2,FALSE)</f>
        <v>TUN</v>
      </c>
      <c r="D302" s="18" t="str">
        <f>VLOOKUP(Table4[[#This Row],[iso_code]],iso_code!G:H,2,FALSE)</f>
        <v>Tunisia</v>
      </c>
    </row>
    <row r="303" spans="1:4">
      <c r="A303" s="18">
        <v>6</v>
      </c>
      <c r="B303" s="18" t="s">
        <v>1443</v>
      </c>
      <c r="C303" s="58" t="str">
        <f>VLOOKUP(Table4[[#This Row],[iso_code]],iso_code!B:C,2,FALSE)</f>
        <v>UGA</v>
      </c>
      <c r="D303" s="18" t="str">
        <f>VLOOKUP(Table4[[#This Row],[iso_code]],iso_code!G:H,2,FALSE)</f>
        <v>Uganda</v>
      </c>
    </row>
    <row r="304" spans="1:4">
      <c r="A304" s="18">
        <v>6</v>
      </c>
      <c r="B304" s="18" t="s">
        <v>737</v>
      </c>
      <c r="C304" s="58" t="str">
        <f>VLOOKUP(Table4[[#This Row],[iso_code]],iso_code!B:C,2,FALSE)</f>
        <v>ZMB</v>
      </c>
      <c r="D304" s="18" t="str">
        <f>VLOOKUP(Table4[[#This Row],[iso_code]],iso_code!G:H,2,FALSE)</f>
        <v>Zambia</v>
      </c>
    </row>
    <row r="305" spans="1:4">
      <c r="A305" s="18">
        <v>6</v>
      </c>
      <c r="B305" s="18" t="s">
        <v>2169</v>
      </c>
      <c r="C305" s="58" t="str">
        <f>VLOOKUP(Table4[[#This Row],[iso_code]],iso_code!B:C,2,FALSE)</f>
        <v>ZWE</v>
      </c>
      <c r="D305" s="18" t="str">
        <f>VLOOKUP(Table4[[#This Row],[iso_code]],iso_code!G:H,2,FALSE)</f>
        <v>Zimbabwe</v>
      </c>
    </row>
    <row r="306" spans="1:4">
      <c r="A306" s="18">
        <v>7</v>
      </c>
      <c r="B306" s="54" t="s">
        <v>790</v>
      </c>
      <c r="C306" s="58" t="str">
        <f>VLOOKUP(Table4[[#This Row],[iso_code]],iso_code!B:C,2,FALSE)</f>
        <v>DZA</v>
      </c>
      <c r="D306" s="18" t="str">
        <f>VLOOKUP(Table4[[#This Row],[iso_code]],iso_code!G:H,2,FALSE)</f>
        <v>Algeria</v>
      </c>
    </row>
    <row r="307" spans="1:4">
      <c r="A307" s="18">
        <v>7</v>
      </c>
      <c r="B307" s="54" t="s">
        <v>2143</v>
      </c>
      <c r="C307" s="58" t="str">
        <f>VLOOKUP(Table4[[#This Row],[iso_code]],iso_code!B:C,2,FALSE)</f>
        <v>AGO</v>
      </c>
      <c r="D307" s="18" t="str">
        <f>VLOOKUP(Table4[[#This Row],[iso_code]],iso_code!G:H,2,FALSE)</f>
        <v>Angola</v>
      </c>
    </row>
    <row r="308" spans="1:4">
      <c r="A308" s="18">
        <v>7</v>
      </c>
      <c r="B308" s="54" t="s">
        <v>2144</v>
      </c>
      <c r="C308" s="58" t="str">
        <f>VLOOKUP(Table4[[#This Row],[iso_code]],iso_code!B:C,2,FALSE)</f>
        <v>BEN</v>
      </c>
      <c r="D308" s="18" t="str">
        <f>VLOOKUP(Table4[[#This Row],[iso_code]],iso_code!G:H,2,FALSE)</f>
        <v>Benin</v>
      </c>
    </row>
    <row r="309" spans="1:4">
      <c r="A309" s="18">
        <v>7</v>
      </c>
      <c r="B309" s="54" t="s">
        <v>1787</v>
      </c>
      <c r="C309" s="58" t="str">
        <f>VLOOKUP(Table4[[#This Row],[iso_code]],iso_code!B:C,2,FALSE)</f>
        <v>BWA</v>
      </c>
      <c r="D309" s="18" t="str">
        <f>VLOOKUP(Table4[[#This Row],[iso_code]],iso_code!G:H,2,FALSE)</f>
        <v>Botswana</v>
      </c>
    </row>
    <row r="310" spans="1:4">
      <c r="A310" s="18">
        <v>7</v>
      </c>
      <c r="B310" s="54" t="s">
        <v>2145</v>
      </c>
      <c r="C310" s="58" t="str">
        <f>VLOOKUP(Table4[[#This Row],[iso_code]],iso_code!B:C,2,FALSE)</f>
        <v>BFA</v>
      </c>
      <c r="D310" s="18" t="str">
        <f>VLOOKUP(Table4[[#This Row],[iso_code]],iso_code!G:H,2,FALSE)</f>
        <v>Burkina Faso</v>
      </c>
    </row>
    <row r="311" spans="1:4">
      <c r="A311" s="18">
        <v>7</v>
      </c>
      <c r="B311" s="54" t="s">
        <v>2146</v>
      </c>
      <c r="C311" s="58" t="str">
        <f>VLOOKUP(Table4[[#This Row],[iso_code]],iso_code!B:C,2,FALSE)</f>
        <v>BDI</v>
      </c>
      <c r="D311" s="18" t="str">
        <f>VLOOKUP(Table4[[#This Row],[iso_code]],iso_code!G:H,2,FALSE)</f>
        <v>Burundi</v>
      </c>
    </row>
    <row r="312" spans="1:4">
      <c r="A312" s="18">
        <v>7</v>
      </c>
      <c r="B312" s="54" t="s">
        <v>285</v>
      </c>
      <c r="C312" s="58" t="str">
        <f>VLOOKUP(Table4[[#This Row],[iso_code]],iso_code!B:C,2,FALSE)</f>
        <v>CMR</v>
      </c>
      <c r="D312" s="18" t="str">
        <f>VLOOKUP(Table4[[#This Row],[iso_code]],iso_code!G:H,2,FALSE)</f>
        <v>Cameroon</v>
      </c>
    </row>
    <row r="313" spans="1:4">
      <c r="A313" s="18">
        <v>7</v>
      </c>
      <c r="B313" s="54" t="s">
        <v>1632</v>
      </c>
      <c r="C313" s="58" t="str">
        <f>VLOOKUP(Table4[[#This Row],[iso_code]],iso_code!B:C,2,FALSE)</f>
        <v>CAF</v>
      </c>
      <c r="D313" s="18" t="str">
        <f>VLOOKUP(Table4[[#This Row],[iso_code]],iso_code!G:H,2,FALSE)</f>
        <v>Central African Republic (the)</v>
      </c>
    </row>
    <row r="314" spans="1:4">
      <c r="A314" s="18">
        <v>7</v>
      </c>
      <c r="B314" s="54" t="s">
        <v>2147</v>
      </c>
      <c r="C314" s="58" t="str">
        <f>VLOOKUP(Table4[[#This Row],[iso_code]],iso_code!B:C,2,FALSE)</f>
        <v>TCD</v>
      </c>
      <c r="D314" s="18" t="str">
        <f>VLOOKUP(Table4[[#This Row],[iso_code]],iso_code!G:H,2,FALSE)</f>
        <v>Chad</v>
      </c>
    </row>
    <row r="315" spans="1:4">
      <c r="A315" s="18">
        <v>7</v>
      </c>
      <c r="B315" s="54" t="s">
        <v>1976</v>
      </c>
      <c r="C315" s="58" t="str">
        <f>VLOOKUP(Table4[[#This Row],[iso_code]],iso_code!B:C,2,FALSE)</f>
        <v>COD</v>
      </c>
      <c r="D315" s="18" t="str">
        <f>VLOOKUP(Table4[[#This Row],[iso_code]],iso_code!G:H,2,FALSE)</f>
        <v>Congo (the Democratic Republic of the)</v>
      </c>
    </row>
    <row r="316" spans="1:4">
      <c r="A316" s="18">
        <v>7</v>
      </c>
      <c r="B316" s="54" t="s">
        <v>2149</v>
      </c>
      <c r="C316" s="58" t="str">
        <f>VLOOKUP(Table4[[#This Row],[iso_code]],iso_code!B:C,2,FALSE)</f>
        <v>COG</v>
      </c>
      <c r="D316" s="18" t="str">
        <f>VLOOKUP(Table4[[#This Row],[iso_code]],iso_code!G:H,2,FALSE)</f>
        <v>Congo (the)</v>
      </c>
    </row>
    <row r="317" spans="1:4">
      <c r="A317" s="18">
        <v>7</v>
      </c>
      <c r="B317" s="54" t="s">
        <v>2150</v>
      </c>
      <c r="C317" s="58" t="str">
        <f>VLOOKUP(Table4[[#This Row],[iso_code]],iso_code!B:C,2,FALSE)</f>
        <v>DJI</v>
      </c>
      <c r="D317" s="18" t="str">
        <f>VLOOKUP(Table4[[#This Row],[iso_code]],iso_code!G:H,2,FALSE)</f>
        <v>Djibouti</v>
      </c>
    </row>
    <row r="318" spans="1:4">
      <c r="A318" s="18">
        <v>7</v>
      </c>
      <c r="B318" s="54" t="s">
        <v>840</v>
      </c>
      <c r="C318" s="58" t="str">
        <f>VLOOKUP(Table4[[#This Row],[iso_code]],iso_code!B:C,2,FALSE)</f>
        <v>EGY</v>
      </c>
      <c r="D318" s="18" t="str">
        <f>VLOOKUP(Table4[[#This Row],[iso_code]],iso_code!G:H,2,FALSE)</f>
        <v>Egypt</v>
      </c>
    </row>
    <row r="319" spans="1:4">
      <c r="A319" s="18">
        <v>7</v>
      </c>
      <c r="B319" s="54" t="s">
        <v>2151</v>
      </c>
      <c r="C319" s="58" t="str">
        <f>VLOOKUP(Table4[[#This Row],[iso_code]],iso_code!B:C,2,FALSE)</f>
        <v>GNQ</v>
      </c>
      <c r="D319" s="18" t="str">
        <f>VLOOKUP(Table4[[#This Row],[iso_code]],iso_code!G:H,2,FALSE)</f>
        <v>Equatorial Guinea</v>
      </c>
    </row>
    <row r="320" spans="1:4">
      <c r="A320" s="18">
        <v>7</v>
      </c>
      <c r="B320" s="54" t="s">
        <v>2152</v>
      </c>
      <c r="C320" s="58" t="str">
        <f>VLOOKUP(Table4[[#This Row],[iso_code]],iso_code!B:C,2,FALSE)</f>
        <v>ERI</v>
      </c>
      <c r="D320" s="18" t="str">
        <f>VLOOKUP(Table4[[#This Row],[iso_code]],iso_code!G:H,2,FALSE)</f>
        <v>Eritrea</v>
      </c>
    </row>
    <row r="321" spans="1:4">
      <c r="A321" s="18">
        <v>7</v>
      </c>
      <c r="B321" s="54" t="s">
        <v>2168</v>
      </c>
      <c r="C321" s="58" t="str">
        <f>VLOOKUP(Table4[[#This Row],[iso_code]],iso_code!B:C,2,FALSE)</f>
        <v>SWZ</v>
      </c>
      <c r="D321" s="18" t="str">
        <f>VLOOKUP(Table4[[#This Row],[iso_code]],iso_code!G:H,2,FALSE)</f>
        <v>Eswatini</v>
      </c>
    </row>
    <row r="322" spans="1:4">
      <c r="A322" s="18">
        <v>7</v>
      </c>
      <c r="B322" s="54" t="s">
        <v>194</v>
      </c>
      <c r="C322" s="58" t="str">
        <f>VLOOKUP(Table4[[#This Row],[iso_code]],iso_code!B:C,2,FALSE)</f>
        <v>ETH</v>
      </c>
      <c r="D322" s="18" t="str">
        <f>VLOOKUP(Table4[[#This Row],[iso_code]],iso_code!G:H,2,FALSE)</f>
        <v>Ethiopia</v>
      </c>
    </row>
    <row r="323" spans="1:4">
      <c r="A323" s="18">
        <v>7</v>
      </c>
      <c r="B323" s="54" t="s">
        <v>2153</v>
      </c>
      <c r="C323" s="58" t="str">
        <f>VLOOKUP(Table4[[#This Row],[iso_code]],iso_code!B:C,2,FALSE)</f>
        <v>GAB</v>
      </c>
      <c r="D323" s="18" t="str">
        <f>VLOOKUP(Table4[[#This Row],[iso_code]],iso_code!G:H,2,FALSE)</f>
        <v>Gabon</v>
      </c>
    </row>
    <row r="324" spans="1:4">
      <c r="A324" s="18">
        <v>7</v>
      </c>
      <c r="B324" s="54" t="s">
        <v>2154</v>
      </c>
      <c r="C324" s="58" t="str">
        <f>VLOOKUP(Table4[[#This Row],[iso_code]],iso_code!B:C,2,FALSE)</f>
        <v>GMB</v>
      </c>
      <c r="D324" s="18" t="str">
        <f>VLOOKUP(Table4[[#This Row],[iso_code]],iso_code!G:H,2,FALSE)</f>
        <v>Gambia (the)</v>
      </c>
    </row>
    <row r="325" spans="1:4">
      <c r="A325" s="18">
        <v>7</v>
      </c>
      <c r="B325" s="54" t="s">
        <v>250</v>
      </c>
      <c r="C325" s="58" t="str">
        <f>VLOOKUP(Table4[[#This Row],[iso_code]],iso_code!B:C,2,FALSE)</f>
        <v>GHA</v>
      </c>
      <c r="D325" s="18" t="str">
        <f>VLOOKUP(Table4[[#This Row],[iso_code]],iso_code!G:H,2,FALSE)</f>
        <v>Ghana</v>
      </c>
    </row>
    <row r="326" spans="1:4">
      <c r="A326" s="18">
        <v>7</v>
      </c>
      <c r="B326" s="54" t="s">
        <v>2155</v>
      </c>
      <c r="C326" s="58" t="str">
        <f>VLOOKUP(Table4[[#This Row],[iso_code]],iso_code!B:C,2,FALSE)</f>
        <v>GIN</v>
      </c>
      <c r="D326" s="18" t="str">
        <f>VLOOKUP(Table4[[#This Row],[iso_code]],iso_code!G:H,2,FALSE)</f>
        <v>Guinea</v>
      </c>
    </row>
    <row r="327" spans="1:4">
      <c r="A327" s="18">
        <v>7</v>
      </c>
      <c r="B327" s="54" t="s">
        <v>2156</v>
      </c>
      <c r="C327" s="58" t="str">
        <f>VLOOKUP(Table4[[#This Row],[iso_code]],iso_code!B:C,2,FALSE)</f>
        <v>GNB</v>
      </c>
      <c r="D327" s="18" t="str">
        <f>VLOOKUP(Table4[[#This Row],[iso_code]],iso_code!G:H,2,FALSE)</f>
        <v>Guinea-Bissau</v>
      </c>
    </row>
    <row r="328" spans="1:4">
      <c r="A328" s="18">
        <v>7</v>
      </c>
      <c r="B328" s="54" t="s">
        <v>2157</v>
      </c>
      <c r="C328" s="58" t="str">
        <f>VLOOKUP(Table4[[#This Row],[iso_code]],iso_code!B:C,2,FALSE)</f>
        <v>CIV</v>
      </c>
      <c r="D328" s="18" t="str">
        <f>VLOOKUP(Table4[[#This Row],[iso_code]],iso_code!G:H,2,FALSE)</f>
        <v>Côte d'Ivoire</v>
      </c>
    </row>
    <row r="329" spans="1:4">
      <c r="A329" s="18">
        <v>7</v>
      </c>
      <c r="B329" s="54" t="s">
        <v>428</v>
      </c>
      <c r="C329" s="58" t="str">
        <f>VLOOKUP(Table4[[#This Row],[iso_code]],iso_code!B:C,2,FALSE)</f>
        <v>KEN</v>
      </c>
      <c r="D329" s="18" t="str">
        <f>VLOOKUP(Table4[[#This Row],[iso_code]],iso_code!G:H,2,FALSE)</f>
        <v>Kenya</v>
      </c>
    </row>
    <row r="330" spans="1:4">
      <c r="A330" s="18">
        <v>7</v>
      </c>
      <c r="B330" s="54" t="s">
        <v>2158</v>
      </c>
      <c r="C330" s="58" t="str">
        <f>VLOOKUP(Table4[[#This Row],[iso_code]],iso_code!B:C,2,FALSE)</f>
        <v>LSO</v>
      </c>
      <c r="D330" s="18" t="str">
        <f>VLOOKUP(Table4[[#This Row],[iso_code]],iso_code!G:H,2,FALSE)</f>
        <v>Lesotho</v>
      </c>
    </row>
    <row r="331" spans="1:4">
      <c r="A331" s="18">
        <v>7</v>
      </c>
      <c r="B331" s="54" t="s">
        <v>2159</v>
      </c>
      <c r="C331" s="58" t="str">
        <f>VLOOKUP(Table4[[#This Row],[iso_code]],iso_code!B:C,2,FALSE)</f>
        <v>LBR</v>
      </c>
      <c r="D331" s="18" t="str">
        <f>VLOOKUP(Table4[[#This Row],[iso_code]],iso_code!G:H,2,FALSE)</f>
        <v>Liberia</v>
      </c>
    </row>
    <row r="332" spans="1:4">
      <c r="A332" s="18">
        <v>7</v>
      </c>
      <c r="B332" s="54" t="s">
        <v>1944</v>
      </c>
      <c r="C332" s="58" t="str">
        <f>VLOOKUP(Table4[[#This Row],[iso_code]],iso_code!B:C,2,FALSE)</f>
        <v>LBY</v>
      </c>
      <c r="D332" s="18" t="str">
        <f>VLOOKUP(Table4[[#This Row],[iso_code]],iso_code!G:H,2,FALSE)</f>
        <v>Libya</v>
      </c>
    </row>
    <row r="333" spans="1:4">
      <c r="A333" s="18">
        <v>7</v>
      </c>
      <c r="B333" s="54" t="s">
        <v>1147</v>
      </c>
      <c r="C333" s="58" t="str">
        <f>VLOOKUP(Table4[[#This Row],[iso_code]],iso_code!B:C,2,FALSE)</f>
        <v>MWI</v>
      </c>
      <c r="D333" s="18" t="str">
        <f>VLOOKUP(Table4[[#This Row],[iso_code]],iso_code!G:H,2,FALSE)</f>
        <v>Malawi</v>
      </c>
    </row>
    <row r="334" spans="1:4">
      <c r="A334" s="18">
        <v>7</v>
      </c>
      <c r="B334" s="54" t="s">
        <v>2161</v>
      </c>
      <c r="C334" s="58" t="str">
        <f>VLOOKUP(Table4[[#This Row],[iso_code]],iso_code!B:C,2,FALSE)</f>
        <v>MLI</v>
      </c>
      <c r="D334" s="18" t="str">
        <f>VLOOKUP(Table4[[#This Row],[iso_code]],iso_code!G:H,2,FALSE)</f>
        <v>Mali</v>
      </c>
    </row>
    <row r="335" spans="1:4">
      <c r="A335" s="18">
        <v>7</v>
      </c>
      <c r="B335" s="54" t="s">
        <v>2062</v>
      </c>
      <c r="C335" s="58" t="str">
        <f>VLOOKUP(Table4[[#This Row],[iso_code]],iso_code!B:C,2,FALSE)</f>
        <v>MRT</v>
      </c>
      <c r="D335" s="18" t="str">
        <f>VLOOKUP(Table4[[#This Row],[iso_code]],iso_code!G:H,2,FALSE)</f>
        <v>Mauritania</v>
      </c>
    </row>
    <row r="336" spans="1:4">
      <c r="A336" s="18">
        <v>7</v>
      </c>
      <c r="B336" s="54" t="s">
        <v>509</v>
      </c>
      <c r="C336" s="58" t="str">
        <f>VLOOKUP(Table4[[#This Row],[iso_code]],iso_code!B:C,2,FALSE)</f>
        <v>MAR</v>
      </c>
      <c r="D336" s="18" t="str">
        <f>VLOOKUP(Table4[[#This Row],[iso_code]],iso_code!G:H,2,FALSE)</f>
        <v>Morocco</v>
      </c>
    </row>
    <row r="337" spans="1:4">
      <c r="A337" s="18">
        <v>7</v>
      </c>
      <c r="B337" s="54" t="s">
        <v>1431</v>
      </c>
      <c r="C337" s="58" t="str">
        <f>VLOOKUP(Table4[[#This Row],[iso_code]],iso_code!B:C,2,FALSE)</f>
        <v>MOZ</v>
      </c>
      <c r="D337" s="18" t="str">
        <f>VLOOKUP(Table4[[#This Row],[iso_code]],iso_code!G:H,2,FALSE)</f>
        <v>Mozambique</v>
      </c>
    </row>
    <row r="338" spans="1:4">
      <c r="A338" s="18">
        <v>7</v>
      </c>
      <c r="B338" s="54" t="s">
        <v>2022</v>
      </c>
      <c r="C338" s="58" t="str">
        <f>VLOOKUP(Table4[[#This Row],[iso_code]],iso_code!B:C,2,FALSE)</f>
        <v>NAM</v>
      </c>
      <c r="D338" s="18" t="str">
        <f>VLOOKUP(Table4[[#This Row],[iso_code]],iso_code!G:H,2,FALSE)</f>
        <v>Namibia</v>
      </c>
    </row>
    <row r="339" spans="1:4">
      <c r="A339" s="18">
        <v>7</v>
      </c>
      <c r="B339" s="54" t="s">
        <v>988</v>
      </c>
      <c r="C339" s="58" t="str">
        <f>VLOOKUP(Table4[[#This Row],[iso_code]],iso_code!B:C,2,FALSE)</f>
        <v>NER</v>
      </c>
      <c r="D339" s="18" t="str">
        <f>VLOOKUP(Table4[[#This Row],[iso_code]],iso_code!G:H,2,FALSE)</f>
        <v>Niger (the)</v>
      </c>
    </row>
    <row r="340" spans="1:4">
      <c r="A340" s="18">
        <v>7</v>
      </c>
      <c r="B340" s="54" t="s">
        <v>1215</v>
      </c>
      <c r="C340" s="58" t="str">
        <f>VLOOKUP(Table4[[#This Row],[iso_code]],iso_code!B:C,2,FALSE)</f>
        <v>NGA</v>
      </c>
      <c r="D340" s="18" t="str">
        <f>VLOOKUP(Table4[[#This Row],[iso_code]],iso_code!G:H,2,FALSE)</f>
        <v>Nigeria</v>
      </c>
    </row>
    <row r="341" spans="1:4">
      <c r="A341" s="18">
        <v>7</v>
      </c>
      <c r="B341" s="54" t="s">
        <v>2162</v>
      </c>
      <c r="C341" s="58" t="str">
        <f>VLOOKUP(Table4[[#This Row],[iso_code]],iso_code!B:C,2,FALSE)</f>
        <v>RWA</v>
      </c>
      <c r="D341" s="18" t="str">
        <f>VLOOKUP(Table4[[#This Row],[iso_code]],iso_code!G:H,2,FALSE)</f>
        <v>Rwanda</v>
      </c>
    </row>
    <row r="342" spans="1:4">
      <c r="A342" s="18">
        <v>7</v>
      </c>
      <c r="B342" s="54" t="s">
        <v>1657</v>
      </c>
      <c r="C342" s="58" t="str">
        <f>VLOOKUP(Table4[[#This Row],[iso_code]],iso_code!B:C,2,FALSE)</f>
        <v>SEN</v>
      </c>
      <c r="D342" s="18" t="str">
        <f>VLOOKUP(Table4[[#This Row],[iso_code]],iso_code!G:H,2,FALSE)</f>
        <v>Senegal</v>
      </c>
    </row>
    <row r="343" spans="1:4">
      <c r="A343" s="18">
        <v>7</v>
      </c>
      <c r="B343" s="54" t="s">
        <v>2046</v>
      </c>
      <c r="C343" s="58" t="str">
        <f>VLOOKUP(Table4[[#This Row],[iso_code]],iso_code!B:C,2,FALSE)</f>
        <v>SLE</v>
      </c>
      <c r="D343" s="18" t="str">
        <f>VLOOKUP(Table4[[#This Row],[iso_code]],iso_code!G:H,2,FALSE)</f>
        <v>Sierra Leone</v>
      </c>
    </row>
    <row r="344" spans="1:4">
      <c r="A344" s="18">
        <v>7</v>
      </c>
      <c r="B344" s="54" t="s">
        <v>2165</v>
      </c>
      <c r="C344" s="58" t="str">
        <f>VLOOKUP(Table4[[#This Row],[iso_code]],iso_code!B:C,2,FALSE)</f>
        <v>SOM</v>
      </c>
      <c r="D344" s="18" t="str">
        <f>VLOOKUP(Table4[[#This Row],[iso_code]],iso_code!G:H,2,FALSE)</f>
        <v>Somalia</v>
      </c>
    </row>
    <row r="345" spans="1:4">
      <c r="A345" s="18">
        <v>7</v>
      </c>
      <c r="B345" s="54" t="s">
        <v>608</v>
      </c>
      <c r="C345" s="58" t="str">
        <f>VLOOKUP(Table4[[#This Row],[iso_code]],iso_code!B:C,2,FALSE)</f>
        <v>ZAF</v>
      </c>
      <c r="D345" s="18" t="str">
        <f>VLOOKUP(Table4[[#This Row],[iso_code]],iso_code!G:H,2,FALSE)</f>
        <v>South Africa</v>
      </c>
    </row>
    <row r="346" spans="1:4">
      <c r="A346" s="18">
        <v>7</v>
      </c>
      <c r="B346" s="54" t="s">
        <v>2166</v>
      </c>
      <c r="C346" s="58" t="str">
        <f>VLOOKUP(Table4[[#This Row],[iso_code]],iso_code!B:C,2,FALSE)</f>
        <v>SSD</v>
      </c>
      <c r="D346" s="18" t="str">
        <f>VLOOKUP(Table4[[#This Row],[iso_code]],iso_code!G:H,2,FALSE)</f>
        <v>South Sudan</v>
      </c>
    </row>
    <row r="347" spans="1:4">
      <c r="A347" s="18">
        <v>7</v>
      </c>
      <c r="B347" s="54" t="s">
        <v>2167</v>
      </c>
      <c r="C347" s="58" t="str">
        <f>VLOOKUP(Table4[[#This Row],[iso_code]],iso_code!B:C,2,FALSE)</f>
        <v>SDN</v>
      </c>
      <c r="D347" s="18" t="str">
        <f>VLOOKUP(Table4[[#This Row],[iso_code]],iso_code!G:H,2,FALSE)</f>
        <v>Sudan (the)</v>
      </c>
    </row>
    <row r="348" spans="1:4">
      <c r="A348" s="18">
        <v>7</v>
      </c>
      <c r="B348" s="54" t="s">
        <v>842</v>
      </c>
      <c r="C348" s="58" t="str">
        <f>VLOOKUP(Table4[[#This Row],[iso_code]],iso_code!B:C,2,FALSE)</f>
        <v>TZA</v>
      </c>
      <c r="D348" s="18" t="str">
        <f>VLOOKUP(Table4[[#This Row],[iso_code]],iso_code!G:H,2,FALSE)</f>
        <v>Tanzania, United Republic of</v>
      </c>
    </row>
    <row r="349" spans="1:4">
      <c r="A349" s="18">
        <v>7</v>
      </c>
      <c r="B349" s="54" t="s">
        <v>1968</v>
      </c>
      <c r="C349" s="58" t="str">
        <f>VLOOKUP(Table4[[#This Row],[iso_code]],iso_code!B:C,2,FALSE)</f>
        <v>TGO</v>
      </c>
      <c r="D349" s="18" t="str">
        <f>VLOOKUP(Table4[[#This Row],[iso_code]],iso_code!G:H,2,FALSE)</f>
        <v>Togo</v>
      </c>
    </row>
    <row r="350" spans="1:4">
      <c r="A350" s="18">
        <v>7</v>
      </c>
      <c r="B350" s="18" t="s">
        <v>935</v>
      </c>
      <c r="C350" s="58" t="str">
        <f>VLOOKUP(Table4[[#This Row],[iso_code]],iso_code!B:C,2,FALSE)</f>
        <v>TUN</v>
      </c>
      <c r="D350" s="18" t="str">
        <f>VLOOKUP(Table4[[#This Row],[iso_code]],iso_code!G:H,2,FALSE)</f>
        <v>Tunisia</v>
      </c>
    </row>
    <row r="351" spans="1:4">
      <c r="A351" s="18">
        <v>7</v>
      </c>
      <c r="B351" s="18" t="s">
        <v>1443</v>
      </c>
      <c r="C351" s="58" t="str">
        <f>VLOOKUP(Table4[[#This Row],[iso_code]],iso_code!B:C,2,FALSE)</f>
        <v>UGA</v>
      </c>
      <c r="D351" s="18" t="str">
        <f>VLOOKUP(Table4[[#This Row],[iso_code]],iso_code!G:H,2,FALSE)</f>
        <v>Uganda</v>
      </c>
    </row>
    <row r="352" spans="1:4">
      <c r="A352" s="18">
        <v>7</v>
      </c>
      <c r="B352" s="18" t="s">
        <v>737</v>
      </c>
      <c r="C352" s="58" t="str">
        <f>VLOOKUP(Table4[[#This Row],[iso_code]],iso_code!B:C,2,FALSE)</f>
        <v>ZMB</v>
      </c>
      <c r="D352" s="18" t="str">
        <f>VLOOKUP(Table4[[#This Row],[iso_code]],iso_code!G:H,2,FALSE)</f>
        <v>Zambia</v>
      </c>
    </row>
    <row r="353" spans="1:4">
      <c r="A353" s="18">
        <v>7</v>
      </c>
      <c r="B353" s="18" t="s">
        <v>2169</v>
      </c>
      <c r="C353" s="58" t="str">
        <f>VLOOKUP(Table4[[#This Row],[iso_code]],iso_code!B:C,2,FALSE)</f>
        <v>ZWE</v>
      </c>
      <c r="D353" s="18" t="str">
        <f>VLOOKUP(Table4[[#This Row],[iso_code]],iso_code!G:H,2,FALSE)</f>
        <v>Zimbabwe</v>
      </c>
    </row>
    <row r="354" spans="1:4">
      <c r="A354" s="18">
        <v>8</v>
      </c>
      <c r="B354" s="54" t="s">
        <v>790</v>
      </c>
      <c r="C354" s="58" t="str">
        <f>VLOOKUP(Table4[[#This Row],[iso_code]],iso_code!B:C,2,FALSE)</f>
        <v>DZA</v>
      </c>
      <c r="D354" s="18" t="str">
        <f>VLOOKUP(Table4[[#This Row],[iso_code]],iso_code!G:H,2,FALSE)</f>
        <v>Algeria</v>
      </c>
    </row>
    <row r="355" spans="1:4">
      <c r="A355" s="18">
        <v>8</v>
      </c>
      <c r="B355" s="54" t="s">
        <v>2143</v>
      </c>
      <c r="C355" s="58" t="str">
        <f>VLOOKUP(Table4[[#This Row],[iso_code]],iso_code!B:C,2,FALSE)</f>
        <v>AGO</v>
      </c>
      <c r="D355" s="18" t="str">
        <f>VLOOKUP(Table4[[#This Row],[iso_code]],iso_code!G:H,2,FALSE)</f>
        <v>Angola</v>
      </c>
    </row>
    <row r="356" spans="1:4">
      <c r="A356" s="18">
        <v>8</v>
      </c>
      <c r="B356" s="54" t="s">
        <v>2144</v>
      </c>
      <c r="C356" s="58" t="str">
        <f>VLOOKUP(Table4[[#This Row],[iso_code]],iso_code!B:C,2,FALSE)</f>
        <v>BEN</v>
      </c>
      <c r="D356" s="18" t="str">
        <f>VLOOKUP(Table4[[#This Row],[iso_code]],iso_code!G:H,2,FALSE)</f>
        <v>Benin</v>
      </c>
    </row>
    <row r="357" spans="1:4">
      <c r="A357" s="18">
        <v>8</v>
      </c>
      <c r="B357" s="54" t="s">
        <v>1787</v>
      </c>
      <c r="C357" s="58" t="str">
        <f>VLOOKUP(Table4[[#This Row],[iso_code]],iso_code!B:C,2,FALSE)</f>
        <v>BWA</v>
      </c>
      <c r="D357" s="18" t="str">
        <f>VLOOKUP(Table4[[#This Row],[iso_code]],iso_code!G:H,2,FALSE)</f>
        <v>Botswana</v>
      </c>
    </row>
    <row r="358" spans="1:4">
      <c r="A358" s="18">
        <v>8</v>
      </c>
      <c r="B358" s="54" t="s">
        <v>2145</v>
      </c>
      <c r="C358" s="58" t="str">
        <f>VLOOKUP(Table4[[#This Row],[iso_code]],iso_code!B:C,2,FALSE)</f>
        <v>BFA</v>
      </c>
      <c r="D358" s="18" t="str">
        <f>VLOOKUP(Table4[[#This Row],[iso_code]],iso_code!G:H,2,FALSE)</f>
        <v>Burkina Faso</v>
      </c>
    </row>
    <row r="359" spans="1:4">
      <c r="A359" s="18">
        <v>8</v>
      </c>
      <c r="B359" s="54" t="s">
        <v>2146</v>
      </c>
      <c r="C359" s="58" t="str">
        <f>VLOOKUP(Table4[[#This Row],[iso_code]],iso_code!B:C,2,FALSE)</f>
        <v>BDI</v>
      </c>
      <c r="D359" s="18" t="str">
        <f>VLOOKUP(Table4[[#This Row],[iso_code]],iso_code!G:H,2,FALSE)</f>
        <v>Burundi</v>
      </c>
    </row>
    <row r="360" spans="1:4">
      <c r="A360" s="18">
        <v>8</v>
      </c>
      <c r="B360" s="54" t="s">
        <v>285</v>
      </c>
      <c r="C360" s="58" t="str">
        <f>VLOOKUP(Table4[[#This Row],[iso_code]],iso_code!B:C,2,FALSE)</f>
        <v>CMR</v>
      </c>
      <c r="D360" s="18" t="str">
        <f>VLOOKUP(Table4[[#This Row],[iso_code]],iso_code!G:H,2,FALSE)</f>
        <v>Cameroon</v>
      </c>
    </row>
    <row r="361" spans="1:4">
      <c r="A361" s="18">
        <v>8</v>
      </c>
      <c r="B361" s="54" t="s">
        <v>1632</v>
      </c>
      <c r="C361" s="58" t="str">
        <f>VLOOKUP(Table4[[#This Row],[iso_code]],iso_code!B:C,2,FALSE)</f>
        <v>CAF</v>
      </c>
      <c r="D361" s="18" t="str">
        <f>VLOOKUP(Table4[[#This Row],[iso_code]],iso_code!G:H,2,FALSE)</f>
        <v>Central African Republic (the)</v>
      </c>
    </row>
    <row r="362" spans="1:4">
      <c r="A362" s="18">
        <v>8</v>
      </c>
      <c r="B362" s="54" t="s">
        <v>2147</v>
      </c>
      <c r="C362" s="58" t="str">
        <f>VLOOKUP(Table4[[#This Row],[iso_code]],iso_code!B:C,2,FALSE)</f>
        <v>TCD</v>
      </c>
      <c r="D362" s="18" t="str">
        <f>VLOOKUP(Table4[[#This Row],[iso_code]],iso_code!G:H,2,FALSE)</f>
        <v>Chad</v>
      </c>
    </row>
    <row r="363" spans="1:4">
      <c r="A363" s="18">
        <v>8</v>
      </c>
      <c r="B363" s="54" t="s">
        <v>1976</v>
      </c>
      <c r="C363" s="58" t="str">
        <f>VLOOKUP(Table4[[#This Row],[iso_code]],iso_code!B:C,2,FALSE)</f>
        <v>COD</v>
      </c>
      <c r="D363" s="18" t="str">
        <f>VLOOKUP(Table4[[#This Row],[iso_code]],iso_code!G:H,2,FALSE)</f>
        <v>Congo (the Democratic Republic of the)</v>
      </c>
    </row>
    <row r="364" spans="1:4">
      <c r="A364" s="18">
        <v>8</v>
      </c>
      <c r="B364" s="54" t="s">
        <v>2149</v>
      </c>
      <c r="C364" s="58" t="str">
        <f>VLOOKUP(Table4[[#This Row],[iso_code]],iso_code!B:C,2,FALSE)</f>
        <v>COG</v>
      </c>
      <c r="D364" s="18" t="str">
        <f>VLOOKUP(Table4[[#This Row],[iso_code]],iso_code!G:H,2,FALSE)</f>
        <v>Congo (the)</v>
      </c>
    </row>
    <row r="365" spans="1:4">
      <c r="A365" s="18">
        <v>8</v>
      </c>
      <c r="B365" s="54" t="s">
        <v>2150</v>
      </c>
      <c r="C365" s="58" t="str">
        <f>VLOOKUP(Table4[[#This Row],[iso_code]],iso_code!B:C,2,FALSE)</f>
        <v>DJI</v>
      </c>
      <c r="D365" s="18" t="str">
        <f>VLOOKUP(Table4[[#This Row],[iso_code]],iso_code!G:H,2,FALSE)</f>
        <v>Djibouti</v>
      </c>
    </row>
    <row r="366" spans="1:4">
      <c r="A366" s="18">
        <v>8</v>
      </c>
      <c r="B366" s="54" t="s">
        <v>840</v>
      </c>
      <c r="C366" s="58" t="str">
        <f>VLOOKUP(Table4[[#This Row],[iso_code]],iso_code!B:C,2,FALSE)</f>
        <v>EGY</v>
      </c>
      <c r="D366" s="18" t="str">
        <f>VLOOKUP(Table4[[#This Row],[iso_code]],iso_code!G:H,2,FALSE)</f>
        <v>Egypt</v>
      </c>
    </row>
    <row r="367" spans="1:4">
      <c r="A367" s="18">
        <v>8</v>
      </c>
      <c r="B367" s="54" t="s">
        <v>2151</v>
      </c>
      <c r="C367" s="58" t="str">
        <f>VLOOKUP(Table4[[#This Row],[iso_code]],iso_code!B:C,2,FALSE)</f>
        <v>GNQ</v>
      </c>
      <c r="D367" s="18" t="str">
        <f>VLOOKUP(Table4[[#This Row],[iso_code]],iso_code!G:H,2,FALSE)</f>
        <v>Equatorial Guinea</v>
      </c>
    </row>
    <row r="368" spans="1:4">
      <c r="A368" s="18">
        <v>8</v>
      </c>
      <c r="B368" s="54" t="s">
        <v>2152</v>
      </c>
      <c r="C368" s="58" t="str">
        <f>VLOOKUP(Table4[[#This Row],[iso_code]],iso_code!B:C,2,FALSE)</f>
        <v>ERI</v>
      </c>
      <c r="D368" s="18" t="str">
        <f>VLOOKUP(Table4[[#This Row],[iso_code]],iso_code!G:H,2,FALSE)</f>
        <v>Eritrea</v>
      </c>
    </row>
    <row r="369" spans="1:4">
      <c r="A369" s="18">
        <v>8</v>
      </c>
      <c r="B369" s="54" t="s">
        <v>2168</v>
      </c>
      <c r="C369" s="58" t="str">
        <f>VLOOKUP(Table4[[#This Row],[iso_code]],iso_code!B:C,2,FALSE)</f>
        <v>SWZ</v>
      </c>
      <c r="D369" s="18" t="str">
        <f>VLOOKUP(Table4[[#This Row],[iso_code]],iso_code!G:H,2,FALSE)</f>
        <v>Eswatini</v>
      </c>
    </row>
    <row r="370" spans="1:4">
      <c r="A370" s="18">
        <v>8</v>
      </c>
      <c r="B370" s="54" t="s">
        <v>194</v>
      </c>
      <c r="C370" s="58" t="str">
        <f>VLOOKUP(Table4[[#This Row],[iso_code]],iso_code!B:C,2,FALSE)</f>
        <v>ETH</v>
      </c>
      <c r="D370" s="18" t="str">
        <f>VLOOKUP(Table4[[#This Row],[iso_code]],iso_code!G:H,2,FALSE)</f>
        <v>Ethiopia</v>
      </c>
    </row>
    <row r="371" spans="1:4">
      <c r="A371" s="18">
        <v>8</v>
      </c>
      <c r="B371" s="54" t="s">
        <v>2153</v>
      </c>
      <c r="C371" s="58" t="str">
        <f>VLOOKUP(Table4[[#This Row],[iso_code]],iso_code!B:C,2,FALSE)</f>
        <v>GAB</v>
      </c>
      <c r="D371" s="18" t="str">
        <f>VLOOKUP(Table4[[#This Row],[iso_code]],iso_code!G:H,2,FALSE)</f>
        <v>Gabon</v>
      </c>
    </row>
    <row r="372" spans="1:4">
      <c r="A372" s="18">
        <v>8</v>
      </c>
      <c r="B372" s="54" t="s">
        <v>2154</v>
      </c>
      <c r="C372" s="58" t="str">
        <f>VLOOKUP(Table4[[#This Row],[iso_code]],iso_code!B:C,2,FALSE)</f>
        <v>GMB</v>
      </c>
      <c r="D372" s="18" t="str">
        <f>VLOOKUP(Table4[[#This Row],[iso_code]],iso_code!G:H,2,FALSE)</f>
        <v>Gambia (the)</v>
      </c>
    </row>
    <row r="373" spans="1:4">
      <c r="A373" s="18">
        <v>8</v>
      </c>
      <c r="B373" s="54" t="s">
        <v>250</v>
      </c>
      <c r="C373" s="58" t="str">
        <f>VLOOKUP(Table4[[#This Row],[iso_code]],iso_code!B:C,2,FALSE)</f>
        <v>GHA</v>
      </c>
      <c r="D373" s="18" t="str">
        <f>VLOOKUP(Table4[[#This Row],[iso_code]],iso_code!G:H,2,FALSE)</f>
        <v>Ghana</v>
      </c>
    </row>
    <row r="374" spans="1:4">
      <c r="A374" s="18">
        <v>8</v>
      </c>
      <c r="B374" s="54" t="s">
        <v>2155</v>
      </c>
      <c r="C374" s="58" t="str">
        <f>VLOOKUP(Table4[[#This Row],[iso_code]],iso_code!B:C,2,FALSE)</f>
        <v>GIN</v>
      </c>
      <c r="D374" s="18" t="str">
        <f>VLOOKUP(Table4[[#This Row],[iso_code]],iso_code!G:H,2,FALSE)</f>
        <v>Guinea</v>
      </c>
    </row>
    <row r="375" spans="1:4">
      <c r="A375" s="18">
        <v>8</v>
      </c>
      <c r="B375" s="54" t="s">
        <v>2156</v>
      </c>
      <c r="C375" s="58" t="str">
        <f>VLOOKUP(Table4[[#This Row],[iso_code]],iso_code!B:C,2,FALSE)</f>
        <v>GNB</v>
      </c>
      <c r="D375" s="18" t="str">
        <f>VLOOKUP(Table4[[#This Row],[iso_code]],iso_code!G:H,2,FALSE)</f>
        <v>Guinea-Bissau</v>
      </c>
    </row>
    <row r="376" spans="1:4">
      <c r="A376" s="18">
        <v>8</v>
      </c>
      <c r="B376" s="54" t="s">
        <v>2157</v>
      </c>
      <c r="C376" s="58" t="str">
        <f>VLOOKUP(Table4[[#This Row],[iso_code]],iso_code!B:C,2,FALSE)</f>
        <v>CIV</v>
      </c>
      <c r="D376" s="18" t="str">
        <f>VLOOKUP(Table4[[#This Row],[iso_code]],iso_code!G:H,2,FALSE)</f>
        <v>Côte d'Ivoire</v>
      </c>
    </row>
    <row r="377" spans="1:4">
      <c r="A377" s="18">
        <v>8</v>
      </c>
      <c r="B377" s="54" t="s">
        <v>428</v>
      </c>
      <c r="C377" s="58" t="str">
        <f>VLOOKUP(Table4[[#This Row],[iso_code]],iso_code!B:C,2,FALSE)</f>
        <v>KEN</v>
      </c>
      <c r="D377" s="18" t="str">
        <f>VLOOKUP(Table4[[#This Row],[iso_code]],iso_code!G:H,2,FALSE)</f>
        <v>Kenya</v>
      </c>
    </row>
    <row r="378" spans="1:4">
      <c r="A378" s="18">
        <v>8</v>
      </c>
      <c r="B378" s="54" t="s">
        <v>2158</v>
      </c>
      <c r="C378" s="58" t="str">
        <f>VLOOKUP(Table4[[#This Row],[iso_code]],iso_code!B:C,2,FALSE)</f>
        <v>LSO</v>
      </c>
      <c r="D378" s="18" t="str">
        <f>VLOOKUP(Table4[[#This Row],[iso_code]],iso_code!G:H,2,FALSE)</f>
        <v>Lesotho</v>
      </c>
    </row>
    <row r="379" spans="1:4">
      <c r="A379" s="18">
        <v>8</v>
      </c>
      <c r="B379" s="54" t="s">
        <v>2159</v>
      </c>
      <c r="C379" s="58" t="str">
        <f>VLOOKUP(Table4[[#This Row],[iso_code]],iso_code!B:C,2,FALSE)</f>
        <v>LBR</v>
      </c>
      <c r="D379" s="18" t="str">
        <f>VLOOKUP(Table4[[#This Row],[iso_code]],iso_code!G:H,2,FALSE)</f>
        <v>Liberia</v>
      </c>
    </row>
    <row r="380" spans="1:4">
      <c r="A380" s="18">
        <v>8</v>
      </c>
      <c r="B380" s="54" t="s">
        <v>1944</v>
      </c>
      <c r="C380" s="58" t="str">
        <f>VLOOKUP(Table4[[#This Row],[iso_code]],iso_code!B:C,2,FALSE)</f>
        <v>LBY</v>
      </c>
      <c r="D380" s="18" t="str">
        <f>VLOOKUP(Table4[[#This Row],[iso_code]],iso_code!G:H,2,FALSE)</f>
        <v>Libya</v>
      </c>
    </row>
    <row r="381" spans="1:4">
      <c r="A381" s="18">
        <v>8</v>
      </c>
      <c r="B381" s="54" t="s">
        <v>1147</v>
      </c>
      <c r="C381" s="58" t="str">
        <f>VLOOKUP(Table4[[#This Row],[iso_code]],iso_code!B:C,2,FALSE)</f>
        <v>MWI</v>
      </c>
      <c r="D381" s="18" t="str">
        <f>VLOOKUP(Table4[[#This Row],[iso_code]],iso_code!G:H,2,FALSE)</f>
        <v>Malawi</v>
      </c>
    </row>
    <row r="382" spans="1:4">
      <c r="A382" s="18">
        <v>8</v>
      </c>
      <c r="B382" s="54" t="s">
        <v>2161</v>
      </c>
      <c r="C382" s="58" t="str">
        <f>VLOOKUP(Table4[[#This Row],[iso_code]],iso_code!B:C,2,FALSE)</f>
        <v>MLI</v>
      </c>
      <c r="D382" s="18" t="str">
        <f>VLOOKUP(Table4[[#This Row],[iso_code]],iso_code!G:H,2,FALSE)</f>
        <v>Mali</v>
      </c>
    </row>
    <row r="383" spans="1:4">
      <c r="A383" s="18">
        <v>8</v>
      </c>
      <c r="B383" s="54" t="s">
        <v>2062</v>
      </c>
      <c r="C383" s="58" t="str">
        <f>VLOOKUP(Table4[[#This Row],[iso_code]],iso_code!B:C,2,FALSE)</f>
        <v>MRT</v>
      </c>
      <c r="D383" s="18" t="str">
        <f>VLOOKUP(Table4[[#This Row],[iso_code]],iso_code!G:H,2,FALSE)</f>
        <v>Mauritania</v>
      </c>
    </row>
    <row r="384" spans="1:4">
      <c r="A384" s="18">
        <v>8</v>
      </c>
      <c r="B384" s="54" t="s">
        <v>509</v>
      </c>
      <c r="C384" s="58" t="str">
        <f>VLOOKUP(Table4[[#This Row],[iso_code]],iso_code!B:C,2,FALSE)</f>
        <v>MAR</v>
      </c>
      <c r="D384" s="18" t="str">
        <f>VLOOKUP(Table4[[#This Row],[iso_code]],iso_code!G:H,2,FALSE)</f>
        <v>Morocco</v>
      </c>
    </row>
    <row r="385" spans="1:4">
      <c r="A385" s="18">
        <v>8</v>
      </c>
      <c r="B385" s="54" t="s">
        <v>1431</v>
      </c>
      <c r="C385" s="58" t="str">
        <f>VLOOKUP(Table4[[#This Row],[iso_code]],iso_code!B:C,2,FALSE)</f>
        <v>MOZ</v>
      </c>
      <c r="D385" s="18" t="str">
        <f>VLOOKUP(Table4[[#This Row],[iso_code]],iso_code!G:H,2,FALSE)</f>
        <v>Mozambique</v>
      </c>
    </row>
    <row r="386" spans="1:4">
      <c r="A386" s="18">
        <v>8</v>
      </c>
      <c r="B386" s="54" t="s">
        <v>2022</v>
      </c>
      <c r="C386" s="58" t="str">
        <f>VLOOKUP(Table4[[#This Row],[iso_code]],iso_code!B:C,2,FALSE)</f>
        <v>NAM</v>
      </c>
      <c r="D386" s="18" t="str">
        <f>VLOOKUP(Table4[[#This Row],[iso_code]],iso_code!G:H,2,FALSE)</f>
        <v>Namibia</v>
      </c>
    </row>
    <row r="387" spans="1:4">
      <c r="A387" s="18">
        <v>8</v>
      </c>
      <c r="B387" s="54" t="s">
        <v>988</v>
      </c>
      <c r="C387" s="58" t="str">
        <f>VLOOKUP(Table4[[#This Row],[iso_code]],iso_code!B:C,2,FALSE)</f>
        <v>NER</v>
      </c>
      <c r="D387" s="18" t="str">
        <f>VLOOKUP(Table4[[#This Row],[iso_code]],iso_code!G:H,2,FALSE)</f>
        <v>Niger (the)</v>
      </c>
    </row>
    <row r="388" spans="1:4">
      <c r="A388" s="18">
        <v>8</v>
      </c>
      <c r="B388" s="54" t="s">
        <v>1215</v>
      </c>
      <c r="C388" s="58" t="str">
        <f>VLOOKUP(Table4[[#This Row],[iso_code]],iso_code!B:C,2,FALSE)</f>
        <v>NGA</v>
      </c>
      <c r="D388" s="18" t="str">
        <f>VLOOKUP(Table4[[#This Row],[iso_code]],iso_code!G:H,2,FALSE)</f>
        <v>Nigeria</v>
      </c>
    </row>
    <row r="389" spans="1:4">
      <c r="A389" s="18">
        <v>8</v>
      </c>
      <c r="B389" s="54" t="s">
        <v>2162</v>
      </c>
      <c r="C389" s="58" t="str">
        <f>VLOOKUP(Table4[[#This Row],[iso_code]],iso_code!B:C,2,FALSE)</f>
        <v>RWA</v>
      </c>
      <c r="D389" s="18" t="str">
        <f>VLOOKUP(Table4[[#This Row],[iso_code]],iso_code!G:H,2,FALSE)</f>
        <v>Rwanda</v>
      </c>
    </row>
    <row r="390" spans="1:4">
      <c r="A390" s="18">
        <v>8</v>
      </c>
      <c r="B390" s="54" t="s">
        <v>1657</v>
      </c>
      <c r="C390" s="58" t="str">
        <f>VLOOKUP(Table4[[#This Row],[iso_code]],iso_code!B:C,2,FALSE)</f>
        <v>SEN</v>
      </c>
      <c r="D390" s="18" t="str">
        <f>VLOOKUP(Table4[[#This Row],[iso_code]],iso_code!G:H,2,FALSE)</f>
        <v>Senegal</v>
      </c>
    </row>
    <row r="391" spans="1:4">
      <c r="A391" s="18">
        <v>8</v>
      </c>
      <c r="B391" s="54" t="s">
        <v>2046</v>
      </c>
      <c r="C391" s="58" t="str">
        <f>VLOOKUP(Table4[[#This Row],[iso_code]],iso_code!B:C,2,FALSE)</f>
        <v>SLE</v>
      </c>
      <c r="D391" s="18" t="str">
        <f>VLOOKUP(Table4[[#This Row],[iso_code]],iso_code!G:H,2,FALSE)</f>
        <v>Sierra Leone</v>
      </c>
    </row>
    <row r="392" spans="1:4">
      <c r="A392" s="18">
        <v>8</v>
      </c>
      <c r="B392" s="54" t="s">
        <v>2165</v>
      </c>
      <c r="C392" s="58" t="str">
        <f>VLOOKUP(Table4[[#This Row],[iso_code]],iso_code!B:C,2,FALSE)</f>
        <v>SOM</v>
      </c>
      <c r="D392" s="18" t="str">
        <f>VLOOKUP(Table4[[#This Row],[iso_code]],iso_code!G:H,2,FALSE)</f>
        <v>Somalia</v>
      </c>
    </row>
    <row r="393" spans="1:4">
      <c r="A393" s="18">
        <v>8</v>
      </c>
      <c r="B393" s="54" t="s">
        <v>608</v>
      </c>
      <c r="C393" s="58" t="str">
        <f>VLOOKUP(Table4[[#This Row],[iso_code]],iso_code!B:C,2,FALSE)</f>
        <v>ZAF</v>
      </c>
      <c r="D393" s="18" t="str">
        <f>VLOOKUP(Table4[[#This Row],[iso_code]],iso_code!G:H,2,FALSE)</f>
        <v>South Africa</v>
      </c>
    </row>
    <row r="394" spans="1:4">
      <c r="A394" s="18">
        <v>8</v>
      </c>
      <c r="B394" s="54" t="s">
        <v>2166</v>
      </c>
      <c r="C394" s="58" t="str">
        <f>VLOOKUP(Table4[[#This Row],[iso_code]],iso_code!B:C,2,FALSE)</f>
        <v>SSD</v>
      </c>
      <c r="D394" s="18" t="str">
        <f>VLOOKUP(Table4[[#This Row],[iso_code]],iso_code!G:H,2,FALSE)</f>
        <v>South Sudan</v>
      </c>
    </row>
    <row r="395" spans="1:4">
      <c r="A395" s="18">
        <v>8</v>
      </c>
      <c r="B395" s="54" t="s">
        <v>2167</v>
      </c>
      <c r="C395" s="58" t="str">
        <f>VLOOKUP(Table4[[#This Row],[iso_code]],iso_code!B:C,2,FALSE)</f>
        <v>SDN</v>
      </c>
      <c r="D395" s="18" t="str">
        <f>VLOOKUP(Table4[[#This Row],[iso_code]],iso_code!G:H,2,FALSE)</f>
        <v>Sudan (the)</v>
      </c>
    </row>
    <row r="396" spans="1:4">
      <c r="A396" s="18">
        <v>8</v>
      </c>
      <c r="B396" s="54" t="s">
        <v>842</v>
      </c>
      <c r="C396" s="58" t="str">
        <f>VLOOKUP(Table4[[#This Row],[iso_code]],iso_code!B:C,2,FALSE)</f>
        <v>TZA</v>
      </c>
      <c r="D396" s="18" t="str">
        <f>VLOOKUP(Table4[[#This Row],[iso_code]],iso_code!G:H,2,FALSE)</f>
        <v>Tanzania, United Republic of</v>
      </c>
    </row>
    <row r="397" spans="1:4">
      <c r="A397" s="18">
        <v>8</v>
      </c>
      <c r="B397" s="54" t="s">
        <v>1968</v>
      </c>
      <c r="C397" s="58" t="str">
        <f>VLOOKUP(Table4[[#This Row],[iso_code]],iso_code!B:C,2,FALSE)</f>
        <v>TGO</v>
      </c>
      <c r="D397" s="18" t="str">
        <f>VLOOKUP(Table4[[#This Row],[iso_code]],iso_code!G:H,2,FALSE)</f>
        <v>Togo</v>
      </c>
    </row>
    <row r="398" spans="1:4">
      <c r="A398" s="18">
        <v>8</v>
      </c>
      <c r="B398" s="18" t="s">
        <v>935</v>
      </c>
      <c r="C398" s="58" t="str">
        <f>VLOOKUP(Table4[[#This Row],[iso_code]],iso_code!B:C,2,FALSE)</f>
        <v>TUN</v>
      </c>
      <c r="D398" s="18" t="str">
        <f>VLOOKUP(Table4[[#This Row],[iso_code]],iso_code!G:H,2,FALSE)</f>
        <v>Tunisia</v>
      </c>
    </row>
    <row r="399" spans="1:4">
      <c r="A399" s="18">
        <v>8</v>
      </c>
      <c r="B399" s="18" t="s">
        <v>1443</v>
      </c>
      <c r="C399" s="58" t="str">
        <f>VLOOKUP(Table4[[#This Row],[iso_code]],iso_code!B:C,2,FALSE)</f>
        <v>UGA</v>
      </c>
      <c r="D399" s="18" t="str">
        <f>VLOOKUP(Table4[[#This Row],[iso_code]],iso_code!G:H,2,FALSE)</f>
        <v>Uganda</v>
      </c>
    </row>
    <row r="400" spans="1:4">
      <c r="A400" s="18">
        <v>8</v>
      </c>
      <c r="B400" s="18" t="s">
        <v>737</v>
      </c>
      <c r="C400" s="58" t="str">
        <f>VLOOKUP(Table4[[#This Row],[iso_code]],iso_code!B:C,2,FALSE)</f>
        <v>ZMB</v>
      </c>
      <c r="D400" s="18" t="str">
        <f>VLOOKUP(Table4[[#This Row],[iso_code]],iso_code!G:H,2,FALSE)</f>
        <v>Zambia</v>
      </c>
    </row>
    <row r="401" spans="1:4">
      <c r="A401" s="18">
        <v>8</v>
      </c>
      <c r="B401" s="18" t="s">
        <v>2169</v>
      </c>
      <c r="C401" s="58" t="str">
        <f>VLOOKUP(Table4[[#This Row],[iso_code]],iso_code!B:C,2,FALSE)</f>
        <v>ZWE</v>
      </c>
      <c r="D401" s="18" t="str">
        <f>VLOOKUP(Table4[[#This Row],[iso_code]],iso_code!G:H,2,FALSE)</f>
        <v>Zimbabwe</v>
      </c>
    </row>
    <row r="402" spans="1:4">
      <c r="A402" s="18">
        <v>9</v>
      </c>
      <c r="B402" s="59" t="s">
        <v>2143</v>
      </c>
      <c r="C402" s="58" t="str">
        <f>VLOOKUP(Table4[[#This Row],[iso_code]],iso_code!B:C,2,FALSE)</f>
        <v>AGO</v>
      </c>
      <c r="D402" s="18" t="str">
        <f>VLOOKUP(Table4[[#This Row],[iso_code]],iso_code!G:H,2,FALSE)</f>
        <v>Angola</v>
      </c>
    </row>
    <row r="403" spans="1:4">
      <c r="A403" s="18">
        <v>9</v>
      </c>
      <c r="B403" s="59" t="s">
        <v>1787</v>
      </c>
      <c r="C403" s="58" t="str">
        <f>VLOOKUP(Table4[[#This Row],[iso_code]],iso_code!B:C,2,FALSE)</f>
        <v>BWA</v>
      </c>
      <c r="D403" s="18" t="str">
        <f>VLOOKUP(Table4[[#This Row],[iso_code]],iso_code!G:H,2,FALSE)</f>
        <v>Botswana</v>
      </c>
    </row>
    <row r="404" spans="1:4">
      <c r="A404" s="18">
        <v>9</v>
      </c>
      <c r="B404" s="54" t="s">
        <v>2146</v>
      </c>
      <c r="C404" s="58" t="str">
        <f>VLOOKUP(Table4[[#This Row],[iso_code]],iso_code!B:C,2,FALSE)</f>
        <v>BDI</v>
      </c>
      <c r="D404" s="18" t="str">
        <f>VLOOKUP(Table4[[#This Row],[iso_code]],iso_code!G:H,2,FALSE)</f>
        <v>Burundi</v>
      </c>
    </row>
    <row r="405" spans="1:4">
      <c r="A405" s="18">
        <v>9</v>
      </c>
      <c r="B405" s="59" t="s">
        <v>2150</v>
      </c>
      <c r="C405" s="58" t="str">
        <f>VLOOKUP(Table4[[#This Row],[iso_code]],iso_code!B:C,2,FALSE)</f>
        <v>DJI</v>
      </c>
      <c r="D405" s="18" t="str">
        <f>VLOOKUP(Table4[[#This Row],[iso_code]],iso_code!G:H,2,FALSE)</f>
        <v>Djibouti</v>
      </c>
    </row>
    <row r="406" spans="1:4">
      <c r="A406" s="18">
        <v>9</v>
      </c>
      <c r="B406" s="59" t="s">
        <v>840</v>
      </c>
      <c r="C406" s="58" t="str">
        <f>VLOOKUP(Table4[[#This Row],[iso_code]],iso_code!B:C,2,FALSE)</f>
        <v>EGY</v>
      </c>
      <c r="D406" s="18" t="str">
        <f>VLOOKUP(Table4[[#This Row],[iso_code]],iso_code!G:H,2,FALSE)</f>
        <v>Egypt</v>
      </c>
    </row>
    <row r="407" spans="1:4">
      <c r="A407" s="18">
        <v>9</v>
      </c>
      <c r="B407" s="59" t="s">
        <v>2168</v>
      </c>
      <c r="C407" s="58" t="str">
        <f>VLOOKUP(Table4[[#This Row],[iso_code]],iso_code!B:C,2,FALSE)</f>
        <v>SWZ</v>
      </c>
      <c r="D407" s="18" t="str">
        <f>VLOOKUP(Table4[[#This Row],[iso_code]],iso_code!G:H,2,FALSE)</f>
        <v>Eswatini</v>
      </c>
    </row>
    <row r="408" spans="1:4">
      <c r="A408" s="18">
        <v>9</v>
      </c>
      <c r="B408" s="59" t="s">
        <v>194</v>
      </c>
      <c r="C408" s="58" t="str">
        <f>VLOOKUP(Table4[[#This Row],[iso_code]],iso_code!B:C,2,FALSE)</f>
        <v>ETH</v>
      </c>
      <c r="D408" s="18" t="str">
        <f>VLOOKUP(Table4[[#This Row],[iso_code]],iso_code!G:H,2,FALSE)</f>
        <v>Ethiopia</v>
      </c>
    </row>
    <row r="409" spans="1:4">
      <c r="A409" s="18">
        <v>9</v>
      </c>
      <c r="B409" s="59" t="s">
        <v>428</v>
      </c>
      <c r="C409" s="58" t="str">
        <f>VLOOKUP(Table4[[#This Row],[iso_code]],iso_code!B:C,2,FALSE)</f>
        <v>KEN</v>
      </c>
      <c r="D409" s="18" t="str">
        <f>VLOOKUP(Table4[[#This Row],[iso_code]],iso_code!G:H,2,FALSE)</f>
        <v>Kenya</v>
      </c>
    </row>
    <row r="410" spans="1:4">
      <c r="A410" s="18">
        <v>9</v>
      </c>
      <c r="B410" s="59" t="s">
        <v>2158</v>
      </c>
      <c r="C410" s="58" t="str">
        <f>VLOOKUP(Table4[[#This Row],[iso_code]],iso_code!B:C,2,FALSE)</f>
        <v>LSO</v>
      </c>
      <c r="D410" s="18" t="str">
        <f>VLOOKUP(Table4[[#This Row],[iso_code]],iso_code!G:H,2,FALSE)</f>
        <v>Lesotho</v>
      </c>
    </row>
    <row r="411" spans="1:4">
      <c r="A411" s="18">
        <v>9</v>
      </c>
      <c r="B411" s="59" t="s">
        <v>1147</v>
      </c>
      <c r="C411" s="58" t="str">
        <f>VLOOKUP(Table4[[#This Row],[iso_code]],iso_code!B:C,2,FALSE)</f>
        <v>MWI</v>
      </c>
      <c r="D411" s="18" t="str">
        <f>VLOOKUP(Table4[[#This Row],[iso_code]],iso_code!G:H,2,FALSE)</f>
        <v>Malawi</v>
      </c>
    </row>
    <row r="412" spans="1:4">
      <c r="A412" s="18">
        <v>9</v>
      </c>
      <c r="B412" s="59" t="s">
        <v>1431</v>
      </c>
      <c r="C412" s="58" t="str">
        <f>VLOOKUP(Table4[[#This Row],[iso_code]],iso_code!B:C,2,FALSE)</f>
        <v>MOZ</v>
      </c>
      <c r="D412" s="18" t="str">
        <f>VLOOKUP(Table4[[#This Row],[iso_code]],iso_code!G:H,2,FALSE)</f>
        <v>Mozambique</v>
      </c>
    </row>
    <row r="413" spans="1:4">
      <c r="A413" s="18">
        <v>9</v>
      </c>
      <c r="B413" s="59" t="s">
        <v>2022</v>
      </c>
      <c r="C413" s="58" t="str">
        <f>VLOOKUP(Table4[[#This Row],[iso_code]],iso_code!B:C,2,FALSE)</f>
        <v>NAM</v>
      </c>
      <c r="D413" s="18" t="str">
        <f>VLOOKUP(Table4[[#This Row],[iso_code]],iso_code!G:H,2,FALSE)</f>
        <v>Namibia</v>
      </c>
    </row>
    <row r="414" spans="1:4">
      <c r="A414" s="18">
        <v>9</v>
      </c>
      <c r="B414" s="59" t="s">
        <v>2162</v>
      </c>
      <c r="C414" s="58" t="str">
        <f>VLOOKUP(Table4[[#This Row],[iso_code]],iso_code!B:C,2,FALSE)</f>
        <v>RWA</v>
      </c>
      <c r="D414" s="18" t="str">
        <f>VLOOKUP(Table4[[#This Row],[iso_code]],iso_code!G:H,2,FALSE)</f>
        <v>Rwanda</v>
      </c>
    </row>
    <row r="415" spans="1:4">
      <c r="A415" s="18">
        <v>9</v>
      </c>
      <c r="B415" s="59" t="s">
        <v>608</v>
      </c>
      <c r="C415" s="58" t="str">
        <f>VLOOKUP(Table4[[#This Row],[iso_code]],iso_code!B:C,2,FALSE)</f>
        <v>ZAF</v>
      </c>
      <c r="D415" s="18" t="str">
        <f>VLOOKUP(Table4[[#This Row],[iso_code]],iso_code!G:H,2,FALSE)</f>
        <v>South Africa</v>
      </c>
    </row>
    <row r="416" spans="1:4">
      <c r="A416" s="18">
        <v>9</v>
      </c>
      <c r="B416" s="59" t="s">
        <v>2166</v>
      </c>
      <c r="C416" s="58" t="str">
        <f>VLOOKUP(Table4[[#This Row],[iso_code]],iso_code!B:C,2,FALSE)</f>
        <v>SSD</v>
      </c>
      <c r="D416" s="18" t="str">
        <f>VLOOKUP(Table4[[#This Row],[iso_code]],iso_code!G:H,2,FALSE)</f>
        <v>South Sudan</v>
      </c>
    </row>
    <row r="417" spans="1:4">
      <c r="A417" s="18">
        <v>9</v>
      </c>
      <c r="B417" s="59" t="s">
        <v>2167</v>
      </c>
      <c r="C417" s="58" t="str">
        <f>VLOOKUP(Table4[[#This Row],[iso_code]],iso_code!B:C,2,FALSE)</f>
        <v>SDN</v>
      </c>
      <c r="D417" s="18" t="str">
        <f>VLOOKUP(Table4[[#This Row],[iso_code]],iso_code!G:H,2,FALSE)</f>
        <v>Sudan (the)</v>
      </c>
    </row>
    <row r="418" spans="1:4">
      <c r="A418" s="18">
        <v>9</v>
      </c>
      <c r="B418" s="59" t="s">
        <v>842</v>
      </c>
      <c r="C418" s="58" t="str">
        <f>VLOOKUP(Table4[[#This Row],[iso_code]],iso_code!B:C,2,FALSE)</f>
        <v>TZA</v>
      </c>
      <c r="D418" s="18" t="str">
        <f>VLOOKUP(Table4[[#This Row],[iso_code]],iso_code!G:H,2,FALSE)</f>
        <v>Tanzania, United Republic of</v>
      </c>
    </row>
    <row r="419" spans="1:4">
      <c r="A419" s="18">
        <v>9</v>
      </c>
      <c r="B419" s="59" t="s">
        <v>1443</v>
      </c>
      <c r="C419" s="58" t="str">
        <f>VLOOKUP(Table4[[#This Row],[iso_code]],iso_code!B:C,2,FALSE)</f>
        <v>UGA</v>
      </c>
      <c r="D419" s="18" t="str">
        <f>VLOOKUP(Table4[[#This Row],[iso_code]],iso_code!G:H,2,FALSE)</f>
        <v>Uganda</v>
      </c>
    </row>
    <row r="420" spans="1:4">
      <c r="A420" s="18">
        <v>9</v>
      </c>
      <c r="B420" s="59" t="s">
        <v>737</v>
      </c>
      <c r="C420" s="58" t="str">
        <f>VLOOKUP(Table4[[#This Row],[iso_code]],iso_code!B:C,2,FALSE)</f>
        <v>ZMB</v>
      </c>
      <c r="D420" s="18" t="str">
        <f>VLOOKUP(Table4[[#This Row],[iso_code]],iso_code!G:H,2,FALSE)</f>
        <v>Zambia</v>
      </c>
    </row>
    <row r="421" spans="1:4">
      <c r="A421" s="18">
        <v>9</v>
      </c>
      <c r="B421" s="59" t="s">
        <v>2169</v>
      </c>
      <c r="C421" s="58" t="str">
        <f>VLOOKUP(Table4[[#This Row],[iso_code]],iso_code!B:C,2,FALSE)</f>
        <v>ZWE</v>
      </c>
      <c r="D421" s="18" t="str">
        <f>VLOOKUP(Table4[[#This Row],[iso_code]],iso_code!G:H,2,FALSE)</f>
        <v>Zimbabwe</v>
      </c>
    </row>
    <row r="422" spans="1:4">
      <c r="A422" s="18">
        <v>9</v>
      </c>
      <c r="B422" s="59" t="s">
        <v>1976</v>
      </c>
      <c r="C422" s="58" t="str">
        <f>VLOOKUP(Table4[[#This Row],[iso_code]],iso_code!B:C,2,FALSE)</f>
        <v>COD</v>
      </c>
      <c r="D422" s="18" t="str">
        <f>VLOOKUP(Table4[[#This Row],[iso_code]],iso_code!G:H,2,FALSE)</f>
        <v>Congo (the Democratic Republic of the)</v>
      </c>
    </row>
    <row r="423" spans="1:4">
      <c r="A423" s="18">
        <v>10</v>
      </c>
      <c r="B423" s="54" t="s">
        <v>790</v>
      </c>
      <c r="C423" s="58" t="str">
        <f>VLOOKUP(Table4[[#This Row],[iso_code]],iso_code!B:C,2,FALSE)</f>
        <v>DZA</v>
      </c>
      <c r="D423" s="18" t="str">
        <f>VLOOKUP(Table4[[#This Row],[iso_code]],iso_code!G:H,2,FALSE)</f>
        <v>Algeria</v>
      </c>
    </row>
    <row r="424" spans="1:4">
      <c r="A424" s="18">
        <v>10</v>
      </c>
      <c r="B424" s="54" t="s">
        <v>2143</v>
      </c>
      <c r="C424" s="58" t="str">
        <f>VLOOKUP(Table4[[#This Row],[iso_code]],iso_code!B:C,2,FALSE)</f>
        <v>AGO</v>
      </c>
      <c r="D424" s="18" t="str">
        <f>VLOOKUP(Table4[[#This Row],[iso_code]],iso_code!G:H,2,FALSE)</f>
        <v>Angola</v>
      </c>
    </row>
    <row r="425" spans="1:4">
      <c r="A425" s="18">
        <v>10</v>
      </c>
      <c r="B425" s="54" t="s">
        <v>2144</v>
      </c>
      <c r="C425" s="58" t="str">
        <f>VLOOKUP(Table4[[#This Row],[iso_code]],iso_code!B:C,2,FALSE)</f>
        <v>BEN</v>
      </c>
      <c r="D425" s="18" t="str">
        <f>VLOOKUP(Table4[[#This Row],[iso_code]],iso_code!G:H,2,FALSE)</f>
        <v>Benin</v>
      </c>
    </row>
    <row r="426" spans="1:4">
      <c r="A426" s="18">
        <v>10</v>
      </c>
      <c r="B426" s="54" t="s">
        <v>1787</v>
      </c>
      <c r="C426" s="58" t="str">
        <f>VLOOKUP(Table4[[#This Row],[iso_code]],iso_code!B:C,2,FALSE)</f>
        <v>BWA</v>
      </c>
      <c r="D426" s="18" t="str">
        <f>VLOOKUP(Table4[[#This Row],[iso_code]],iso_code!G:H,2,FALSE)</f>
        <v>Botswana</v>
      </c>
    </row>
    <row r="427" spans="1:4">
      <c r="A427" s="18">
        <v>10</v>
      </c>
      <c r="B427" s="54" t="s">
        <v>2145</v>
      </c>
      <c r="C427" s="58" t="str">
        <f>VLOOKUP(Table4[[#This Row],[iso_code]],iso_code!B:C,2,FALSE)</f>
        <v>BFA</v>
      </c>
      <c r="D427" s="18" t="str">
        <f>VLOOKUP(Table4[[#This Row],[iso_code]],iso_code!G:H,2,FALSE)</f>
        <v>Burkina Faso</v>
      </c>
    </row>
    <row r="428" spans="1:4">
      <c r="A428" s="18">
        <v>10</v>
      </c>
      <c r="B428" s="54" t="s">
        <v>2146</v>
      </c>
      <c r="C428" s="58" t="str">
        <f>VLOOKUP(Table4[[#This Row],[iso_code]],iso_code!B:C,2,FALSE)</f>
        <v>BDI</v>
      </c>
      <c r="D428" s="18" t="str">
        <f>VLOOKUP(Table4[[#This Row],[iso_code]],iso_code!G:H,2,FALSE)</f>
        <v>Burundi</v>
      </c>
    </row>
    <row r="429" spans="1:4">
      <c r="A429" s="18">
        <v>10</v>
      </c>
      <c r="B429" s="54" t="s">
        <v>285</v>
      </c>
      <c r="C429" s="58" t="str">
        <f>VLOOKUP(Table4[[#This Row],[iso_code]],iso_code!B:C,2,FALSE)</f>
        <v>CMR</v>
      </c>
      <c r="D429" s="18" t="str">
        <f>VLOOKUP(Table4[[#This Row],[iso_code]],iso_code!G:H,2,FALSE)</f>
        <v>Cameroon</v>
      </c>
    </row>
    <row r="430" spans="1:4">
      <c r="A430" s="18">
        <v>10</v>
      </c>
      <c r="B430" s="54" t="s">
        <v>1606</v>
      </c>
      <c r="C430" s="58" t="str">
        <f>VLOOKUP(Table4[[#This Row],[iso_code]],iso_code!B:C,2,FALSE)</f>
        <v>CPV</v>
      </c>
      <c r="D430" s="18" t="str">
        <f>VLOOKUP(Table4[[#This Row],[iso_code]],iso_code!G:H,2,FALSE)</f>
        <v>Cabo Verde</v>
      </c>
    </row>
    <row r="431" spans="1:4">
      <c r="A431" s="18">
        <v>10</v>
      </c>
      <c r="B431" s="54" t="s">
        <v>1632</v>
      </c>
      <c r="C431" s="58" t="str">
        <f>VLOOKUP(Table4[[#This Row],[iso_code]],iso_code!B:C,2,FALSE)</f>
        <v>CAF</v>
      </c>
      <c r="D431" s="18" t="str">
        <f>VLOOKUP(Table4[[#This Row],[iso_code]],iso_code!G:H,2,FALSE)</f>
        <v>Central African Republic (the)</v>
      </c>
    </row>
    <row r="432" spans="1:4">
      <c r="A432" s="18">
        <v>10</v>
      </c>
      <c r="B432" s="54" t="s">
        <v>2147</v>
      </c>
      <c r="C432" s="58" t="str">
        <f>VLOOKUP(Table4[[#This Row],[iso_code]],iso_code!B:C,2,FALSE)</f>
        <v>TCD</v>
      </c>
      <c r="D432" s="18" t="str">
        <f>VLOOKUP(Table4[[#This Row],[iso_code]],iso_code!G:H,2,FALSE)</f>
        <v>Chad</v>
      </c>
    </row>
    <row r="433" spans="1:4">
      <c r="A433" s="18">
        <v>10</v>
      </c>
      <c r="B433" s="54" t="s">
        <v>2148</v>
      </c>
      <c r="C433" s="58" t="str">
        <f>VLOOKUP(Table4[[#This Row],[iso_code]],iso_code!B:C,2,FALSE)</f>
        <v>COM</v>
      </c>
      <c r="D433" s="18" t="str">
        <f>VLOOKUP(Table4[[#This Row],[iso_code]],iso_code!G:H,2,FALSE)</f>
        <v>Comoros (the)</v>
      </c>
    </row>
    <row r="434" spans="1:4">
      <c r="A434" s="18">
        <v>10</v>
      </c>
      <c r="B434" s="54" t="s">
        <v>1976</v>
      </c>
      <c r="C434" s="58" t="str">
        <f>VLOOKUP(Table4[[#This Row],[iso_code]],iso_code!B:C,2,FALSE)</f>
        <v>COD</v>
      </c>
      <c r="D434" s="18" t="str">
        <f>VLOOKUP(Table4[[#This Row],[iso_code]],iso_code!G:H,2,FALSE)</f>
        <v>Congo (the Democratic Republic of the)</v>
      </c>
    </row>
    <row r="435" spans="1:4">
      <c r="A435" s="18">
        <v>10</v>
      </c>
      <c r="B435" s="54" t="s">
        <v>2149</v>
      </c>
      <c r="C435" s="58" t="str">
        <f>VLOOKUP(Table4[[#This Row],[iso_code]],iso_code!B:C,2,FALSE)</f>
        <v>COG</v>
      </c>
      <c r="D435" s="18" t="str">
        <f>VLOOKUP(Table4[[#This Row],[iso_code]],iso_code!G:H,2,FALSE)</f>
        <v>Congo (the)</v>
      </c>
    </row>
    <row r="436" spans="1:4">
      <c r="A436" s="18">
        <v>10</v>
      </c>
      <c r="B436" s="54" t="s">
        <v>2157</v>
      </c>
      <c r="C436" s="58" t="str">
        <f>VLOOKUP(Table4[[#This Row],[iso_code]],iso_code!B:C,2,FALSE)</f>
        <v>CIV</v>
      </c>
      <c r="D436" s="18" t="str">
        <f>VLOOKUP(Table4[[#This Row],[iso_code]],iso_code!G:H,2,FALSE)</f>
        <v>Côte d'Ivoire</v>
      </c>
    </row>
    <row r="437" spans="1:4">
      <c r="A437" s="18">
        <v>10</v>
      </c>
      <c r="B437" s="54" t="s">
        <v>2150</v>
      </c>
      <c r="C437" s="58" t="str">
        <f>VLOOKUP(Table4[[#This Row],[iso_code]],iso_code!B:C,2,FALSE)</f>
        <v>DJI</v>
      </c>
      <c r="D437" s="18" t="str">
        <f>VLOOKUP(Table4[[#This Row],[iso_code]],iso_code!G:H,2,FALSE)</f>
        <v>Djibouti</v>
      </c>
    </row>
    <row r="438" spans="1:4">
      <c r="A438" s="18">
        <v>10</v>
      </c>
      <c r="B438" s="54" t="s">
        <v>840</v>
      </c>
      <c r="C438" s="58" t="str">
        <f>VLOOKUP(Table4[[#This Row],[iso_code]],iso_code!B:C,2,FALSE)</f>
        <v>EGY</v>
      </c>
      <c r="D438" s="18" t="str">
        <f>VLOOKUP(Table4[[#This Row],[iso_code]],iso_code!G:H,2,FALSE)</f>
        <v>Egypt</v>
      </c>
    </row>
    <row r="439" spans="1:4">
      <c r="A439" s="18">
        <v>10</v>
      </c>
      <c r="B439" s="54" t="s">
        <v>2151</v>
      </c>
      <c r="C439" s="58" t="str">
        <f>VLOOKUP(Table4[[#This Row],[iso_code]],iso_code!B:C,2,FALSE)</f>
        <v>GNQ</v>
      </c>
      <c r="D439" s="18" t="str">
        <f>VLOOKUP(Table4[[#This Row],[iso_code]],iso_code!G:H,2,FALSE)</f>
        <v>Equatorial Guinea</v>
      </c>
    </row>
    <row r="440" spans="1:4">
      <c r="A440" s="18">
        <v>10</v>
      </c>
      <c r="B440" s="54" t="s">
        <v>2152</v>
      </c>
      <c r="C440" s="58" t="str">
        <f>VLOOKUP(Table4[[#This Row],[iso_code]],iso_code!B:C,2,FALSE)</f>
        <v>ERI</v>
      </c>
      <c r="D440" s="18" t="str">
        <f>VLOOKUP(Table4[[#This Row],[iso_code]],iso_code!G:H,2,FALSE)</f>
        <v>Eritrea</v>
      </c>
    </row>
    <row r="441" spans="1:4">
      <c r="A441" s="18">
        <v>10</v>
      </c>
      <c r="B441" s="54" t="s">
        <v>194</v>
      </c>
      <c r="C441" s="58" t="str">
        <f>VLOOKUP(Table4[[#This Row],[iso_code]],iso_code!B:C,2,FALSE)</f>
        <v>ETH</v>
      </c>
      <c r="D441" s="18" t="str">
        <f>VLOOKUP(Table4[[#This Row],[iso_code]],iso_code!G:H,2,FALSE)</f>
        <v>Ethiopia</v>
      </c>
    </row>
    <row r="442" spans="1:4">
      <c r="A442" s="18">
        <v>10</v>
      </c>
      <c r="B442" s="54" t="s">
        <v>2153</v>
      </c>
      <c r="C442" s="58" t="str">
        <f>VLOOKUP(Table4[[#This Row],[iso_code]],iso_code!B:C,2,FALSE)</f>
        <v>GAB</v>
      </c>
      <c r="D442" s="18" t="str">
        <f>VLOOKUP(Table4[[#This Row],[iso_code]],iso_code!G:H,2,FALSE)</f>
        <v>Gabon</v>
      </c>
    </row>
    <row r="443" spans="1:4">
      <c r="A443" s="18">
        <v>10</v>
      </c>
      <c r="B443" s="54" t="s">
        <v>2154</v>
      </c>
      <c r="C443" s="58" t="str">
        <f>VLOOKUP(Table4[[#This Row],[iso_code]],iso_code!B:C,2,FALSE)</f>
        <v>GMB</v>
      </c>
      <c r="D443" s="18" t="str">
        <f>VLOOKUP(Table4[[#This Row],[iso_code]],iso_code!G:H,2,FALSE)</f>
        <v>Gambia (the)</v>
      </c>
    </row>
    <row r="444" spans="1:4">
      <c r="A444" s="18">
        <v>10</v>
      </c>
      <c r="B444" s="54" t="s">
        <v>250</v>
      </c>
      <c r="C444" s="58" t="str">
        <f>VLOOKUP(Table4[[#This Row],[iso_code]],iso_code!B:C,2,FALSE)</f>
        <v>GHA</v>
      </c>
      <c r="D444" s="18" t="str">
        <f>VLOOKUP(Table4[[#This Row],[iso_code]],iso_code!G:H,2,FALSE)</f>
        <v>Ghana</v>
      </c>
    </row>
    <row r="445" spans="1:4">
      <c r="A445" s="18">
        <v>10</v>
      </c>
      <c r="B445" s="54" t="s">
        <v>2155</v>
      </c>
      <c r="C445" s="58" t="str">
        <f>VLOOKUP(Table4[[#This Row],[iso_code]],iso_code!B:C,2,FALSE)</f>
        <v>GIN</v>
      </c>
      <c r="D445" s="18" t="str">
        <f>VLOOKUP(Table4[[#This Row],[iso_code]],iso_code!G:H,2,FALSE)</f>
        <v>Guinea</v>
      </c>
    </row>
    <row r="446" spans="1:4">
      <c r="A446" s="18">
        <v>10</v>
      </c>
      <c r="B446" s="54" t="s">
        <v>2156</v>
      </c>
      <c r="C446" s="58" t="str">
        <f>VLOOKUP(Table4[[#This Row],[iso_code]],iso_code!B:C,2,FALSE)</f>
        <v>GNB</v>
      </c>
      <c r="D446" s="18" t="str">
        <f>VLOOKUP(Table4[[#This Row],[iso_code]],iso_code!G:H,2,FALSE)</f>
        <v>Guinea-Bissau</v>
      </c>
    </row>
    <row r="447" spans="1:4">
      <c r="A447" s="18">
        <v>10</v>
      </c>
      <c r="B447" s="54" t="s">
        <v>428</v>
      </c>
      <c r="C447" s="58" t="str">
        <f>VLOOKUP(Table4[[#This Row],[iso_code]],iso_code!B:C,2,FALSE)</f>
        <v>KEN</v>
      </c>
      <c r="D447" s="18" t="str">
        <f>VLOOKUP(Table4[[#This Row],[iso_code]],iso_code!G:H,2,FALSE)</f>
        <v>Kenya</v>
      </c>
    </row>
    <row r="448" spans="1:4">
      <c r="A448" s="18">
        <v>10</v>
      </c>
      <c r="B448" s="54" t="s">
        <v>2158</v>
      </c>
      <c r="C448" s="58" t="str">
        <f>VLOOKUP(Table4[[#This Row],[iso_code]],iso_code!B:C,2,FALSE)</f>
        <v>LSO</v>
      </c>
      <c r="D448" s="18" t="str">
        <f>VLOOKUP(Table4[[#This Row],[iso_code]],iso_code!G:H,2,FALSE)</f>
        <v>Lesotho</v>
      </c>
    </row>
    <row r="449" spans="1:4">
      <c r="A449" s="18">
        <v>10</v>
      </c>
      <c r="B449" s="54" t="s">
        <v>2159</v>
      </c>
      <c r="C449" s="58" t="str">
        <f>VLOOKUP(Table4[[#This Row],[iso_code]],iso_code!B:C,2,FALSE)</f>
        <v>LBR</v>
      </c>
      <c r="D449" s="18" t="str">
        <f>VLOOKUP(Table4[[#This Row],[iso_code]],iso_code!G:H,2,FALSE)</f>
        <v>Liberia</v>
      </c>
    </row>
    <row r="450" spans="1:4">
      <c r="A450" s="18">
        <v>10</v>
      </c>
      <c r="B450" s="54" t="s">
        <v>1944</v>
      </c>
      <c r="C450" s="58" t="str">
        <f>VLOOKUP(Table4[[#This Row],[iso_code]],iso_code!B:C,2,FALSE)</f>
        <v>LBY</v>
      </c>
      <c r="D450" s="18" t="str">
        <f>VLOOKUP(Table4[[#This Row],[iso_code]],iso_code!G:H,2,FALSE)</f>
        <v>Libya</v>
      </c>
    </row>
    <row r="451" spans="1:4">
      <c r="A451" s="18">
        <v>10</v>
      </c>
      <c r="B451" s="54" t="s">
        <v>2160</v>
      </c>
      <c r="C451" s="58" t="str">
        <f>VLOOKUP(Table4[[#This Row],[iso_code]],iso_code!B:C,2,FALSE)</f>
        <v>MDG</v>
      </c>
      <c r="D451" s="18" t="str">
        <f>VLOOKUP(Table4[[#This Row],[iso_code]],iso_code!G:H,2,FALSE)</f>
        <v>Madagascar</v>
      </c>
    </row>
    <row r="452" spans="1:4">
      <c r="A452" s="18">
        <v>10</v>
      </c>
      <c r="B452" s="54" t="s">
        <v>1147</v>
      </c>
      <c r="C452" s="58" t="str">
        <f>VLOOKUP(Table4[[#This Row],[iso_code]],iso_code!B:C,2,FALSE)</f>
        <v>MWI</v>
      </c>
      <c r="D452" s="18" t="str">
        <f>VLOOKUP(Table4[[#This Row],[iso_code]],iso_code!G:H,2,FALSE)</f>
        <v>Malawi</v>
      </c>
    </row>
    <row r="453" spans="1:4">
      <c r="A453" s="18">
        <v>10</v>
      </c>
      <c r="B453" s="54" t="s">
        <v>2161</v>
      </c>
      <c r="C453" s="58" t="str">
        <f>VLOOKUP(Table4[[#This Row],[iso_code]],iso_code!B:C,2,FALSE)</f>
        <v>MLI</v>
      </c>
      <c r="D453" s="18" t="str">
        <f>VLOOKUP(Table4[[#This Row],[iso_code]],iso_code!G:H,2,FALSE)</f>
        <v>Mali</v>
      </c>
    </row>
    <row r="454" spans="1:4">
      <c r="A454" s="18">
        <v>10</v>
      </c>
      <c r="B454" s="54" t="s">
        <v>2062</v>
      </c>
      <c r="C454" s="58" t="str">
        <f>VLOOKUP(Table4[[#This Row],[iso_code]],iso_code!B:C,2,FALSE)</f>
        <v>MRT</v>
      </c>
      <c r="D454" s="18" t="str">
        <f>VLOOKUP(Table4[[#This Row],[iso_code]],iso_code!G:H,2,FALSE)</f>
        <v>Mauritania</v>
      </c>
    </row>
    <row r="455" spans="1:4">
      <c r="A455" s="18">
        <v>10</v>
      </c>
      <c r="B455" s="54" t="s">
        <v>953</v>
      </c>
      <c r="C455" s="58" t="str">
        <f>VLOOKUP(Table4[[#This Row],[iso_code]],iso_code!B:C,2,FALSE)</f>
        <v>MUS</v>
      </c>
      <c r="D455" s="18" t="str">
        <f>VLOOKUP(Table4[[#This Row],[iso_code]],iso_code!G:H,2,FALSE)</f>
        <v>Mauritius</v>
      </c>
    </row>
    <row r="456" spans="1:4">
      <c r="A456" s="18">
        <v>10</v>
      </c>
      <c r="B456" s="54" t="s">
        <v>509</v>
      </c>
      <c r="C456" s="58" t="str">
        <f>VLOOKUP(Table4[[#This Row],[iso_code]],iso_code!B:C,2,FALSE)</f>
        <v>MAR</v>
      </c>
      <c r="D456" s="18" t="str">
        <f>VLOOKUP(Table4[[#This Row],[iso_code]],iso_code!G:H,2,FALSE)</f>
        <v>Morocco</v>
      </c>
    </row>
    <row r="457" spans="1:4">
      <c r="A457" s="18">
        <v>10</v>
      </c>
      <c r="B457" s="54" t="s">
        <v>1431</v>
      </c>
      <c r="C457" s="58" t="str">
        <f>VLOOKUP(Table4[[#This Row],[iso_code]],iso_code!B:C,2,FALSE)</f>
        <v>MOZ</v>
      </c>
      <c r="D457" s="18" t="str">
        <f>VLOOKUP(Table4[[#This Row],[iso_code]],iso_code!G:H,2,FALSE)</f>
        <v>Mozambique</v>
      </c>
    </row>
    <row r="458" spans="1:4">
      <c r="A458" s="18">
        <v>10</v>
      </c>
      <c r="B458" s="54" t="s">
        <v>2022</v>
      </c>
      <c r="C458" s="58" t="str">
        <f>VLOOKUP(Table4[[#This Row],[iso_code]],iso_code!B:C,2,FALSE)</f>
        <v>NAM</v>
      </c>
      <c r="D458" s="18" t="str">
        <f>VLOOKUP(Table4[[#This Row],[iso_code]],iso_code!G:H,2,FALSE)</f>
        <v>Namibia</v>
      </c>
    </row>
    <row r="459" spans="1:4">
      <c r="A459" s="18">
        <v>10</v>
      </c>
      <c r="B459" s="54" t="s">
        <v>988</v>
      </c>
      <c r="C459" s="58" t="str">
        <f>VLOOKUP(Table4[[#This Row],[iso_code]],iso_code!B:C,2,FALSE)</f>
        <v>NER</v>
      </c>
      <c r="D459" s="18" t="str">
        <f>VLOOKUP(Table4[[#This Row],[iso_code]],iso_code!G:H,2,FALSE)</f>
        <v>Niger (the)</v>
      </c>
    </row>
    <row r="460" spans="1:4">
      <c r="A460" s="18">
        <v>10</v>
      </c>
      <c r="B460" s="54" t="s">
        <v>1215</v>
      </c>
      <c r="C460" s="58" t="str">
        <f>VLOOKUP(Table4[[#This Row],[iso_code]],iso_code!B:C,2,FALSE)</f>
        <v>NGA</v>
      </c>
      <c r="D460" s="18" t="str">
        <f>VLOOKUP(Table4[[#This Row],[iso_code]],iso_code!G:H,2,FALSE)</f>
        <v>Nigeria</v>
      </c>
    </row>
    <row r="461" spans="1:4">
      <c r="A461" s="18">
        <v>10</v>
      </c>
      <c r="B461" s="54" t="s">
        <v>2162</v>
      </c>
      <c r="C461" s="58" t="str">
        <f>VLOOKUP(Table4[[#This Row],[iso_code]],iso_code!B:C,2,FALSE)</f>
        <v>RWA</v>
      </c>
      <c r="D461" s="18" t="str">
        <f>VLOOKUP(Table4[[#This Row],[iso_code]],iso_code!G:H,2,FALSE)</f>
        <v>Rwanda</v>
      </c>
    </row>
    <row r="462" spans="1:4">
      <c r="A462" s="18">
        <v>10</v>
      </c>
      <c r="B462" s="54" t="s">
        <v>2163</v>
      </c>
      <c r="C462" s="58" t="str">
        <f>VLOOKUP(Table4[[#This Row],[iso_code]],iso_code!B:C,2,FALSE)</f>
        <v>STP</v>
      </c>
      <c r="D462" s="18" t="str">
        <f>VLOOKUP(Table4[[#This Row],[iso_code]],iso_code!G:H,2,FALSE)</f>
        <v>Sao Tome and Principe</v>
      </c>
    </row>
    <row r="463" spans="1:4">
      <c r="A463" s="18">
        <v>10</v>
      </c>
      <c r="B463" s="54" t="s">
        <v>2164</v>
      </c>
      <c r="C463" s="58" t="str">
        <f>VLOOKUP(Table4[[#This Row],[iso_code]],iso_code!B:C,2,FALSE)</f>
        <v>SYC</v>
      </c>
      <c r="D463" s="18" t="str">
        <f>VLOOKUP(Table4[[#This Row],[iso_code]],iso_code!G:H,2,FALSE)</f>
        <v>Seychelles</v>
      </c>
    </row>
    <row r="464" spans="1:4">
      <c r="A464" s="18">
        <v>10</v>
      </c>
      <c r="B464" s="54" t="s">
        <v>1657</v>
      </c>
      <c r="C464" s="58" t="str">
        <f>VLOOKUP(Table4[[#This Row],[iso_code]],iso_code!B:C,2,FALSE)</f>
        <v>SEN</v>
      </c>
      <c r="D464" s="18" t="str">
        <f>VLOOKUP(Table4[[#This Row],[iso_code]],iso_code!G:H,2,FALSE)</f>
        <v>Senegal</v>
      </c>
    </row>
    <row r="465" spans="1:4">
      <c r="A465" s="18">
        <v>10</v>
      </c>
      <c r="B465" s="54" t="s">
        <v>2046</v>
      </c>
      <c r="C465" s="58" t="str">
        <f>VLOOKUP(Table4[[#This Row],[iso_code]],iso_code!B:C,2,FALSE)</f>
        <v>SLE</v>
      </c>
      <c r="D465" s="18" t="str">
        <f>VLOOKUP(Table4[[#This Row],[iso_code]],iso_code!G:H,2,FALSE)</f>
        <v>Sierra Leone</v>
      </c>
    </row>
    <row r="466" spans="1:4">
      <c r="A466" s="18">
        <v>10</v>
      </c>
      <c r="B466" s="54" t="s">
        <v>2165</v>
      </c>
      <c r="C466" s="58" t="str">
        <f>VLOOKUP(Table4[[#This Row],[iso_code]],iso_code!B:C,2,FALSE)</f>
        <v>SOM</v>
      </c>
      <c r="D466" s="18" t="str">
        <f>VLOOKUP(Table4[[#This Row],[iso_code]],iso_code!G:H,2,FALSE)</f>
        <v>Somalia</v>
      </c>
    </row>
    <row r="467" spans="1:4">
      <c r="A467" s="18">
        <v>10</v>
      </c>
      <c r="B467" s="54" t="s">
        <v>2167</v>
      </c>
      <c r="C467" s="58" t="str">
        <f>VLOOKUP(Table4[[#This Row],[iso_code]],iso_code!B:C,2,FALSE)</f>
        <v>SDN</v>
      </c>
      <c r="D467" s="18" t="str">
        <f>VLOOKUP(Table4[[#This Row],[iso_code]],iso_code!G:H,2,FALSE)</f>
        <v>Sudan (the)</v>
      </c>
    </row>
    <row r="468" spans="1:4">
      <c r="A468" s="18">
        <v>10</v>
      </c>
      <c r="B468" s="54" t="s">
        <v>2168</v>
      </c>
      <c r="C468" s="58" t="str">
        <f>VLOOKUP(Table4[[#This Row],[iso_code]],iso_code!B:C,2,FALSE)</f>
        <v>SWZ</v>
      </c>
      <c r="D468" s="18" t="str">
        <f>VLOOKUP(Table4[[#This Row],[iso_code]],iso_code!G:H,2,FALSE)</f>
        <v>Eswatini</v>
      </c>
    </row>
    <row r="469" spans="1:4">
      <c r="A469" s="18">
        <v>10</v>
      </c>
      <c r="B469" s="54" t="s">
        <v>842</v>
      </c>
      <c r="C469" s="58" t="str">
        <f>VLOOKUP(Table4[[#This Row],[iso_code]],iso_code!B:C,2,FALSE)</f>
        <v>TZA</v>
      </c>
      <c r="D469" s="18" t="str">
        <f>VLOOKUP(Table4[[#This Row],[iso_code]],iso_code!G:H,2,FALSE)</f>
        <v>Tanzania, United Republic of</v>
      </c>
    </row>
    <row r="470" spans="1:4">
      <c r="A470" s="18">
        <v>10</v>
      </c>
      <c r="B470" s="54" t="s">
        <v>1968</v>
      </c>
      <c r="C470" s="58" t="str">
        <f>VLOOKUP(Table4[[#This Row],[iso_code]],iso_code!B:C,2,FALSE)</f>
        <v>TGO</v>
      </c>
      <c r="D470" s="18" t="str">
        <f>VLOOKUP(Table4[[#This Row],[iso_code]],iso_code!G:H,2,FALSE)</f>
        <v>Togo</v>
      </c>
    </row>
    <row r="471" spans="1:4">
      <c r="A471" s="18">
        <v>10</v>
      </c>
      <c r="B471" s="54" t="s">
        <v>935</v>
      </c>
      <c r="C471" s="58" t="str">
        <f>VLOOKUP(Table4[[#This Row],[iso_code]],iso_code!B:C,2,FALSE)</f>
        <v>TUN</v>
      </c>
      <c r="D471" s="18" t="str">
        <f>VLOOKUP(Table4[[#This Row],[iso_code]],iso_code!G:H,2,FALSE)</f>
        <v>Tunisia</v>
      </c>
    </row>
    <row r="472" spans="1:4">
      <c r="A472" s="18">
        <v>10</v>
      </c>
      <c r="B472" s="54" t="s">
        <v>1443</v>
      </c>
      <c r="C472" s="58" t="str">
        <f>VLOOKUP(Table4[[#This Row],[iso_code]],iso_code!B:C,2,FALSE)</f>
        <v>UGA</v>
      </c>
      <c r="D472" s="18" t="str">
        <f>VLOOKUP(Table4[[#This Row],[iso_code]],iso_code!G:H,2,FALSE)</f>
        <v>Uganda</v>
      </c>
    </row>
    <row r="473" spans="1:4">
      <c r="A473" s="18">
        <v>10</v>
      </c>
      <c r="B473" s="54" t="s">
        <v>737</v>
      </c>
      <c r="C473" s="58" t="str">
        <f>VLOOKUP(Table4[[#This Row],[iso_code]],iso_code!B:C,2,FALSE)</f>
        <v>ZMB</v>
      </c>
      <c r="D473" s="18" t="str">
        <f>VLOOKUP(Table4[[#This Row],[iso_code]],iso_code!G:H,2,FALSE)</f>
        <v>Zambia</v>
      </c>
    </row>
    <row r="474" spans="1:4">
      <c r="A474" s="18">
        <v>10</v>
      </c>
      <c r="B474" s="54" t="s">
        <v>2169</v>
      </c>
      <c r="C474" s="58" t="str">
        <f>VLOOKUP(Table4[[#This Row],[iso_code]],iso_code!B:C,2,FALSE)</f>
        <v>ZWE</v>
      </c>
      <c r="D474" s="18" t="str">
        <f>VLOOKUP(Table4[[#This Row],[iso_code]],iso_code!G:H,2,FALSE)</f>
        <v>Zimbabwe</v>
      </c>
    </row>
    <row r="475" spans="1:4">
      <c r="A475" s="18">
        <v>11</v>
      </c>
      <c r="B475" s="54" t="s">
        <v>790</v>
      </c>
      <c r="C475" s="58" t="str">
        <f>VLOOKUP(Table4[[#This Row],[iso_code]],iso_code!B:C,2,FALSE)</f>
        <v>DZA</v>
      </c>
      <c r="D475" s="18" t="str">
        <f>VLOOKUP(Table4[[#This Row],[iso_code]],iso_code!G:H,2,FALSE)</f>
        <v>Algeria</v>
      </c>
    </row>
    <row r="476" spans="1:4">
      <c r="A476" s="18">
        <v>11</v>
      </c>
      <c r="B476" s="54" t="s">
        <v>2143</v>
      </c>
      <c r="C476" s="58" t="str">
        <f>VLOOKUP(Table4[[#This Row],[iso_code]],iso_code!B:C,2,FALSE)</f>
        <v>AGO</v>
      </c>
      <c r="D476" s="18" t="str">
        <f>VLOOKUP(Table4[[#This Row],[iso_code]],iso_code!G:H,2,FALSE)</f>
        <v>Angola</v>
      </c>
    </row>
    <row r="477" spans="1:4">
      <c r="A477" s="18">
        <v>11</v>
      </c>
      <c r="B477" s="54" t="s">
        <v>2144</v>
      </c>
      <c r="C477" s="58" t="str">
        <f>VLOOKUP(Table4[[#This Row],[iso_code]],iso_code!B:C,2,FALSE)</f>
        <v>BEN</v>
      </c>
      <c r="D477" s="18" t="str">
        <f>VLOOKUP(Table4[[#This Row],[iso_code]],iso_code!G:H,2,FALSE)</f>
        <v>Benin</v>
      </c>
    </row>
    <row r="478" spans="1:4">
      <c r="A478" s="18">
        <v>11</v>
      </c>
      <c r="B478" s="54" t="s">
        <v>1787</v>
      </c>
      <c r="C478" s="58" t="str">
        <f>VLOOKUP(Table4[[#This Row],[iso_code]],iso_code!B:C,2,FALSE)</f>
        <v>BWA</v>
      </c>
      <c r="D478" s="18" t="str">
        <f>VLOOKUP(Table4[[#This Row],[iso_code]],iso_code!G:H,2,FALSE)</f>
        <v>Botswana</v>
      </c>
    </row>
    <row r="479" spans="1:4">
      <c r="A479" s="18">
        <v>11</v>
      </c>
      <c r="B479" s="54" t="s">
        <v>2145</v>
      </c>
      <c r="C479" s="58" t="str">
        <f>VLOOKUP(Table4[[#This Row],[iso_code]],iso_code!B:C,2,FALSE)</f>
        <v>BFA</v>
      </c>
      <c r="D479" s="18" t="str">
        <f>VLOOKUP(Table4[[#This Row],[iso_code]],iso_code!G:H,2,FALSE)</f>
        <v>Burkina Faso</v>
      </c>
    </row>
    <row r="480" spans="1:4">
      <c r="A480" s="18">
        <v>11</v>
      </c>
      <c r="B480" s="54" t="s">
        <v>2146</v>
      </c>
      <c r="C480" s="58" t="str">
        <f>VLOOKUP(Table4[[#This Row],[iso_code]],iso_code!B:C,2,FALSE)</f>
        <v>BDI</v>
      </c>
      <c r="D480" s="18" t="str">
        <f>VLOOKUP(Table4[[#This Row],[iso_code]],iso_code!G:H,2,FALSE)</f>
        <v>Burundi</v>
      </c>
    </row>
    <row r="481" spans="1:4">
      <c r="A481" s="18">
        <v>11</v>
      </c>
      <c r="B481" s="54" t="s">
        <v>285</v>
      </c>
      <c r="C481" s="58" t="str">
        <f>VLOOKUP(Table4[[#This Row],[iso_code]],iso_code!B:C,2,FALSE)</f>
        <v>CMR</v>
      </c>
      <c r="D481" s="18" t="str">
        <f>VLOOKUP(Table4[[#This Row],[iso_code]],iso_code!G:H,2,FALSE)</f>
        <v>Cameroon</v>
      </c>
    </row>
    <row r="482" spans="1:4">
      <c r="A482" s="18">
        <v>11</v>
      </c>
      <c r="B482" s="54" t="s">
        <v>1632</v>
      </c>
      <c r="C482" s="58" t="str">
        <f>VLOOKUP(Table4[[#This Row],[iso_code]],iso_code!B:C,2,FALSE)</f>
        <v>CAF</v>
      </c>
      <c r="D482" s="18" t="str">
        <f>VLOOKUP(Table4[[#This Row],[iso_code]],iso_code!G:H,2,FALSE)</f>
        <v>Central African Republic (the)</v>
      </c>
    </row>
    <row r="483" spans="1:4">
      <c r="A483" s="18">
        <v>11</v>
      </c>
      <c r="B483" s="54" t="s">
        <v>2147</v>
      </c>
      <c r="C483" s="58" t="str">
        <f>VLOOKUP(Table4[[#This Row],[iso_code]],iso_code!B:C,2,FALSE)</f>
        <v>TCD</v>
      </c>
      <c r="D483" s="18" t="str">
        <f>VLOOKUP(Table4[[#This Row],[iso_code]],iso_code!G:H,2,FALSE)</f>
        <v>Chad</v>
      </c>
    </row>
    <row r="484" spans="1:4">
      <c r="A484" s="18">
        <v>11</v>
      </c>
      <c r="B484" s="54" t="s">
        <v>2149</v>
      </c>
      <c r="C484" s="58" t="str">
        <f>VLOOKUP(Table4[[#This Row],[iso_code]],iso_code!B:C,2,FALSE)</f>
        <v>COG</v>
      </c>
      <c r="D484" s="18" t="str">
        <f>VLOOKUP(Table4[[#This Row],[iso_code]],iso_code!G:H,2,FALSE)</f>
        <v>Congo (the)</v>
      </c>
    </row>
    <row r="485" spans="1:4">
      <c r="A485" s="18">
        <v>11</v>
      </c>
      <c r="B485" s="54" t="s">
        <v>1976</v>
      </c>
      <c r="C485" s="58" t="str">
        <f>VLOOKUP(Table4[[#This Row],[iso_code]],iso_code!B:C,2,FALSE)</f>
        <v>COD</v>
      </c>
      <c r="D485" s="18" t="str">
        <f>VLOOKUP(Table4[[#This Row],[iso_code]],iso_code!G:H,2,FALSE)</f>
        <v>Congo (the Democratic Republic of the)</v>
      </c>
    </row>
    <row r="486" spans="1:4">
      <c r="A486" s="18">
        <v>11</v>
      </c>
      <c r="B486" s="54" t="s">
        <v>2150</v>
      </c>
      <c r="C486" s="58" t="str">
        <f>VLOOKUP(Table4[[#This Row],[iso_code]],iso_code!B:C,2,FALSE)</f>
        <v>DJI</v>
      </c>
      <c r="D486" s="18" t="str">
        <f>VLOOKUP(Table4[[#This Row],[iso_code]],iso_code!G:H,2,FALSE)</f>
        <v>Djibouti</v>
      </c>
    </row>
    <row r="487" spans="1:4">
      <c r="A487" s="18">
        <v>11</v>
      </c>
      <c r="B487" s="54" t="s">
        <v>840</v>
      </c>
      <c r="C487" s="58" t="str">
        <f>VLOOKUP(Table4[[#This Row],[iso_code]],iso_code!B:C,2,FALSE)</f>
        <v>EGY</v>
      </c>
      <c r="D487" s="18" t="str">
        <f>VLOOKUP(Table4[[#This Row],[iso_code]],iso_code!G:H,2,FALSE)</f>
        <v>Egypt</v>
      </c>
    </row>
    <row r="488" spans="1:4">
      <c r="A488" s="18">
        <v>11</v>
      </c>
      <c r="B488" s="54" t="s">
        <v>2151</v>
      </c>
      <c r="C488" s="58" t="str">
        <f>VLOOKUP(Table4[[#This Row],[iso_code]],iso_code!B:C,2,FALSE)</f>
        <v>GNQ</v>
      </c>
      <c r="D488" s="18" t="str">
        <f>VLOOKUP(Table4[[#This Row],[iso_code]],iso_code!G:H,2,FALSE)</f>
        <v>Equatorial Guinea</v>
      </c>
    </row>
    <row r="489" spans="1:4">
      <c r="A489" s="18">
        <v>11</v>
      </c>
      <c r="B489" s="54" t="s">
        <v>2152</v>
      </c>
      <c r="C489" s="58" t="str">
        <f>VLOOKUP(Table4[[#This Row],[iso_code]],iso_code!B:C,2,FALSE)</f>
        <v>ERI</v>
      </c>
      <c r="D489" s="18" t="str">
        <f>VLOOKUP(Table4[[#This Row],[iso_code]],iso_code!G:H,2,FALSE)</f>
        <v>Eritrea</v>
      </c>
    </row>
    <row r="490" spans="1:4">
      <c r="A490" s="18">
        <v>11</v>
      </c>
      <c r="B490" s="54" t="s">
        <v>194</v>
      </c>
      <c r="C490" s="58" t="str">
        <f>VLOOKUP(Table4[[#This Row],[iso_code]],iso_code!B:C,2,FALSE)</f>
        <v>ETH</v>
      </c>
      <c r="D490" s="18" t="str">
        <f>VLOOKUP(Table4[[#This Row],[iso_code]],iso_code!G:H,2,FALSE)</f>
        <v>Ethiopia</v>
      </c>
    </row>
    <row r="491" spans="1:4">
      <c r="A491" s="18">
        <v>11</v>
      </c>
      <c r="B491" s="54" t="s">
        <v>2153</v>
      </c>
      <c r="C491" s="58" t="str">
        <f>VLOOKUP(Table4[[#This Row],[iso_code]],iso_code!B:C,2,FALSE)</f>
        <v>GAB</v>
      </c>
      <c r="D491" s="18" t="str">
        <f>VLOOKUP(Table4[[#This Row],[iso_code]],iso_code!G:H,2,FALSE)</f>
        <v>Gabon</v>
      </c>
    </row>
    <row r="492" spans="1:4">
      <c r="A492" s="18">
        <v>11</v>
      </c>
      <c r="B492" s="54" t="s">
        <v>2154</v>
      </c>
      <c r="C492" s="58" t="str">
        <f>VLOOKUP(Table4[[#This Row],[iso_code]],iso_code!B:C,2,FALSE)</f>
        <v>GMB</v>
      </c>
      <c r="D492" s="18" t="str">
        <f>VLOOKUP(Table4[[#This Row],[iso_code]],iso_code!G:H,2,FALSE)</f>
        <v>Gambia (the)</v>
      </c>
    </row>
    <row r="493" spans="1:4">
      <c r="A493" s="18">
        <v>11</v>
      </c>
      <c r="B493" s="54" t="s">
        <v>250</v>
      </c>
      <c r="C493" s="58" t="str">
        <f>VLOOKUP(Table4[[#This Row],[iso_code]],iso_code!B:C,2,FALSE)</f>
        <v>GHA</v>
      </c>
      <c r="D493" s="18" t="str">
        <f>VLOOKUP(Table4[[#This Row],[iso_code]],iso_code!G:H,2,FALSE)</f>
        <v>Ghana</v>
      </c>
    </row>
    <row r="494" spans="1:4">
      <c r="A494" s="18">
        <v>11</v>
      </c>
      <c r="B494" s="54" t="s">
        <v>2155</v>
      </c>
      <c r="C494" s="58" t="str">
        <f>VLOOKUP(Table4[[#This Row],[iso_code]],iso_code!B:C,2,FALSE)</f>
        <v>GIN</v>
      </c>
      <c r="D494" s="18" t="str">
        <f>VLOOKUP(Table4[[#This Row],[iso_code]],iso_code!G:H,2,FALSE)</f>
        <v>Guinea</v>
      </c>
    </row>
    <row r="495" spans="1:4">
      <c r="A495" s="18">
        <v>11</v>
      </c>
      <c r="B495" s="54" t="s">
        <v>2156</v>
      </c>
      <c r="C495" s="58" t="str">
        <f>VLOOKUP(Table4[[#This Row],[iso_code]],iso_code!B:C,2,FALSE)</f>
        <v>GNB</v>
      </c>
      <c r="D495" s="18" t="str">
        <f>VLOOKUP(Table4[[#This Row],[iso_code]],iso_code!G:H,2,FALSE)</f>
        <v>Guinea-Bissau</v>
      </c>
    </row>
    <row r="496" spans="1:4">
      <c r="A496" s="18">
        <v>11</v>
      </c>
      <c r="B496" s="54" t="s">
        <v>2157</v>
      </c>
      <c r="C496" s="58" t="str">
        <f>VLOOKUP(Table4[[#This Row],[iso_code]],iso_code!B:C,2,FALSE)</f>
        <v>CIV</v>
      </c>
      <c r="D496" s="18" t="str">
        <f>VLOOKUP(Table4[[#This Row],[iso_code]],iso_code!G:H,2,FALSE)</f>
        <v>Côte d'Ivoire</v>
      </c>
    </row>
    <row r="497" spans="1:4">
      <c r="A497" s="18">
        <v>11</v>
      </c>
      <c r="B497" s="54" t="s">
        <v>428</v>
      </c>
      <c r="C497" s="58" t="str">
        <f>VLOOKUP(Table4[[#This Row],[iso_code]],iso_code!B:C,2,FALSE)</f>
        <v>KEN</v>
      </c>
      <c r="D497" s="18" t="str">
        <f>VLOOKUP(Table4[[#This Row],[iso_code]],iso_code!G:H,2,FALSE)</f>
        <v>Kenya</v>
      </c>
    </row>
    <row r="498" spans="1:4">
      <c r="A498" s="18">
        <v>11</v>
      </c>
      <c r="B498" s="54" t="s">
        <v>2158</v>
      </c>
      <c r="C498" s="58" t="str">
        <f>VLOOKUP(Table4[[#This Row],[iso_code]],iso_code!B:C,2,FALSE)</f>
        <v>LSO</v>
      </c>
      <c r="D498" s="18" t="str">
        <f>VLOOKUP(Table4[[#This Row],[iso_code]],iso_code!G:H,2,FALSE)</f>
        <v>Lesotho</v>
      </c>
    </row>
    <row r="499" spans="1:4">
      <c r="A499" s="18">
        <v>11</v>
      </c>
      <c r="B499" s="54" t="s">
        <v>2159</v>
      </c>
      <c r="C499" s="58" t="str">
        <f>VLOOKUP(Table4[[#This Row],[iso_code]],iso_code!B:C,2,FALSE)</f>
        <v>LBR</v>
      </c>
      <c r="D499" s="18" t="str">
        <f>VLOOKUP(Table4[[#This Row],[iso_code]],iso_code!G:H,2,FALSE)</f>
        <v>Liberia</v>
      </c>
    </row>
    <row r="500" spans="1:4">
      <c r="A500" s="18">
        <v>11</v>
      </c>
      <c r="B500" s="54" t="s">
        <v>1944</v>
      </c>
      <c r="C500" s="58" t="str">
        <f>VLOOKUP(Table4[[#This Row],[iso_code]],iso_code!B:C,2,FALSE)</f>
        <v>LBY</v>
      </c>
      <c r="D500" s="18" t="str">
        <f>VLOOKUP(Table4[[#This Row],[iso_code]],iso_code!G:H,2,FALSE)</f>
        <v>Libya</v>
      </c>
    </row>
    <row r="501" spans="1:4">
      <c r="A501" s="18">
        <v>11</v>
      </c>
      <c r="B501" s="54" t="s">
        <v>2160</v>
      </c>
      <c r="C501" s="58" t="str">
        <f>VLOOKUP(Table4[[#This Row],[iso_code]],iso_code!B:C,2,FALSE)</f>
        <v>MDG</v>
      </c>
      <c r="D501" s="18" t="str">
        <f>VLOOKUP(Table4[[#This Row],[iso_code]],iso_code!G:H,2,FALSE)</f>
        <v>Madagascar</v>
      </c>
    </row>
    <row r="502" spans="1:4">
      <c r="A502" s="18">
        <v>11</v>
      </c>
      <c r="B502" s="54" t="s">
        <v>1147</v>
      </c>
      <c r="C502" s="58" t="str">
        <f>VLOOKUP(Table4[[#This Row],[iso_code]],iso_code!B:C,2,FALSE)</f>
        <v>MWI</v>
      </c>
      <c r="D502" s="18" t="str">
        <f>VLOOKUP(Table4[[#This Row],[iso_code]],iso_code!G:H,2,FALSE)</f>
        <v>Malawi</v>
      </c>
    </row>
    <row r="503" spans="1:4">
      <c r="A503" s="18">
        <v>11</v>
      </c>
      <c r="B503" s="54" t="s">
        <v>2161</v>
      </c>
      <c r="C503" s="58" t="str">
        <f>VLOOKUP(Table4[[#This Row],[iso_code]],iso_code!B:C,2,FALSE)</f>
        <v>MLI</v>
      </c>
      <c r="D503" s="18" t="str">
        <f>VLOOKUP(Table4[[#This Row],[iso_code]],iso_code!G:H,2,FALSE)</f>
        <v>Mali</v>
      </c>
    </row>
    <row r="504" spans="1:4">
      <c r="A504" s="18">
        <v>11</v>
      </c>
      <c r="B504" s="54" t="s">
        <v>2062</v>
      </c>
      <c r="C504" s="58" t="str">
        <f>VLOOKUP(Table4[[#This Row],[iso_code]],iso_code!B:C,2,FALSE)</f>
        <v>MRT</v>
      </c>
      <c r="D504" s="18" t="str">
        <f>VLOOKUP(Table4[[#This Row],[iso_code]],iso_code!G:H,2,FALSE)</f>
        <v>Mauritania</v>
      </c>
    </row>
    <row r="505" spans="1:4">
      <c r="A505" s="18">
        <v>11</v>
      </c>
      <c r="B505" s="54" t="s">
        <v>509</v>
      </c>
      <c r="C505" s="58" t="str">
        <f>VLOOKUP(Table4[[#This Row],[iso_code]],iso_code!B:C,2,FALSE)</f>
        <v>MAR</v>
      </c>
      <c r="D505" s="18" t="str">
        <f>VLOOKUP(Table4[[#This Row],[iso_code]],iso_code!G:H,2,FALSE)</f>
        <v>Morocco</v>
      </c>
    </row>
    <row r="506" spans="1:4">
      <c r="A506" s="18">
        <v>11</v>
      </c>
      <c r="B506" s="54" t="s">
        <v>1431</v>
      </c>
      <c r="C506" s="58" t="str">
        <f>VLOOKUP(Table4[[#This Row],[iso_code]],iso_code!B:C,2,FALSE)</f>
        <v>MOZ</v>
      </c>
      <c r="D506" s="18" t="str">
        <f>VLOOKUP(Table4[[#This Row],[iso_code]],iso_code!G:H,2,FALSE)</f>
        <v>Mozambique</v>
      </c>
    </row>
    <row r="507" spans="1:4">
      <c r="A507" s="18">
        <v>11</v>
      </c>
      <c r="B507" s="54" t="s">
        <v>2022</v>
      </c>
      <c r="C507" s="58" t="str">
        <f>VLOOKUP(Table4[[#This Row],[iso_code]],iso_code!B:C,2,FALSE)</f>
        <v>NAM</v>
      </c>
      <c r="D507" s="18" t="str">
        <f>VLOOKUP(Table4[[#This Row],[iso_code]],iso_code!G:H,2,FALSE)</f>
        <v>Namibia</v>
      </c>
    </row>
    <row r="508" spans="1:4">
      <c r="A508" s="18">
        <v>11</v>
      </c>
      <c r="B508" s="54" t="s">
        <v>988</v>
      </c>
      <c r="C508" s="58" t="str">
        <f>VLOOKUP(Table4[[#This Row],[iso_code]],iso_code!B:C,2,FALSE)</f>
        <v>NER</v>
      </c>
      <c r="D508" s="18" t="str">
        <f>VLOOKUP(Table4[[#This Row],[iso_code]],iso_code!G:H,2,FALSE)</f>
        <v>Niger (the)</v>
      </c>
    </row>
    <row r="509" spans="1:4">
      <c r="A509" s="18">
        <v>11</v>
      </c>
      <c r="B509" s="54" t="s">
        <v>1215</v>
      </c>
      <c r="C509" s="58" t="str">
        <f>VLOOKUP(Table4[[#This Row],[iso_code]],iso_code!B:C,2,FALSE)</f>
        <v>NGA</v>
      </c>
      <c r="D509" s="18" t="str">
        <f>VLOOKUP(Table4[[#This Row],[iso_code]],iso_code!G:H,2,FALSE)</f>
        <v>Nigeria</v>
      </c>
    </row>
    <row r="510" spans="1:4">
      <c r="A510" s="18">
        <v>11</v>
      </c>
      <c r="B510" s="54" t="s">
        <v>2162</v>
      </c>
      <c r="C510" s="58" t="str">
        <f>VLOOKUP(Table4[[#This Row],[iso_code]],iso_code!B:C,2,FALSE)</f>
        <v>RWA</v>
      </c>
      <c r="D510" s="18" t="str">
        <f>VLOOKUP(Table4[[#This Row],[iso_code]],iso_code!G:H,2,FALSE)</f>
        <v>Rwanda</v>
      </c>
    </row>
    <row r="511" spans="1:4">
      <c r="A511" s="18">
        <v>11</v>
      </c>
      <c r="B511" s="54" t="s">
        <v>1657</v>
      </c>
      <c r="C511" s="58" t="str">
        <f>VLOOKUP(Table4[[#This Row],[iso_code]],iso_code!B:C,2,FALSE)</f>
        <v>SEN</v>
      </c>
      <c r="D511" s="18" t="str">
        <f>VLOOKUP(Table4[[#This Row],[iso_code]],iso_code!G:H,2,FALSE)</f>
        <v>Senegal</v>
      </c>
    </row>
    <row r="512" spans="1:4">
      <c r="A512" s="18">
        <v>11</v>
      </c>
      <c r="B512" s="54" t="s">
        <v>2046</v>
      </c>
      <c r="C512" s="58" t="str">
        <f>VLOOKUP(Table4[[#This Row],[iso_code]],iso_code!B:C,2,FALSE)</f>
        <v>SLE</v>
      </c>
      <c r="D512" s="18" t="str">
        <f>VLOOKUP(Table4[[#This Row],[iso_code]],iso_code!G:H,2,FALSE)</f>
        <v>Sierra Leone</v>
      </c>
    </row>
    <row r="513" spans="1:4">
      <c r="A513" s="18">
        <v>11</v>
      </c>
      <c r="B513" s="54" t="s">
        <v>2165</v>
      </c>
      <c r="C513" s="58" t="str">
        <f>VLOOKUP(Table4[[#This Row],[iso_code]],iso_code!B:C,2,FALSE)</f>
        <v>SOM</v>
      </c>
      <c r="D513" s="18" t="str">
        <f>VLOOKUP(Table4[[#This Row],[iso_code]],iso_code!G:H,2,FALSE)</f>
        <v>Somalia</v>
      </c>
    </row>
    <row r="514" spans="1:4">
      <c r="A514" s="18">
        <v>11</v>
      </c>
      <c r="B514" s="54" t="s">
        <v>608</v>
      </c>
      <c r="C514" s="58" t="str">
        <f>VLOOKUP(Table4[[#This Row],[iso_code]],iso_code!B:C,2,FALSE)</f>
        <v>ZAF</v>
      </c>
      <c r="D514" s="18" t="str">
        <f>VLOOKUP(Table4[[#This Row],[iso_code]],iso_code!G:H,2,FALSE)</f>
        <v>South Africa</v>
      </c>
    </row>
    <row r="515" spans="1:4">
      <c r="A515" s="18">
        <v>11</v>
      </c>
      <c r="B515" s="54" t="s">
        <v>2166</v>
      </c>
      <c r="C515" s="58" t="str">
        <f>VLOOKUP(Table4[[#This Row],[iso_code]],iso_code!B:C,2,FALSE)</f>
        <v>SSD</v>
      </c>
      <c r="D515" s="18" t="str">
        <f>VLOOKUP(Table4[[#This Row],[iso_code]],iso_code!G:H,2,FALSE)</f>
        <v>South Sudan</v>
      </c>
    </row>
    <row r="516" spans="1:4">
      <c r="A516" s="18">
        <v>11</v>
      </c>
      <c r="B516" s="54" t="s">
        <v>2167</v>
      </c>
      <c r="C516" s="58" t="str">
        <f>VLOOKUP(Table4[[#This Row],[iso_code]],iso_code!B:C,2,FALSE)</f>
        <v>SDN</v>
      </c>
      <c r="D516" s="18" t="str">
        <f>VLOOKUP(Table4[[#This Row],[iso_code]],iso_code!G:H,2,FALSE)</f>
        <v>Sudan (the)</v>
      </c>
    </row>
    <row r="517" spans="1:4">
      <c r="A517" s="18">
        <v>11</v>
      </c>
      <c r="B517" s="54" t="s">
        <v>842</v>
      </c>
      <c r="C517" s="58" t="str">
        <f>VLOOKUP(Table4[[#This Row],[iso_code]],iso_code!B:C,2,FALSE)</f>
        <v>TZA</v>
      </c>
      <c r="D517" s="18" t="str">
        <f>VLOOKUP(Table4[[#This Row],[iso_code]],iso_code!G:H,2,FALSE)</f>
        <v>Tanzania, United Republic of</v>
      </c>
    </row>
    <row r="518" spans="1:4">
      <c r="A518" s="18">
        <v>11</v>
      </c>
      <c r="B518" s="54" t="s">
        <v>1968</v>
      </c>
      <c r="C518" s="58" t="str">
        <f>VLOOKUP(Table4[[#This Row],[iso_code]],iso_code!B:C,2,FALSE)</f>
        <v>TGO</v>
      </c>
      <c r="D518" s="18" t="str">
        <f>VLOOKUP(Table4[[#This Row],[iso_code]],iso_code!G:H,2,FALSE)</f>
        <v>Togo</v>
      </c>
    </row>
    <row r="519" spans="1:4">
      <c r="A519" s="18">
        <v>11</v>
      </c>
      <c r="B519" s="54" t="s">
        <v>935</v>
      </c>
      <c r="C519" s="58" t="str">
        <f>VLOOKUP(Table4[[#This Row],[iso_code]],iso_code!B:C,2,FALSE)</f>
        <v>TUN</v>
      </c>
      <c r="D519" s="18" t="str">
        <f>VLOOKUP(Table4[[#This Row],[iso_code]],iso_code!G:H,2,FALSE)</f>
        <v>Tunisia</v>
      </c>
    </row>
    <row r="520" spans="1:4">
      <c r="A520" s="18">
        <v>11</v>
      </c>
      <c r="B520" s="54" t="s">
        <v>1443</v>
      </c>
      <c r="C520" s="58" t="str">
        <f>VLOOKUP(Table4[[#This Row],[iso_code]],iso_code!B:C,2,FALSE)</f>
        <v>UGA</v>
      </c>
      <c r="D520" s="18" t="str">
        <f>VLOOKUP(Table4[[#This Row],[iso_code]],iso_code!G:H,2,FALSE)</f>
        <v>Uganda</v>
      </c>
    </row>
    <row r="521" spans="1:4">
      <c r="A521" s="18">
        <v>11</v>
      </c>
      <c r="B521" s="54" t="s">
        <v>737</v>
      </c>
      <c r="C521" s="58" t="str">
        <f>VLOOKUP(Table4[[#This Row],[iso_code]],iso_code!B:C,2,FALSE)</f>
        <v>ZMB</v>
      </c>
      <c r="D521" s="18" t="str">
        <f>VLOOKUP(Table4[[#This Row],[iso_code]],iso_code!G:H,2,FALSE)</f>
        <v>Zambia</v>
      </c>
    </row>
    <row r="522" spans="1:4">
      <c r="A522" s="18">
        <v>11</v>
      </c>
      <c r="B522" s="54" t="s">
        <v>2169</v>
      </c>
      <c r="C522" s="58" t="str">
        <f>VLOOKUP(Table4[[#This Row],[iso_code]],iso_code!B:C,2,FALSE)</f>
        <v>ZWE</v>
      </c>
      <c r="D522" s="18" t="str">
        <f>VLOOKUP(Table4[[#This Row],[iso_code]],iso_code!G:H,2,FALSE)</f>
        <v>Zimbabwe</v>
      </c>
    </row>
    <row r="523" spans="1:4">
      <c r="A523" s="18">
        <v>12</v>
      </c>
      <c r="B523" s="54" t="s">
        <v>790</v>
      </c>
      <c r="C523" s="58" t="str">
        <f>VLOOKUP(Table4[[#This Row],[iso_code]],iso_code!B:C,2,FALSE)</f>
        <v>DZA</v>
      </c>
      <c r="D523" s="18" t="str">
        <f>VLOOKUP(Table4[[#This Row],[iso_code]],iso_code!G:H,2,FALSE)</f>
        <v>Algeria</v>
      </c>
    </row>
    <row r="524" spans="1:4">
      <c r="A524" s="18">
        <v>13</v>
      </c>
      <c r="B524" s="54" t="s">
        <v>790</v>
      </c>
      <c r="C524" s="58" t="str">
        <f>VLOOKUP(Table4[[#This Row],[iso_code]],iso_code!B:C,2,FALSE)</f>
        <v>DZA</v>
      </c>
      <c r="D524" s="18" t="str">
        <f>VLOOKUP(Table4[[#This Row],[iso_code]],iso_code!G:H,2,FALSE)</f>
        <v>Algeria</v>
      </c>
    </row>
    <row r="525" spans="1:4">
      <c r="A525" s="18">
        <v>14</v>
      </c>
      <c r="B525" s="54" t="s">
        <v>2144</v>
      </c>
      <c r="C525" s="58" t="str">
        <f>VLOOKUP(Table4[[#This Row],[iso_code]],iso_code!B:C,2,FALSE)</f>
        <v>BEN</v>
      </c>
      <c r="D525" s="18" t="str">
        <f>VLOOKUP(Table4[[#This Row],[iso_code]],iso_code!G:H,2,FALSE)</f>
        <v>Benin</v>
      </c>
    </row>
    <row r="526" spans="1:4">
      <c r="A526" s="18">
        <v>15</v>
      </c>
      <c r="B526" s="54" t="s">
        <v>2145</v>
      </c>
      <c r="C526" s="58" t="str">
        <f>VLOOKUP(Table4[[#This Row],[iso_code]],iso_code!B:C,2,FALSE)</f>
        <v>BFA</v>
      </c>
      <c r="D526" s="18" t="str">
        <f>VLOOKUP(Table4[[#This Row],[iso_code]],iso_code!G:H,2,FALSE)</f>
        <v>Burkina Faso</v>
      </c>
    </row>
    <row r="527" spans="1:4">
      <c r="A527" s="18">
        <v>15</v>
      </c>
      <c r="B527" s="54" t="s">
        <v>2157</v>
      </c>
      <c r="C527" s="58" t="str">
        <f>VLOOKUP(Table4[[#This Row],[iso_code]],iso_code!B:C,2,FALSE)</f>
        <v>CIV</v>
      </c>
      <c r="D527" s="18" t="str">
        <f>VLOOKUP(Table4[[#This Row],[iso_code]],iso_code!G:H,2,FALSE)</f>
        <v>Côte d'Ivoire</v>
      </c>
    </row>
    <row r="528" spans="1:4">
      <c r="A528" s="18">
        <v>16</v>
      </c>
      <c r="B528" s="54" t="s">
        <v>1787</v>
      </c>
      <c r="C528" s="58" t="str">
        <f>VLOOKUP(Table4[[#This Row],[iso_code]],iso_code!B:C,2,FALSE)</f>
        <v>BWA</v>
      </c>
      <c r="D528" s="18" t="str">
        <f>VLOOKUP(Table4[[#This Row],[iso_code]],iso_code!G:H,2,FALSE)</f>
        <v>Botswana</v>
      </c>
    </row>
    <row r="529" spans="1:4">
      <c r="A529" s="18">
        <v>17</v>
      </c>
      <c r="B529" s="54" t="s">
        <v>285</v>
      </c>
      <c r="C529" s="58" t="str">
        <f>VLOOKUP(Table4[[#This Row],[iso_code]],iso_code!B:C,2,FALSE)</f>
        <v>CMR</v>
      </c>
      <c r="D529" s="18" t="str">
        <f>VLOOKUP(Table4[[#This Row],[iso_code]],iso_code!G:H,2,FALSE)</f>
        <v>Cameroon</v>
      </c>
    </row>
    <row r="530" spans="1:4">
      <c r="A530" s="18">
        <v>18</v>
      </c>
      <c r="B530" s="54" t="s">
        <v>285</v>
      </c>
      <c r="C530" s="58" t="str">
        <f>VLOOKUP(Table4[[#This Row],[iso_code]],iso_code!B:C,2,FALSE)</f>
        <v>CMR</v>
      </c>
      <c r="D530" s="18" t="str">
        <f>VLOOKUP(Table4[[#This Row],[iso_code]],iso_code!G:H,2,FALSE)</f>
        <v>Cameroon</v>
      </c>
    </row>
    <row r="531" spans="1:4">
      <c r="A531" s="18">
        <v>19</v>
      </c>
      <c r="B531" s="54" t="s">
        <v>2157</v>
      </c>
      <c r="C531" s="58" t="str">
        <f>VLOOKUP(Table4[[#This Row],[iso_code]],iso_code!B:C,2,FALSE)</f>
        <v>CIV</v>
      </c>
      <c r="D531" s="18" t="str">
        <f>VLOOKUP(Table4[[#This Row],[iso_code]],iso_code!G:H,2,FALSE)</f>
        <v>Côte d'Ivoire</v>
      </c>
    </row>
    <row r="532" spans="1:4">
      <c r="A532" s="18">
        <v>20</v>
      </c>
      <c r="B532" s="54" t="s">
        <v>840</v>
      </c>
      <c r="C532" s="58" t="str">
        <f>VLOOKUP(Table4[[#This Row],[iso_code]],iso_code!B:C,2,FALSE)</f>
        <v>EGY</v>
      </c>
      <c r="D532" s="18" t="str">
        <f>VLOOKUP(Table4[[#This Row],[iso_code]],iso_code!G:H,2,FALSE)</f>
        <v>Egypt</v>
      </c>
    </row>
    <row r="533" spans="1:4">
      <c r="A533" s="18">
        <v>21</v>
      </c>
      <c r="B533" s="54" t="s">
        <v>840</v>
      </c>
      <c r="C533" s="58" t="str">
        <f>VLOOKUP(Table4[[#This Row],[iso_code]],iso_code!B:C,2,FALSE)</f>
        <v>EGY</v>
      </c>
      <c r="D533" s="18" t="str">
        <f>VLOOKUP(Table4[[#This Row],[iso_code]],iso_code!G:H,2,FALSE)</f>
        <v>Egypt</v>
      </c>
    </row>
    <row r="534" spans="1:4">
      <c r="A534" s="18">
        <v>22</v>
      </c>
      <c r="B534" s="54" t="s">
        <v>840</v>
      </c>
      <c r="C534" s="58" t="str">
        <f>VLOOKUP(Table4[[#This Row],[iso_code]],iso_code!B:C,2,FALSE)</f>
        <v>EGY</v>
      </c>
      <c r="D534" s="18" t="str">
        <f>VLOOKUP(Table4[[#This Row],[iso_code]],iso_code!G:H,2,FALSE)</f>
        <v>Egypt</v>
      </c>
    </row>
    <row r="535" spans="1:4">
      <c r="A535" s="18">
        <v>23</v>
      </c>
      <c r="B535" s="54" t="s">
        <v>194</v>
      </c>
      <c r="C535" s="58" t="str">
        <f>VLOOKUP(Table4[[#This Row],[iso_code]],iso_code!B:C,2,FALSE)</f>
        <v>ETH</v>
      </c>
      <c r="D535" s="18" t="str">
        <f>VLOOKUP(Table4[[#This Row],[iso_code]],iso_code!G:H,2,FALSE)</f>
        <v>Ethiopia</v>
      </c>
    </row>
    <row r="536" spans="1:4">
      <c r="A536" s="18">
        <v>24</v>
      </c>
      <c r="B536" s="54" t="s">
        <v>194</v>
      </c>
      <c r="C536" s="58" t="str">
        <f>VLOOKUP(Table4[[#This Row],[iso_code]],iso_code!B:C,2,FALSE)</f>
        <v>ETH</v>
      </c>
      <c r="D536" s="18" t="str">
        <f>VLOOKUP(Table4[[#This Row],[iso_code]],iso_code!G:H,2,FALSE)</f>
        <v>Ethiopia</v>
      </c>
    </row>
    <row r="537" spans="1:4">
      <c r="A537" s="18">
        <v>25</v>
      </c>
      <c r="B537" s="54" t="s">
        <v>2154</v>
      </c>
      <c r="C537" s="58" t="str">
        <f>VLOOKUP(Table4[[#This Row],[iso_code]],iso_code!B:C,2,FALSE)</f>
        <v>GMB</v>
      </c>
      <c r="D537" s="18" t="str">
        <f>VLOOKUP(Table4[[#This Row],[iso_code]],iso_code!G:H,2,FALSE)</f>
        <v>Gambia (the)</v>
      </c>
    </row>
    <row r="538" spans="1:4">
      <c r="A538" s="18">
        <v>26</v>
      </c>
      <c r="B538" s="54" t="s">
        <v>250</v>
      </c>
      <c r="C538" s="58" t="str">
        <f>VLOOKUP(Table4[[#This Row],[iso_code]],iso_code!B:C,2,FALSE)</f>
        <v>GHA</v>
      </c>
      <c r="D538" s="18" t="str">
        <f>VLOOKUP(Table4[[#This Row],[iso_code]],iso_code!G:H,2,FALSE)</f>
        <v>Ghana</v>
      </c>
    </row>
    <row r="539" spans="1:4">
      <c r="A539" s="18">
        <v>27</v>
      </c>
      <c r="B539" s="54" t="s">
        <v>250</v>
      </c>
      <c r="C539" s="58" t="str">
        <f>VLOOKUP(Table4[[#This Row],[iso_code]],iso_code!B:C,2,FALSE)</f>
        <v>GHA</v>
      </c>
      <c r="D539" s="18" t="str">
        <f>VLOOKUP(Table4[[#This Row],[iso_code]],iso_code!G:H,2,FALSE)</f>
        <v>Ghana</v>
      </c>
    </row>
    <row r="540" spans="1:4">
      <c r="A540" s="18">
        <v>28</v>
      </c>
      <c r="B540" s="54" t="s">
        <v>250</v>
      </c>
      <c r="C540" s="58" t="str">
        <f>VLOOKUP(Table4[[#This Row],[iso_code]],iso_code!B:C,2,FALSE)</f>
        <v>GHA</v>
      </c>
      <c r="D540" s="18" t="str">
        <f>VLOOKUP(Table4[[#This Row],[iso_code]],iso_code!G:H,2,FALSE)</f>
        <v>Ghana</v>
      </c>
    </row>
    <row r="541" spans="1:4">
      <c r="A541" s="18">
        <v>29</v>
      </c>
      <c r="B541" s="54" t="s">
        <v>428</v>
      </c>
      <c r="C541" s="58" t="str">
        <f>VLOOKUP(Table4[[#This Row],[iso_code]],iso_code!B:C,2,FALSE)</f>
        <v>KEN</v>
      </c>
      <c r="D541" s="18" t="str">
        <f>VLOOKUP(Table4[[#This Row],[iso_code]],iso_code!G:H,2,FALSE)</f>
        <v>Kenya</v>
      </c>
    </row>
    <row r="542" spans="1:4">
      <c r="A542" s="18">
        <v>30</v>
      </c>
      <c r="B542" s="54" t="s">
        <v>428</v>
      </c>
      <c r="C542" s="58" t="str">
        <f>VLOOKUP(Table4[[#This Row],[iso_code]],iso_code!B:C,2,FALSE)</f>
        <v>KEN</v>
      </c>
      <c r="D542" s="18" t="str">
        <f>VLOOKUP(Table4[[#This Row],[iso_code]],iso_code!G:H,2,FALSE)</f>
        <v>Kenya</v>
      </c>
    </row>
    <row r="543" spans="1:4">
      <c r="A543" s="18">
        <v>31</v>
      </c>
      <c r="B543" s="54" t="s">
        <v>428</v>
      </c>
      <c r="C543" s="58" t="str">
        <f>VLOOKUP(Table4[[#This Row],[iso_code]],iso_code!B:C,2,FALSE)</f>
        <v>KEN</v>
      </c>
      <c r="D543" s="18" t="str">
        <f>VLOOKUP(Table4[[#This Row],[iso_code]],iso_code!G:H,2,FALSE)</f>
        <v>Kenya</v>
      </c>
    </row>
    <row r="544" spans="1:4">
      <c r="A544" s="18">
        <v>32</v>
      </c>
      <c r="B544" s="54" t="s">
        <v>428</v>
      </c>
      <c r="C544" s="58" t="str">
        <f>VLOOKUP(Table4[[#This Row],[iso_code]],iso_code!B:C,2,FALSE)</f>
        <v>KEN</v>
      </c>
      <c r="D544" s="18" t="str">
        <f>VLOOKUP(Table4[[#This Row],[iso_code]],iso_code!G:H,2,FALSE)</f>
        <v>Kenya</v>
      </c>
    </row>
    <row r="545" spans="1:4">
      <c r="A545" s="18">
        <v>33</v>
      </c>
      <c r="B545" s="54" t="s">
        <v>428</v>
      </c>
      <c r="C545" s="58" t="str">
        <f>VLOOKUP(Table4[[#This Row],[iso_code]],iso_code!B:C,2,FALSE)</f>
        <v>KEN</v>
      </c>
      <c r="D545" s="18" t="str">
        <f>VLOOKUP(Table4[[#This Row],[iso_code]],iso_code!G:H,2,FALSE)</f>
        <v>Kenya</v>
      </c>
    </row>
    <row r="546" spans="1:4">
      <c r="A546" s="18">
        <v>34</v>
      </c>
      <c r="B546" s="54" t="s">
        <v>428</v>
      </c>
      <c r="C546" s="58" t="str">
        <f>VLOOKUP(Table4[[#This Row],[iso_code]],iso_code!B:C,2,FALSE)</f>
        <v>KEN</v>
      </c>
      <c r="D546" s="18" t="str">
        <f>VLOOKUP(Table4[[#This Row],[iso_code]],iso_code!G:H,2,FALSE)</f>
        <v>Kenya</v>
      </c>
    </row>
    <row r="547" spans="1:4">
      <c r="A547" s="18">
        <v>35</v>
      </c>
      <c r="B547" s="18" t="s">
        <v>509</v>
      </c>
      <c r="C547" s="58" t="str">
        <f>VLOOKUP(Table4[[#This Row],[iso_code]],iso_code!B:C,2,FALSE)</f>
        <v>MAR</v>
      </c>
      <c r="D547" s="18" t="str">
        <f>VLOOKUP(Table4[[#This Row],[iso_code]],iso_code!G:H,2,FALSE)</f>
        <v>Morocco</v>
      </c>
    </row>
    <row r="548" spans="1:4">
      <c r="A548" s="18">
        <v>35</v>
      </c>
      <c r="B548" s="18" t="s">
        <v>790</v>
      </c>
      <c r="C548" s="58" t="str">
        <f>VLOOKUP(Table4[[#This Row],[iso_code]],iso_code!B:C,2,FALSE)</f>
        <v>DZA</v>
      </c>
      <c r="D548" s="18" t="str">
        <f>VLOOKUP(Table4[[#This Row],[iso_code]],iso_code!G:H,2,FALSE)</f>
        <v>Algeria</v>
      </c>
    </row>
    <row r="549" spans="1:4">
      <c r="A549" s="18">
        <v>35</v>
      </c>
      <c r="B549" s="18" t="s">
        <v>935</v>
      </c>
      <c r="C549" s="58" t="str">
        <f>VLOOKUP(Table4[[#This Row],[iso_code]],iso_code!B:C,2,FALSE)</f>
        <v>TUN</v>
      </c>
      <c r="D549" s="18" t="str">
        <f>VLOOKUP(Table4[[#This Row],[iso_code]],iso_code!G:H,2,FALSE)</f>
        <v>Tunisia</v>
      </c>
    </row>
    <row r="550" spans="1:4">
      <c r="A550" s="18">
        <v>36</v>
      </c>
      <c r="B550" s="54" t="s">
        <v>2161</v>
      </c>
      <c r="C550" s="58" t="str">
        <f>VLOOKUP(Table4[[#This Row],[iso_code]],iso_code!B:C,2,FALSE)</f>
        <v>MLI</v>
      </c>
      <c r="D550" s="18" t="str">
        <f>VLOOKUP(Table4[[#This Row],[iso_code]],iso_code!G:H,2,FALSE)</f>
        <v>Mali</v>
      </c>
    </row>
    <row r="551" spans="1:4">
      <c r="A551" s="18">
        <v>37</v>
      </c>
      <c r="B551" s="54" t="s">
        <v>953</v>
      </c>
      <c r="C551" s="58" t="str">
        <f>VLOOKUP(Table4[[#This Row],[iso_code]],iso_code!B:C,2,FALSE)</f>
        <v>MUS</v>
      </c>
      <c r="D551" s="18" t="str">
        <f>VLOOKUP(Table4[[#This Row],[iso_code]],iso_code!G:H,2,FALSE)</f>
        <v>Mauritius</v>
      </c>
    </row>
    <row r="552" spans="1:4">
      <c r="A552" s="18">
        <v>38</v>
      </c>
      <c r="B552" s="54" t="s">
        <v>509</v>
      </c>
      <c r="C552" s="58" t="str">
        <f>VLOOKUP(Table4[[#This Row],[iso_code]],iso_code!B:C,2,FALSE)</f>
        <v>MAR</v>
      </c>
      <c r="D552" s="18" t="str">
        <f>VLOOKUP(Table4[[#This Row],[iso_code]],iso_code!G:H,2,FALSE)</f>
        <v>Morocco</v>
      </c>
    </row>
    <row r="553" spans="1:4">
      <c r="A553" s="18">
        <v>39</v>
      </c>
      <c r="B553" s="54" t="s">
        <v>509</v>
      </c>
      <c r="C553" s="58" t="str">
        <f>VLOOKUP(Table4[[#This Row],[iso_code]],iso_code!B:C,2,FALSE)</f>
        <v>MAR</v>
      </c>
      <c r="D553" s="18" t="str">
        <f>VLOOKUP(Table4[[#This Row],[iso_code]],iso_code!G:H,2,FALSE)</f>
        <v>Morocco</v>
      </c>
    </row>
    <row r="554" spans="1:4">
      <c r="A554" s="18">
        <v>40</v>
      </c>
      <c r="B554" s="54" t="s">
        <v>1431</v>
      </c>
      <c r="C554" s="58" t="str">
        <f>VLOOKUP(Table4[[#This Row],[iso_code]],iso_code!B:C,2,FALSE)</f>
        <v>MOZ</v>
      </c>
      <c r="D554" s="18" t="str">
        <f>VLOOKUP(Table4[[#This Row],[iso_code]],iso_code!G:H,2,FALSE)</f>
        <v>Mozambique</v>
      </c>
    </row>
    <row r="555" spans="1:4">
      <c r="A555" s="18">
        <v>41</v>
      </c>
      <c r="B555" s="54" t="s">
        <v>1215</v>
      </c>
      <c r="C555" s="58" t="str">
        <f>VLOOKUP(Table4[[#This Row],[iso_code]],iso_code!B:C,2,FALSE)</f>
        <v>NGA</v>
      </c>
      <c r="D555" s="18" t="str">
        <f>VLOOKUP(Table4[[#This Row],[iso_code]],iso_code!G:H,2,FALSE)</f>
        <v>Nigeria</v>
      </c>
    </row>
    <row r="556" spans="1:4">
      <c r="A556" s="18">
        <v>42</v>
      </c>
      <c r="B556" s="54" t="s">
        <v>1215</v>
      </c>
      <c r="C556" s="58" t="str">
        <f>VLOOKUP(Table4[[#This Row],[iso_code]],iso_code!B:C,2,FALSE)</f>
        <v>NGA</v>
      </c>
      <c r="D556" s="18" t="str">
        <f>VLOOKUP(Table4[[#This Row],[iso_code]],iso_code!G:H,2,FALSE)</f>
        <v>Nigeria</v>
      </c>
    </row>
    <row r="557" spans="1:4">
      <c r="A557" s="18">
        <v>43</v>
      </c>
      <c r="B557" s="54" t="s">
        <v>1215</v>
      </c>
      <c r="C557" s="58" t="str">
        <f>VLOOKUP(Table4[[#This Row],[iso_code]],iso_code!B:C,2,FALSE)</f>
        <v>NGA</v>
      </c>
      <c r="D557" s="18" t="str">
        <f>VLOOKUP(Table4[[#This Row],[iso_code]],iso_code!G:H,2,FALSE)</f>
        <v>Nigeria</v>
      </c>
    </row>
    <row r="558" spans="1:4">
      <c r="A558" s="18">
        <v>44</v>
      </c>
      <c r="B558" s="54" t="s">
        <v>1215</v>
      </c>
      <c r="C558" s="58" t="str">
        <f>VLOOKUP(Table4[[#This Row],[iso_code]],iso_code!B:C,2,FALSE)</f>
        <v>NGA</v>
      </c>
      <c r="D558" s="18" t="str">
        <f>VLOOKUP(Table4[[#This Row],[iso_code]],iso_code!G:H,2,FALSE)</f>
        <v>Nigeria</v>
      </c>
    </row>
    <row r="559" spans="1:4">
      <c r="A559" s="18">
        <v>45</v>
      </c>
      <c r="B559" s="54" t="s">
        <v>1215</v>
      </c>
      <c r="C559" s="58" t="str">
        <f>VLOOKUP(Table4[[#This Row],[iso_code]],iso_code!B:C,2,FALSE)</f>
        <v>NGA</v>
      </c>
      <c r="D559" s="18" t="str">
        <f>VLOOKUP(Table4[[#This Row],[iso_code]],iso_code!G:H,2,FALSE)</f>
        <v>Nigeria</v>
      </c>
    </row>
    <row r="560" spans="1:4">
      <c r="A560" s="18">
        <v>46</v>
      </c>
      <c r="B560" s="54" t="s">
        <v>1215</v>
      </c>
      <c r="C560" s="58" t="str">
        <f>VLOOKUP(Table4[[#This Row],[iso_code]],iso_code!B:C,2,FALSE)</f>
        <v>NGA</v>
      </c>
      <c r="D560" s="18" t="str">
        <f>VLOOKUP(Table4[[#This Row],[iso_code]],iso_code!G:H,2,FALSE)</f>
        <v>Nigeria</v>
      </c>
    </row>
    <row r="561" spans="1:4">
      <c r="A561" s="18">
        <v>47</v>
      </c>
      <c r="B561" s="54" t="s">
        <v>2162</v>
      </c>
      <c r="C561" s="58" t="str">
        <f>VLOOKUP(Table4[[#This Row],[iso_code]],iso_code!B:C,2,FALSE)</f>
        <v>RWA</v>
      </c>
      <c r="D561" s="18" t="str">
        <f>VLOOKUP(Table4[[#This Row],[iso_code]],iso_code!G:H,2,FALSE)</f>
        <v>Rwanda</v>
      </c>
    </row>
    <row r="562" spans="1:4">
      <c r="A562" s="18">
        <v>48</v>
      </c>
      <c r="B562" s="54" t="s">
        <v>608</v>
      </c>
      <c r="C562" s="58" t="str">
        <f>VLOOKUP(Table4[[#This Row],[iso_code]],iso_code!B:C,2,FALSE)</f>
        <v>ZAF</v>
      </c>
      <c r="D562" s="18" t="str">
        <f>VLOOKUP(Table4[[#This Row],[iso_code]],iso_code!G:H,2,FALSE)</f>
        <v>South Africa</v>
      </c>
    </row>
    <row r="563" spans="1:4">
      <c r="A563" s="18">
        <v>49</v>
      </c>
      <c r="B563" s="54" t="s">
        <v>608</v>
      </c>
      <c r="C563" s="58" t="str">
        <f>VLOOKUP(Table4[[#This Row],[iso_code]],iso_code!B:C,2,FALSE)</f>
        <v>ZAF</v>
      </c>
      <c r="D563" s="18" t="str">
        <f>VLOOKUP(Table4[[#This Row],[iso_code]],iso_code!G:H,2,FALSE)</f>
        <v>South Africa</v>
      </c>
    </row>
    <row r="564" spans="1:4">
      <c r="A564" s="18">
        <v>50</v>
      </c>
      <c r="B564" s="54" t="s">
        <v>2166</v>
      </c>
      <c r="C564" s="58" t="str">
        <f>VLOOKUP(Table4[[#This Row],[iso_code]],iso_code!B:C,2,FALSE)</f>
        <v>SSD</v>
      </c>
      <c r="D564" s="18" t="str">
        <f>VLOOKUP(Table4[[#This Row],[iso_code]],iso_code!G:H,2,FALSE)</f>
        <v>South Sudan</v>
      </c>
    </row>
    <row r="565" spans="1:4">
      <c r="A565" s="18">
        <v>51</v>
      </c>
      <c r="B565" s="18" t="s">
        <v>2143</v>
      </c>
      <c r="C565" s="58" t="str">
        <f>VLOOKUP(Table4[[#This Row],[iso_code]],iso_code!B:C,2,FALSE)</f>
        <v>AGO</v>
      </c>
      <c r="D565" s="18" t="str">
        <f>VLOOKUP(Table4[[#This Row],[iso_code]],iso_code!G:H,2,FALSE)</f>
        <v>Angola</v>
      </c>
    </row>
    <row r="566" spans="1:4">
      <c r="A566" s="18">
        <v>51</v>
      </c>
      <c r="B566" s="18" t="s">
        <v>2145</v>
      </c>
      <c r="C566" s="58" t="str">
        <f>VLOOKUP(Table4[[#This Row],[iso_code]],iso_code!B:C,2,FALSE)</f>
        <v>BFA</v>
      </c>
      <c r="D566" s="18" t="str">
        <f>VLOOKUP(Table4[[#This Row],[iso_code]],iso_code!G:H,2,FALSE)</f>
        <v>Burkina Faso</v>
      </c>
    </row>
    <row r="567" spans="1:4">
      <c r="A567" s="18">
        <v>51</v>
      </c>
      <c r="B567" s="18" t="s">
        <v>2146</v>
      </c>
      <c r="C567" s="58" t="str">
        <f>VLOOKUP(Table4[[#This Row],[iso_code]],iso_code!B:C,2,FALSE)</f>
        <v>BDI</v>
      </c>
      <c r="D567" s="18" t="str">
        <f>VLOOKUP(Table4[[#This Row],[iso_code]],iso_code!G:H,2,FALSE)</f>
        <v>Burundi</v>
      </c>
    </row>
    <row r="568" spans="1:4">
      <c r="A568" s="18">
        <v>51</v>
      </c>
      <c r="B568" s="18" t="s">
        <v>2144</v>
      </c>
      <c r="C568" s="58" t="str">
        <f>VLOOKUP(Table4[[#This Row],[iso_code]],iso_code!B:C,2,FALSE)</f>
        <v>BEN</v>
      </c>
      <c r="D568" s="18" t="str">
        <f>VLOOKUP(Table4[[#This Row],[iso_code]],iso_code!G:H,2,FALSE)</f>
        <v>Benin</v>
      </c>
    </row>
    <row r="569" spans="1:4">
      <c r="A569" s="18">
        <v>51</v>
      </c>
      <c r="B569" s="18" t="s">
        <v>1787</v>
      </c>
      <c r="C569" s="58" t="str">
        <f>VLOOKUP(Table4[[#This Row],[iso_code]],iso_code!B:C,2,FALSE)</f>
        <v>BWA</v>
      </c>
      <c r="D569" s="18" t="str">
        <f>VLOOKUP(Table4[[#This Row],[iso_code]],iso_code!G:H,2,FALSE)</f>
        <v>Botswana</v>
      </c>
    </row>
    <row r="570" spans="1:4">
      <c r="A570" s="18">
        <v>51</v>
      </c>
      <c r="B570" s="18" t="s">
        <v>1976</v>
      </c>
      <c r="C570" s="58" t="str">
        <f>VLOOKUP(Table4[[#This Row],[iso_code]],iso_code!B:C,2,FALSE)</f>
        <v>COD</v>
      </c>
      <c r="D570" s="18" t="str">
        <f>VLOOKUP(Table4[[#This Row],[iso_code]],iso_code!G:H,2,FALSE)</f>
        <v>Congo (the Democratic Republic of the)</v>
      </c>
    </row>
    <row r="571" spans="1:4">
      <c r="A571" s="18">
        <v>51</v>
      </c>
      <c r="B571" s="18" t="s">
        <v>1632</v>
      </c>
      <c r="C571" s="58" t="str">
        <f>VLOOKUP(Table4[[#This Row],[iso_code]],iso_code!B:C,2,FALSE)</f>
        <v>CAF</v>
      </c>
      <c r="D571" s="18" t="str">
        <f>VLOOKUP(Table4[[#This Row],[iso_code]],iso_code!G:H,2,FALSE)</f>
        <v>Central African Republic (the)</v>
      </c>
    </row>
    <row r="572" spans="1:4">
      <c r="A572" s="18">
        <v>51</v>
      </c>
      <c r="B572" s="18" t="s">
        <v>2149</v>
      </c>
      <c r="C572" s="58" t="str">
        <f>VLOOKUP(Table4[[#This Row],[iso_code]],iso_code!B:C,2,FALSE)</f>
        <v>COG</v>
      </c>
      <c r="D572" s="18" t="str">
        <f>VLOOKUP(Table4[[#This Row],[iso_code]],iso_code!G:H,2,FALSE)</f>
        <v>Congo (the)</v>
      </c>
    </row>
    <row r="573" spans="1:4">
      <c r="A573" s="18">
        <v>51</v>
      </c>
      <c r="B573" s="18" t="s">
        <v>2157</v>
      </c>
      <c r="C573" s="58" t="str">
        <f>VLOOKUP(Table4[[#This Row],[iso_code]],iso_code!B:C,2,FALSE)</f>
        <v>CIV</v>
      </c>
      <c r="D573" s="18" t="str">
        <f>VLOOKUP(Table4[[#This Row],[iso_code]],iso_code!G:H,2,FALSE)</f>
        <v>Côte d'Ivoire</v>
      </c>
    </row>
    <row r="574" spans="1:4">
      <c r="A574" s="18">
        <v>51</v>
      </c>
      <c r="B574" s="18" t="s">
        <v>285</v>
      </c>
      <c r="C574" s="58" t="str">
        <f>VLOOKUP(Table4[[#This Row],[iso_code]],iso_code!B:C,2,FALSE)</f>
        <v>CMR</v>
      </c>
      <c r="D574" s="18" t="str">
        <f>VLOOKUP(Table4[[#This Row],[iso_code]],iso_code!G:H,2,FALSE)</f>
        <v>Cameroon</v>
      </c>
    </row>
    <row r="575" spans="1:4">
      <c r="A575" s="18">
        <v>51</v>
      </c>
      <c r="B575" s="18" t="s">
        <v>2150</v>
      </c>
      <c r="C575" s="58" t="str">
        <f>VLOOKUP(Table4[[#This Row],[iso_code]],iso_code!B:C,2,FALSE)</f>
        <v>DJI</v>
      </c>
      <c r="D575" s="18" t="str">
        <f>VLOOKUP(Table4[[#This Row],[iso_code]],iso_code!G:H,2,FALSE)</f>
        <v>Djibouti</v>
      </c>
    </row>
    <row r="576" spans="1:4">
      <c r="A576" s="18">
        <v>51</v>
      </c>
      <c r="B576" s="18" t="s">
        <v>2152</v>
      </c>
      <c r="C576" s="58" t="str">
        <f>VLOOKUP(Table4[[#This Row],[iso_code]],iso_code!B:C,2,FALSE)</f>
        <v>ERI</v>
      </c>
      <c r="D576" s="18" t="str">
        <f>VLOOKUP(Table4[[#This Row],[iso_code]],iso_code!G:H,2,FALSE)</f>
        <v>Eritrea</v>
      </c>
    </row>
    <row r="577" spans="1:4">
      <c r="A577" s="18">
        <v>51</v>
      </c>
      <c r="B577" s="18" t="s">
        <v>194</v>
      </c>
      <c r="C577" s="58" t="str">
        <f>VLOOKUP(Table4[[#This Row],[iso_code]],iso_code!B:C,2,FALSE)</f>
        <v>ETH</v>
      </c>
      <c r="D577" s="18" t="str">
        <f>VLOOKUP(Table4[[#This Row],[iso_code]],iso_code!G:H,2,FALSE)</f>
        <v>Ethiopia</v>
      </c>
    </row>
    <row r="578" spans="1:4">
      <c r="A578" s="18">
        <v>51</v>
      </c>
      <c r="B578" s="18" t="s">
        <v>2153</v>
      </c>
      <c r="C578" s="58" t="str">
        <f>VLOOKUP(Table4[[#This Row],[iso_code]],iso_code!B:C,2,FALSE)</f>
        <v>GAB</v>
      </c>
      <c r="D578" s="18" t="str">
        <f>VLOOKUP(Table4[[#This Row],[iso_code]],iso_code!G:H,2,FALSE)</f>
        <v>Gabon</v>
      </c>
    </row>
    <row r="579" spans="1:4">
      <c r="A579" s="18">
        <v>51</v>
      </c>
      <c r="B579" s="18" t="s">
        <v>250</v>
      </c>
      <c r="C579" s="58" t="str">
        <f>VLOOKUP(Table4[[#This Row],[iso_code]],iso_code!B:C,2,FALSE)</f>
        <v>GHA</v>
      </c>
      <c r="D579" s="18" t="str">
        <f>VLOOKUP(Table4[[#This Row],[iso_code]],iso_code!G:H,2,FALSE)</f>
        <v>Ghana</v>
      </c>
    </row>
    <row r="580" spans="1:4">
      <c r="A580" s="18">
        <v>51</v>
      </c>
      <c r="B580" s="18" t="s">
        <v>2154</v>
      </c>
      <c r="C580" s="58" t="str">
        <f>VLOOKUP(Table4[[#This Row],[iso_code]],iso_code!B:C,2,FALSE)</f>
        <v>GMB</v>
      </c>
      <c r="D580" s="18" t="str">
        <f>VLOOKUP(Table4[[#This Row],[iso_code]],iso_code!G:H,2,FALSE)</f>
        <v>Gambia (the)</v>
      </c>
    </row>
    <row r="581" spans="1:4">
      <c r="A581" s="18">
        <v>51</v>
      </c>
      <c r="B581" s="18" t="s">
        <v>2155</v>
      </c>
      <c r="C581" s="58" t="str">
        <f>VLOOKUP(Table4[[#This Row],[iso_code]],iso_code!B:C,2,FALSE)</f>
        <v>GIN</v>
      </c>
      <c r="D581" s="18" t="str">
        <f>VLOOKUP(Table4[[#This Row],[iso_code]],iso_code!G:H,2,FALSE)</f>
        <v>Guinea</v>
      </c>
    </row>
    <row r="582" spans="1:4">
      <c r="A582" s="18">
        <v>51</v>
      </c>
      <c r="B582" s="18" t="s">
        <v>2151</v>
      </c>
      <c r="C582" s="58" t="str">
        <f>VLOOKUP(Table4[[#This Row],[iso_code]],iso_code!B:C,2,FALSE)</f>
        <v>GNQ</v>
      </c>
      <c r="D582" s="18" t="str">
        <f>VLOOKUP(Table4[[#This Row],[iso_code]],iso_code!G:H,2,FALSE)</f>
        <v>Equatorial Guinea</v>
      </c>
    </row>
    <row r="583" spans="1:4">
      <c r="A583" s="18">
        <v>51</v>
      </c>
      <c r="B583" s="18" t="s">
        <v>2156</v>
      </c>
      <c r="C583" s="58" t="str">
        <f>VLOOKUP(Table4[[#This Row],[iso_code]],iso_code!B:C,2,FALSE)</f>
        <v>GNB</v>
      </c>
      <c r="D583" s="18" t="str">
        <f>VLOOKUP(Table4[[#This Row],[iso_code]],iso_code!G:H,2,FALSE)</f>
        <v>Guinea-Bissau</v>
      </c>
    </row>
    <row r="584" spans="1:4">
      <c r="A584" s="18">
        <v>51</v>
      </c>
      <c r="B584" s="18" t="s">
        <v>428</v>
      </c>
      <c r="C584" s="58" t="str">
        <f>VLOOKUP(Table4[[#This Row],[iso_code]],iso_code!B:C,2,FALSE)</f>
        <v>KEN</v>
      </c>
      <c r="D584" s="18" t="str">
        <f>VLOOKUP(Table4[[#This Row],[iso_code]],iso_code!G:H,2,FALSE)</f>
        <v>Kenya</v>
      </c>
    </row>
    <row r="585" spans="1:4">
      <c r="A585" s="18">
        <v>51</v>
      </c>
      <c r="B585" s="18" t="s">
        <v>2159</v>
      </c>
      <c r="C585" s="58" t="str">
        <f>VLOOKUP(Table4[[#This Row],[iso_code]],iso_code!B:C,2,FALSE)</f>
        <v>LBR</v>
      </c>
      <c r="D585" s="18" t="str">
        <f>VLOOKUP(Table4[[#This Row],[iso_code]],iso_code!G:H,2,FALSE)</f>
        <v>Liberia</v>
      </c>
    </row>
    <row r="586" spans="1:4">
      <c r="A586" s="18">
        <v>51</v>
      </c>
      <c r="B586" s="18" t="s">
        <v>2158</v>
      </c>
      <c r="C586" s="58" t="str">
        <f>VLOOKUP(Table4[[#This Row],[iso_code]],iso_code!B:C,2,FALSE)</f>
        <v>LSO</v>
      </c>
      <c r="D586" s="18" t="str">
        <f>VLOOKUP(Table4[[#This Row],[iso_code]],iso_code!G:H,2,FALSE)</f>
        <v>Lesotho</v>
      </c>
    </row>
    <row r="587" spans="1:4">
      <c r="A587" s="18">
        <v>51</v>
      </c>
      <c r="B587" s="18" t="s">
        <v>2160</v>
      </c>
      <c r="C587" s="58" t="str">
        <f>VLOOKUP(Table4[[#This Row],[iso_code]],iso_code!B:C,2,FALSE)</f>
        <v>MDG</v>
      </c>
      <c r="D587" s="18" t="str">
        <f>VLOOKUP(Table4[[#This Row],[iso_code]],iso_code!G:H,2,FALSE)</f>
        <v>Madagascar</v>
      </c>
    </row>
    <row r="588" spans="1:4">
      <c r="A588" s="18">
        <v>51</v>
      </c>
      <c r="B588" s="18" t="s">
        <v>2161</v>
      </c>
      <c r="C588" s="58" t="str">
        <f>VLOOKUP(Table4[[#This Row],[iso_code]],iso_code!B:C,2,FALSE)</f>
        <v>MLI</v>
      </c>
      <c r="D588" s="18" t="str">
        <f>VLOOKUP(Table4[[#This Row],[iso_code]],iso_code!G:H,2,FALSE)</f>
        <v>Mali</v>
      </c>
    </row>
    <row r="589" spans="1:4">
      <c r="A589" s="18">
        <v>51</v>
      </c>
      <c r="B589" s="18" t="s">
        <v>2062</v>
      </c>
      <c r="C589" s="58" t="str">
        <f>VLOOKUP(Table4[[#This Row],[iso_code]],iso_code!B:C,2,FALSE)</f>
        <v>MRT</v>
      </c>
      <c r="D589" s="18" t="str">
        <f>VLOOKUP(Table4[[#This Row],[iso_code]],iso_code!G:H,2,FALSE)</f>
        <v>Mauritania</v>
      </c>
    </row>
    <row r="590" spans="1:4">
      <c r="A590" s="18">
        <v>51</v>
      </c>
      <c r="B590" s="18" t="s">
        <v>1147</v>
      </c>
      <c r="C590" s="58" t="str">
        <f>VLOOKUP(Table4[[#This Row],[iso_code]],iso_code!B:C,2,FALSE)</f>
        <v>MWI</v>
      </c>
      <c r="D590" s="18" t="str">
        <f>VLOOKUP(Table4[[#This Row],[iso_code]],iso_code!G:H,2,FALSE)</f>
        <v>Malawi</v>
      </c>
    </row>
    <row r="591" spans="1:4">
      <c r="A591" s="18">
        <v>51</v>
      </c>
      <c r="B591" s="18" t="s">
        <v>1431</v>
      </c>
      <c r="C591" s="58" t="str">
        <f>VLOOKUP(Table4[[#This Row],[iso_code]],iso_code!B:C,2,FALSE)</f>
        <v>MOZ</v>
      </c>
      <c r="D591" s="18" t="str">
        <f>VLOOKUP(Table4[[#This Row],[iso_code]],iso_code!G:H,2,FALSE)</f>
        <v>Mozambique</v>
      </c>
    </row>
    <row r="592" spans="1:4">
      <c r="A592" s="18">
        <v>51</v>
      </c>
      <c r="B592" s="18" t="s">
        <v>2022</v>
      </c>
      <c r="C592" s="58" t="str">
        <f>VLOOKUP(Table4[[#This Row],[iso_code]],iso_code!B:C,2,FALSE)</f>
        <v>NAM</v>
      </c>
      <c r="D592" s="18" t="str">
        <f>VLOOKUP(Table4[[#This Row],[iso_code]],iso_code!G:H,2,FALSE)</f>
        <v>Namibia</v>
      </c>
    </row>
    <row r="593" spans="1:4">
      <c r="A593" s="18">
        <v>51</v>
      </c>
      <c r="B593" s="18" t="s">
        <v>988</v>
      </c>
      <c r="C593" s="58" t="str">
        <f>VLOOKUP(Table4[[#This Row],[iso_code]],iso_code!B:C,2,FALSE)</f>
        <v>NER</v>
      </c>
      <c r="D593" s="18" t="str">
        <f>VLOOKUP(Table4[[#This Row],[iso_code]],iso_code!G:H,2,FALSE)</f>
        <v>Niger (the)</v>
      </c>
    </row>
    <row r="594" spans="1:4">
      <c r="A594" s="18">
        <v>51</v>
      </c>
      <c r="B594" s="18" t="s">
        <v>1215</v>
      </c>
      <c r="C594" s="58" t="str">
        <f>VLOOKUP(Table4[[#This Row],[iso_code]],iso_code!B:C,2,FALSE)</f>
        <v>NGA</v>
      </c>
      <c r="D594" s="18" t="str">
        <f>VLOOKUP(Table4[[#This Row],[iso_code]],iso_code!G:H,2,FALSE)</f>
        <v>Nigeria</v>
      </c>
    </row>
    <row r="595" spans="1:4">
      <c r="A595" s="18">
        <v>51</v>
      </c>
      <c r="B595" s="18" t="s">
        <v>2162</v>
      </c>
      <c r="C595" s="58" t="str">
        <f>VLOOKUP(Table4[[#This Row],[iso_code]],iso_code!B:C,2,FALSE)</f>
        <v>RWA</v>
      </c>
      <c r="D595" s="18" t="str">
        <f>VLOOKUP(Table4[[#This Row],[iso_code]],iso_code!G:H,2,FALSE)</f>
        <v>Rwanda</v>
      </c>
    </row>
    <row r="596" spans="1:4">
      <c r="A596" s="18">
        <v>51</v>
      </c>
      <c r="B596" s="18" t="s">
        <v>2167</v>
      </c>
      <c r="C596" s="58" t="str">
        <f>VLOOKUP(Table4[[#This Row],[iso_code]],iso_code!B:C,2,FALSE)</f>
        <v>SDN</v>
      </c>
      <c r="D596" s="18" t="str">
        <f>VLOOKUP(Table4[[#This Row],[iso_code]],iso_code!G:H,2,FALSE)</f>
        <v>Sudan (the)</v>
      </c>
    </row>
    <row r="597" spans="1:4">
      <c r="A597" s="18">
        <v>51</v>
      </c>
      <c r="B597" s="18" t="s">
        <v>2046</v>
      </c>
      <c r="C597" s="58" t="str">
        <f>VLOOKUP(Table4[[#This Row],[iso_code]],iso_code!B:C,2,FALSE)</f>
        <v>SLE</v>
      </c>
      <c r="D597" s="18" t="str">
        <f>VLOOKUP(Table4[[#This Row],[iso_code]],iso_code!G:H,2,FALSE)</f>
        <v>Sierra Leone</v>
      </c>
    </row>
    <row r="598" spans="1:4">
      <c r="A598" s="18">
        <v>51</v>
      </c>
      <c r="B598" s="18" t="s">
        <v>1657</v>
      </c>
      <c r="C598" s="58" t="str">
        <f>VLOOKUP(Table4[[#This Row],[iso_code]],iso_code!B:C,2,FALSE)</f>
        <v>SEN</v>
      </c>
      <c r="D598" s="18" t="str">
        <f>VLOOKUP(Table4[[#This Row],[iso_code]],iso_code!G:H,2,FALSE)</f>
        <v>Senegal</v>
      </c>
    </row>
    <row r="599" spans="1:4">
      <c r="A599" s="18">
        <v>51</v>
      </c>
      <c r="B599" s="18" t="s">
        <v>2165</v>
      </c>
      <c r="C599" s="58" t="str">
        <f>VLOOKUP(Table4[[#This Row],[iso_code]],iso_code!B:C,2,FALSE)</f>
        <v>SOM</v>
      </c>
      <c r="D599" s="18" t="str">
        <f>VLOOKUP(Table4[[#This Row],[iso_code]],iso_code!G:H,2,FALSE)</f>
        <v>Somalia</v>
      </c>
    </row>
    <row r="600" spans="1:4">
      <c r="A600" s="18">
        <v>51</v>
      </c>
      <c r="B600" s="18" t="s">
        <v>2166</v>
      </c>
      <c r="C600" s="58" t="str">
        <f>VLOOKUP(Table4[[#This Row],[iso_code]],iso_code!B:C,2,FALSE)</f>
        <v>SSD</v>
      </c>
      <c r="D600" s="18" t="str">
        <f>VLOOKUP(Table4[[#This Row],[iso_code]],iso_code!G:H,2,FALSE)</f>
        <v>South Sudan</v>
      </c>
    </row>
    <row r="601" spans="1:4">
      <c r="A601" s="18">
        <v>51</v>
      </c>
      <c r="B601" s="18" t="s">
        <v>2168</v>
      </c>
      <c r="C601" s="58" t="str">
        <f>VLOOKUP(Table4[[#This Row],[iso_code]],iso_code!B:C,2,FALSE)</f>
        <v>SWZ</v>
      </c>
      <c r="D601" s="18" t="str">
        <f>VLOOKUP(Table4[[#This Row],[iso_code]],iso_code!G:H,2,FALSE)</f>
        <v>Eswatini</v>
      </c>
    </row>
    <row r="602" spans="1:4">
      <c r="A602" s="18">
        <v>51</v>
      </c>
      <c r="B602" s="18" t="s">
        <v>2147</v>
      </c>
      <c r="C602" s="58" t="str">
        <f>VLOOKUP(Table4[[#This Row],[iso_code]],iso_code!B:C,2,FALSE)</f>
        <v>TCD</v>
      </c>
      <c r="D602" s="18" t="str">
        <f>VLOOKUP(Table4[[#This Row],[iso_code]],iso_code!G:H,2,FALSE)</f>
        <v>Chad</v>
      </c>
    </row>
    <row r="603" spans="1:4">
      <c r="A603" s="18">
        <v>51</v>
      </c>
      <c r="B603" s="18" t="s">
        <v>1968</v>
      </c>
      <c r="C603" s="58" t="str">
        <f>VLOOKUP(Table4[[#This Row],[iso_code]],iso_code!B:C,2,FALSE)</f>
        <v>TGO</v>
      </c>
      <c r="D603" s="18" t="str">
        <f>VLOOKUP(Table4[[#This Row],[iso_code]],iso_code!G:H,2,FALSE)</f>
        <v>Togo</v>
      </c>
    </row>
    <row r="604" spans="1:4">
      <c r="A604" s="18">
        <v>51</v>
      </c>
      <c r="B604" s="18" t="s">
        <v>842</v>
      </c>
      <c r="C604" s="58" t="str">
        <f>VLOOKUP(Table4[[#This Row],[iso_code]],iso_code!B:C,2,FALSE)</f>
        <v>TZA</v>
      </c>
      <c r="D604" s="18" t="str">
        <f>VLOOKUP(Table4[[#This Row],[iso_code]],iso_code!G:H,2,FALSE)</f>
        <v>Tanzania, United Republic of</v>
      </c>
    </row>
    <row r="605" spans="1:4">
      <c r="A605" s="18">
        <v>51</v>
      </c>
      <c r="B605" s="18" t="s">
        <v>1443</v>
      </c>
      <c r="C605" s="58" t="str">
        <f>VLOOKUP(Table4[[#This Row],[iso_code]],iso_code!B:C,2,FALSE)</f>
        <v>UGA</v>
      </c>
      <c r="D605" s="18" t="str">
        <f>VLOOKUP(Table4[[#This Row],[iso_code]],iso_code!G:H,2,FALSE)</f>
        <v>Uganda</v>
      </c>
    </row>
    <row r="606" spans="1:4">
      <c r="A606" s="18">
        <v>51</v>
      </c>
      <c r="B606" s="18" t="s">
        <v>608</v>
      </c>
      <c r="C606" s="58" t="str">
        <f>VLOOKUP(Table4[[#This Row],[iso_code]],iso_code!B:C,2,FALSE)</f>
        <v>ZAF</v>
      </c>
      <c r="D606" s="18" t="str">
        <f>VLOOKUP(Table4[[#This Row],[iso_code]],iso_code!G:H,2,FALSE)</f>
        <v>South Africa</v>
      </c>
    </row>
    <row r="607" spans="1:4">
      <c r="A607" s="18">
        <v>51</v>
      </c>
      <c r="B607" s="18" t="s">
        <v>737</v>
      </c>
      <c r="C607" s="58" t="str">
        <f>VLOOKUP(Table4[[#This Row],[iso_code]],iso_code!B:C,2,FALSE)</f>
        <v>ZMB</v>
      </c>
      <c r="D607" s="18" t="str">
        <f>VLOOKUP(Table4[[#This Row],[iso_code]],iso_code!G:H,2,FALSE)</f>
        <v>Zambia</v>
      </c>
    </row>
    <row r="608" spans="1:4">
      <c r="A608" s="18">
        <v>51</v>
      </c>
      <c r="B608" s="18" t="s">
        <v>2169</v>
      </c>
      <c r="C608" s="58" t="str">
        <f>VLOOKUP(Table4[[#This Row],[iso_code]],iso_code!B:C,2,FALSE)</f>
        <v>ZWE</v>
      </c>
      <c r="D608" s="18" t="str">
        <f>VLOOKUP(Table4[[#This Row],[iso_code]],iso_code!G:H,2,FALSE)</f>
        <v>Zimbabwe</v>
      </c>
    </row>
    <row r="609" spans="1:4">
      <c r="A609" s="18">
        <v>52</v>
      </c>
      <c r="B609" s="18" t="s">
        <v>842</v>
      </c>
      <c r="C609" s="58" t="str">
        <f>VLOOKUP(Table4[[#This Row],[iso_code]],iso_code!B:C,2,FALSE)</f>
        <v>TZA</v>
      </c>
      <c r="D609" s="18" t="str">
        <f>VLOOKUP(Table4[[#This Row],[iso_code]],iso_code!G:H,2,FALSE)</f>
        <v>Tanzania, United Republic of</v>
      </c>
    </row>
    <row r="610" spans="1:4">
      <c r="A610" s="18">
        <v>53</v>
      </c>
      <c r="B610" s="18" t="s">
        <v>1968</v>
      </c>
      <c r="C610" s="58" t="str">
        <f>VLOOKUP(Table4[[#This Row],[iso_code]],iso_code!B:C,2,FALSE)</f>
        <v>TGO</v>
      </c>
      <c r="D610" s="18" t="str">
        <f>VLOOKUP(Table4[[#This Row],[iso_code]],iso_code!G:H,2,FALSE)</f>
        <v>Togo</v>
      </c>
    </row>
    <row r="611" spans="1:4">
      <c r="A611" s="18">
        <v>54</v>
      </c>
      <c r="B611" s="18" t="s">
        <v>935</v>
      </c>
      <c r="C611" s="58" t="str">
        <f>VLOOKUP(Table4[[#This Row],[iso_code]],iso_code!B:C,2,FALSE)</f>
        <v>TUN</v>
      </c>
      <c r="D611" s="18" t="str">
        <f>VLOOKUP(Table4[[#This Row],[iso_code]],iso_code!G:H,2,FALSE)</f>
        <v>Tunisia</v>
      </c>
    </row>
    <row r="612" spans="1:4">
      <c r="A612" s="18">
        <v>55</v>
      </c>
      <c r="B612" s="18" t="s">
        <v>935</v>
      </c>
      <c r="C612" s="58" t="str">
        <f>VLOOKUP(Table4[[#This Row],[iso_code]],iso_code!B:C,2,FALSE)</f>
        <v>TUN</v>
      </c>
      <c r="D612" s="18" t="str">
        <f>VLOOKUP(Table4[[#This Row],[iso_code]],iso_code!G:H,2,FALSE)</f>
        <v>Tunisia</v>
      </c>
    </row>
    <row r="613" spans="1:4">
      <c r="A613" s="18">
        <v>56</v>
      </c>
      <c r="B613" s="18" t="s">
        <v>935</v>
      </c>
      <c r="C613" s="58" t="str">
        <f>VLOOKUP(Table4[[#This Row],[iso_code]],iso_code!B:C,2,FALSE)</f>
        <v>TUN</v>
      </c>
      <c r="D613" s="18" t="str">
        <f>VLOOKUP(Table4[[#This Row],[iso_code]],iso_code!G:H,2,FALSE)</f>
        <v>Tunisia</v>
      </c>
    </row>
    <row r="614" spans="1:4" ht="16.25" customHeight="1">
      <c r="A614" s="18">
        <v>57</v>
      </c>
      <c r="B614" s="18" t="s">
        <v>2144</v>
      </c>
      <c r="C614" s="58" t="str">
        <f>VLOOKUP(Table4[[#This Row],[iso_code]],iso_code!B:C,2,FALSE)</f>
        <v>BEN</v>
      </c>
      <c r="D614" s="18" t="str">
        <f>VLOOKUP(Table4[[#This Row],[iso_code]],iso_code!G:H,2,FALSE)</f>
        <v>Benin</v>
      </c>
    </row>
    <row r="615" spans="1:4">
      <c r="A615" s="18">
        <v>57</v>
      </c>
      <c r="B615" s="18" t="s">
        <v>2145</v>
      </c>
      <c r="C615" s="58" t="str">
        <f>VLOOKUP(Table4[[#This Row],[iso_code]],iso_code!B:C,2,FALSE)</f>
        <v>BFA</v>
      </c>
      <c r="D615" s="18" t="str">
        <f>VLOOKUP(Table4[[#This Row],[iso_code]],iso_code!G:H,2,FALSE)</f>
        <v>Burkina Faso</v>
      </c>
    </row>
    <row r="616" spans="1:4">
      <c r="A616" s="18">
        <v>57</v>
      </c>
      <c r="B616" s="18" t="s">
        <v>2157</v>
      </c>
      <c r="C616" s="58" t="str">
        <f>VLOOKUP(Table4[[#This Row],[iso_code]],iso_code!B:C,2,FALSE)</f>
        <v>CIV</v>
      </c>
      <c r="D616" s="18" t="str">
        <f>VLOOKUP(Table4[[#This Row],[iso_code]],iso_code!G:H,2,FALSE)</f>
        <v>Côte d'Ivoire</v>
      </c>
    </row>
    <row r="617" spans="1:4">
      <c r="A617" s="18">
        <v>57</v>
      </c>
      <c r="B617" s="18" t="s">
        <v>2154</v>
      </c>
      <c r="C617" s="58" t="str">
        <f>VLOOKUP(Table4[[#This Row],[iso_code]],iso_code!B:C,2,FALSE)</f>
        <v>GMB</v>
      </c>
      <c r="D617" s="18" t="str">
        <f>VLOOKUP(Table4[[#This Row],[iso_code]],iso_code!G:H,2,FALSE)</f>
        <v>Gambia (the)</v>
      </c>
    </row>
    <row r="618" spans="1:4">
      <c r="A618" s="18">
        <v>57</v>
      </c>
      <c r="B618" s="18" t="s">
        <v>250</v>
      </c>
      <c r="C618" s="58" t="str">
        <f>VLOOKUP(Table4[[#This Row],[iso_code]],iso_code!B:C,2,FALSE)</f>
        <v>GHA</v>
      </c>
      <c r="D618" s="18" t="str">
        <f>VLOOKUP(Table4[[#This Row],[iso_code]],iso_code!G:H,2,FALSE)</f>
        <v>Ghana</v>
      </c>
    </row>
    <row r="619" spans="1:4">
      <c r="A619" s="18">
        <v>57</v>
      </c>
      <c r="B619" s="18" t="s">
        <v>2155</v>
      </c>
      <c r="C619" s="58" t="str">
        <f>VLOOKUP(Table4[[#This Row],[iso_code]],iso_code!B:C,2,FALSE)</f>
        <v>GIN</v>
      </c>
      <c r="D619" s="18" t="str">
        <f>VLOOKUP(Table4[[#This Row],[iso_code]],iso_code!G:H,2,FALSE)</f>
        <v>Guinea</v>
      </c>
    </row>
    <row r="620" spans="1:4">
      <c r="A620" s="18">
        <v>57</v>
      </c>
      <c r="B620" s="18" t="s">
        <v>2156</v>
      </c>
      <c r="C620" s="58" t="str">
        <f>VLOOKUP(Table4[[#This Row],[iso_code]],iso_code!B:C,2,FALSE)</f>
        <v>GNB</v>
      </c>
      <c r="D620" s="18" t="str">
        <f>VLOOKUP(Table4[[#This Row],[iso_code]],iso_code!G:H,2,FALSE)</f>
        <v>Guinea-Bissau</v>
      </c>
    </row>
    <row r="621" spans="1:4">
      <c r="A621" s="18">
        <v>57</v>
      </c>
      <c r="B621" s="18" t="s">
        <v>2159</v>
      </c>
      <c r="C621" s="58" t="str">
        <f>VLOOKUP(Table4[[#This Row],[iso_code]],iso_code!B:C,2,FALSE)</f>
        <v>LBR</v>
      </c>
      <c r="D621" s="18" t="str">
        <f>VLOOKUP(Table4[[#This Row],[iso_code]],iso_code!G:H,2,FALSE)</f>
        <v>Liberia</v>
      </c>
    </row>
    <row r="622" spans="1:4">
      <c r="A622" s="18">
        <v>57</v>
      </c>
      <c r="B622" s="18" t="s">
        <v>2161</v>
      </c>
      <c r="C622" s="58" t="str">
        <f>VLOOKUP(Table4[[#This Row],[iso_code]],iso_code!B:C,2,FALSE)</f>
        <v>MLI</v>
      </c>
      <c r="D622" s="18" t="str">
        <f>VLOOKUP(Table4[[#This Row],[iso_code]],iso_code!G:H,2,FALSE)</f>
        <v>Mali</v>
      </c>
    </row>
    <row r="623" spans="1:4">
      <c r="A623" s="18">
        <v>57</v>
      </c>
      <c r="B623" s="18" t="s">
        <v>988</v>
      </c>
      <c r="C623" s="58" t="str">
        <f>VLOOKUP(Table4[[#This Row],[iso_code]],iso_code!B:C,2,FALSE)</f>
        <v>NER</v>
      </c>
      <c r="D623" s="18" t="str">
        <f>VLOOKUP(Table4[[#This Row],[iso_code]],iso_code!G:H,2,FALSE)</f>
        <v>Niger (the)</v>
      </c>
    </row>
    <row r="624" spans="1:4">
      <c r="A624" s="18">
        <v>57</v>
      </c>
      <c r="B624" s="18" t="s">
        <v>1215</v>
      </c>
      <c r="C624" s="58" t="str">
        <f>VLOOKUP(Table4[[#This Row],[iso_code]],iso_code!B:C,2,FALSE)</f>
        <v>NGA</v>
      </c>
      <c r="D624" s="18" t="str">
        <f>VLOOKUP(Table4[[#This Row],[iso_code]],iso_code!G:H,2,FALSE)</f>
        <v>Nigeria</v>
      </c>
    </row>
    <row r="625" spans="1:4">
      <c r="A625" s="18">
        <v>57</v>
      </c>
      <c r="B625" s="18" t="s">
        <v>1657</v>
      </c>
      <c r="C625" s="58" t="str">
        <f>VLOOKUP(Table4[[#This Row],[iso_code]],iso_code!B:C,2,FALSE)</f>
        <v>SEN</v>
      </c>
      <c r="D625" s="18" t="str">
        <f>VLOOKUP(Table4[[#This Row],[iso_code]],iso_code!G:H,2,FALSE)</f>
        <v>Senegal</v>
      </c>
    </row>
    <row r="626" spans="1:4">
      <c r="A626" s="18">
        <v>57</v>
      </c>
      <c r="B626" s="18" t="s">
        <v>2046</v>
      </c>
      <c r="C626" s="58" t="str">
        <f>VLOOKUP(Table4[[#This Row],[iso_code]],iso_code!B:C,2,FALSE)</f>
        <v>SLE</v>
      </c>
      <c r="D626" s="18" t="str">
        <f>VLOOKUP(Table4[[#This Row],[iso_code]],iso_code!G:H,2,FALSE)</f>
        <v>Sierra Leone</v>
      </c>
    </row>
    <row r="627" spans="1:4">
      <c r="A627" s="18">
        <v>57</v>
      </c>
      <c r="B627" s="18" t="s">
        <v>1968</v>
      </c>
      <c r="C627" s="58" t="str">
        <f>VLOOKUP(Table4[[#This Row],[iso_code]],iso_code!B:C,2,FALSE)</f>
        <v>TGO</v>
      </c>
      <c r="D627" s="18" t="str">
        <f>VLOOKUP(Table4[[#This Row],[iso_code]],iso_code!G:H,2,FALSE)</f>
        <v>Togo</v>
      </c>
    </row>
    <row r="628" spans="1:4">
      <c r="A628" s="18">
        <v>58</v>
      </c>
      <c r="B628" s="18" t="s">
        <v>2144</v>
      </c>
      <c r="C628" s="58" t="str">
        <f>VLOOKUP(Table4[[#This Row],[iso_code]],iso_code!B:C,2,FALSE)</f>
        <v>BEN</v>
      </c>
      <c r="D628" s="18" t="str">
        <f>VLOOKUP(Table4[[#This Row],[iso_code]],iso_code!G:H,2,FALSE)</f>
        <v>Benin</v>
      </c>
    </row>
    <row r="629" spans="1:4">
      <c r="A629" s="18">
        <v>58</v>
      </c>
      <c r="B629" s="18" t="s">
        <v>2145</v>
      </c>
      <c r="C629" s="58" t="str">
        <f>VLOOKUP(Table4[[#This Row],[iso_code]],iso_code!B:C,2,FALSE)</f>
        <v>BFA</v>
      </c>
      <c r="D629" s="18" t="str">
        <f>VLOOKUP(Table4[[#This Row],[iso_code]],iso_code!G:H,2,FALSE)</f>
        <v>Burkina Faso</v>
      </c>
    </row>
    <row r="630" spans="1:4">
      <c r="A630" s="18">
        <v>58</v>
      </c>
      <c r="B630" s="18" t="s">
        <v>2157</v>
      </c>
      <c r="C630" s="58" t="str">
        <f>VLOOKUP(Table4[[#This Row],[iso_code]],iso_code!B:C,2,FALSE)</f>
        <v>CIV</v>
      </c>
      <c r="D630" s="18" t="str">
        <f>VLOOKUP(Table4[[#This Row],[iso_code]],iso_code!G:H,2,FALSE)</f>
        <v>Côte d'Ivoire</v>
      </c>
    </row>
    <row r="631" spans="1:4">
      <c r="A631" s="18">
        <v>58</v>
      </c>
      <c r="B631" s="18" t="s">
        <v>2154</v>
      </c>
      <c r="C631" s="58" t="str">
        <f>VLOOKUP(Table4[[#This Row],[iso_code]],iso_code!B:C,2,FALSE)</f>
        <v>GMB</v>
      </c>
      <c r="D631" s="18" t="str">
        <f>VLOOKUP(Table4[[#This Row],[iso_code]],iso_code!G:H,2,FALSE)</f>
        <v>Gambia (the)</v>
      </c>
    </row>
    <row r="632" spans="1:4">
      <c r="A632" s="18">
        <v>58</v>
      </c>
      <c r="B632" s="18" t="s">
        <v>250</v>
      </c>
      <c r="C632" s="58" t="str">
        <f>VLOOKUP(Table4[[#This Row],[iso_code]],iso_code!B:C,2,FALSE)</f>
        <v>GHA</v>
      </c>
      <c r="D632" s="18" t="str">
        <f>VLOOKUP(Table4[[#This Row],[iso_code]],iso_code!G:H,2,FALSE)</f>
        <v>Ghana</v>
      </c>
    </row>
    <row r="633" spans="1:4">
      <c r="A633" s="18">
        <v>58</v>
      </c>
      <c r="B633" s="18" t="s">
        <v>2155</v>
      </c>
      <c r="C633" s="58" t="str">
        <f>VLOOKUP(Table4[[#This Row],[iso_code]],iso_code!B:C,2,FALSE)</f>
        <v>GIN</v>
      </c>
      <c r="D633" s="18" t="str">
        <f>VLOOKUP(Table4[[#This Row],[iso_code]],iso_code!G:H,2,FALSE)</f>
        <v>Guinea</v>
      </c>
    </row>
    <row r="634" spans="1:4">
      <c r="A634" s="18">
        <v>58</v>
      </c>
      <c r="B634" s="18" t="s">
        <v>2156</v>
      </c>
      <c r="C634" s="58" t="str">
        <f>VLOOKUP(Table4[[#This Row],[iso_code]],iso_code!B:C,2,FALSE)</f>
        <v>GNB</v>
      </c>
      <c r="D634" s="18" t="str">
        <f>VLOOKUP(Table4[[#This Row],[iso_code]],iso_code!G:H,2,FALSE)</f>
        <v>Guinea-Bissau</v>
      </c>
    </row>
    <row r="635" spans="1:4">
      <c r="A635" s="18">
        <v>58</v>
      </c>
      <c r="B635" s="18" t="s">
        <v>2159</v>
      </c>
      <c r="C635" s="58" t="str">
        <f>VLOOKUP(Table4[[#This Row],[iso_code]],iso_code!B:C,2,FALSE)</f>
        <v>LBR</v>
      </c>
      <c r="D635" s="18" t="str">
        <f>VLOOKUP(Table4[[#This Row],[iso_code]],iso_code!G:H,2,FALSE)</f>
        <v>Liberia</v>
      </c>
    </row>
    <row r="636" spans="1:4">
      <c r="A636" s="18">
        <v>58</v>
      </c>
      <c r="B636" s="18" t="s">
        <v>2161</v>
      </c>
      <c r="C636" s="58" t="str">
        <f>VLOOKUP(Table4[[#This Row],[iso_code]],iso_code!B:C,2,FALSE)</f>
        <v>MLI</v>
      </c>
      <c r="D636" s="18" t="str">
        <f>VLOOKUP(Table4[[#This Row],[iso_code]],iso_code!G:H,2,FALSE)</f>
        <v>Mali</v>
      </c>
    </row>
    <row r="637" spans="1:4">
      <c r="A637" s="18">
        <v>58</v>
      </c>
      <c r="B637" s="18" t="s">
        <v>988</v>
      </c>
      <c r="C637" s="58" t="str">
        <f>VLOOKUP(Table4[[#This Row],[iso_code]],iso_code!B:C,2,FALSE)</f>
        <v>NER</v>
      </c>
      <c r="D637" s="18" t="str">
        <f>VLOOKUP(Table4[[#This Row],[iso_code]],iso_code!G:H,2,FALSE)</f>
        <v>Niger (the)</v>
      </c>
    </row>
    <row r="638" spans="1:4">
      <c r="A638" s="18">
        <v>58</v>
      </c>
      <c r="B638" s="18" t="s">
        <v>1215</v>
      </c>
      <c r="C638" s="58" t="str">
        <f>VLOOKUP(Table4[[#This Row],[iso_code]],iso_code!B:C,2,FALSE)</f>
        <v>NGA</v>
      </c>
      <c r="D638" s="18" t="str">
        <f>VLOOKUP(Table4[[#This Row],[iso_code]],iso_code!G:H,2,FALSE)</f>
        <v>Nigeria</v>
      </c>
    </row>
    <row r="639" spans="1:4">
      <c r="A639" s="18">
        <v>58</v>
      </c>
      <c r="B639" s="18" t="s">
        <v>1657</v>
      </c>
      <c r="C639" s="58" t="str">
        <f>VLOOKUP(Table4[[#This Row],[iso_code]],iso_code!B:C,2,FALSE)</f>
        <v>SEN</v>
      </c>
      <c r="D639" s="18" t="str">
        <f>VLOOKUP(Table4[[#This Row],[iso_code]],iso_code!G:H,2,FALSE)</f>
        <v>Senegal</v>
      </c>
    </row>
    <row r="640" spans="1:4">
      <c r="A640" s="18">
        <v>58</v>
      </c>
      <c r="B640" s="18" t="s">
        <v>2046</v>
      </c>
      <c r="C640" s="58" t="str">
        <f>VLOOKUP(Table4[[#This Row],[iso_code]],iso_code!B:C,2,FALSE)</f>
        <v>SLE</v>
      </c>
      <c r="D640" s="18" t="str">
        <f>VLOOKUP(Table4[[#This Row],[iso_code]],iso_code!G:H,2,FALSE)</f>
        <v>Sierra Leone</v>
      </c>
    </row>
    <row r="641" spans="1:4">
      <c r="A641" s="18">
        <v>58</v>
      </c>
      <c r="B641" s="18" t="s">
        <v>1968</v>
      </c>
      <c r="C641" s="58" t="str">
        <f>VLOOKUP(Table4[[#This Row],[iso_code]],iso_code!B:C,2,FALSE)</f>
        <v>TGO</v>
      </c>
      <c r="D641" s="18" t="str">
        <f>VLOOKUP(Table4[[#This Row],[iso_code]],iso_code!G:H,2,FALSE)</f>
        <v>Togo</v>
      </c>
    </row>
    <row r="642" spans="1:4">
      <c r="A642" s="18">
        <v>59</v>
      </c>
      <c r="B642" s="18" t="s">
        <v>737</v>
      </c>
      <c r="C642" s="58" t="str">
        <f>VLOOKUP(Table4[[#This Row],[iso_code]],iso_code!B:C,2,FALSE)</f>
        <v>ZMB</v>
      </c>
      <c r="D642" s="18" t="str">
        <f>VLOOKUP(Table4[[#This Row],[iso_code]],iso_code!G:H,2,FALSE)</f>
        <v>Zambia</v>
      </c>
    </row>
    <row r="643" spans="1:4">
      <c r="A643" s="18">
        <v>60</v>
      </c>
      <c r="B643" s="18" t="s">
        <v>737</v>
      </c>
      <c r="C643" s="58" t="str">
        <f>VLOOKUP(Table4[[#This Row],[iso_code]],iso_code!B:C,2,FALSE)</f>
        <v>ZMB</v>
      </c>
      <c r="D643" s="18" t="str">
        <f>VLOOKUP(Table4[[#This Row],[iso_code]],iso_code!G:H,2,FALSE)</f>
        <v>Zambia</v>
      </c>
    </row>
    <row r="644" spans="1:4">
      <c r="A644" s="18">
        <v>61</v>
      </c>
      <c r="B644" s="18" t="s">
        <v>509</v>
      </c>
      <c r="C644" s="58" t="str">
        <f>VLOOKUP(Table4[[#This Row],[iso_code]],iso_code!B:C,2,FALSE)</f>
        <v>MAR</v>
      </c>
      <c r="D644" s="18" t="str">
        <f>VLOOKUP(Table4[[#This Row],[iso_code]],iso_code!G:H,2,FALSE)</f>
        <v>Morocco</v>
      </c>
    </row>
    <row r="645" spans="1:4">
      <c r="A645" s="18">
        <v>62</v>
      </c>
      <c r="B645" s="18" t="s">
        <v>2046</v>
      </c>
      <c r="C645" s="58" t="str">
        <f>VLOOKUP(Table4[[#This Row],[iso_code]],iso_code!B:C,2,FALSE)</f>
        <v>SLE</v>
      </c>
      <c r="D645" s="18" t="str">
        <f>VLOOKUP(Table4[[#This Row],[iso_code]],iso_code!G:H,2,FALSE)</f>
        <v>Sierra Leone</v>
      </c>
    </row>
    <row r="646" spans="1:4">
      <c r="A646" s="18">
        <v>63</v>
      </c>
      <c r="B646" s="18" t="s">
        <v>1443</v>
      </c>
      <c r="C646" s="58" t="str">
        <f>VLOOKUP(Table4[[#This Row],[iso_code]],iso_code!B:C,2,FALSE)</f>
        <v>UGA</v>
      </c>
      <c r="D646" s="18" t="str">
        <f>VLOOKUP(Table4[[#This Row],[iso_code]],iso_code!G:H,2,FALSE)</f>
        <v>Uganda</v>
      </c>
    </row>
    <row r="647" spans="1:4">
      <c r="A647" s="18">
        <v>64</v>
      </c>
      <c r="B647" s="18" t="s">
        <v>2143</v>
      </c>
      <c r="C647" s="58" t="str">
        <f>VLOOKUP(Table4[[#This Row],[iso_code]],iso_code!B:C,2,FALSE)</f>
        <v>AGO</v>
      </c>
      <c r="D647" s="18" t="str">
        <f>VLOOKUP(Table4[[#This Row],[iso_code]],iso_code!G:H,2,FALSE)</f>
        <v>Angola</v>
      </c>
    </row>
    <row r="648" spans="1:4">
      <c r="A648" s="18">
        <v>64</v>
      </c>
      <c r="B648" s="18" t="s">
        <v>1787</v>
      </c>
      <c r="C648" s="58" t="str">
        <f>VLOOKUP(Table4[[#This Row],[iso_code]],iso_code!B:C,2,FALSE)</f>
        <v>BWA</v>
      </c>
      <c r="D648" s="18" t="str">
        <f>VLOOKUP(Table4[[#This Row],[iso_code]],iso_code!G:H,2,FALSE)</f>
        <v>Botswana</v>
      </c>
    </row>
    <row r="649" spans="1:4">
      <c r="A649" s="18">
        <v>64</v>
      </c>
      <c r="B649" s="18" t="s">
        <v>2158</v>
      </c>
      <c r="C649" s="58" t="str">
        <f>VLOOKUP(Table4[[#This Row],[iso_code]],iso_code!B:C,2,FALSE)</f>
        <v>LSO</v>
      </c>
      <c r="D649" s="18" t="str">
        <f>VLOOKUP(Table4[[#This Row],[iso_code]],iso_code!G:H,2,FALSE)</f>
        <v>Lesotho</v>
      </c>
    </row>
    <row r="650" spans="1:4">
      <c r="A650" s="18">
        <v>64</v>
      </c>
      <c r="B650" s="18" t="s">
        <v>1431</v>
      </c>
      <c r="C650" s="58" t="str">
        <f>VLOOKUP(Table4[[#This Row],[iso_code]],iso_code!B:C,2,FALSE)</f>
        <v>MOZ</v>
      </c>
      <c r="D650" s="18" t="str">
        <f>VLOOKUP(Table4[[#This Row],[iso_code]],iso_code!G:H,2,FALSE)</f>
        <v>Mozambique</v>
      </c>
    </row>
    <row r="651" spans="1:4">
      <c r="A651" s="18">
        <v>64</v>
      </c>
      <c r="B651" s="18" t="s">
        <v>2022</v>
      </c>
      <c r="C651" s="58" t="str">
        <f>VLOOKUP(Table4[[#This Row],[iso_code]],iso_code!B:C,2,FALSE)</f>
        <v>NAM</v>
      </c>
      <c r="D651" s="18" t="str">
        <f>VLOOKUP(Table4[[#This Row],[iso_code]],iso_code!G:H,2,FALSE)</f>
        <v>Namibia</v>
      </c>
    </row>
    <row r="652" spans="1:4">
      <c r="A652" s="18">
        <v>64</v>
      </c>
      <c r="B652" s="18" t="s">
        <v>608</v>
      </c>
      <c r="C652" s="58" t="str">
        <f>VLOOKUP(Table4[[#This Row],[iso_code]],iso_code!B:C,2,FALSE)</f>
        <v>ZAF</v>
      </c>
      <c r="D652" s="18" t="str">
        <f>VLOOKUP(Table4[[#This Row],[iso_code]],iso_code!G:H,2,FALSE)</f>
        <v>South Africa</v>
      </c>
    </row>
    <row r="653" spans="1:4">
      <c r="A653" s="18">
        <v>64</v>
      </c>
      <c r="B653" s="18" t="s">
        <v>737</v>
      </c>
      <c r="C653" s="58" t="str">
        <f>VLOOKUP(Table4[[#This Row],[iso_code]],iso_code!B:C,2,FALSE)</f>
        <v>ZMB</v>
      </c>
      <c r="D653" s="18" t="str">
        <f>VLOOKUP(Table4[[#This Row],[iso_code]],iso_code!G:H,2,FALSE)</f>
        <v>Zambia</v>
      </c>
    </row>
    <row r="654" spans="1:4">
      <c r="A654" s="18">
        <v>64</v>
      </c>
      <c r="B654" s="18" t="s">
        <v>2169</v>
      </c>
      <c r="C654" s="58" t="str">
        <f>VLOOKUP(Table4[[#This Row],[iso_code]],iso_code!B:C,2,FALSE)</f>
        <v>ZWE</v>
      </c>
      <c r="D654" s="18" t="str">
        <f>VLOOKUP(Table4[[#This Row],[iso_code]],iso_code!G:H,2,FALSE)</f>
        <v>Zimbabwe</v>
      </c>
    </row>
    <row r="655" spans="1:4">
      <c r="A655" s="18">
        <v>65</v>
      </c>
      <c r="B655" s="18" t="s">
        <v>608</v>
      </c>
      <c r="C655" s="58" t="str">
        <f>VLOOKUP(Table4[[#This Row],[iso_code]],iso_code!B:C,2,FALSE)</f>
        <v>ZAF</v>
      </c>
      <c r="D655" s="18" t="str">
        <f>VLOOKUP(Table4[[#This Row],[iso_code]],iso_code!G:H,2,FALSE)</f>
        <v>South Africa</v>
      </c>
    </row>
    <row r="656" spans="1:4">
      <c r="A656" s="18">
        <v>66</v>
      </c>
      <c r="B656" s="54" t="s">
        <v>790</v>
      </c>
      <c r="C656" s="58" t="str">
        <f>VLOOKUP(Table4[[#This Row],[iso_code]],iso_code!B:C,2,FALSE)</f>
        <v>DZA</v>
      </c>
      <c r="D656" s="18" t="str">
        <f>VLOOKUP(Table4[[#This Row],[iso_code]],iso_code!G:H,2,FALSE)</f>
        <v>Algeria</v>
      </c>
    </row>
    <row r="657" spans="1:4">
      <c r="A657" s="18">
        <v>67</v>
      </c>
      <c r="B657" s="54" t="s">
        <v>250</v>
      </c>
      <c r="C657" s="58" t="str">
        <f>VLOOKUP(Table4[[#This Row],[iso_code]],iso_code!B:C,2,FALSE)</f>
        <v>GHA</v>
      </c>
      <c r="D657" s="18" t="str">
        <f>VLOOKUP(Table4[[#This Row],[iso_code]],iso_code!G:H,2,FALSE)</f>
        <v>Ghana</v>
      </c>
    </row>
    <row r="658" spans="1:4">
      <c r="A658" s="18">
        <v>68</v>
      </c>
      <c r="B658" s="54" t="s">
        <v>428</v>
      </c>
      <c r="C658" s="58" t="str">
        <f>VLOOKUP(Table4[[#This Row],[iso_code]],iso_code!B:C,2,FALSE)</f>
        <v>KEN</v>
      </c>
      <c r="D658" s="18" t="str">
        <f>VLOOKUP(Table4[[#This Row],[iso_code]],iso_code!G:H,2,FALSE)</f>
        <v>Kenya</v>
      </c>
    </row>
    <row r="659" spans="1:4">
      <c r="A659" s="18">
        <v>69</v>
      </c>
      <c r="B659" s="54" t="s">
        <v>790</v>
      </c>
      <c r="C659" s="58" t="str">
        <f>VLOOKUP(Table4[[#This Row],[iso_code]],iso_code!B:C,2,FALSE)</f>
        <v>DZA</v>
      </c>
      <c r="D659" s="18" t="str">
        <f>VLOOKUP(Table4[[#This Row],[iso_code]],iso_code!G:H,2,FALSE)</f>
        <v>Algeria</v>
      </c>
    </row>
    <row r="660" spans="1:4">
      <c r="A660" s="18">
        <v>70</v>
      </c>
      <c r="B660" s="54" t="s">
        <v>1215</v>
      </c>
      <c r="C660" s="58" t="str">
        <f>VLOOKUP(Table4[[#This Row],[iso_code]],iso_code!B:C,2,FALSE)</f>
        <v>NGA</v>
      </c>
      <c r="D660" s="18" t="str">
        <f>VLOOKUP(Table4[[#This Row],[iso_code]],iso_code!G:H,2,FALSE)</f>
        <v>Nigeria</v>
      </c>
    </row>
    <row r="661" spans="1:4">
      <c r="A661" s="18">
        <v>71</v>
      </c>
      <c r="B661" s="54" t="s">
        <v>194</v>
      </c>
      <c r="C661" s="58" t="str">
        <f>VLOOKUP(Table4[[#This Row],[iso_code]],iso_code!B:C,2,FALSE)</f>
        <v>ETH</v>
      </c>
      <c r="D661" s="18" t="str">
        <f>VLOOKUP(Table4[[#This Row],[iso_code]],iso_code!G:H,2,FALSE)</f>
        <v>Ethiopia</v>
      </c>
    </row>
    <row r="662" spans="1:4">
      <c r="A662" s="18">
        <v>72</v>
      </c>
      <c r="B662" s="54" t="s">
        <v>428</v>
      </c>
      <c r="C662" s="58" t="str">
        <f>VLOOKUP(Table4[[#This Row],[iso_code]],iso_code!B:C,2,FALSE)</f>
        <v>KEN</v>
      </c>
      <c r="D662" s="18" t="str">
        <f>VLOOKUP(Table4[[#This Row],[iso_code]],iso_code!G:H,2,FALSE)</f>
        <v>Kenya</v>
      </c>
    </row>
    <row r="663" spans="1:4">
      <c r="A663" s="18">
        <v>73</v>
      </c>
      <c r="B663" s="54" t="s">
        <v>1443</v>
      </c>
      <c r="C663" s="58" t="str">
        <f>VLOOKUP(Table4[[#This Row],[iso_code]],iso_code!B:C,2,FALSE)</f>
        <v>UGA</v>
      </c>
      <c r="D663" s="18" t="str">
        <f>VLOOKUP(Table4[[#This Row],[iso_code]],iso_code!G:H,2,FALSE)</f>
        <v>Uganda</v>
      </c>
    </row>
    <row r="664" spans="1:4">
      <c r="A664" s="18">
        <v>74</v>
      </c>
      <c r="B664" s="54" t="s">
        <v>2162</v>
      </c>
      <c r="C664" s="58" t="str">
        <f>VLOOKUP(Table4[[#This Row],[iso_code]],iso_code!B:C,2,FALSE)</f>
        <v>RWA</v>
      </c>
      <c r="D664" s="18" t="str">
        <f>VLOOKUP(Table4[[#This Row],[iso_code]],iso_code!G:H,2,FALSE)</f>
        <v>Rwanda</v>
      </c>
    </row>
    <row r="665" spans="1:4">
      <c r="A665" s="18">
        <v>75</v>
      </c>
      <c r="B665" s="54" t="s">
        <v>608</v>
      </c>
      <c r="C665" s="58" t="str">
        <f>VLOOKUP(Table4[[#This Row],[iso_code]],iso_code!B:C,2,FALSE)</f>
        <v>ZAF</v>
      </c>
      <c r="D665" s="18" t="str">
        <f>VLOOKUP(Table4[[#This Row],[iso_code]],iso_code!G:H,2,FALSE)</f>
        <v>South Africa</v>
      </c>
    </row>
    <row r="666" spans="1:4">
      <c r="A666" s="18">
        <v>76</v>
      </c>
      <c r="B666" s="54" t="s">
        <v>509</v>
      </c>
      <c r="C666" s="58" t="str">
        <f>VLOOKUP(Table4[[#This Row],[iso_code]],iso_code!B:C,2,FALSE)</f>
        <v>MAR</v>
      </c>
      <c r="D666" s="18" t="str">
        <f>VLOOKUP(Table4[[#This Row],[iso_code]],iso_code!G:H,2,FALSE)</f>
        <v>Morocco</v>
      </c>
    </row>
    <row r="667" spans="1:4">
      <c r="A667" s="18">
        <v>77</v>
      </c>
      <c r="B667" s="54" t="s">
        <v>840</v>
      </c>
      <c r="C667" s="58" t="str">
        <f>VLOOKUP(Table4[[#This Row],[iso_code]],iso_code!B:C,2,FALSE)</f>
        <v>EGY</v>
      </c>
      <c r="D667" s="18" t="str">
        <f>VLOOKUP(Table4[[#This Row],[iso_code]],iso_code!G:H,2,FALSE)</f>
        <v>Egypt</v>
      </c>
    </row>
    <row r="668" spans="1:4">
      <c r="A668" s="18">
        <v>78</v>
      </c>
      <c r="B668" s="54" t="s">
        <v>509</v>
      </c>
      <c r="C668" s="58" t="str">
        <f>VLOOKUP(Table4[[#This Row],[iso_code]],iso_code!B:C,2,FALSE)</f>
        <v>MAR</v>
      </c>
      <c r="D668" s="18" t="str">
        <f>VLOOKUP(Table4[[#This Row],[iso_code]],iso_code!G:H,2,FALSE)</f>
        <v>Morocco</v>
      </c>
    </row>
    <row r="669" spans="1:4">
      <c r="A669" s="18">
        <v>79</v>
      </c>
      <c r="B669" s="54" t="s">
        <v>194</v>
      </c>
      <c r="C669" s="58" t="str">
        <f>VLOOKUP(Table4[[#This Row],[iso_code]],iso_code!B:C,2,FALSE)</f>
        <v>ETH</v>
      </c>
      <c r="D669" s="18" t="str">
        <f>VLOOKUP(Table4[[#This Row],[iso_code]],iso_code!G:H,2,FALSE)</f>
        <v>Ethiopia</v>
      </c>
    </row>
    <row r="670" spans="1:4">
      <c r="A670" s="18">
        <v>80</v>
      </c>
      <c r="B670" s="54" t="s">
        <v>790</v>
      </c>
      <c r="C670" s="58" t="str">
        <f>VLOOKUP(Table4[[#This Row],[iso_code]],iso_code!B:C,2,FALSE)</f>
        <v>DZA</v>
      </c>
      <c r="D670" s="18" t="str">
        <f>VLOOKUP(Table4[[#This Row],[iso_code]],iso_code!G:H,2,FALSE)</f>
        <v>Algeria</v>
      </c>
    </row>
    <row r="671" spans="1:4">
      <c r="A671" s="18">
        <v>81</v>
      </c>
      <c r="B671" s="54" t="s">
        <v>953</v>
      </c>
      <c r="C671" s="58" t="str">
        <f>VLOOKUP(Table4[[#This Row],[iso_code]],iso_code!B:C,2,FALSE)</f>
        <v>MUS</v>
      </c>
      <c r="D671" s="18" t="str">
        <f>VLOOKUP(Table4[[#This Row],[iso_code]],iso_code!G:H,2,FALSE)</f>
        <v>Mauritius</v>
      </c>
    </row>
    <row r="672" spans="1:4">
      <c r="A672" s="18">
        <v>82</v>
      </c>
      <c r="B672" s="54" t="s">
        <v>509</v>
      </c>
      <c r="C672" s="58" t="str">
        <f>VLOOKUP(Table4[[#This Row],[iso_code]],iso_code!B:C,2,FALSE)</f>
        <v>MAR</v>
      </c>
      <c r="D672" s="18" t="str">
        <f>VLOOKUP(Table4[[#This Row],[iso_code]],iso_code!G:H,2,FALSE)</f>
        <v>Morocco</v>
      </c>
    </row>
    <row r="673" spans="1:4">
      <c r="A673" s="18">
        <v>83</v>
      </c>
      <c r="B673" s="54" t="s">
        <v>1215</v>
      </c>
      <c r="C673" s="58" t="str">
        <f>VLOOKUP(Table4[[#This Row],[iso_code]],iso_code!B:C,2,FALSE)</f>
        <v>NGA</v>
      </c>
      <c r="D673" s="18" t="str">
        <f>VLOOKUP(Table4[[#This Row],[iso_code]],iso_code!G:H,2,FALSE)</f>
        <v>Nigeria</v>
      </c>
    </row>
    <row r="674" spans="1:4">
      <c r="A674" s="18">
        <v>84</v>
      </c>
      <c r="B674" s="54" t="s">
        <v>935</v>
      </c>
      <c r="C674" s="58" t="str">
        <f>VLOOKUP(Table4[[#This Row],[iso_code]],iso_code!B:C,2,FALSE)</f>
        <v>TUN</v>
      </c>
      <c r="D674" s="18" t="str">
        <f>VLOOKUP(Table4[[#This Row],[iso_code]],iso_code!G:H,2,FALSE)</f>
        <v>Tunisia</v>
      </c>
    </row>
    <row r="675" spans="1:4">
      <c r="A675" s="18">
        <v>85</v>
      </c>
      <c r="B675" s="54" t="s">
        <v>2169</v>
      </c>
      <c r="C675" s="58" t="str">
        <f>VLOOKUP(Table4[[#This Row],[iso_code]],iso_code!B:C,2,FALSE)</f>
        <v>ZWE</v>
      </c>
      <c r="D675" s="18" t="str">
        <f>VLOOKUP(Table4[[#This Row],[iso_code]],iso_code!G:H,2,FALSE)</f>
        <v>Zimbabwe</v>
      </c>
    </row>
    <row r="676" spans="1:4">
      <c r="A676" s="18">
        <v>86</v>
      </c>
      <c r="B676" s="54" t="s">
        <v>953</v>
      </c>
      <c r="C676" s="58" t="str">
        <f>VLOOKUP(Table4[[#This Row],[iso_code]],iso_code!B:C,2,FALSE)</f>
        <v>MUS</v>
      </c>
      <c r="D676" s="18" t="str">
        <f>VLOOKUP(Table4[[#This Row],[iso_code]],iso_code!G:H,2,FALSE)</f>
        <v>Mauritius</v>
      </c>
    </row>
    <row r="677" spans="1:4">
      <c r="A677" s="18">
        <v>87</v>
      </c>
      <c r="B677" s="54" t="s">
        <v>1215</v>
      </c>
      <c r="C677" s="58" t="str">
        <f>VLOOKUP(Table4[[#This Row],[iso_code]],iso_code!B:C,2,FALSE)</f>
        <v>NGA</v>
      </c>
      <c r="D677" s="18" t="str">
        <f>VLOOKUP(Table4[[#This Row],[iso_code]],iso_code!G:H,2,FALSE)</f>
        <v>Nigeria</v>
      </c>
    </row>
    <row r="678" spans="1:4">
      <c r="A678" s="18">
        <v>88</v>
      </c>
      <c r="B678" s="54" t="s">
        <v>2160</v>
      </c>
      <c r="C678" s="58" t="str">
        <f>VLOOKUP(Table4[[#This Row],[iso_code]],iso_code!B:C,2,FALSE)</f>
        <v>MDG</v>
      </c>
      <c r="D678" s="18" t="str">
        <f>VLOOKUP(Table4[[#This Row],[iso_code]],iso_code!G:H,2,FALSE)</f>
        <v>Madagascar</v>
      </c>
    </row>
    <row r="679" spans="1:4">
      <c r="A679" s="18">
        <v>89</v>
      </c>
      <c r="B679" s="54" t="s">
        <v>1215</v>
      </c>
      <c r="C679" s="58" t="str">
        <f>VLOOKUP(Table4[[#This Row],[iso_code]],iso_code!B:C,2,FALSE)</f>
        <v>NGA</v>
      </c>
      <c r="D679" s="18" t="str">
        <f>VLOOKUP(Table4[[#This Row],[iso_code]],iso_code!G:H,2,FALSE)</f>
        <v>Nigeria</v>
      </c>
    </row>
    <row r="680" spans="1:4">
      <c r="A680" s="18">
        <v>90</v>
      </c>
      <c r="B680" s="54" t="s">
        <v>988</v>
      </c>
      <c r="C680" s="58" t="str">
        <f>VLOOKUP(Table4[[#This Row],[iso_code]],iso_code!B:C,2,FALSE)</f>
        <v>NER</v>
      </c>
      <c r="D680" s="18" t="str">
        <f>VLOOKUP(Table4[[#This Row],[iso_code]],iso_code!G:H,2,FALSE)</f>
        <v>Niger (the)</v>
      </c>
    </row>
    <row r="681" spans="1:4">
      <c r="A681" s="18">
        <v>91</v>
      </c>
      <c r="B681" s="54" t="s">
        <v>790</v>
      </c>
      <c r="C681" s="58" t="str">
        <f>VLOOKUP(Table4[[#This Row],[iso_code]],iso_code!B:C,2,FALSE)</f>
        <v>DZA</v>
      </c>
      <c r="D681" s="18" t="str">
        <f>VLOOKUP(Table4[[#This Row],[iso_code]],iso_code!G:H,2,FALSE)</f>
        <v>Algeria</v>
      </c>
    </row>
    <row r="682" spans="1:4">
      <c r="A682" s="18">
        <v>92</v>
      </c>
      <c r="B682" s="54" t="s">
        <v>1215</v>
      </c>
      <c r="C682" s="58" t="str">
        <f>VLOOKUP(Table4[[#This Row],[iso_code]],iso_code!B:C,2,FALSE)</f>
        <v>NGA</v>
      </c>
      <c r="D682" s="18" t="str">
        <f>VLOOKUP(Table4[[#This Row],[iso_code]],iso_code!G:H,2,FALSE)</f>
        <v>Nigeria</v>
      </c>
    </row>
    <row r="683" spans="1:4">
      <c r="A683" s="18">
        <v>93</v>
      </c>
      <c r="B683" s="54" t="s">
        <v>509</v>
      </c>
      <c r="C683" s="58" t="str">
        <f>VLOOKUP(Table4[[#This Row],[iso_code]],iso_code!B:C,2,FALSE)</f>
        <v>MAR</v>
      </c>
      <c r="D683" s="18" t="str">
        <f>VLOOKUP(Table4[[#This Row],[iso_code]],iso_code!G:H,2,FALSE)</f>
        <v>Morocco</v>
      </c>
    </row>
    <row r="684" spans="1:4">
      <c r="A684" s="18">
        <v>94</v>
      </c>
      <c r="B684" s="54" t="s">
        <v>790</v>
      </c>
      <c r="C684" s="58" t="str">
        <f>VLOOKUP(Table4[[#This Row],[iso_code]],iso_code!B:C,2,FALSE)</f>
        <v>DZA</v>
      </c>
      <c r="D684" s="18" t="str">
        <f>VLOOKUP(Table4[[#This Row],[iso_code]],iso_code!G:H,2,FALSE)</f>
        <v>Algeria</v>
      </c>
    </row>
    <row r="685" spans="1:4">
      <c r="A685" s="18">
        <v>95</v>
      </c>
      <c r="B685" s="54" t="s">
        <v>194</v>
      </c>
      <c r="C685" s="58" t="str">
        <f>VLOOKUP(Table4[[#This Row],[iso_code]],iso_code!B:C,2,FALSE)</f>
        <v>ETH</v>
      </c>
      <c r="D685" s="18" t="str">
        <f>VLOOKUP(Table4[[#This Row],[iso_code]],iso_code!G:H,2,FALSE)</f>
        <v>Ethiopia</v>
      </c>
    </row>
    <row r="686" spans="1:4">
      <c r="A686" s="18">
        <v>96</v>
      </c>
      <c r="B686" s="54" t="s">
        <v>840</v>
      </c>
      <c r="C686" s="58" t="str">
        <f>VLOOKUP(Table4[[#This Row],[iso_code]],iso_code!B:C,2,FALSE)</f>
        <v>EGY</v>
      </c>
      <c r="D686" s="18" t="str">
        <f>VLOOKUP(Table4[[#This Row],[iso_code]],iso_code!G:H,2,FALSE)</f>
        <v>Egypt</v>
      </c>
    </row>
    <row r="687" spans="1:4">
      <c r="A687" s="18">
        <v>97</v>
      </c>
      <c r="B687" s="54" t="s">
        <v>2167</v>
      </c>
      <c r="C687" s="58" t="str">
        <f>VLOOKUP(Table4[[#This Row],[iso_code]],iso_code!B:C,2,FALSE)</f>
        <v>SDN</v>
      </c>
      <c r="D687" s="18" t="str">
        <f>VLOOKUP(Table4[[#This Row],[iso_code]],iso_code!G:H,2,FALSE)</f>
        <v>Sudan (the)</v>
      </c>
    </row>
    <row r="688" spans="1:4">
      <c r="A688" s="18">
        <v>98</v>
      </c>
      <c r="B688" s="54" t="s">
        <v>1976</v>
      </c>
      <c r="C688" s="58" t="str">
        <f>VLOOKUP(Table4[[#This Row],[iso_code]],iso_code!B:C,2,FALSE)</f>
        <v>COD</v>
      </c>
      <c r="D688" s="18" t="str">
        <f>VLOOKUP(Table4[[#This Row],[iso_code]],iso_code!G:H,2,FALSE)</f>
        <v>Congo (the Democratic Republic of the)</v>
      </c>
    </row>
    <row r="689" spans="1:4">
      <c r="A689" s="18">
        <v>99</v>
      </c>
      <c r="B689" s="54" t="s">
        <v>1443</v>
      </c>
      <c r="C689" s="58" t="str">
        <f>VLOOKUP(Table4[[#This Row],[iso_code]],iso_code!B:C,2,FALSE)</f>
        <v>UGA</v>
      </c>
      <c r="D689" s="18" t="str">
        <f>VLOOKUP(Table4[[#This Row],[iso_code]],iso_code!G:H,2,FALSE)</f>
        <v>Uganda</v>
      </c>
    </row>
    <row r="690" spans="1:4">
      <c r="A690" s="18">
        <v>100</v>
      </c>
      <c r="B690" s="54" t="s">
        <v>285</v>
      </c>
      <c r="C690" s="58" t="str">
        <f>VLOOKUP(Table4[[#This Row],[iso_code]],iso_code!B:C,2,FALSE)</f>
        <v>CMR</v>
      </c>
      <c r="D690" s="18" t="str">
        <f>VLOOKUP(Table4[[#This Row],[iso_code]],iso_code!G:H,2,FALSE)</f>
        <v>Cameroon</v>
      </c>
    </row>
    <row r="691" spans="1:4">
      <c r="A691" s="18">
        <v>101</v>
      </c>
      <c r="B691" s="54" t="s">
        <v>1976</v>
      </c>
      <c r="C691" s="58" t="str">
        <f>VLOOKUP(Table4[[#This Row],[iso_code]],iso_code!B:C,2,FALSE)</f>
        <v>COD</v>
      </c>
      <c r="D691" s="18" t="str">
        <f>VLOOKUP(Table4[[#This Row],[iso_code]],iso_code!G:H,2,FALSE)</f>
        <v>Congo (the Democratic Republic of the)</v>
      </c>
    </row>
    <row r="692" spans="1:4">
      <c r="A692" s="18">
        <v>102</v>
      </c>
      <c r="B692" s="54" t="s">
        <v>935</v>
      </c>
      <c r="C692" s="58" t="str">
        <f>VLOOKUP(Table4[[#This Row],[iso_code]],iso_code!B:C,2,FALSE)</f>
        <v>TUN</v>
      </c>
      <c r="D692" s="18" t="str">
        <f>VLOOKUP(Table4[[#This Row],[iso_code]],iso_code!G:H,2,FALSE)</f>
        <v>Tunisia</v>
      </c>
    </row>
    <row r="693" spans="1:4">
      <c r="A693" s="18">
        <v>103</v>
      </c>
      <c r="B693" s="54" t="s">
        <v>2167</v>
      </c>
      <c r="C693" s="58" t="str">
        <f>VLOOKUP(Table4[[#This Row],[iso_code]],iso_code!B:C,2,FALSE)</f>
        <v>SDN</v>
      </c>
      <c r="D693" s="18" t="str">
        <f>VLOOKUP(Table4[[#This Row],[iso_code]],iso_code!G:H,2,FALSE)</f>
        <v>Sudan (the)</v>
      </c>
    </row>
    <row r="694" spans="1:4">
      <c r="A694" s="18">
        <v>104</v>
      </c>
      <c r="B694" s="54" t="s">
        <v>790</v>
      </c>
      <c r="C694" s="58" t="str">
        <f>VLOOKUP(Table4[[#This Row],[iso_code]],iso_code!B:C,2,FALSE)</f>
        <v>DZA</v>
      </c>
      <c r="D694" s="18" t="str">
        <f>VLOOKUP(Table4[[#This Row],[iso_code]],iso_code!G:H,2,FALSE)</f>
        <v>Algeria</v>
      </c>
    </row>
    <row r="695" spans="1:4">
      <c r="A695" s="18">
        <v>105</v>
      </c>
      <c r="B695" s="54" t="s">
        <v>608</v>
      </c>
      <c r="C695" s="58" t="str">
        <f>VLOOKUP(Table4[[#This Row],[iso_code]],iso_code!B:C,2,FALSE)</f>
        <v>ZAF</v>
      </c>
      <c r="D695" s="18" t="str">
        <f>VLOOKUP(Table4[[#This Row],[iso_code]],iso_code!G:H,2,FALSE)</f>
        <v>South Africa</v>
      </c>
    </row>
    <row r="696" spans="1:4">
      <c r="A696" s="18">
        <v>106</v>
      </c>
      <c r="B696" s="54" t="s">
        <v>608</v>
      </c>
      <c r="C696" s="58" t="str">
        <f>VLOOKUP(Table4[[#This Row],[iso_code]],iso_code!B:C,2,FALSE)</f>
        <v>ZAF</v>
      </c>
      <c r="D696" s="18" t="str">
        <f>VLOOKUP(Table4[[#This Row],[iso_code]],iso_code!G:H,2,FALSE)</f>
        <v>South Africa</v>
      </c>
    </row>
    <row r="697" spans="1:4">
      <c r="A697" s="18">
        <v>107</v>
      </c>
      <c r="B697" s="54" t="s">
        <v>250</v>
      </c>
      <c r="C697" s="58" t="str">
        <f>VLOOKUP(Table4[[#This Row],[iso_code]],iso_code!B:C,2,FALSE)</f>
        <v>GHA</v>
      </c>
      <c r="D697" s="18" t="str">
        <f>VLOOKUP(Table4[[#This Row],[iso_code]],iso_code!G:H,2,FALSE)</f>
        <v>Ghana</v>
      </c>
    </row>
    <row r="698" spans="1:4">
      <c r="A698" s="18">
        <v>108</v>
      </c>
      <c r="B698" s="54" t="s">
        <v>194</v>
      </c>
      <c r="C698" s="58" t="str">
        <f>VLOOKUP(Table4[[#This Row],[iso_code]],iso_code!B:C,2,FALSE)</f>
        <v>ETH</v>
      </c>
      <c r="D698" s="18" t="str">
        <f>VLOOKUP(Table4[[#This Row],[iso_code]],iso_code!G:H,2,FALSE)</f>
        <v>Ethiopia</v>
      </c>
    </row>
    <row r="699" spans="1:4">
      <c r="A699" s="18">
        <v>109</v>
      </c>
      <c r="B699" s="54" t="s">
        <v>1215</v>
      </c>
      <c r="C699" s="58" t="str">
        <f>VLOOKUP(Table4[[#This Row],[iso_code]],iso_code!B:C,2,FALSE)</f>
        <v>NGA</v>
      </c>
      <c r="D699" s="18" t="str">
        <f>VLOOKUP(Table4[[#This Row],[iso_code]],iso_code!G:H,2,FALSE)</f>
        <v>Nigeria</v>
      </c>
    </row>
    <row r="700" spans="1:4">
      <c r="A700" s="18">
        <v>110</v>
      </c>
      <c r="B700" s="54" t="s">
        <v>1147</v>
      </c>
      <c r="C700" s="58" t="str">
        <f>VLOOKUP(Table4[[#This Row],[iso_code]],iso_code!B:C,2,FALSE)</f>
        <v>MWI</v>
      </c>
      <c r="D700" s="18" t="str">
        <f>VLOOKUP(Table4[[#This Row],[iso_code]],iso_code!G:H,2,FALSE)</f>
        <v>Malawi</v>
      </c>
    </row>
    <row r="701" spans="1:4">
      <c r="A701" s="18">
        <v>111</v>
      </c>
      <c r="B701" s="54" t="s">
        <v>509</v>
      </c>
      <c r="C701" s="58" t="str">
        <f>VLOOKUP(Table4[[#This Row],[iso_code]],iso_code!B:C,2,FALSE)</f>
        <v>MAR</v>
      </c>
      <c r="D701" s="18" t="str">
        <f>VLOOKUP(Table4[[#This Row],[iso_code]],iso_code!G:H,2,FALSE)</f>
        <v>Morocco</v>
      </c>
    </row>
    <row r="702" spans="1:4">
      <c r="A702" s="18">
        <v>112</v>
      </c>
      <c r="B702" s="54" t="s">
        <v>2165</v>
      </c>
      <c r="C702" s="58" t="str">
        <f>VLOOKUP(Table4[[#This Row],[iso_code]],iso_code!B:C,2,FALSE)</f>
        <v>SOM</v>
      </c>
      <c r="D702" s="18" t="str">
        <f>VLOOKUP(Table4[[#This Row],[iso_code]],iso_code!G:H,2,FALSE)</f>
        <v>Somalia</v>
      </c>
    </row>
    <row r="703" spans="1:4">
      <c r="A703" s="18">
        <v>113</v>
      </c>
      <c r="B703" s="54" t="s">
        <v>285</v>
      </c>
      <c r="C703" s="58" t="str">
        <f>VLOOKUP(Table4[[#This Row],[iso_code]],iso_code!B:C,2,FALSE)</f>
        <v>CMR</v>
      </c>
      <c r="D703" s="18" t="str">
        <f>VLOOKUP(Table4[[#This Row],[iso_code]],iso_code!G:H,2,FALSE)</f>
        <v>Cameroon</v>
      </c>
    </row>
    <row r="704" spans="1:4">
      <c r="A704" s="18">
        <v>114</v>
      </c>
      <c r="B704" s="54" t="s">
        <v>194</v>
      </c>
      <c r="C704" s="58" t="str">
        <f>VLOOKUP(Table4[[#This Row],[iso_code]],iso_code!B:C,2,FALSE)</f>
        <v>ETH</v>
      </c>
      <c r="D704" s="18" t="str">
        <f>VLOOKUP(Table4[[#This Row],[iso_code]],iso_code!G:H,2,FALSE)</f>
        <v>Ethiopia</v>
      </c>
    </row>
    <row r="705" spans="1:4">
      <c r="A705" s="18">
        <v>115</v>
      </c>
      <c r="B705" s="54" t="s">
        <v>194</v>
      </c>
      <c r="C705" s="58" t="str">
        <f>VLOOKUP(Table4[[#This Row],[iso_code]],iso_code!B:C,2,FALSE)</f>
        <v>ETH</v>
      </c>
      <c r="D705" s="18" t="str">
        <f>VLOOKUP(Table4[[#This Row],[iso_code]],iso_code!G:H,2,FALSE)</f>
        <v>Ethiopia</v>
      </c>
    </row>
    <row r="706" spans="1:4">
      <c r="A706" s="18">
        <v>116</v>
      </c>
      <c r="B706" s="54" t="s">
        <v>842</v>
      </c>
      <c r="C706" s="58" t="str">
        <f>VLOOKUP(Table4[[#This Row],[iso_code]],iso_code!B:C,2,FALSE)</f>
        <v>TZA</v>
      </c>
      <c r="D706" s="18" t="str">
        <f>VLOOKUP(Table4[[#This Row],[iso_code]],iso_code!G:H,2,FALSE)</f>
        <v>Tanzania, United Republic of</v>
      </c>
    </row>
    <row r="707" spans="1:4">
      <c r="A707" s="18">
        <v>117</v>
      </c>
      <c r="B707" s="54" t="s">
        <v>1215</v>
      </c>
      <c r="C707" s="58" t="str">
        <f>VLOOKUP(Table4[[#This Row],[iso_code]],iso_code!B:C,2,FALSE)</f>
        <v>NGA</v>
      </c>
      <c r="D707" s="18" t="str">
        <f>VLOOKUP(Table4[[#This Row],[iso_code]],iso_code!G:H,2,FALSE)</f>
        <v>Nigeria</v>
      </c>
    </row>
    <row r="708" spans="1:4">
      <c r="A708" s="18">
        <v>118</v>
      </c>
      <c r="B708" s="54" t="s">
        <v>1215</v>
      </c>
      <c r="C708" s="58" t="str">
        <f>VLOOKUP(Table4[[#This Row],[iso_code]],iso_code!B:C,2,FALSE)</f>
        <v>NGA</v>
      </c>
      <c r="D708" s="18" t="str">
        <f>VLOOKUP(Table4[[#This Row],[iso_code]],iso_code!G:H,2,FALSE)</f>
        <v>Nigeria</v>
      </c>
    </row>
    <row r="709" spans="1:4">
      <c r="A709" s="18">
        <v>119</v>
      </c>
      <c r="B709" s="54" t="s">
        <v>790</v>
      </c>
      <c r="C709" s="58" t="str">
        <f>VLOOKUP(Table4[[#This Row],[iso_code]],iso_code!B:C,2,FALSE)</f>
        <v>DZA</v>
      </c>
      <c r="D709" s="18" t="str">
        <f>VLOOKUP(Table4[[#This Row],[iso_code]],iso_code!G:H,2,FALSE)</f>
        <v>Algeria</v>
      </c>
    </row>
    <row r="710" spans="1:4">
      <c r="A710" s="18">
        <v>120</v>
      </c>
      <c r="B710" s="54" t="s">
        <v>194</v>
      </c>
      <c r="C710" s="58" t="str">
        <f>VLOOKUP(Table4[[#This Row],[iso_code]],iso_code!B:C,2,FALSE)</f>
        <v>ETH</v>
      </c>
      <c r="D710" s="18" t="str">
        <f>VLOOKUP(Table4[[#This Row],[iso_code]],iso_code!G:H,2,FALSE)</f>
        <v>Ethiopia</v>
      </c>
    </row>
    <row r="711" spans="1:4">
      <c r="A711" s="18">
        <v>121</v>
      </c>
      <c r="B711" s="54" t="s">
        <v>1215</v>
      </c>
      <c r="C711" s="58" t="str">
        <f>VLOOKUP(Table4[[#This Row],[iso_code]],iso_code!B:C,2,FALSE)</f>
        <v>NGA</v>
      </c>
      <c r="D711" s="18" t="str">
        <f>VLOOKUP(Table4[[#This Row],[iso_code]],iso_code!G:H,2,FALSE)</f>
        <v>Nigeria</v>
      </c>
    </row>
    <row r="712" spans="1:4">
      <c r="A712" s="18">
        <v>122</v>
      </c>
      <c r="B712" s="54" t="s">
        <v>509</v>
      </c>
      <c r="C712" s="58" t="str">
        <f>VLOOKUP(Table4[[#This Row],[iso_code]],iso_code!B:C,2,FALSE)</f>
        <v>MAR</v>
      </c>
      <c r="D712" s="18" t="str">
        <f>VLOOKUP(Table4[[#This Row],[iso_code]],iso_code!G:H,2,FALSE)</f>
        <v>Morocco</v>
      </c>
    </row>
    <row r="713" spans="1:4">
      <c r="A713" s="18">
        <v>123</v>
      </c>
      <c r="B713" s="54" t="s">
        <v>935</v>
      </c>
      <c r="C713" s="58" t="str">
        <f>VLOOKUP(Table4[[#This Row],[iso_code]],iso_code!B:C,2,FALSE)</f>
        <v>TUN</v>
      </c>
      <c r="D713" s="18" t="str">
        <f>VLOOKUP(Table4[[#This Row],[iso_code]],iso_code!G:H,2,FALSE)</f>
        <v>Tunisia</v>
      </c>
    </row>
    <row r="714" spans="1:4">
      <c r="A714" s="18">
        <v>124</v>
      </c>
      <c r="B714" s="54" t="s">
        <v>428</v>
      </c>
      <c r="C714" s="58" t="str">
        <f>VLOOKUP(Table4[[#This Row],[iso_code]],iso_code!B:C,2,FALSE)</f>
        <v>KEN</v>
      </c>
      <c r="D714" s="18" t="str">
        <f>VLOOKUP(Table4[[#This Row],[iso_code]],iso_code!G:H,2,FALSE)</f>
        <v>Kenya</v>
      </c>
    </row>
    <row r="715" spans="1:4">
      <c r="A715" s="18">
        <v>125</v>
      </c>
      <c r="B715" s="54" t="s">
        <v>428</v>
      </c>
      <c r="C715" s="58" t="str">
        <f>VLOOKUP(Table4[[#This Row],[iso_code]],iso_code!B:C,2,FALSE)</f>
        <v>KEN</v>
      </c>
      <c r="D715" s="18" t="str">
        <f>VLOOKUP(Table4[[#This Row],[iso_code]],iso_code!G:H,2,FALSE)</f>
        <v>Kenya</v>
      </c>
    </row>
    <row r="716" spans="1:4">
      <c r="A716" s="18">
        <v>126</v>
      </c>
      <c r="B716" s="54" t="s">
        <v>1215</v>
      </c>
      <c r="C716" s="58" t="str">
        <f>VLOOKUP(Table4[[#This Row],[iso_code]],iso_code!B:C,2,FALSE)</f>
        <v>NGA</v>
      </c>
      <c r="D716" s="18" t="str">
        <f>VLOOKUP(Table4[[#This Row],[iso_code]],iso_code!G:H,2,FALSE)</f>
        <v>Nigeria</v>
      </c>
    </row>
    <row r="717" spans="1:4">
      <c r="A717" s="18">
        <v>127</v>
      </c>
      <c r="B717" s="54" t="s">
        <v>1215</v>
      </c>
      <c r="C717" s="58" t="str">
        <f>VLOOKUP(Table4[[#This Row],[iso_code]],iso_code!B:C,2,FALSE)</f>
        <v>NGA</v>
      </c>
      <c r="D717" s="18" t="str">
        <f>VLOOKUP(Table4[[#This Row],[iso_code]],iso_code!G:H,2,FALSE)</f>
        <v>Nigeria</v>
      </c>
    </row>
    <row r="718" spans="1:4">
      <c r="A718" s="18">
        <v>128</v>
      </c>
      <c r="B718" s="54" t="s">
        <v>608</v>
      </c>
      <c r="C718" s="58" t="str">
        <f>VLOOKUP(Table4[[#This Row],[iso_code]],iso_code!B:C,2,FALSE)</f>
        <v>ZAF</v>
      </c>
      <c r="D718" s="18" t="str">
        <f>VLOOKUP(Table4[[#This Row],[iso_code]],iso_code!G:H,2,FALSE)</f>
        <v>South Africa</v>
      </c>
    </row>
    <row r="719" spans="1:4">
      <c r="A719" s="18">
        <v>129</v>
      </c>
      <c r="B719" s="54" t="s">
        <v>509</v>
      </c>
      <c r="C719" s="58" t="str">
        <f>VLOOKUP(Table4[[#This Row],[iso_code]],iso_code!B:C,2,FALSE)</f>
        <v>MAR</v>
      </c>
      <c r="D719" s="18" t="str">
        <f>VLOOKUP(Table4[[#This Row],[iso_code]],iso_code!G:H,2,FALSE)</f>
        <v>Morocco</v>
      </c>
    </row>
    <row r="720" spans="1:4">
      <c r="A720" s="18">
        <v>130</v>
      </c>
      <c r="B720" s="54" t="s">
        <v>2143</v>
      </c>
      <c r="C720" s="58" t="str">
        <f>VLOOKUP(Table4[[#This Row],[iso_code]],iso_code!B:C,2,FALSE)</f>
        <v>AGO</v>
      </c>
      <c r="D720" s="18" t="str">
        <f>VLOOKUP(Table4[[#This Row],[iso_code]],iso_code!G:H,2,FALSE)</f>
        <v>Angola</v>
      </c>
    </row>
    <row r="721" spans="1:4">
      <c r="A721" s="18">
        <v>131</v>
      </c>
      <c r="B721" s="54" t="s">
        <v>250</v>
      </c>
      <c r="C721" s="58" t="str">
        <f>VLOOKUP(Table4[[#This Row],[iso_code]],iso_code!B:C,2,FALSE)</f>
        <v>GHA</v>
      </c>
      <c r="D721" s="18" t="str">
        <f>VLOOKUP(Table4[[#This Row],[iso_code]],iso_code!G:H,2,FALSE)</f>
        <v>Ghana</v>
      </c>
    </row>
    <row r="722" spans="1:4">
      <c r="A722" s="18">
        <v>132</v>
      </c>
      <c r="B722" s="54" t="s">
        <v>1147</v>
      </c>
      <c r="C722" s="58" t="str">
        <f>VLOOKUP(Table4[[#This Row],[iso_code]],iso_code!B:C,2,FALSE)</f>
        <v>MWI</v>
      </c>
      <c r="D722" s="18" t="str">
        <f>VLOOKUP(Table4[[#This Row],[iso_code]],iso_code!G:H,2,FALSE)</f>
        <v>Malawi</v>
      </c>
    </row>
    <row r="723" spans="1:4">
      <c r="A723" s="18">
        <v>133</v>
      </c>
      <c r="B723" s="54" t="s">
        <v>428</v>
      </c>
      <c r="C723" s="58" t="str">
        <f>VLOOKUP(Table4[[#This Row],[iso_code]],iso_code!B:C,2,FALSE)</f>
        <v>KEN</v>
      </c>
      <c r="D723" s="18" t="str">
        <f>VLOOKUP(Table4[[#This Row],[iso_code]],iso_code!G:H,2,FALSE)</f>
        <v>Kenya</v>
      </c>
    </row>
    <row r="724" spans="1:4">
      <c r="A724" s="18">
        <v>134</v>
      </c>
      <c r="B724" s="54" t="s">
        <v>1431</v>
      </c>
      <c r="C724" s="58" t="str">
        <f>VLOOKUP(Table4[[#This Row],[iso_code]],iso_code!B:C,2,FALSE)</f>
        <v>MOZ</v>
      </c>
      <c r="D724" s="18" t="str">
        <f>VLOOKUP(Table4[[#This Row],[iso_code]],iso_code!G:H,2,FALSE)</f>
        <v>Mozambique</v>
      </c>
    </row>
    <row r="725" spans="1:4">
      <c r="A725" s="18">
        <v>135</v>
      </c>
      <c r="B725" s="54" t="s">
        <v>840</v>
      </c>
      <c r="C725" s="58" t="str">
        <f>VLOOKUP(Table4[[#This Row],[iso_code]],iso_code!B:C,2,FALSE)</f>
        <v>EGY</v>
      </c>
      <c r="D725" s="18" t="str">
        <f>VLOOKUP(Table4[[#This Row],[iso_code]],iso_code!G:H,2,FALSE)</f>
        <v>Egypt</v>
      </c>
    </row>
    <row r="726" spans="1:4">
      <c r="A726" s="18">
        <v>136</v>
      </c>
      <c r="B726" s="54" t="s">
        <v>2046</v>
      </c>
      <c r="C726" s="58" t="str">
        <f>VLOOKUP(Table4[[#This Row],[iso_code]],iso_code!B:C,2,FALSE)</f>
        <v>SLE</v>
      </c>
      <c r="D726" s="18" t="str">
        <f>VLOOKUP(Table4[[#This Row],[iso_code]],iso_code!G:H,2,FALSE)</f>
        <v>Sierra Leone</v>
      </c>
    </row>
    <row r="727" spans="1:4">
      <c r="A727" s="18">
        <v>137</v>
      </c>
      <c r="B727" s="54" t="s">
        <v>509</v>
      </c>
      <c r="C727" s="58" t="str">
        <f>VLOOKUP(Table4[[#This Row],[iso_code]],iso_code!B:C,2,FALSE)</f>
        <v>MAR</v>
      </c>
      <c r="D727" s="18" t="str">
        <f>VLOOKUP(Table4[[#This Row],[iso_code]],iso_code!G:H,2,FALSE)</f>
        <v>Morocco</v>
      </c>
    </row>
    <row r="728" spans="1:4">
      <c r="A728" s="18">
        <v>137</v>
      </c>
      <c r="B728" s="54" t="s">
        <v>935</v>
      </c>
      <c r="C728" s="58" t="str">
        <f>VLOOKUP(Table4[[#This Row],[iso_code]],iso_code!B:C,2,FALSE)</f>
        <v>TUN</v>
      </c>
      <c r="D728" s="18" t="str">
        <f>VLOOKUP(Table4[[#This Row],[iso_code]],iso_code!G:H,2,FALSE)</f>
        <v>Tunisia</v>
      </c>
    </row>
    <row r="729" spans="1:4">
      <c r="A729" s="18">
        <v>137</v>
      </c>
      <c r="B729" s="54" t="s">
        <v>790</v>
      </c>
      <c r="C729" s="58" t="str">
        <f>VLOOKUP(Table4[[#This Row],[iso_code]],iso_code!B:C,2,FALSE)</f>
        <v>DZA</v>
      </c>
      <c r="D729" s="18" t="str">
        <f>VLOOKUP(Table4[[#This Row],[iso_code]],iso_code!G:H,2,FALSE)</f>
        <v>Algeria</v>
      </c>
    </row>
    <row r="730" spans="1:4">
      <c r="A730" s="18">
        <v>138</v>
      </c>
      <c r="B730" s="54" t="s">
        <v>250</v>
      </c>
      <c r="C730" s="58" t="str">
        <f>VLOOKUP(Table4[[#This Row],[iso_code]],iso_code!B:C,2,FALSE)</f>
        <v>GHA</v>
      </c>
      <c r="D730" s="18" t="str">
        <f>VLOOKUP(Table4[[#This Row],[iso_code]],iso_code!G:H,2,FALSE)</f>
        <v>Ghana</v>
      </c>
    </row>
    <row r="731" spans="1:4">
      <c r="A731" s="18">
        <v>139</v>
      </c>
      <c r="B731" s="54" t="s">
        <v>2146</v>
      </c>
      <c r="C731" s="58" t="str">
        <f>VLOOKUP(Table4[[#This Row],[iso_code]],iso_code!B:C,2,FALSE)</f>
        <v>BDI</v>
      </c>
      <c r="D731" s="18" t="str">
        <f>VLOOKUP(Table4[[#This Row],[iso_code]],iso_code!G:H,2,FALSE)</f>
        <v>Burundi</v>
      </c>
    </row>
    <row r="732" spans="1:4">
      <c r="A732" s="18">
        <v>140</v>
      </c>
      <c r="B732" s="54" t="s">
        <v>194</v>
      </c>
      <c r="C732" s="58" t="str">
        <f>VLOOKUP(Table4[[#This Row],[iso_code]],iso_code!B:C,2,FALSE)</f>
        <v>ETH</v>
      </c>
      <c r="D732" s="18" t="str">
        <f>VLOOKUP(Table4[[#This Row],[iso_code]],iso_code!G:H,2,FALSE)</f>
        <v>Ethiopia</v>
      </c>
    </row>
    <row r="733" spans="1:4">
      <c r="A733" s="18">
        <v>141</v>
      </c>
      <c r="B733" s="54" t="s">
        <v>428</v>
      </c>
      <c r="C733" s="58" t="str">
        <f>VLOOKUP(Table4[[#This Row],[iso_code]],iso_code!B:C,2,FALSE)</f>
        <v>KEN</v>
      </c>
      <c r="D733" s="18" t="str">
        <f>VLOOKUP(Table4[[#This Row],[iso_code]],iso_code!G:H,2,FALSE)</f>
        <v>Kenya</v>
      </c>
    </row>
    <row r="734" spans="1:4">
      <c r="A734" s="18">
        <v>142</v>
      </c>
      <c r="B734" s="54" t="s">
        <v>608</v>
      </c>
      <c r="C734" s="58" t="str">
        <f>VLOOKUP(Table4[[#This Row],[iso_code]],iso_code!B:C,2,FALSE)</f>
        <v>ZAF</v>
      </c>
      <c r="D734" s="18" t="str">
        <f>VLOOKUP(Table4[[#This Row],[iso_code]],iso_code!G:H,2,FALSE)</f>
        <v>South Africa</v>
      </c>
    </row>
    <row r="735" spans="1:4">
      <c r="A735" s="18">
        <v>143</v>
      </c>
      <c r="B735" s="54" t="s">
        <v>428</v>
      </c>
      <c r="C735" s="58" t="str">
        <f>VLOOKUP(Table4[[#This Row],[iso_code]],iso_code!B:C,2,FALSE)</f>
        <v>KEN</v>
      </c>
      <c r="D735" s="18" t="str">
        <f>VLOOKUP(Table4[[#This Row],[iso_code]],iso_code!G:H,2,FALSE)</f>
        <v>Kenya</v>
      </c>
    </row>
    <row r="736" spans="1:4">
      <c r="A736" s="18">
        <v>144</v>
      </c>
      <c r="B736" s="54" t="s">
        <v>1431</v>
      </c>
      <c r="C736" s="58" t="str">
        <f>VLOOKUP(Table4[[#This Row],[iso_code]],iso_code!B:C,2,FALSE)</f>
        <v>MOZ</v>
      </c>
      <c r="D736" s="18" t="str">
        <f>VLOOKUP(Table4[[#This Row],[iso_code]],iso_code!G:H,2,FALSE)</f>
        <v>Mozambique</v>
      </c>
    </row>
    <row r="737" spans="1:4">
      <c r="A737" s="18">
        <v>145</v>
      </c>
      <c r="B737" s="54" t="s">
        <v>1443</v>
      </c>
      <c r="C737" s="58" t="str">
        <f>VLOOKUP(Table4[[#This Row],[iso_code]],iso_code!B:C,2,FALSE)</f>
        <v>UGA</v>
      </c>
      <c r="D737" s="18" t="str">
        <f>VLOOKUP(Table4[[#This Row],[iso_code]],iso_code!G:H,2,FALSE)</f>
        <v>Uganda</v>
      </c>
    </row>
    <row r="738" spans="1:4">
      <c r="A738" s="18">
        <v>146</v>
      </c>
      <c r="B738" s="54" t="s">
        <v>194</v>
      </c>
      <c r="C738" s="58" t="str">
        <f>VLOOKUP(Table4[[#This Row],[iso_code]],iso_code!B:C,2,FALSE)</f>
        <v>ETH</v>
      </c>
      <c r="D738" s="18" t="str">
        <f>VLOOKUP(Table4[[#This Row],[iso_code]],iso_code!G:H,2,FALSE)</f>
        <v>Ethiopia</v>
      </c>
    </row>
    <row r="739" spans="1:4">
      <c r="A739" s="18">
        <v>147</v>
      </c>
      <c r="B739" s="54" t="s">
        <v>1215</v>
      </c>
      <c r="C739" s="58" t="str">
        <f>VLOOKUP(Table4[[#This Row],[iso_code]],iso_code!B:C,2,FALSE)</f>
        <v>NGA</v>
      </c>
      <c r="D739" s="18" t="str">
        <f>VLOOKUP(Table4[[#This Row],[iso_code]],iso_code!G:H,2,FALSE)</f>
        <v>Nigeria</v>
      </c>
    </row>
    <row r="740" spans="1:4">
      <c r="A740" s="18">
        <v>148</v>
      </c>
      <c r="B740" s="54" t="s">
        <v>1215</v>
      </c>
      <c r="C740" s="58" t="str">
        <f>VLOOKUP(Table4[[#This Row],[iso_code]],iso_code!B:C,2,FALSE)</f>
        <v>NGA</v>
      </c>
      <c r="D740" s="18" t="str">
        <f>VLOOKUP(Table4[[#This Row],[iso_code]],iso_code!G:H,2,FALSE)</f>
        <v>Nigeria</v>
      </c>
    </row>
    <row r="741" spans="1:4">
      <c r="A741" s="18">
        <v>149</v>
      </c>
      <c r="B741" s="54" t="s">
        <v>428</v>
      </c>
      <c r="C741" s="58" t="str">
        <f>VLOOKUP(Table4[[#This Row],[iso_code]],iso_code!B:C,2,FALSE)</f>
        <v>KEN</v>
      </c>
      <c r="D741" s="18" t="str">
        <f>VLOOKUP(Table4[[#This Row],[iso_code]],iso_code!G:H,2,FALSE)</f>
        <v>Kenya</v>
      </c>
    </row>
    <row r="742" spans="1:4">
      <c r="A742" s="18">
        <v>150</v>
      </c>
      <c r="B742" s="54" t="s">
        <v>608</v>
      </c>
      <c r="C742" s="58" t="str">
        <f>VLOOKUP(Table4[[#This Row],[iso_code]],iso_code!B:C,2,FALSE)</f>
        <v>ZAF</v>
      </c>
      <c r="D742" s="18" t="str">
        <f>VLOOKUP(Table4[[#This Row],[iso_code]],iso_code!G:H,2,FALSE)</f>
        <v>South Africa</v>
      </c>
    </row>
    <row r="743" spans="1:4">
      <c r="A743" s="18">
        <v>151</v>
      </c>
      <c r="B743" s="54" t="s">
        <v>285</v>
      </c>
      <c r="C743" s="58" t="str">
        <f>VLOOKUP(Table4[[#This Row],[iso_code]],iso_code!B:C,2,FALSE)</f>
        <v>CMR</v>
      </c>
      <c r="D743" s="18" t="str">
        <f>VLOOKUP(Table4[[#This Row],[iso_code]],iso_code!G:H,2,FALSE)</f>
        <v>Cameroon</v>
      </c>
    </row>
    <row r="744" spans="1:4">
      <c r="A744" s="18">
        <v>152</v>
      </c>
      <c r="B744" s="54" t="s">
        <v>194</v>
      </c>
      <c r="C744" s="58" t="str">
        <f>VLOOKUP(Table4[[#This Row],[iso_code]],iso_code!B:C,2,FALSE)</f>
        <v>ETH</v>
      </c>
      <c r="D744" s="18" t="str">
        <f>VLOOKUP(Table4[[#This Row],[iso_code]],iso_code!G:H,2,FALSE)</f>
        <v>Ethiopia</v>
      </c>
    </row>
    <row r="745" spans="1:4">
      <c r="A745" s="18">
        <v>153</v>
      </c>
      <c r="B745" s="54" t="s">
        <v>1215</v>
      </c>
      <c r="C745" s="58" t="str">
        <f>VLOOKUP(Table4[[#This Row],[iso_code]],iso_code!B:C,2,FALSE)</f>
        <v>NGA</v>
      </c>
      <c r="D745" s="18" t="str">
        <f>VLOOKUP(Table4[[#This Row],[iso_code]],iso_code!G:H,2,FALSE)</f>
        <v>Nigeria</v>
      </c>
    </row>
    <row r="746" spans="1:4">
      <c r="A746" s="18">
        <v>154</v>
      </c>
      <c r="B746" s="54" t="s">
        <v>285</v>
      </c>
      <c r="C746" s="58" t="str">
        <f>VLOOKUP(Table4[[#This Row],[iso_code]],iso_code!B:C,2,FALSE)</f>
        <v>CMR</v>
      </c>
      <c r="D746" s="18" t="str">
        <f>VLOOKUP(Table4[[#This Row],[iso_code]],iso_code!G:H,2,FALSE)</f>
        <v>Cameroon</v>
      </c>
    </row>
    <row r="747" spans="1:4">
      <c r="A747" s="18">
        <v>155</v>
      </c>
      <c r="B747" s="54" t="s">
        <v>840</v>
      </c>
      <c r="C747" s="58" t="str">
        <f>VLOOKUP(Table4[[#This Row],[iso_code]],iso_code!B:C,2,FALSE)</f>
        <v>EGY</v>
      </c>
      <c r="D747" s="18" t="str">
        <f>VLOOKUP(Table4[[#This Row],[iso_code]],iso_code!G:H,2,FALSE)</f>
        <v>Egypt</v>
      </c>
    </row>
    <row r="748" spans="1:4">
      <c r="A748" s="18">
        <v>156</v>
      </c>
      <c r="B748" s="54" t="s">
        <v>1443</v>
      </c>
      <c r="C748" s="58" t="str">
        <f>VLOOKUP(Table4[[#This Row],[iso_code]],iso_code!B:C,2,FALSE)</f>
        <v>UGA</v>
      </c>
      <c r="D748" s="18" t="str">
        <f>VLOOKUP(Table4[[#This Row],[iso_code]],iso_code!G:H,2,FALSE)</f>
        <v>Uganda</v>
      </c>
    </row>
    <row r="749" spans="1:4">
      <c r="A749" s="18">
        <v>157</v>
      </c>
      <c r="B749" s="54" t="s">
        <v>194</v>
      </c>
      <c r="C749" s="58" t="str">
        <f>VLOOKUP(Table4[[#This Row],[iso_code]],iso_code!B:C,2,FALSE)</f>
        <v>ETH</v>
      </c>
      <c r="D749" s="18" t="str">
        <f>VLOOKUP(Table4[[#This Row],[iso_code]],iso_code!G:H,2,FALSE)</f>
        <v>Ethiopia</v>
      </c>
    </row>
    <row r="750" spans="1:4">
      <c r="A750" s="18">
        <v>158</v>
      </c>
      <c r="B750" s="54" t="s">
        <v>988</v>
      </c>
      <c r="C750" s="58" t="str">
        <f>VLOOKUP(Table4[[#This Row],[iso_code]],iso_code!B:C,2,FALSE)</f>
        <v>NER</v>
      </c>
      <c r="D750" s="18" t="str">
        <f>VLOOKUP(Table4[[#This Row],[iso_code]],iso_code!G:H,2,FALSE)</f>
        <v>Niger (the)</v>
      </c>
    </row>
    <row r="751" spans="1:4">
      <c r="A751" s="18">
        <v>159</v>
      </c>
      <c r="B751" s="54" t="s">
        <v>428</v>
      </c>
      <c r="C751" s="58" t="str">
        <f>VLOOKUP(Table4[[#This Row],[iso_code]],iso_code!B:C,2,FALSE)</f>
        <v>KEN</v>
      </c>
      <c r="D751" s="18" t="str">
        <f>VLOOKUP(Table4[[#This Row],[iso_code]],iso_code!G:H,2,FALSE)</f>
        <v>Kenya</v>
      </c>
    </row>
    <row r="752" spans="1:4">
      <c r="A752" s="18">
        <v>160</v>
      </c>
      <c r="B752" s="54" t="s">
        <v>428</v>
      </c>
      <c r="C752" s="58" t="str">
        <f>VLOOKUP(Table4[[#This Row],[iso_code]],iso_code!B:C,2,FALSE)</f>
        <v>KEN</v>
      </c>
      <c r="D752" s="18" t="str">
        <f>VLOOKUP(Table4[[#This Row],[iso_code]],iso_code!G:H,2,FALSE)</f>
        <v>Kenya</v>
      </c>
    </row>
    <row r="753" spans="1:4">
      <c r="A753" s="18">
        <v>161</v>
      </c>
      <c r="B753" s="54" t="s">
        <v>1215</v>
      </c>
      <c r="C753" s="58" t="str">
        <f>VLOOKUP(Table4[[#This Row],[iso_code]],iso_code!B:C,2,FALSE)</f>
        <v>NGA</v>
      </c>
      <c r="D753" s="18" t="str">
        <f>VLOOKUP(Table4[[#This Row],[iso_code]],iso_code!G:H,2,FALSE)</f>
        <v>Nigeria</v>
      </c>
    </row>
    <row r="754" spans="1:4">
      <c r="A754" s="18">
        <v>162</v>
      </c>
      <c r="B754" s="54" t="s">
        <v>988</v>
      </c>
      <c r="C754" s="58" t="str">
        <f>VLOOKUP(Table4[[#This Row],[iso_code]],iso_code!B:C,2,FALSE)</f>
        <v>NER</v>
      </c>
      <c r="D754" s="18" t="str">
        <f>VLOOKUP(Table4[[#This Row],[iso_code]],iso_code!G:H,2,FALSE)</f>
        <v>Niger (the)</v>
      </c>
    </row>
    <row r="755" spans="1:4">
      <c r="A755" s="18">
        <v>163</v>
      </c>
      <c r="B755" s="54" t="s">
        <v>250</v>
      </c>
      <c r="C755" s="58" t="str">
        <f>VLOOKUP(Table4[[#This Row],[iso_code]],iso_code!B:C,2,FALSE)</f>
        <v>GHA</v>
      </c>
      <c r="D755" s="18" t="str">
        <f>VLOOKUP(Table4[[#This Row],[iso_code]],iso_code!G:H,2,FALSE)</f>
        <v>Ghana</v>
      </c>
    </row>
    <row r="756" spans="1:4">
      <c r="A756" s="18">
        <v>164</v>
      </c>
      <c r="B756" s="54" t="s">
        <v>1606</v>
      </c>
      <c r="C756" s="58" t="str">
        <f>VLOOKUP(Table4[[#This Row],[iso_code]],iso_code!B:C,2,FALSE)</f>
        <v>CPV</v>
      </c>
      <c r="D756" s="18" t="str">
        <f>VLOOKUP(Table4[[#This Row],[iso_code]],iso_code!G:H,2,FALSE)</f>
        <v>Cabo Verde</v>
      </c>
    </row>
    <row r="757" spans="1:4">
      <c r="A757" s="18">
        <v>165</v>
      </c>
      <c r="B757" s="54" t="s">
        <v>608</v>
      </c>
      <c r="C757" s="58" t="str">
        <f>VLOOKUP(Table4[[#This Row],[iso_code]],iso_code!B:C,2,FALSE)</f>
        <v>ZAF</v>
      </c>
      <c r="D757" s="18" t="str">
        <f>VLOOKUP(Table4[[#This Row],[iso_code]],iso_code!G:H,2,FALSE)</f>
        <v>South Africa</v>
      </c>
    </row>
    <row r="758" spans="1:4">
      <c r="A758" s="18">
        <v>166</v>
      </c>
      <c r="B758" s="54" t="s">
        <v>1215</v>
      </c>
      <c r="C758" s="58" t="str">
        <f>VLOOKUP(Table4[[#This Row],[iso_code]],iso_code!B:C,2,FALSE)</f>
        <v>NGA</v>
      </c>
      <c r="D758" s="18" t="str">
        <f>VLOOKUP(Table4[[#This Row],[iso_code]],iso_code!G:H,2,FALSE)</f>
        <v>Nigeria</v>
      </c>
    </row>
    <row r="759" spans="1:4">
      <c r="A759" s="18">
        <v>167</v>
      </c>
      <c r="B759" s="54" t="s">
        <v>1632</v>
      </c>
      <c r="C759" s="58" t="str">
        <f>VLOOKUP(Table4[[#This Row],[iso_code]],iso_code!B:C,2,FALSE)</f>
        <v>CAF</v>
      </c>
      <c r="D759" s="18" t="str">
        <f>VLOOKUP(Table4[[#This Row],[iso_code]],iso_code!G:H,2,FALSE)</f>
        <v>Central African Republic (the)</v>
      </c>
    </row>
    <row r="760" spans="1:4">
      <c r="A760" s="18">
        <v>168</v>
      </c>
      <c r="B760" s="54" t="s">
        <v>1215</v>
      </c>
      <c r="C760" s="58" t="str">
        <f>VLOOKUP(Table4[[#This Row],[iso_code]],iso_code!B:C,2,FALSE)</f>
        <v>NGA</v>
      </c>
      <c r="D760" s="18" t="str">
        <f>VLOOKUP(Table4[[#This Row],[iso_code]],iso_code!G:H,2,FALSE)</f>
        <v>Nigeria</v>
      </c>
    </row>
    <row r="761" spans="1:4">
      <c r="A761" s="18">
        <v>169</v>
      </c>
      <c r="B761" s="54" t="s">
        <v>1215</v>
      </c>
      <c r="C761" s="58" t="str">
        <f>VLOOKUP(Table4[[#This Row],[iso_code]],iso_code!B:C,2,FALSE)</f>
        <v>NGA</v>
      </c>
      <c r="D761" s="18" t="str">
        <f>VLOOKUP(Table4[[#This Row],[iso_code]],iso_code!G:H,2,FALSE)</f>
        <v>Nigeria</v>
      </c>
    </row>
    <row r="762" spans="1:4">
      <c r="A762" s="18">
        <v>170</v>
      </c>
      <c r="B762" s="54" t="s">
        <v>1657</v>
      </c>
      <c r="C762" s="58" t="str">
        <f>VLOOKUP(Table4[[#This Row],[iso_code]],iso_code!B:C,2,FALSE)</f>
        <v>SEN</v>
      </c>
      <c r="D762" s="18" t="str">
        <f>VLOOKUP(Table4[[#This Row],[iso_code]],iso_code!G:H,2,FALSE)</f>
        <v>Senegal</v>
      </c>
    </row>
    <row r="763" spans="1:4">
      <c r="A763" s="18">
        <v>171</v>
      </c>
      <c r="B763" s="54" t="s">
        <v>840</v>
      </c>
      <c r="C763" s="58" t="str">
        <f>VLOOKUP(Table4[[#This Row],[iso_code]],iso_code!B:C,2,FALSE)</f>
        <v>EGY</v>
      </c>
      <c r="D763" s="18" t="str">
        <f>VLOOKUP(Table4[[#This Row],[iso_code]],iso_code!G:H,2,FALSE)</f>
        <v>Egypt</v>
      </c>
    </row>
    <row r="764" spans="1:4">
      <c r="A764" s="18">
        <v>172</v>
      </c>
      <c r="B764" s="54" t="s">
        <v>608</v>
      </c>
      <c r="C764" s="58" t="str">
        <f>VLOOKUP(Table4[[#This Row],[iso_code]],iso_code!B:C,2,FALSE)</f>
        <v>ZAF</v>
      </c>
      <c r="D764" s="18" t="str">
        <f>VLOOKUP(Table4[[#This Row],[iso_code]],iso_code!G:H,2,FALSE)</f>
        <v>South Africa</v>
      </c>
    </row>
    <row r="765" spans="1:4">
      <c r="A765" s="18">
        <v>173</v>
      </c>
      <c r="B765" s="54" t="s">
        <v>1215</v>
      </c>
      <c r="C765" s="58" t="str">
        <f>VLOOKUP(Table4[[#This Row],[iso_code]],iso_code!B:C,2,FALSE)</f>
        <v>NGA</v>
      </c>
      <c r="D765" s="18" t="str">
        <f>VLOOKUP(Table4[[#This Row],[iso_code]],iso_code!G:H,2,FALSE)</f>
        <v>Nigeria</v>
      </c>
    </row>
    <row r="766" spans="1:4">
      <c r="A766" s="18">
        <v>174</v>
      </c>
      <c r="B766" s="54" t="s">
        <v>509</v>
      </c>
      <c r="C766" s="58" t="str">
        <f>VLOOKUP(Table4[[#This Row],[iso_code]],iso_code!B:C,2,FALSE)</f>
        <v>MAR</v>
      </c>
      <c r="D766" s="18" t="str">
        <f>VLOOKUP(Table4[[#This Row],[iso_code]],iso_code!G:H,2,FALSE)</f>
        <v>Morocco</v>
      </c>
    </row>
    <row r="767" spans="1:4">
      <c r="A767" s="18">
        <v>175</v>
      </c>
      <c r="B767" s="54" t="s">
        <v>250</v>
      </c>
      <c r="C767" s="58" t="str">
        <f>VLOOKUP(Table4[[#This Row],[iso_code]],iso_code!B:C,2,FALSE)</f>
        <v>GHA</v>
      </c>
      <c r="D767" s="18" t="str">
        <f>VLOOKUP(Table4[[#This Row],[iso_code]],iso_code!G:H,2,FALSE)</f>
        <v>Ghana</v>
      </c>
    </row>
    <row r="768" spans="1:4">
      <c r="A768" s="18">
        <v>176</v>
      </c>
      <c r="B768" s="54" t="s">
        <v>608</v>
      </c>
      <c r="C768" s="58" t="str">
        <f>VLOOKUP(Table4[[#This Row],[iso_code]],iso_code!B:C,2,FALSE)</f>
        <v>ZAF</v>
      </c>
      <c r="D768" s="18" t="str">
        <f>VLOOKUP(Table4[[#This Row],[iso_code]],iso_code!G:H,2,FALSE)</f>
        <v>South Africa</v>
      </c>
    </row>
    <row r="769" spans="1:4">
      <c r="A769" s="18">
        <v>177</v>
      </c>
      <c r="B769" s="54" t="s">
        <v>1215</v>
      </c>
      <c r="C769" s="58" t="str">
        <f>VLOOKUP(Table4[[#This Row],[iso_code]],iso_code!B:C,2,FALSE)</f>
        <v>NGA</v>
      </c>
      <c r="D769" s="18" t="str">
        <f>VLOOKUP(Table4[[#This Row],[iso_code]],iso_code!G:H,2,FALSE)</f>
        <v>Nigeria</v>
      </c>
    </row>
    <row r="770" spans="1:4">
      <c r="A770" s="18">
        <v>178</v>
      </c>
      <c r="B770" s="54" t="s">
        <v>2143</v>
      </c>
      <c r="C770" s="58" t="str">
        <f>VLOOKUP(Table4[[#This Row],[iso_code]],iso_code!B:C,2,FALSE)</f>
        <v>AGO</v>
      </c>
      <c r="D770" s="18" t="str">
        <f>VLOOKUP(Table4[[#This Row],[iso_code]],iso_code!G:H,2,FALSE)</f>
        <v>Angola</v>
      </c>
    </row>
    <row r="771" spans="1:4">
      <c r="A771" s="18">
        <v>178</v>
      </c>
      <c r="B771" s="54" t="s">
        <v>2145</v>
      </c>
      <c r="C771" s="58" t="str">
        <f>VLOOKUP(Table4[[#This Row],[iso_code]],iso_code!B:C,2,FALSE)</f>
        <v>BFA</v>
      </c>
      <c r="D771" s="18" t="str">
        <f>VLOOKUP(Table4[[#This Row],[iso_code]],iso_code!G:H,2,FALSE)</f>
        <v>Burkina Faso</v>
      </c>
    </row>
    <row r="772" spans="1:4">
      <c r="A772" s="18">
        <v>178</v>
      </c>
      <c r="B772" s="54" t="s">
        <v>2146</v>
      </c>
      <c r="C772" s="58" t="str">
        <f>VLOOKUP(Table4[[#This Row],[iso_code]],iso_code!B:C,2,FALSE)</f>
        <v>BDI</v>
      </c>
      <c r="D772" s="18" t="str">
        <f>VLOOKUP(Table4[[#This Row],[iso_code]],iso_code!G:H,2,FALSE)</f>
        <v>Burundi</v>
      </c>
    </row>
    <row r="773" spans="1:4">
      <c r="A773" s="18">
        <v>178</v>
      </c>
      <c r="B773" s="54" t="s">
        <v>2144</v>
      </c>
      <c r="C773" s="58" t="str">
        <f>VLOOKUP(Table4[[#This Row],[iso_code]],iso_code!B:C,2,FALSE)</f>
        <v>BEN</v>
      </c>
      <c r="D773" s="18" t="str">
        <f>VLOOKUP(Table4[[#This Row],[iso_code]],iso_code!G:H,2,FALSE)</f>
        <v>Benin</v>
      </c>
    </row>
    <row r="774" spans="1:4">
      <c r="A774" s="18">
        <v>178</v>
      </c>
      <c r="B774" s="54" t="s">
        <v>1787</v>
      </c>
      <c r="C774" s="58" t="str">
        <f>VLOOKUP(Table4[[#This Row],[iso_code]],iso_code!B:C,2,FALSE)</f>
        <v>BWA</v>
      </c>
      <c r="D774" s="18" t="str">
        <f>VLOOKUP(Table4[[#This Row],[iso_code]],iso_code!G:H,2,FALSE)</f>
        <v>Botswana</v>
      </c>
    </row>
    <row r="775" spans="1:4">
      <c r="A775" s="18">
        <v>178</v>
      </c>
      <c r="B775" s="54" t="s">
        <v>1976</v>
      </c>
      <c r="C775" s="58" t="str">
        <f>VLOOKUP(Table4[[#This Row],[iso_code]],iso_code!B:C,2,FALSE)</f>
        <v>COD</v>
      </c>
      <c r="D775" s="18" t="str">
        <f>VLOOKUP(Table4[[#This Row],[iso_code]],iso_code!G:H,2,FALSE)</f>
        <v>Congo (the Democratic Republic of the)</v>
      </c>
    </row>
    <row r="776" spans="1:4">
      <c r="A776" s="18">
        <v>178</v>
      </c>
      <c r="B776" s="54" t="s">
        <v>1632</v>
      </c>
      <c r="C776" s="58" t="str">
        <f>VLOOKUP(Table4[[#This Row],[iso_code]],iso_code!B:C,2,FALSE)</f>
        <v>CAF</v>
      </c>
      <c r="D776" s="18" t="str">
        <f>VLOOKUP(Table4[[#This Row],[iso_code]],iso_code!G:H,2,FALSE)</f>
        <v>Central African Republic (the)</v>
      </c>
    </row>
    <row r="777" spans="1:4">
      <c r="A777" s="18">
        <v>178</v>
      </c>
      <c r="B777" s="54" t="s">
        <v>2149</v>
      </c>
      <c r="C777" s="58" t="str">
        <f>VLOOKUP(Table4[[#This Row],[iso_code]],iso_code!B:C,2,FALSE)</f>
        <v>COG</v>
      </c>
      <c r="D777" s="18" t="str">
        <f>VLOOKUP(Table4[[#This Row],[iso_code]],iso_code!G:H,2,FALSE)</f>
        <v>Congo (the)</v>
      </c>
    </row>
    <row r="778" spans="1:4">
      <c r="A778" s="18">
        <v>178</v>
      </c>
      <c r="B778" s="54" t="s">
        <v>2157</v>
      </c>
      <c r="C778" s="58" t="str">
        <f>VLOOKUP(Table4[[#This Row],[iso_code]],iso_code!B:C,2,FALSE)</f>
        <v>CIV</v>
      </c>
      <c r="D778" s="18" t="str">
        <f>VLOOKUP(Table4[[#This Row],[iso_code]],iso_code!G:H,2,FALSE)</f>
        <v>Côte d'Ivoire</v>
      </c>
    </row>
    <row r="779" spans="1:4">
      <c r="A779" s="18">
        <v>178</v>
      </c>
      <c r="B779" s="54" t="s">
        <v>285</v>
      </c>
      <c r="C779" s="58" t="str">
        <f>VLOOKUP(Table4[[#This Row],[iso_code]],iso_code!B:C,2,FALSE)</f>
        <v>CMR</v>
      </c>
      <c r="D779" s="18" t="str">
        <f>VLOOKUP(Table4[[#This Row],[iso_code]],iso_code!G:H,2,FALSE)</f>
        <v>Cameroon</v>
      </c>
    </row>
    <row r="780" spans="1:4">
      <c r="A780" s="18">
        <v>178</v>
      </c>
      <c r="B780" s="54" t="s">
        <v>1606</v>
      </c>
      <c r="C780" s="58" t="str">
        <f>VLOOKUP(Table4[[#This Row],[iso_code]],iso_code!B:C,2,FALSE)</f>
        <v>CPV</v>
      </c>
      <c r="D780" s="18" t="str">
        <f>VLOOKUP(Table4[[#This Row],[iso_code]],iso_code!G:H,2,FALSE)</f>
        <v>Cabo Verde</v>
      </c>
    </row>
    <row r="781" spans="1:4">
      <c r="A781" s="18">
        <v>178</v>
      </c>
      <c r="B781" s="54" t="s">
        <v>2150</v>
      </c>
      <c r="C781" s="58" t="str">
        <f>VLOOKUP(Table4[[#This Row],[iso_code]],iso_code!B:C,2,FALSE)</f>
        <v>DJI</v>
      </c>
      <c r="D781" s="18" t="str">
        <f>VLOOKUP(Table4[[#This Row],[iso_code]],iso_code!G:H,2,FALSE)</f>
        <v>Djibouti</v>
      </c>
    </row>
    <row r="782" spans="1:4">
      <c r="A782" s="18">
        <v>178</v>
      </c>
      <c r="B782" s="54" t="s">
        <v>790</v>
      </c>
      <c r="C782" s="58" t="str">
        <f>VLOOKUP(Table4[[#This Row],[iso_code]],iso_code!B:C,2,FALSE)</f>
        <v>DZA</v>
      </c>
      <c r="D782" s="18" t="str">
        <f>VLOOKUP(Table4[[#This Row],[iso_code]],iso_code!G:H,2,FALSE)</f>
        <v>Algeria</v>
      </c>
    </row>
    <row r="783" spans="1:4">
      <c r="A783" s="18">
        <v>178</v>
      </c>
      <c r="B783" s="54" t="s">
        <v>840</v>
      </c>
      <c r="C783" s="58" t="str">
        <f>VLOOKUP(Table4[[#This Row],[iso_code]],iso_code!B:C,2,FALSE)</f>
        <v>EGY</v>
      </c>
      <c r="D783" s="18" t="str">
        <f>VLOOKUP(Table4[[#This Row],[iso_code]],iso_code!G:H,2,FALSE)</f>
        <v>Egypt</v>
      </c>
    </row>
    <row r="784" spans="1:4">
      <c r="A784" s="18">
        <v>178</v>
      </c>
      <c r="B784" s="54" t="s">
        <v>2152</v>
      </c>
      <c r="C784" s="58" t="str">
        <f>VLOOKUP(Table4[[#This Row],[iso_code]],iso_code!B:C,2,FALSE)</f>
        <v>ERI</v>
      </c>
      <c r="D784" s="18" t="str">
        <f>VLOOKUP(Table4[[#This Row],[iso_code]],iso_code!G:H,2,FALSE)</f>
        <v>Eritrea</v>
      </c>
    </row>
    <row r="785" spans="1:4">
      <c r="A785" s="18">
        <v>178</v>
      </c>
      <c r="B785" s="54" t="s">
        <v>194</v>
      </c>
      <c r="C785" s="58" t="str">
        <f>VLOOKUP(Table4[[#This Row],[iso_code]],iso_code!B:C,2,FALSE)</f>
        <v>ETH</v>
      </c>
      <c r="D785" s="18" t="str">
        <f>VLOOKUP(Table4[[#This Row],[iso_code]],iso_code!G:H,2,FALSE)</f>
        <v>Ethiopia</v>
      </c>
    </row>
    <row r="786" spans="1:4">
      <c r="A786" s="18">
        <v>178</v>
      </c>
      <c r="B786" s="54" t="s">
        <v>2153</v>
      </c>
      <c r="C786" s="58" t="str">
        <f>VLOOKUP(Table4[[#This Row],[iso_code]],iso_code!B:C,2,FALSE)</f>
        <v>GAB</v>
      </c>
      <c r="D786" s="18" t="str">
        <f>VLOOKUP(Table4[[#This Row],[iso_code]],iso_code!G:H,2,FALSE)</f>
        <v>Gabon</v>
      </c>
    </row>
    <row r="787" spans="1:4">
      <c r="A787" s="18">
        <v>178</v>
      </c>
      <c r="B787" s="54" t="s">
        <v>250</v>
      </c>
      <c r="C787" s="58" t="str">
        <f>VLOOKUP(Table4[[#This Row],[iso_code]],iso_code!B:C,2,FALSE)</f>
        <v>GHA</v>
      </c>
      <c r="D787" s="18" t="str">
        <f>VLOOKUP(Table4[[#This Row],[iso_code]],iso_code!G:H,2,FALSE)</f>
        <v>Ghana</v>
      </c>
    </row>
    <row r="788" spans="1:4">
      <c r="A788" s="18">
        <v>178</v>
      </c>
      <c r="B788" s="54" t="s">
        <v>2154</v>
      </c>
      <c r="C788" s="58" t="str">
        <f>VLOOKUP(Table4[[#This Row],[iso_code]],iso_code!B:C,2,FALSE)</f>
        <v>GMB</v>
      </c>
      <c r="D788" s="18" t="str">
        <f>VLOOKUP(Table4[[#This Row],[iso_code]],iso_code!G:H,2,FALSE)</f>
        <v>Gambia (the)</v>
      </c>
    </row>
    <row r="789" spans="1:4">
      <c r="A789" s="18">
        <v>178</v>
      </c>
      <c r="B789" s="54" t="s">
        <v>2155</v>
      </c>
      <c r="C789" s="58" t="str">
        <f>VLOOKUP(Table4[[#This Row],[iso_code]],iso_code!B:C,2,FALSE)</f>
        <v>GIN</v>
      </c>
      <c r="D789" s="18" t="str">
        <f>VLOOKUP(Table4[[#This Row],[iso_code]],iso_code!G:H,2,FALSE)</f>
        <v>Guinea</v>
      </c>
    </row>
    <row r="790" spans="1:4">
      <c r="A790" s="18">
        <v>178</v>
      </c>
      <c r="B790" s="54" t="s">
        <v>2151</v>
      </c>
      <c r="C790" s="58" t="str">
        <f>VLOOKUP(Table4[[#This Row],[iso_code]],iso_code!B:C,2,FALSE)</f>
        <v>GNQ</v>
      </c>
      <c r="D790" s="18" t="str">
        <f>VLOOKUP(Table4[[#This Row],[iso_code]],iso_code!G:H,2,FALSE)</f>
        <v>Equatorial Guinea</v>
      </c>
    </row>
    <row r="791" spans="1:4">
      <c r="A791" s="18">
        <v>178</v>
      </c>
      <c r="B791" s="54" t="s">
        <v>2156</v>
      </c>
      <c r="C791" s="58" t="str">
        <f>VLOOKUP(Table4[[#This Row],[iso_code]],iso_code!B:C,2,FALSE)</f>
        <v>GNB</v>
      </c>
      <c r="D791" s="18" t="str">
        <f>VLOOKUP(Table4[[#This Row],[iso_code]],iso_code!G:H,2,FALSE)</f>
        <v>Guinea-Bissau</v>
      </c>
    </row>
    <row r="792" spans="1:4">
      <c r="A792" s="18">
        <v>178</v>
      </c>
      <c r="B792" s="54" t="s">
        <v>428</v>
      </c>
      <c r="C792" s="58" t="str">
        <f>VLOOKUP(Table4[[#This Row],[iso_code]],iso_code!B:C,2,FALSE)</f>
        <v>KEN</v>
      </c>
      <c r="D792" s="18" t="str">
        <f>VLOOKUP(Table4[[#This Row],[iso_code]],iso_code!G:H,2,FALSE)</f>
        <v>Kenya</v>
      </c>
    </row>
    <row r="793" spans="1:4">
      <c r="A793" s="18">
        <v>178</v>
      </c>
      <c r="B793" s="54" t="s">
        <v>2148</v>
      </c>
      <c r="C793" s="58" t="str">
        <f>VLOOKUP(Table4[[#This Row],[iso_code]],iso_code!B:C,2,FALSE)</f>
        <v>COM</v>
      </c>
      <c r="D793" s="18" t="str">
        <f>VLOOKUP(Table4[[#This Row],[iso_code]],iso_code!G:H,2,FALSE)</f>
        <v>Comoros (the)</v>
      </c>
    </row>
    <row r="794" spans="1:4">
      <c r="A794" s="18">
        <v>178</v>
      </c>
      <c r="B794" s="54" t="s">
        <v>2159</v>
      </c>
      <c r="C794" s="58" t="str">
        <f>VLOOKUP(Table4[[#This Row],[iso_code]],iso_code!B:C,2,FALSE)</f>
        <v>LBR</v>
      </c>
      <c r="D794" s="18" t="str">
        <f>VLOOKUP(Table4[[#This Row],[iso_code]],iso_code!G:H,2,FALSE)</f>
        <v>Liberia</v>
      </c>
    </row>
    <row r="795" spans="1:4">
      <c r="A795" s="18">
        <v>178</v>
      </c>
      <c r="B795" s="54" t="s">
        <v>2158</v>
      </c>
      <c r="C795" s="58" t="str">
        <f>VLOOKUP(Table4[[#This Row],[iso_code]],iso_code!B:C,2,FALSE)</f>
        <v>LSO</v>
      </c>
      <c r="D795" s="18" t="str">
        <f>VLOOKUP(Table4[[#This Row],[iso_code]],iso_code!G:H,2,FALSE)</f>
        <v>Lesotho</v>
      </c>
    </row>
    <row r="796" spans="1:4">
      <c r="A796" s="18">
        <v>178</v>
      </c>
      <c r="B796" s="54" t="s">
        <v>1944</v>
      </c>
      <c r="C796" s="58" t="str">
        <f>VLOOKUP(Table4[[#This Row],[iso_code]],iso_code!B:C,2,FALSE)</f>
        <v>LBY</v>
      </c>
      <c r="D796" s="18" t="str">
        <f>VLOOKUP(Table4[[#This Row],[iso_code]],iso_code!G:H,2,FALSE)</f>
        <v>Libya</v>
      </c>
    </row>
    <row r="797" spans="1:4">
      <c r="A797" s="18">
        <v>178</v>
      </c>
      <c r="B797" s="54" t="s">
        <v>509</v>
      </c>
      <c r="C797" s="58" t="str">
        <f>VLOOKUP(Table4[[#This Row],[iso_code]],iso_code!B:C,2,FALSE)</f>
        <v>MAR</v>
      </c>
      <c r="D797" s="18" t="str">
        <f>VLOOKUP(Table4[[#This Row],[iso_code]],iso_code!G:H,2,FALSE)</f>
        <v>Morocco</v>
      </c>
    </row>
    <row r="798" spans="1:4">
      <c r="A798" s="18">
        <v>178</v>
      </c>
      <c r="B798" s="54" t="s">
        <v>2160</v>
      </c>
      <c r="C798" s="58" t="str">
        <f>VLOOKUP(Table4[[#This Row],[iso_code]],iso_code!B:C,2,FALSE)</f>
        <v>MDG</v>
      </c>
      <c r="D798" s="18" t="str">
        <f>VLOOKUP(Table4[[#This Row],[iso_code]],iso_code!G:H,2,FALSE)</f>
        <v>Madagascar</v>
      </c>
    </row>
    <row r="799" spans="1:4">
      <c r="A799" s="18">
        <v>178</v>
      </c>
      <c r="B799" s="54" t="s">
        <v>2161</v>
      </c>
      <c r="C799" s="58" t="str">
        <f>VLOOKUP(Table4[[#This Row],[iso_code]],iso_code!B:C,2,FALSE)</f>
        <v>MLI</v>
      </c>
      <c r="D799" s="18" t="str">
        <f>VLOOKUP(Table4[[#This Row],[iso_code]],iso_code!G:H,2,FALSE)</f>
        <v>Mali</v>
      </c>
    </row>
    <row r="800" spans="1:4">
      <c r="A800" s="18">
        <v>178</v>
      </c>
      <c r="B800" s="54" t="s">
        <v>2062</v>
      </c>
      <c r="C800" s="58" t="str">
        <f>VLOOKUP(Table4[[#This Row],[iso_code]],iso_code!B:C,2,FALSE)</f>
        <v>MRT</v>
      </c>
      <c r="D800" s="18" t="str">
        <f>VLOOKUP(Table4[[#This Row],[iso_code]],iso_code!G:H,2,FALSE)</f>
        <v>Mauritania</v>
      </c>
    </row>
    <row r="801" spans="1:4">
      <c r="A801" s="18">
        <v>178</v>
      </c>
      <c r="B801" s="54" t="s">
        <v>953</v>
      </c>
      <c r="C801" s="58" t="str">
        <f>VLOOKUP(Table4[[#This Row],[iso_code]],iso_code!B:C,2,FALSE)</f>
        <v>MUS</v>
      </c>
      <c r="D801" s="18" t="str">
        <f>VLOOKUP(Table4[[#This Row],[iso_code]],iso_code!G:H,2,FALSE)</f>
        <v>Mauritius</v>
      </c>
    </row>
    <row r="802" spans="1:4">
      <c r="A802" s="18">
        <v>178</v>
      </c>
      <c r="B802" s="54" t="s">
        <v>1147</v>
      </c>
      <c r="C802" s="58" t="str">
        <f>VLOOKUP(Table4[[#This Row],[iso_code]],iso_code!B:C,2,FALSE)</f>
        <v>MWI</v>
      </c>
      <c r="D802" s="18" t="str">
        <f>VLOOKUP(Table4[[#This Row],[iso_code]],iso_code!G:H,2,FALSE)</f>
        <v>Malawi</v>
      </c>
    </row>
    <row r="803" spans="1:4">
      <c r="A803" s="18">
        <v>178</v>
      </c>
      <c r="B803" s="54" t="s">
        <v>1431</v>
      </c>
      <c r="C803" s="58" t="str">
        <f>VLOOKUP(Table4[[#This Row],[iso_code]],iso_code!B:C,2,FALSE)</f>
        <v>MOZ</v>
      </c>
      <c r="D803" s="18" t="str">
        <f>VLOOKUP(Table4[[#This Row],[iso_code]],iso_code!G:H,2,FALSE)</f>
        <v>Mozambique</v>
      </c>
    </row>
    <row r="804" spans="1:4">
      <c r="A804" s="18">
        <v>178</v>
      </c>
      <c r="B804" s="54" t="s">
        <v>2022</v>
      </c>
      <c r="C804" s="58" t="str">
        <f>VLOOKUP(Table4[[#This Row],[iso_code]],iso_code!B:C,2,FALSE)</f>
        <v>NAM</v>
      </c>
      <c r="D804" s="18" t="str">
        <f>VLOOKUP(Table4[[#This Row],[iso_code]],iso_code!G:H,2,FALSE)</f>
        <v>Namibia</v>
      </c>
    </row>
    <row r="805" spans="1:4">
      <c r="A805" s="18">
        <v>178</v>
      </c>
      <c r="B805" s="54" t="s">
        <v>988</v>
      </c>
      <c r="C805" s="58" t="str">
        <f>VLOOKUP(Table4[[#This Row],[iso_code]],iso_code!B:C,2,FALSE)</f>
        <v>NER</v>
      </c>
      <c r="D805" s="18" t="str">
        <f>VLOOKUP(Table4[[#This Row],[iso_code]],iso_code!G:H,2,FALSE)</f>
        <v>Niger (the)</v>
      </c>
    </row>
    <row r="806" spans="1:4">
      <c r="A806" s="18">
        <v>178</v>
      </c>
      <c r="B806" s="54" t="s">
        <v>1215</v>
      </c>
      <c r="C806" s="58" t="str">
        <f>VLOOKUP(Table4[[#This Row],[iso_code]],iso_code!B:C,2,FALSE)</f>
        <v>NGA</v>
      </c>
      <c r="D806" s="18" t="str">
        <f>VLOOKUP(Table4[[#This Row],[iso_code]],iso_code!G:H,2,FALSE)</f>
        <v>Nigeria</v>
      </c>
    </row>
    <row r="807" spans="1:4">
      <c r="A807" s="18">
        <v>178</v>
      </c>
      <c r="B807" s="54" t="s">
        <v>2162</v>
      </c>
      <c r="C807" s="58" t="str">
        <f>VLOOKUP(Table4[[#This Row],[iso_code]],iso_code!B:C,2,FALSE)</f>
        <v>RWA</v>
      </c>
      <c r="D807" s="18" t="str">
        <f>VLOOKUP(Table4[[#This Row],[iso_code]],iso_code!G:H,2,FALSE)</f>
        <v>Rwanda</v>
      </c>
    </row>
    <row r="808" spans="1:4">
      <c r="A808" s="18">
        <v>178</v>
      </c>
      <c r="B808" s="54" t="s">
        <v>2164</v>
      </c>
      <c r="C808" s="58" t="str">
        <f>VLOOKUP(Table4[[#This Row],[iso_code]],iso_code!B:C,2,FALSE)</f>
        <v>SYC</v>
      </c>
      <c r="D808" s="18" t="str">
        <f>VLOOKUP(Table4[[#This Row],[iso_code]],iso_code!G:H,2,FALSE)</f>
        <v>Seychelles</v>
      </c>
    </row>
    <row r="809" spans="1:4">
      <c r="A809" s="18">
        <v>178</v>
      </c>
      <c r="B809" s="54" t="s">
        <v>2167</v>
      </c>
      <c r="C809" s="58" t="str">
        <f>VLOOKUP(Table4[[#This Row],[iso_code]],iso_code!B:C,2,FALSE)</f>
        <v>SDN</v>
      </c>
      <c r="D809" s="18" t="str">
        <f>VLOOKUP(Table4[[#This Row],[iso_code]],iso_code!G:H,2,FALSE)</f>
        <v>Sudan (the)</v>
      </c>
    </row>
    <row r="810" spans="1:4">
      <c r="A810" s="18">
        <v>178</v>
      </c>
      <c r="B810" s="54" t="s">
        <v>2046</v>
      </c>
      <c r="C810" s="58" t="str">
        <f>VLOOKUP(Table4[[#This Row],[iso_code]],iso_code!B:C,2,FALSE)</f>
        <v>SLE</v>
      </c>
      <c r="D810" s="18" t="str">
        <f>VLOOKUP(Table4[[#This Row],[iso_code]],iso_code!G:H,2,FALSE)</f>
        <v>Sierra Leone</v>
      </c>
    </row>
    <row r="811" spans="1:4">
      <c r="A811" s="18">
        <v>178</v>
      </c>
      <c r="B811" s="54" t="s">
        <v>1657</v>
      </c>
      <c r="C811" s="58" t="str">
        <f>VLOOKUP(Table4[[#This Row],[iso_code]],iso_code!B:C,2,FALSE)</f>
        <v>SEN</v>
      </c>
      <c r="D811" s="18" t="str">
        <f>VLOOKUP(Table4[[#This Row],[iso_code]],iso_code!G:H,2,FALSE)</f>
        <v>Senegal</v>
      </c>
    </row>
    <row r="812" spans="1:4">
      <c r="A812" s="18">
        <v>178</v>
      </c>
      <c r="B812" s="54" t="s">
        <v>2165</v>
      </c>
      <c r="C812" s="58" t="str">
        <f>VLOOKUP(Table4[[#This Row],[iso_code]],iso_code!B:C,2,FALSE)</f>
        <v>SOM</v>
      </c>
      <c r="D812" s="18" t="str">
        <f>VLOOKUP(Table4[[#This Row],[iso_code]],iso_code!G:H,2,FALSE)</f>
        <v>Somalia</v>
      </c>
    </row>
    <row r="813" spans="1:4">
      <c r="A813" s="18">
        <v>178</v>
      </c>
      <c r="B813" s="54" t="s">
        <v>2166</v>
      </c>
      <c r="C813" s="58" t="str">
        <f>VLOOKUP(Table4[[#This Row],[iso_code]],iso_code!B:C,2,FALSE)</f>
        <v>SSD</v>
      </c>
      <c r="D813" s="18" t="str">
        <f>VLOOKUP(Table4[[#This Row],[iso_code]],iso_code!G:H,2,FALSE)</f>
        <v>South Sudan</v>
      </c>
    </row>
    <row r="814" spans="1:4">
      <c r="A814" s="18">
        <v>178</v>
      </c>
      <c r="B814" s="54" t="s">
        <v>2163</v>
      </c>
      <c r="C814" s="58" t="str">
        <f>VLOOKUP(Table4[[#This Row],[iso_code]],iso_code!B:C,2,FALSE)</f>
        <v>STP</v>
      </c>
      <c r="D814" s="18" t="str">
        <f>VLOOKUP(Table4[[#This Row],[iso_code]],iso_code!G:H,2,FALSE)</f>
        <v>Sao Tome and Principe</v>
      </c>
    </row>
    <row r="815" spans="1:4">
      <c r="A815" s="18">
        <v>178</v>
      </c>
      <c r="B815" s="54" t="s">
        <v>2168</v>
      </c>
      <c r="C815" s="58" t="str">
        <f>VLOOKUP(Table4[[#This Row],[iso_code]],iso_code!B:C,2,FALSE)</f>
        <v>SWZ</v>
      </c>
      <c r="D815" s="18" t="str">
        <f>VLOOKUP(Table4[[#This Row],[iso_code]],iso_code!G:H,2,FALSE)</f>
        <v>Eswatini</v>
      </c>
    </row>
    <row r="816" spans="1:4">
      <c r="A816" s="18">
        <v>178</v>
      </c>
      <c r="B816" s="54" t="s">
        <v>2147</v>
      </c>
      <c r="C816" s="58" t="str">
        <f>VLOOKUP(Table4[[#This Row],[iso_code]],iso_code!B:C,2,FALSE)</f>
        <v>TCD</v>
      </c>
      <c r="D816" s="18" t="str">
        <f>VLOOKUP(Table4[[#This Row],[iso_code]],iso_code!G:H,2,FALSE)</f>
        <v>Chad</v>
      </c>
    </row>
    <row r="817" spans="1:4">
      <c r="A817" s="18">
        <v>178</v>
      </c>
      <c r="B817" s="54" t="s">
        <v>1968</v>
      </c>
      <c r="C817" s="58" t="str">
        <f>VLOOKUP(Table4[[#This Row],[iso_code]],iso_code!B:C,2,FALSE)</f>
        <v>TGO</v>
      </c>
      <c r="D817" s="18" t="str">
        <f>VLOOKUP(Table4[[#This Row],[iso_code]],iso_code!G:H,2,FALSE)</f>
        <v>Togo</v>
      </c>
    </row>
    <row r="818" spans="1:4">
      <c r="A818" s="18">
        <v>178</v>
      </c>
      <c r="B818" s="54" t="s">
        <v>935</v>
      </c>
      <c r="C818" s="58" t="str">
        <f>VLOOKUP(Table4[[#This Row],[iso_code]],iso_code!B:C,2,FALSE)</f>
        <v>TUN</v>
      </c>
      <c r="D818" s="18" t="str">
        <f>VLOOKUP(Table4[[#This Row],[iso_code]],iso_code!G:H,2,FALSE)</f>
        <v>Tunisia</v>
      </c>
    </row>
    <row r="819" spans="1:4">
      <c r="A819" s="18">
        <v>178</v>
      </c>
      <c r="B819" s="54" t="s">
        <v>842</v>
      </c>
      <c r="C819" s="58" t="str">
        <f>VLOOKUP(Table4[[#This Row],[iso_code]],iso_code!B:C,2,FALSE)</f>
        <v>TZA</v>
      </c>
      <c r="D819" s="18" t="str">
        <f>VLOOKUP(Table4[[#This Row],[iso_code]],iso_code!G:H,2,FALSE)</f>
        <v>Tanzania, United Republic of</v>
      </c>
    </row>
    <row r="820" spans="1:4">
      <c r="A820" s="18">
        <v>178</v>
      </c>
      <c r="B820" s="54" t="s">
        <v>1443</v>
      </c>
      <c r="C820" s="58" t="str">
        <f>VLOOKUP(Table4[[#This Row],[iso_code]],iso_code!B:C,2,FALSE)</f>
        <v>UGA</v>
      </c>
      <c r="D820" s="18" t="str">
        <f>VLOOKUP(Table4[[#This Row],[iso_code]],iso_code!G:H,2,FALSE)</f>
        <v>Uganda</v>
      </c>
    </row>
    <row r="821" spans="1:4">
      <c r="A821" s="18">
        <v>178</v>
      </c>
      <c r="B821" s="54" t="s">
        <v>608</v>
      </c>
      <c r="C821" s="58" t="str">
        <f>VLOOKUP(Table4[[#This Row],[iso_code]],iso_code!B:C,2,FALSE)</f>
        <v>ZAF</v>
      </c>
      <c r="D821" s="18" t="str">
        <f>VLOOKUP(Table4[[#This Row],[iso_code]],iso_code!G:H,2,FALSE)</f>
        <v>South Africa</v>
      </c>
    </row>
    <row r="822" spans="1:4">
      <c r="A822" s="18">
        <v>178</v>
      </c>
      <c r="B822" s="54" t="s">
        <v>737</v>
      </c>
      <c r="C822" s="58" t="str">
        <f>VLOOKUP(Table4[[#This Row],[iso_code]],iso_code!B:C,2,FALSE)</f>
        <v>ZMB</v>
      </c>
      <c r="D822" s="18" t="str">
        <f>VLOOKUP(Table4[[#This Row],[iso_code]],iso_code!G:H,2,FALSE)</f>
        <v>Zambia</v>
      </c>
    </row>
    <row r="823" spans="1:4">
      <c r="A823" s="18">
        <v>178</v>
      </c>
      <c r="B823" s="54" t="s">
        <v>2169</v>
      </c>
      <c r="C823" s="58" t="str">
        <f>VLOOKUP(Table4[[#This Row],[iso_code]],iso_code!B:C,2,FALSE)</f>
        <v>ZWE</v>
      </c>
      <c r="D823" s="18" t="str">
        <f>VLOOKUP(Table4[[#This Row],[iso_code]],iso_code!G:H,2,FALSE)</f>
        <v>Zimbabwe</v>
      </c>
    </row>
    <row r="824" spans="1:4">
      <c r="A824" s="18">
        <v>179</v>
      </c>
      <c r="B824" s="54" t="s">
        <v>608</v>
      </c>
      <c r="C824" s="58" t="str">
        <f>VLOOKUP(Table4[[#This Row],[iso_code]],iso_code!B:C,2,FALSE)</f>
        <v>ZAF</v>
      </c>
      <c r="D824" s="18" t="str">
        <f>VLOOKUP(Table4[[#This Row],[iso_code]],iso_code!G:H,2,FALSE)</f>
        <v>South Africa</v>
      </c>
    </row>
    <row r="825" spans="1:4">
      <c r="A825" s="18">
        <v>180</v>
      </c>
      <c r="B825" s="54" t="s">
        <v>842</v>
      </c>
      <c r="C825" s="58" t="str">
        <f>VLOOKUP(Table4[[#This Row],[iso_code]],iso_code!B:C,2,FALSE)</f>
        <v>TZA</v>
      </c>
      <c r="D825" s="18" t="str">
        <f>VLOOKUP(Table4[[#This Row],[iso_code]],iso_code!G:H,2,FALSE)</f>
        <v>Tanzania, United Republic of</v>
      </c>
    </row>
    <row r="826" spans="1:4">
      <c r="A826" s="18">
        <v>181</v>
      </c>
      <c r="B826" s="54" t="s">
        <v>285</v>
      </c>
      <c r="C826" s="58" t="str">
        <f>VLOOKUP(Table4[[#This Row],[iso_code]],iso_code!B:C,2,FALSE)</f>
        <v>CMR</v>
      </c>
      <c r="D826" s="18" t="str">
        <f>VLOOKUP(Table4[[#This Row],[iso_code]],iso_code!G:H,2,FALSE)</f>
        <v>Cameroon</v>
      </c>
    </row>
    <row r="827" spans="1:4">
      <c r="A827" s="18">
        <v>182</v>
      </c>
      <c r="B827" s="54" t="s">
        <v>285</v>
      </c>
      <c r="C827" s="58" t="str">
        <f>VLOOKUP(Table4[[#This Row],[iso_code]],iso_code!B:C,2,FALSE)</f>
        <v>CMR</v>
      </c>
      <c r="D827" s="18" t="str">
        <f>VLOOKUP(Table4[[#This Row],[iso_code]],iso_code!G:H,2,FALSE)</f>
        <v>Cameroon</v>
      </c>
    </row>
    <row r="828" spans="1:4">
      <c r="A828" s="18">
        <v>183</v>
      </c>
      <c r="B828" s="54" t="s">
        <v>1787</v>
      </c>
      <c r="C828" s="58" t="str">
        <f>VLOOKUP(Table4[[#This Row],[iso_code]],iso_code!B:C,2,FALSE)</f>
        <v>BWA</v>
      </c>
      <c r="D828" s="18" t="str">
        <f>VLOOKUP(Table4[[#This Row],[iso_code]],iso_code!G:H,2,FALSE)</f>
        <v>Botswana</v>
      </c>
    </row>
    <row r="829" spans="1:4">
      <c r="A829" s="18">
        <v>184</v>
      </c>
      <c r="B829" s="54" t="s">
        <v>1215</v>
      </c>
      <c r="C829" s="58" t="str">
        <f>VLOOKUP(Table4[[#This Row],[iso_code]],iso_code!B:C,2,FALSE)</f>
        <v>NGA</v>
      </c>
      <c r="D829" s="18" t="str">
        <f>VLOOKUP(Table4[[#This Row],[iso_code]],iso_code!G:H,2,FALSE)</f>
        <v>Nigeria</v>
      </c>
    </row>
    <row r="830" spans="1:4">
      <c r="A830" s="18">
        <v>185</v>
      </c>
      <c r="B830" s="54" t="s">
        <v>509</v>
      </c>
      <c r="C830" s="58" t="str">
        <f>VLOOKUP(Table4[[#This Row],[iso_code]],iso_code!B:C,2,FALSE)</f>
        <v>MAR</v>
      </c>
      <c r="D830" s="18" t="str">
        <f>VLOOKUP(Table4[[#This Row],[iso_code]],iso_code!G:H,2,FALSE)</f>
        <v>Morocco</v>
      </c>
    </row>
    <row r="831" spans="1:4">
      <c r="A831" s="18">
        <v>186</v>
      </c>
      <c r="B831" s="54" t="s">
        <v>790</v>
      </c>
      <c r="C831" s="58" t="str">
        <f>VLOOKUP(Table4[[#This Row],[iso_code]],iso_code!B:C,2,FALSE)</f>
        <v>DZA</v>
      </c>
      <c r="D831" s="18" t="str">
        <f>VLOOKUP(Table4[[#This Row],[iso_code]],iso_code!G:H,2,FALSE)</f>
        <v>Algeria</v>
      </c>
    </row>
    <row r="832" spans="1:4">
      <c r="A832" s="18">
        <v>187</v>
      </c>
      <c r="B832" s="54" t="s">
        <v>840</v>
      </c>
      <c r="C832" s="58" t="str">
        <f>VLOOKUP(Table4[[#This Row],[iso_code]],iso_code!B:C,2,FALSE)</f>
        <v>EGY</v>
      </c>
      <c r="D832" s="18" t="str">
        <f>VLOOKUP(Table4[[#This Row],[iso_code]],iso_code!G:H,2,FALSE)</f>
        <v>Egypt</v>
      </c>
    </row>
    <row r="833" spans="1:4">
      <c r="A833" s="18">
        <v>188</v>
      </c>
      <c r="B833" s="54" t="s">
        <v>1787</v>
      </c>
      <c r="C833" s="58" t="str">
        <f>VLOOKUP(Table4[[#This Row],[iso_code]],iso_code!B:C,2,FALSE)</f>
        <v>BWA</v>
      </c>
      <c r="D833" s="18" t="str">
        <f>VLOOKUP(Table4[[#This Row],[iso_code]],iso_code!G:H,2,FALSE)</f>
        <v>Botswana</v>
      </c>
    </row>
    <row r="834" spans="1:4">
      <c r="A834" s="18">
        <v>188</v>
      </c>
      <c r="B834" s="54" t="s">
        <v>1431</v>
      </c>
      <c r="C834" s="58" t="str">
        <f>VLOOKUP(Table4[[#This Row],[iso_code]],iso_code!B:C,2,FALSE)</f>
        <v>MOZ</v>
      </c>
      <c r="D834" s="18" t="str">
        <f>VLOOKUP(Table4[[#This Row],[iso_code]],iso_code!G:H,2,FALSE)</f>
        <v>Mozambique</v>
      </c>
    </row>
    <row r="835" spans="1:4">
      <c r="A835" s="18">
        <v>188</v>
      </c>
      <c r="B835" s="54" t="s">
        <v>2022</v>
      </c>
      <c r="C835" s="58" t="str">
        <f>VLOOKUP(Table4[[#This Row],[iso_code]],iso_code!B:C,2,FALSE)</f>
        <v>NAM</v>
      </c>
      <c r="D835" s="18" t="str">
        <f>VLOOKUP(Table4[[#This Row],[iso_code]],iso_code!G:H,2,FALSE)</f>
        <v>Namibia</v>
      </c>
    </row>
    <row r="836" spans="1:4">
      <c r="A836" s="18">
        <v>188</v>
      </c>
      <c r="B836" s="54" t="s">
        <v>608</v>
      </c>
      <c r="C836" s="58" t="str">
        <f>VLOOKUP(Table4[[#This Row],[iso_code]],iso_code!B:C,2,FALSE)</f>
        <v>ZAF</v>
      </c>
      <c r="D836" s="18" t="str">
        <f>VLOOKUP(Table4[[#This Row],[iso_code]],iso_code!G:H,2,FALSE)</f>
        <v>South Africa</v>
      </c>
    </row>
    <row r="837" spans="1:4">
      <c r="A837" s="18">
        <v>188</v>
      </c>
      <c r="B837" s="54" t="s">
        <v>737</v>
      </c>
      <c r="C837" s="58" t="str">
        <f>VLOOKUP(Table4[[#This Row],[iso_code]],iso_code!B:C,2,FALSE)</f>
        <v>ZMB</v>
      </c>
      <c r="D837" s="18" t="str">
        <f>VLOOKUP(Table4[[#This Row],[iso_code]],iso_code!G:H,2,FALSE)</f>
        <v>Zambia</v>
      </c>
    </row>
    <row r="838" spans="1:4">
      <c r="A838" s="18">
        <v>188</v>
      </c>
      <c r="B838" s="54" t="s">
        <v>2169</v>
      </c>
      <c r="C838" s="58" t="str">
        <f>VLOOKUP(Table4[[#This Row],[iso_code]],iso_code!B:C,2,FALSE)</f>
        <v>ZWE</v>
      </c>
      <c r="D838" s="18" t="str">
        <f>VLOOKUP(Table4[[#This Row],[iso_code]],iso_code!G:H,2,FALSE)</f>
        <v>Zimbabwe</v>
      </c>
    </row>
    <row r="839" spans="1:4">
      <c r="A839" s="18">
        <v>189</v>
      </c>
      <c r="B839" s="54" t="s">
        <v>790</v>
      </c>
      <c r="C839" s="58" t="str">
        <f>VLOOKUP(Table4[[#This Row],[iso_code]],iso_code!B:C,2,FALSE)</f>
        <v>DZA</v>
      </c>
      <c r="D839" s="18" t="str">
        <f>VLOOKUP(Table4[[#This Row],[iso_code]],iso_code!G:H,2,FALSE)</f>
        <v>Algeria</v>
      </c>
    </row>
    <row r="840" spans="1:4">
      <c r="A840" s="18">
        <v>190</v>
      </c>
      <c r="B840" s="54" t="s">
        <v>194</v>
      </c>
      <c r="C840" s="58" t="str">
        <f>VLOOKUP(Table4[[#This Row],[iso_code]],iso_code!B:C,2,FALSE)</f>
        <v>ETH</v>
      </c>
      <c r="D840" s="18" t="str">
        <f>VLOOKUP(Table4[[#This Row],[iso_code]],iso_code!G:H,2,FALSE)</f>
        <v>Ethiopia</v>
      </c>
    </row>
    <row r="841" spans="1:4">
      <c r="A841" s="18">
        <v>191</v>
      </c>
      <c r="B841" s="54" t="s">
        <v>1215</v>
      </c>
      <c r="C841" s="58" t="str">
        <f>VLOOKUP(Table4[[#This Row],[iso_code]],iso_code!B:C,2,FALSE)</f>
        <v>NGA</v>
      </c>
      <c r="D841" s="18" t="str">
        <f>VLOOKUP(Table4[[#This Row],[iso_code]],iso_code!G:H,2,FALSE)</f>
        <v>Nigeria</v>
      </c>
    </row>
    <row r="842" spans="1:4">
      <c r="A842" s="18">
        <v>192</v>
      </c>
      <c r="B842" s="54" t="s">
        <v>250</v>
      </c>
      <c r="C842" s="58" t="str">
        <f>VLOOKUP(Table4[[#This Row],[iso_code]],iso_code!B:C,2,FALSE)</f>
        <v>GHA</v>
      </c>
      <c r="D842" s="18" t="str">
        <f>VLOOKUP(Table4[[#This Row],[iso_code]],iso_code!G:H,2,FALSE)</f>
        <v>Ghana</v>
      </c>
    </row>
    <row r="843" spans="1:4">
      <c r="A843" s="18">
        <v>193</v>
      </c>
      <c r="B843" s="54" t="s">
        <v>1215</v>
      </c>
      <c r="C843" s="58" t="str">
        <f>VLOOKUP(Table4[[#This Row],[iso_code]],iso_code!B:C,2,FALSE)</f>
        <v>NGA</v>
      </c>
      <c r="D843" s="18" t="str">
        <f>VLOOKUP(Table4[[#This Row],[iso_code]],iso_code!G:H,2,FALSE)</f>
        <v>Nigeria</v>
      </c>
    </row>
    <row r="844" spans="1:4">
      <c r="A844" s="18">
        <v>194</v>
      </c>
      <c r="B844" s="54" t="s">
        <v>608</v>
      </c>
      <c r="C844" s="58" t="str">
        <f>VLOOKUP(Table4[[#This Row],[iso_code]],iso_code!B:C,2,FALSE)</f>
        <v>ZAF</v>
      </c>
      <c r="D844" s="18" t="str">
        <f>VLOOKUP(Table4[[#This Row],[iso_code]],iso_code!G:H,2,FALSE)</f>
        <v>South Africa</v>
      </c>
    </row>
    <row r="845" spans="1:4">
      <c r="A845" s="18">
        <v>195</v>
      </c>
      <c r="B845" s="54" t="s">
        <v>840</v>
      </c>
      <c r="C845" s="58" t="str">
        <f>VLOOKUP(Table4[[#This Row],[iso_code]],iso_code!B:C,2,FALSE)</f>
        <v>EGY</v>
      </c>
      <c r="D845" s="18" t="str">
        <f>VLOOKUP(Table4[[#This Row],[iso_code]],iso_code!G:H,2,FALSE)</f>
        <v>Egypt</v>
      </c>
    </row>
    <row r="846" spans="1:4">
      <c r="A846" s="18">
        <v>196</v>
      </c>
      <c r="B846" s="54" t="s">
        <v>840</v>
      </c>
      <c r="C846" s="58" t="str">
        <f>VLOOKUP(Table4[[#This Row],[iso_code]],iso_code!B:C,2,FALSE)</f>
        <v>EGY</v>
      </c>
      <c r="D846" s="18" t="str">
        <f>VLOOKUP(Table4[[#This Row],[iso_code]],iso_code!G:H,2,FALSE)</f>
        <v>Egypt</v>
      </c>
    </row>
    <row r="847" spans="1:4">
      <c r="A847" s="18">
        <v>197</v>
      </c>
      <c r="B847" s="54" t="s">
        <v>285</v>
      </c>
      <c r="C847" s="58" t="str">
        <f>VLOOKUP(Table4[[#This Row],[iso_code]],iso_code!B:C,2,FALSE)</f>
        <v>CMR</v>
      </c>
      <c r="D847" s="18" t="str">
        <f>VLOOKUP(Table4[[#This Row],[iso_code]],iso_code!G:H,2,FALSE)</f>
        <v>Cameroon</v>
      </c>
    </row>
    <row r="848" spans="1:4">
      <c r="A848" s="18">
        <v>198</v>
      </c>
      <c r="B848" s="54" t="s">
        <v>194</v>
      </c>
      <c r="C848" s="58" t="str">
        <f>VLOOKUP(Table4[[#This Row],[iso_code]],iso_code!B:C,2,FALSE)</f>
        <v>ETH</v>
      </c>
      <c r="D848" s="18" t="str">
        <f>VLOOKUP(Table4[[#This Row],[iso_code]],iso_code!G:H,2,FALSE)</f>
        <v>Ethiopia</v>
      </c>
    </row>
    <row r="849" spans="1:4">
      <c r="A849" s="18">
        <v>199</v>
      </c>
      <c r="B849" s="54" t="s">
        <v>1215</v>
      </c>
      <c r="C849" s="58" t="str">
        <f>VLOOKUP(Table4[[#This Row],[iso_code]],iso_code!B:C,2,FALSE)</f>
        <v>NGA</v>
      </c>
      <c r="D849" s="18" t="str">
        <f>VLOOKUP(Table4[[#This Row],[iso_code]],iso_code!G:H,2,FALSE)</f>
        <v>Nigeria</v>
      </c>
    </row>
    <row r="850" spans="1:4">
      <c r="A850" s="18">
        <v>199</v>
      </c>
      <c r="B850" s="54" t="s">
        <v>608</v>
      </c>
      <c r="C850" s="58" t="str">
        <f>VLOOKUP(Table4[[#This Row],[iso_code]],iso_code!B:C,2,FALSE)</f>
        <v>ZAF</v>
      </c>
      <c r="D850" s="18" t="str">
        <f>VLOOKUP(Table4[[#This Row],[iso_code]],iso_code!G:H,2,FALSE)</f>
        <v>South Africa</v>
      </c>
    </row>
    <row r="851" spans="1:4">
      <c r="A851" s="18">
        <v>200</v>
      </c>
      <c r="B851" s="54" t="s">
        <v>285</v>
      </c>
      <c r="C851" s="58" t="str">
        <f>VLOOKUP(Table4[[#This Row],[iso_code]],iso_code!B:C,2,FALSE)</f>
        <v>CMR</v>
      </c>
      <c r="D851" s="18" t="str">
        <f>VLOOKUP(Table4[[#This Row],[iso_code]],iso_code!G:H,2,FALSE)</f>
        <v>Cameroon</v>
      </c>
    </row>
    <row r="852" spans="1:4">
      <c r="A852" s="18">
        <v>201</v>
      </c>
      <c r="B852" s="54" t="s">
        <v>1944</v>
      </c>
      <c r="C852" s="58" t="str">
        <f>VLOOKUP(Table4[[#This Row],[iso_code]],iso_code!B:C,2,FALSE)</f>
        <v>LBY</v>
      </c>
      <c r="D852" s="18" t="str">
        <f>VLOOKUP(Table4[[#This Row],[iso_code]],iso_code!G:H,2,FALSE)</f>
        <v>Libya</v>
      </c>
    </row>
    <row r="853" spans="1:4">
      <c r="A853" s="18">
        <v>202</v>
      </c>
      <c r="B853" s="54" t="s">
        <v>285</v>
      </c>
      <c r="C853" s="58" t="str">
        <f>VLOOKUP(Table4[[#This Row],[iso_code]],iso_code!B:C,2,FALSE)</f>
        <v>CMR</v>
      </c>
      <c r="D853" s="18" t="str">
        <f>VLOOKUP(Table4[[#This Row],[iso_code]],iso_code!G:H,2,FALSE)</f>
        <v>Cameroon</v>
      </c>
    </row>
    <row r="854" spans="1:4">
      <c r="A854" s="18">
        <v>203</v>
      </c>
      <c r="B854" s="54" t="s">
        <v>840</v>
      </c>
      <c r="C854" s="58" t="str">
        <f>VLOOKUP(Table4[[#This Row],[iso_code]],iso_code!B:C,2,FALSE)</f>
        <v>EGY</v>
      </c>
      <c r="D854" s="18" t="str">
        <f>VLOOKUP(Table4[[#This Row],[iso_code]],iso_code!G:H,2,FALSE)</f>
        <v>Egypt</v>
      </c>
    </row>
    <row r="855" spans="1:4">
      <c r="A855" s="18">
        <v>204</v>
      </c>
      <c r="B855" s="54" t="s">
        <v>1968</v>
      </c>
      <c r="C855" s="58" t="str">
        <f>VLOOKUP(Table4[[#This Row],[iso_code]],iso_code!B:C,2,FALSE)</f>
        <v>TGO</v>
      </c>
      <c r="D855" s="18" t="str">
        <f>VLOOKUP(Table4[[#This Row],[iso_code]],iso_code!G:H,2,FALSE)</f>
        <v>Togo</v>
      </c>
    </row>
    <row r="856" spans="1:4">
      <c r="A856" s="18">
        <v>205</v>
      </c>
      <c r="B856" s="54" t="s">
        <v>1976</v>
      </c>
      <c r="C856" s="58" t="str">
        <f>VLOOKUP(Table4[[#This Row],[iso_code]],iso_code!B:C,2,FALSE)</f>
        <v>COD</v>
      </c>
      <c r="D856" s="18" t="str">
        <f>VLOOKUP(Table4[[#This Row],[iso_code]],iso_code!G:H,2,FALSE)</f>
        <v>Congo (the Democratic Republic of the)</v>
      </c>
    </row>
    <row r="857" spans="1:4">
      <c r="A857" s="18">
        <v>206</v>
      </c>
      <c r="B857" s="54" t="s">
        <v>194</v>
      </c>
      <c r="C857" s="58" t="str">
        <f>VLOOKUP(Table4[[#This Row],[iso_code]],iso_code!B:C,2,FALSE)</f>
        <v>ETH</v>
      </c>
      <c r="D857" s="18" t="str">
        <f>VLOOKUP(Table4[[#This Row],[iso_code]],iso_code!G:H,2,FALSE)</f>
        <v>Ethiopia</v>
      </c>
    </row>
    <row r="858" spans="1:4">
      <c r="A858" s="18">
        <v>207</v>
      </c>
      <c r="B858" s="54" t="s">
        <v>608</v>
      </c>
      <c r="C858" s="58" t="str">
        <f>VLOOKUP(Table4[[#This Row],[iso_code]],iso_code!B:C,2,FALSE)</f>
        <v>ZAF</v>
      </c>
      <c r="D858" s="18" t="str">
        <f>VLOOKUP(Table4[[#This Row],[iso_code]],iso_code!G:H,2,FALSE)</f>
        <v>South Africa</v>
      </c>
    </row>
    <row r="859" spans="1:4">
      <c r="A859" s="18">
        <v>208</v>
      </c>
      <c r="B859" s="54" t="s">
        <v>840</v>
      </c>
      <c r="C859" s="58" t="str">
        <f>VLOOKUP(Table4[[#This Row],[iso_code]],iso_code!B:C,2,FALSE)</f>
        <v>EGY</v>
      </c>
      <c r="D859" s="18" t="str">
        <f>VLOOKUP(Table4[[#This Row],[iso_code]],iso_code!G:H,2,FALSE)</f>
        <v>Egypt</v>
      </c>
    </row>
    <row r="860" spans="1:4">
      <c r="A860" s="18">
        <v>209</v>
      </c>
      <c r="B860" s="54" t="s">
        <v>1443</v>
      </c>
      <c r="C860" s="58" t="str">
        <f>VLOOKUP(Table4[[#This Row],[iso_code]],iso_code!B:C,2,FALSE)</f>
        <v>UGA</v>
      </c>
      <c r="D860" s="18" t="str">
        <f>VLOOKUP(Table4[[#This Row],[iso_code]],iso_code!G:H,2,FALSE)</f>
        <v>Uganda</v>
      </c>
    </row>
    <row r="861" spans="1:4">
      <c r="A861" s="18">
        <v>210</v>
      </c>
      <c r="B861" s="54" t="s">
        <v>737</v>
      </c>
      <c r="C861" s="58" t="str">
        <f>VLOOKUP(Table4[[#This Row],[iso_code]],iso_code!B:C,2,FALSE)</f>
        <v>ZMB</v>
      </c>
      <c r="D861" s="18" t="str">
        <f>VLOOKUP(Table4[[#This Row],[iso_code]],iso_code!G:H,2,FALSE)</f>
        <v>Zambia</v>
      </c>
    </row>
    <row r="862" spans="1:4">
      <c r="A862" s="18">
        <v>211</v>
      </c>
      <c r="B862" s="54" t="s">
        <v>428</v>
      </c>
      <c r="C862" s="58" t="str">
        <f>VLOOKUP(Table4[[#This Row],[iso_code]],iso_code!B:C,2,FALSE)</f>
        <v>KEN</v>
      </c>
      <c r="D862" s="18" t="str">
        <f>VLOOKUP(Table4[[#This Row],[iso_code]],iso_code!G:H,2,FALSE)</f>
        <v>Kenya</v>
      </c>
    </row>
    <row r="863" spans="1:4">
      <c r="A863" s="18">
        <v>211</v>
      </c>
      <c r="B863" s="54" t="s">
        <v>1443</v>
      </c>
      <c r="C863" s="58" t="str">
        <f>VLOOKUP(Table4[[#This Row],[iso_code]],iso_code!B:C,2,FALSE)</f>
        <v>UGA</v>
      </c>
      <c r="D863" s="18" t="str">
        <f>VLOOKUP(Table4[[#This Row],[iso_code]],iso_code!G:H,2,FALSE)</f>
        <v>Uganda</v>
      </c>
    </row>
    <row r="864" spans="1:4">
      <c r="A864" s="18">
        <v>211</v>
      </c>
      <c r="B864" s="54" t="s">
        <v>842</v>
      </c>
      <c r="C864" s="58" t="str">
        <f>VLOOKUP(Table4[[#This Row],[iso_code]],iso_code!B:C,2,FALSE)</f>
        <v>TZA</v>
      </c>
      <c r="D864" s="18" t="str">
        <f>VLOOKUP(Table4[[#This Row],[iso_code]],iso_code!G:H,2,FALSE)</f>
        <v>Tanzania, United Republic of</v>
      </c>
    </row>
    <row r="865" spans="1:4">
      <c r="A865" s="18">
        <v>211</v>
      </c>
      <c r="B865" s="54" t="s">
        <v>194</v>
      </c>
      <c r="C865" s="58" t="str">
        <f>VLOOKUP(Table4[[#This Row],[iso_code]],iso_code!B:C,2,FALSE)</f>
        <v>ETH</v>
      </c>
      <c r="D865" s="18" t="str">
        <f>VLOOKUP(Table4[[#This Row],[iso_code]],iso_code!G:H,2,FALSE)</f>
        <v>Ethiopia</v>
      </c>
    </row>
    <row r="866" spans="1:4">
      <c r="A866" s="18">
        <v>211</v>
      </c>
      <c r="B866" s="54" t="s">
        <v>2162</v>
      </c>
      <c r="C866" s="58" t="str">
        <f>VLOOKUP(Table4[[#This Row],[iso_code]],iso_code!B:C,2,FALSE)</f>
        <v>RWA</v>
      </c>
      <c r="D866" s="18" t="str">
        <f>VLOOKUP(Table4[[#This Row],[iso_code]],iso_code!G:H,2,FALSE)</f>
        <v>Rwanda</v>
      </c>
    </row>
    <row r="867" spans="1:4">
      <c r="A867" s="18">
        <v>212</v>
      </c>
      <c r="B867" s="54" t="s">
        <v>608</v>
      </c>
      <c r="C867" s="58" t="str">
        <f>VLOOKUP(Table4[[#This Row],[iso_code]],iso_code!B:C,2,FALSE)</f>
        <v>ZAF</v>
      </c>
      <c r="D867" s="18" t="str">
        <f>VLOOKUP(Table4[[#This Row],[iso_code]],iso_code!G:H,2,FALSE)</f>
        <v>South Africa</v>
      </c>
    </row>
    <row r="868" spans="1:4">
      <c r="A868" s="18">
        <v>213</v>
      </c>
      <c r="B868" s="54" t="s">
        <v>2046</v>
      </c>
      <c r="C868" s="58" t="str">
        <f>VLOOKUP(Table4[[#This Row],[iso_code]],iso_code!B:C,2,FALSE)</f>
        <v>SLE</v>
      </c>
      <c r="D868" s="18" t="str">
        <f>VLOOKUP(Table4[[#This Row],[iso_code]],iso_code!G:H,2,FALSE)</f>
        <v>Sierra Leone</v>
      </c>
    </row>
    <row r="869" spans="1:4">
      <c r="A869" s="18">
        <v>214</v>
      </c>
      <c r="B869" s="54" t="s">
        <v>842</v>
      </c>
      <c r="C869" s="58" t="str">
        <f>VLOOKUP(Table4[[#This Row],[iso_code]],iso_code!B:C,2,FALSE)</f>
        <v>TZA</v>
      </c>
      <c r="D869" s="18" t="str">
        <f>VLOOKUP(Table4[[#This Row],[iso_code]],iso_code!G:H,2,FALSE)</f>
        <v>Tanzania, United Republic of</v>
      </c>
    </row>
    <row r="870" spans="1:4">
      <c r="A870" s="18">
        <v>215</v>
      </c>
      <c r="B870" s="54" t="s">
        <v>2062</v>
      </c>
      <c r="C870" s="58" t="str">
        <f>VLOOKUP(Table4[[#This Row],[iso_code]],iso_code!B:C,2,FALSE)</f>
        <v>MRT</v>
      </c>
      <c r="D870" s="18" t="str">
        <f>VLOOKUP(Table4[[#This Row],[iso_code]],iso_code!G:H,2,FALSE)</f>
        <v>Mauritania</v>
      </c>
    </row>
    <row r="871" spans="1:4">
      <c r="A871" s="18">
        <v>216</v>
      </c>
      <c r="B871" s="54" t="s">
        <v>840</v>
      </c>
      <c r="C871" s="58" t="str">
        <f>VLOOKUP(Table4[[#This Row],[iso_code]],iso_code!B:C,2,FALSE)</f>
        <v>EGY</v>
      </c>
      <c r="D871" s="18" t="str">
        <f>VLOOKUP(Table4[[#This Row],[iso_code]],iso_code!G:H,2,FALSE)</f>
        <v>Egypt</v>
      </c>
    </row>
    <row r="872" spans="1:4">
      <c r="A872" s="18">
        <v>217</v>
      </c>
      <c r="B872" s="54" t="s">
        <v>250</v>
      </c>
      <c r="C872" s="58" t="str">
        <f>VLOOKUP(Table4[[#This Row],[iso_code]],iso_code!B:C,2,FALSE)</f>
        <v>GHA</v>
      </c>
      <c r="D872" s="18" t="str">
        <f>VLOOKUP(Table4[[#This Row],[iso_code]],iso_code!G:H,2,FALSE)</f>
        <v>Ghana</v>
      </c>
    </row>
    <row r="873" spans="1:4">
      <c r="A873" s="18">
        <v>218</v>
      </c>
      <c r="B873" s="54" t="s">
        <v>285</v>
      </c>
      <c r="C873" s="58" t="str">
        <f>VLOOKUP(Table4[[#This Row],[iso_code]],iso_code!B:C,2,FALSE)</f>
        <v>CMR</v>
      </c>
      <c r="D873" s="18" t="str">
        <f>VLOOKUP(Table4[[#This Row],[iso_code]],iso_code!G:H,2,FALSE)</f>
        <v>Cameroon</v>
      </c>
    </row>
    <row r="874" spans="1:4">
      <c r="A874" s="18">
        <v>218</v>
      </c>
      <c r="B874" s="54" t="s">
        <v>2147</v>
      </c>
      <c r="C874" s="58" t="str">
        <f>VLOOKUP(Table4[[#This Row],[iso_code]],iso_code!B:C,2,FALSE)</f>
        <v>TCD</v>
      </c>
      <c r="D874" s="18" t="str">
        <f>VLOOKUP(Table4[[#This Row],[iso_code]],iso_code!G:H,2,FALSE)</f>
        <v>Chad</v>
      </c>
    </row>
    <row r="875" spans="1:4">
      <c r="A875" s="18">
        <v>218</v>
      </c>
      <c r="B875" s="54" t="s">
        <v>2151</v>
      </c>
      <c r="C875" s="58" t="str">
        <f>VLOOKUP(Table4[[#This Row],[iso_code]],iso_code!B:C,2,FALSE)</f>
        <v>GNQ</v>
      </c>
      <c r="D875" s="18" t="str">
        <f>VLOOKUP(Table4[[#This Row],[iso_code]],iso_code!G:H,2,FALSE)</f>
        <v>Equatorial Guinea</v>
      </c>
    </row>
    <row r="876" spans="1:4">
      <c r="A876" s="18">
        <v>218</v>
      </c>
      <c r="B876" s="54" t="s">
        <v>2153</v>
      </c>
      <c r="C876" s="58" t="str">
        <f>VLOOKUP(Table4[[#This Row],[iso_code]],iso_code!B:C,2,FALSE)</f>
        <v>GAB</v>
      </c>
      <c r="D876" s="18" t="str">
        <f>VLOOKUP(Table4[[#This Row],[iso_code]],iso_code!G:H,2,FALSE)</f>
        <v>Gabon</v>
      </c>
    </row>
    <row r="877" spans="1:4">
      <c r="A877" s="18">
        <v>218</v>
      </c>
      <c r="B877" s="54" t="s">
        <v>2149</v>
      </c>
      <c r="C877" s="58" t="str">
        <f>VLOOKUP(Table4[[#This Row],[iso_code]],iso_code!B:C,2,FALSE)</f>
        <v>COG</v>
      </c>
      <c r="D877" s="18" t="str">
        <f>VLOOKUP(Table4[[#This Row],[iso_code]],iso_code!G:H,2,FALSE)</f>
        <v>Congo (the)</v>
      </c>
    </row>
    <row r="878" spans="1:4">
      <c r="A878" s="18">
        <v>218</v>
      </c>
      <c r="B878" s="54" t="s">
        <v>1632</v>
      </c>
      <c r="C878" s="58" t="str">
        <f>VLOOKUP(Table4[[#This Row],[iso_code]],iso_code!B:C,2,FALSE)</f>
        <v>CAF</v>
      </c>
      <c r="D878" s="18" t="str">
        <f>VLOOKUP(Table4[[#This Row],[iso_code]],iso_code!G:H,2,FALSE)</f>
        <v>Central African Republic (the)</v>
      </c>
    </row>
    <row r="879" spans="1:4">
      <c r="A879" s="18">
        <v>219</v>
      </c>
      <c r="B879" s="54" t="s">
        <v>2143</v>
      </c>
      <c r="C879" s="58" t="str">
        <f>VLOOKUP(Table4[[#This Row],[iso_code]],iso_code!B:C,2,FALSE)</f>
        <v>AGO</v>
      </c>
      <c r="D879" s="18" t="str">
        <f>VLOOKUP(Table4[[#This Row],[iso_code]],iso_code!G:H,2,FALSE)</f>
        <v>Angola</v>
      </c>
    </row>
    <row r="880" spans="1:4">
      <c r="A880" s="18">
        <v>219</v>
      </c>
      <c r="B880" s="54" t="s">
        <v>1787</v>
      </c>
      <c r="C880" s="58" t="str">
        <f>VLOOKUP(Table4[[#This Row],[iso_code]],iso_code!B:C,2,FALSE)</f>
        <v>BWA</v>
      </c>
      <c r="D880" s="18" t="str">
        <f>VLOOKUP(Table4[[#This Row],[iso_code]],iso_code!G:H,2,FALSE)</f>
        <v>Botswana</v>
      </c>
    </row>
    <row r="881" spans="1:4">
      <c r="A881" s="18">
        <v>219</v>
      </c>
      <c r="B881" s="54" t="s">
        <v>1431</v>
      </c>
      <c r="C881" s="58" t="str">
        <f>VLOOKUP(Table4[[#This Row],[iso_code]],iso_code!B:C,2,FALSE)</f>
        <v>MOZ</v>
      </c>
      <c r="D881" s="18" t="str">
        <f>VLOOKUP(Table4[[#This Row],[iso_code]],iso_code!G:H,2,FALSE)</f>
        <v>Mozambique</v>
      </c>
    </row>
    <row r="882" spans="1:4">
      <c r="A882" s="18">
        <v>219</v>
      </c>
      <c r="B882" s="54" t="s">
        <v>608</v>
      </c>
      <c r="C882" s="58" t="str">
        <f>VLOOKUP(Table4[[#This Row],[iso_code]],iso_code!B:C,2,FALSE)</f>
        <v>ZAF</v>
      </c>
      <c r="D882" s="18" t="str">
        <f>VLOOKUP(Table4[[#This Row],[iso_code]],iso_code!G:H,2,FALSE)</f>
        <v>South Africa</v>
      </c>
    </row>
    <row r="883" spans="1:4">
      <c r="A883" s="18">
        <v>219</v>
      </c>
      <c r="B883" s="54" t="s">
        <v>842</v>
      </c>
      <c r="C883" s="58" t="str">
        <f>VLOOKUP(Table4[[#This Row],[iso_code]],iso_code!B:C,2,FALSE)</f>
        <v>TZA</v>
      </c>
      <c r="D883" s="18" t="str">
        <f>VLOOKUP(Table4[[#This Row],[iso_code]],iso_code!G:H,2,FALSE)</f>
        <v>Tanzania, United Republic of</v>
      </c>
    </row>
    <row r="884" spans="1:4">
      <c r="A884" s="18">
        <v>219</v>
      </c>
      <c r="B884" s="54" t="s">
        <v>737</v>
      </c>
      <c r="C884" s="58" t="str">
        <f>VLOOKUP(Table4[[#This Row],[iso_code]],iso_code!B:C,2,FALSE)</f>
        <v>ZMB</v>
      </c>
      <c r="D884" s="18" t="str">
        <f>VLOOKUP(Table4[[#This Row],[iso_code]],iso_code!G:H,2,FALSE)</f>
        <v>Zambia</v>
      </c>
    </row>
    <row r="885" spans="1:4">
      <c r="A885" s="18">
        <v>219</v>
      </c>
      <c r="B885" s="54" t="s">
        <v>2169</v>
      </c>
      <c r="C885" s="58" t="str">
        <f>VLOOKUP(Table4[[#This Row],[iso_code]],iso_code!B:C,2,FALSE)</f>
        <v>ZWE</v>
      </c>
      <c r="D885" s="18" t="str">
        <f>VLOOKUP(Table4[[#This Row],[iso_code]],iso_code!G:H,2,FALSE)</f>
        <v>Zimbabwe</v>
      </c>
    </row>
    <row r="886" spans="1:4">
      <c r="A886" s="18">
        <v>220</v>
      </c>
      <c r="B886" s="54" t="s">
        <v>250</v>
      </c>
      <c r="C886" s="58" t="str">
        <f>VLOOKUP(Table4[[#This Row],[iso_code]],iso_code!B:C,2,FALSE)</f>
        <v>GHA</v>
      </c>
      <c r="D886" s="18" t="str">
        <f>VLOOKUP(Table4[[#This Row],[iso_code]],iso_code!G:H,2,FALSE)</f>
        <v>Ghana</v>
      </c>
    </row>
    <row r="887" spans="1:4">
      <c r="A887" s="18">
        <v>221</v>
      </c>
      <c r="B887" s="54" t="s">
        <v>1215</v>
      </c>
      <c r="C887" s="58" t="str">
        <f>VLOOKUP(Table4[[#This Row],[iso_code]],iso_code!B:C,2,FALSE)</f>
        <v>NGA</v>
      </c>
      <c r="D887" s="18" t="str">
        <f>VLOOKUP(Table4[[#This Row],[iso_code]],iso_code!G:H,2,FALSE)</f>
        <v>Nigeria</v>
      </c>
    </row>
    <row r="888" spans="1:4">
      <c r="A888" s="18">
        <v>222</v>
      </c>
      <c r="B888" s="54" t="s">
        <v>842</v>
      </c>
      <c r="C888" s="58" t="str">
        <f>VLOOKUP(Table4[[#This Row],[iso_code]],iso_code!B:C,2,FALSE)</f>
        <v>TZA</v>
      </c>
      <c r="D888" s="18" t="str">
        <f>VLOOKUP(Table4[[#This Row],[iso_code]],iso_code!G:H,2,FALSE)</f>
        <v>Tanzania, United Republic of</v>
      </c>
    </row>
    <row r="889" spans="1:4">
      <c r="A889" s="18">
        <v>223</v>
      </c>
      <c r="B889" s="54" t="s">
        <v>790</v>
      </c>
      <c r="C889" s="58" t="str">
        <f>VLOOKUP(Table4[[#This Row],[iso_code]],iso_code!B:C,2,FALSE)</f>
        <v>DZA</v>
      </c>
      <c r="D889" s="18" t="str">
        <f>VLOOKUP(Table4[[#This Row],[iso_code]],iso_code!G:H,2,FALSE)</f>
        <v>Algeria</v>
      </c>
    </row>
    <row r="890" spans="1:4">
      <c r="A890" s="18">
        <v>224</v>
      </c>
      <c r="B890" s="54" t="s">
        <v>1215</v>
      </c>
      <c r="C890" s="58" t="str">
        <f>VLOOKUP(Table4[[#This Row],[iso_code]],iso_code!B:C,2,FALSE)</f>
        <v>NGA</v>
      </c>
      <c r="D890" s="18" t="str">
        <f>VLOOKUP(Table4[[#This Row],[iso_code]],iso_code!G:H,2,FALSE)</f>
        <v>Nigeria</v>
      </c>
    </row>
    <row r="891" spans="1:4">
      <c r="A891" s="18">
        <v>225</v>
      </c>
      <c r="B891" s="54" t="s">
        <v>1215</v>
      </c>
      <c r="C891" s="58" t="str">
        <f>VLOOKUP(Table4[[#This Row],[iso_code]],iso_code!B:C,2,FALSE)</f>
        <v>NGA</v>
      </c>
      <c r="D891" s="18" t="str">
        <f>VLOOKUP(Table4[[#This Row],[iso_code]],iso_code!G:H,2,FALSE)</f>
        <v>Nigeria</v>
      </c>
    </row>
    <row r="892" spans="1:4">
      <c r="A892" s="18">
        <v>226</v>
      </c>
      <c r="B892" s="54" t="s">
        <v>428</v>
      </c>
      <c r="C892" s="58" t="str">
        <f>VLOOKUP(Table4[[#This Row],[iso_code]],iso_code!B:C,2,FALSE)</f>
        <v>KEN</v>
      </c>
      <c r="D892" s="18" t="str">
        <f>VLOOKUP(Table4[[#This Row],[iso_code]],iso_code!G:H,2,FALSE)</f>
        <v>Kenya</v>
      </c>
    </row>
    <row r="893" spans="1:4">
      <c r="A893" s="18">
        <v>227</v>
      </c>
      <c r="B893" s="54" t="s">
        <v>840</v>
      </c>
      <c r="C893" s="58" t="str">
        <f>VLOOKUP(Table4[[#This Row],[iso_code]],iso_code!B:C,2,FALSE)</f>
        <v>EGY</v>
      </c>
      <c r="D893" s="18" t="str">
        <f>VLOOKUP(Table4[[#This Row],[iso_code]],iso_code!G:H,2,FALSE)</f>
        <v>Egypt</v>
      </c>
    </row>
    <row r="894" spans="1:4">
      <c r="A894" s="18">
        <v>228</v>
      </c>
      <c r="B894" s="54" t="s">
        <v>953</v>
      </c>
      <c r="C894" s="58" t="str">
        <f>VLOOKUP(Table4[[#This Row],[iso_code]],iso_code!B:C,2,FALSE)</f>
        <v>MUS</v>
      </c>
      <c r="D894" s="18" t="str">
        <f>VLOOKUP(Table4[[#This Row],[iso_code]],iso_code!G:H,2,FALSE)</f>
        <v>Mauritius</v>
      </c>
    </row>
    <row r="895" spans="1:4">
      <c r="A895" s="18">
        <v>229</v>
      </c>
      <c r="B895" s="54" t="s">
        <v>1657</v>
      </c>
      <c r="C895" s="58" t="str">
        <f>VLOOKUP(Table4[[#This Row],[iso_code]],iso_code!B:C,2,FALSE)</f>
        <v>SEN</v>
      </c>
      <c r="D895" s="18" t="str">
        <f>VLOOKUP(Table4[[#This Row],[iso_code]],iso_code!G:H,2,FALSE)</f>
        <v>Senegal</v>
      </c>
    </row>
    <row r="896" spans="1:4">
      <c r="A896" s="18">
        <v>230</v>
      </c>
      <c r="B896" s="54" t="s">
        <v>194</v>
      </c>
      <c r="C896" s="58" t="str">
        <f>VLOOKUP(Table4[[#This Row],[iso_code]],iso_code!B:C,2,FALSE)</f>
        <v>ETH</v>
      </c>
      <c r="D896" s="18" t="str">
        <f>VLOOKUP(Table4[[#This Row],[iso_code]],iso_code!G:H,2,FALSE)</f>
        <v>Ethiopia</v>
      </c>
    </row>
    <row r="897" spans="1:4">
      <c r="A897" s="18">
        <v>231</v>
      </c>
      <c r="B897" s="54" t="s">
        <v>1215</v>
      </c>
      <c r="C897" s="58" t="str">
        <f>VLOOKUP(Table4[[#This Row],[iso_code]],iso_code!B:C,2,FALSE)</f>
        <v>NGA</v>
      </c>
      <c r="D897" s="18" t="str">
        <f>VLOOKUP(Table4[[#This Row],[iso_code]],iso_code!G:H,2,FALSE)</f>
        <v>Nigeria</v>
      </c>
    </row>
    <row r="898" spans="1:4">
      <c r="A898" s="18">
        <v>232</v>
      </c>
      <c r="B898" s="54" t="s">
        <v>1215</v>
      </c>
      <c r="C898" s="58" t="str">
        <f>VLOOKUP(Table4[[#This Row],[iso_code]],iso_code!B:C,2,FALSE)</f>
        <v>NGA</v>
      </c>
      <c r="D898" s="18" t="str">
        <f>VLOOKUP(Table4[[#This Row],[iso_code]],iso_code!G:H,2,FALSE)</f>
        <v>Nigeria</v>
      </c>
    </row>
    <row r="899" spans="1:4">
      <c r="A899" s="18">
        <v>233</v>
      </c>
      <c r="B899" s="54" t="s">
        <v>1215</v>
      </c>
      <c r="C899" s="58" t="str">
        <f>VLOOKUP(Table4[[#This Row],[iso_code]],iso_code!B:C,2,FALSE)</f>
        <v>NGA</v>
      </c>
      <c r="D899" s="18" t="str">
        <f>VLOOKUP(Table4[[#This Row],[iso_code]],iso_code!G:H,2,FALSE)</f>
        <v>Nigeria</v>
      </c>
    </row>
    <row r="900" spans="1:4">
      <c r="A900" s="18">
        <v>234</v>
      </c>
      <c r="B900" s="54" t="s">
        <v>608</v>
      </c>
      <c r="C900" s="58" t="str">
        <f>VLOOKUP(Table4[[#This Row],[iso_code]],iso_code!B:C,2,FALSE)</f>
        <v>ZAF</v>
      </c>
      <c r="D900" s="18" t="str">
        <f>VLOOKUP(Table4[[#This Row],[iso_code]],iso_code!G:H,2,FALSE)</f>
        <v>South Africa</v>
      </c>
    </row>
    <row r="901" spans="1:4">
      <c r="A901" s="18">
        <v>235</v>
      </c>
      <c r="B901" s="54" t="s">
        <v>250</v>
      </c>
      <c r="C901" s="58" t="str">
        <f>VLOOKUP(Table4[[#This Row],[iso_code]],iso_code!B:C,2,FALSE)</f>
        <v>GHA</v>
      </c>
      <c r="D901" s="18" t="str">
        <f>VLOOKUP(Table4[[#This Row],[iso_code]],iso_code!G:H,2,FALSE)</f>
        <v>Ghana</v>
      </c>
    </row>
    <row r="902" spans="1:4">
      <c r="A902" s="18">
        <v>235</v>
      </c>
      <c r="B902" s="54" t="s">
        <v>285</v>
      </c>
      <c r="C902" s="58" t="str">
        <f>VLOOKUP(Table4[[#This Row],[iso_code]],iso_code!B:C,2,FALSE)</f>
        <v>CMR</v>
      </c>
      <c r="D902" s="18" t="str">
        <f>VLOOKUP(Table4[[#This Row],[iso_code]],iso_code!G:H,2,FALSE)</f>
        <v>Cameroon</v>
      </c>
    </row>
    <row r="903" spans="1:4">
      <c r="A903" s="18">
        <v>236</v>
      </c>
      <c r="B903" s="54" t="s">
        <v>1443</v>
      </c>
      <c r="C903" s="58" t="str">
        <f>VLOOKUP(Table4[[#This Row],[iso_code]],iso_code!B:C,2,FALSE)</f>
        <v>UGA</v>
      </c>
      <c r="D903" s="18" t="str">
        <f>VLOOKUP(Table4[[#This Row],[iso_code]],iso_code!G:H,2,FALSE)</f>
        <v>Uganda</v>
      </c>
    </row>
    <row r="904" spans="1:4">
      <c r="A904" s="18">
        <v>237</v>
      </c>
      <c r="B904" s="54" t="s">
        <v>509</v>
      </c>
      <c r="C904" s="58" t="str">
        <f>VLOOKUP(Table4[[#This Row],[iso_code]],iso_code!B:C,2,FALSE)</f>
        <v>MAR</v>
      </c>
      <c r="D904" s="18" t="str">
        <f>VLOOKUP(Table4[[#This Row],[iso_code]],iso_code!G:H,2,FALSE)</f>
        <v>Morocco</v>
      </c>
    </row>
    <row r="905" spans="1:4">
      <c r="A905" s="18">
        <v>238</v>
      </c>
      <c r="B905" s="54" t="s">
        <v>608</v>
      </c>
      <c r="C905" s="58" t="str">
        <f>VLOOKUP(Table4[[#This Row],[iso_code]],iso_code!B:C,2,FALSE)</f>
        <v>ZAF</v>
      </c>
      <c r="D905" s="18" t="str">
        <f>VLOOKUP(Table4[[#This Row],[iso_code]],iso_code!G:H,2,FALSE)</f>
        <v>South Africa</v>
      </c>
    </row>
    <row r="906" spans="1:4">
      <c r="A906" s="18">
        <v>239</v>
      </c>
      <c r="B906" s="54" t="s">
        <v>1215</v>
      </c>
      <c r="C906" s="58" t="str">
        <f>VLOOKUP(Table4[[#This Row],[iso_code]],iso_code!B:C,2,FALSE)</f>
        <v>NGA</v>
      </c>
      <c r="D906" s="18" t="str">
        <f>VLOOKUP(Table4[[#This Row],[iso_code]],iso_code!G:H,2,FALSE)</f>
        <v>Nigeria</v>
      </c>
    </row>
    <row r="907" spans="1:4">
      <c r="A907" s="18">
        <v>240</v>
      </c>
      <c r="B907" s="54" t="s">
        <v>509</v>
      </c>
      <c r="C907" s="58" t="str">
        <f>VLOOKUP(Table4[[#This Row],[iso_code]],iso_code!B:C,2,FALSE)</f>
        <v>MAR</v>
      </c>
      <c r="D907" s="18" t="str">
        <f>VLOOKUP(Table4[[#This Row],[iso_code]],iso_code!G:H,2,FALSE)</f>
        <v>Morocco</v>
      </c>
    </row>
    <row r="908" spans="1:4">
      <c r="A908" s="18">
        <v>241</v>
      </c>
      <c r="B908" s="54" t="s">
        <v>1215</v>
      </c>
      <c r="C908" s="58" t="str">
        <f>VLOOKUP(Table4[[#This Row],[iso_code]],iso_code!B:C,2,FALSE)</f>
        <v>NGA</v>
      </c>
      <c r="D908" s="18" t="str">
        <f>VLOOKUP(Table4[[#This Row],[iso_code]],iso_code!G:H,2,FALSE)</f>
        <v>Nigeria</v>
      </c>
    </row>
    <row r="909" spans="1:4">
      <c r="A909" s="18">
        <v>242</v>
      </c>
      <c r="B909" s="54" t="s">
        <v>840</v>
      </c>
      <c r="C909" s="58" t="str">
        <f>VLOOKUP(Table4[[#This Row],[iso_code]],iso_code!B:C,2,FALSE)</f>
        <v>EGY</v>
      </c>
      <c r="D909" s="18" t="str">
        <f>VLOOKUP(Table4[[#This Row],[iso_code]],iso_code!G:H,2,FALSE)</f>
        <v>Egypt</v>
      </c>
    </row>
    <row r="910" spans="1:4">
      <c r="A910" s="18">
        <v>243</v>
      </c>
      <c r="B910" s="54" t="s">
        <v>250</v>
      </c>
      <c r="C910" s="58" t="str">
        <f>VLOOKUP(Table4[[#This Row],[iso_code]],iso_code!B:C,2,FALSE)</f>
        <v>GHA</v>
      </c>
      <c r="D910" s="18" t="str">
        <f>VLOOKUP(Table4[[#This Row],[iso_code]],iso_code!G:H,2,FALSE)</f>
        <v>Ghana</v>
      </c>
    </row>
    <row r="911" spans="1:4">
      <c r="A911" s="18">
        <v>244</v>
      </c>
      <c r="B911" s="54" t="s">
        <v>1215</v>
      </c>
      <c r="C911" s="58" t="str">
        <f>VLOOKUP(Table4[[#This Row],[iso_code]],iso_code!B:C,2,FALSE)</f>
        <v>NGA</v>
      </c>
      <c r="D911" s="18" t="str">
        <f>VLOOKUP(Table4[[#This Row],[iso_code]],iso_code!G:H,2,FALSE)</f>
        <v>Nigeria</v>
      </c>
    </row>
    <row r="912" spans="1:4">
      <c r="A912" s="18">
        <v>245</v>
      </c>
      <c r="B912" s="54" t="s">
        <v>1215</v>
      </c>
      <c r="C912" s="58" t="str">
        <f>VLOOKUP(Table4[[#This Row],[iso_code]],iso_code!B:C,2,FALSE)</f>
        <v>NGA</v>
      </c>
      <c r="D912" s="18" t="str">
        <f>VLOOKUP(Table4[[#This Row],[iso_code]],iso_code!G:H,2,FALSE)</f>
        <v>Nigeria</v>
      </c>
    </row>
    <row r="913" spans="1:4">
      <c r="A913" s="18">
        <v>246</v>
      </c>
      <c r="B913" s="54" t="s">
        <v>2157</v>
      </c>
      <c r="C913" s="58" t="str">
        <f>VLOOKUP(Table4[[#This Row],[iso_code]],iso_code!B:C,2,FALSE)</f>
        <v>CIV</v>
      </c>
      <c r="D913" s="18" t="str">
        <f>VLOOKUP(Table4[[#This Row],[iso_code]],iso_code!G:H,2,FALSE)</f>
        <v>Côte d'Ivoire</v>
      </c>
    </row>
    <row r="914" spans="1:4">
      <c r="A914" s="18">
        <v>247</v>
      </c>
      <c r="B914" s="54" t="s">
        <v>2165</v>
      </c>
      <c r="C914" s="58" t="str">
        <f>VLOOKUP(Table4[[#This Row],[iso_code]],iso_code!B:C,2,FALSE)</f>
        <v>SOM</v>
      </c>
      <c r="D914" s="18" t="str">
        <f>VLOOKUP(Table4[[#This Row],[iso_code]],iso_code!G:H,2,FALSE)</f>
        <v>Somalia</v>
      </c>
    </row>
    <row r="915" spans="1:4">
      <c r="A915" s="18">
        <v>248</v>
      </c>
      <c r="B915" s="54" t="s">
        <v>2162</v>
      </c>
      <c r="C915" s="58" t="str">
        <f>VLOOKUP(Table4[[#This Row],[iso_code]],iso_code!B:C,2,FALSE)</f>
        <v>RWA</v>
      </c>
      <c r="D915" s="18" t="str">
        <f>VLOOKUP(Table4[[#This Row],[iso_code]],iso_code!G:H,2,FALSE)</f>
        <v>Rwanda</v>
      </c>
    </row>
    <row r="916" spans="1:4">
      <c r="A916" s="18">
        <v>249</v>
      </c>
      <c r="B916" s="54" t="s">
        <v>1147</v>
      </c>
      <c r="C916" s="58" t="str">
        <f>VLOOKUP(Table4[[#This Row],[iso_code]],iso_code!B:C,2,FALSE)</f>
        <v>MWI</v>
      </c>
      <c r="D916" s="18" t="str">
        <f>VLOOKUP(Table4[[#This Row],[iso_code]],iso_code!G:H,2,FALSE)</f>
        <v>Malawi</v>
      </c>
    </row>
    <row r="917" spans="1:4">
      <c r="A917" s="18">
        <v>250</v>
      </c>
      <c r="B917" s="54" t="s">
        <v>840</v>
      </c>
      <c r="C917" s="58" t="str">
        <f>VLOOKUP(Table4[[#This Row],[iso_code]],iso_code!B:C,2,FALSE)</f>
        <v>EGY</v>
      </c>
      <c r="D917" s="18" t="str">
        <f>VLOOKUP(Table4[[#This Row],[iso_code]],iso_code!G:H,2,FALSE)</f>
        <v>Egypt</v>
      </c>
    </row>
    <row r="918" spans="1:4">
      <c r="A918" s="18">
        <v>251</v>
      </c>
      <c r="B918" s="54" t="s">
        <v>2143</v>
      </c>
      <c r="C918" s="58" t="str">
        <f>VLOOKUP(Table4[[#This Row],[iso_code]],iso_code!B:C,2,FALSE)</f>
        <v>AGO</v>
      </c>
      <c r="D918" s="18" t="str">
        <f>VLOOKUP(Table4[[#This Row],[iso_code]],iso_code!G:H,2,FALSE)</f>
        <v>Angola</v>
      </c>
    </row>
    <row r="919" spans="1:4">
      <c r="A919" s="18">
        <v>251</v>
      </c>
      <c r="B919" s="54" t="s">
        <v>2145</v>
      </c>
      <c r="C919" s="58" t="str">
        <f>VLOOKUP(Table4[[#This Row],[iso_code]],iso_code!B:C,2,FALSE)</f>
        <v>BFA</v>
      </c>
      <c r="D919" s="18" t="str">
        <f>VLOOKUP(Table4[[#This Row],[iso_code]],iso_code!G:H,2,FALSE)</f>
        <v>Burkina Faso</v>
      </c>
    </row>
    <row r="920" spans="1:4">
      <c r="A920" s="18">
        <v>251</v>
      </c>
      <c r="B920" s="54" t="s">
        <v>2146</v>
      </c>
      <c r="C920" s="58" t="str">
        <f>VLOOKUP(Table4[[#This Row],[iso_code]],iso_code!B:C,2,FALSE)</f>
        <v>BDI</v>
      </c>
      <c r="D920" s="18" t="str">
        <f>VLOOKUP(Table4[[#This Row],[iso_code]],iso_code!G:H,2,FALSE)</f>
        <v>Burundi</v>
      </c>
    </row>
    <row r="921" spans="1:4">
      <c r="A921" s="18">
        <v>251</v>
      </c>
      <c r="B921" s="54" t="s">
        <v>2144</v>
      </c>
      <c r="C921" s="58" t="str">
        <f>VLOOKUP(Table4[[#This Row],[iso_code]],iso_code!B:C,2,FALSE)</f>
        <v>BEN</v>
      </c>
      <c r="D921" s="18" t="str">
        <f>VLOOKUP(Table4[[#This Row],[iso_code]],iso_code!G:H,2,FALSE)</f>
        <v>Benin</v>
      </c>
    </row>
    <row r="922" spans="1:4">
      <c r="A922" s="18">
        <v>251</v>
      </c>
      <c r="B922" s="54" t="s">
        <v>1787</v>
      </c>
      <c r="C922" s="58" t="str">
        <f>VLOOKUP(Table4[[#This Row],[iso_code]],iso_code!B:C,2,FALSE)</f>
        <v>BWA</v>
      </c>
      <c r="D922" s="18" t="str">
        <f>VLOOKUP(Table4[[#This Row],[iso_code]],iso_code!G:H,2,FALSE)</f>
        <v>Botswana</v>
      </c>
    </row>
    <row r="923" spans="1:4">
      <c r="A923" s="18">
        <v>251</v>
      </c>
      <c r="B923" s="54" t="s">
        <v>1976</v>
      </c>
      <c r="C923" s="58" t="str">
        <f>VLOOKUP(Table4[[#This Row],[iso_code]],iso_code!B:C,2,FALSE)</f>
        <v>COD</v>
      </c>
      <c r="D923" s="18" t="str">
        <f>VLOOKUP(Table4[[#This Row],[iso_code]],iso_code!G:H,2,FALSE)</f>
        <v>Congo (the Democratic Republic of the)</v>
      </c>
    </row>
    <row r="924" spans="1:4">
      <c r="A924" s="18">
        <v>251</v>
      </c>
      <c r="B924" s="54" t="s">
        <v>1632</v>
      </c>
      <c r="C924" s="58" t="str">
        <f>VLOOKUP(Table4[[#This Row],[iso_code]],iso_code!B:C,2,FALSE)</f>
        <v>CAF</v>
      </c>
      <c r="D924" s="18" t="str">
        <f>VLOOKUP(Table4[[#This Row],[iso_code]],iso_code!G:H,2,FALSE)</f>
        <v>Central African Republic (the)</v>
      </c>
    </row>
    <row r="925" spans="1:4">
      <c r="A925" s="18">
        <v>251</v>
      </c>
      <c r="B925" s="54" t="s">
        <v>2149</v>
      </c>
      <c r="C925" s="58" t="str">
        <f>VLOOKUP(Table4[[#This Row],[iso_code]],iso_code!B:C,2,FALSE)</f>
        <v>COG</v>
      </c>
      <c r="D925" s="18" t="str">
        <f>VLOOKUP(Table4[[#This Row],[iso_code]],iso_code!G:H,2,FALSE)</f>
        <v>Congo (the)</v>
      </c>
    </row>
    <row r="926" spans="1:4">
      <c r="A926" s="18">
        <v>251</v>
      </c>
      <c r="B926" s="54" t="s">
        <v>2157</v>
      </c>
      <c r="C926" s="58" t="str">
        <f>VLOOKUP(Table4[[#This Row],[iso_code]],iso_code!B:C,2,FALSE)</f>
        <v>CIV</v>
      </c>
      <c r="D926" s="18" t="str">
        <f>VLOOKUP(Table4[[#This Row],[iso_code]],iso_code!G:H,2,FALSE)</f>
        <v>Côte d'Ivoire</v>
      </c>
    </row>
    <row r="927" spans="1:4">
      <c r="A927" s="18">
        <v>251</v>
      </c>
      <c r="B927" s="54" t="s">
        <v>285</v>
      </c>
      <c r="C927" s="58" t="str">
        <f>VLOOKUP(Table4[[#This Row],[iso_code]],iso_code!B:C,2,FALSE)</f>
        <v>CMR</v>
      </c>
      <c r="D927" s="18" t="str">
        <f>VLOOKUP(Table4[[#This Row],[iso_code]],iso_code!G:H,2,FALSE)</f>
        <v>Cameroon</v>
      </c>
    </row>
    <row r="928" spans="1:4">
      <c r="A928" s="18">
        <v>251</v>
      </c>
      <c r="B928" s="54" t="s">
        <v>1606</v>
      </c>
      <c r="C928" s="58" t="str">
        <f>VLOOKUP(Table4[[#This Row],[iso_code]],iso_code!B:C,2,FALSE)</f>
        <v>CPV</v>
      </c>
      <c r="D928" s="18" t="str">
        <f>VLOOKUP(Table4[[#This Row],[iso_code]],iso_code!G:H,2,FALSE)</f>
        <v>Cabo Verde</v>
      </c>
    </row>
    <row r="929" spans="1:4">
      <c r="A929" s="18">
        <v>251</v>
      </c>
      <c r="B929" s="54" t="s">
        <v>2150</v>
      </c>
      <c r="C929" s="58" t="str">
        <f>VLOOKUP(Table4[[#This Row],[iso_code]],iso_code!B:C,2,FALSE)</f>
        <v>DJI</v>
      </c>
      <c r="D929" s="18" t="str">
        <f>VLOOKUP(Table4[[#This Row],[iso_code]],iso_code!G:H,2,FALSE)</f>
        <v>Djibouti</v>
      </c>
    </row>
    <row r="930" spans="1:4">
      <c r="A930" s="18">
        <v>251</v>
      </c>
      <c r="B930" s="54" t="s">
        <v>790</v>
      </c>
      <c r="C930" s="58" t="str">
        <f>VLOOKUP(Table4[[#This Row],[iso_code]],iso_code!B:C,2,FALSE)</f>
        <v>DZA</v>
      </c>
      <c r="D930" s="18" t="str">
        <f>VLOOKUP(Table4[[#This Row],[iso_code]],iso_code!G:H,2,FALSE)</f>
        <v>Algeria</v>
      </c>
    </row>
    <row r="931" spans="1:4">
      <c r="A931" s="18">
        <v>251</v>
      </c>
      <c r="B931" s="54" t="s">
        <v>840</v>
      </c>
      <c r="C931" s="58" t="str">
        <f>VLOOKUP(Table4[[#This Row],[iso_code]],iso_code!B:C,2,FALSE)</f>
        <v>EGY</v>
      </c>
      <c r="D931" s="18" t="str">
        <f>VLOOKUP(Table4[[#This Row],[iso_code]],iso_code!G:H,2,FALSE)</f>
        <v>Egypt</v>
      </c>
    </row>
    <row r="932" spans="1:4">
      <c r="A932" s="18">
        <v>251</v>
      </c>
      <c r="B932" s="54" t="s">
        <v>2152</v>
      </c>
      <c r="C932" s="58" t="str">
        <f>VLOOKUP(Table4[[#This Row],[iso_code]],iso_code!B:C,2,FALSE)</f>
        <v>ERI</v>
      </c>
      <c r="D932" s="18" t="str">
        <f>VLOOKUP(Table4[[#This Row],[iso_code]],iso_code!G:H,2,FALSE)</f>
        <v>Eritrea</v>
      </c>
    </row>
    <row r="933" spans="1:4">
      <c r="A933" s="18">
        <v>251</v>
      </c>
      <c r="B933" s="54" t="s">
        <v>194</v>
      </c>
      <c r="C933" s="58" t="str">
        <f>VLOOKUP(Table4[[#This Row],[iso_code]],iso_code!B:C,2,FALSE)</f>
        <v>ETH</v>
      </c>
      <c r="D933" s="18" t="str">
        <f>VLOOKUP(Table4[[#This Row],[iso_code]],iso_code!G:H,2,FALSE)</f>
        <v>Ethiopia</v>
      </c>
    </row>
    <row r="934" spans="1:4">
      <c r="A934" s="18">
        <v>251</v>
      </c>
      <c r="B934" s="54" t="s">
        <v>2153</v>
      </c>
      <c r="C934" s="58" t="str">
        <f>VLOOKUP(Table4[[#This Row],[iso_code]],iso_code!B:C,2,FALSE)</f>
        <v>GAB</v>
      </c>
      <c r="D934" s="18" t="str">
        <f>VLOOKUP(Table4[[#This Row],[iso_code]],iso_code!G:H,2,FALSE)</f>
        <v>Gabon</v>
      </c>
    </row>
    <row r="935" spans="1:4">
      <c r="A935" s="18">
        <v>251</v>
      </c>
      <c r="B935" s="54" t="s">
        <v>250</v>
      </c>
      <c r="C935" s="58" t="str">
        <f>VLOOKUP(Table4[[#This Row],[iso_code]],iso_code!B:C,2,FALSE)</f>
        <v>GHA</v>
      </c>
      <c r="D935" s="18" t="str">
        <f>VLOOKUP(Table4[[#This Row],[iso_code]],iso_code!G:H,2,FALSE)</f>
        <v>Ghana</v>
      </c>
    </row>
    <row r="936" spans="1:4">
      <c r="A936" s="18">
        <v>251</v>
      </c>
      <c r="B936" s="54" t="s">
        <v>2154</v>
      </c>
      <c r="C936" s="58" t="str">
        <f>VLOOKUP(Table4[[#This Row],[iso_code]],iso_code!B:C,2,FALSE)</f>
        <v>GMB</v>
      </c>
      <c r="D936" s="18" t="str">
        <f>VLOOKUP(Table4[[#This Row],[iso_code]],iso_code!G:H,2,FALSE)</f>
        <v>Gambia (the)</v>
      </c>
    </row>
    <row r="937" spans="1:4">
      <c r="A937" s="18">
        <v>251</v>
      </c>
      <c r="B937" s="54" t="s">
        <v>2155</v>
      </c>
      <c r="C937" s="58" t="str">
        <f>VLOOKUP(Table4[[#This Row],[iso_code]],iso_code!B:C,2,FALSE)</f>
        <v>GIN</v>
      </c>
      <c r="D937" s="18" t="str">
        <f>VLOOKUP(Table4[[#This Row],[iso_code]],iso_code!G:H,2,FALSE)</f>
        <v>Guinea</v>
      </c>
    </row>
    <row r="938" spans="1:4">
      <c r="A938" s="18">
        <v>251</v>
      </c>
      <c r="B938" s="54" t="s">
        <v>2151</v>
      </c>
      <c r="C938" s="58" t="str">
        <f>VLOOKUP(Table4[[#This Row],[iso_code]],iso_code!B:C,2,FALSE)</f>
        <v>GNQ</v>
      </c>
      <c r="D938" s="18" t="str">
        <f>VLOOKUP(Table4[[#This Row],[iso_code]],iso_code!G:H,2,FALSE)</f>
        <v>Equatorial Guinea</v>
      </c>
    </row>
    <row r="939" spans="1:4">
      <c r="A939" s="18">
        <v>251</v>
      </c>
      <c r="B939" s="54" t="s">
        <v>2156</v>
      </c>
      <c r="C939" s="58" t="str">
        <f>VLOOKUP(Table4[[#This Row],[iso_code]],iso_code!B:C,2,FALSE)</f>
        <v>GNB</v>
      </c>
      <c r="D939" s="18" t="str">
        <f>VLOOKUP(Table4[[#This Row],[iso_code]],iso_code!G:H,2,FALSE)</f>
        <v>Guinea-Bissau</v>
      </c>
    </row>
    <row r="940" spans="1:4">
      <c r="A940" s="18">
        <v>251</v>
      </c>
      <c r="B940" s="54" t="s">
        <v>428</v>
      </c>
      <c r="C940" s="58" t="str">
        <f>VLOOKUP(Table4[[#This Row],[iso_code]],iso_code!B:C,2,FALSE)</f>
        <v>KEN</v>
      </c>
      <c r="D940" s="18" t="str">
        <f>VLOOKUP(Table4[[#This Row],[iso_code]],iso_code!G:H,2,FALSE)</f>
        <v>Kenya</v>
      </c>
    </row>
    <row r="941" spans="1:4">
      <c r="A941" s="18">
        <v>251</v>
      </c>
      <c r="B941" s="54" t="s">
        <v>2148</v>
      </c>
      <c r="C941" s="58" t="str">
        <f>VLOOKUP(Table4[[#This Row],[iso_code]],iso_code!B:C,2,FALSE)</f>
        <v>COM</v>
      </c>
      <c r="D941" s="18" t="str">
        <f>VLOOKUP(Table4[[#This Row],[iso_code]],iso_code!G:H,2,FALSE)</f>
        <v>Comoros (the)</v>
      </c>
    </row>
    <row r="942" spans="1:4">
      <c r="A942" s="18">
        <v>251</v>
      </c>
      <c r="B942" s="54" t="s">
        <v>2159</v>
      </c>
      <c r="C942" s="58" t="str">
        <f>VLOOKUP(Table4[[#This Row],[iso_code]],iso_code!B:C,2,FALSE)</f>
        <v>LBR</v>
      </c>
      <c r="D942" s="18" t="str">
        <f>VLOOKUP(Table4[[#This Row],[iso_code]],iso_code!G:H,2,FALSE)</f>
        <v>Liberia</v>
      </c>
    </row>
    <row r="943" spans="1:4">
      <c r="A943" s="18">
        <v>251</v>
      </c>
      <c r="B943" s="54" t="s">
        <v>2158</v>
      </c>
      <c r="C943" s="58" t="str">
        <f>VLOOKUP(Table4[[#This Row],[iso_code]],iso_code!B:C,2,FALSE)</f>
        <v>LSO</v>
      </c>
      <c r="D943" s="18" t="str">
        <f>VLOOKUP(Table4[[#This Row],[iso_code]],iso_code!G:H,2,FALSE)</f>
        <v>Lesotho</v>
      </c>
    </row>
    <row r="944" spans="1:4">
      <c r="A944" s="18">
        <v>251</v>
      </c>
      <c r="B944" s="54" t="s">
        <v>1944</v>
      </c>
      <c r="C944" s="58" t="str">
        <f>VLOOKUP(Table4[[#This Row],[iso_code]],iso_code!B:C,2,FALSE)</f>
        <v>LBY</v>
      </c>
      <c r="D944" s="18" t="str">
        <f>VLOOKUP(Table4[[#This Row],[iso_code]],iso_code!G:H,2,FALSE)</f>
        <v>Libya</v>
      </c>
    </row>
    <row r="945" spans="1:4">
      <c r="A945" s="18">
        <v>251</v>
      </c>
      <c r="B945" s="54" t="s">
        <v>509</v>
      </c>
      <c r="C945" s="58" t="str">
        <f>VLOOKUP(Table4[[#This Row],[iso_code]],iso_code!B:C,2,FALSE)</f>
        <v>MAR</v>
      </c>
      <c r="D945" s="18" t="str">
        <f>VLOOKUP(Table4[[#This Row],[iso_code]],iso_code!G:H,2,FALSE)</f>
        <v>Morocco</v>
      </c>
    </row>
    <row r="946" spans="1:4">
      <c r="A946" s="18">
        <v>251</v>
      </c>
      <c r="B946" s="54" t="s">
        <v>2160</v>
      </c>
      <c r="C946" s="58" t="str">
        <f>VLOOKUP(Table4[[#This Row],[iso_code]],iso_code!B:C,2,FALSE)</f>
        <v>MDG</v>
      </c>
      <c r="D946" s="18" t="str">
        <f>VLOOKUP(Table4[[#This Row],[iso_code]],iso_code!G:H,2,FALSE)</f>
        <v>Madagascar</v>
      </c>
    </row>
    <row r="947" spans="1:4">
      <c r="A947" s="18">
        <v>251</v>
      </c>
      <c r="B947" s="54" t="s">
        <v>2161</v>
      </c>
      <c r="C947" s="58" t="str">
        <f>VLOOKUP(Table4[[#This Row],[iso_code]],iso_code!B:C,2,FALSE)</f>
        <v>MLI</v>
      </c>
      <c r="D947" s="18" t="str">
        <f>VLOOKUP(Table4[[#This Row],[iso_code]],iso_code!G:H,2,FALSE)</f>
        <v>Mali</v>
      </c>
    </row>
    <row r="948" spans="1:4">
      <c r="A948" s="18">
        <v>251</v>
      </c>
      <c r="B948" s="54" t="s">
        <v>2062</v>
      </c>
      <c r="C948" s="58" t="str">
        <f>VLOOKUP(Table4[[#This Row],[iso_code]],iso_code!B:C,2,FALSE)</f>
        <v>MRT</v>
      </c>
      <c r="D948" s="18" t="str">
        <f>VLOOKUP(Table4[[#This Row],[iso_code]],iso_code!G:H,2,FALSE)</f>
        <v>Mauritania</v>
      </c>
    </row>
    <row r="949" spans="1:4">
      <c r="A949" s="18">
        <v>251</v>
      </c>
      <c r="B949" s="54" t="s">
        <v>953</v>
      </c>
      <c r="C949" s="58" t="str">
        <f>VLOOKUP(Table4[[#This Row],[iso_code]],iso_code!B:C,2,FALSE)</f>
        <v>MUS</v>
      </c>
      <c r="D949" s="18" t="str">
        <f>VLOOKUP(Table4[[#This Row],[iso_code]],iso_code!G:H,2,FALSE)</f>
        <v>Mauritius</v>
      </c>
    </row>
    <row r="950" spans="1:4">
      <c r="A950" s="18">
        <v>251</v>
      </c>
      <c r="B950" s="54" t="s">
        <v>1147</v>
      </c>
      <c r="C950" s="58" t="str">
        <f>VLOOKUP(Table4[[#This Row],[iso_code]],iso_code!B:C,2,FALSE)</f>
        <v>MWI</v>
      </c>
      <c r="D950" s="18" t="str">
        <f>VLOOKUP(Table4[[#This Row],[iso_code]],iso_code!G:H,2,FALSE)</f>
        <v>Malawi</v>
      </c>
    </row>
    <row r="951" spans="1:4">
      <c r="A951" s="18">
        <v>251</v>
      </c>
      <c r="B951" s="54" t="s">
        <v>1431</v>
      </c>
      <c r="C951" s="58" t="str">
        <f>VLOOKUP(Table4[[#This Row],[iso_code]],iso_code!B:C,2,FALSE)</f>
        <v>MOZ</v>
      </c>
      <c r="D951" s="18" t="str">
        <f>VLOOKUP(Table4[[#This Row],[iso_code]],iso_code!G:H,2,FALSE)</f>
        <v>Mozambique</v>
      </c>
    </row>
    <row r="952" spans="1:4">
      <c r="A952" s="18">
        <v>251</v>
      </c>
      <c r="B952" s="54" t="s">
        <v>2022</v>
      </c>
      <c r="C952" s="58" t="str">
        <f>VLOOKUP(Table4[[#This Row],[iso_code]],iso_code!B:C,2,FALSE)</f>
        <v>NAM</v>
      </c>
      <c r="D952" s="18" t="str">
        <f>VLOOKUP(Table4[[#This Row],[iso_code]],iso_code!G:H,2,FALSE)</f>
        <v>Namibia</v>
      </c>
    </row>
    <row r="953" spans="1:4">
      <c r="A953" s="18">
        <v>251</v>
      </c>
      <c r="B953" s="54" t="s">
        <v>988</v>
      </c>
      <c r="C953" s="58" t="str">
        <f>VLOOKUP(Table4[[#This Row],[iso_code]],iso_code!B:C,2,FALSE)</f>
        <v>NER</v>
      </c>
      <c r="D953" s="18" t="str">
        <f>VLOOKUP(Table4[[#This Row],[iso_code]],iso_code!G:H,2,FALSE)</f>
        <v>Niger (the)</v>
      </c>
    </row>
    <row r="954" spans="1:4">
      <c r="A954" s="18">
        <v>251</v>
      </c>
      <c r="B954" s="54" t="s">
        <v>1215</v>
      </c>
      <c r="C954" s="58" t="str">
        <f>VLOOKUP(Table4[[#This Row],[iso_code]],iso_code!B:C,2,FALSE)</f>
        <v>NGA</v>
      </c>
      <c r="D954" s="18" t="str">
        <f>VLOOKUP(Table4[[#This Row],[iso_code]],iso_code!G:H,2,FALSE)</f>
        <v>Nigeria</v>
      </c>
    </row>
    <row r="955" spans="1:4">
      <c r="A955" s="18">
        <v>251</v>
      </c>
      <c r="B955" s="54" t="s">
        <v>2162</v>
      </c>
      <c r="C955" s="58" t="str">
        <f>VLOOKUP(Table4[[#This Row],[iso_code]],iso_code!B:C,2,FALSE)</f>
        <v>RWA</v>
      </c>
      <c r="D955" s="18" t="str">
        <f>VLOOKUP(Table4[[#This Row],[iso_code]],iso_code!G:H,2,FALSE)</f>
        <v>Rwanda</v>
      </c>
    </row>
    <row r="956" spans="1:4">
      <c r="A956" s="18">
        <v>251</v>
      </c>
      <c r="B956" s="54" t="s">
        <v>2164</v>
      </c>
      <c r="C956" s="58" t="str">
        <f>VLOOKUP(Table4[[#This Row],[iso_code]],iso_code!B:C,2,FALSE)</f>
        <v>SYC</v>
      </c>
      <c r="D956" s="18" t="str">
        <f>VLOOKUP(Table4[[#This Row],[iso_code]],iso_code!G:H,2,FALSE)</f>
        <v>Seychelles</v>
      </c>
    </row>
    <row r="957" spans="1:4">
      <c r="A957" s="18">
        <v>251</v>
      </c>
      <c r="B957" s="54" t="s">
        <v>2167</v>
      </c>
      <c r="C957" s="58" t="str">
        <f>VLOOKUP(Table4[[#This Row],[iso_code]],iso_code!B:C,2,FALSE)</f>
        <v>SDN</v>
      </c>
      <c r="D957" s="18" t="str">
        <f>VLOOKUP(Table4[[#This Row],[iso_code]],iso_code!G:H,2,FALSE)</f>
        <v>Sudan (the)</v>
      </c>
    </row>
    <row r="958" spans="1:4">
      <c r="A958" s="18">
        <v>251</v>
      </c>
      <c r="B958" s="54" t="s">
        <v>2046</v>
      </c>
      <c r="C958" s="58" t="str">
        <f>VLOOKUP(Table4[[#This Row],[iso_code]],iso_code!B:C,2,FALSE)</f>
        <v>SLE</v>
      </c>
      <c r="D958" s="18" t="str">
        <f>VLOOKUP(Table4[[#This Row],[iso_code]],iso_code!G:H,2,FALSE)</f>
        <v>Sierra Leone</v>
      </c>
    </row>
    <row r="959" spans="1:4">
      <c r="A959" s="18">
        <v>251</v>
      </c>
      <c r="B959" s="54" t="s">
        <v>1657</v>
      </c>
      <c r="C959" s="58" t="str">
        <f>VLOOKUP(Table4[[#This Row],[iso_code]],iso_code!B:C,2,FALSE)</f>
        <v>SEN</v>
      </c>
      <c r="D959" s="18" t="str">
        <f>VLOOKUP(Table4[[#This Row],[iso_code]],iso_code!G:H,2,FALSE)</f>
        <v>Senegal</v>
      </c>
    </row>
    <row r="960" spans="1:4">
      <c r="A960" s="18">
        <v>251</v>
      </c>
      <c r="B960" s="54" t="s">
        <v>2165</v>
      </c>
      <c r="C960" s="58" t="str">
        <f>VLOOKUP(Table4[[#This Row],[iso_code]],iso_code!B:C,2,FALSE)</f>
        <v>SOM</v>
      </c>
      <c r="D960" s="18" t="str">
        <f>VLOOKUP(Table4[[#This Row],[iso_code]],iso_code!G:H,2,FALSE)</f>
        <v>Somalia</v>
      </c>
    </row>
    <row r="961" spans="1:4">
      <c r="A961" s="18">
        <v>251</v>
      </c>
      <c r="B961" s="54" t="s">
        <v>2166</v>
      </c>
      <c r="C961" s="58" t="str">
        <f>VLOOKUP(Table4[[#This Row],[iso_code]],iso_code!B:C,2,FALSE)</f>
        <v>SSD</v>
      </c>
      <c r="D961" s="18" t="str">
        <f>VLOOKUP(Table4[[#This Row],[iso_code]],iso_code!G:H,2,FALSE)</f>
        <v>South Sudan</v>
      </c>
    </row>
    <row r="962" spans="1:4">
      <c r="A962" s="18">
        <v>251</v>
      </c>
      <c r="B962" s="54" t="s">
        <v>2163</v>
      </c>
      <c r="C962" s="58" t="str">
        <f>VLOOKUP(Table4[[#This Row],[iso_code]],iso_code!B:C,2,FALSE)</f>
        <v>STP</v>
      </c>
      <c r="D962" s="18" t="str">
        <f>VLOOKUP(Table4[[#This Row],[iso_code]],iso_code!G:H,2,FALSE)</f>
        <v>Sao Tome and Principe</v>
      </c>
    </row>
    <row r="963" spans="1:4">
      <c r="A963" s="18">
        <v>251</v>
      </c>
      <c r="B963" s="54" t="s">
        <v>2168</v>
      </c>
      <c r="C963" s="58" t="str">
        <f>VLOOKUP(Table4[[#This Row],[iso_code]],iso_code!B:C,2,FALSE)</f>
        <v>SWZ</v>
      </c>
      <c r="D963" s="18" t="str">
        <f>VLOOKUP(Table4[[#This Row],[iso_code]],iso_code!G:H,2,FALSE)</f>
        <v>Eswatini</v>
      </c>
    </row>
    <row r="964" spans="1:4">
      <c r="A964" s="18">
        <v>251</v>
      </c>
      <c r="B964" s="54" t="s">
        <v>2147</v>
      </c>
      <c r="C964" s="58" t="str">
        <f>VLOOKUP(Table4[[#This Row],[iso_code]],iso_code!B:C,2,FALSE)</f>
        <v>TCD</v>
      </c>
      <c r="D964" s="18" t="str">
        <f>VLOOKUP(Table4[[#This Row],[iso_code]],iso_code!G:H,2,FALSE)</f>
        <v>Chad</v>
      </c>
    </row>
    <row r="965" spans="1:4">
      <c r="A965" s="18">
        <v>251</v>
      </c>
      <c r="B965" s="54" t="s">
        <v>1968</v>
      </c>
      <c r="C965" s="58" t="str">
        <f>VLOOKUP(Table4[[#This Row],[iso_code]],iso_code!B:C,2,FALSE)</f>
        <v>TGO</v>
      </c>
      <c r="D965" s="18" t="str">
        <f>VLOOKUP(Table4[[#This Row],[iso_code]],iso_code!G:H,2,FALSE)</f>
        <v>Togo</v>
      </c>
    </row>
    <row r="966" spans="1:4">
      <c r="A966" s="18">
        <v>251</v>
      </c>
      <c r="B966" s="54" t="s">
        <v>935</v>
      </c>
      <c r="C966" s="58" t="str">
        <f>VLOOKUP(Table4[[#This Row],[iso_code]],iso_code!B:C,2,FALSE)</f>
        <v>TUN</v>
      </c>
      <c r="D966" s="18" t="str">
        <f>VLOOKUP(Table4[[#This Row],[iso_code]],iso_code!G:H,2,FALSE)</f>
        <v>Tunisia</v>
      </c>
    </row>
    <row r="967" spans="1:4">
      <c r="A967" s="18">
        <v>251</v>
      </c>
      <c r="B967" s="54" t="s">
        <v>842</v>
      </c>
      <c r="C967" s="58" t="str">
        <f>VLOOKUP(Table4[[#This Row],[iso_code]],iso_code!B:C,2,FALSE)</f>
        <v>TZA</v>
      </c>
      <c r="D967" s="18" t="str">
        <f>VLOOKUP(Table4[[#This Row],[iso_code]],iso_code!G:H,2,FALSE)</f>
        <v>Tanzania, United Republic of</v>
      </c>
    </row>
    <row r="968" spans="1:4">
      <c r="A968" s="18">
        <v>251</v>
      </c>
      <c r="B968" s="54" t="s">
        <v>1443</v>
      </c>
      <c r="C968" s="58" t="str">
        <f>VLOOKUP(Table4[[#This Row],[iso_code]],iso_code!B:C,2,FALSE)</f>
        <v>UGA</v>
      </c>
      <c r="D968" s="18" t="str">
        <f>VLOOKUP(Table4[[#This Row],[iso_code]],iso_code!G:H,2,FALSE)</f>
        <v>Uganda</v>
      </c>
    </row>
    <row r="969" spans="1:4">
      <c r="A969" s="18">
        <v>251</v>
      </c>
      <c r="B969" s="54" t="s">
        <v>608</v>
      </c>
      <c r="C969" s="58" t="str">
        <f>VLOOKUP(Table4[[#This Row],[iso_code]],iso_code!B:C,2,FALSE)</f>
        <v>ZAF</v>
      </c>
      <c r="D969" s="18" t="str">
        <f>VLOOKUP(Table4[[#This Row],[iso_code]],iso_code!G:H,2,FALSE)</f>
        <v>South Africa</v>
      </c>
    </row>
    <row r="970" spans="1:4">
      <c r="A970" s="18">
        <v>251</v>
      </c>
      <c r="B970" s="54" t="s">
        <v>737</v>
      </c>
      <c r="C970" s="58" t="str">
        <f>VLOOKUP(Table4[[#This Row],[iso_code]],iso_code!B:C,2,FALSE)</f>
        <v>ZMB</v>
      </c>
      <c r="D970" s="18" t="str">
        <f>VLOOKUP(Table4[[#This Row],[iso_code]],iso_code!G:H,2,FALSE)</f>
        <v>Zambia</v>
      </c>
    </row>
    <row r="971" spans="1:4">
      <c r="A971" s="18">
        <v>251</v>
      </c>
      <c r="B971" s="54" t="s">
        <v>2169</v>
      </c>
      <c r="C971" s="58" t="str">
        <f>VLOOKUP(Table4[[#This Row],[iso_code]],iso_code!B:C,2,FALSE)</f>
        <v>ZWE</v>
      </c>
      <c r="D971" s="18" t="str">
        <f>VLOOKUP(Table4[[#This Row],[iso_code]],iso_code!G:H,2,FALSE)</f>
        <v>Zimbabwe</v>
      </c>
    </row>
    <row r="972" spans="1:4">
      <c r="A972" s="18">
        <v>252</v>
      </c>
      <c r="B972" s="54" t="s">
        <v>1787</v>
      </c>
      <c r="C972" s="58" t="str">
        <f>VLOOKUP(Table4[[#This Row],[iso_code]],iso_code!B:C,2,FALSE)</f>
        <v>BWA</v>
      </c>
      <c r="D972" s="18" t="str">
        <f>VLOOKUP(Table4[[#This Row],[iso_code]],iso_code!G:H,2,FALSE)</f>
        <v>Botswana</v>
      </c>
    </row>
    <row r="973" spans="1:4">
      <c r="A973" s="18">
        <v>253</v>
      </c>
      <c r="B973" s="54" t="s">
        <v>1215</v>
      </c>
      <c r="C973" s="58" t="str">
        <f>VLOOKUP(Table4[[#This Row],[iso_code]],iso_code!B:C,2,FALSE)</f>
        <v>NGA</v>
      </c>
      <c r="D973" s="18" t="str">
        <f>VLOOKUP(Table4[[#This Row],[iso_code]],iso_code!G:H,2,FALSE)</f>
        <v>Nigeria</v>
      </c>
    </row>
    <row r="974" spans="1:4">
      <c r="A974" s="18">
        <v>254</v>
      </c>
      <c r="B974" s="54" t="s">
        <v>250</v>
      </c>
      <c r="C974" s="58" t="str">
        <f>VLOOKUP(Table4[[#This Row],[iso_code]],iso_code!B:C,2,FALSE)</f>
        <v>GHA</v>
      </c>
      <c r="D974" s="18" t="str">
        <f>VLOOKUP(Table4[[#This Row],[iso_code]],iso_code!G:H,2,FALSE)</f>
        <v>Ghana</v>
      </c>
    </row>
    <row r="975" spans="1:4">
      <c r="A975" s="18">
        <v>255</v>
      </c>
      <c r="B975" s="54" t="s">
        <v>428</v>
      </c>
      <c r="C975" s="58" t="str">
        <f>VLOOKUP(Table4[[#This Row],[iso_code]],iso_code!B:C,2,FALSE)</f>
        <v>KEN</v>
      </c>
      <c r="D975" s="18" t="str">
        <f>VLOOKUP(Table4[[#This Row],[iso_code]],iso_code!G:H,2,FALSE)</f>
        <v>Kenya</v>
      </c>
    </row>
    <row r="976" spans="1:4">
      <c r="A976" s="18">
        <v>256</v>
      </c>
      <c r="B976" s="54" t="s">
        <v>194</v>
      </c>
      <c r="C976" s="58" t="str">
        <f>VLOOKUP(Table4[[#This Row],[iso_code]],iso_code!B:C,2,FALSE)</f>
        <v>ETH</v>
      </c>
      <c r="D976" s="18" t="str">
        <f>VLOOKUP(Table4[[#This Row],[iso_code]],iso_code!G:H,2,FALSE)</f>
        <v>Ethiopia</v>
      </c>
    </row>
    <row r="977" spans="1:4">
      <c r="A977" s="18">
        <v>257</v>
      </c>
      <c r="B977" s="54" t="s">
        <v>2147</v>
      </c>
      <c r="C977" s="58" t="str">
        <f>VLOOKUP(Table4[[#This Row],[iso_code]],iso_code!B:C,2,FALSE)</f>
        <v>TCD</v>
      </c>
      <c r="D977" s="18" t="str">
        <f>VLOOKUP(Table4[[#This Row],[iso_code]],iso_code!G:H,2,FALSE)</f>
        <v>Chad</v>
      </c>
    </row>
    <row r="978" spans="1:4">
      <c r="A978" s="18">
        <v>258</v>
      </c>
      <c r="B978" s="54" t="s">
        <v>194</v>
      </c>
      <c r="C978" s="58" t="str">
        <f>VLOOKUP(Table4[[#This Row],[iso_code]],iso_code!B:C,2,FALSE)</f>
        <v>ETH</v>
      </c>
      <c r="D978" s="18" t="str">
        <f>VLOOKUP(Table4[[#This Row],[iso_code]],iso_code!G:H,2,FALSE)</f>
        <v>Ethiopia</v>
      </c>
    </row>
    <row r="979" spans="1:4">
      <c r="A979" s="18">
        <v>259</v>
      </c>
      <c r="B979" s="54" t="s">
        <v>1215</v>
      </c>
      <c r="C979" s="58" t="str">
        <f>VLOOKUP(Table4[[#This Row],[iso_code]],iso_code!B:C,2,FALSE)</f>
        <v>NGA</v>
      </c>
      <c r="D979" s="18" t="str">
        <f>VLOOKUP(Table4[[#This Row],[iso_code]],iso_code!G:H,2,FALSE)</f>
        <v>Nigeria</v>
      </c>
    </row>
    <row r="980" spans="1:4">
      <c r="A980" s="18">
        <v>260</v>
      </c>
      <c r="B980" s="54" t="s">
        <v>2022</v>
      </c>
      <c r="C980" s="58" t="str">
        <f>VLOOKUP(Table4[[#This Row],[iso_code]],iso_code!B:C,2,FALSE)</f>
        <v>NAM</v>
      </c>
      <c r="D980" s="18" t="str">
        <f>VLOOKUP(Table4[[#This Row],[iso_code]],iso_code!G:H,2,FALSE)</f>
        <v>Namibia</v>
      </c>
    </row>
    <row r="981" spans="1:4">
      <c r="A981" s="18">
        <v>261</v>
      </c>
      <c r="B981" s="54" t="s">
        <v>2162</v>
      </c>
      <c r="C981" s="58" t="str">
        <f>VLOOKUP(Table4[[#This Row],[iso_code]],iso_code!B:C,2,FALSE)</f>
        <v>RWA</v>
      </c>
      <c r="D981" s="18" t="str">
        <f>VLOOKUP(Table4[[#This Row],[iso_code]],iso_code!G:H,2,FALSE)</f>
        <v>Rwanda</v>
      </c>
    </row>
    <row r="982" spans="1:4">
      <c r="A982" s="18">
        <v>262</v>
      </c>
      <c r="B982" s="54" t="s">
        <v>509</v>
      </c>
      <c r="C982" s="58" t="str">
        <f>VLOOKUP(Table4[[#This Row],[iso_code]],iso_code!B:C,2,FALSE)</f>
        <v>MAR</v>
      </c>
      <c r="D982" s="18" t="str">
        <f>VLOOKUP(Table4[[#This Row],[iso_code]],iso_code!G:H,2,FALSE)</f>
        <v>Morocco</v>
      </c>
    </row>
    <row r="983" spans="1:4">
      <c r="A983" s="18">
        <v>263</v>
      </c>
      <c r="B983" s="54" t="s">
        <v>1215</v>
      </c>
      <c r="C983" s="58" t="str">
        <f>VLOOKUP(Table4[[#This Row],[iso_code]],iso_code!B:C,2,FALSE)</f>
        <v>NGA</v>
      </c>
      <c r="D983" s="18" t="str">
        <f>VLOOKUP(Table4[[#This Row],[iso_code]],iso_code!G:H,2,FALSE)</f>
        <v>Nigeria</v>
      </c>
    </row>
    <row r="984" spans="1:4">
      <c r="A984" s="18">
        <v>264</v>
      </c>
      <c r="B984" s="54" t="s">
        <v>790</v>
      </c>
      <c r="C984" s="58" t="str">
        <f>VLOOKUP(Table4[[#This Row],[iso_code]],iso_code!B:C,2,FALSE)</f>
        <v>DZA</v>
      </c>
      <c r="D984" s="18" t="str">
        <f>VLOOKUP(Table4[[#This Row],[iso_code]],iso_code!G:H,2,FALSE)</f>
        <v>Algeria</v>
      </c>
    </row>
    <row r="985" spans="1:4">
      <c r="A985" s="18">
        <v>264</v>
      </c>
      <c r="B985" s="54" t="s">
        <v>2143</v>
      </c>
      <c r="C985" s="58" t="str">
        <f>VLOOKUP(Table4[[#This Row],[iso_code]],iso_code!B:C,2,FALSE)</f>
        <v>AGO</v>
      </c>
      <c r="D985" s="18" t="str">
        <f>VLOOKUP(Table4[[#This Row],[iso_code]],iso_code!G:H,2,FALSE)</f>
        <v>Angola</v>
      </c>
    </row>
    <row r="986" spans="1:4">
      <c r="A986" s="18">
        <v>264</v>
      </c>
      <c r="B986" s="54" t="s">
        <v>2144</v>
      </c>
      <c r="C986" s="58" t="str">
        <f>VLOOKUP(Table4[[#This Row],[iso_code]],iso_code!B:C,2,FALSE)</f>
        <v>BEN</v>
      </c>
      <c r="D986" s="18" t="str">
        <f>VLOOKUP(Table4[[#This Row],[iso_code]],iso_code!G:H,2,FALSE)</f>
        <v>Benin</v>
      </c>
    </row>
    <row r="987" spans="1:4">
      <c r="A987" s="18">
        <v>264</v>
      </c>
      <c r="B987" s="54" t="s">
        <v>1787</v>
      </c>
      <c r="C987" s="58" t="str">
        <f>VLOOKUP(Table4[[#This Row],[iso_code]],iso_code!B:C,2,FALSE)</f>
        <v>BWA</v>
      </c>
      <c r="D987" s="18" t="str">
        <f>VLOOKUP(Table4[[#This Row],[iso_code]],iso_code!G:H,2,FALSE)</f>
        <v>Botswana</v>
      </c>
    </row>
    <row r="988" spans="1:4">
      <c r="A988" s="18">
        <v>264</v>
      </c>
      <c r="B988" s="54" t="s">
        <v>2145</v>
      </c>
      <c r="C988" s="58" t="str">
        <f>VLOOKUP(Table4[[#This Row],[iso_code]],iso_code!B:C,2,FALSE)</f>
        <v>BFA</v>
      </c>
      <c r="D988" s="18" t="str">
        <f>VLOOKUP(Table4[[#This Row],[iso_code]],iso_code!G:H,2,FALSE)</f>
        <v>Burkina Faso</v>
      </c>
    </row>
    <row r="989" spans="1:4">
      <c r="A989" s="18">
        <v>264</v>
      </c>
      <c r="B989" s="54" t="s">
        <v>2146</v>
      </c>
      <c r="C989" s="58" t="str">
        <f>VLOOKUP(Table4[[#This Row],[iso_code]],iso_code!B:C,2,FALSE)</f>
        <v>BDI</v>
      </c>
      <c r="D989" s="18" t="str">
        <f>VLOOKUP(Table4[[#This Row],[iso_code]],iso_code!G:H,2,FALSE)</f>
        <v>Burundi</v>
      </c>
    </row>
    <row r="990" spans="1:4">
      <c r="A990" s="18">
        <v>264</v>
      </c>
      <c r="B990" s="54" t="s">
        <v>285</v>
      </c>
      <c r="C990" s="58" t="str">
        <f>VLOOKUP(Table4[[#This Row],[iso_code]],iso_code!B:C,2,FALSE)</f>
        <v>CMR</v>
      </c>
      <c r="D990" s="18" t="str">
        <f>VLOOKUP(Table4[[#This Row],[iso_code]],iso_code!G:H,2,FALSE)</f>
        <v>Cameroon</v>
      </c>
    </row>
    <row r="991" spans="1:4">
      <c r="A991" s="18">
        <v>264</v>
      </c>
      <c r="B991" s="54" t="s">
        <v>1632</v>
      </c>
      <c r="C991" s="58" t="str">
        <f>VLOOKUP(Table4[[#This Row],[iso_code]],iso_code!B:C,2,FALSE)</f>
        <v>CAF</v>
      </c>
      <c r="D991" s="18" t="str">
        <f>VLOOKUP(Table4[[#This Row],[iso_code]],iso_code!G:H,2,FALSE)</f>
        <v>Central African Republic (the)</v>
      </c>
    </row>
    <row r="992" spans="1:4">
      <c r="A992" s="18">
        <v>264</v>
      </c>
      <c r="B992" s="54" t="s">
        <v>2147</v>
      </c>
      <c r="C992" s="58" t="str">
        <f>VLOOKUP(Table4[[#This Row],[iso_code]],iso_code!B:C,2,FALSE)</f>
        <v>TCD</v>
      </c>
      <c r="D992" s="18" t="str">
        <f>VLOOKUP(Table4[[#This Row],[iso_code]],iso_code!G:H,2,FALSE)</f>
        <v>Chad</v>
      </c>
    </row>
    <row r="993" spans="1:4">
      <c r="A993" s="18">
        <v>264</v>
      </c>
      <c r="B993" s="54" t="s">
        <v>1976</v>
      </c>
      <c r="C993" s="58" t="str">
        <f>VLOOKUP(Table4[[#This Row],[iso_code]],iso_code!B:C,2,FALSE)</f>
        <v>COD</v>
      </c>
      <c r="D993" s="18" t="str">
        <f>VLOOKUP(Table4[[#This Row],[iso_code]],iso_code!G:H,2,FALSE)</f>
        <v>Congo (the Democratic Republic of the)</v>
      </c>
    </row>
    <row r="994" spans="1:4">
      <c r="A994" s="18">
        <v>264</v>
      </c>
      <c r="B994" s="54" t="s">
        <v>2150</v>
      </c>
      <c r="C994" s="58" t="str">
        <f>VLOOKUP(Table4[[#This Row],[iso_code]],iso_code!B:C,2,FALSE)</f>
        <v>DJI</v>
      </c>
      <c r="D994" s="18" t="str">
        <f>VLOOKUP(Table4[[#This Row],[iso_code]],iso_code!G:H,2,FALSE)</f>
        <v>Djibouti</v>
      </c>
    </row>
    <row r="995" spans="1:4">
      <c r="A995" s="18">
        <v>264</v>
      </c>
      <c r="B995" s="54" t="s">
        <v>840</v>
      </c>
      <c r="C995" s="58" t="str">
        <f>VLOOKUP(Table4[[#This Row],[iso_code]],iso_code!B:C,2,FALSE)</f>
        <v>EGY</v>
      </c>
      <c r="D995" s="18" t="str">
        <f>VLOOKUP(Table4[[#This Row],[iso_code]],iso_code!G:H,2,FALSE)</f>
        <v>Egypt</v>
      </c>
    </row>
    <row r="996" spans="1:4">
      <c r="A996" s="18">
        <v>264</v>
      </c>
      <c r="B996" s="54" t="s">
        <v>2151</v>
      </c>
      <c r="C996" s="58" t="str">
        <f>VLOOKUP(Table4[[#This Row],[iso_code]],iso_code!B:C,2,FALSE)</f>
        <v>GNQ</v>
      </c>
      <c r="D996" s="18" t="str">
        <f>VLOOKUP(Table4[[#This Row],[iso_code]],iso_code!G:H,2,FALSE)</f>
        <v>Equatorial Guinea</v>
      </c>
    </row>
    <row r="997" spans="1:4">
      <c r="A997" s="18">
        <v>264</v>
      </c>
      <c r="B997" s="54" t="s">
        <v>2152</v>
      </c>
      <c r="C997" s="58" t="str">
        <f>VLOOKUP(Table4[[#This Row],[iso_code]],iso_code!B:C,2,FALSE)</f>
        <v>ERI</v>
      </c>
      <c r="D997" s="18" t="str">
        <f>VLOOKUP(Table4[[#This Row],[iso_code]],iso_code!G:H,2,FALSE)</f>
        <v>Eritrea</v>
      </c>
    </row>
    <row r="998" spans="1:4">
      <c r="A998" s="18">
        <v>264</v>
      </c>
      <c r="B998" s="54" t="s">
        <v>194</v>
      </c>
      <c r="C998" s="58" t="str">
        <f>VLOOKUP(Table4[[#This Row],[iso_code]],iso_code!B:C,2,FALSE)</f>
        <v>ETH</v>
      </c>
      <c r="D998" s="18" t="str">
        <f>VLOOKUP(Table4[[#This Row],[iso_code]],iso_code!G:H,2,FALSE)</f>
        <v>Ethiopia</v>
      </c>
    </row>
    <row r="999" spans="1:4">
      <c r="A999" s="18">
        <v>264</v>
      </c>
      <c r="B999" s="54" t="s">
        <v>2153</v>
      </c>
      <c r="C999" s="58" t="str">
        <f>VLOOKUP(Table4[[#This Row],[iso_code]],iso_code!B:C,2,FALSE)</f>
        <v>GAB</v>
      </c>
      <c r="D999" s="18" t="str">
        <f>VLOOKUP(Table4[[#This Row],[iso_code]],iso_code!G:H,2,FALSE)</f>
        <v>Gabon</v>
      </c>
    </row>
    <row r="1000" spans="1:4">
      <c r="A1000" s="18">
        <v>264</v>
      </c>
      <c r="B1000" s="54" t="s">
        <v>2154</v>
      </c>
      <c r="C1000" s="58" t="str">
        <f>VLOOKUP(Table4[[#This Row],[iso_code]],iso_code!B:C,2,FALSE)</f>
        <v>GMB</v>
      </c>
      <c r="D1000" s="18" t="str">
        <f>VLOOKUP(Table4[[#This Row],[iso_code]],iso_code!G:H,2,FALSE)</f>
        <v>Gambia (the)</v>
      </c>
    </row>
    <row r="1001" spans="1:4">
      <c r="A1001" s="18">
        <v>264</v>
      </c>
      <c r="B1001" s="54" t="s">
        <v>250</v>
      </c>
      <c r="C1001" s="58" t="str">
        <f>VLOOKUP(Table4[[#This Row],[iso_code]],iso_code!B:C,2,FALSE)</f>
        <v>GHA</v>
      </c>
      <c r="D1001" s="18" t="str">
        <f>VLOOKUP(Table4[[#This Row],[iso_code]],iso_code!G:H,2,FALSE)</f>
        <v>Ghana</v>
      </c>
    </row>
    <row r="1002" spans="1:4">
      <c r="A1002" s="18">
        <v>264</v>
      </c>
      <c r="B1002" s="54" t="s">
        <v>2155</v>
      </c>
      <c r="C1002" s="58" t="str">
        <f>VLOOKUP(Table4[[#This Row],[iso_code]],iso_code!B:C,2,FALSE)</f>
        <v>GIN</v>
      </c>
      <c r="D1002" s="18" t="str">
        <f>VLOOKUP(Table4[[#This Row],[iso_code]],iso_code!G:H,2,FALSE)</f>
        <v>Guinea</v>
      </c>
    </row>
    <row r="1003" spans="1:4">
      <c r="A1003" s="18">
        <v>264</v>
      </c>
      <c r="B1003" s="54" t="s">
        <v>2156</v>
      </c>
      <c r="C1003" s="58" t="str">
        <f>VLOOKUP(Table4[[#This Row],[iso_code]],iso_code!B:C,2,FALSE)</f>
        <v>GNB</v>
      </c>
      <c r="D1003" s="18" t="str">
        <f>VLOOKUP(Table4[[#This Row],[iso_code]],iso_code!G:H,2,FALSE)</f>
        <v>Guinea-Bissau</v>
      </c>
    </row>
    <row r="1004" spans="1:4">
      <c r="A1004" s="18">
        <v>264</v>
      </c>
      <c r="B1004" s="54" t="s">
        <v>2157</v>
      </c>
      <c r="C1004" s="58" t="str">
        <f>VLOOKUP(Table4[[#This Row],[iso_code]],iso_code!B:C,2,FALSE)</f>
        <v>CIV</v>
      </c>
      <c r="D1004" s="18" t="str">
        <f>VLOOKUP(Table4[[#This Row],[iso_code]],iso_code!G:H,2,FALSE)</f>
        <v>Côte d'Ivoire</v>
      </c>
    </row>
    <row r="1005" spans="1:4">
      <c r="A1005" s="18">
        <v>264</v>
      </c>
      <c r="B1005" s="54" t="s">
        <v>428</v>
      </c>
      <c r="C1005" s="58" t="str">
        <f>VLOOKUP(Table4[[#This Row],[iso_code]],iso_code!B:C,2,FALSE)</f>
        <v>KEN</v>
      </c>
      <c r="D1005" s="18" t="str">
        <f>VLOOKUP(Table4[[#This Row],[iso_code]],iso_code!G:H,2,FALSE)</f>
        <v>Kenya</v>
      </c>
    </row>
    <row r="1006" spans="1:4">
      <c r="A1006" s="18">
        <v>264</v>
      </c>
      <c r="B1006" s="54" t="s">
        <v>2158</v>
      </c>
      <c r="C1006" s="58" t="str">
        <f>VLOOKUP(Table4[[#This Row],[iso_code]],iso_code!B:C,2,FALSE)</f>
        <v>LSO</v>
      </c>
      <c r="D1006" s="18" t="str">
        <f>VLOOKUP(Table4[[#This Row],[iso_code]],iso_code!G:H,2,FALSE)</f>
        <v>Lesotho</v>
      </c>
    </row>
    <row r="1007" spans="1:4">
      <c r="A1007" s="18">
        <v>264</v>
      </c>
      <c r="B1007" s="54" t="s">
        <v>2159</v>
      </c>
      <c r="C1007" s="58" t="str">
        <f>VLOOKUP(Table4[[#This Row],[iso_code]],iso_code!B:C,2,FALSE)</f>
        <v>LBR</v>
      </c>
      <c r="D1007" s="18" t="str">
        <f>VLOOKUP(Table4[[#This Row],[iso_code]],iso_code!G:H,2,FALSE)</f>
        <v>Liberia</v>
      </c>
    </row>
    <row r="1008" spans="1:4">
      <c r="A1008" s="18">
        <v>264</v>
      </c>
      <c r="B1008" s="54" t="s">
        <v>1944</v>
      </c>
      <c r="C1008" s="58" t="str">
        <f>VLOOKUP(Table4[[#This Row],[iso_code]],iso_code!B:C,2,FALSE)</f>
        <v>LBY</v>
      </c>
      <c r="D1008" s="18" t="str">
        <f>VLOOKUP(Table4[[#This Row],[iso_code]],iso_code!G:H,2,FALSE)</f>
        <v>Libya</v>
      </c>
    </row>
    <row r="1009" spans="1:4">
      <c r="A1009" s="18">
        <v>264</v>
      </c>
      <c r="B1009" s="54" t="s">
        <v>2160</v>
      </c>
      <c r="C1009" s="58" t="str">
        <f>VLOOKUP(Table4[[#This Row],[iso_code]],iso_code!B:C,2,FALSE)</f>
        <v>MDG</v>
      </c>
      <c r="D1009" s="18" t="str">
        <f>VLOOKUP(Table4[[#This Row],[iso_code]],iso_code!G:H,2,FALSE)</f>
        <v>Madagascar</v>
      </c>
    </row>
    <row r="1010" spans="1:4">
      <c r="A1010" s="18">
        <v>264</v>
      </c>
      <c r="B1010" s="54" t="s">
        <v>1147</v>
      </c>
      <c r="C1010" s="58" t="str">
        <f>VLOOKUP(Table4[[#This Row],[iso_code]],iso_code!B:C,2,FALSE)</f>
        <v>MWI</v>
      </c>
      <c r="D1010" s="18" t="str">
        <f>VLOOKUP(Table4[[#This Row],[iso_code]],iso_code!G:H,2,FALSE)</f>
        <v>Malawi</v>
      </c>
    </row>
    <row r="1011" spans="1:4">
      <c r="A1011" s="18">
        <v>264</v>
      </c>
      <c r="B1011" s="54" t="s">
        <v>2161</v>
      </c>
      <c r="C1011" s="58" t="str">
        <f>VLOOKUP(Table4[[#This Row],[iso_code]],iso_code!B:C,2,FALSE)</f>
        <v>MLI</v>
      </c>
      <c r="D1011" s="18" t="str">
        <f>VLOOKUP(Table4[[#This Row],[iso_code]],iso_code!G:H,2,FALSE)</f>
        <v>Mali</v>
      </c>
    </row>
    <row r="1012" spans="1:4">
      <c r="A1012" s="18">
        <v>264</v>
      </c>
      <c r="B1012" s="54" t="s">
        <v>2062</v>
      </c>
      <c r="C1012" s="58" t="str">
        <f>VLOOKUP(Table4[[#This Row],[iso_code]],iso_code!B:C,2,FALSE)</f>
        <v>MRT</v>
      </c>
      <c r="D1012" s="18" t="str">
        <f>VLOOKUP(Table4[[#This Row],[iso_code]],iso_code!G:H,2,FALSE)</f>
        <v>Mauritania</v>
      </c>
    </row>
    <row r="1013" spans="1:4">
      <c r="A1013" s="18">
        <v>264</v>
      </c>
      <c r="B1013" s="54" t="s">
        <v>509</v>
      </c>
      <c r="C1013" s="58" t="str">
        <f>VLOOKUP(Table4[[#This Row],[iso_code]],iso_code!B:C,2,FALSE)</f>
        <v>MAR</v>
      </c>
      <c r="D1013" s="18" t="str">
        <f>VLOOKUP(Table4[[#This Row],[iso_code]],iso_code!G:H,2,FALSE)</f>
        <v>Morocco</v>
      </c>
    </row>
    <row r="1014" spans="1:4">
      <c r="A1014" s="18">
        <v>264</v>
      </c>
      <c r="B1014" s="54" t="s">
        <v>1431</v>
      </c>
      <c r="C1014" s="58" t="str">
        <f>VLOOKUP(Table4[[#This Row],[iso_code]],iso_code!B:C,2,FALSE)</f>
        <v>MOZ</v>
      </c>
      <c r="D1014" s="18" t="str">
        <f>VLOOKUP(Table4[[#This Row],[iso_code]],iso_code!G:H,2,FALSE)</f>
        <v>Mozambique</v>
      </c>
    </row>
    <row r="1015" spans="1:4">
      <c r="A1015" s="18">
        <v>264</v>
      </c>
      <c r="B1015" s="54" t="s">
        <v>2022</v>
      </c>
      <c r="C1015" s="58" t="str">
        <f>VLOOKUP(Table4[[#This Row],[iso_code]],iso_code!B:C,2,FALSE)</f>
        <v>NAM</v>
      </c>
      <c r="D1015" s="18" t="str">
        <f>VLOOKUP(Table4[[#This Row],[iso_code]],iso_code!G:H,2,FALSE)</f>
        <v>Namibia</v>
      </c>
    </row>
    <row r="1016" spans="1:4">
      <c r="A1016" s="18">
        <v>264</v>
      </c>
      <c r="B1016" s="54" t="s">
        <v>988</v>
      </c>
      <c r="C1016" s="58" t="str">
        <f>VLOOKUP(Table4[[#This Row],[iso_code]],iso_code!B:C,2,FALSE)</f>
        <v>NER</v>
      </c>
      <c r="D1016" s="18" t="str">
        <f>VLOOKUP(Table4[[#This Row],[iso_code]],iso_code!G:H,2,FALSE)</f>
        <v>Niger (the)</v>
      </c>
    </row>
    <row r="1017" spans="1:4">
      <c r="A1017" s="18">
        <v>264</v>
      </c>
      <c r="B1017" s="54" t="s">
        <v>1215</v>
      </c>
      <c r="C1017" s="58" t="str">
        <f>VLOOKUP(Table4[[#This Row],[iso_code]],iso_code!B:C,2,FALSE)</f>
        <v>NGA</v>
      </c>
      <c r="D1017" s="18" t="str">
        <f>VLOOKUP(Table4[[#This Row],[iso_code]],iso_code!G:H,2,FALSE)</f>
        <v>Nigeria</v>
      </c>
    </row>
    <row r="1018" spans="1:4">
      <c r="A1018" s="18">
        <v>264</v>
      </c>
      <c r="B1018" s="54" t="s">
        <v>2149</v>
      </c>
      <c r="C1018" s="58" t="str">
        <f>VLOOKUP(Table4[[#This Row],[iso_code]],iso_code!B:C,2,FALSE)</f>
        <v>COG</v>
      </c>
      <c r="D1018" s="18" t="str">
        <f>VLOOKUP(Table4[[#This Row],[iso_code]],iso_code!G:H,2,FALSE)</f>
        <v>Congo (the)</v>
      </c>
    </row>
    <row r="1019" spans="1:4">
      <c r="A1019" s="18">
        <v>264</v>
      </c>
      <c r="B1019" s="54" t="s">
        <v>2162</v>
      </c>
      <c r="C1019" s="58" t="str">
        <f>VLOOKUP(Table4[[#This Row],[iso_code]],iso_code!B:C,2,FALSE)</f>
        <v>RWA</v>
      </c>
      <c r="D1019" s="18" t="str">
        <f>VLOOKUP(Table4[[#This Row],[iso_code]],iso_code!G:H,2,FALSE)</f>
        <v>Rwanda</v>
      </c>
    </row>
    <row r="1020" spans="1:4">
      <c r="A1020" s="18">
        <v>264</v>
      </c>
      <c r="B1020" s="54" t="s">
        <v>1657</v>
      </c>
      <c r="C1020" s="58" t="str">
        <f>VLOOKUP(Table4[[#This Row],[iso_code]],iso_code!B:C,2,FALSE)</f>
        <v>SEN</v>
      </c>
      <c r="D1020" s="18" t="str">
        <f>VLOOKUP(Table4[[#This Row],[iso_code]],iso_code!G:H,2,FALSE)</f>
        <v>Senegal</v>
      </c>
    </row>
    <row r="1021" spans="1:4">
      <c r="A1021" s="18">
        <v>264</v>
      </c>
      <c r="B1021" s="54" t="s">
        <v>2046</v>
      </c>
      <c r="C1021" s="58" t="str">
        <f>VLOOKUP(Table4[[#This Row],[iso_code]],iso_code!B:C,2,FALSE)</f>
        <v>SLE</v>
      </c>
      <c r="D1021" s="18" t="str">
        <f>VLOOKUP(Table4[[#This Row],[iso_code]],iso_code!G:H,2,FALSE)</f>
        <v>Sierra Leone</v>
      </c>
    </row>
    <row r="1022" spans="1:4">
      <c r="A1022" s="18">
        <v>264</v>
      </c>
      <c r="B1022" s="54" t="s">
        <v>2165</v>
      </c>
      <c r="C1022" s="58" t="str">
        <f>VLOOKUP(Table4[[#This Row],[iso_code]],iso_code!B:C,2,FALSE)</f>
        <v>SOM</v>
      </c>
      <c r="D1022" s="18" t="str">
        <f>VLOOKUP(Table4[[#This Row],[iso_code]],iso_code!G:H,2,FALSE)</f>
        <v>Somalia</v>
      </c>
    </row>
    <row r="1023" spans="1:4">
      <c r="A1023" s="18">
        <v>264</v>
      </c>
      <c r="B1023" s="54" t="s">
        <v>608</v>
      </c>
      <c r="C1023" s="58" t="str">
        <f>VLOOKUP(Table4[[#This Row],[iso_code]],iso_code!B:C,2,FALSE)</f>
        <v>ZAF</v>
      </c>
      <c r="D1023" s="18" t="str">
        <f>VLOOKUP(Table4[[#This Row],[iso_code]],iso_code!G:H,2,FALSE)</f>
        <v>South Africa</v>
      </c>
    </row>
    <row r="1024" spans="1:4">
      <c r="A1024" s="18">
        <v>264</v>
      </c>
      <c r="B1024" s="54" t="s">
        <v>2167</v>
      </c>
      <c r="C1024" s="58" t="str">
        <f>VLOOKUP(Table4[[#This Row],[iso_code]],iso_code!B:C,2,FALSE)</f>
        <v>SDN</v>
      </c>
      <c r="D1024" s="18" t="str">
        <f>VLOOKUP(Table4[[#This Row],[iso_code]],iso_code!G:H,2,FALSE)</f>
        <v>Sudan (the)</v>
      </c>
    </row>
    <row r="1025" spans="1:4">
      <c r="A1025" s="18">
        <v>264</v>
      </c>
      <c r="B1025" s="54" t="s">
        <v>2168</v>
      </c>
      <c r="C1025" s="58" t="str">
        <f>VLOOKUP(Table4[[#This Row],[iso_code]],iso_code!B:C,2,FALSE)</f>
        <v>SWZ</v>
      </c>
      <c r="D1025" s="18" t="str">
        <f>VLOOKUP(Table4[[#This Row],[iso_code]],iso_code!G:H,2,FALSE)</f>
        <v>Eswatini</v>
      </c>
    </row>
    <row r="1026" spans="1:4">
      <c r="A1026" s="18">
        <v>264</v>
      </c>
      <c r="B1026" s="54" t="s">
        <v>1968</v>
      </c>
      <c r="C1026" s="58" t="str">
        <f>VLOOKUP(Table4[[#This Row],[iso_code]],iso_code!B:C,2,FALSE)</f>
        <v>TGO</v>
      </c>
      <c r="D1026" s="18" t="str">
        <f>VLOOKUP(Table4[[#This Row],[iso_code]],iso_code!G:H,2,FALSE)</f>
        <v>Togo</v>
      </c>
    </row>
    <row r="1027" spans="1:4">
      <c r="A1027" s="18">
        <v>264</v>
      </c>
      <c r="B1027" s="54" t="s">
        <v>935</v>
      </c>
      <c r="C1027" s="58" t="str">
        <f>VLOOKUP(Table4[[#This Row],[iso_code]],iso_code!B:C,2,FALSE)</f>
        <v>TUN</v>
      </c>
      <c r="D1027" s="18" t="str">
        <f>VLOOKUP(Table4[[#This Row],[iso_code]],iso_code!G:H,2,FALSE)</f>
        <v>Tunisia</v>
      </c>
    </row>
    <row r="1028" spans="1:4">
      <c r="A1028" s="18">
        <v>264</v>
      </c>
      <c r="B1028" s="54" t="s">
        <v>1443</v>
      </c>
      <c r="C1028" s="58" t="str">
        <f>VLOOKUP(Table4[[#This Row],[iso_code]],iso_code!B:C,2,FALSE)</f>
        <v>UGA</v>
      </c>
      <c r="D1028" s="18" t="str">
        <f>VLOOKUP(Table4[[#This Row],[iso_code]],iso_code!G:H,2,FALSE)</f>
        <v>Uganda</v>
      </c>
    </row>
    <row r="1029" spans="1:4">
      <c r="A1029" s="18">
        <v>264</v>
      </c>
      <c r="B1029" s="54" t="s">
        <v>842</v>
      </c>
      <c r="C1029" s="58" t="str">
        <f>VLOOKUP(Table4[[#This Row],[iso_code]],iso_code!B:C,2,FALSE)</f>
        <v>TZA</v>
      </c>
      <c r="D1029" s="18" t="str">
        <f>VLOOKUP(Table4[[#This Row],[iso_code]],iso_code!G:H,2,FALSE)</f>
        <v>Tanzania, United Republic of</v>
      </c>
    </row>
    <row r="1030" spans="1:4">
      <c r="A1030" s="18">
        <v>264</v>
      </c>
      <c r="B1030" s="54" t="s">
        <v>737</v>
      </c>
      <c r="C1030" s="58" t="str">
        <f>VLOOKUP(Table4[[#This Row],[iso_code]],iso_code!B:C,2,FALSE)</f>
        <v>ZMB</v>
      </c>
      <c r="D1030" s="18" t="str">
        <f>VLOOKUP(Table4[[#This Row],[iso_code]],iso_code!G:H,2,FALSE)</f>
        <v>Zambia</v>
      </c>
    </row>
    <row r="1031" spans="1:4">
      <c r="A1031" s="18">
        <v>264</v>
      </c>
      <c r="B1031" s="54" t="s">
        <v>2169</v>
      </c>
      <c r="C1031" s="58" t="str">
        <f>VLOOKUP(Table4[[#This Row],[iso_code]],iso_code!B:C,2,FALSE)</f>
        <v>ZWE</v>
      </c>
      <c r="D1031" s="18" t="str">
        <f>VLOOKUP(Table4[[#This Row],[iso_code]],iso_code!G:H,2,FALSE)</f>
        <v>Zimbabwe</v>
      </c>
    </row>
    <row r="1032" spans="1:4">
      <c r="A1032" s="18">
        <v>265</v>
      </c>
      <c r="B1032" s="54" t="s">
        <v>194</v>
      </c>
      <c r="C1032" s="58" t="str">
        <f>VLOOKUP(Table4[[#This Row],[iso_code]],iso_code!B:C,2,FALSE)</f>
        <v>ETH</v>
      </c>
      <c r="D1032" s="18" t="str">
        <f>VLOOKUP(Table4[[#This Row],[iso_code]],iso_code!G:H,2,FALSE)</f>
        <v>Ethiopia</v>
      </c>
    </row>
    <row r="1033" spans="1:4">
      <c r="A1033" s="18">
        <v>266</v>
      </c>
      <c r="B1033" s="54" t="s">
        <v>2167</v>
      </c>
      <c r="C1033" s="58" t="str">
        <f>VLOOKUP(Table4[[#This Row],[iso_code]],iso_code!B:C,2,FALSE)</f>
        <v>SDN</v>
      </c>
      <c r="D1033" s="18" t="str">
        <f>VLOOKUP(Table4[[#This Row],[iso_code]],iso_code!G:H,2,FALSE)</f>
        <v>Sudan (the)</v>
      </c>
    </row>
    <row r="1034" spans="1:4">
      <c r="A1034" s="18">
        <v>267</v>
      </c>
      <c r="B1034" s="54" t="s">
        <v>1215</v>
      </c>
      <c r="C1034" s="58" t="str">
        <f>VLOOKUP(Table4[[#This Row],[iso_code]],iso_code!B:C,2,FALSE)</f>
        <v>NGA</v>
      </c>
      <c r="D1034" s="18" t="str">
        <f>VLOOKUP(Table4[[#This Row],[iso_code]],iso_code!G:H,2,FALSE)</f>
        <v>Nigeria</v>
      </c>
    </row>
    <row r="1035" spans="1:4">
      <c r="A1035" s="18">
        <v>268</v>
      </c>
      <c r="B1035" s="54" t="s">
        <v>840</v>
      </c>
      <c r="C1035" s="58" t="str">
        <f>VLOOKUP(Table4[[#This Row],[iso_code]],iso_code!B:C,2,FALSE)</f>
        <v>EGY</v>
      </c>
      <c r="D1035" s="18" t="str">
        <f>VLOOKUP(Table4[[#This Row],[iso_code]],iso_code!G:H,2,FALSE)</f>
        <v>Egypt</v>
      </c>
    </row>
    <row r="1036" spans="1:4">
      <c r="A1036" s="18">
        <v>269</v>
      </c>
      <c r="B1036" s="54" t="s">
        <v>428</v>
      </c>
      <c r="C1036" s="58" t="str">
        <f>VLOOKUP(Table4[[#This Row],[iso_code]],iso_code!B:C,2,FALSE)</f>
        <v>KEN</v>
      </c>
      <c r="D1036" s="18" t="str">
        <f>VLOOKUP(Table4[[#This Row],[iso_code]],iso_code!G:H,2,FALSE)</f>
        <v>Kenya</v>
      </c>
    </row>
    <row r="1037" spans="1:4">
      <c r="A1037" s="18">
        <v>270</v>
      </c>
      <c r="B1037" s="54" t="s">
        <v>1944</v>
      </c>
      <c r="C1037" s="58" t="str">
        <f>VLOOKUP(Table4[[#This Row],[iso_code]],iso_code!B:C,2,FALSE)</f>
        <v>LBY</v>
      </c>
      <c r="D1037" s="18" t="str">
        <f>VLOOKUP(Table4[[#This Row],[iso_code]],iso_code!G:H,2,FALSE)</f>
        <v>Libya</v>
      </c>
    </row>
    <row r="1038" spans="1:4">
      <c r="A1038" s="18">
        <v>271</v>
      </c>
      <c r="B1038" s="54" t="s">
        <v>1944</v>
      </c>
      <c r="C1038" s="58" t="str">
        <f>VLOOKUP(Table4[[#This Row],[iso_code]],iso_code!B:C,2,FALSE)</f>
        <v>LBY</v>
      </c>
      <c r="D1038" s="18" t="str">
        <f>VLOOKUP(Table4[[#This Row],[iso_code]],iso_code!G:H,2,FALSE)</f>
        <v>Libya</v>
      </c>
    </row>
    <row r="1039" spans="1:4">
      <c r="A1039" s="18">
        <v>272</v>
      </c>
      <c r="B1039" s="54" t="s">
        <v>1215</v>
      </c>
      <c r="C1039" s="58" t="str">
        <f>VLOOKUP(Table4[[#This Row],[iso_code]],iso_code!B:C,2,FALSE)</f>
        <v>NGA</v>
      </c>
      <c r="D1039" s="18" t="str">
        <f>VLOOKUP(Table4[[#This Row],[iso_code]],iso_code!G:H,2,FALSE)</f>
        <v>Nigeria</v>
      </c>
    </row>
    <row r="1040" spans="1:4">
      <c r="A1040" s="18">
        <v>273</v>
      </c>
      <c r="B1040" s="54" t="s">
        <v>790</v>
      </c>
      <c r="C1040" s="58" t="str">
        <f>VLOOKUP(Table4[[#This Row],[iso_code]],iso_code!B:C,2,FALSE)</f>
        <v>DZA</v>
      </c>
      <c r="D1040" s="18" t="str">
        <f>VLOOKUP(Table4[[#This Row],[iso_code]],iso_code!G:H,2,FALSE)</f>
        <v>Algeria</v>
      </c>
    </row>
    <row r="1041" spans="1:4">
      <c r="A1041" s="18">
        <v>274</v>
      </c>
      <c r="B1041" s="54" t="s">
        <v>1215</v>
      </c>
      <c r="C1041" s="58" t="str">
        <f>VLOOKUP(Table4[[#This Row],[iso_code]],iso_code!B:C,2,FALSE)</f>
        <v>NGA</v>
      </c>
      <c r="D1041" s="18" t="str">
        <f>VLOOKUP(Table4[[#This Row],[iso_code]],iso_code!G:H,2,FALSE)</f>
        <v>Nigeria</v>
      </c>
    </row>
    <row r="1042" spans="1:4">
      <c r="A1042" s="18">
        <v>275</v>
      </c>
      <c r="B1042" s="54" t="s">
        <v>608</v>
      </c>
      <c r="C1042" s="58" t="str">
        <f>VLOOKUP(Table4[[#This Row],[iso_code]],iso_code!B:C,2,FALSE)</f>
        <v>ZAF</v>
      </c>
      <c r="D1042" s="18" t="str">
        <f>VLOOKUP(Table4[[#This Row],[iso_code]],iso_code!G:H,2,FALSE)</f>
        <v>South Africa</v>
      </c>
    </row>
    <row r="1043" spans="1:4">
      <c r="A1043" s="18">
        <v>276</v>
      </c>
      <c r="B1043" s="54" t="s">
        <v>250</v>
      </c>
      <c r="C1043" s="58" t="str">
        <f>VLOOKUP(Table4[[#This Row],[iso_code]],iso_code!B:C,2,FALSE)</f>
        <v>GHA</v>
      </c>
      <c r="D1043" s="18" t="str">
        <f>VLOOKUP(Table4[[#This Row],[iso_code]],iso_code!G:H,2,FALSE)</f>
        <v>Ghana</v>
      </c>
    </row>
    <row r="1044" spans="1:4">
      <c r="A1044" s="18">
        <v>276</v>
      </c>
      <c r="B1044" s="54" t="s">
        <v>2145</v>
      </c>
      <c r="C1044" s="58" t="str">
        <f>VLOOKUP(Table4[[#This Row],[iso_code]],iso_code!B:C,2,FALSE)</f>
        <v>BFA</v>
      </c>
      <c r="D1044" s="18" t="str">
        <f>VLOOKUP(Table4[[#This Row],[iso_code]],iso_code!G:H,2,FALSE)</f>
        <v>Burkina Faso</v>
      </c>
    </row>
    <row r="1045" spans="1:4">
      <c r="A1045" s="18">
        <v>277</v>
      </c>
      <c r="B1045" s="54" t="s">
        <v>194</v>
      </c>
      <c r="C1045" s="58" t="str">
        <f>VLOOKUP(Table4[[#This Row],[iso_code]],iso_code!B:C,2,FALSE)</f>
        <v>ETH</v>
      </c>
      <c r="D1045" s="18" t="str">
        <f>VLOOKUP(Table4[[#This Row],[iso_code]],iso_code!G:H,2,FALSE)</f>
        <v>Ethiopia</v>
      </c>
    </row>
    <row r="1046" spans="1:4">
      <c r="A1046" s="18">
        <v>278</v>
      </c>
      <c r="B1046" s="54" t="s">
        <v>194</v>
      </c>
      <c r="C1046" s="58" t="str">
        <f>VLOOKUP(Table4[[#This Row],[iso_code]],iso_code!B:C,2,FALSE)</f>
        <v>ETH</v>
      </c>
      <c r="D1046" s="18" t="str">
        <f>VLOOKUP(Table4[[#This Row],[iso_code]],iso_code!G:H,2,FALSE)</f>
        <v>Ethiopia</v>
      </c>
    </row>
    <row r="1047" spans="1:4">
      <c r="A1047" s="18">
        <v>279</v>
      </c>
      <c r="B1047" s="54" t="s">
        <v>2169</v>
      </c>
      <c r="C1047" s="58" t="str">
        <f>VLOOKUP(Table4[[#This Row],[iso_code]],iso_code!B:C,2,FALSE)</f>
        <v>ZWE</v>
      </c>
      <c r="D1047" s="18" t="str">
        <f>VLOOKUP(Table4[[#This Row],[iso_code]],iso_code!G:H,2,FALSE)</f>
        <v>Zimbabwe</v>
      </c>
    </row>
    <row r="1048" spans="1:4">
      <c r="A1048" s="18">
        <v>280</v>
      </c>
      <c r="B1048" s="54" t="s">
        <v>737</v>
      </c>
      <c r="C1048" s="58" t="str">
        <f>VLOOKUP(Table4[[#This Row],[iso_code]],iso_code!B:C,2,FALSE)</f>
        <v>ZMB</v>
      </c>
      <c r="D1048" s="18" t="str">
        <f>VLOOKUP(Table4[[#This Row],[iso_code]],iso_code!G:H,2,FALSE)</f>
        <v>Zambia</v>
      </c>
    </row>
    <row r="1049" spans="1:4">
      <c r="A1049" s="18">
        <v>281</v>
      </c>
      <c r="B1049" s="54" t="s">
        <v>840</v>
      </c>
      <c r="C1049" s="58" t="str">
        <f>VLOOKUP(Table4[[#This Row],[iso_code]],iso_code!B:C,2,FALSE)</f>
        <v>EGY</v>
      </c>
      <c r="D1049" s="18" t="str">
        <f>VLOOKUP(Table4[[#This Row],[iso_code]],iso_code!G:H,2,FALSE)</f>
        <v>Egypt</v>
      </c>
    </row>
    <row r="1050" spans="1:4">
      <c r="A1050" s="18">
        <v>282</v>
      </c>
      <c r="B1050" s="54" t="s">
        <v>2146</v>
      </c>
      <c r="C1050" s="58" t="str">
        <f>VLOOKUP(Table4[[#This Row],[iso_code]],iso_code!B:C,2,FALSE)</f>
        <v>BDI</v>
      </c>
      <c r="D1050" s="18" t="str">
        <f>VLOOKUP(Table4[[#This Row],[iso_code]],iso_code!G:H,2,FALSE)</f>
        <v>Burundi</v>
      </c>
    </row>
    <row r="1051" spans="1:4">
      <c r="A1051" s="18">
        <v>283</v>
      </c>
      <c r="B1051" s="54" t="s">
        <v>1215</v>
      </c>
      <c r="C1051" s="58" t="str">
        <f>VLOOKUP(Table4[[#This Row],[iso_code]],iso_code!B:C,2,FALSE)</f>
        <v>NGA</v>
      </c>
      <c r="D1051" s="18" t="str">
        <f>VLOOKUP(Table4[[#This Row],[iso_code]],iso_code!G:H,2,FALSE)</f>
        <v>Nigeria</v>
      </c>
    </row>
    <row r="1052" spans="1:4">
      <c r="A1052" s="18">
        <v>284</v>
      </c>
      <c r="B1052" s="54" t="s">
        <v>1147</v>
      </c>
      <c r="C1052" s="58" t="str">
        <f>VLOOKUP(Table4[[#This Row],[iso_code]],iso_code!B:C,2,FALSE)</f>
        <v>MWI</v>
      </c>
      <c r="D1052" s="18" t="str">
        <f>VLOOKUP(Table4[[#This Row],[iso_code]],iso_code!G:H,2,FALSE)</f>
        <v>Malawi</v>
      </c>
    </row>
    <row r="1053" spans="1:4">
      <c r="A1053" s="18">
        <v>285</v>
      </c>
      <c r="B1053" s="54" t="s">
        <v>194</v>
      </c>
      <c r="C1053" s="58" t="str">
        <f>VLOOKUP(Table4[[#This Row],[iso_code]],iso_code!B:C,2,FALSE)</f>
        <v>ETH</v>
      </c>
      <c r="D1053" s="18" t="str">
        <f>VLOOKUP(Table4[[#This Row],[iso_code]],iso_code!G:H,2,FALSE)</f>
        <v>Ethiopia</v>
      </c>
    </row>
    <row r="1054" spans="1:4">
      <c r="A1054" s="18">
        <v>286</v>
      </c>
      <c r="B1054" s="54" t="s">
        <v>840</v>
      </c>
      <c r="C1054" s="58" t="str">
        <f>VLOOKUP(Table4[[#This Row],[iso_code]],iso_code!B:C,2,FALSE)</f>
        <v>EGY</v>
      </c>
      <c r="D1054" s="18" t="str">
        <f>VLOOKUP(Table4[[#This Row],[iso_code]],iso_code!G:H,2,FALSE)</f>
        <v>Egypt</v>
      </c>
    </row>
    <row r="1055" spans="1:4">
      <c r="A1055" s="18">
        <v>287</v>
      </c>
      <c r="B1055" s="54" t="s">
        <v>1215</v>
      </c>
      <c r="C1055" s="58" t="str">
        <f>VLOOKUP(Table4[[#This Row],[iso_code]],iso_code!B:C,2,FALSE)</f>
        <v>NGA</v>
      </c>
      <c r="D1055" s="18" t="str">
        <f>VLOOKUP(Table4[[#This Row],[iso_code]],iso_code!G:H,2,FALSE)</f>
        <v>Nigeria</v>
      </c>
    </row>
    <row r="1056" spans="1:4">
      <c r="A1056" s="18">
        <v>288</v>
      </c>
      <c r="B1056" s="54" t="s">
        <v>2147</v>
      </c>
      <c r="C1056" s="58" t="str">
        <f>VLOOKUP(Table4[[#This Row],[iso_code]],iso_code!B:C,2,FALSE)</f>
        <v>TCD</v>
      </c>
      <c r="D1056" s="18" t="str">
        <f>VLOOKUP(Table4[[#This Row],[iso_code]],iso_code!G:H,2,FALSE)</f>
        <v>Chad</v>
      </c>
    </row>
    <row r="1057" spans="1:4">
      <c r="A1057" s="18">
        <v>288</v>
      </c>
      <c r="B1057" s="54" t="s">
        <v>2167</v>
      </c>
      <c r="C1057" s="58" t="str">
        <f>VLOOKUP(Table4[[#This Row],[iso_code]],iso_code!B:C,2,FALSE)</f>
        <v>SDN</v>
      </c>
      <c r="D1057" s="18" t="str">
        <f>VLOOKUP(Table4[[#This Row],[iso_code]],iso_code!G:H,2,FALSE)</f>
        <v>Sudan (the)</v>
      </c>
    </row>
    <row r="1058" spans="1:4">
      <c r="A1058" s="18">
        <v>289</v>
      </c>
      <c r="B1058" s="54" t="s">
        <v>509</v>
      </c>
      <c r="C1058" s="58" t="str">
        <f>VLOOKUP(Table4[[#This Row],[iso_code]],iso_code!B:C,2,FALSE)</f>
        <v>MAR</v>
      </c>
      <c r="D1058" s="18" t="str">
        <f>VLOOKUP(Table4[[#This Row],[iso_code]],iso_code!G:H,2,FALSE)</f>
        <v>Morocco</v>
      </c>
    </row>
    <row r="1059" spans="1:4">
      <c r="A1059" s="18">
        <v>290</v>
      </c>
      <c r="B1059" s="54" t="s">
        <v>1215</v>
      </c>
      <c r="C1059" s="58" t="str">
        <f>VLOOKUP(Table4[[#This Row],[iso_code]],iso_code!B:C,2,FALSE)</f>
        <v>NGA</v>
      </c>
      <c r="D1059" s="18" t="str">
        <f>VLOOKUP(Table4[[#This Row],[iso_code]],iso_code!G:H,2,FALSE)</f>
        <v>Nigeria</v>
      </c>
    </row>
    <row r="1060" spans="1:4">
      <c r="A1060" s="18">
        <v>291</v>
      </c>
      <c r="B1060" s="54" t="s">
        <v>285</v>
      </c>
      <c r="C1060" s="58" t="str">
        <f>VLOOKUP(Table4[[#This Row],[iso_code]],iso_code!B:C,2,FALSE)</f>
        <v>CMR</v>
      </c>
      <c r="D1060" s="18" t="str">
        <f>VLOOKUP(Table4[[#This Row],[iso_code]],iso_code!G:H,2,FALSE)</f>
        <v>Cameroon</v>
      </c>
    </row>
    <row r="1061" spans="1:4">
      <c r="A1061" s="18">
        <v>292</v>
      </c>
      <c r="B1061" s="54" t="s">
        <v>2162</v>
      </c>
      <c r="C1061" s="58" t="str">
        <f>VLOOKUP(Table4[[#This Row],[iso_code]],iso_code!B:C,2,FALSE)</f>
        <v>RWA</v>
      </c>
      <c r="D1061" s="18" t="str">
        <f>VLOOKUP(Table4[[#This Row],[iso_code]],iso_code!G:H,2,FALSE)</f>
        <v>Rwanda</v>
      </c>
    </row>
    <row r="1062" spans="1:4">
      <c r="A1062" s="18">
        <v>293</v>
      </c>
      <c r="B1062" s="54" t="s">
        <v>2160</v>
      </c>
      <c r="C1062" s="58" t="str">
        <f>VLOOKUP(Table4[[#This Row],[iso_code]],iso_code!B:C,2,FALSE)</f>
        <v>MDG</v>
      </c>
      <c r="D1062" s="18" t="str">
        <f>VLOOKUP(Table4[[#This Row],[iso_code]],iso_code!G:H,2,FALSE)</f>
        <v>Madagascar</v>
      </c>
    </row>
    <row r="1063" spans="1:4">
      <c r="A1063" s="18">
        <v>294</v>
      </c>
      <c r="B1063" s="54" t="s">
        <v>1215</v>
      </c>
      <c r="C1063" s="58" t="str">
        <f>VLOOKUP(Table4[[#This Row],[iso_code]],iso_code!B:C,2,FALSE)</f>
        <v>NGA</v>
      </c>
      <c r="D1063" s="18" t="str">
        <f>VLOOKUP(Table4[[#This Row],[iso_code]],iso_code!G:H,2,FALSE)</f>
        <v>Nigeria</v>
      </c>
    </row>
    <row r="1064" spans="1:4">
      <c r="A1064" s="18">
        <v>295</v>
      </c>
      <c r="B1064" s="54" t="s">
        <v>250</v>
      </c>
      <c r="C1064" s="58" t="str">
        <f>VLOOKUP(Table4[[#This Row],[iso_code]],iso_code!B:C,2,FALSE)</f>
        <v>GHA</v>
      </c>
      <c r="D1064" s="18" t="str">
        <f>VLOOKUP(Table4[[#This Row],[iso_code]],iso_code!G:H,2,FALSE)</f>
        <v>Ghana</v>
      </c>
    </row>
    <row r="1065" spans="1:4">
      <c r="A1065" s="18">
        <v>296</v>
      </c>
      <c r="B1065" s="54" t="s">
        <v>842</v>
      </c>
      <c r="C1065" s="58" t="str">
        <f>VLOOKUP(Table4[[#This Row],[iso_code]],iso_code!B:C,2,FALSE)</f>
        <v>TZA</v>
      </c>
      <c r="D1065" s="18" t="str">
        <f>VLOOKUP(Table4[[#This Row],[iso_code]],iso_code!G:H,2,FALSE)</f>
        <v>Tanzania, United Republic of</v>
      </c>
    </row>
    <row r="1066" spans="1:4">
      <c r="A1066" s="18">
        <v>297</v>
      </c>
      <c r="B1066" s="54" t="s">
        <v>194</v>
      </c>
      <c r="C1066" s="58" t="str">
        <f>VLOOKUP(Table4[[#This Row],[iso_code]],iso_code!B:C,2,FALSE)</f>
        <v>ETH</v>
      </c>
      <c r="D1066" s="18" t="str">
        <f>VLOOKUP(Table4[[#This Row],[iso_code]],iso_code!G:H,2,FALSE)</f>
        <v>Ethiopia</v>
      </c>
    </row>
    <row r="1067" spans="1:4">
      <c r="A1067" s="18">
        <v>298</v>
      </c>
      <c r="B1067" s="54" t="s">
        <v>194</v>
      </c>
      <c r="C1067" s="58" t="str">
        <f>VLOOKUP(Table4[[#This Row],[iso_code]],iso_code!B:C,2,FALSE)</f>
        <v>ETH</v>
      </c>
      <c r="D1067" s="18" t="str">
        <f>VLOOKUP(Table4[[#This Row],[iso_code]],iso_code!G:H,2,FALSE)</f>
        <v>Ethiopia</v>
      </c>
    </row>
    <row r="1068" spans="1:4">
      <c r="A1068" s="18">
        <v>299</v>
      </c>
      <c r="B1068" s="54" t="s">
        <v>2165</v>
      </c>
      <c r="C1068" s="58" t="str">
        <f>VLOOKUP(Table4[[#This Row],[iso_code]],iso_code!B:C,2,FALSE)</f>
        <v>SOM</v>
      </c>
      <c r="D1068" s="18" t="str">
        <f>VLOOKUP(Table4[[#This Row],[iso_code]],iso_code!G:H,2,FALSE)</f>
        <v>Somalia</v>
      </c>
    </row>
    <row r="1069" spans="1:4">
      <c r="A1069" s="18">
        <v>300</v>
      </c>
      <c r="B1069" s="54" t="s">
        <v>194</v>
      </c>
      <c r="C1069" s="58" t="str">
        <f>VLOOKUP(Table4[[#This Row],[iso_code]],iso_code!B:C,2,FALSE)</f>
        <v>ETH</v>
      </c>
      <c r="D1069" s="18" t="str">
        <f>VLOOKUP(Table4[[#This Row],[iso_code]],iso_code!G:H,2,FALSE)</f>
        <v>Ethiopia</v>
      </c>
    </row>
    <row r="1070" spans="1:4">
      <c r="A1070" s="18">
        <v>301</v>
      </c>
      <c r="B1070" s="54" t="s">
        <v>194</v>
      </c>
      <c r="C1070" s="58" t="str">
        <f>VLOOKUP(Table4[[#This Row],[iso_code]],iso_code!B:C,2,FALSE)</f>
        <v>ETH</v>
      </c>
      <c r="D1070" s="18" t="str">
        <f>VLOOKUP(Table4[[#This Row],[iso_code]],iso_code!G:H,2,FALSE)</f>
        <v>Ethiopia</v>
      </c>
    </row>
    <row r="1071" spans="1:4">
      <c r="A1071" s="18">
        <v>302</v>
      </c>
      <c r="B1071" s="54" t="s">
        <v>1215</v>
      </c>
      <c r="C1071" s="58" t="str">
        <f>VLOOKUP(Table4[[#This Row],[iso_code]],iso_code!B:C,2,FALSE)</f>
        <v>NGA</v>
      </c>
      <c r="D1071" s="18" t="str">
        <f>VLOOKUP(Table4[[#This Row],[iso_code]],iso_code!G:H,2,FALSE)</f>
        <v>Nigeria</v>
      </c>
    </row>
    <row r="1072" spans="1:4">
      <c r="A1072" s="18">
        <v>303</v>
      </c>
      <c r="B1072" s="54" t="s">
        <v>2154</v>
      </c>
      <c r="C1072" s="58" t="str">
        <f>VLOOKUP(Table4[[#This Row],[iso_code]],iso_code!B:C,2,FALSE)</f>
        <v>GMB</v>
      </c>
      <c r="D1072" s="18" t="str">
        <f>VLOOKUP(Table4[[#This Row],[iso_code]],iso_code!G:H,2,FALSE)</f>
        <v>Gambia (the)</v>
      </c>
    </row>
    <row r="1073" spans="1:4">
      <c r="A1073" s="18">
        <v>304</v>
      </c>
      <c r="B1073" s="54" t="s">
        <v>194</v>
      </c>
      <c r="C1073" s="58" t="str">
        <f>VLOOKUP(Table4[[#This Row],[iso_code]],iso_code!B:C,2,FALSE)</f>
        <v>ETH</v>
      </c>
      <c r="D1073" s="18" t="str">
        <f>VLOOKUP(Table4[[#This Row],[iso_code]],iso_code!G:H,2,FALSE)</f>
        <v>Ethiopia</v>
      </c>
    </row>
    <row r="1074" spans="1:4">
      <c r="A1074" s="18">
        <v>305</v>
      </c>
      <c r="B1074" s="54" t="s">
        <v>2148</v>
      </c>
      <c r="C1074" s="58" t="str">
        <f>VLOOKUP(Table4[[#This Row],[iso_code]],iso_code!B:C,2,FALSE)</f>
        <v>COM</v>
      </c>
      <c r="D1074" s="18" t="str">
        <f>VLOOKUP(Table4[[#This Row],[iso_code]],iso_code!G:H,2,FALSE)</f>
        <v>Comoros (the)</v>
      </c>
    </row>
    <row r="1075" spans="1:4">
      <c r="A1075" s="18">
        <v>306</v>
      </c>
      <c r="B1075" s="54" t="s">
        <v>250</v>
      </c>
      <c r="C1075" s="58" t="str">
        <f>VLOOKUP(Table4[[#This Row],[iso_code]],iso_code!B:C,2,FALSE)</f>
        <v>GHA</v>
      </c>
      <c r="D1075" s="18" t="str">
        <f>VLOOKUP(Table4[[#This Row],[iso_code]],iso_code!G:H,2,FALSE)</f>
        <v>Ghana</v>
      </c>
    </row>
    <row r="1076" spans="1:4">
      <c r="A1076" s="18">
        <v>307</v>
      </c>
      <c r="B1076" s="54" t="s">
        <v>840</v>
      </c>
      <c r="C1076" s="58" t="str">
        <f>VLOOKUP(Table4[[#This Row],[iso_code]],iso_code!B:C,2,FALSE)</f>
        <v>EGY</v>
      </c>
      <c r="D1076" s="18" t="str">
        <f>VLOOKUP(Table4[[#This Row],[iso_code]],iso_code!G:H,2,FALSE)</f>
        <v>Egypt</v>
      </c>
    </row>
    <row r="1077" spans="1:4">
      <c r="A1077" s="18">
        <v>308</v>
      </c>
      <c r="B1077" s="54" t="s">
        <v>428</v>
      </c>
      <c r="C1077" s="58" t="str">
        <f>VLOOKUP(Table4[[#This Row],[iso_code]],iso_code!B:C,2,FALSE)</f>
        <v>KEN</v>
      </c>
      <c r="D1077" s="18" t="str">
        <f>VLOOKUP(Table4[[#This Row],[iso_code]],iso_code!G:H,2,FALSE)</f>
        <v>Kenya</v>
      </c>
    </row>
    <row r="1078" spans="1:4">
      <c r="A1078" s="18">
        <v>309</v>
      </c>
      <c r="B1078" s="54" t="s">
        <v>1215</v>
      </c>
      <c r="C1078" s="58" t="str">
        <f>VLOOKUP(Table4[[#This Row],[iso_code]],iso_code!B:C,2,FALSE)</f>
        <v>NGA</v>
      </c>
      <c r="D1078" s="18" t="str">
        <f>VLOOKUP(Table4[[#This Row],[iso_code]],iso_code!G:H,2,FALSE)</f>
        <v>Nigeria</v>
      </c>
    </row>
    <row r="1079" spans="1:4">
      <c r="A1079" s="18">
        <v>310</v>
      </c>
      <c r="B1079" s="54" t="s">
        <v>2167</v>
      </c>
      <c r="C1079" s="58" t="str">
        <f>VLOOKUP(Table4[[#This Row],[iso_code]],iso_code!B:C,2,FALSE)</f>
        <v>SDN</v>
      </c>
      <c r="D1079" s="18" t="str">
        <f>VLOOKUP(Table4[[#This Row],[iso_code]],iso_code!G:H,2,FALSE)</f>
        <v>Sudan (the)</v>
      </c>
    </row>
    <row r="1080" spans="1:4">
      <c r="A1080" s="18">
        <v>311</v>
      </c>
      <c r="B1080" s="54" t="s">
        <v>1215</v>
      </c>
      <c r="C1080" s="58" t="str">
        <f>VLOOKUP(Table4[[#This Row],[iso_code]],iso_code!B:C,2,FALSE)</f>
        <v>NGA</v>
      </c>
      <c r="D1080" s="18" t="str">
        <f>VLOOKUP(Table4[[#This Row],[iso_code]],iso_code!G:H,2,FALSE)</f>
        <v>Nigeria</v>
      </c>
    </row>
    <row r="1081" spans="1:4">
      <c r="A1081" s="18">
        <v>312</v>
      </c>
      <c r="B1081" s="54" t="s">
        <v>1215</v>
      </c>
      <c r="C1081" s="58" t="str">
        <f>VLOOKUP(Table4[[#This Row],[iso_code]],iso_code!B:C,2,FALSE)</f>
        <v>NGA</v>
      </c>
      <c r="D1081" s="18" t="str">
        <f>VLOOKUP(Table4[[#This Row],[iso_code]],iso_code!G:H,2,FALSE)</f>
        <v>Nigeria</v>
      </c>
    </row>
    <row r="1082" spans="1:4">
      <c r="A1082" s="18">
        <v>313</v>
      </c>
      <c r="B1082" s="54" t="s">
        <v>1215</v>
      </c>
      <c r="C1082" s="58" t="str">
        <f>VLOOKUP(Table4[[#This Row],[iso_code]],iso_code!B:C,2,FALSE)</f>
        <v>NGA</v>
      </c>
      <c r="D1082" s="18" t="str">
        <f>VLOOKUP(Table4[[#This Row],[iso_code]],iso_code!G:H,2,FALSE)</f>
        <v>Nigeria</v>
      </c>
    </row>
    <row r="1083" spans="1:4">
      <c r="A1083" s="18">
        <v>314</v>
      </c>
      <c r="B1083" s="54" t="s">
        <v>1657</v>
      </c>
      <c r="C1083" s="58" t="str">
        <f>VLOOKUP(Table4[[#This Row],[iso_code]],iso_code!B:C,2,FALSE)</f>
        <v>SEN</v>
      </c>
      <c r="D1083" s="18" t="str">
        <f>VLOOKUP(Table4[[#This Row],[iso_code]],iso_code!G:H,2,FALSE)</f>
        <v>Senegal</v>
      </c>
    </row>
    <row r="1084" spans="1:4">
      <c r="A1084" s="18">
        <v>315</v>
      </c>
      <c r="B1084" s="54" t="s">
        <v>194</v>
      </c>
      <c r="C1084" s="58" t="str">
        <f>VLOOKUP(Table4[[#This Row],[iso_code]],iso_code!B:C,2,FALSE)</f>
        <v>ETH</v>
      </c>
      <c r="D1084" s="18" t="str">
        <f>VLOOKUP(Table4[[#This Row],[iso_code]],iso_code!G:H,2,FALSE)</f>
        <v>Ethiopia</v>
      </c>
    </row>
    <row r="1085" spans="1:4">
      <c r="A1085" s="18">
        <v>316</v>
      </c>
      <c r="B1085" s="54" t="s">
        <v>1215</v>
      </c>
      <c r="C1085" s="58" t="str">
        <f>VLOOKUP(Table4[[#This Row],[iso_code]],iso_code!B:C,2,FALSE)</f>
        <v>NGA</v>
      </c>
      <c r="D1085" s="18" t="str">
        <f>VLOOKUP(Table4[[#This Row],[iso_code]],iso_code!G:H,2,FALSE)</f>
        <v>Nigeria</v>
      </c>
    </row>
    <row r="1086" spans="1:4">
      <c r="A1086" s="18">
        <v>317</v>
      </c>
      <c r="B1086" s="54" t="s">
        <v>608</v>
      </c>
      <c r="C1086" s="58" t="str">
        <f>VLOOKUP(Table4[[#This Row],[iso_code]],iso_code!B:C,2,FALSE)</f>
        <v>ZAF</v>
      </c>
      <c r="D1086" s="18" t="str">
        <f>VLOOKUP(Table4[[#This Row],[iso_code]],iso_code!G:H,2,FALSE)</f>
        <v>South Africa</v>
      </c>
    </row>
    <row r="1087" spans="1:4">
      <c r="A1087" s="18">
        <v>318</v>
      </c>
      <c r="B1087" s="54" t="s">
        <v>608</v>
      </c>
      <c r="C1087" s="58" t="str">
        <f>VLOOKUP(Table4[[#This Row],[iso_code]],iso_code!B:C,2,FALSE)</f>
        <v>ZAF</v>
      </c>
      <c r="D1087" s="18" t="str">
        <f>VLOOKUP(Table4[[#This Row],[iso_code]],iso_code!G:H,2,FALSE)</f>
        <v>South Africa</v>
      </c>
    </row>
    <row r="1088" spans="1:4">
      <c r="A1088" s="18">
        <v>318</v>
      </c>
      <c r="B1088" s="54" t="s">
        <v>1787</v>
      </c>
      <c r="C1088" s="58" t="str">
        <f>VLOOKUP(Table4[[#This Row],[iso_code]],iso_code!B:C,2,FALSE)</f>
        <v>BWA</v>
      </c>
      <c r="D1088" s="18" t="str">
        <f>VLOOKUP(Table4[[#This Row],[iso_code]],iso_code!G:H,2,FALSE)</f>
        <v>Botswana</v>
      </c>
    </row>
    <row r="1089" spans="1:4">
      <c r="A1089" s="18">
        <v>319</v>
      </c>
      <c r="B1089" s="54" t="s">
        <v>285</v>
      </c>
      <c r="C1089" s="58" t="str">
        <f>VLOOKUP(Table4[[#This Row],[iso_code]],iso_code!B:C,2,FALSE)</f>
        <v>CMR</v>
      </c>
      <c r="D1089" s="18" t="str">
        <f>VLOOKUP(Table4[[#This Row],[iso_code]],iso_code!G:H,2,FALSE)</f>
        <v>Cameroon</v>
      </c>
    </row>
    <row r="1090" spans="1:4">
      <c r="A1090" s="18">
        <v>320</v>
      </c>
      <c r="B1090" s="54" t="s">
        <v>1215</v>
      </c>
      <c r="C1090" s="58" t="str">
        <f>VLOOKUP(Table4[[#This Row],[iso_code]],iso_code!B:C,2,FALSE)</f>
        <v>NGA</v>
      </c>
      <c r="D1090" s="18" t="str">
        <f>VLOOKUP(Table4[[#This Row],[iso_code]],iso_code!G:H,2,FALSE)</f>
        <v>Nigeria</v>
      </c>
    </row>
    <row r="1091" spans="1:4">
      <c r="A1091" s="18">
        <v>321</v>
      </c>
      <c r="B1091" s="54" t="s">
        <v>194</v>
      </c>
      <c r="C1091" s="58" t="str">
        <f>VLOOKUP(Table4[[#This Row],[iso_code]],iso_code!B:C,2,FALSE)</f>
        <v>ETH</v>
      </c>
      <c r="D1091" s="18" t="str">
        <f>VLOOKUP(Table4[[#This Row],[iso_code]],iso_code!G:H,2,FALSE)</f>
        <v>Ethiopia</v>
      </c>
    </row>
    <row r="1092" spans="1:4">
      <c r="A1092" s="18">
        <v>322</v>
      </c>
      <c r="B1092" s="54" t="s">
        <v>2162</v>
      </c>
      <c r="C1092" s="58" t="str">
        <f>VLOOKUP(Table4[[#This Row],[iso_code]],iso_code!B:C,2,FALSE)</f>
        <v>RWA</v>
      </c>
      <c r="D1092" s="18" t="str">
        <f>VLOOKUP(Table4[[#This Row],[iso_code]],iso_code!G:H,2,FALSE)</f>
        <v>Rwanda</v>
      </c>
    </row>
    <row r="1093" spans="1:4">
      <c r="A1093" s="18">
        <v>323</v>
      </c>
      <c r="B1093" s="54" t="s">
        <v>1215</v>
      </c>
      <c r="C1093" s="58" t="str">
        <f>VLOOKUP(Table4[[#This Row],[iso_code]],iso_code!B:C,2,FALSE)</f>
        <v>NGA</v>
      </c>
      <c r="D1093" s="18" t="str">
        <f>VLOOKUP(Table4[[#This Row],[iso_code]],iso_code!G:H,2,FALSE)</f>
        <v>Nigeria</v>
      </c>
    </row>
    <row r="1094" spans="1:4">
      <c r="A1094" s="18">
        <v>324</v>
      </c>
      <c r="B1094" s="54" t="s">
        <v>194</v>
      </c>
      <c r="C1094" s="58" t="str">
        <f>VLOOKUP(Table4[[#This Row],[iso_code]],iso_code!B:C,2,FALSE)</f>
        <v>ETH</v>
      </c>
      <c r="D1094" s="18" t="str">
        <f>VLOOKUP(Table4[[#This Row],[iso_code]],iso_code!G:H,2,FALSE)</f>
        <v>Ethiopia</v>
      </c>
    </row>
    <row r="1095" spans="1:4">
      <c r="A1095" s="18">
        <v>325</v>
      </c>
      <c r="B1095" s="54" t="s">
        <v>250</v>
      </c>
      <c r="C1095" s="58" t="str">
        <f>VLOOKUP(Table4[[#This Row],[iso_code]],iso_code!B:C,2,FALSE)</f>
        <v>GHA</v>
      </c>
      <c r="D1095" s="18" t="str">
        <f>VLOOKUP(Table4[[#This Row],[iso_code]],iso_code!G:H,2,FALSE)</f>
        <v>Ghana</v>
      </c>
    </row>
    <row r="1096" spans="1:4">
      <c r="A1096" s="18">
        <v>326</v>
      </c>
      <c r="B1096" s="54" t="s">
        <v>1215</v>
      </c>
      <c r="C1096" s="58" t="str">
        <f>VLOOKUP(Table4[[#This Row],[iso_code]],iso_code!B:C,2,FALSE)</f>
        <v>NGA</v>
      </c>
      <c r="D1096" s="18" t="str">
        <f>VLOOKUP(Table4[[#This Row],[iso_code]],iso_code!G:H,2,FALSE)</f>
        <v>Nigeria</v>
      </c>
    </row>
    <row r="1097" spans="1:4">
      <c r="A1097" s="18">
        <v>327</v>
      </c>
      <c r="B1097" s="54" t="s">
        <v>2162</v>
      </c>
      <c r="C1097" s="58" t="str">
        <f>VLOOKUP(Table4[[#This Row],[iso_code]],iso_code!B:C,2,FALSE)</f>
        <v>RWA</v>
      </c>
      <c r="D1097" s="18" t="str">
        <f>VLOOKUP(Table4[[#This Row],[iso_code]],iso_code!G:H,2,FALSE)</f>
        <v>Rwanda</v>
      </c>
    </row>
    <row r="1098" spans="1:4">
      <c r="A1098" s="18">
        <v>328</v>
      </c>
      <c r="B1098" s="54" t="s">
        <v>1944</v>
      </c>
      <c r="C1098" s="58" t="str">
        <f>VLOOKUP(Table4[[#This Row],[iso_code]],iso_code!B:C,2,FALSE)</f>
        <v>LBY</v>
      </c>
      <c r="D1098" s="18" t="str">
        <f>VLOOKUP(Table4[[#This Row],[iso_code]],iso_code!G:H,2,FALSE)</f>
        <v>Libya</v>
      </c>
    </row>
    <row r="1099" spans="1:4">
      <c r="A1099" s="18">
        <v>329</v>
      </c>
      <c r="B1099" s="54" t="s">
        <v>1215</v>
      </c>
      <c r="C1099" s="58" t="str">
        <f>VLOOKUP(Table4[[#This Row],[iso_code]],iso_code!B:C,2,FALSE)</f>
        <v>NGA</v>
      </c>
      <c r="D1099" s="18" t="str">
        <f>VLOOKUP(Table4[[#This Row],[iso_code]],iso_code!G:H,2,FALSE)</f>
        <v>Nigeria</v>
      </c>
    </row>
    <row r="1100" spans="1:4">
      <c r="A1100" s="18">
        <v>330</v>
      </c>
      <c r="B1100" s="54" t="s">
        <v>1215</v>
      </c>
      <c r="C1100" s="58" t="str">
        <f>VLOOKUP(Table4[[#This Row],[iso_code]],iso_code!B:C,2,FALSE)</f>
        <v>NGA</v>
      </c>
      <c r="D1100" s="18" t="str">
        <f>VLOOKUP(Table4[[#This Row],[iso_code]],iso_code!G:H,2,FALSE)</f>
        <v>Nigeria</v>
      </c>
    </row>
    <row r="1101" spans="1:4">
      <c r="A1101" s="18">
        <v>331</v>
      </c>
      <c r="B1101" s="54" t="s">
        <v>840</v>
      </c>
      <c r="C1101" s="58" t="str">
        <f>VLOOKUP(Table4[[#This Row],[iso_code]],iso_code!B:C,2,FALSE)</f>
        <v>EGY</v>
      </c>
      <c r="D1101" s="18" t="str">
        <f>VLOOKUP(Table4[[#This Row],[iso_code]],iso_code!G:H,2,FALSE)</f>
        <v>Egypt</v>
      </c>
    </row>
    <row r="1102" spans="1:4">
      <c r="A1102" s="18">
        <v>332</v>
      </c>
      <c r="B1102" s="54" t="s">
        <v>935</v>
      </c>
      <c r="C1102" s="58" t="str">
        <f>VLOOKUP(Table4[[#This Row],[iso_code]],iso_code!B:C,2,FALSE)</f>
        <v>TUN</v>
      </c>
      <c r="D1102" s="18" t="str">
        <f>VLOOKUP(Table4[[#This Row],[iso_code]],iso_code!G:H,2,FALSE)</f>
        <v>Tunisia</v>
      </c>
    </row>
    <row r="1103" spans="1:4">
      <c r="A1103" s="18">
        <v>333</v>
      </c>
      <c r="B1103" s="54" t="s">
        <v>1215</v>
      </c>
      <c r="C1103" s="58" t="str">
        <f>VLOOKUP(Table4[[#This Row],[iso_code]],iso_code!B:C,2,FALSE)</f>
        <v>NGA</v>
      </c>
      <c r="D1103" s="18" t="str">
        <f>VLOOKUP(Table4[[#This Row],[iso_code]],iso_code!G:H,2,FALSE)</f>
        <v>Nigeria</v>
      </c>
    </row>
    <row r="1104" spans="1:4">
      <c r="A1104" s="18">
        <v>334</v>
      </c>
      <c r="B1104" s="54" t="s">
        <v>840</v>
      </c>
      <c r="C1104" s="58" t="str">
        <f>VLOOKUP(Table4[[#This Row],[iso_code]],iso_code!B:C,2,FALSE)</f>
        <v>EGY</v>
      </c>
      <c r="D1104" s="18" t="str">
        <f>VLOOKUP(Table4[[#This Row],[iso_code]],iso_code!G:H,2,FALSE)</f>
        <v>Egypt</v>
      </c>
    </row>
    <row r="1105" spans="1:4">
      <c r="A1105" s="18">
        <v>335</v>
      </c>
      <c r="B1105" s="54" t="s">
        <v>1215</v>
      </c>
      <c r="C1105" s="58" t="str">
        <f>VLOOKUP(Table4[[#This Row],[iso_code]],iso_code!B:C,2,FALSE)</f>
        <v>NGA</v>
      </c>
      <c r="D1105" s="18" t="str">
        <f>VLOOKUP(Table4[[#This Row],[iso_code]],iso_code!G:H,2,FALSE)</f>
        <v>Nigeria</v>
      </c>
    </row>
    <row r="1106" spans="1:4">
      <c r="A1106" s="18">
        <v>336</v>
      </c>
      <c r="B1106" s="54" t="s">
        <v>1215</v>
      </c>
      <c r="C1106" s="58" t="str">
        <f>VLOOKUP(Table4[[#This Row],[iso_code]],iso_code!B:C,2,FALSE)</f>
        <v>NGA</v>
      </c>
      <c r="D1106" s="18" t="str">
        <f>VLOOKUP(Table4[[#This Row],[iso_code]],iso_code!G:H,2,FALSE)</f>
        <v>Nigeria</v>
      </c>
    </row>
    <row r="1107" spans="1:4">
      <c r="A1107" s="18">
        <v>337</v>
      </c>
      <c r="B1107" s="54" t="s">
        <v>1215</v>
      </c>
      <c r="C1107" s="58" t="str">
        <f>VLOOKUP(Table4[[#This Row],[iso_code]],iso_code!B:C,2,FALSE)</f>
        <v>NGA</v>
      </c>
      <c r="D1107" s="18" t="str">
        <f>VLOOKUP(Table4[[#This Row],[iso_code]],iso_code!G:H,2,FALSE)</f>
        <v>Nigeria</v>
      </c>
    </row>
    <row r="1108" spans="1:4">
      <c r="A1108" s="18">
        <v>338</v>
      </c>
      <c r="B1108" s="54" t="s">
        <v>2162</v>
      </c>
      <c r="C1108" s="58" t="str">
        <f>VLOOKUP(Table4[[#This Row],[iso_code]],iso_code!B:C,2,FALSE)</f>
        <v>RWA</v>
      </c>
      <c r="D1108" s="18" t="str">
        <f>VLOOKUP(Table4[[#This Row],[iso_code]],iso_code!G:H,2,FALSE)</f>
        <v>Rwanda</v>
      </c>
    </row>
    <row r="1109" spans="1:4">
      <c r="A1109" s="18">
        <v>339</v>
      </c>
      <c r="B1109" s="54" t="s">
        <v>2167</v>
      </c>
      <c r="C1109" s="58" t="str">
        <f>VLOOKUP(Table4[[#This Row],[iso_code]],iso_code!B:C,2,FALSE)</f>
        <v>SDN</v>
      </c>
      <c r="D1109" s="18" t="str">
        <f>VLOOKUP(Table4[[#This Row],[iso_code]],iso_code!G:H,2,FALSE)</f>
        <v>Sudan (the)</v>
      </c>
    </row>
    <row r="1110" spans="1:4">
      <c r="A1110" s="18">
        <v>340</v>
      </c>
      <c r="B1110" s="54" t="s">
        <v>608</v>
      </c>
      <c r="C1110" s="58" t="str">
        <f>VLOOKUP(Table4[[#This Row],[iso_code]],iso_code!B:C,2,FALSE)</f>
        <v>ZAF</v>
      </c>
      <c r="D1110" s="18" t="str">
        <f>VLOOKUP(Table4[[#This Row],[iso_code]],iso_code!G:H,2,FALSE)</f>
        <v>South Africa</v>
      </c>
    </row>
    <row r="1111" spans="1:4">
      <c r="A1111" s="18">
        <v>341</v>
      </c>
      <c r="B1111" s="54" t="s">
        <v>790</v>
      </c>
      <c r="C1111" s="58" t="str">
        <f>VLOOKUP(Table4[[#This Row],[iso_code]],iso_code!B:C,2,FALSE)</f>
        <v>DZA</v>
      </c>
      <c r="D1111" s="18" t="str">
        <f>VLOOKUP(Table4[[#This Row],[iso_code]],iso_code!G:H,2,FALSE)</f>
        <v>Algeria</v>
      </c>
    </row>
    <row r="1112" spans="1:4">
      <c r="A1112" s="18">
        <v>342</v>
      </c>
      <c r="B1112" s="54" t="s">
        <v>285</v>
      </c>
      <c r="C1112" s="58" t="str">
        <f>VLOOKUP(Table4[[#This Row],[iso_code]],iso_code!B:C,2,FALSE)</f>
        <v>CMR</v>
      </c>
      <c r="D1112" s="18" t="str">
        <f>VLOOKUP(Table4[[#This Row],[iso_code]],iso_code!G:H,2,FALSE)</f>
        <v>Cameroon</v>
      </c>
    </row>
    <row r="1113" spans="1:4">
      <c r="A1113" s="18">
        <v>343</v>
      </c>
      <c r="B1113" s="54" t="s">
        <v>1215</v>
      </c>
      <c r="C1113" s="58" t="str">
        <f>VLOOKUP(Table4[[#This Row],[iso_code]],iso_code!B:C,2,FALSE)</f>
        <v>NGA</v>
      </c>
      <c r="D1113" s="18" t="str">
        <f>VLOOKUP(Table4[[#This Row],[iso_code]],iso_code!G:H,2,FALSE)</f>
        <v>Nigeria</v>
      </c>
    </row>
    <row r="1114" spans="1:4">
      <c r="A1114" s="18">
        <v>344</v>
      </c>
      <c r="B1114" s="54" t="s">
        <v>1215</v>
      </c>
      <c r="C1114" s="58" t="str">
        <f>VLOOKUP(Table4[[#This Row],[iso_code]],iso_code!B:C,2,FALSE)</f>
        <v>NGA</v>
      </c>
      <c r="D1114" s="18" t="str">
        <f>VLOOKUP(Table4[[#This Row],[iso_code]],iso_code!G:H,2,FALSE)</f>
        <v>Nigeria</v>
      </c>
    </row>
    <row r="1115" spans="1:4">
      <c r="A1115" s="18">
        <v>345</v>
      </c>
      <c r="B1115" s="54" t="s">
        <v>1215</v>
      </c>
      <c r="C1115" s="58" t="str">
        <f>VLOOKUP(Table4[[#This Row],[iso_code]],iso_code!B:C,2,FALSE)</f>
        <v>NGA</v>
      </c>
      <c r="D1115" s="18" t="str">
        <f>VLOOKUP(Table4[[#This Row],[iso_code]],iso_code!G:H,2,FALSE)</f>
        <v>Nigeria</v>
      </c>
    </row>
    <row r="1116" spans="1:4">
      <c r="A1116" s="18">
        <v>346</v>
      </c>
      <c r="B1116" s="54" t="s">
        <v>2161</v>
      </c>
      <c r="C1116" s="58" t="str">
        <f>VLOOKUP(Table4[[#This Row],[iso_code]],iso_code!B:C,2,FALSE)</f>
        <v>MLI</v>
      </c>
      <c r="D1116" s="18" t="str">
        <f>VLOOKUP(Table4[[#This Row],[iso_code]],iso_code!G:H,2,FALSE)</f>
        <v>Mali</v>
      </c>
    </row>
    <row r="1117" spans="1:4">
      <c r="A1117" s="18">
        <v>347</v>
      </c>
      <c r="B1117" s="54" t="s">
        <v>1968</v>
      </c>
      <c r="C1117" s="58" t="str">
        <f>VLOOKUP(Table4[[#This Row],[iso_code]],iso_code!B:C,2,FALSE)</f>
        <v>TGO</v>
      </c>
      <c r="D1117" s="18" t="str">
        <f>VLOOKUP(Table4[[#This Row],[iso_code]],iso_code!G:H,2,FALSE)</f>
        <v>Togo</v>
      </c>
    </row>
    <row r="1118" spans="1:4">
      <c r="A1118" s="18">
        <v>348</v>
      </c>
      <c r="B1118" s="54" t="s">
        <v>608</v>
      </c>
      <c r="C1118" s="58" t="str">
        <f>VLOOKUP(Table4[[#This Row],[iso_code]],iso_code!B:C,2,FALSE)</f>
        <v>ZAF</v>
      </c>
      <c r="D1118" s="18" t="str">
        <f>VLOOKUP(Table4[[#This Row],[iso_code]],iso_code!G:H,2,FALSE)</f>
        <v>South Africa</v>
      </c>
    </row>
    <row r="1119" spans="1:4">
      <c r="A1119" s="18">
        <v>349</v>
      </c>
      <c r="B1119" s="54" t="s">
        <v>194</v>
      </c>
      <c r="C1119" s="58" t="str">
        <f>VLOOKUP(Table4[[#This Row],[iso_code]],iso_code!B:C,2,FALSE)</f>
        <v>ETH</v>
      </c>
      <c r="D1119" s="18" t="str">
        <f>VLOOKUP(Table4[[#This Row],[iso_code]],iso_code!G:H,2,FALSE)</f>
        <v>Ethiopia</v>
      </c>
    </row>
    <row r="1120" spans="1:4">
      <c r="A1120" s="18">
        <v>350</v>
      </c>
      <c r="B1120" s="54" t="s">
        <v>250</v>
      </c>
      <c r="C1120" s="58" t="str">
        <f>VLOOKUP(Table4[[#This Row],[iso_code]],iso_code!B:C,2,FALSE)</f>
        <v>GHA</v>
      </c>
      <c r="D1120" s="18" t="str">
        <f>VLOOKUP(Table4[[#This Row],[iso_code]],iso_code!G:H,2,FALSE)</f>
        <v>Ghana</v>
      </c>
    </row>
    <row r="1121" spans="1:4">
      <c r="A1121" s="18">
        <v>351</v>
      </c>
      <c r="B1121" s="54" t="s">
        <v>608</v>
      </c>
      <c r="C1121" s="58" t="str">
        <f>VLOOKUP(Table4[[#This Row],[iso_code]],iso_code!B:C,2,FALSE)</f>
        <v>ZAF</v>
      </c>
      <c r="D1121" s="18" t="str">
        <f>VLOOKUP(Table4[[#This Row],[iso_code]],iso_code!G:H,2,FALSE)</f>
        <v>South Africa</v>
      </c>
    </row>
    <row r="1122" spans="1:4">
      <c r="A1122" s="18">
        <v>351</v>
      </c>
      <c r="B1122" s="54" t="s">
        <v>2158</v>
      </c>
      <c r="C1122" s="58" t="str">
        <f>VLOOKUP(Table4[[#This Row],[iso_code]],iso_code!B:C,2,FALSE)</f>
        <v>LSO</v>
      </c>
      <c r="D1122" s="18" t="str">
        <f>VLOOKUP(Table4[[#This Row],[iso_code]],iso_code!G:H,2,FALSE)</f>
        <v>Lesotho</v>
      </c>
    </row>
    <row r="1123" spans="1:4">
      <c r="A1123" s="18">
        <v>352</v>
      </c>
      <c r="B1123" s="54" t="s">
        <v>935</v>
      </c>
      <c r="C1123" s="58" t="str">
        <f>VLOOKUP(Table4[[#This Row],[iso_code]],iso_code!B:C,2,FALSE)</f>
        <v>TUN</v>
      </c>
      <c r="D1123" s="18" t="str">
        <f>VLOOKUP(Table4[[#This Row],[iso_code]],iso_code!G:H,2,FALSE)</f>
        <v>Tunisia</v>
      </c>
    </row>
    <row r="1124" spans="1:4">
      <c r="A1124" s="18">
        <v>353</v>
      </c>
      <c r="B1124" s="54" t="s">
        <v>509</v>
      </c>
      <c r="C1124" s="58" t="str">
        <f>VLOOKUP(Table4[[#This Row],[iso_code]],iso_code!B:C,2,FALSE)</f>
        <v>MAR</v>
      </c>
      <c r="D1124" s="18" t="str">
        <f>VLOOKUP(Table4[[#This Row],[iso_code]],iso_code!G:H,2,FALSE)</f>
        <v>Morocco</v>
      </c>
    </row>
    <row r="1125" spans="1:4">
      <c r="A1125" s="18">
        <v>354</v>
      </c>
      <c r="B1125" s="54" t="s">
        <v>1215</v>
      </c>
      <c r="C1125" s="58" t="str">
        <f>VLOOKUP(Table4[[#This Row],[iso_code]],iso_code!B:C,2,FALSE)</f>
        <v>NGA</v>
      </c>
      <c r="D1125" s="18" t="str">
        <f>VLOOKUP(Table4[[#This Row],[iso_code]],iso_code!G:H,2,FALSE)</f>
        <v>Nigeria</v>
      </c>
    </row>
    <row r="1126" spans="1:4">
      <c r="A1126" s="18">
        <v>355</v>
      </c>
      <c r="B1126" s="54" t="s">
        <v>840</v>
      </c>
      <c r="C1126" s="58" t="str">
        <f>VLOOKUP(Table4[[#This Row],[iso_code]],iso_code!B:C,2,FALSE)</f>
        <v>EGY</v>
      </c>
      <c r="D1126" s="18" t="str">
        <f>VLOOKUP(Table4[[#This Row],[iso_code]],iso_code!G:H,2,FALSE)</f>
        <v>Egypt</v>
      </c>
    </row>
    <row r="1127" spans="1:4">
      <c r="A1127" s="18">
        <v>356</v>
      </c>
      <c r="B1127" s="54" t="s">
        <v>737</v>
      </c>
      <c r="C1127" s="58" t="str">
        <f>VLOOKUP(Table4[[#This Row],[iso_code]],iso_code!B:C,2,FALSE)</f>
        <v>ZMB</v>
      </c>
      <c r="D1127" s="18" t="str">
        <f>VLOOKUP(Table4[[#This Row],[iso_code]],iso_code!G:H,2,FALSE)</f>
        <v>Zambia</v>
      </c>
    </row>
    <row r="1128" spans="1:4">
      <c r="A1128" s="18">
        <v>357</v>
      </c>
      <c r="B1128" s="54" t="s">
        <v>1215</v>
      </c>
      <c r="C1128" s="58" t="str">
        <f>VLOOKUP(Table4[[#This Row],[iso_code]],iso_code!B:C,2,FALSE)</f>
        <v>NGA</v>
      </c>
      <c r="D1128" s="18" t="str">
        <f>VLOOKUP(Table4[[#This Row],[iso_code]],iso_code!G:H,2,FALSE)</f>
        <v>Nigeria</v>
      </c>
    </row>
    <row r="1129" spans="1:4">
      <c r="A1129" s="18">
        <v>358</v>
      </c>
      <c r="B1129" s="54" t="s">
        <v>1944</v>
      </c>
      <c r="C1129" s="58" t="str">
        <f>VLOOKUP(Table4[[#This Row],[iso_code]],iso_code!B:C,2,FALSE)</f>
        <v>LBY</v>
      </c>
      <c r="D1129" s="18" t="str">
        <f>VLOOKUP(Table4[[#This Row],[iso_code]],iso_code!G:H,2,FALSE)</f>
        <v>Libya</v>
      </c>
    </row>
    <row r="1130" spans="1:4">
      <c r="A1130" s="18">
        <v>359</v>
      </c>
      <c r="B1130" s="54" t="s">
        <v>428</v>
      </c>
      <c r="C1130" s="58" t="str">
        <f>VLOOKUP(Table4[[#This Row],[iso_code]],iso_code!B:C,2,FALSE)</f>
        <v>KEN</v>
      </c>
      <c r="D1130" s="18" t="str">
        <f>VLOOKUP(Table4[[#This Row],[iso_code]],iso_code!G:H,2,FALSE)</f>
        <v>Kenya</v>
      </c>
    </row>
    <row r="1131" spans="1:4">
      <c r="A1131" s="18">
        <v>360</v>
      </c>
      <c r="B1131" s="54" t="s">
        <v>2144</v>
      </c>
      <c r="C1131" s="58" t="str">
        <f>VLOOKUP(Table4[[#This Row],[iso_code]],iso_code!B:C,2,FALSE)</f>
        <v>BEN</v>
      </c>
      <c r="D1131" s="18" t="str">
        <f>VLOOKUP(Table4[[#This Row],[iso_code]],iso_code!G:H,2,FALSE)</f>
        <v>Benin</v>
      </c>
    </row>
    <row r="1132" spans="1:4">
      <c r="A1132" s="18">
        <v>361</v>
      </c>
      <c r="B1132" s="54" t="s">
        <v>1215</v>
      </c>
      <c r="C1132" s="58" t="str">
        <f>VLOOKUP(Table4[[#This Row],[iso_code]],iso_code!B:C,2,FALSE)</f>
        <v>NGA</v>
      </c>
      <c r="D1132" s="18" t="str">
        <f>VLOOKUP(Table4[[#This Row],[iso_code]],iso_code!G:H,2,FALSE)</f>
        <v>Nigeria</v>
      </c>
    </row>
    <row r="1133" spans="1:4">
      <c r="A1133" s="18">
        <v>362</v>
      </c>
      <c r="B1133" s="54" t="s">
        <v>1215</v>
      </c>
      <c r="C1133" s="58" t="str">
        <f>VLOOKUP(Table4[[#This Row],[iso_code]],iso_code!B:C,2,FALSE)</f>
        <v>NGA</v>
      </c>
      <c r="D1133" s="18" t="str">
        <f>VLOOKUP(Table4[[#This Row],[iso_code]],iso_code!G:H,2,FALSE)</f>
        <v>Nigeria</v>
      </c>
    </row>
    <row r="1134" spans="1:4">
      <c r="A1134" s="18">
        <v>363</v>
      </c>
      <c r="B1134" s="54" t="s">
        <v>194</v>
      </c>
      <c r="C1134" s="58" t="str">
        <f>VLOOKUP(Table4[[#This Row],[iso_code]],iso_code!B:C,2,FALSE)</f>
        <v>ETH</v>
      </c>
      <c r="D1134" s="18" t="str">
        <f>VLOOKUP(Table4[[#This Row],[iso_code]],iso_code!G:H,2,FALSE)</f>
        <v>Ethiopia</v>
      </c>
    </row>
    <row r="1135" spans="1:4">
      <c r="A1135" s="18">
        <v>364</v>
      </c>
      <c r="B1135" s="54" t="s">
        <v>935</v>
      </c>
      <c r="C1135" s="58" t="str">
        <f>VLOOKUP(Table4[[#This Row],[iso_code]],iso_code!B:C,2,FALSE)</f>
        <v>TUN</v>
      </c>
      <c r="D1135" s="18" t="str">
        <f>VLOOKUP(Table4[[#This Row],[iso_code]],iso_code!G:H,2,FALSE)</f>
        <v>Tunisia</v>
      </c>
    </row>
    <row r="1136" spans="1:4">
      <c r="A1136" s="18">
        <v>365</v>
      </c>
      <c r="B1136" s="54" t="s">
        <v>428</v>
      </c>
      <c r="C1136" s="58" t="str">
        <f>VLOOKUP(Table4[[#This Row],[iso_code]],iso_code!B:C,2,FALSE)</f>
        <v>KEN</v>
      </c>
      <c r="D1136" s="18" t="str">
        <f>VLOOKUP(Table4[[#This Row],[iso_code]],iso_code!G:H,2,FALSE)</f>
        <v>Kenya</v>
      </c>
    </row>
    <row r="1137" spans="1:4">
      <c r="A1137" s="18">
        <v>366</v>
      </c>
      <c r="B1137" s="54" t="s">
        <v>790</v>
      </c>
      <c r="C1137" s="58" t="str">
        <f>VLOOKUP(Table4[[#This Row],[iso_code]],iso_code!B:C,2,FALSE)</f>
        <v>DZA</v>
      </c>
      <c r="D1137" s="18" t="str">
        <f>VLOOKUP(Table4[[#This Row],[iso_code]],iso_code!G:H,2,FALSE)</f>
        <v>Algeria</v>
      </c>
    </row>
    <row r="1138" spans="1:4">
      <c r="A1138" s="18">
        <v>367</v>
      </c>
      <c r="B1138" s="54" t="s">
        <v>194</v>
      </c>
      <c r="C1138" s="58" t="str">
        <f>VLOOKUP(Table4[[#This Row],[iso_code]],iso_code!B:C,2,FALSE)</f>
        <v>ETH</v>
      </c>
      <c r="D1138" s="18" t="str">
        <f>VLOOKUP(Table4[[#This Row],[iso_code]],iso_code!G:H,2,FALSE)</f>
        <v>Ethiopia</v>
      </c>
    </row>
    <row r="1139" spans="1:4">
      <c r="A1139" s="18">
        <v>368</v>
      </c>
      <c r="B1139" s="54" t="s">
        <v>790</v>
      </c>
      <c r="C1139" s="58" t="str">
        <f>VLOOKUP(Table4[[#This Row],[iso_code]],iso_code!B:C,2,FALSE)</f>
        <v>DZA</v>
      </c>
      <c r="D1139" s="18" t="str">
        <f>VLOOKUP(Table4[[#This Row],[iso_code]],iso_code!G:H,2,FALSE)</f>
        <v>Algeria</v>
      </c>
    </row>
    <row r="1140" spans="1:4">
      <c r="A1140" s="18">
        <v>369</v>
      </c>
      <c r="B1140" s="54" t="s">
        <v>2158</v>
      </c>
      <c r="C1140" s="58" t="str">
        <f>VLOOKUP(Table4[[#This Row],[iso_code]],iso_code!B:C,2,FALSE)</f>
        <v>LSO</v>
      </c>
      <c r="D1140" s="18" t="str">
        <f>VLOOKUP(Table4[[#This Row],[iso_code]],iso_code!G:H,2,FALSE)</f>
        <v>Lesotho</v>
      </c>
    </row>
    <row r="1141" spans="1:4">
      <c r="A1141" s="18">
        <v>370</v>
      </c>
      <c r="B1141" s="54" t="s">
        <v>194</v>
      </c>
      <c r="C1141" s="58" t="str">
        <f>VLOOKUP(Table4[[#This Row],[iso_code]],iso_code!B:C,2,FALSE)</f>
        <v>ETH</v>
      </c>
      <c r="D1141" s="18" t="str">
        <f>VLOOKUP(Table4[[#This Row],[iso_code]],iso_code!G:H,2,FALSE)</f>
        <v>Ethiopia</v>
      </c>
    </row>
    <row r="1142" spans="1:4">
      <c r="A1142" s="18">
        <v>371</v>
      </c>
      <c r="B1142" s="54" t="s">
        <v>953</v>
      </c>
      <c r="C1142" s="58" t="str">
        <f>VLOOKUP(Table4[[#This Row],[iso_code]],iso_code!B:C,2,FALSE)</f>
        <v>MUS</v>
      </c>
      <c r="D1142" s="18" t="str">
        <f>VLOOKUP(Table4[[#This Row],[iso_code]],iso_code!G:H,2,FALSE)</f>
        <v>Mauritius</v>
      </c>
    </row>
    <row r="1143" spans="1:4">
      <c r="A1143" s="18">
        <v>372</v>
      </c>
      <c r="B1143" s="54" t="s">
        <v>2167</v>
      </c>
      <c r="C1143" s="58" t="str">
        <f>VLOOKUP(Table4[[#This Row],[iso_code]],iso_code!B:C,2,FALSE)</f>
        <v>SDN</v>
      </c>
      <c r="D1143" s="18" t="str">
        <f>VLOOKUP(Table4[[#This Row],[iso_code]],iso_code!G:H,2,FALSE)</f>
        <v>Sudan (the)</v>
      </c>
    </row>
    <row r="1144" spans="1:4">
      <c r="A1144" s="18">
        <v>373</v>
      </c>
      <c r="B1144" s="54" t="s">
        <v>1215</v>
      </c>
      <c r="C1144" s="58" t="str">
        <f>VLOOKUP(Table4[[#This Row],[iso_code]],iso_code!B:C,2,FALSE)</f>
        <v>NGA</v>
      </c>
      <c r="D1144" s="18" t="str">
        <f>VLOOKUP(Table4[[#This Row],[iso_code]],iso_code!G:H,2,FALSE)</f>
        <v>Nigeria</v>
      </c>
    </row>
    <row r="1145" spans="1:4">
      <c r="A1145" s="18">
        <v>374</v>
      </c>
      <c r="B1145" s="54" t="s">
        <v>608</v>
      </c>
      <c r="C1145" s="58" t="str">
        <f>VLOOKUP(Table4[[#This Row],[iso_code]],iso_code!B:C,2,FALSE)</f>
        <v>ZAF</v>
      </c>
      <c r="D1145" s="18" t="str">
        <f>VLOOKUP(Table4[[#This Row],[iso_code]],iso_code!G:H,2,FALSE)</f>
        <v>South Africa</v>
      </c>
    </row>
    <row r="1146" spans="1:4">
      <c r="A1146" s="18">
        <v>375</v>
      </c>
      <c r="B1146" s="54" t="s">
        <v>1215</v>
      </c>
      <c r="C1146" s="58" t="str">
        <f>VLOOKUP(Table4[[#This Row],[iso_code]],iso_code!B:C,2,FALSE)</f>
        <v>NGA</v>
      </c>
      <c r="D1146" s="18" t="str">
        <f>VLOOKUP(Table4[[#This Row],[iso_code]],iso_code!G:H,2,FALSE)</f>
        <v>Nigeria</v>
      </c>
    </row>
    <row r="1147" spans="1:4">
      <c r="A1147" s="18">
        <v>376</v>
      </c>
      <c r="B1147" s="54" t="s">
        <v>2150</v>
      </c>
      <c r="C1147" s="58" t="str">
        <f>VLOOKUP(Table4[[#This Row],[iso_code]],iso_code!B:C,2,FALSE)</f>
        <v>DJI</v>
      </c>
      <c r="D1147" s="18" t="str">
        <f>VLOOKUP(Table4[[#This Row],[iso_code]],iso_code!G:H,2,FALSE)</f>
        <v>Djibouti</v>
      </c>
    </row>
    <row r="1148" spans="1:4">
      <c r="A1148" s="18">
        <v>377</v>
      </c>
      <c r="B1148" s="54" t="s">
        <v>1215</v>
      </c>
      <c r="C1148" s="58" t="str">
        <f>VLOOKUP(Table4[[#This Row],[iso_code]],iso_code!B:C,2,FALSE)</f>
        <v>NGA</v>
      </c>
      <c r="D1148" s="18" t="str">
        <f>VLOOKUP(Table4[[#This Row],[iso_code]],iso_code!G:H,2,FALSE)</f>
        <v>Nigeria</v>
      </c>
    </row>
    <row r="1149" spans="1:4">
      <c r="A1149" s="18">
        <v>378</v>
      </c>
      <c r="B1149" s="54" t="s">
        <v>250</v>
      </c>
      <c r="C1149" s="58" t="str">
        <f>VLOOKUP(Table4[[#This Row],[iso_code]],iso_code!B:C,2,FALSE)</f>
        <v>GHA</v>
      </c>
      <c r="D1149" s="18" t="str">
        <f>VLOOKUP(Table4[[#This Row],[iso_code]],iso_code!G:H,2,FALSE)</f>
        <v>Ghana</v>
      </c>
    </row>
    <row r="1150" spans="1:4">
      <c r="A1150" s="18">
        <v>379</v>
      </c>
      <c r="B1150" s="54" t="s">
        <v>428</v>
      </c>
      <c r="C1150" s="58" t="str">
        <f>VLOOKUP(Table4[[#This Row],[iso_code]],iso_code!B:C,2,FALSE)</f>
        <v>KEN</v>
      </c>
      <c r="D1150" s="18" t="str">
        <f>VLOOKUP(Table4[[#This Row],[iso_code]],iso_code!G:H,2,FALSE)</f>
        <v>Kenya</v>
      </c>
    </row>
    <row r="1151" spans="1:4">
      <c r="A1151" s="18">
        <v>380</v>
      </c>
      <c r="B1151" s="54" t="s">
        <v>608</v>
      </c>
      <c r="C1151" s="58" t="str">
        <f>VLOOKUP(Table4[[#This Row],[iso_code]],iso_code!B:C,2,FALSE)</f>
        <v>ZAF</v>
      </c>
      <c r="D1151" s="18" t="str">
        <f>VLOOKUP(Table4[[#This Row],[iso_code]],iso_code!G:H,2,FALSE)</f>
        <v>South Africa</v>
      </c>
    </row>
    <row r="1152" spans="1:4">
      <c r="A1152" s="18">
        <v>381</v>
      </c>
      <c r="B1152" s="54" t="s">
        <v>194</v>
      </c>
      <c r="C1152" s="58" t="str">
        <f>VLOOKUP(Table4[[#This Row],[iso_code]],iso_code!B:C,2,FALSE)</f>
        <v>ETH</v>
      </c>
      <c r="D1152" s="18" t="str">
        <f>VLOOKUP(Table4[[#This Row],[iso_code]],iso_code!G:H,2,FALSE)</f>
        <v>Ethiopia</v>
      </c>
    </row>
    <row r="1153" spans="1:4">
      <c r="A1153" s="18">
        <v>382</v>
      </c>
      <c r="B1153" s="54" t="s">
        <v>1215</v>
      </c>
      <c r="C1153" s="58" t="str">
        <f>VLOOKUP(Table4[[#This Row],[iso_code]],iso_code!B:C,2,FALSE)</f>
        <v>NGA</v>
      </c>
      <c r="D1153" s="18" t="str">
        <f>VLOOKUP(Table4[[#This Row],[iso_code]],iso_code!G:H,2,FALSE)</f>
        <v>Nigeria</v>
      </c>
    </row>
    <row r="1154" spans="1:4">
      <c r="A1154" s="18">
        <v>383</v>
      </c>
      <c r="B1154" s="54" t="s">
        <v>790</v>
      </c>
      <c r="C1154" s="58" t="str">
        <f>VLOOKUP(Table4[[#This Row],[iso_code]],iso_code!B:C,2,FALSE)</f>
        <v>DZA</v>
      </c>
      <c r="D1154" s="18" t="str">
        <f>VLOOKUP(Table4[[#This Row],[iso_code]],iso_code!G:H,2,FALSE)</f>
        <v>Algeria</v>
      </c>
    </row>
    <row r="1155" spans="1:4">
      <c r="A1155" s="18">
        <v>384</v>
      </c>
      <c r="B1155" s="54" t="s">
        <v>1215</v>
      </c>
      <c r="C1155" s="58" t="str">
        <f>VLOOKUP(Table4[[#This Row],[iso_code]],iso_code!B:C,2,FALSE)</f>
        <v>NGA</v>
      </c>
      <c r="D1155" s="18" t="str">
        <f>VLOOKUP(Table4[[#This Row],[iso_code]],iso_code!G:H,2,FALSE)</f>
        <v>Nigeria</v>
      </c>
    </row>
    <row r="1156" spans="1:4">
      <c r="A1156" s="18">
        <v>385</v>
      </c>
      <c r="B1156" s="54" t="s">
        <v>737</v>
      </c>
      <c r="C1156" s="58" t="str">
        <f>VLOOKUP(Table4[[#This Row],[iso_code]],iso_code!B:C,2,FALSE)</f>
        <v>ZMB</v>
      </c>
      <c r="D1156" s="18" t="str">
        <f>VLOOKUP(Table4[[#This Row],[iso_code]],iso_code!G:H,2,FALSE)</f>
        <v>Zambia</v>
      </c>
    </row>
    <row r="1157" spans="1:4">
      <c r="A1157" s="18">
        <v>386</v>
      </c>
      <c r="B1157" s="54" t="s">
        <v>194</v>
      </c>
      <c r="C1157" s="58" t="str">
        <f>VLOOKUP(Table4[[#This Row],[iso_code]],iso_code!B:C,2,FALSE)</f>
        <v>ETH</v>
      </c>
      <c r="D1157" s="18" t="str">
        <f>VLOOKUP(Table4[[#This Row],[iso_code]],iso_code!G:H,2,FALSE)</f>
        <v>Ethiopia</v>
      </c>
    </row>
    <row r="1158" spans="1:4">
      <c r="A1158" s="18">
        <v>387</v>
      </c>
      <c r="B1158" s="54" t="s">
        <v>1215</v>
      </c>
      <c r="C1158" s="58" t="str">
        <f>VLOOKUP(Table4[[#This Row],[iso_code]],iso_code!B:C,2,FALSE)</f>
        <v>NGA</v>
      </c>
      <c r="D1158" s="18" t="str">
        <f>VLOOKUP(Table4[[#This Row],[iso_code]],iso_code!G:H,2,FALSE)</f>
        <v>Nigeria</v>
      </c>
    </row>
    <row r="1159" spans="1:4">
      <c r="A1159" s="18">
        <v>388</v>
      </c>
      <c r="B1159" s="54" t="s">
        <v>790</v>
      </c>
      <c r="C1159" s="58" t="str">
        <f>VLOOKUP(Table4[[#This Row],[iso_code]],iso_code!B:C,2,FALSE)</f>
        <v>DZA</v>
      </c>
      <c r="D1159" s="18" t="str">
        <f>VLOOKUP(Table4[[#This Row],[iso_code]],iso_code!G:H,2,FALSE)</f>
        <v>Algeria</v>
      </c>
    </row>
    <row r="1160" spans="1:4">
      <c r="A1160" s="18">
        <v>389</v>
      </c>
      <c r="B1160" s="54" t="s">
        <v>790</v>
      </c>
      <c r="C1160" s="58" t="str">
        <f>VLOOKUP(Table4[[#This Row],[iso_code]],iso_code!B:C,2,FALSE)</f>
        <v>DZA</v>
      </c>
      <c r="D1160" s="18" t="str">
        <f>VLOOKUP(Table4[[#This Row],[iso_code]],iso_code!G:H,2,FALSE)</f>
        <v>Algeria</v>
      </c>
    </row>
    <row r="1161" spans="1:4">
      <c r="A1161" s="18">
        <v>390</v>
      </c>
      <c r="B1161" s="54" t="s">
        <v>840</v>
      </c>
      <c r="C1161" s="58" t="str">
        <f>VLOOKUP(Table4[[#This Row],[iso_code]],iso_code!B:C,2,FALSE)</f>
        <v>EGY</v>
      </c>
      <c r="D1161" s="18" t="str">
        <f>VLOOKUP(Table4[[#This Row],[iso_code]],iso_code!G:H,2,FALSE)</f>
        <v>Egypt</v>
      </c>
    </row>
    <row r="1162" spans="1:4">
      <c r="A1162" s="18">
        <v>391</v>
      </c>
      <c r="B1162" s="54" t="s">
        <v>428</v>
      </c>
      <c r="C1162" s="58" t="str">
        <f>VLOOKUP(Table4[[#This Row],[iso_code]],iso_code!B:C,2,FALSE)</f>
        <v>KEN</v>
      </c>
      <c r="D1162" s="18" t="str">
        <f>VLOOKUP(Table4[[#This Row],[iso_code]],iso_code!G:H,2,FALSE)</f>
        <v>Kenya</v>
      </c>
    </row>
    <row r="1163" spans="1:4">
      <c r="A1163" s="18">
        <v>392</v>
      </c>
      <c r="B1163" s="54" t="s">
        <v>285</v>
      </c>
      <c r="C1163" s="58" t="str">
        <f>VLOOKUP(Table4[[#This Row],[iso_code]],iso_code!B:C,2,FALSE)</f>
        <v>CMR</v>
      </c>
      <c r="D1163" s="18" t="str">
        <f>VLOOKUP(Table4[[#This Row],[iso_code]],iso_code!G:H,2,FALSE)</f>
        <v>Cameroon</v>
      </c>
    </row>
    <row r="1164" spans="1:4">
      <c r="A1164" s="18">
        <v>393</v>
      </c>
      <c r="B1164" s="54" t="s">
        <v>2144</v>
      </c>
      <c r="C1164" s="58" t="str">
        <f>VLOOKUP(Table4[[#This Row],[iso_code]],iso_code!B:C,2,FALSE)</f>
        <v>BEN</v>
      </c>
      <c r="D1164" s="18" t="str">
        <f>VLOOKUP(Table4[[#This Row],[iso_code]],iso_code!G:H,2,FALSE)</f>
        <v>Benin</v>
      </c>
    </row>
    <row r="1165" spans="1:4">
      <c r="A1165" s="18">
        <v>393</v>
      </c>
      <c r="B1165" s="54" t="s">
        <v>2145</v>
      </c>
      <c r="C1165" s="58" t="str">
        <f>VLOOKUP(Table4[[#This Row],[iso_code]],iso_code!B:C,2,FALSE)</f>
        <v>BFA</v>
      </c>
      <c r="D1165" s="18" t="str">
        <f>VLOOKUP(Table4[[#This Row],[iso_code]],iso_code!G:H,2,FALSE)</f>
        <v>Burkina Faso</v>
      </c>
    </row>
    <row r="1166" spans="1:4">
      <c r="A1166" s="18">
        <v>393</v>
      </c>
      <c r="B1166" s="54" t="s">
        <v>250</v>
      </c>
      <c r="C1166" s="58" t="str">
        <f>VLOOKUP(Table4[[#This Row],[iso_code]],iso_code!B:C,2,FALSE)</f>
        <v>GHA</v>
      </c>
      <c r="D1166" s="18" t="str">
        <f>VLOOKUP(Table4[[#This Row],[iso_code]],iso_code!G:H,2,FALSE)</f>
        <v>Ghana</v>
      </c>
    </row>
    <row r="1167" spans="1:4">
      <c r="A1167" s="18">
        <v>393</v>
      </c>
      <c r="B1167" s="54" t="s">
        <v>2155</v>
      </c>
      <c r="C1167" s="58" t="str">
        <f>VLOOKUP(Table4[[#This Row],[iso_code]],iso_code!B:C,2,FALSE)</f>
        <v>GIN</v>
      </c>
      <c r="D1167" s="18" t="str">
        <f>VLOOKUP(Table4[[#This Row],[iso_code]],iso_code!G:H,2,FALSE)</f>
        <v>Guinea</v>
      </c>
    </row>
    <row r="1168" spans="1:4">
      <c r="A1168" s="18">
        <v>393</v>
      </c>
      <c r="B1168" s="54" t="s">
        <v>2156</v>
      </c>
      <c r="C1168" s="58" t="str">
        <f>VLOOKUP(Table4[[#This Row],[iso_code]],iso_code!B:C,2,FALSE)</f>
        <v>GNB</v>
      </c>
      <c r="D1168" s="18" t="str">
        <f>VLOOKUP(Table4[[#This Row],[iso_code]],iso_code!G:H,2,FALSE)</f>
        <v>Guinea-Bissau</v>
      </c>
    </row>
    <row r="1169" spans="1:4">
      <c r="A1169" s="18">
        <v>393</v>
      </c>
      <c r="B1169" s="54" t="s">
        <v>2157</v>
      </c>
      <c r="C1169" s="58" t="str">
        <f>VLOOKUP(Table4[[#This Row],[iso_code]],iso_code!B:C,2,FALSE)</f>
        <v>CIV</v>
      </c>
      <c r="D1169" s="18" t="str">
        <f>VLOOKUP(Table4[[#This Row],[iso_code]],iso_code!G:H,2,FALSE)</f>
        <v>Côte d'Ivoire</v>
      </c>
    </row>
    <row r="1170" spans="1:4">
      <c r="A1170" s="18">
        <v>393</v>
      </c>
      <c r="B1170" s="54" t="s">
        <v>2161</v>
      </c>
      <c r="C1170" s="58" t="str">
        <f>VLOOKUP(Table4[[#This Row],[iso_code]],iso_code!B:C,2,FALSE)</f>
        <v>MLI</v>
      </c>
      <c r="D1170" s="18" t="str">
        <f>VLOOKUP(Table4[[#This Row],[iso_code]],iso_code!G:H,2,FALSE)</f>
        <v>Mali</v>
      </c>
    </row>
    <row r="1171" spans="1:4">
      <c r="A1171" s="18">
        <v>393</v>
      </c>
      <c r="B1171" s="54" t="s">
        <v>988</v>
      </c>
      <c r="C1171" s="58" t="str">
        <f>VLOOKUP(Table4[[#This Row],[iso_code]],iso_code!B:C,2,FALSE)</f>
        <v>NER</v>
      </c>
      <c r="D1171" s="18" t="str">
        <f>VLOOKUP(Table4[[#This Row],[iso_code]],iso_code!G:H,2,FALSE)</f>
        <v>Niger (the)</v>
      </c>
    </row>
    <row r="1172" spans="1:4">
      <c r="A1172" s="18">
        <v>393</v>
      </c>
      <c r="B1172" s="54" t="s">
        <v>1215</v>
      </c>
      <c r="C1172" s="58" t="str">
        <f>VLOOKUP(Table4[[#This Row],[iso_code]],iso_code!B:C,2,FALSE)</f>
        <v>NGA</v>
      </c>
      <c r="D1172" s="18" t="str">
        <f>VLOOKUP(Table4[[#This Row],[iso_code]],iso_code!G:H,2,FALSE)</f>
        <v>Nigeria</v>
      </c>
    </row>
    <row r="1173" spans="1:4">
      <c r="A1173" s="18">
        <v>393</v>
      </c>
      <c r="B1173" s="54" t="s">
        <v>2154</v>
      </c>
      <c r="C1173" s="58" t="str">
        <f>VLOOKUP(Table4[[#This Row],[iso_code]],iso_code!B:C,2,FALSE)</f>
        <v>GMB</v>
      </c>
      <c r="D1173" s="18" t="str">
        <f>VLOOKUP(Table4[[#This Row],[iso_code]],iso_code!G:H,2,FALSE)</f>
        <v>Gambia (the)</v>
      </c>
    </row>
    <row r="1174" spans="1:4">
      <c r="A1174" s="18">
        <v>393</v>
      </c>
      <c r="B1174" s="54" t="s">
        <v>1968</v>
      </c>
      <c r="C1174" s="58" t="str">
        <f>VLOOKUP(Table4[[#This Row],[iso_code]],iso_code!B:C,2,FALSE)</f>
        <v>TGO</v>
      </c>
      <c r="D1174" s="18" t="str">
        <f>VLOOKUP(Table4[[#This Row],[iso_code]],iso_code!G:H,2,FALSE)</f>
        <v>Togo</v>
      </c>
    </row>
    <row r="1175" spans="1:4">
      <c r="A1175" s="18">
        <v>393</v>
      </c>
      <c r="B1175" s="54" t="s">
        <v>1657</v>
      </c>
      <c r="C1175" s="58" t="str">
        <f>VLOOKUP(Table4[[#This Row],[iso_code]],iso_code!B:C,2,FALSE)</f>
        <v>SEN</v>
      </c>
      <c r="D1175" s="18" t="str">
        <f>VLOOKUP(Table4[[#This Row],[iso_code]],iso_code!G:H,2,FALSE)</f>
        <v>Senegal</v>
      </c>
    </row>
    <row r="1176" spans="1:4">
      <c r="A1176" s="18">
        <v>393</v>
      </c>
      <c r="B1176" s="54" t="s">
        <v>2046</v>
      </c>
      <c r="C1176" s="58" t="str">
        <f>VLOOKUP(Table4[[#This Row],[iso_code]],iso_code!B:C,2,FALSE)</f>
        <v>SLE</v>
      </c>
      <c r="D1176" s="18" t="str">
        <f>VLOOKUP(Table4[[#This Row],[iso_code]],iso_code!G:H,2,FALSE)</f>
        <v>Sierra Leone</v>
      </c>
    </row>
    <row r="1177" spans="1:4">
      <c r="A1177" s="18">
        <v>394</v>
      </c>
      <c r="B1177" s="54" t="s">
        <v>608</v>
      </c>
      <c r="C1177" s="58" t="str">
        <f>VLOOKUP(Table4[[#This Row],[iso_code]],iso_code!B:C,2,FALSE)</f>
        <v>ZAF</v>
      </c>
      <c r="D1177" s="18" t="str">
        <f>VLOOKUP(Table4[[#This Row],[iso_code]],iso_code!G:H,2,FALSE)</f>
        <v>South Africa</v>
      </c>
    </row>
    <row r="1178" spans="1:4">
      <c r="A1178" s="18">
        <v>394</v>
      </c>
      <c r="B1178" s="54" t="s">
        <v>840</v>
      </c>
      <c r="C1178" s="58" t="str">
        <f>VLOOKUP(Table4[[#This Row],[iso_code]],iso_code!B:C,2,FALSE)</f>
        <v>EGY</v>
      </c>
      <c r="D1178" s="18" t="str">
        <f>VLOOKUP(Table4[[#This Row],[iso_code]],iso_code!G:H,2,FALSE)</f>
        <v>Egypt</v>
      </c>
    </row>
    <row r="1179" spans="1:4">
      <c r="A1179" s="18">
        <v>394</v>
      </c>
      <c r="B1179" s="54" t="s">
        <v>790</v>
      </c>
      <c r="C1179" s="58" t="str">
        <f>VLOOKUP(Table4[[#This Row],[iso_code]],iso_code!B:C,2,FALSE)</f>
        <v>DZA</v>
      </c>
      <c r="D1179" s="18" t="str">
        <f>VLOOKUP(Table4[[#This Row],[iso_code]],iso_code!G:H,2,FALSE)</f>
        <v>Algeria</v>
      </c>
    </row>
    <row r="1180" spans="1:4">
      <c r="A1180" s="18">
        <v>394</v>
      </c>
      <c r="B1180" s="54" t="s">
        <v>988</v>
      </c>
      <c r="C1180" s="58" t="str">
        <f>VLOOKUP(Table4[[#This Row],[iso_code]],iso_code!B:C,2,FALSE)</f>
        <v>NER</v>
      </c>
      <c r="D1180" s="18" t="str">
        <f>VLOOKUP(Table4[[#This Row],[iso_code]],iso_code!G:H,2,FALSE)</f>
        <v>Niger (the)</v>
      </c>
    </row>
    <row r="1181" spans="1:4">
      <c r="A1181" s="18">
        <v>394</v>
      </c>
      <c r="B1181" s="54" t="s">
        <v>2147</v>
      </c>
      <c r="C1181" s="58" t="str">
        <f>VLOOKUP(Table4[[#This Row],[iso_code]],iso_code!B:C,2,FALSE)</f>
        <v>TCD</v>
      </c>
      <c r="D1181" s="18" t="str">
        <f>VLOOKUP(Table4[[#This Row],[iso_code]],iso_code!G:H,2,FALSE)</f>
        <v>Chad</v>
      </c>
    </row>
    <row r="1182" spans="1:4">
      <c r="A1182" s="18">
        <v>394</v>
      </c>
      <c r="B1182" s="54" t="s">
        <v>509</v>
      </c>
      <c r="C1182" s="58" t="str">
        <f>VLOOKUP(Table4[[#This Row],[iso_code]],iso_code!B:C,2,FALSE)</f>
        <v>MAR</v>
      </c>
      <c r="D1182" s="18" t="str">
        <f>VLOOKUP(Table4[[#This Row],[iso_code]],iso_code!G:H,2,FALSE)</f>
        <v>Morocco</v>
      </c>
    </row>
    <row r="1183" spans="1:4">
      <c r="A1183" s="18">
        <v>395</v>
      </c>
      <c r="B1183" s="54" t="s">
        <v>1976</v>
      </c>
      <c r="C1183" s="58" t="str">
        <f>VLOOKUP(Table4[[#This Row],[iso_code]],iso_code!B:C,2,FALSE)</f>
        <v>COD</v>
      </c>
      <c r="D1183" s="18" t="str">
        <f>VLOOKUP(Table4[[#This Row],[iso_code]],iso_code!G:H,2,FALSE)</f>
        <v>Congo (the Democratic Republic of the)</v>
      </c>
    </row>
    <row r="1184" spans="1:4">
      <c r="A1184" s="18">
        <v>396</v>
      </c>
      <c r="B1184" s="54" t="s">
        <v>2145</v>
      </c>
      <c r="C1184" s="58" t="str">
        <f>VLOOKUP(Table4[[#This Row],[iso_code]],iso_code!B:C,2,FALSE)</f>
        <v>BFA</v>
      </c>
      <c r="D1184" s="18" t="str">
        <f>VLOOKUP(Table4[[#This Row],[iso_code]],iso_code!G:H,2,FALSE)</f>
        <v>Burkina Faso</v>
      </c>
    </row>
    <row r="1185" spans="1:4">
      <c r="A1185" s="18">
        <v>397</v>
      </c>
      <c r="B1185" s="54" t="s">
        <v>737</v>
      </c>
      <c r="C1185" s="58" t="str">
        <f>VLOOKUP(Table4[[#This Row],[iso_code]],iso_code!B:C,2,FALSE)</f>
        <v>ZMB</v>
      </c>
      <c r="D1185" s="18" t="str">
        <f>VLOOKUP(Table4[[#This Row],[iso_code]],iso_code!G:H,2,FALSE)</f>
        <v>Zambia</v>
      </c>
    </row>
    <row r="1186" spans="1:4">
      <c r="A1186" s="18">
        <v>398</v>
      </c>
      <c r="B1186" s="54" t="s">
        <v>1215</v>
      </c>
      <c r="C1186" s="58" t="str">
        <f>VLOOKUP(Table4[[#This Row],[iso_code]],iso_code!B:C,2,FALSE)</f>
        <v>NGA</v>
      </c>
      <c r="D1186" s="18" t="str">
        <f>VLOOKUP(Table4[[#This Row],[iso_code]],iso_code!G:H,2,FALSE)</f>
        <v>Nigeria</v>
      </c>
    </row>
    <row r="1187" spans="1:4">
      <c r="A1187" s="18">
        <v>399</v>
      </c>
      <c r="B1187" s="54" t="s">
        <v>509</v>
      </c>
      <c r="C1187" s="58" t="str">
        <f>VLOOKUP(Table4[[#This Row],[iso_code]],iso_code!B:C,2,FALSE)</f>
        <v>MAR</v>
      </c>
      <c r="D1187" s="18" t="str">
        <f>VLOOKUP(Table4[[#This Row],[iso_code]],iso_code!G:H,2,FALSE)</f>
        <v>Morocco</v>
      </c>
    </row>
    <row r="1188" spans="1:4">
      <c r="A1188" s="18">
        <v>400</v>
      </c>
      <c r="B1188" s="54" t="s">
        <v>1215</v>
      </c>
      <c r="C1188" s="58" t="str">
        <f>VLOOKUP(Table4[[#This Row],[iso_code]],iso_code!B:C,2,FALSE)</f>
        <v>NGA</v>
      </c>
      <c r="D1188" s="18" t="str">
        <f>VLOOKUP(Table4[[#This Row],[iso_code]],iso_code!G:H,2,FALSE)</f>
        <v>Nigeria</v>
      </c>
    </row>
    <row r="1189" spans="1:4">
      <c r="A1189" s="18">
        <v>401</v>
      </c>
      <c r="B1189" s="54" t="s">
        <v>2145</v>
      </c>
      <c r="C1189" s="58" t="str">
        <f>VLOOKUP(Table4[[#This Row],[iso_code]],iso_code!B:C,2,FALSE)</f>
        <v>BFA</v>
      </c>
      <c r="D1189" s="18" t="str">
        <f>VLOOKUP(Table4[[#This Row],[iso_code]],iso_code!G:H,2,FALSE)</f>
        <v>Burkina Faso</v>
      </c>
    </row>
    <row r="1190" spans="1:4">
      <c r="A1190" s="18">
        <v>401</v>
      </c>
      <c r="B1190" s="54" t="s">
        <v>2157</v>
      </c>
      <c r="C1190" s="58" t="str">
        <f>VLOOKUP(Table4[[#This Row],[iso_code]],iso_code!B:C,2,FALSE)</f>
        <v>CIV</v>
      </c>
      <c r="D1190" s="18" t="str">
        <f>VLOOKUP(Table4[[#This Row],[iso_code]],iso_code!G:H,2,FALSE)</f>
        <v>Côte d'Ivoire</v>
      </c>
    </row>
    <row r="1191" spans="1:4">
      <c r="A1191" s="18">
        <v>401</v>
      </c>
      <c r="B1191" s="54" t="s">
        <v>250</v>
      </c>
      <c r="C1191" s="58" t="str">
        <f>VLOOKUP(Table4[[#This Row],[iso_code]],iso_code!B:C,2,FALSE)</f>
        <v>GHA</v>
      </c>
      <c r="D1191" s="18" t="str">
        <f>VLOOKUP(Table4[[#This Row],[iso_code]],iso_code!G:H,2,FALSE)</f>
        <v>Ghana</v>
      </c>
    </row>
    <row r="1192" spans="1:4">
      <c r="A1192" s="18">
        <v>401</v>
      </c>
      <c r="B1192" s="54" t="s">
        <v>2161</v>
      </c>
      <c r="C1192" s="58" t="str">
        <f>VLOOKUP(Table4[[#This Row],[iso_code]],iso_code!B:C,2,FALSE)</f>
        <v>MLI</v>
      </c>
      <c r="D1192" s="18" t="str">
        <f>VLOOKUP(Table4[[#This Row],[iso_code]],iso_code!G:H,2,FALSE)</f>
        <v>Mali</v>
      </c>
    </row>
    <row r="1193" spans="1:4">
      <c r="A1193" s="18">
        <v>402</v>
      </c>
      <c r="B1193" s="54" t="s">
        <v>2164</v>
      </c>
      <c r="C1193" s="58" t="str">
        <f>VLOOKUP(Table4[[#This Row],[iso_code]],iso_code!B:C,2,FALSE)</f>
        <v>SYC</v>
      </c>
      <c r="D1193" s="18" t="str">
        <f>VLOOKUP(Table4[[#This Row],[iso_code]],iso_code!G:H,2,FALSE)</f>
        <v>Seychelles</v>
      </c>
    </row>
    <row r="1194" spans="1:4">
      <c r="A1194" s="18">
        <v>403</v>
      </c>
      <c r="B1194" s="54" t="s">
        <v>1431</v>
      </c>
      <c r="C1194" s="58" t="str">
        <f>VLOOKUP(Table4[[#This Row],[iso_code]],iso_code!B:C,2,FALSE)</f>
        <v>MOZ</v>
      </c>
      <c r="D1194" s="18" t="str">
        <f>VLOOKUP(Table4[[#This Row],[iso_code]],iso_code!G:H,2,FALSE)</f>
        <v>Mozambique</v>
      </c>
    </row>
    <row r="1195" spans="1:4">
      <c r="A1195" s="18">
        <v>404</v>
      </c>
      <c r="B1195" s="54" t="s">
        <v>509</v>
      </c>
      <c r="C1195" s="58" t="str">
        <f>VLOOKUP(Table4[[#This Row],[iso_code]],iso_code!B:C,2,FALSE)</f>
        <v>MAR</v>
      </c>
      <c r="D1195" s="18" t="str">
        <f>VLOOKUP(Table4[[#This Row],[iso_code]],iso_code!G:H,2,FALSE)</f>
        <v>Morocco</v>
      </c>
    </row>
    <row r="1196" spans="1:4">
      <c r="A1196" s="18">
        <v>405</v>
      </c>
      <c r="B1196" s="54" t="s">
        <v>1147</v>
      </c>
      <c r="C1196" s="58" t="str">
        <f>VLOOKUP(Table4[[#This Row],[iso_code]],iso_code!B:C,2,FALSE)</f>
        <v>MWI</v>
      </c>
      <c r="D1196" s="18" t="str">
        <f>VLOOKUP(Table4[[#This Row],[iso_code]],iso_code!G:H,2,FALSE)</f>
        <v>Malawi</v>
      </c>
    </row>
    <row r="1197" spans="1:4">
      <c r="A1197" s="18">
        <v>406</v>
      </c>
      <c r="B1197" s="54" t="s">
        <v>1944</v>
      </c>
      <c r="C1197" s="58" t="str">
        <f>VLOOKUP(Table4[[#This Row],[iso_code]],iso_code!B:C,2,FALSE)</f>
        <v>LBY</v>
      </c>
      <c r="D1197" s="18" t="str">
        <f>VLOOKUP(Table4[[#This Row],[iso_code]],iso_code!G:H,2,FALSE)</f>
        <v>Libya</v>
      </c>
    </row>
    <row r="1198" spans="1:4">
      <c r="A1198" s="18">
        <v>407</v>
      </c>
      <c r="B1198" s="54" t="s">
        <v>428</v>
      </c>
      <c r="C1198" s="58" t="str">
        <f>VLOOKUP(Table4[[#This Row],[iso_code]],iso_code!B:C,2,FALSE)</f>
        <v>KEN</v>
      </c>
      <c r="D1198" s="18" t="str">
        <f>VLOOKUP(Table4[[#This Row],[iso_code]],iso_code!G:H,2,FALSE)</f>
        <v>Kenya</v>
      </c>
    </row>
    <row r="1199" spans="1:4">
      <c r="A1199" s="18">
        <v>408</v>
      </c>
      <c r="B1199" s="54" t="s">
        <v>194</v>
      </c>
      <c r="C1199" s="58" t="str">
        <f>VLOOKUP(Table4[[#This Row],[iso_code]],iso_code!B:C,2,FALSE)</f>
        <v>ETH</v>
      </c>
      <c r="D1199" s="18" t="str">
        <f>VLOOKUP(Table4[[#This Row],[iso_code]],iso_code!G:H,2,FALSE)</f>
        <v>Ethiopia</v>
      </c>
    </row>
    <row r="1200" spans="1:4">
      <c r="A1200" s="18">
        <v>409</v>
      </c>
      <c r="B1200" s="54" t="s">
        <v>194</v>
      </c>
      <c r="C1200" s="58" t="str">
        <f>VLOOKUP(Table4[[#This Row],[iso_code]],iso_code!B:C,2,FALSE)</f>
        <v>ETH</v>
      </c>
      <c r="D1200" s="18" t="str">
        <f>VLOOKUP(Table4[[#This Row],[iso_code]],iso_code!G:H,2,FALSE)</f>
        <v>Ethiopia</v>
      </c>
    </row>
    <row r="1201" spans="1:4">
      <c r="A1201" s="18">
        <v>410</v>
      </c>
      <c r="B1201" s="54" t="s">
        <v>1215</v>
      </c>
      <c r="C1201" s="58" t="str">
        <f>VLOOKUP(Table4[[#This Row],[iso_code]],iso_code!B:C,2,FALSE)</f>
        <v>NGA</v>
      </c>
      <c r="D1201" s="18" t="str">
        <f>VLOOKUP(Table4[[#This Row],[iso_code]],iso_code!G:H,2,FALSE)</f>
        <v>Nigeria</v>
      </c>
    </row>
    <row r="1202" spans="1:4">
      <c r="A1202" s="18">
        <v>411</v>
      </c>
      <c r="B1202" s="54" t="s">
        <v>790</v>
      </c>
      <c r="C1202" s="58" t="str">
        <f>VLOOKUP(Table4[[#This Row],[iso_code]],iso_code!B:C,2,FALSE)</f>
        <v>DZA</v>
      </c>
      <c r="D1202" s="18" t="str">
        <f>VLOOKUP(Table4[[#This Row],[iso_code]],iso_code!G:H,2,FALSE)</f>
        <v>Algeria</v>
      </c>
    </row>
    <row r="1203" spans="1:4">
      <c r="A1203" s="18">
        <v>412</v>
      </c>
      <c r="B1203" s="54" t="s">
        <v>2162</v>
      </c>
      <c r="C1203" s="58" t="str">
        <f>VLOOKUP(Table4[[#This Row],[iso_code]],iso_code!B:C,2,FALSE)</f>
        <v>RWA</v>
      </c>
      <c r="D1203" s="18" t="str">
        <f>VLOOKUP(Table4[[#This Row],[iso_code]],iso_code!G:H,2,FALSE)</f>
        <v>Rwanda</v>
      </c>
    </row>
    <row r="1204" spans="1:4">
      <c r="A1204" s="18">
        <v>413</v>
      </c>
      <c r="B1204" s="54" t="s">
        <v>608</v>
      </c>
      <c r="C1204" s="58" t="str">
        <f>VLOOKUP(Table4[[#This Row],[iso_code]],iso_code!B:C,2,FALSE)</f>
        <v>ZAF</v>
      </c>
      <c r="D1204" s="18" t="str">
        <f>VLOOKUP(Table4[[#This Row],[iso_code]],iso_code!G:H,2,FALSE)</f>
        <v>South Africa</v>
      </c>
    </row>
    <row r="1205" spans="1:4">
      <c r="A1205" s="18">
        <v>414</v>
      </c>
      <c r="B1205" s="54" t="s">
        <v>840</v>
      </c>
      <c r="C1205" s="58" t="str">
        <f>VLOOKUP(Table4[[#This Row],[iso_code]],iso_code!B:C,2,FALSE)</f>
        <v>EGY</v>
      </c>
      <c r="D1205" s="18" t="str">
        <f>VLOOKUP(Table4[[#This Row],[iso_code]],iso_code!G:H,2,FALSE)</f>
        <v>Egypt</v>
      </c>
    </row>
    <row r="1206" spans="1:4">
      <c r="A1206" s="18">
        <v>415</v>
      </c>
      <c r="B1206" s="54" t="s">
        <v>509</v>
      </c>
      <c r="C1206" s="58" t="str">
        <f>VLOOKUP(Table4[[#This Row],[iso_code]],iso_code!B:C,2,FALSE)</f>
        <v>MAR</v>
      </c>
      <c r="D1206" s="18" t="str">
        <f>VLOOKUP(Table4[[#This Row],[iso_code]],iso_code!G:H,2,FALSE)</f>
        <v>Morocco</v>
      </c>
    </row>
    <row r="1207" spans="1:4">
      <c r="A1207" s="18">
        <v>416</v>
      </c>
      <c r="B1207" s="54" t="s">
        <v>790</v>
      </c>
      <c r="C1207" s="58" t="str">
        <f>VLOOKUP(Table4[[#This Row],[iso_code]],iso_code!B:C,2,FALSE)</f>
        <v>DZA</v>
      </c>
      <c r="D1207" s="18" t="str">
        <f>VLOOKUP(Table4[[#This Row],[iso_code]],iso_code!G:H,2,FALSE)</f>
        <v>Algeria</v>
      </c>
    </row>
    <row r="1208" spans="1:4">
      <c r="A1208" s="18">
        <v>417</v>
      </c>
      <c r="B1208" s="54" t="s">
        <v>2166</v>
      </c>
      <c r="C1208" s="58" t="str">
        <f>VLOOKUP(Table4[[#This Row],[iso_code]],iso_code!B:C,2,FALSE)</f>
        <v>SSD</v>
      </c>
      <c r="D1208" s="18" t="str">
        <f>VLOOKUP(Table4[[#This Row],[iso_code]],iso_code!G:H,2,FALSE)</f>
        <v>South Sudan</v>
      </c>
    </row>
    <row r="1209" spans="1:4">
      <c r="A1209" s="18">
        <v>418</v>
      </c>
      <c r="B1209" s="54" t="s">
        <v>840</v>
      </c>
      <c r="C1209" s="58" t="str">
        <f>VLOOKUP(Table4[[#This Row],[iso_code]],iso_code!B:C,2,FALSE)</f>
        <v>EGY</v>
      </c>
      <c r="D1209" s="18" t="str">
        <f>VLOOKUP(Table4[[#This Row],[iso_code]],iso_code!G:H,2,FALSE)</f>
        <v>Egypt</v>
      </c>
    </row>
    <row r="1210" spans="1:4">
      <c r="A1210" s="18">
        <v>419</v>
      </c>
      <c r="B1210" s="54" t="s">
        <v>840</v>
      </c>
      <c r="C1210" s="58" t="str">
        <f>VLOOKUP(Table4[[#This Row],[iso_code]],iso_code!B:C,2,FALSE)</f>
        <v>EGY</v>
      </c>
      <c r="D1210" s="18" t="str">
        <f>VLOOKUP(Table4[[#This Row],[iso_code]],iso_code!G:H,2,FALSE)</f>
        <v>Egypt</v>
      </c>
    </row>
    <row r="1211" spans="1:4">
      <c r="A1211" s="18">
        <v>420</v>
      </c>
      <c r="B1211" s="54" t="s">
        <v>194</v>
      </c>
      <c r="C1211" s="58" t="str">
        <f>VLOOKUP(Table4[[#This Row],[iso_code]],iso_code!B:C,2,FALSE)</f>
        <v>ETH</v>
      </c>
      <c r="D1211" s="18" t="str">
        <f>VLOOKUP(Table4[[#This Row],[iso_code]],iso_code!G:H,2,FALSE)</f>
        <v>Ethiopia</v>
      </c>
    </row>
    <row r="1212" spans="1:4">
      <c r="A1212" s="18">
        <v>421</v>
      </c>
      <c r="B1212" s="54" t="s">
        <v>194</v>
      </c>
      <c r="C1212" s="58" t="str">
        <f>VLOOKUP(Table4[[#This Row],[iso_code]],iso_code!B:C,2,FALSE)</f>
        <v>ETH</v>
      </c>
      <c r="D1212" s="18" t="str">
        <f>VLOOKUP(Table4[[#This Row],[iso_code]],iso_code!G:H,2,FALSE)</f>
        <v>Ethiopia</v>
      </c>
    </row>
    <row r="1213" spans="1:4">
      <c r="A1213" s="18">
        <v>422</v>
      </c>
      <c r="B1213" s="54" t="s">
        <v>1215</v>
      </c>
      <c r="C1213" s="58" t="str">
        <f>VLOOKUP(Table4[[#This Row],[iso_code]],iso_code!B:C,2,FALSE)</f>
        <v>NGA</v>
      </c>
      <c r="D1213" s="18" t="str">
        <f>VLOOKUP(Table4[[#This Row],[iso_code]],iso_code!G:H,2,FALSE)</f>
        <v>Nigeria</v>
      </c>
    </row>
    <row r="1214" spans="1:4">
      <c r="A1214" s="18">
        <v>423</v>
      </c>
      <c r="B1214" s="54" t="s">
        <v>1215</v>
      </c>
      <c r="C1214" s="58" t="str">
        <f>VLOOKUP(Table4[[#This Row],[iso_code]],iso_code!B:C,2,FALSE)</f>
        <v>NGA</v>
      </c>
      <c r="D1214" s="18" t="str">
        <f>VLOOKUP(Table4[[#This Row],[iso_code]],iso_code!G:H,2,FALSE)</f>
        <v>Nigeria</v>
      </c>
    </row>
    <row r="1215" spans="1:4">
      <c r="A1215" s="18">
        <v>424</v>
      </c>
      <c r="B1215" s="54" t="s">
        <v>840</v>
      </c>
      <c r="C1215" s="58" t="str">
        <f>VLOOKUP(Table4[[#This Row],[iso_code]],iso_code!B:C,2,FALSE)</f>
        <v>EGY</v>
      </c>
      <c r="D1215" s="18" t="str">
        <f>VLOOKUP(Table4[[#This Row],[iso_code]],iso_code!G:H,2,FALSE)</f>
        <v>Egypt</v>
      </c>
    </row>
    <row r="1216" spans="1:4">
      <c r="A1216" s="18">
        <v>425</v>
      </c>
      <c r="B1216" s="54" t="s">
        <v>790</v>
      </c>
      <c r="C1216" s="58" t="str">
        <f>VLOOKUP(Table4[[#This Row],[iso_code]],iso_code!B:C,2,FALSE)</f>
        <v>DZA</v>
      </c>
      <c r="D1216" s="18" t="str">
        <f>VLOOKUP(Table4[[#This Row],[iso_code]],iso_code!G:H,2,FALSE)</f>
        <v>Algeria</v>
      </c>
    </row>
    <row r="1217" spans="1:4">
      <c r="A1217" s="18">
        <v>426</v>
      </c>
      <c r="B1217" s="54" t="s">
        <v>509</v>
      </c>
      <c r="C1217" s="58" t="str">
        <f>VLOOKUP(Table4[[#This Row],[iso_code]],iso_code!B:C,2,FALSE)</f>
        <v>MAR</v>
      </c>
      <c r="D1217" s="18" t="str">
        <f>VLOOKUP(Table4[[#This Row],[iso_code]],iso_code!G:H,2,FALSE)</f>
        <v>Morocco</v>
      </c>
    </row>
    <row r="1218" spans="1:4">
      <c r="A1218" s="18">
        <v>427</v>
      </c>
      <c r="B1218" s="54" t="s">
        <v>790</v>
      </c>
      <c r="C1218" s="58" t="str">
        <f>VLOOKUP(Table4[[#This Row],[iso_code]],iso_code!B:C,2,FALSE)</f>
        <v>DZA</v>
      </c>
      <c r="D1218" s="18" t="str">
        <f>VLOOKUP(Table4[[#This Row],[iso_code]],iso_code!G:H,2,FALSE)</f>
        <v>Algeria</v>
      </c>
    </row>
    <row r="1219" spans="1:4">
      <c r="A1219" s="18">
        <v>428</v>
      </c>
      <c r="B1219" s="54" t="s">
        <v>1215</v>
      </c>
      <c r="C1219" s="58" t="str">
        <f>VLOOKUP(Table4[[#This Row],[iso_code]],iso_code!B:C,2,FALSE)</f>
        <v>NGA</v>
      </c>
      <c r="D1219" s="18" t="str">
        <f>VLOOKUP(Table4[[#This Row],[iso_code]],iso_code!G:H,2,FALSE)</f>
        <v>Nigeria</v>
      </c>
    </row>
    <row r="1220" spans="1:4">
      <c r="A1220" s="18">
        <v>429</v>
      </c>
      <c r="B1220" s="54" t="s">
        <v>1215</v>
      </c>
      <c r="C1220" s="58" t="str">
        <f>VLOOKUP(Table4[[#This Row],[iso_code]],iso_code!B:C,2,FALSE)</f>
        <v>NGA</v>
      </c>
      <c r="D1220" s="18" t="str">
        <f>VLOOKUP(Table4[[#This Row],[iso_code]],iso_code!G:H,2,FALSE)</f>
        <v>Nigeria</v>
      </c>
    </row>
    <row r="1221" spans="1:4">
      <c r="A1221" s="18">
        <v>430</v>
      </c>
      <c r="B1221" s="54" t="s">
        <v>250</v>
      </c>
      <c r="C1221" s="58" t="str">
        <f>VLOOKUP(Table4[[#This Row],[iso_code]],iso_code!B:C,2,FALSE)</f>
        <v>GHA</v>
      </c>
      <c r="D1221" s="18" t="str">
        <f>VLOOKUP(Table4[[#This Row],[iso_code]],iso_code!G:H,2,FALSE)</f>
        <v>Ghana</v>
      </c>
    </row>
    <row r="1222" spans="1:4">
      <c r="A1222" s="18">
        <v>431</v>
      </c>
      <c r="B1222" s="54" t="s">
        <v>2145</v>
      </c>
      <c r="C1222" s="58" t="str">
        <f>VLOOKUP(Table4[[#This Row],[iso_code]],iso_code!B:C,2,FALSE)</f>
        <v>BFA</v>
      </c>
      <c r="D1222" s="18" t="str">
        <f>VLOOKUP(Table4[[#This Row],[iso_code]],iso_code!G:H,2,FALSE)</f>
        <v>Burkina Faso</v>
      </c>
    </row>
    <row r="1223" spans="1:4">
      <c r="A1223" s="18">
        <v>432</v>
      </c>
      <c r="B1223" s="54" t="s">
        <v>1944</v>
      </c>
      <c r="C1223" s="58" t="str">
        <f>VLOOKUP(Table4[[#This Row],[iso_code]],iso_code!B:C,2,FALSE)</f>
        <v>LBY</v>
      </c>
      <c r="D1223" s="18" t="str">
        <f>VLOOKUP(Table4[[#This Row],[iso_code]],iso_code!G:H,2,FALSE)</f>
        <v>Libya</v>
      </c>
    </row>
    <row r="1224" spans="1:4">
      <c r="A1224" s="18">
        <v>433</v>
      </c>
      <c r="B1224" s="54" t="s">
        <v>285</v>
      </c>
      <c r="C1224" s="58" t="str">
        <f>VLOOKUP(Table4[[#This Row],[iso_code]],iso_code!B:C,2,FALSE)</f>
        <v>CMR</v>
      </c>
      <c r="D1224" s="18" t="str">
        <f>VLOOKUP(Table4[[#This Row],[iso_code]],iso_code!G:H,2,FALSE)</f>
        <v>Cameroon</v>
      </c>
    </row>
    <row r="1225" spans="1:4">
      <c r="A1225" s="18">
        <v>434</v>
      </c>
      <c r="B1225" s="54" t="s">
        <v>2167</v>
      </c>
      <c r="C1225" s="58" t="str">
        <f>VLOOKUP(Table4[[#This Row],[iso_code]],iso_code!B:C,2,FALSE)</f>
        <v>SDN</v>
      </c>
      <c r="D1225" s="18" t="str">
        <f>VLOOKUP(Table4[[#This Row],[iso_code]],iso_code!G:H,2,FALSE)</f>
        <v>Sudan (the)</v>
      </c>
    </row>
    <row r="1226" spans="1:4">
      <c r="A1226" s="18">
        <v>435</v>
      </c>
      <c r="B1226" s="54" t="s">
        <v>840</v>
      </c>
      <c r="C1226" s="58" t="str">
        <f>VLOOKUP(Table4[[#This Row],[iso_code]],iso_code!B:C,2,FALSE)</f>
        <v>EGY</v>
      </c>
      <c r="D1226" s="18" t="str">
        <f>VLOOKUP(Table4[[#This Row],[iso_code]],iso_code!G:H,2,FALSE)</f>
        <v>Egypt</v>
      </c>
    </row>
    <row r="1227" spans="1:4">
      <c r="A1227" s="18">
        <v>436</v>
      </c>
      <c r="B1227" s="54" t="s">
        <v>509</v>
      </c>
      <c r="C1227" s="58" t="str">
        <f>VLOOKUP(Table4[[#This Row],[iso_code]],iso_code!B:C,2,FALSE)</f>
        <v>MAR</v>
      </c>
      <c r="D1227" s="18" t="str">
        <f>VLOOKUP(Table4[[#This Row],[iso_code]],iso_code!G:H,2,FALSE)</f>
        <v>Morocco</v>
      </c>
    </row>
    <row r="1228" spans="1:4">
      <c r="A1228" s="18">
        <v>437</v>
      </c>
      <c r="B1228" s="54" t="s">
        <v>250</v>
      </c>
      <c r="C1228" s="58" t="str">
        <f>VLOOKUP(Table4[[#This Row],[iso_code]],iso_code!B:C,2,FALSE)</f>
        <v>GHA</v>
      </c>
      <c r="D1228" s="18" t="str">
        <f>VLOOKUP(Table4[[#This Row],[iso_code]],iso_code!G:H,2,FALSE)</f>
        <v>Ghana</v>
      </c>
    </row>
    <row r="1229" spans="1:4">
      <c r="A1229" s="18">
        <v>438</v>
      </c>
      <c r="B1229" s="54" t="s">
        <v>790</v>
      </c>
      <c r="C1229" s="58" t="str">
        <f>VLOOKUP(Table4[[#This Row],[iso_code]],iso_code!B:C,2,FALSE)</f>
        <v>DZA</v>
      </c>
      <c r="D1229" s="18" t="str">
        <f>VLOOKUP(Table4[[#This Row],[iso_code]],iso_code!G:H,2,FALSE)</f>
        <v>Algeria</v>
      </c>
    </row>
    <row r="1230" spans="1:4">
      <c r="A1230" s="18">
        <v>439</v>
      </c>
      <c r="B1230" s="54" t="s">
        <v>1215</v>
      </c>
      <c r="C1230" s="58" t="str">
        <f>VLOOKUP(Table4[[#This Row],[iso_code]],iso_code!B:C,2,FALSE)</f>
        <v>NGA</v>
      </c>
      <c r="D1230" s="18" t="str">
        <f>VLOOKUP(Table4[[#This Row],[iso_code]],iso_code!G:H,2,FALSE)</f>
        <v>Nigeria</v>
      </c>
    </row>
    <row r="1231" spans="1:4">
      <c r="A1231" s="18">
        <v>440</v>
      </c>
      <c r="B1231" s="54" t="s">
        <v>840</v>
      </c>
      <c r="C1231" s="58" t="str">
        <f>VLOOKUP(Table4[[#This Row],[iso_code]],iso_code!B:C,2,FALSE)</f>
        <v>EGY</v>
      </c>
      <c r="D1231" s="18" t="str">
        <f>VLOOKUP(Table4[[#This Row],[iso_code]],iso_code!G:H,2,FALSE)</f>
        <v>Egypt</v>
      </c>
    </row>
    <row r="1232" spans="1:4">
      <c r="A1232" s="18">
        <v>441</v>
      </c>
      <c r="B1232" s="54" t="s">
        <v>790</v>
      </c>
      <c r="C1232" s="58" t="str">
        <f>VLOOKUP(Table4[[#This Row],[iso_code]],iso_code!B:C,2,FALSE)</f>
        <v>DZA</v>
      </c>
      <c r="D1232" s="18" t="str">
        <f>VLOOKUP(Table4[[#This Row],[iso_code]],iso_code!G:H,2,FALSE)</f>
        <v>Algeria</v>
      </c>
    </row>
    <row r="1233" spans="1:4">
      <c r="A1233" s="18">
        <v>442</v>
      </c>
      <c r="B1233" s="54" t="s">
        <v>608</v>
      </c>
      <c r="C1233" s="58" t="str">
        <f>VLOOKUP(Table4[[#This Row],[iso_code]],iso_code!B:C,2,FALSE)</f>
        <v>ZAF</v>
      </c>
      <c r="D1233" s="18" t="str">
        <f>VLOOKUP(Table4[[#This Row],[iso_code]],iso_code!G:H,2,FALSE)</f>
        <v>South Africa</v>
      </c>
    </row>
    <row r="1234" spans="1:4">
      <c r="A1234" s="18">
        <v>443</v>
      </c>
      <c r="B1234" s="54" t="s">
        <v>1215</v>
      </c>
      <c r="C1234" s="58" t="str">
        <f>VLOOKUP(Table4[[#This Row],[iso_code]],iso_code!B:C,2,FALSE)</f>
        <v>NGA</v>
      </c>
      <c r="D1234" s="18" t="str">
        <f>VLOOKUP(Table4[[#This Row],[iso_code]],iso_code!G:H,2,FALSE)</f>
        <v>Nigeria</v>
      </c>
    </row>
    <row r="1235" spans="1:4">
      <c r="A1235" s="18">
        <v>444</v>
      </c>
      <c r="B1235" s="54" t="s">
        <v>1944</v>
      </c>
      <c r="C1235" s="58" t="str">
        <f>VLOOKUP(Table4[[#This Row],[iso_code]],iso_code!B:C,2,FALSE)</f>
        <v>LBY</v>
      </c>
      <c r="D1235" s="18" t="str">
        <f>VLOOKUP(Table4[[#This Row],[iso_code]],iso_code!G:H,2,FALSE)</f>
        <v>Libya</v>
      </c>
    </row>
    <row r="1236" spans="1:4">
      <c r="A1236" s="18">
        <v>445</v>
      </c>
      <c r="B1236" s="54" t="s">
        <v>250</v>
      </c>
      <c r="C1236" s="58" t="str">
        <f>VLOOKUP(Table4[[#This Row],[iso_code]],iso_code!B:C,2,FALSE)</f>
        <v>GHA</v>
      </c>
      <c r="D1236" s="18" t="str">
        <f>VLOOKUP(Table4[[#This Row],[iso_code]],iso_code!G:H,2,FALSE)</f>
        <v>Ghana</v>
      </c>
    </row>
    <row r="1237" spans="1:4">
      <c r="A1237" s="18">
        <v>446</v>
      </c>
      <c r="B1237" s="54" t="s">
        <v>250</v>
      </c>
      <c r="C1237" s="58" t="str">
        <f>VLOOKUP(Table4[[#This Row],[iso_code]],iso_code!B:C,2,FALSE)</f>
        <v>GHA</v>
      </c>
      <c r="D1237" s="18" t="str">
        <f>VLOOKUP(Table4[[#This Row],[iso_code]],iso_code!G:H,2,FALSE)</f>
        <v>Ghana</v>
      </c>
    </row>
    <row r="1238" spans="1:4">
      <c r="A1238" s="18">
        <v>447</v>
      </c>
      <c r="B1238" s="54" t="s">
        <v>1632</v>
      </c>
      <c r="C1238" s="58" t="str">
        <f>VLOOKUP(Table4[[#This Row],[iso_code]],iso_code!B:C,2,FALSE)</f>
        <v>CAF</v>
      </c>
      <c r="D1238" s="18" t="str">
        <f>VLOOKUP(Table4[[#This Row],[iso_code]],iso_code!G:H,2,FALSE)</f>
        <v>Central African Republic (the)</v>
      </c>
    </row>
    <row r="1239" spans="1:4">
      <c r="A1239" s="18">
        <v>448</v>
      </c>
      <c r="B1239" s="54" t="s">
        <v>1215</v>
      </c>
      <c r="C1239" s="58" t="str">
        <f>VLOOKUP(Table4[[#This Row],[iso_code]],iso_code!B:C,2,FALSE)</f>
        <v>NGA</v>
      </c>
      <c r="D1239" s="18" t="str">
        <f>VLOOKUP(Table4[[#This Row],[iso_code]],iso_code!G:H,2,FALSE)</f>
        <v>Nigeria</v>
      </c>
    </row>
    <row r="1240" spans="1:4">
      <c r="A1240" s="18">
        <v>449</v>
      </c>
      <c r="B1240" s="54" t="s">
        <v>840</v>
      </c>
      <c r="C1240" s="58" t="str">
        <f>VLOOKUP(Table4[[#This Row],[iso_code]],iso_code!B:C,2,FALSE)</f>
        <v>EGY</v>
      </c>
      <c r="D1240" s="18" t="str">
        <f>VLOOKUP(Table4[[#This Row],[iso_code]],iso_code!G:H,2,FALSE)</f>
        <v>Egypt</v>
      </c>
    </row>
    <row r="1241" spans="1:4">
      <c r="A1241" s="18">
        <v>450</v>
      </c>
      <c r="B1241" s="54" t="s">
        <v>194</v>
      </c>
      <c r="C1241" s="58" t="str">
        <f>VLOOKUP(Table4[[#This Row],[iso_code]],iso_code!B:C,2,FALSE)</f>
        <v>ETH</v>
      </c>
      <c r="D1241" s="18" t="str">
        <f>VLOOKUP(Table4[[#This Row],[iso_code]],iso_code!G:H,2,FALSE)</f>
        <v>Ethiopia</v>
      </c>
    </row>
    <row r="1242" spans="1:4">
      <c r="A1242" s="18">
        <v>451</v>
      </c>
      <c r="B1242" s="54" t="s">
        <v>2167</v>
      </c>
      <c r="C1242" s="58" t="str">
        <f>VLOOKUP(Table4[[#This Row],[iso_code]],iso_code!B:C,2,FALSE)</f>
        <v>SDN</v>
      </c>
      <c r="D1242" s="18" t="str">
        <f>VLOOKUP(Table4[[#This Row],[iso_code]],iso_code!G:H,2,FALSE)</f>
        <v>Sudan (the)</v>
      </c>
    </row>
    <row r="1243" spans="1:4">
      <c r="A1243" s="18">
        <v>452</v>
      </c>
      <c r="B1243" s="54" t="s">
        <v>1215</v>
      </c>
      <c r="C1243" s="58" t="str">
        <f>VLOOKUP(Table4[[#This Row],[iso_code]],iso_code!B:C,2,FALSE)</f>
        <v>NGA</v>
      </c>
      <c r="D1243" s="18" t="str">
        <f>VLOOKUP(Table4[[#This Row],[iso_code]],iso_code!G:H,2,FALSE)</f>
        <v>Nigeria</v>
      </c>
    </row>
    <row r="1244" spans="1:4">
      <c r="A1244" s="18">
        <v>453</v>
      </c>
      <c r="B1244" s="54" t="s">
        <v>194</v>
      </c>
      <c r="C1244" s="58" t="str">
        <f>VLOOKUP(Table4[[#This Row],[iso_code]],iso_code!B:C,2,FALSE)</f>
        <v>ETH</v>
      </c>
      <c r="D1244" s="18" t="str">
        <f>VLOOKUP(Table4[[#This Row],[iso_code]],iso_code!G:H,2,FALSE)</f>
        <v>Ethiopia</v>
      </c>
    </row>
    <row r="1245" spans="1:4">
      <c r="A1245" s="18">
        <v>454</v>
      </c>
      <c r="B1245" s="54" t="s">
        <v>1443</v>
      </c>
      <c r="C1245" s="58" t="str">
        <f>VLOOKUP(Table4[[#This Row],[iso_code]],iso_code!B:C,2,FALSE)</f>
        <v>UGA</v>
      </c>
      <c r="D1245" s="18" t="str">
        <f>VLOOKUP(Table4[[#This Row],[iso_code]],iso_code!G:H,2,FALSE)</f>
        <v>Uganda</v>
      </c>
    </row>
    <row r="1246" spans="1:4">
      <c r="A1246" s="18">
        <v>455</v>
      </c>
      <c r="B1246" s="54" t="s">
        <v>1215</v>
      </c>
      <c r="C1246" s="58" t="str">
        <f>VLOOKUP(Table4[[#This Row],[iso_code]],iso_code!B:C,2,FALSE)</f>
        <v>NGA</v>
      </c>
      <c r="D1246" s="18" t="str">
        <f>VLOOKUP(Table4[[#This Row],[iso_code]],iso_code!G:H,2,FALSE)</f>
        <v>Nigeria</v>
      </c>
    </row>
    <row r="1247" spans="1:4">
      <c r="A1247" s="18">
        <v>456</v>
      </c>
      <c r="B1247" s="54" t="s">
        <v>1215</v>
      </c>
      <c r="C1247" s="58" t="str">
        <f>VLOOKUP(Table4[[#This Row],[iso_code]],iso_code!B:C,2,FALSE)</f>
        <v>NGA</v>
      </c>
      <c r="D1247" s="18" t="str">
        <f>VLOOKUP(Table4[[#This Row],[iso_code]],iso_code!G:H,2,FALSE)</f>
        <v>Nigeria</v>
      </c>
    </row>
    <row r="1248" spans="1:4">
      <c r="A1248" s="18">
        <v>457</v>
      </c>
      <c r="B1248" s="54" t="s">
        <v>1215</v>
      </c>
      <c r="C1248" s="58" t="str">
        <f>VLOOKUP(Table4[[#This Row],[iso_code]],iso_code!B:C,2,FALSE)</f>
        <v>NGA</v>
      </c>
      <c r="D1248" s="18" t="str">
        <f>VLOOKUP(Table4[[#This Row],[iso_code]],iso_code!G:H,2,FALSE)</f>
        <v>Nigeria</v>
      </c>
    </row>
    <row r="1249" spans="1:4">
      <c r="A1249" s="18">
        <v>458</v>
      </c>
      <c r="B1249" s="54" t="s">
        <v>1944</v>
      </c>
      <c r="C1249" s="58" t="str">
        <f>VLOOKUP(Table4[[#This Row],[iso_code]],iso_code!B:C,2,FALSE)</f>
        <v>LBY</v>
      </c>
      <c r="D1249" s="18" t="str">
        <f>VLOOKUP(Table4[[#This Row],[iso_code]],iso_code!G:H,2,FALSE)</f>
        <v>Libya</v>
      </c>
    </row>
    <row r="1250" spans="1:4">
      <c r="A1250" s="18">
        <v>459</v>
      </c>
      <c r="B1250" s="54" t="s">
        <v>1215</v>
      </c>
      <c r="C1250" s="58" t="str">
        <f>VLOOKUP(Table4[[#This Row],[iso_code]],iso_code!B:C,2,FALSE)</f>
        <v>NGA</v>
      </c>
      <c r="D1250" s="18" t="str">
        <f>VLOOKUP(Table4[[#This Row],[iso_code]],iso_code!G:H,2,FALSE)</f>
        <v>Nigeria</v>
      </c>
    </row>
    <row r="1251" spans="1:4">
      <c r="A1251" s="18">
        <v>460</v>
      </c>
      <c r="B1251" s="54" t="s">
        <v>194</v>
      </c>
      <c r="C1251" s="58" t="str">
        <f>VLOOKUP(Table4[[#This Row],[iso_code]],iso_code!B:C,2,FALSE)</f>
        <v>ETH</v>
      </c>
      <c r="D1251" s="18" t="str">
        <f>VLOOKUP(Table4[[#This Row],[iso_code]],iso_code!G:H,2,FALSE)</f>
        <v>Ethiopia</v>
      </c>
    </row>
    <row r="1252" spans="1:4">
      <c r="A1252" s="18">
        <v>461</v>
      </c>
      <c r="B1252" s="54" t="s">
        <v>250</v>
      </c>
      <c r="C1252" s="58" t="str">
        <f>VLOOKUP(Table4[[#This Row],[iso_code]],iso_code!B:C,2,FALSE)</f>
        <v>GHA</v>
      </c>
      <c r="D1252" s="18" t="str">
        <f>VLOOKUP(Table4[[#This Row],[iso_code]],iso_code!G:H,2,FALSE)</f>
        <v>Ghana</v>
      </c>
    </row>
    <row r="1253" spans="1:4">
      <c r="A1253" s="18">
        <v>462</v>
      </c>
      <c r="B1253" s="54" t="s">
        <v>608</v>
      </c>
      <c r="C1253" s="58" t="str">
        <f>VLOOKUP(Table4[[#This Row],[iso_code]],iso_code!B:C,2,FALSE)</f>
        <v>ZAF</v>
      </c>
      <c r="D1253" s="18" t="str">
        <f>VLOOKUP(Table4[[#This Row],[iso_code]],iso_code!G:H,2,FALSE)</f>
        <v>South Africa</v>
      </c>
    </row>
    <row r="1254" spans="1:4">
      <c r="A1254" s="18">
        <v>463</v>
      </c>
      <c r="B1254" s="54" t="s">
        <v>1431</v>
      </c>
      <c r="C1254" s="58" t="str">
        <f>VLOOKUP(Table4[[#This Row],[iso_code]],iso_code!B:C,2,FALSE)</f>
        <v>MOZ</v>
      </c>
      <c r="D1254" s="18" t="str">
        <f>VLOOKUP(Table4[[#This Row],[iso_code]],iso_code!G:H,2,FALSE)</f>
        <v>Mozambique</v>
      </c>
    </row>
    <row r="1255" spans="1:4">
      <c r="A1255" s="18">
        <v>464</v>
      </c>
      <c r="B1255" s="54" t="s">
        <v>1215</v>
      </c>
      <c r="C1255" s="58" t="str">
        <f>VLOOKUP(Table4[[#This Row],[iso_code]],iso_code!B:C,2,FALSE)</f>
        <v>NGA</v>
      </c>
      <c r="D1255" s="18" t="str">
        <f>VLOOKUP(Table4[[#This Row],[iso_code]],iso_code!G:H,2,FALSE)</f>
        <v>Nigeria</v>
      </c>
    </row>
    <row r="1256" spans="1:4">
      <c r="A1256" s="18">
        <v>465</v>
      </c>
      <c r="B1256" s="54" t="s">
        <v>250</v>
      </c>
      <c r="C1256" s="58" t="str">
        <f>VLOOKUP(Table4[[#This Row],[iso_code]],iso_code!B:C,2,FALSE)</f>
        <v>GHA</v>
      </c>
      <c r="D1256" s="18" t="str">
        <f>VLOOKUP(Table4[[#This Row],[iso_code]],iso_code!G:H,2,FALSE)</f>
        <v>Ghana</v>
      </c>
    </row>
    <row r="1257" spans="1:4">
      <c r="A1257" s="18">
        <v>466</v>
      </c>
      <c r="B1257" s="54" t="s">
        <v>1215</v>
      </c>
      <c r="C1257" s="58" t="str">
        <f>VLOOKUP(Table4[[#This Row],[iso_code]],iso_code!B:C,2,FALSE)</f>
        <v>NGA</v>
      </c>
      <c r="D1257" s="18" t="str">
        <f>VLOOKUP(Table4[[#This Row],[iso_code]],iso_code!G:H,2,FALSE)</f>
        <v>Nigeria</v>
      </c>
    </row>
    <row r="1258" spans="1:4">
      <c r="A1258" s="18">
        <v>467</v>
      </c>
      <c r="B1258" s="54" t="s">
        <v>428</v>
      </c>
      <c r="C1258" s="58" t="str">
        <f>VLOOKUP(Table4[[#This Row],[iso_code]],iso_code!B:C,2,FALSE)</f>
        <v>KEN</v>
      </c>
      <c r="D1258" s="18" t="str">
        <f>VLOOKUP(Table4[[#This Row],[iso_code]],iso_code!G:H,2,FALSE)</f>
        <v>Kenya</v>
      </c>
    </row>
    <row r="1259" spans="1:4">
      <c r="A1259" s="18">
        <v>468</v>
      </c>
      <c r="B1259" s="54" t="s">
        <v>608</v>
      </c>
      <c r="C1259" s="58" t="str">
        <f>VLOOKUP(Table4[[#This Row],[iso_code]],iso_code!B:C,2,FALSE)</f>
        <v>ZAF</v>
      </c>
      <c r="D1259" s="18" t="str">
        <f>VLOOKUP(Table4[[#This Row],[iso_code]],iso_code!G:H,2,FALSE)</f>
        <v>South Africa</v>
      </c>
    </row>
    <row r="1260" spans="1:4">
      <c r="A1260" s="18">
        <v>469</v>
      </c>
      <c r="B1260" s="54" t="s">
        <v>737</v>
      </c>
      <c r="C1260" s="58" t="str">
        <f>VLOOKUP(Table4[[#This Row],[iso_code]],iso_code!B:C,2,FALSE)</f>
        <v>ZMB</v>
      </c>
      <c r="D1260" s="18" t="str">
        <f>VLOOKUP(Table4[[#This Row],[iso_code]],iso_code!G:H,2,FALSE)</f>
        <v>Zambia</v>
      </c>
    </row>
    <row r="1261" spans="1:4">
      <c r="A1261" s="18">
        <v>470</v>
      </c>
      <c r="B1261" s="54" t="s">
        <v>790</v>
      </c>
      <c r="C1261" s="58" t="str">
        <f>VLOOKUP(Table4[[#This Row],[iso_code]],iso_code!B:C,2,FALSE)</f>
        <v>DZA</v>
      </c>
      <c r="D1261" s="18" t="str">
        <f>VLOOKUP(Table4[[#This Row],[iso_code]],iso_code!G:H,2,FALSE)</f>
        <v>Algeria</v>
      </c>
    </row>
    <row r="1262" spans="1:4">
      <c r="A1262" s="18">
        <v>471</v>
      </c>
      <c r="B1262" s="54" t="s">
        <v>2161</v>
      </c>
      <c r="C1262" s="58" t="str">
        <f>VLOOKUP(Table4[[#This Row],[iso_code]],iso_code!B:C,2,FALSE)</f>
        <v>MLI</v>
      </c>
      <c r="D1262" s="18" t="str">
        <f>VLOOKUP(Table4[[#This Row],[iso_code]],iso_code!G:H,2,FALSE)</f>
        <v>Mali</v>
      </c>
    </row>
    <row r="1263" spans="1:4">
      <c r="A1263" s="18">
        <v>472</v>
      </c>
      <c r="B1263" s="54" t="s">
        <v>1606</v>
      </c>
      <c r="C1263" s="58" t="str">
        <f>VLOOKUP(Table4[[#This Row],[iso_code]],iso_code!B:C,2,FALSE)</f>
        <v>CPV</v>
      </c>
      <c r="D1263" s="18" t="str">
        <f>VLOOKUP(Table4[[#This Row],[iso_code]],iso_code!G:H,2,FALSE)</f>
        <v>Cabo Verde</v>
      </c>
    </row>
    <row r="1264" spans="1:4">
      <c r="A1264" s="18">
        <v>473</v>
      </c>
      <c r="B1264" s="54" t="s">
        <v>790</v>
      </c>
      <c r="C1264" s="58" t="str">
        <f>VLOOKUP(Table4[[#This Row],[iso_code]],iso_code!B:C,2,FALSE)</f>
        <v>DZA</v>
      </c>
      <c r="D1264" s="18" t="str">
        <f>VLOOKUP(Table4[[#This Row],[iso_code]],iso_code!G:H,2,FALSE)</f>
        <v>Algeria</v>
      </c>
    </row>
    <row r="1265" spans="1:4">
      <c r="A1265" s="18">
        <v>474</v>
      </c>
      <c r="B1265" s="54" t="s">
        <v>608</v>
      </c>
      <c r="C1265" s="58" t="str">
        <f>VLOOKUP(Table4[[#This Row],[iso_code]],iso_code!B:C,2,FALSE)</f>
        <v>ZAF</v>
      </c>
      <c r="D1265" s="18" t="str">
        <f>VLOOKUP(Table4[[#This Row],[iso_code]],iso_code!G:H,2,FALSE)</f>
        <v>South Africa</v>
      </c>
    </row>
    <row r="1266" spans="1:4">
      <c r="A1266" s="18">
        <v>475</v>
      </c>
      <c r="B1266" s="54" t="s">
        <v>790</v>
      </c>
      <c r="C1266" s="58" t="str">
        <f>VLOOKUP(Table4[[#This Row],[iso_code]],iso_code!B:C,2,FALSE)</f>
        <v>DZA</v>
      </c>
      <c r="D1266" s="18" t="str">
        <f>VLOOKUP(Table4[[#This Row],[iso_code]],iso_code!G:H,2,FALSE)</f>
        <v>Algeria</v>
      </c>
    </row>
    <row r="1267" spans="1:4">
      <c r="A1267" s="18">
        <v>476</v>
      </c>
      <c r="B1267" s="54" t="s">
        <v>2144</v>
      </c>
      <c r="C1267" s="58" t="str">
        <f>VLOOKUP(Table4[[#This Row],[iso_code]],iso_code!B:C,2,FALSE)</f>
        <v>BEN</v>
      </c>
      <c r="D1267" s="18" t="str">
        <f>VLOOKUP(Table4[[#This Row],[iso_code]],iso_code!G:H,2,FALSE)</f>
        <v>Benin</v>
      </c>
    </row>
    <row r="1268" spans="1:4">
      <c r="A1268" s="18">
        <v>477</v>
      </c>
      <c r="B1268" s="54" t="s">
        <v>1215</v>
      </c>
      <c r="C1268" s="58" t="str">
        <f>VLOOKUP(Table4[[#This Row],[iso_code]],iso_code!B:C,2,FALSE)</f>
        <v>NGA</v>
      </c>
      <c r="D1268" s="18" t="str">
        <f>VLOOKUP(Table4[[#This Row],[iso_code]],iso_code!G:H,2,FALSE)</f>
        <v>Nigeria</v>
      </c>
    </row>
    <row r="1269" spans="1:4">
      <c r="A1269" s="18">
        <v>478</v>
      </c>
      <c r="B1269" s="54" t="s">
        <v>250</v>
      </c>
      <c r="C1269" s="58" t="str">
        <f>VLOOKUP(Table4[[#This Row],[iso_code]],iso_code!B:C,2,FALSE)</f>
        <v>GHA</v>
      </c>
      <c r="D1269" s="18" t="str">
        <f>VLOOKUP(Table4[[#This Row],[iso_code]],iso_code!G:H,2,FALSE)</f>
        <v>Ghana</v>
      </c>
    </row>
    <row r="1270" spans="1:4">
      <c r="A1270" s="18">
        <v>479</v>
      </c>
      <c r="B1270" s="54" t="s">
        <v>509</v>
      </c>
      <c r="C1270" s="58" t="str">
        <f>VLOOKUP(Table4[[#This Row],[iso_code]],iso_code!B:C,2,FALSE)</f>
        <v>MAR</v>
      </c>
      <c r="D1270" s="18" t="str">
        <f>VLOOKUP(Table4[[#This Row],[iso_code]],iso_code!G:H,2,FALSE)</f>
        <v>Morocco</v>
      </c>
    </row>
    <row r="1271" spans="1:4">
      <c r="A1271" s="18">
        <v>480</v>
      </c>
      <c r="B1271" s="54" t="s">
        <v>194</v>
      </c>
      <c r="C1271" s="58" t="str">
        <f>VLOOKUP(Table4[[#This Row],[iso_code]],iso_code!B:C,2,FALSE)</f>
        <v>ETH</v>
      </c>
      <c r="D1271" s="18" t="str">
        <f>VLOOKUP(Table4[[#This Row],[iso_code]],iso_code!G:H,2,FALSE)</f>
        <v>Ethiopia</v>
      </c>
    </row>
    <row r="1272" spans="1:4">
      <c r="A1272" s="18">
        <v>481</v>
      </c>
      <c r="B1272" s="54" t="s">
        <v>840</v>
      </c>
      <c r="C1272" s="58" t="str">
        <f>VLOOKUP(Table4[[#This Row],[iso_code]],iso_code!B:C,2,FALSE)</f>
        <v>EGY</v>
      </c>
      <c r="D1272" s="18" t="str">
        <f>VLOOKUP(Table4[[#This Row],[iso_code]],iso_code!G:H,2,FALSE)</f>
        <v>Egypt</v>
      </c>
    </row>
    <row r="1273" spans="1:4">
      <c r="A1273" s="18">
        <v>481</v>
      </c>
      <c r="B1273" s="54" t="s">
        <v>2160</v>
      </c>
      <c r="C1273" s="58" t="str">
        <f>VLOOKUP(Table4[[#This Row],[iso_code]],iso_code!B:C,2,FALSE)</f>
        <v>MDG</v>
      </c>
      <c r="D1273" s="18" t="str">
        <f>VLOOKUP(Table4[[#This Row],[iso_code]],iso_code!G:H,2,FALSE)</f>
        <v>Madagascar</v>
      </c>
    </row>
    <row r="1274" spans="1:4">
      <c r="A1274" s="18">
        <v>481</v>
      </c>
      <c r="B1274" s="54" t="s">
        <v>953</v>
      </c>
      <c r="C1274" s="58" t="str">
        <f>VLOOKUP(Table4[[#This Row],[iso_code]],iso_code!B:C,2,FALSE)</f>
        <v>MUS</v>
      </c>
      <c r="D1274" s="18" t="str">
        <f>VLOOKUP(Table4[[#This Row],[iso_code]],iso_code!G:H,2,FALSE)</f>
        <v>Mauritius</v>
      </c>
    </row>
    <row r="1275" spans="1:4">
      <c r="A1275" s="18">
        <v>481</v>
      </c>
      <c r="B1275" s="54" t="s">
        <v>2169</v>
      </c>
      <c r="C1275" s="58" t="str">
        <f>VLOOKUP(Table4[[#This Row],[iso_code]],iso_code!B:C,2,FALSE)</f>
        <v>ZWE</v>
      </c>
      <c r="D1275" s="18" t="str">
        <f>VLOOKUP(Table4[[#This Row],[iso_code]],iso_code!G:H,2,FALSE)</f>
        <v>Zimbabwe</v>
      </c>
    </row>
    <row r="1276" spans="1:4">
      <c r="A1276" s="18">
        <v>482</v>
      </c>
      <c r="B1276" s="54" t="s">
        <v>250</v>
      </c>
      <c r="C1276" s="58" t="str">
        <f>VLOOKUP(Table4[[#This Row],[iso_code]],iso_code!B:C,2,FALSE)</f>
        <v>GHA</v>
      </c>
      <c r="D1276" s="18" t="str">
        <f>VLOOKUP(Table4[[#This Row],[iso_code]],iso_code!G:H,2,FALSE)</f>
        <v>Ghana</v>
      </c>
    </row>
    <row r="1277" spans="1:4">
      <c r="A1277" s="18">
        <v>483</v>
      </c>
      <c r="B1277" s="54" t="s">
        <v>2143</v>
      </c>
      <c r="C1277" s="58" t="str">
        <f>VLOOKUP(Table4[[#This Row],[iso_code]],iso_code!B:C,2,FALSE)</f>
        <v>AGO</v>
      </c>
      <c r="D1277" s="18" t="str">
        <f>VLOOKUP(Table4[[#This Row],[iso_code]],iso_code!G:H,2,FALSE)</f>
        <v>Angola</v>
      </c>
    </row>
    <row r="1278" spans="1:4">
      <c r="A1278" s="18">
        <v>483</v>
      </c>
      <c r="B1278" s="54" t="s">
        <v>2145</v>
      </c>
      <c r="C1278" s="58" t="str">
        <f>VLOOKUP(Table4[[#This Row],[iso_code]],iso_code!B:C,2,FALSE)</f>
        <v>BFA</v>
      </c>
      <c r="D1278" s="18" t="str">
        <f>VLOOKUP(Table4[[#This Row],[iso_code]],iso_code!G:H,2,FALSE)</f>
        <v>Burkina Faso</v>
      </c>
    </row>
    <row r="1279" spans="1:4">
      <c r="A1279" s="18">
        <v>483</v>
      </c>
      <c r="B1279" s="54" t="s">
        <v>2146</v>
      </c>
      <c r="C1279" s="58" t="str">
        <f>VLOOKUP(Table4[[#This Row],[iso_code]],iso_code!B:C,2,FALSE)</f>
        <v>BDI</v>
      </c>
      <c r="D1279" s="18" t="str">
        <f>VLOOKUP(Table4[[#This Row],[iso_code]],iso_code!G:H,2,FALSE)</f>
        <v>Burundi</v>
      </c>
    </row>
    <row r="1280" spans="1:4">
      <c r="A1280" s="18">
        <v>483</v>
      </c>
      <c r="B1280" s="54" t="s">
        <v>2144</v>
      </c>
      <c r="C1280" s="58" t="str">
        <f>VLOOKUP(Table4[[#This Row],[iso_code]],iso_code!B:C,2,FALSE)</f>
        <v>BEN</v>
      </c>
      <c r="D1280" s="18" t="str">
        <f>VLOOKUP(Table4[[#This Row],[iso_code]],iso_code!G:H,2,FALSE)</f>
        <v>Benin</v>
      </c>
    </row>
    <row r="1281" spans="1:4">
      <c r="A1281" s="18">
        <v>483</v>
      </c>
      <c r="B1281" s="54" t="s">
        <v>1787</v>
      </c>
      <c r="C1281" s="58" t="str">
        <f>VLOOKUP(Table4[[#This Row],[iso_code]],iso_code!B:C,2,FALSE)</f>
        <v>BWA</v>
      </c>
      <c r="D1281" s="18" t="str">
        <f>VLOOKUP(Table4[[#This Row],[iso_code]],iso_code!G:H,2,FALSE)</f>
        <v>Botswana</v>
      </c>
    </row>
    <row r="1282" spans="1:4">
      <c r="A1282" s="18">
        <v>483</v>
      </c>
      <c r="B1282" s="54" t="s">
        <v>1976</v>
      </c>
      <c r="C1282" s="58" t="str">
        <f>VLOOKUP(Table4[[#This Row],[iso_code]],iso_code!B:C,2,FALSE)</f>
        <v>COD</v>
      </c>
      <c r="D1282" s="18" t="str">
        <f>VLOOKUP(Table4[[#This Row],[iso_code]],iso_code!G:H,2,FALSE)</f>
        <v>Congo (the Democratic Republic of the)</v>
      </c>
    </row>
    <row r="1283" spans="1:4">
      <c r="A1283" s="18">
        <v>483</v>
      </c>
      <c r="B1283" s="54" t="s">
        <v>1632</v>
      </c>
      <c r="C1283" s="58" t="str">
        <f>VLOOKUP(Table4[[#This Row],[iso_code]],iso_code!B:C,2,FALSE)</f>
        <v>CAF</v>
      </c>
      <c r="D1283" s="18" t="str">
        <f>VLOOKUP(Table4[[#This Row],[iso_code]],iso_code!G:H,2,FALSE)</f>
        <v>Central African Republic (the)</v>
      </c>
    </row>
    <row r="1284" spans="1:4">
      <c r="A1284" s="18">
        <v>483</v>
      </c>
      <c r="B1284" s="54" t="s">
        <v>2149</v>
      </c>
      <c r="C1284" s="58" t="str">
        <f>VLOOKUP(Table4[[#This Row],[iso_code]],iso_code!B:C,2,FALSE)</f>
        <v>COG</v>
      </c>
      <c r="D1284" s="18" t="str">
        <f>VLOOKUP(Table4[[#This Row],[iso_code]],iso_code!G:H,2,FALSE)</f>
        <v>Congo (the)</v>
      </c>
    </row>
    <row r="1285" spans="1:4">
      <c r="A1285" s="18">
        <v>483</v>
      </c>
      <c r="B1285" s="54" t="s">
        <v>2157</v>
      </c>
      <c r="C1285" s="58" t="str">
        <f>VLOOKUP(Table4[[#This Row],[iso_code]],iso_code!B:C,2,FALSE)</f>
        <v>CIV</v>
      </c>
      <c r="D1285" s="18" t="str">
        <f>VLOOKUP(Table4[[#This Row],[iso_code]],iso_code!G:H,2,FALSE)</f>
        <v>Côte d'Ivoire</v>
      </c>
    </row>
    <row r="1286" spans="1:4">
      <c r="A1286" s="18">
        <v>483</v>
      </c>
      <c r="B1286" s="54" t="s">
        <v>285</v>
      </c>
      <c r="C1286" s="58" t="str">
        <f>VLOOKUP(Table4[[#This Row],[iso_code]],iso_code!B:C,2,FALSE)</f>
        <v>CMR</v>
      </c>
      <c r="D1286" s="18" t="str">
        <f>VLOOKUP(Table4[[#This Row],[iso_code]],iso_code!G:H,2,FALSE)</f>
        <v>Cameroon</v>
      </c>
    </row>
    <row r="1287" spans="1:4">
      <c r="A1287" s="18">
        <v>483</v>
      </c>
      <c r="B1287" s="54" t="s">
        <v>1606</v>
      </c>
      <c r="C1287" s="58" t="str">
        <f>VLOOKUP(Table4[[#This Row],[iso_code]],iso_code!B:C,2,FALSE)</f>
        <v>CPV</v>
      </c>
      <c r="D1287" s="18" t="str">
        <f>VLOOKUP(Table4[[#This Row],[iso_code]],iso_code!G:H,2,FALSE)</f>
        <v>Cabo Verde</v>
      </c>
    </row>
    <row r="1288" spans="1:4">
      <c r="A1288" s="18">
        <v>483</v>
      </c>
      <c r="B1288" s="54" t="s">
        <v>2150</v>
      </c>
      <c r="C1288" s="58" t="str">
        <f>VLOOKUP(Table4[[#This Row],[iso_code]],iso_code!B:C,2,FALSE)</f>
        <v>DJI</v>
      </c>
      <c r="D1288" s="18" t="str">
        <f>VLOOKUP(Table4[[#This Row],[iso_code]],iso_code!G:H,2,FALSE)</f>
        <v>Djibouti</v>
      </c>
    </row>
    <row r="1289" spans="1:4">
      <c r="A1289" s="18">
        <v>483</v>
      </c>
      <c r="B1289" s="54" t="s">
        <v>790</v>
      </c>
      <c r="C1289" s="58" t="str">
        <f>VLOOKUP(Table4[[#This Row],[iso_code]],iso_code!B:C,2,FALSE)</f>
        <v>DZA</v>
      </c>
      <c r="D1289" s="18" t="str">
        <f>VLOOKUP(Table4[[#This Row],[iso_code]],iso_code!G:H,2,FALSE)</f>
        <v>Algeria</v>
      </c>
    </row>
    <row r="1290" spans="1:4">
      <c r="A1290" s="18">
        <v>483</v>
      </c>
      <c r="B1290" s="54" t="s">
        <v>840</v>
      </c>
      <c r="C1290" s="58" t="str">
        <f>VLOOKUP(Table4[[#This Row],[iso_code]],iso_code!B:C,2,FALSE)</f>
        <v>EGY</v>
      </c>
      <c r="D1290" s="18" t="str">
        <f>VLOOKUP(Table4[[#This Row],[iso_code]],iso_code!G:H,2,FALSE)</f>
        <v>Egypt</v>
      </c>
    </row>
    <row r="1291" spans="1:4">
      <c r="A1291" s="18">
        <v>483</v>
      </c>
      <c r="B1291" s="54" t="s">
        <v>2152</v>
      </c>
      <c r="C1291" s="58" t="str">
        <f>VLOOKUP(Table4[[#This Row],[iso_code]],iso_code!B:C,2,FALSE)</f>
        <v>ERI</v>
      </c>
      <c r="D1291" s="18" t="str">
        <f>VLOOKUP(Table4[[#This Row],[iso_code]],iso_code!G:H,2,FALSE)</f>
        <v>Eritrea</v>
      </c>
    </row>
    <row r="1292" spans="1:4">
      <c r="A1292" s="18">
        <v>483</v>
      </c>
      <c r="B1292" s="54" t="s">
        <v>194</v>
      </c>
      <c r="C1292" s="58" t="str">
        <f>VLOOKUP(Table4[[#This Row],[iso_code]],iso_code!B:C,2,FALSE)</f>
        <v>ETH</v>
      </c>
      <c r="D1292" s="18" t="str">
        <f>VLOOKUP(Table4[[#This Row],[iso_code]],iso_code!G:H,2,FALSE)</f>
        <v>Ethiopia</v>
      </c>
    </row>
    <row r="1293" spans="1:4">
      <c r="A1293" s="18">
        <v>483</v>
      </c>
      <c r="B1293" s="54" t="s">
        <v>2153</v>
      </c>
      <c r="C1293" s="58" t="str">
        <f>VLOOKUP(Table4[[#This Row],[iso_code]],iso_code!B:C,2,FALSE)</f>
        <v>GAB</v>
      </c>
      <c r="D1293" s="18" t="str">
        <f>VLOOKUP(Table4[[#This Row],[iso_code]],iso_code!G:H,2,FALSE)</f>
        <v>Gabon</v>
      </c>
    </row>
    <row r="1294" spans="1:4">
      <c r="A1294" s="18">
        <v>483</v>
      </c>
      <c r="B1294" s="54" t="s">
        <v>250</v>
      </c>
      <c r="C1294" s="58" t="str">
        <f>VLOOKUP(Table4[[#This Row],[iso_code]],iso_code!B:C,2,FALSE)</f>
        <v>GHA</v>
      </c>
      <c r="D1294" s="18" t="str">
        <f>VLOOKUP(Table4[[#This Row],[iso_code]],iso_code!G:H,2,FALSE)</f>
        <v>Ghana</v>
      </c>
    </row>
    <row r="1295" spans="1:4">
      <c r="A1295" s="18">
        <v>483</v>
      </c>
      <c r="B1295" s="54" t="s">
        <v>2154</v>
      </c>
      <c r="C1295" s="58" t="str">
        <f>VLOOKUP(Table4[[#This Row],[iso_code]],iso_code!B:C,2,FALSE)</f>
        <v>GMB</v>
      </c>
      <c r="D1295" s="18" t="str">
        <f>VLOOKUP(Table4[[#This Row],[iso_code]],iso_code!G:H,2,FALSE)</f>
        <v>Gambia (the)</v>
      </c>
    </row>
    <row r="1296" spans="1:4">
      <c r="A1296" s="18">
        <v>483</v>
      </c>
      <c r="B1296" s="54" t="s">
        <v>2155</v>
      </c>
      <c r="C1296" s="58" t="str">
        <f>VLOOKUP(Table4[[#This Row],[iso_code]],iso_code!B:C,2,FALSE)</f>
        <v>GIN</v>
      </c>
      <c r="D1296" s="18" t="str">
        <f>VLOOKUP(Table4[[#This Row],[iso_code]],iso_code!G:H,2,FALSE)</f>
        <v>Guinea</v>
      </c>
    </row>
    <row r="1297" spans="1:4">
      <c r="A1297" s="18">
        <v>483</v>
      </c>
      <c r="B1297" s="54" t="s">
        <v>2151</v>
      </c>
      <c r="C1297" s="58" t="str">
        <f>VLOOKUP(Table4[[#This Row],[iso_code]],iso_code!B:C,2,FALSE)</f>
        <v>GNQ</v>
      </c>
      <c r="D1297" s="18" t="str">
        <f>VLOOKUP(Table4[[#This Row],[iso_code]],iso_code!G:H,2,FALSE)</f>
        <v>Equatorial Guinea</v>
      </c>
    </row>
    <row r="1298" spans="1:4">
      <c r="A1298" s="18">
        <v>483</v>
      </c>
      <c r="B1298" s="54" t="s">
        <v>2156</v>
      </c>
      <c r="C1298" s="58" t="str">
        <f>VLOOKUP(Table4[[#This Row],[iso_code]],iso_code!B:C,2,FALSE)</f>
        <v>GNB</v>
      </c>
      <c r="D1298" s="18" t="str">
        <f>VLOOKUP(Table4[[#This Row],[iso_code]],iso_code!G:H,2,FALSE)</f>
        <v>Guinea-Bissau</v>
      </c>
    </row>
    <row r="1299" spans="1:4">
      <c r="A1299" s="18">
        <v>483</v>
      </c>
      <c r="B1299" s="54" t="s">
        <v>428</v>
      </c>
      <c r="C1299" s="58" t="str">
        <f>VLOOKUP(Table4[[#This Row],[iso_code]],iso_code!B:C,2,FALSE)</f>
        <v>KEN</v>
      </c>
      <c r="D1299" s="18" t="str">
        <f>VLOOKUP(Table4[[#This Row],[iso_code]],iso_code!G:H,2,FALSE)</f>
        <v>Kenya</v>
      </c>
    </row>
    <row r="1300" spans="1:4">
      <c r="A1300" s="18">
        <v>483</v>
      </c>
      <c r="B1300" s="54" t="s">
        <v>2148</v>
      </c>
      <c r="C1300" s="58" t="str">
        <f>VLOOKUP(Table4[[#This Row],[iso_code]],iso_code!B:C,2,FALSE)</f>
        <v>COM</v>
      </c>
      <c r="D1300" s="18" t="str">
        <f>VLOOKUP(Table4[[#This Row],[iso_code]],iso_code!G:H,2,FALSE)</f>
        <v>Comoros (the)</v>
      </c>
    </row>
    <row r="1301" spans="1:4">
      <c r="A1301" s="18">
        <v>483</v>
      </c>
      <c r="B1301" s="54" t="s">
        <v>2159</v>
      </c>
      <c r="C1301" s="58" t="str">
        <f>VLOOKUP(Table4[[#This Row],[iso_code]],iso_code!B:C,2,FALSE)</f>
        <v>LBR</v>
      </c>
      <c r="D1301" s="18" t="str">
        <f>VLOOKUP(Table4[[#This Row],[iso_code]],iso_code!G:H,2,FALSE)</f>
        <v>Liberia</v>
      </c>
    </row>
    <row r="1302" spans="1:4">
      <c r="A1302" s="18">
        <v>483</v>
      </c>
      <c r="B1302" s="54" t="s">
        <v>2158</v>
      </c>
      <c r="C1302" s="58" t="str">
        <f>VLOOKUP(Table4[[#This Row],[iso_code]],iso_code!B:C,2,FALSE)</f>
        <v>LSO</v>
      </c>
      <c r="D1302" s="18" t="str">
        <f>VLOOKUP(Table4[[#This Row],[iso_code]],iso_code!G:H,2,FALSE)</f>
        <v>Lesotho</v>
      </c>
    </row>
    <row r="1303" spans="1:4">
      <c r="A1303" s="18">
        <v>483</v>
      </c>
      <c r="B1303" s="54" t="s">
        <v>1944</v>
      </c>
      <c r="C1303" s="58" t="str">
        <f>VLOOKUP(Table4[[#This Row],[iso_code]],iso_code!B:C,2,FALSE)</f>
        <v>LBY</v>
      </c>
      <c r="D1303" s="18" t="str">
        <f>VLOOKUP(Table4[[#This Row],[iso_code]],iso_code!G:H,2,FALSE)</f>
        <v>Libya</v>
      </c>
    </row>
    <row r="1304" spans="1:4">
      <c r="A1304" s="18">
        <v>483</v>
      </c>
      <c r="B1304" s="54" t="s">
        <v>509</v>
      </c>
      <c r="C1304" s="58" t="str">
        <f>VLOOKUP(Table4[[#This Row],[iso_code]],iso_code!B:C,2,FALSE)</f>
        <v>MAR</v>
      </c>
      <c r="D1304" s="18" t="str">
        <f>VLOOKUP(Table4[[#This Row],[iso_code]],iso_code!G:H,2,FALSE)</f>
        <v>Morocco</v>
      </c>
    </row>
    <row r="1305" spans="1:4">
      <c r="A1305" s="18">
        <v>483</v>
      </c>
      <c r="B1305" s="54" t="s">
        <v>2160</v>
      </c>
      <c r="C1305" s="58" t="str">
        <f>VLOOKUP(Table4[[#This Row],[iso_code]],iso_code!B:C,2,FALSE)</f>
        <v>MDG</v>
      </c>
      <c r="D1305" s="18" t="str">
        <f>VLOOKUP(Table4[[#This Row],[iso_code]],iso_code!G:H,2,FALSE)</f>
        <v>Madagascar</v>
      </c>
    </row>
    <row r="1306" spans="1:4">
      <c r="A1306" s="18">
        <v>483</v>
      </c>
      <c r="B1306" s="54" t="s">
        <v>2161</v>
      </c>
      <c r="C1306" s="58" t="str">
        <f>VLOOKUP(Table4[[#This Row],[iso_code]],iso_code!B:C,2,FALSE)</f>
        <v>MLI</v>
      </c>
      <c r="D1306" s="18" t="str">
        <f>VLOOKUP(Table4[[#This Row],[iso_code]],iso_code!G:H,2,FALSE)</f>
        <v>Mali</v>
      </c>
    </row>
    <row r="1307" spans="1:4">
      <c r="A1307" s="18">
        <v>483</v>
      </c>
      <c r="B1307" s="54" t="s">
        <v>2062</v>
      </c>
      <c r="C1307" s="58" t="str">
        <f>VLOOKUP(Table4[[#This Row],[iso_code]],iso_code!B:C,2,FALSE)</f>
        <v>MRT</v>
      </c>
      <c r="D1307" s="18" t="str">
        <f>VLOOKUP(Table4[[#This Row],[iso_code]],iso_code!G:H,2,FALSE)</f>
        <v>Mauritania</v>
      </c>
    </row>
    <row r="1308" spans="1:4">
      <c r="A1308" s="18">
        <v>483</v>
      </c>
      <c r="B1308" s="54" t="s">
        <v>953</v>
      </c>
      <c r="C1308" s="58" t="str">
        <f>VLOOKUP(Table4[[#This Row],[iso_code]],iso_code!B:C,2,FALSE)</f>
        <v>MUS</v>
      </c>
      <c r="D1308" s="18" t="str">
        <f>VLOOKUP(Table4[[#This Row],[iso_code]],iso_code!G:H,2,FALSE)</f>
        <v>Mauritius</v>
      </c>
    </row>
    <row r="1309" spans="1:4">
      <c r="A1309" s="18">
        <v>483</v>
      </c>
      <c r="B1309" s="54" t="s">
        <v>1147</v>
      </c>
      <c r="C1309" s="58" t="str">
        <f>VLOOKUP(Table4[[#This Row],[iso_code]],iso_code!B:C,2,FALSE)</f>
        <v>MWI</v>
      </c>
      <c r="D1309" s="18" t="str">
        <f>VLOOKUP(Table4[[#This Row],[iso_code]],iso_code!G:H,2,FALSE)</f>
        <v>Malawi</v>
      </c>
    </row>
    <row r="1310" spans="1:4">
      <c r="A1310" s="18">
        <v>483</v>
      </c>
      <c r="B1310" s="54" t="s">
        <v>1431</v>
      </c>
      <c r="C1310" s="58" t="str">
        <f>VLOOKUP(Table4[[#This Row],[iso_code]],iso_code!B:C,2,FALSE)</f>
        <v>MOZ</v>
      </c>
      <c r="D1310" s="18" t="str">
        <f>VLOOKUP(Table4[[#This Row],[iso_code]],iso_code!G:H,2,FALSE)</f>
        <v>Mozambique</v>
      </c>
    </row>
    <row r="1311" spans="1:4">
      <c r="A1311" s="18">
        <v>483</v>
      </c>
      <c r="B1311" s="54" t="s">
        <v>2022</v>
      </c>
      <c r="C1311" s="58" t="str">
        <f>VLOOKUP(Table4[[#This Row],[iso_code]],iso_code!B:C,2,FALSE)</f>
        <v>NAM</v>
      </c>
      <c r="D1311" s="18" t="str">
        <f>VLOOKUP(Table4[[#This Row],[iso_code]],iso_code!G:H,2,FALSE)</f>
        <v>Namibia</v>
      </c>
    </row>
    <row r="1312" spans="1:4">
      <c r="A1312" s="18">
        <v>483</v>
      </c>
      <c r="B1312" s="54" t="s">
        <v>988</v>
      </c>
      <c r="C1312" s="58" t="str">
        <f>VLOOKUP(Table4[[#This Row],[iso_code]],iso_code!B:C,2,FALSE)</f>
        <v>NER</v>
      </c>
      <c r="D1312" s="18" t="str">
        <f>VLOOKUP(Table4[[#This Row],[iso_code]],iso_code!G:H,2,FALSE)</f>
        <v>Niger (the)</v>
      </c>
    </row>
    <row r="1313" spans="1:4">
      <c r="A1313" s="18">
        <v>483</v>
      </c>
      <c r="B1313" s="54" t="s">
        <v>1215</v>
      </c>
      <c r="C1313" s="58" t="str">
        <f>VLOOKUP(Table4[[#This Row],[iso_code]],iso_code!B:C,2,FALSE)</f>
        <v>NGA</v>
      </c>
      <c r="D1313" s="18" t="str">
        <f>VLOOKUP(Table4[[#This Row],[iso_code]],iso_code!G:H,2,FALSE)</f>
        <v>Nigeria</v>
      </c>
    </row>
    <row r="1314" spans="1:4">
      <c r="A1314" s="18">
        <v>483</v>
      </c>
      <c r="B1314" s="54" t="s">
        <v>2162</v>
      </c>
      <c r="C1314" s="58" t="str">
        <f>VLOOKUP(Table4[[#This Row],[iso_code]],iso_code!B:C,2,FALSE)</f>
        <v>RWA</v>
      </c>
      <c r="D1314" s="18" t="str">
        <f>VLOOKUP(Table4[[#This Row],[iso_code]],iso_code!G:H,2,FALSE)</f>
        <v>Rwanda</v>
      </c>
    </row>
    <row r="1315" spans="1:4">
      <c r="A1315" s="18">
        <v>483</v>
      </c>
      <c r="B1315" s="54" t="s">
        <v>2164</v>
      </c>
      <c r="C1315" s="58" t="str">
        <f>VLOOKUP(Table4[[#This Row],[iso_code]],iso_code!B:C,2,FALSE)</f>
        <v>SYC</v>
      </c>
      <c r="D1315" s="18" t="str">
        <f>VLOOKUP(Table4[[#This Row],[iso_code]],iso_code!G:H,2,FALSE)</f>
        <v>Seychelles</v>
      </c>
    </row>
    <row r="1316" spans="1:4">
      <c r="A1316" s="18">
        <v>483</v>
      </c>
      <c r="B1316" s="54" t="s">
        <v>2167</v>
      </c>
      <c r="C1316" s="58" t="str">
        <f>VLOOKUP(Table4[[#This Row],[iso_code]],iso_code!B:C,2,FALSE)</f>
        <v>SDN</v>
      </c>
      <c r="D1316" s="18" t="str">
        <f>VLOOKUP(Table4[[#This Row],[iso_code]],iso_code!G:H,2,FALSE)</f>
        <v>Sudan (the)</v>
      </c>
    </row>
    <row r="1317" spans="1:4">
      <c r="A1317" s="18">
        <v>483</v>
      </c>
      <c r="B1317" s="54" t="s">
        <v>2046</v>
      </c>
      <c r="C1317" s="58" t="str">
        <f>VLOOKUP(Table4[[#This Row],[iso_code]],iso_code!B:C,2,FALSE)</f>
        <v>SLE</v>
      </c>
      <c r="D1317" s="18" t="str">
        <f>VLOOKUP(Table4[[#This Row],[iso_code]],iso_code!G:H,2,FALSE)</f>
        <v>Sierra Leone</v>
      </c>
    </row>
    <row r="1318" spans="1:4">
      <c r="A1318" s="18">
        <v>483</v>
      </c>
      <c r="B1318" s="54" t="s">
        <v>1657</v>
      </c>
      <c r="C1318" s="58" t="str">
        <f>VLOOKUP(Table4[[#This Row],[iso_code]],iso_code!B:C,2,FALSE)</f>
        <v>SEN</v>
      </c>
      <c r="D1318" s="18" t="str">
        <f>VLOOKUP(Table4[[#This Row],[iso_code]],iso_code!G:H,2,FALSE)</f>
        <v>Senegal</v>
      </c>
    </row>
    <row r="1319" spans="1:4">
      <c r="A1319" s="18">
        <v>483</v>
      </c>
      <c r="B1319" s="54" t="s">
        <v>2165</v>
      </c>
      <c r="C1319" s="58" t="str">
        <f>VLOOKUP(Table4[[#This Row],[iso_code]],iso_code!B:C,2,FALSE)</f>
        <v>SOM</v>
      </c>
      <c r="D1319" s="18" t="str">
        <f>VLOOKUP(Table4[[#This Row],[iso_code]],iso_code!G:H,2,FALSE)</f>
        <v>Somalia</v>
      </c>
    </row>
    <row r="1320" spans="1:4">
      <c r="A1320" s="18">
        <v>483</v>
      </c>
      <c r="B1320" s="54" t="s">
        <v>2166</v>
      </c>
      <c r="C1320" s="58" t="str">
        <f>VLOOKUP(Table4[[#This Row],[iso_code]],iso_code!B:C,2,FALSE)</f>
        <v>SSD</v>
      </c>
      <c r="D1320" s="18" t="str">
        <f>VLOOKUP(Table4[[#This Row],[iso_code]],iso_code!G:H,2,FALSE)</f>
        <v>South Sudan</v>
      </c>
    </row>
    <row r="1321" spans="1:4">
      <c r="A1321" s="18">
        <v>483</v>
      </c>
      <c r="B1321" s="54" t="s">
        <v>2163</v>
      </c>
      <c r="C1321" s="58" t="str">
        <f>VLOOKUP(Table4[[#This Row],[iso_code]],iso_code!B:C,2,FALSE)</f>
        <v>STP</v>
      </c>
      <c r="D1321" s="18" t="str">
        <f>VLOOKUP(Table4[[#This Row],[iso_code]],iso_code!G:H,2,FALSE)</f>
        <v>Sao Tome and Principe</v>
      </c>
    </row>
    <row r="1322" spans="1:4">
      <c r="A1322" s="18">
        <v>483</v>
      </c>
      <c r="B1322" s="54" t="s">
        <v>2168</v>
      </c>
      <c r="C1322" s="58" t="str">
        <f>VLOOKUP(Table4[[#This Row],[iso_code]],iso_code!B:C,2,FALSE)</f>
        <v>SWZ</v>
      </c>
      <c r="D1322" s="18" t="str">
        <f>VLOOKUP(Table4[[#This Row],[iso_code]],iso_code!G:H,2,FALSE)</f>
        <v>Eswatini</v>
      </c>
    </row>
    <row r="1323" spans="1:4">
      <c r="A1323" s="18">
        <v>483</v>
      </c>
      <c r="B1323" s="54" t="s">
        <v>2147</v>
      </c>
      <c r="C1323" s="58" t="str">
        <f>VLOOKUP(Table4[[#This Row],[iso_code]],iso_code!B:C,2,FALSE)</f>
        <v>TCD</v>
      </c>
      <c r="D1323" s="18" t="str">
        <f>VLOOKUP(Table4[[#This Row],[iso_code]],iso_code!G:H,2,FALSE)</f>
        <v>Chad</v>
      </c>
    </row>
    <row r="1324" spans="1:4">
      <c r="A1324" s="18">
        <v>483</v>
      </c>
      <c r="B1324" s="54" t="s">
        <v>1968</v>
      </c>
      <c r="C1324" s="58" t="str">
        <f>VLOOKUP(Table4[[#This Row],[iso_code]],iso_code!B:C,2,FALSE)</f>
        <v>TGO</v>
      </c>
      <c r="D1324" s="18" t="str">
        <f>VLOOKUP(Table4[[#This Row],[iso_code]],iso_code!G:H,2,FALSE)</f>
        <v>Togo</v>
      </c>
    </row>
    <row r="1325" spans="1:4">
      <c r="A1325" s="18">
        <v>483</v>
      </c>
      <c r="B1325" s="54" t="s">
        <v>935</v>
      </c>
      <c r="C1325" s="58" t="str">
        <f>VLOOKUP(Table4[[#This Row],[iso_code]],iso_code!B:C,2,FALSE)</f>
        <v>TUN</v>
      </c>
      <c r="D1325" s="18" t="str">
        <f>VLOOKUP(Table4[[#This Row],[iso_code]],iso_code!G:H,2,FALSE)</f>
        <v>Tunisia</v>
      </c>
    </row>
    <row r="1326" spans="1:4">
      <c r="A1326" s="18">
        <v>483</v>
      </c>
      <c r="B1326" s="54" t="s">
        <v>842</v>
      </c>
      <c r="C1326" s="58" t="str">
        <f>VLOOKUP(Table4[[#This Row],[iso_code]],iso_code!B:C,2,FALSE)</f>
        <v>TZA</v>
      </c>
      <c r="D1326" s="18" t="str">
        <f>VLOOKUP(Table4[[#This Row],[iso_code]],iso_code!G:H,2,FALSE)</f>
        <v>Tanzania, United Republic of</v>
      </c>
    </row>
    <row r="1327" spans="1:4">
      <c r="A1327" s="18">
        <v>483</v>
      </c>
      <c r="B1327" s="54" t="s">
        <v>1443</v>
      </c>
      <c r="C1327" s="58" t="str">
        <f>VLOOKUP(Table4[[#This Row],[iso_code]],iso_code!B:C,2,FALSE)</f>
        <v>UGA</v>
      </c>
      <c r="D1327" s="18" t="str">
        <f>VLOOKUP(Table4[[#This Row],[iso_code]],iso_code!G:H,2,FALSE)</f>
        <v>Uganda</v>
      </c>
    </row>
    <row r="1328" spans="1:4">
      <c r="A1328" s="18">
        <v>483</v>
      </c>
      <c r="B1328" s="54" t="s">
        <v>608</v>
      </c>
      <c r="C1328" s="58" t="str">
        <f>VLOOKUP(Table4[[#This Row],[iso_code]],iso_code!B:C,2,FALSE)</f>
        <v>ZAF</v>
      </c>
      <c r="D1328" s="18" t="str">
        <f>VLOOKUP(Table4[[#This Row],[iso_code]],iso_code!G:H,2,FALSE)</f>
        <v>South Africa</v>
      </c>
    </row>
    <row r="1329" spans="1:4">
      <c r="A1329" s="18">
        <v>483</v>
      </c>
      <c r="B1329" s="54" t="s">
        <v>737</v>
      </c>
      <c r="C1329" s="58" t="str">
        <f>VLOOKUP(Table4[[#This Row],[iso_code]],iso_code!B:C,2,FALSE)</f>
        <v>ZMB</v>
      </c>
      <c r="D1329" s="18" t="str">
        <f>VLOOKUP(Table4[[#This Row],[iso_code]],iso_code!G:H,2,FALSE)</f>
        <v>Zambia</v>
      </c>
    </row>
    <row r="1330" spans="1:4">
      <c r="A1330" s="18">
        <v>483</v>
      </c>
      <c r="B1330" s="54" t="s">
        <v>2169</v>
      </c>
      <c r="C1330" s="58" t="str">
        <f>VLOOKUP(Table4[[#This Row],[iso_code]],iso_code!B:C,2,FALSE)</f>
        <v>ZWE</v>
      </c>
      <c r="D1330" s="18" t="str">
        <f>VLOOKUP(Table4[[#This Row],[iso_code]],iso_code!G:H,2,FALSE)</f>
        <v>Zimbabwe</v>
      </c>
    </row>
    <row r="1331" spans="1:4">
      <c r="A1331" s="18">
        <v>484</v>
      </c>
      <c r="B1331" s="54" t="s">
        <v>428</v>
      </c>
      <c r="C1331" s="58" t="str">
        <f>VLOOKUP(Table4[[#This Row],[iso_code]],iso_code!B:C,2,FALSE)</f>
        <v>KEN</v>
      </c>
      <c r="D1331" s="18" t="str">
        <f>VLOOKUP(Table4[[#This Row],[iso_code]],iso_code!G:H,2,FALSE)</f>
        <v>Kenya</v>
      </c>
    </row>
    <row r="1332" spans="1:4">
      <c r="A1332" s="18">
        <v>485</v>
      </c>
      <c r="B1332" s="54" t="s">
        <v>790</v>
      </c>
      <c r="C1332" s="58" t="str">
        <f>VLOOKUP(Table4[[#This Row],[iso_code]],iso_code!B:C,2,FALSE)</f>
        <v>DZA</v>
      </c>
      <c r="D1332" s="18" t="str">
        <f>VLOOKUP(Table4[[#This Row],[iso_code]],iso_code!G:H,2,FALSE)</f>
        <v>Algeria</v>
      </c>
    </row>
    <row r="1333" spans="1:4">
      <c r="A1333" s="18">
        <v>486</v>
      </c>
      <c r="B1333" s="54" t="s">
        <v>194</v>
      </c>
      <c r="C1333" s="58" t="str">
        <f>VLOOKUP(Table4[[#This Row],[iso_code]],iso_code!B:C,2,FALSE)</f>
        <v>ETH</v>
      </c>
      <c r="D1333" s="18" t="str">
        <f>VLOOKUP(Table4[[#This Row],[iso_code]],iso_code!G:H,2,FALSE)</f>
        <v>Ethiopia</v>
      </c>
    </row>
    <row r="1334" spans="1:4">
      <c r="A1334" s="18">
        <v>487</v>
      </c>
      <c r="B1334" s="54" t="s">
        <v>2062</v>
      </c>
      <c r="C1334" s="58" t="str">
        <f>VLOOKUP(Table4[[#This Row],[iso_code]],iso_code!B:C,2,FALSE)</f>
        <v>MRT</v>
      </c>
      <c r="D1334" s="18" t="str">
        <f>VLOOKUP(Table4[[#This Row],[iso_code]],iso_code!G:H,2,FALSE)</f>
        <v>Mauritania</v>
      </c>
    </row>
    <row r="1335" spans="1:4">
      <c r="A1335" s="18">
        <v>488</v>
      </c>
      <c r="B1335" s="54" t="s">
        <v>1215</v>
      </c>
      <c r="C1335" s="58" t="str">
        <f>VLOOKUP(Table4[[#This Row],[iso_code]],iso_code!B:C,2,FALSE)</f>
        <v>NGA</v>
      </c>
      <c r="D1335" s="18" t="str">
        <f>VLOOKUP(Table4[[#This Row],[iso_code]],iso_code!G:H,2,FALSE)</f>
        <v>Nigeria</v>
      </c>
    </row>
    <row r="1336" spans="1:4">
      <c r="A1336" s="18">
        <v>489</v>
      </c>
      <c r="B1336" s="54" t="s">
        <v>840</v>
      </c>
      <c r="C1336" s="58" t="str">
        <f>VLOOKUP(Table4[[#This Row],[iso_code]],iso_code!B:C,2,FALSE)</f>
        <v>EGY</v>
      </c>
      <c r="D1336" s="18" t="str">
        <f>VLOOKUP(Table4[[#This Row],[iso_code]],iso_code!G:H,2,FALSE)</f>
        <v>Egypt</v>
      </c>
    </row>
    <row r="1337" spans="1:4">
      <c r="A1337" s="18">
        <v>490</v>
      </c>
      <c r="B1337" s="54" t="s">
        <v>509</v>
      </c>
      <c r="C1337" s="58" t="str">
        <f>VLOOKUP(Table4[[#This Row],[iso_code]],iso_code!B:C,2,FALSE)</f>
        <v>MAR</v>
      </c>
      <c r="D1337" s="18" t="str">
        <f>VLOOKUP(Table4[[#This Row],[iso_code]],iso_code!G:H,2,FALSE)</f>
        <v>Morocco</v>
      </c>
    </row>
    <row r="1338" spans="1:4">
      <c r="A1338" s="18">
        <v>491</v>
      </c>
      <c r="B1338" s="54" t="s">
        <v>2144</v>
      </c>
      <c r="C1338" s="58" t="str">
        <f>VLOOKUP(Table4[[#This Row],[iso_code]],iso_code!B:C,2,FALSE)</f>
        <v>BEN</v>
      </c>
      <c r="D1338" s="18" t="str">
        <f>VLOOKUP(Table4[[#This Row],[iso_code]],iso_code!G:H,2,FALSE)</f>
        <v>Benin</v>
      </c>
    </row>
    <row r="1339" spans="1:4">
      <c r="A1339" s="18">
        <v>491</v>
      </c>
      <c r="B1339" s="54" t="s">
        <v>2145</v>
      </c>
      <c r="C1339" s="58" t="str">
        <f>VLOOKUP(Table4[[#This Row],[iso_code]],iso_code!B:C,2,FALSE)</f>
        <v>BFA</v>
      </c>
      <c r="D1339" s="18" t="str">
        <f>VLOOKUP(Table4[[#This Row],[iso_code]],iso_code!G:H,2,FALSE)</f>
        <v>Burkina Faso</v>
      </c>
    </row>
    <row r="1340" spans="1:4">
      <c r="A1340" s="18">
        <v>491</v>
      </c>
      <c r="B1340" s="54" t="s">
        <v>2157</v>
      </c>
      <c r="C1340" s="58" t="str">
        <f>VLOOKUP(Table4[[#This Row],[iso_code]],iso_code!B:C,2,FALSE)</f>
        <v>CIV</v>
      </c>
      <c r="D1340" s="18" t="str">
        <f>VLOOKUP(Table4[[#This Row],[iso_code]],iso_code!G:H,2,FALSE)</f>
        <v>Côte d'Ivoire</v>
      </c>
    </row>
    <row r="1341" spans="1:4">
      <c r="A1341" s="18">
        <v>491</v>
      </c>
      <c r="B1341" s="54" t="s">
        <v>2154</v>
      </c>
      <c r="C1341" s="58" t="str">
        <f>VLOOKUP(Table4[[#This Row],[iso_code]],iso_code!B:C,2,FALSE)</f>
        <v>GMB</v>
      </c>
      <c r="D1341" s="18" t="str">
        <f>VLOOKUP(Table4[[#This Row],[iso_code]],iso_code!G:H,2,FALSE)</f>
        <v>Gambia (the)</v>
      </c>
    </row>
    <row r="1342" spans="1:4">
      <c r="A1342" s="18">
        <v>491</v>
      </c>
      <c r="B1342" s="54" t="s">
        <v>250</v>
      </c>
      <c r="C1342" s="58" t="str">
        <f>VLOOKUP(Table4[[#This Row],[iso_code]],iso_code!B:C,2,FALSE)</f>
        <v>GHA</v>
      </c>
      <c r="D1342" s="18" t="str">
        <f>VLOOKUP(Table4[[#This Row],[iso_code]],iso_code!G:H,2,FALSE)</f>
        <v>Ghana</v>
      </c>
    </row>
    <row r="1343" spans="1:4">
      <c r="A1343" s="18">
        <v>491</v>
      </c>
      <c r="B1343" s="54" t="s">
        <v>2155</v>
      </c>
      <c r="C1343" s="58" t="str">
        <f>VLOOKUP(Table4[[#This Row],[iso_code]],iso_code!B:C,2,FALSE)</f>
        <v>GIN</v>
      </c>
      <c r="D1343" s="18" t="str">
        <f>VLOOKUP(Table4[[#This Row],[iso_code]],iso_code!G:H,2,FALSE)</f>
        <v>Guinea</v>
      </c>
    </row>
    <row r="1344" spans="1:4">
      <c r="A1344" s="18">
        <v>491</v>
      </c>
      <c r="B1344" s="54" t="s">
        <v>2156</v>
      </c>
      <c r="C1344" s="58" t="str">
        <f>VLOOKUP(Table4[[#This Row],[iso_code]],iso_code!B:C,2,FALSE)</f>
        <v>GNB</v>
      </c>
      <c r="D1344" s="18" t="str">
        <f>VLOOKUP(Table4[[#This Row],[iso_code]],iso_code!G:H,2,FALSE)</f>
        <v>Guinea-Bissau</v>
      </c>
    </row>
    <row r="1345" spans="1:4">
      <c r="A1345" s="18">
        <v>491</v>
      </c>
      <c r="B1345" s="54" t="s">
        <v>2159</v>
      </c>
      <c r="C1345" s="58" t="str">
        <f>VLOOKUP(Table4[[#This Row],[iso_code]],iso_code!B:C,2,FALSE)</f>
        <v>LBR</v>
      </c>
      <c r="D1345" s="18" t="str">
        <f>VLOOKUP(Table4[[#This Row],[iso_code]],iso_code!G:H,2,FALSE)</f>
        <v>Liberia</v>
      </c>
    </row>
    <row r="1346" spans="1:4">
      <c r="A1346" s="18">
        <v>491</v>
      </c>
      <c r="B1346" s="54" t="s">
        <v>2161</v>
      </c>
      <c r="C1346" s="58" t="str">
        <f>VLOOKUP(Table4[[#This Row],[iso_code]],iso_code!B:C,2,FALSE)</f>
        <v>MLI</v>
      </c>
      <c r="D1346" s="18" t="str">
        <f>VLOOKUP(Table4[[#This Row],[iso_code]],iso_code!G:H,2,FALSE)</f>
        <v>Mali</v>
      </c>
    </row>
    <row r="1347" spans="1:4">
      <c r="A1347" s="18">
        <v>491</v>
      </c>
      <c r="B1347" s="54" t="s">
        <v>988</v>
      </c>
      <c r="C1347" s="58" t="str">
        <f>VLOOKUP(Table4[[#This Row],[iso_code]],iso_code!B:C,2,FALSE)</f>
        <v>NER</v>
      </c>
      <c r="D1347" s="18" t="str">
        <f>VLOOKUP(Table4[[#This Row],[iso_code]],iso_code!G:H,2,FALSE)</f>
        <v>Niger (the)</v>
      </c>
    </row>
    <row r="1348" spans="1:4">
      <c r="A1348" s="18">
        <v>491</v>
      </c>
      <c r="B1348" s="54" t="s">
        <v>1215</v>
      </c>
      <c r="C1348" s="58" t="str">
        <f>VLOOKUP(Table4[[#This Row],[iso_code]],iso_code!B:C,2,FALSE)</f>
        <v>NGA</v>
      </c>
      <c r="D1348" s="18" t="str">
        <f>VLOOKUP(Table4[[#This Row],[iso_code]],iso_code!G:H,2,FALSE)</f>
        <v>Nigeria</v>
      </c>
    </row>
    <row r="1349" spans="1:4">
      <c r="A1349" s="18">
        <v>491</v>
      </c>
      <c r="B1349" s="54" t="s">
        <v>1657</v>
      </c>
      <c r="C1349" s="58" t="str">
        <f>VLOOKUP(Table4[[#This Row],[iso_code]],iso_code!B:C,2,FALSE)</f>
        <v>SEN</v>
      </c>
      <c r="D1349" s="18" t="str">
        <f>VLOOKUP(Table4[[#This Row],[iso_code]],iso_code!G:H,2,FALSE)</f>
        <v>Senegal</v>
      </c>
    </row>
    <row r="1350" spans="1:4">
      <c r="A1350" s="18">
        <v>491</v>
      </c>
      <c r="B1350" s="54" t="s">
        <v>2046</v>
      </c>
      <c r="C1350" s="58" t="str">
        <f>VLOOKUP(Table4[[#This Row],[iso_code]],iso_code!B:C,2,FALSE)</f>
        <v>SLE</v>
      </c>
      <c r="D1350" s="18" t="str">
        <f>VLOOKUP(Table4[[#This Row],[iso_code]],iso_code!G:H,2,FALSE)</f>
        <v>Sierra Leone</v>
      </c>
    </row>
    <row r="1351" spans="1:4">
      <c r="A1351" s="18">
        <v>491</v>
      </c>
      <c r="B1351" s="54" t="s">
        <v>1968</v>
      </c>
      <c r="C1351" s="58" t="str">
        <f>VLOOKUP(Table4[[#This Row],[iso_code]],iso_code!B:C,2,FALSE)</f>
        <v>TGO</v>
      </c>
      <c r="D1351" s="18" t="str">
        <f>VLOOKUP(Table4[[#This Row],[iso_code]],iso_code!G:H,2,FALSE)</f>
        <v>Togo</v>
      </c>
    </row>
    <row r="1352" spans="1:4">
      <c r="A1352" s="18">
        <v>492</v>
      </c>
      <c r="B1352" s="54" t="s">
        <v>2143</v>
      </c>
      <c r="C1352" s="58" t="str">
        <f>VLOOKUP(Table4[[#This Row],[iso_code]],iso_code!B:C,2,FALSE)</f>
        <v>AGO</v>
      </c>
      <c r="D1352" s="18" t="str">
        <f>VLOOKUP(Table4[[#This Row],[iso_code]],iso_code!G:H,2,FALSE)</f>
        <v>Angola</v>
      </c>
    </row>
    <row r="1353" spans="1:4">
      <c r="A1353" s="18">
        <v>492</v>
      </c>
      <c r="B1353" s="54" t="s">
        <v>2144</v>
      </c>
      <c r="C1353" s="58" t="str">
        <f>VLOOKUP(Table4[[#This Row],[iso_code]],iso_code!B:C,2,FALSE)</f>
        <v>BEN</v>
      </c>
      <c r="D1353" s="18" t="str">
        <f>VLOOKUP(Table4[[#This Row],[iso_code]],iso_code!G:H,2,FALSE)</f>
        <v>Benin</v>
      </c>
    </row>
    <row r="1354" spans="1:4">
      <c r="A1354" s="18">
        <v>492</v>
      </c>
      <c r="B1354" s="54" t="s">
        <v>1787</v>
      </c>
      <c r="C1354" s="58" t="str">
        <f>VLOOKUP(Table4[[#This Row],[iso_code]],iso_code!B:C,2,FALSE)</f>
        <v>BWA</v>
      </c>
      <c r="D1354" s="18" t="str">
        <f>VLOOKUP(Table4[[#This Row],[iso_code]],iso_code!G:H,2,FALSE)</f>
        <v>Botswana</v>
      </c>
    </row>
    <row r="1355" spans="1:4">
      <c r="A1355" s="18">
        <v>492</v>
      </c>
      <c r="B1355" s="54" t="s">
        <v>2145</v>
      </c>
      <c r="C1355" s="58" t="str">
        <f>VLOOKUP(Table4[[#This Row],[iso_code]],iso_code!B:C,2,FALSE)</f>
        <v>BFA</v>
      </c>
      <c r="D1355" s="18" t="str">
        <f>VLOOKUP(Table4[[#This Row],[iso_code]],iso_code!G:H,2,FALSE)</f>
        <v>Burkina Faso</v>
      </c>
    </row>
    <row r="1356" spans="1:4">
      <c r="A1356" s="18">
        <v>492</v>
      </c>
      <c r="B1356" s="54" t="s">
        <v>2146</v>
      </c>
      <c r="C1356" s="58" t="str">
        <f>VLOOKUP(Table4[[#This Row],[iso_code]],iso_code!B:C,2,FALSE)</f>
        <v>BDI</v>
      </c>
      <c r="D1356" s="18" t="str">
        <f>VLOOKUP(Table4[[#This Row],[iso_code]],iso_code!G:H,2,FALSE)</f>
        <v>Burundi</v>
      </c>
    </row>
    <row r="1357" spans="1:4">
      <c r="A1357" s="18">
        <v>492</v>
      </c>
      <c r="B1357" s="54" t="s">
        <v>285</v>
      </c>
      <c r="C1357" s="58" t="str">
        <f>VLOOKUP(Table4[[#This Row],[iso_code]],iso_code!B:C,2,FALSE)</f>
        <v>CMR</v>
      </c>
      <c r="D1357" s="18" t="str">
        <f>VLOOKUP(Table4[[#This Row],[iso_code]],iso_code!G:H,2,FALSE)</f>
        <v>Cameroon</v>
      </c>
    </row>
    <row r="1358" spans="1:4">
      <c r="A1358" s="18">
        <v>492</v>
      </c>
      <c r="B1358" s="54" t="s">
        <v>1632</v>
      </c>
      <c r="C1358" s="58" t="str">
        <f>VLOOKUP(Table4[[#This Row],[iso_code]],iso_code!B:C,2,FALSE)</f>
        <v>CAF</v>
      </c>
      <c r="D1358" s="18" t="str">
        <f>VLOOKUP(Table4[[#This Row],[iso_code]],iso_code!G:H,2,FALSE)</f>
        <v>Central African Republic (the)</v>
      </c>
    </row>
    <row r="1359" spans="1:4">
      <c r="A1359" s="18">
        <v>492</v>
      </c>
      <c r="B1359" s="54" t="s">
        <v>2147</v>
      </c>
      <c r="C1359" s="58" t="str">
        <f>VLOOKUP(Table4[[#This Row],[iso_code]],iso_code!B:C,2,FALSE)</f>
        <v>TCD</v>
      </c>
      <c r="D1359" s="18" t="str">
        <f>VLOOKUP(Table4[[#This Row],[iso_code]],iso_code!G:H,2,FALSE)</f>
        <v>Chad</v>
      </c>
    </row>
    <row r="1360" spans="1:4">
      <c r="A1360" s="18">
        <v>492</v>
      </c>
      <c r="B1360" s="54" t="s">
        <v>2157</v>
      </c>
      <c r="C1360" s="58" t="str">
        <f>VLOOKUP(Table4[[#This Row],[iso_code]],iso_code!B:C,2,FALSE)</f>
        <v>CIV</v>
      </c>
      <c r="D1360" s="18" t="str">
        <f>VLOOKUP(Table4[[#This Row],[iso_code]],iso_code!G:H,2,FALSE)</f>
        <v>Côte d'Ivoire</v>
      </c>
    </row>
    <row r="1361" spans="1:4">
      <c r="A1361" s="18">
        <v>492</v>
      </c>
      <c r="B1361" s="54" t="s">
        <v>2150</v>
      </c>
      <c r="C1361" s="58" t="str">
        <f>VLOOKUP(Table4[[#This Row],[iso_code]],iso_code!B:C,2,FALSE)</f>
        <v>DJI</v>
      </c>
      <c r="D1361" s="18" t="str">
        <f>VLOOKUP(Table4[[#This Row],[iso_code]],iso_code!G:H,2,FALSE)</f>
        <v>Djibouti</v>
      </c>
    </row>
    <row r="1362" spans="1:4">
      <c r="A1362" s="18">
        <v>492</v>
      </c>
      <c r="B1362" s="54" t="s">
        <v>1976</v>
      </c>
      <c r="C1362" s="58" t="str">
        <f>VLOOKUP(Table4[[#This Row],[iso_code]],iso_code!B:C,2,FALSE)</f>
        <v>COD</v>
      </c>
      <c r="D1362" s="18" t="str">
        <f>VLOOKUP(Table4[[#This Row],[iso_code]],iso_code!G:H,2,FALSE)</f>
        <v>Congo (the Democratic Republic of the)</v>
      </c>
    </row>
    <row r="1363" spans="1:4">
      <c r="A1363" s="18">
        <v>492</v>
      </c>
      <c r="B1363" s="54" t="s">
        <v>2151</v>
      </c>
      <c r="C1363" s="58" t="str">
        <f>VLOOKUP(Table4[[#This Row],[iso_code]],iso_code!B:C,2,FALSE)</f>
        <v>GNQ</v>
      </c>
      <c r="D1363" s="18" t="str">
        <f>VLOOKUP(Table4[[#This Row],[iso_code]],iso_code!G:H,2,FALSE)</f>
        <v>Equatorial Guinea</v>
      </c>
    </row>
    <row r="1364" spans="1:4">
      <c r="A1364" s="18">
        <v>492</v>
      </c>
      <c r="B1364" s="54" t="s">
        <v>2152</v>
      </c>
      <c r="C1364" s="58" t="str">
        <f>VLOOKUP(Table4[[#This Row],[iso_code]],iso_code!B:C,2,FALSE)</f>
        <v>ERI</v>
      </c>
      <c r="D1364" s="18" t="str">
        <f>VLOOKUP(Table4[[#This Row],[iso_code]],iso_code!G:H,2,FALSE)</f>
        <v>Eritrea</v>
      </c>
    </row>
    <row r="1365" spans="1:4">
      <c r="A1365" s="18">
        <v>492</v>
      </c>
      <c r="B1365" s="54" t="s">
        <v>194</v>
      </c>
      <c r="C1365" s="58" t="str">
        <f>VLOOKUP(Table4[[#This Row],[iso_code]],iso_code!B:C,2,FALSE)</f>
        <v>ETH</v>
      </c>
      <c r="D1365" s="18" t="str">
        <f>VLOOKUP(Table4[[#This Row],[iso_code]],iso_code!G:H,2,FALSE)</f>
        <v>Ethiopia</v>
      </c>
    </row>
    <row r="1366" spans="1:4">
      <c r="A1366" s="18">
        <v>492</v>
      </c>
      <c r="B1366" s="54" t="s">
        <v>2153</v>
      </c>
      <c r="C1366" s="58" t="str">
        <f>VLOOKUP(Table4[[#This Row],[iso_code]],iso_code!B:C,2,FALSE)</f>
        <v>GAB</v>
      </c>
      <c r="D1366" s="18" t="str">
        <f>VLOOKUP(Table4[[#This Row],[iso_code]],iso_code!G:H,2,FALSE)</f>
        <v>Gabon</v>
      </c>
    </row>
    <row r="1367" spans="1:4">
      <c r="A1367" s="18">
        <v>492</v>
      </c>
      <c r="B1367" s="54" t="s">
        <v>2154</v>
      </c>
      <c r="C1367" s="58" t="str">
        <f>VLOOKUP(Table4[[#This Row],[iso_code]],iso_code!B:C,2,FALSE)</f>
        <v>GMB</v>
      </c>
      <c r="D1367" s="18" t="str">
        <f>VLOOKUP(Table4[[#This Row],[iso_code]],iso_code!G:H,2,FALSE)</f>
        <v>Gambia (the)</v>
      </c>
    </row>
    <row r="1368" spans="1:4">
      <c r="A1368" s="18">
        <v>492</v>
      </c>
      <c r="B1368" s="54" t="s">
        <v>250</v>
      </c>
      <c r="C1368" s="58" t="str">
        <f>VLOOKUP(Table4[[#This Row],[iso_code]],iso_code!B:C,2,FALSE)</f>
        <v>GHA</v>
      </c>
      <c r="D1368" s="18" t="str">
        <f>VLOOKUP(Table4[[#This Row],[iso_code]],iso_code!G:H,2,FALSE)</f>
        <v>Ghana</v>
      </c>
    </row>
    <row r="1369" spans="1:4">
      <c r="A1369" s="18">
        <v>492</v>
      </c>
      <c r="B1369" s="54" t="s">
        <v>2155</v>
      </c>
      <c r="C1369" s="58" t="str">
        <f>VLOOKUP(Table4[[#This Row],[iso_code]],iso_code!B:C,2,FALSE)</f>
        <v>GIN</v>
      </c>
      <c r="D1369" s="18" t="str">
        <f>VLOOKUP(Table4[[#This Row],[iso_code]],iso_code!G:H,2,FALSE)</f>
        <v>Guinea</v>
      </c>
    </row>
    <row r="1370" spans="1:4">
      <c r="A1370" s="18">
        <v>492</v>
      </c>
      <c r="B1370" s="54" t="s">
        <v>2156</v>
      </c>
      <c r="C1370" s="58" t="str">
        <f>VLOOKUP(Table4[[#This Row],[iso_code]],iso_code!B:C,2,FALSE)</f>
        <v>GNB</v>
      </c>
      <c r="D1370" s="18" t="str">
        <f>VLOOKUP(Table4[[#This Row],[iso_code]],iso_code!G:H,2,FALSE)</f>
        <v>Guinea-Bissau</v>
      </c>
    </row>
    <row r="1371" spans="1:4">
      <c r="A1371" s="18">
        <v>492</v>
      </c>
      <c r="B1371" s="54" t="s">
        <v>428</v>
      </c>
      <c r="C1371" s="58" t="str">
        <f>VLOOKUP(Table4[[#This Row],[iso_code]],iso_code!B:C,2,FALSE)</f>
        <v>KEN</v>
      </c>
      <c r="D1371" s="18" t="str">
        <f>VLOOKUP(Table4[[#This Row],[iso_code]],iso_code!G:H,2,FALSE)</f>
        <v>Kenya</v>
      </c>
    </row>
    <row r="1372" spans="1:4">
      <c r="A1372" s="18">
        <v>492</v>
      </c>
      <c r="B1372" s="54" t="s">
        <v>2158</v>
      </c>
      <c r="C1372" s="58" t="str">
        <f>VLOOKUP(Table4[[#This Row],[iso_code]],iso_code!B:C,2,FALSE)</f>
        <v>LSO</v>
      </c>
      <c r="D1372" s="18" t="str">
        <f>VLOOKUP(Table4[[#This Row],[iso_code]],iso_code!G:H,2,FALSE)</f>
        <v>Lesotho</v>
      </c>
    </row>
    <row r="1373" spans="1:4">
      <c r="A1373" s="18">
        <v>492</v>
      </c>
      <c r="B1373" s="54" t="s">
        <v>2159</v>
      </c>
      <c r="C1373" s="58" t="str">
        <f>VLOOKUP(Table4[[#This Row],[iso_code]],iso_code!B:C,2,FALSE)</f>
        <v>LBR</v>
      </c>
      <c r="D1373" s="18" t="str">
        <f>VLOOKUP(Table4[[#This Row],[iso_code]],iso_code!G:H,2,FALSE)</f>
        <v>Liberia</v>
      </c>
    </row>
    <row r="1374" spans="1:4">
      <c r="A1374" s="18">
        <v>492</v>
      </c>
      <c r="B1374" s="54" t="s">
        <v>2160</v>
      </c>
      <c r="C1374" s="58" t="str">
        <f>VLOOKUP(Table4[[#This Row],[iso_code]],iso_code!B:C,2,FALSE)</f>
        <v>MDG</v>
      </c>
      <c r="D1374" s="18" t="str">
        <f>VLOOKUP(Table4[[#This Row],[iso_code]],iso_code!G:H,2,FALSE)</f>
        <v>Madagascar</v>
      </c>
    </row>
    <row r="1375" spans="1:4">
      <c r="A1375" s="18">
        <v>492</v>
      </c>
      <c r="B1375" s="54" t="s">
        <v>1147</v>
      </c>
      <c r="C1375" s="58" t="str">
        <f>VLOOKUP(Table4[[#This Row],[iso_code]],iso_code!B:C,2,FALSE)</f>
        <v>MWI</v>
      </c>
      <c r="D1375" s="18" t="str">
        <f>VLOOKUP(Table4[[#This Row],[iso_code]],iso_code!G:H,2,FALSE)</f>
        <v>Malawi</v>
      </c>
    </row>
    <row r="1376" spans="1:4">
      <c r="A1376" s="18">
        <v>492</v>
      </c>
      <c r="B1376" s="54" t="s">
        <v>2161</v>
      </c>
      <c r="C1376" s="58" t="str">
        <f>VLOOKUP(Table4[[#This Row],[iso_code]],iso_code!B:C,2,FALSE)</f>
        <v>MLI</v>
      </c>
      <c r="D1376" s="18" t="str">
        <f>VLOOKUP(Table4[[#This Row],[iso_code]],iso_code!G:H,2,FALSE)</f>
        <v>Mali</v>
      </c>
    </row>
    <row r="1377" spans="1:4">
      <c r="A1377" s="18">
        <v>492</v>
      </c>
      <c r="B1377" s="54" t="s">
        <v>2062</v>
      </c>
      <c r="C1377" s="58" t="str">
        <f>VLOOKUP(Table4[[#This Row],[iso_code]],iso_code!B:C,2,FALSE)</f>
        <v>MRT</v>
      </c>
      <c r="D1377" s="18" t="str">
        <f>VLOOKUP(Table4[[#This Row],[iso_code]],iso_code!G:H,2,FALSE)</f>
        <v>Mauritania</v>
      </c>
    </row>
    <row r="1378" spans="1:4">
      <c r="A1378" s="18">
        <v>492</v>
      </c>
      <c r="B1378" s="54" t="s">
        <v>1431</v>
      </c>
      <c r="C1378" s="58" t="str">
        <f>VLOOKUP(Table4[[#This Row],[iso_code]],iso_code!B:C,2,FALSE)</f>
        <v>MOZ</v>
      </c>
      <c r="D1378" s="18" t="str">
        <f>VLOOKUP(Table4[[#This Row],[iso_code]],iso_code!G:H,2,FALSE)</f>
        <v>Mozambique</v>
      </c>
    </row>
    <row r="1379" spans="1:4">
      <c r="A1379" s="18">
        <v>492</v>
      </c>
      <c r="B1379" s="54" t="s">
        <v>2022</v>
      </c>
      <c r="C1379" s="58" t="str">
        <f>VLOOKUP(Table4[[#This Row],[iso_code]],iso_code!B:C,2,FALSE)</f>
        <v>NAM</v>
      </c>
      <c r="D1379" s="18" t="str">
        <f>VLOOKUP(Table4[[#This Row],[iso_code]],iso_code!G:H,2,FALSE)</f>
        <v>Namibia</v>
      </c>
    </row>
    <row r="1380" spans="1:4">
      <c r="A1380" s="18">
        <v>492</v>
      </c>
      <c r="B1380" s="54" t="s">
        <v>988</v>
      </c>
      <c r="C1380" s="58" t="str">
        <f>VLOOKUP(Table4[[#This Row],[iso_code]],iso_code!B:C,2,FALSE)</f>
        <v>NER</v>
      </c>
      <c r="D1380" s="18" t="str">
        <f>VLOOKUP(Table4[[#This Row],[iso_code]],iso_code!G:H,2,FALSE)</f>
        <v>Niger (the)</v>
      </c>
    </row>
    <row r="1381" spans="1:4">
      <c r="A1381" s="18">
        <v>492</v>
      </c>
      <c r="B1381" s="54" t="s">
        <v>1215</v>
      </c>
      <c r="C1381" s="58" t="str">
        <f>VLOOKUP(Table4[[#This Row],[iso_code]],iso_code!B:C,2,FALSE)</f>
        <v>NGA</v>
      </c>
      <c r="D1381" s="18" t="str">
        <f>VLOOKUP(Table4[[#This Row],[iso_code]],iso_code!G:H,2,FALSE)</f>
        <v>Nigeria</v>
      </c>
    </row>
    <row r="1382" spans="1:4">
      <c r="A1382" s="18">
        <v>492</v>
      </c>
      <c r="B1382" s="54" t="s">
        <v>2149</v>
      </c>
      <c r="C1382" s="58" t="str">
        <f>VLOOKUP(Table4[[#This Row],[iso_code]],iso_code!B:C,2,FALSE)</f>
        <v>COG</v>
      </c>
      <c r="D1382" s="18" t="str">
        <f>VLOOKUP(Table4[[#This Row],[iso_code]],iso_code!G:H,2,FALSE)</f>
        <v>Congo (the)</v>
      </c>
    </row>
    <row r="1383" spans="1:4">
      <c r="A1383" s="18">
        <v>492</v>
      </c>
      <c r="B1383" s="54" t="s">
        <v>2162</v>
      </c>
      <c r="C1383" s="58" t="str">
        <f>VLOOKUP(Table4[[#This Row],[iso_code]],iso_code!B:C,2,FALSE)</f>
        <v>RWA</v>
      </c>
      <c r="D1383" s="18" t="str">
        <f>VLOOKUP(Table4[[#This Row],[iso_code]],iso_code!G:H,2,FALSE)</f>
        <v>Rwanda</v>
      </c>
    </row>
    <row r="1384" spans="1:4">
      <c r="A1384" s="18">
        <v>492</v>
      </c>
      <c r="B1384" s="54" t="s">
        <v>1657</v>
      </c>
      <c r="C1384" s="58" t="str">
        <f>VLOOKUP(Table4[[#This Row],[iso_code]],iso_code!B:C,2,FALSE)</f>
        <v>SEN</v>
      </c>
      <c r="D1384" s="18" t="str">
        <f>VLOOKUP(Table4[[#This Row],[iso_code]],iso_code!G:H,2,FALSE)</f>
        <v>Senegal</v>
      </c>
    </row>
    <row r="1385" spans="1:4">
      <c r="A1385" s="18">
        <v>492</v>
      </c>
      <c r="B1385" s="54" t="s">
        <v>2046</v>
      </c>
      <c r="C1385" s="58" t="str">
        <f>VLOOKUP(Table4[[#This Row],[iso_code]],iso_code!B:C,2,FALSE)</f>
        <v>SLE</v>
      </c>
      <c r="D1385" s="18" t="str">
        <f>VLOOKUP(Table4[[#This Row],[iso_code]],iso_code!G:H,2,FALSE)</f>
        <v>Sierra Leone</v>
      </c>
    </row>
    <row r="1386" spans="1:4">
      <c r="A1386" s="18">
        <v>492</v>
      </c>
      <c r="B1386" s="54" t="s">
        <v>2165</v>
      </c>
      <c r="C1386" s="58" t="str">
        <f>VLOOKUP(Table4[[#This Row],[iso_code]],iso_code!B:C,2,FALSE)</f>
        <v>SOM</v>
      </c>
      <c r="D1386" s="18" t="str">
        <f>VLOOKUP(Table4[[#This Row],[iso_code]],iso_code!G:H,2,FALSE)</f>
        <v>Somalia</v>
      </c>
    </row>
    <row r="1387" spans="1:4">
      <c r="A1387" s="18">
        <v>492</v>
      </c>
      <c r="B1387" s="54" t="s">
        <v>608</v>
      </c>
      <c r="C1387" s="58" t="str">
        <f>VLOOKUP(Table4[[#This Row],[iso_code]],iso_code!B:C,2,FALSE)</f>
        <v>ZAF</v>
      </c>
      <c r="D1387" s="18" t="str">
        <f>VLOOKUP(Table4[[#This Row],[iso_code]],iso_code!G:H,2,FALSE)</f>
        <v>South Africa</v>
      </c>
    </row>
    <row r="1388" spans="1:4">
      <c r="A1388" s="18">
        <v>492</v>
      </c>
      <c r="B1388" s="54" t="s">
        <v>2166</v>
      </c>
      <c r="C1388" s="58" t="str">
        <f>VLOOKUP(Table4[[#This Row],[iso_code]],iso_code!B:C,2,FALSE)</f>
        <v>SSD</v>
      </c>
      <c r="D1388" s="18" t="str">
        <f>VLOOKUP(Table4[[#This Row],[iso_code]],iso_code!G:H,2,FALSE)</f>
        <v>South Sudan</v>
      </c>
    </row>
    <row r="1389" spans="1:4">
      <c r="A1389" s="18">
        <v>492</v>
      </c>
      <c r="B1389" s="54" t="s">
        <v>2167</v>
      </c>
      <c r="C1389" s="58" t="str">
        <f>VLOOKUP(Table4[[#This Row],[iso_code]],iso_code!B:C,2,FALSE)</f>
        <v>SDN</v>
      </c>
      <c r="D1389" s="18" t="str">
        <f>VLOOKUP(Table4[[#This Row],[iso_code]],iso_code!G:H,2,FALSE)</f>
        <v>Sudan (the)</v>
      </c>
    </row>
    <row r="1390" spans="1:4">
      <c r="A1390" s="18">
        <v>492</v>
      </c>
      <c r="B1390" s="54" t="s">
        <v>842</v>
      </c>
      <c r="C1390" s="58" t="str">
        <f>VLOOKUP(Table4[[#This Row],[iso_code]],iso_code!B:C,2,FALSE)</f>
        <v>TZA</v>
      </c>
      <c r="D1390" s="18" t="str">
        <f>VLOOKUP(Table4[[#This Row],[iso_code]],iso_code!G:H,2,FALSE)</f>
        <v>Tanzania, United Republic of</v>
      </c>
    </row>
    <row r="1391" spans="1:4">
      <c r="A1391" s="18">
        <v>492</v>
      </c>
      <c r="B1391" s="54" t="s">
        <v>1968</v>
      </c>
      <c r="C1391" s="58" t="str">
        <f>VLOOKUP(Table4[[#This Row],[iso_code]],iso_code!B:C,2,FALSE)</f>
        <v>TGO</v>
      </c>
      <c r="D1391" s="18" t="str">
        <f>VLOOKUP(Table4[[#This Row],[iso_code]],iso_code!G:H,2,FALSE)</f>
        <v>Togo</v>
      </c>
    </row>
    <row r="1392" spans="1:4">
      <c r="A1392" s="18">
        <v>492</v>
      </c>
      <c r="B1392" s="54" t="s">
        <v>1443</v>
      </c>
      <c r="C1392" s="58" t="str">
        <f>VLOOKUP(Table4[[#This Row],[iso_code]],iso_code!B:C,2,FALSE)</f>
        <v>UGA</v>
      </c>
      <c r="D1392" s="18" t="str">
        <f>VLOOKUP(Table4[[#This Row],[iso_code]],iso_code!G:H,2,FALSE)</f>
        <v>Uganda</v>
      </c>
    </row>
    <row r="1393" spans="1:4">
      <c r="A1393" s="18">
        <v>492</v>
      </c>
      <c r="B1393" s="54" t="s">
        <v>737</v>
      </c>
      <c r="C1393" s="58" t="str">
        <f>VLOOKUP(Table4[[#This Row],[iso_code]],iso_code!B:C,2,FALSE)</f>
        <v>ZMB</v>
      </c>
      <c r="D1393" s="18" t="str">
        <f>VLOOKUP(Table4[[#This Row],[iso_code]],iso_code!G:H,2,FALSE)</f>
        <v>Zambia</v>
      </c>
    </row>
    <row r="1394" spans="1:4">
      <c r="A1394" s="18">
        <v>492</v>
      </c>
      <c r="B1394" s="54" t="s">
        <v>2169</v>
      </c>
      <c r="C1394" s="58" t="str">
        <f>VLOOKUP(Table4[[#This Row],[iso_code]],iso_code!B:C,2,FALSE)</f>
        <v>ZWE</v>
      </c>
      <c r="D1394" s="18" t="str">
        <f>VLOOKUP(Table4[[#This Row],[iso_code]],iso_code!G:H,2,FALSE)</f>
        <v>Zimbabwe</v>
      </c>
    </row>
    <row r="1395" spans="1:4">
      <c r="A1395" s="18">
        <v>493</v>
      </c>
      <c r="B1395" s="54" t="s">
        <v>608</v>
      </c>
      <c r="C1395" s="58" t="str">
        <f>VLOOKUP(Table4[[#This Row],[iso_code]],iso_code!B:C,2,FALSE)</f>
        <v>ZAF</v>
      </c>
      <c r="D1395" s="18" t="str">
        <f>VLOOKUP(Table4[[#This Row],[iso_code]],iso_code!G:H,2,FALSE)</f>
        <v>South Africa</v>
      </c>
    </row>
    <row r="1396" spans="1:4">
      <c r="A1396" s="18">
        <v>494</v>
      </c>
      <c r="B1396" s="54" t="s">
        <v>194</v>
      </c>
      <c r="C1396" s="58" t="str">
        <f>VLOOKUP(Table4[[#This Row],[iso_code]],iso_code!B:C,2,FALSE)</f>
        <v>ETH</v>
      </c>
      <c r="D1396" s="18" t="str">
        <f>VLOOKUP(Table4[[#This Row],[iso_code]],iso_code!G:H,2,FALSE)</f>
        <v>Ethiopia</v>
      </c>
    </row>
    <row r="1397" spans="1:4">
      <c r="A1397" s="18">
        <v>495</v>
      </c>
      <c r="B1397" s="54" t="s">
        <v>1431</v>
      </c>
      <c r="C1397" s="58" t="str">
        <f>VLOOKUP(Table4[[#This Row],[iso_code]],iso_code!B:C,2,FALSE)</f>
        <v>MOZ</v>
      </c>
      <c r="D1397" s="18" t="str">
        <f>VLOOKUP(Table4[[#This Row],[iso_code]],iso_code!G:H,2,FALSE)</f>
        <v>Mozambique</v>
      </c>
    </row>
    <row r="1398" spans="1:4">
      <c r="A1398" s="18">
        <v>495</v>
      </c>
      <c r="B1398" s="54" t="s">
        <v>842</v>
      </c>
      <c r="C1398" s="58" t="str">
        <f>VLOOKUP(Table4[[#This Row],[iso_code]],iso_code!B:C,2,FALSE)</f>
        <v>TZA</v>
      </c>
      <c r="D1398" s="18" t="str">
        <f>VLOOKUP(Table4[[#This Row],[iso_code]],iso_code!G:H,2,FALSE)</f>
        <v>Tanzania, United Republic of</v>
      </c>
    </row>
    <row r="1399" spans="1:4">
      <c r="A1399" s="18">
        <v>495</v>
      </c>
      <c r="B1399" s="54" t="s">
        <v>737</v>
      </c>
      <c r="C1399" s="58" t="str">
        <f>VLOOKUP(Table4[[#This Row],[iso_code]],iso_code!B:C,2,FALSE)</f>
        <v>ZMB</v>
      </c>
      <c r="D1399" s="18" t="str">
        <f>VLOOKUP(Table4[[#This Row],[iso_code]],iso_code!G:H,2,FALSE)</f>
        <v>Zambia</v>
      </c>
    </row>
    <row r="1400" spans="1:4">
      <c r="A1400" s="18">
        <v>496</v>
      </c>
      <c r="B1400" s="54" t="s">
        <v>2145</v>
      </c>
      <c r="C1400" s="58" t="str">
        <f>VLOOKUP(Table4[[#This Row],[iso_code]],iso_code!B:C,2,FALSE)</f>
        <v>BFA</v>
      </c>
      <c r="D1400" s="18" t="str">
        <f>VLOOKUP(Table4[[#This Row],[iso_code]],iso_code!G:H,2,FALSE)</f>
        <v>Burkina Faso</v>
      </c>
    </row>
    <row r="1401" spans="1:4">
      <c r="A1401" s="18">
        <v>497</v>
      </c>
      <c r="B1401" s="54" t="s">
        <v>1976</v>
      </c>
      <c r="C1401" s="58" t="str">
        <f>VLOOKUP(Table4[[#This Row],[iso_code]],iso_code!B:C,2,FALSE)</f>
        <v>COD</v>
      </c>
      <c r="D1401" s="18" t="str">
        <f>VLOOKUP(Table4[[#This Row],[iso_code]],iso_code!G:H,2,FALSE)</f>
        <v>Congo (the Democratic Republic of the)</v>
      </c>
    </row>
    <row r="1402" spans="1:4">
      <c r="A1402" s="18">
        <v>498</v>
      </c>
      <c r="B1402" s="54" t="s">
        <v>2143</v>
      </c>
      <c r="C1402" s="58" t="str">
        <f>VLOOKUP(Table4[[#This Row],[iso_code]],iso_code!B:C,2,FALSE)</f>
        <v>AGO</v>
      </c>
      <c r="D1402" s="18" t="str">
        <f>VLOOKUP(Table4[[#This Row],[iso_code]],iso_code!G:H,2,FALSE)</f>
        <v>Angola</v>
      </c>
    </row>
    <row r="1403" spans="1:4">
      <c r="A1403" s="18">
        <v>498</v>
      </c>
      <c r="B1403" s="54" t="s">
        <v>2145</v>
      </c>
      <c r="C1403" s="58" t="str">
        <f>VLOOKUP(Table4[[#This Row],[iso_code]],iso_code!B:C,2,FALSE)</f>
        <v>BFA</v>
      </c>
      <c r="D1403" s="18" t="str">
        <f>VLOOKUP(Table4[[#This Row],[iso_code]],iso_code!G:H,2,FALSE)</f>
        <v>Burkina Faso</v>
      </c>
    </row>
    <row r="1404" spans="1:4">
      <c r="A1404" s="18">
        <v>498</v>
      </c>
      <c r="B1404" s="54" t="s">
        <v>2146</v>
      </c>
      <c r="C1404" s="58" t="str">
        <f>VLOOKUP(Table4[[#This Row],[iso_code]],iso_code!B:C,2,FALSE)</f>
        <v>BDI</v>
      </c>
      <c r="D1404" s="18" t="str">
        <f>VLOOKUP(Table4[[#This Row],[iso_code]],iso_code!G:H,2,FALSE)</f>
        <v>Burundi</v>
      </c>
    </row>
    <row r="1405" spans="1:4">
      <c r="A1405" s="18">
        <v>498</v>
      </c>
      <c r="B1405" s="54" t="s">
        <v>2144</v>
      </c>
      <c r="C1405" s="58" t="str">
        <f>VLOOKUP(Table4[[#This Row],[iso_code]],iso_code!B:C,2,FALSE)</f>
        <v>BEN</v>
      </c>
      <c r="D1405" s="18" t="str">
        <f>VLOOKUP(Table4[[#This Row],[iso_code]],iso_code!G:H,2,FALSE)</f>
        <v>Benin</v>
      </c>
    </row>
    <row r="1406" spans="1:4">
      <c r="A1406" s="18">
        <v>498</v>
      </c>
      <c r="B1406" s="54" t="s">
        <v>1787</v>
      </c>
      <c r="C1406" s="58" t="str">
        <f>VLOOKUP(Table4[[#This Row],[iso_code]],iso_code!B:C,2,FALSE)</f>
        <v>BWA</v>
      </c>
      <c r="D1406" s="18" t="str">
        <f>VLOOKUP(Table4[[#This Row],[iso_code]],iso_code!G:H,2,FALSE)</f>
        <v>Botswana</v>
      </c>
    </row>
    <row r="1407" spans="1:4">
      <c r="A1407" s="18">
        <v>498</v>
      </c>
      <c r="B1407" s="54" t="s">
        <v>1976</v>
      </c>
      <c r="C1407" s="58" t="str">
        <f>VLOOKUP(Table4[[#This Row],[iso_code]],iso_code!B:C,2,FALSE)</f>
        <v>COD</v>
      </c>
      <c r="D1407" s="18" t="str">
        <f>VLOOKUP(Table4[[#This Row],[iso_code]],iso_code!G:H,2,FALSE)</f>
        <v>Congo (the Democratic Republic of the)</v>
      </c>
    </row>
    <row r="1408" spans="1:4">
      <c r="A1408" s="18">
        <v>498</v>
      </c>
      <c r="B1408" s="54" t="s">
        <v>1632</v>
      </c>
      <c r="C1408" s="58" t="str">
        <f>VLOOKUP(Table4[[#This Row],[iso_code]],iso_code!B:C,2,FALSE)</f>
        <v>CAF</v>
      </c>
      <c r="D1408" s="18" t="str">
        <f>VLOOKUP(Table4[[#This Row],[iso_code]],iso_code!G:H,2,FALSE)</f>
        <v>Central African Republic (the)</v>
      </c>
    </row>
    <row r="1409" spans="1:4">
      <c r="A1409" s="18">
        <v>498</v>
      </c>
      <c r="B1409" s="54" t="s">
        <v>2149</v>
      </c>
      <c r="C1409" s="58" t="str">
        <f>VLOOKUP(Table4[[#This Row],[iso_code]],iso_code!B:C,2,FALSE)</f>
        <v>COG</v>
      </c>
      <c r="D1409" s="18" t="str">
        <f>VLOOKUP(Table4[[#This Row],[iso_code]],iso_code!G:H,2,FALSE)</f>
        <v>Congo (the)</v>
      </c>
    </row>
    <row r="1410" spans="1:4">
      <c r="A1410" s="18">
        <v>498</v>
      </c>
      <c r="B1410" s="54" t="s">
        <v>2157</v>
      </c>
      <c r="C1410" s="58" t="str">
        <f>VLOOKUP(Table4[[#This Row],[iso_code]],iso_code!B:C,2,FALSE)</f>
        <v>CIV</v>
      </c>
      <c r="D1410" s="18" t="str">
        <f>VLOOKUP(Table4[[#This Row],[iso_code]],iso_code!G:H,2,FALSE)</f>
        <v>Côte d'Ivoire</v>
      </c>
    </row>
    <row r="1411" spans="1:4">
      <c r="A1411" s="18">
        <v>498</v>
      </c>
      <c r="B1411" s="54" t="s">
        <v>285</v>
      </c>
      <c r="C1411" s="58" t="str">
        <f>VLOOKUP(Table4[[#This Row],[iso_code]],iso_code!B:C,2,FALSE)</f>
        <v>CMR</v>
      </c>
      <c r="D1411" s="18" t="str">
        <f>VLOOKUP(Table4[[#This Row],[iso_code]],iso_code!G:H,2,FALSE)</f>
        <v>Cameroon</v>
      </c>
    </row>
    <row r="1412" spans="1:4">
      <c r="A1412" s="18">
        <v>498</v>
      </c>
      <c r="B1412" s="54" t="s">
        <v>2150</v>
      </c>
      <c r="C1412" s="58" t="str">
        <f>VLOOKUP(Table4[[#This Row],[iso_code]],iso_code!B:C,2,FALSE)</f>
        <v>DJI</v>
      </c>
      <c r="D1412" s="18" t="str">
        <f>VLOOKUP(Table4[[#This Row],[iso_code]],iso_code!G:H,2,FALSE)</f>
        <v>Djibouti</v>
      </c>
    </row>
    <row r="1413" spans="1:4">
      <c r="A1413" s="18">
        <v>498</v>
      </c>
      <c r="B1413" s="54" t="s">
        <v>790</v>
      </c>
      <c r="C1413" s="58" t="str">
        <f>VLOOKUP(Table4[[#This Row],[iso_code]],iso_code!B:C,2,FALSE)</f>
        <v>DZA</v>
      </c>
      <c r="D1413" s="18" t="str">
        <f>VLOOKUP(Table4[[#This Row],[iso_code]],iso_code!G:H,2,FALSE)</f>
        <v>Algeria</v>
      </c>
    </row>
    <row r="1414" spans="1:4">
      <c r="A1414" s="18">
        <v>498</v>
      </c>
      <c r="B1414" s="54" t="s">
        <v>840</v>
      </c>
      <c r="C1414" s="58" t="str">
        <f>VLOOKUP(Table4[[#This Row],[iso_code]],iso_code!B:C,2,FALSE)</f>
        <v>EGY</v>
      </c>
      <c r="D1414" s="18" t="str">
        <f>VLOOKUP(Table4[[#This Row],[iso_code]],iso_code!G:H,2,FALSE)</f>
        <v>Egypt</v>
      </c>
    </row>
    <row r="1415" spans="1:4">
      <c r="A1415" s="18">
        <v>498</v>
      </c>
      <c r="B1415" s="54" t="s">
        <v>2152</v>
      </c>
      <c r="C1415" s="58" t="str">
        <f>VLOOKUP(Table4[[#This Row],[iso_code]],iso_code!B:C,2,FALSE)</f>
        <v>ERI</v>
      </c>
      <c r="D1415" s="18" t="str">
        <f>VLOOKUP(Table4[[#This Row],[iso_code]],iso_code!G:H,2,FALSE)</f>
        <v>Eritrea</v>
      </c>
    </row>
    <row r="1416" spans="1:4">
      <c r="A1416" s="18">
        <v>498</v>
      </c>
      <c r="B1416" s="54" t="s">
        <v>194</v>
      </c>
      <c r="C1416" s="58" t="str">
        <f>VLOOKUP(Table4[[#This Row],[iso_code]],iso_code!B:C,2,FALSE)</f>
        <v>ETH</v>
      </c>
      <c r="D1416" s="18" t="str">
        <f>VLOOKUP(Table4[[#This Row],[iso_code]],iso_code!G:H,2,FALSE)</f>
        <v>Ethiopia</v>
      </c>
    </row>
    <row r="1417" spans="1:4">
      <c r="A1417" s="18">
        <v>498</v>
      </c>
      <c r="B1417" s="54" t="s">
        <v>2153</v>
      </c>
      <c r="C1417" s="58" t="str">
        <f>VLOOKUP(Table4[[#This Row],[iso_code]],iso_code!B:C,2,FALSE)</f>
        <v>GAB</v>
      </c>
      <c r="D1417" s="18" t="str">
        <f>VLOOKUP(Table4[[#This Row],[iso_code]],iso_code!G:H,2,FALSE)</f>
        <v>Gabon</v>
      </c>
    </row>
    <row r="1418" spans="1:4">
      <c r="A1418" s="18">
        <v>498</v>
      </c>
      <c r="B1418" s="54" t="s">
        <v>250</v>
      </c>
      <c r="C1418" s="58" t="str">
        <f>VLOOKUP(Table4[[#This Row],[iso_code]],iso_code!B:C,2,FALSE)</f>
        <v>GHA</v>
      </c>
      <c r="D1418" s="18" t="str">
        <f>VLOOKUP(Table4[[#This Row],[iso_code]],iso_code!G:H,2,FALSE)</f>
        <v>Ghana</v>
      </c>
    </row>
    <row r="1419" spans="1:4">
      <c r="A1419" s="18">
        <v>498</v>
      </c>
      <c r="B1419" s="54" t="s">
        <v>2154</v>
      </c>
      <c r="C1419" s="58" t="str">
        <f>VLOOKUP(Table4[[#This Row],[iso_code]],iso_code!B:C,2,FALSE)</f>
        <v>GMB</v>
      </c>
      <c r="D1419" s="18" t="str">
        <f>VLOOKUP(Table4[[#This Row],[iso_code]],iso_code!G:H,2,FALSE)</f>
        <v>Gambia (the)</v>
      </c>
    </row>
    <row r="1420" spans="1:4">
      <c r="A1420" s="18">
        <v>498</v>
      </c>
      <c r="B1420" s="54" t="s">
        <v>2155</v>
      </c>
      <c r="C1420" s="58" t="str">
        <f>VLOOKUP(Table4[[#This Row],[iso_code]],iso_code!B:C,2,FALSE)</f>
        <v>GIN</v>
      </c>
      <c r="D1420" s="18" t="str">
        <f>VLOOKUP(Table4[[#This Row],[iso_code]],iso_code!G:H,2,FALSE)</f>
        <v>Guinea</v>
      </c>
    </row>
    <row r="1421" spans="1:4">
      <c r="A1421" s="18">
        <v>498</v>
      </c>
      <c r="B1421" s="54" t="s">
        <v>2151</v>
      </c>
      <c r="C1421" s="58" t="str">
        <f>VLOOKUP(Table4[[#This Row],[iso_code]],iso_code!B:C,2,FALSE)</f>
        <v>GNQ</v>
      </c>
      <c r="D1421" s="18" t="str">
        <f>VLOOKUP(Table4[[#This Row],[iso_code]],iso_code!G:H,2,FALSE)</f>
        <v>Equatorial Guinea</v>
      </c>
    </row>
    <row r="1422" spans="1:4">
      <c r="A1422" s="18">
        <v>498</v>
      </c>
      <c r="B1422" s="54" t="s">
        <v>2156</v>
      </c>
      <c r="C1422" s="58" t="str">
        <f>VLOOKUP(Table4[[#This Row],[iso_code]],iso_code!B:C,2,FALSE)</f>
        <v>GNB</v>
      </c>
      <c r="D1422" s="18" t="str">
        <f>VLOOKUP(Table4[[#This Row],[iso_code]],iso_code!G:H,2,FALSE)</f>
        <v>Guinea-Bissau</v>
      </c>
    </row>
    <row r="1423" spans="1:4">
      <c r="A1423" s="18">
        <v>498</v>
      </c>
      <c r="B1423" s="54" t="s">
        <v>428</v>
      </c>
      <c r="C1423" s="58" t="str">
        <f>VLOOKUP(Table4[[#This Row],[iso_code]],iso_code!B:C,2,FALSE)</f>
        <v>KEN</v>
      </c>
      <c r="D1423" s="18" t="str">
        <f>VLOOKUP(Table4[[#This Row],[iso_code]],iso_code!G:H,2,FALSE)</f>
        <v>Kenya</v>
      </c>
    </row>
    <row r="1424" spans="1:4">
      <c r="A1424" s="18">
        <v>498</v>
      </c>
      <c r="B1424" s="54" t="s">
        <v>2159</v>
      </c>
      <c r="C1424" s="58" t="str">
        <f>VLOOKUP(Table4[[#This Row],[iso_code]],iso_code!B:C,2,FALSE)</f>
        <v>LBR</v>
      </c>
      <c r="D1424" s="18" t="str">
        <f>VLOOKUP(Table4[[#This Row],[iso_code]],iso_code!G:H,2,FALSE)</f>
        <v>Liberia</v>
      </c>
    </row>
    <row r="1425" spans="1:4">
      <c r="A1425" s="18">
        <v>498</v>
      </c>
      <c r="B1425" s="54" t="s">
        <v>2158</v>
      </c>
      <c r="C1425" s="58" t="str">
        <f>VLOOKUP(Table4[[#This Row],[iso_code]],iso_code!B:C,2,FALSE)</f>
        <v>LSO</v>
      </c>
      <c r="D1425" s="18" t="str">
        <f>VLOOKUP(Table4[[#This Row],[iso_code]],iso_code!G:H,2,FALSE)</f>
        <v>Lesotho</v>
      </c>
    </row>
    <row r="1426" spans="1:4">
      <c r="A1426" s="18">
        <v>498</v>
      </c>
      <c r="B1426" s="54" t="s">
        <v>1944</v>
      </c>
      <c r="C1426" s="58" t="str">
        <f>VLOOKUP(Table4[[#This Row],[iso_code]],iso_code!B:C,2,FALSE)</f>
        <v>LBY</v>
      </c>
      <c r="D1426" s="18" t="str">
        <f>VLOOKUP(Table4[[#This Row],[iso_code]],iso_code!G:H,2,FALSE)</f>
        <v>Libya</v>
      </c>
    </row>
    <row r="1427" spans="1:4">
      <c r="A1427" s="18">
        <v>498</v>
      </c>
      <c r="B1427" s="54" t="s">
        <v>509</v>
      </c>
      <c r="C1427" s="58" t="str">
        <f>VLOOKUP(Table4[[#This Row],[iso_code]],iso_code!B:C,2,FALSE)</f>
        <v>MAR</v>
      </c>
      <c r="D1427" s="18" t="str">
        <f>VLOOKUP(Table4[[#This Row],[iso_code]],iso_code!G:H,2,FALSE)</f>
        <v>Morocco</v>
      </c>
    </row>
    <row r="1428" spans="1:4">
      <c r="A1428" s="18">
        <v>498</v>
      </c>
      <c r="B1428" s="54" t="s">
        <v>2161</v>
      </c>
      <c r="C1428" s="58" t="str">
        <f>VLOOKUP(Table4[[#This Row],[iso_code]],iso_code!B:C,2,FALSE)</f>
        <v>MLI</v>
      </c>
      <c r="D1428" s="18" t="str">
        <f>VLOOKUP(Table4[[#This Row],[iso_code]],iso_code!G:H,2,FALSE)</f>
        <v>Mali</v>
      </c>
    </row>
    <row r="1429" spans="1:4">
      <c r="A1429" s="18">
        <v>498</v>
      </c>
      <c r="B1429" s="54" t="s">
        <v>2062</v>
      </c>
      <c r="C1429" s="58" t="str">
        <f>VLOOKUP(Table4[[#This Row],[iso_code]],iso_code!B:C,2,FALSE)</f>
        <v>MRT</v>
      </c>
      <c r="D1429" s="18" t="str">
        <f>VLOOKUP(Table4[[#This Row],[iso_code]],iso_code!G:H,2,FALSE)</f>
        <v>Mauritania</v>
      </c>
    </row>
    <row r="1430" spans="1:4">
      <c r="A1430" s="18">
        <v>498</v>
      </c>
      <c r="B1430" s="54" t="s">
        <v>1147</v>
      </c>
      <c r="C1430" s="58" t="str">
        <f>VLOOKUP(Table4[[#This Row],[iso_code]],iso_code!B:C,2,FALSE)</f>
        <v>MWI</v>
      </c>
      <c r="D1430" s="18" t="str">
        <f>VLOOKUP(Table4[[#This Row],[iso_code]],iso_code!G:H,2,FALSE)</f>
        <v>Malawi</v>
      </c>
    </row>
    <row r="1431" spans="1:4">
      <c r="A1431" s="18">
        <v>498</v>
      </c>
      <c r="B1431" s="54" t="s">
        <v>1431</v>
      </c>
      <c r="C1431" s="58" t="str">
        <f>VLOOKUP(Table4[[#This Row],[iso_code]],iso_code!B:C,2,FALSE)</f>
        <v>MOZ</v>
      </c>
      <c r="D1431" s="18" t="str">
        <f>VLOOKUP(Table4[[#This Row],[iso_code]],iso_code!G:H,2,FALSE)</f>
        <v>Mozambique</v>
      </c>
    </row>
    <row r="1432" spans="1:4">
      <c r="A1432" s="18">
        <v>498</v>
      </c>
      <c r="B1432" s="54" t="s">
        <v>2022</v>
      </c>
      <c r="C1432" s="58" t="str">
        <f>VLOOKUP(Table4[[#This Row],[iso_code]],iso_code!B:C,2,FALSE)</f>
        <v>NAM</v>
      </c>
      <c r="D1432" s="18" t="str">
        <f>VLOOKUP(Table4[[#This Row],[iso_code]],iso_code!G:H,2,FALSE)</f>
        <v>Namibia</v>
      </c>
    </row>
    <row r="1433" spans="1:4">
      <c r="A1433" s="18">
        <v>498</v>
      </c>
      <c r="B1433" s="54" t="s">
        <v>988</v>
      </c>
      <c r="C1433" s="58" t="str">
        <f>VLOOKUP(Table4[[#This Row],[iso_code]],iso_code!B:C,2,FALSE)</f>
        <v>NER</v>
      </c>
      <c r="D1433" s="18" t="str">
        <f>VLOOKUP(Table4[[#This Row],[iso_code]],iso_code!G:H,2,FALSE)</f>
        <v>Niger (the)</v>
      </c>
    </row>
    <row r="1434" spans="1:4">
      <c r="A1434" s="18">
        <v>498</v>
      </c>
      <c r="B1434" s="54" t="s">
        <v>1215</v>
      </c>
      <c r="C1434" s="58" t="str">
        <f>VLOOKUP(Table4[[#This Row],[iso_code]],iso_code!B:C,2,FALSE)</f>
        <v>NGA</v>
      </c>
      <c r="D1434" s="18" t="str">
        <f>VLOOKUP(Table4[[#This Row],[iso_code]],iso_code!G:H,2,FALSE)</f>
        <v>Nigeria</v>
      </c>
    </row>
    <row r="1435" spans="1:4">
      <c r="A1435" s="18">
        <v>498</v>
      </c>
      <c r="B1435" s="54" t="s">
        <v>2162</v>
      </c>
      <c r="C1435" s="58" t="str">
        <f>VLOOKUP(Table4[[#This Row],[iso_code]],iso_code!B:C,2,FALSE)</f>
        <v>RWA</v>
      </c>
      <c r="D1435" s="18" t="str">
        <f>VLOOKUP(Table4[[#This Row],[iso_code]],iso_code!G:H,2,FALSE)</f>
        <v>Rwanda</v>
      </c>
    </row>
    <row r="1436" spans="1:4">
      <c r="A1436" s="18">
        <v>498</v>
      </c>
      <c r="B1436" s="54" t="s">
        <v>2167</v>
      </c>
      <c r="C1436" s="58" t="str">
        <f>VLOOKUP(Table4[[#This Row],[iso_code]],iso_code!B:C,2,FALSE)</f>
        <v>SDN</v>
      </c>
      <c r="D1436" s="18" t="str">
        <f>VLOOKUP(Table4[[#This Row],[iso_code]],iso_code!G:H,2,FALSE)</f>
        <v>Sudan (the)</v>
      </c>
    </row>
    <row r="1437" spans="1:4">
      <c r="A1437" s="18">
        <v>498</v>
      </c>
      <c r="B1437" s="54" t="s">
        <v>2046</v>
      </c>
      <c r="C1437" s="58" t="str">
        <f>VLOOKUP(Table4[[#This Row],[iso_code]],iso_code!B:C,2,FALSE)</f>
        <v>SLE</v>
      </c>
      <c r="D1437" s="18" t="str">
        <f>VLOOKUP(Table4[[#This Row],[iso_code]],iso_code!G:H,2,FALSE)</f>
        <v>Sierra Leone</v>
      </c>
    </row>
    <row r="1438" spans="1:4">
      <c r="A1438" s="18">
        <v>498</v>
      </c>
      <c r="B1438" s="54" t="s">
        <v>1657</v>
      </c>
      <c r="C1438" s="58" t="str">
        <f>VLOOKUP(Table4[[#This Row],[iso_code]],iso_code!B:C,2,FALSE)</f>
        <v>SEN</v>
      </c>
      <c r="D1438" s="18" t="str">
        <f>VLOOKUP(Table4[[#This Row],[iso_code]],iso_code!G:H,2,FALSE)</f>
        <v>Senegal</v>
      </c>
    </row>
    <row r="1439" spans="1:4">
      <c r="A1439" s="18">
        <v>498</v>
      </c>
      <c r="B1439" s="54" t="s">
        <v>2165</v>
      </c>
      <c r="C1439" s="58" t="str">
        <f>VLOOKUP(Table4[[#This Row],[iso_code]],iso_code!B:C,2,FALSE)</f>
        <v>SOM</v>
      </c>
      <c r="D1439" s="18" t="str">
        <f>VLOOKUP(Table4[[#This Row],[iso_code]],iso_code!G:H,2,FALSE)</f>
        <v>Somalia</v>
      </c>
    </row>
    <row r="1440" spans="1:4">
      <c r="A1440" s="18">
        <v>498</v>
      </c>
      <c r="B1440" s="54" t="s">
        <v>2166</v>
      </c>
      <c r="C1440" s="58" t="str">
        <f>VLOOKUP(Table4[[#This Row],[iso_code]],iso_code!B:C,2,FALSE)</f>
        <v>SSD</v>
      </c>
      <c r="D1440" s="18" t="str">
        <f>VLOOKUP(Table4[[#This Row],[iso_code]],iso_code!G:H,2,FALSE)</f>
        <v>South Sudan</v>
      </c>
    </row>
    <row r="1441" spans="1:4">
      <c r="A1441" s="18">
        <v>498</v>
      </c>
      <c r="B1441" s="54" t="s">
        <v>2168</v>
      </c>
      <c r="C1441" s="58" t="str">
        <f>VLOOKUP(Table4[[#This Row],[iso_code]],iso_code!B:C,2,FALSE)</f>
        <v>SWZ</v>
      </c>
      <c r="D1441" s="18" t="str">
        <f>VLOOKUP(Table4[[#This Row],[iso_code]],iso_code!G:H,2,FALSE)</f>
        <v>Eswatini</v>
      </c>
    </row>
    <row r="1442" spans="1:4">
      <c r="A1442" s="18">
        <v>498</v>
      </c>
      <c r="B1442" s="54" t="s">
        <v>2147</v>
      </c>
      <c r="C1442" s="58" t="str">
        <f>VLOOKUP(Table4[[#This Row],[iso_code]],iso_code!B:C,2,FALSE)</f>
        <v>TCD</v>
      </c>
      <c r="D1442" s="18" t="str">
        <f>VLOOKUP(Table4[[#This Row],[iso_code]],iso_code!G:H,2,FALSE)</f>
        <v>Chad</v>
      </c>
    </row>
    <row r="1443" spans="1:4">
      <c r="A1443" s="18">
        <v>498</v>
      </c>
      <c r="B1443" s="54" t="s">
        <v>1968</v>
      </c>
      <c r="C1443" s="58" t="str">
        <f>VLOOKUP(Table4[[#This Row],[iso_code]],iso_code!B:C,2,FALSE)</f>
        <v>TGO</v>
      </c>
      <c r="D1443" s="18" t="str">
        <f>VLOOKUP(Table4[[#This Row],[iso_code]],iso_code!G:H,2,FALSE)</f>
        <v>Togo</v>
      </c>
    </row>
    <row r="1444" spans="1:4">
      <c r="A1444" s="18">
        <v>498</v>
      </c>
      <c r="B1444" s="54" t="s">
        <v>935</v>
      </c>
      <c r="C1444" s="58" t="str">
        <f>VLOOKUP(Table4[[#This Row],[iso_code]],iso_code!B:C,2,FALSE)</f>
        <v>TUN</v>
      </c>
      <c r="D1444" s="18" t="str">
        <f>VLOOKUP(Table4[[#This Row],[iso_code]],iso_code!G:H,2,FALSE)</f>
        <v>Tunisia</v>
      </c>
    </row>
    <row r="1445" spans="1:4">
      <c r="A1445" s="18">
        <v>498</v>
      </c>
      <c r="B1445" s="54" t="s">
        <v>842</v>
      </c>
      <c r="C1445" s="58" t="str">
        <f>VLOOKUP(Table4[[#This Row],[iso_code]],iso_code!B:C,2,FALSE)</f>
        <v>TZA</v>
      </c>
      <c r="D1445" s="18" t="str">
        <f>VLOOKUP(Table4[[#This Row],[iso_code]],iso_code!G:H,2,FALSE)</f>
        <v>Tanzania, United Republic of</v>
      </c>
    </row>
    <row r="1446" spans="1:4">
      <c r="A1446" s="18">
        <v>498</v>
      </c>
      <c r="B1446" s="54" t="s">
        <v>1443</v>
      </c>
      <c r="C1446" s="58" t="str">
        <f>VLOOKUP(Table4[[#This Row],[iso_code]],iso_code!B:C,2,FALSE)</f>
        <v>UGA</v>
      </c>
      <c r="D1446" s="18" t="str">
        <f>VLOOKUP(Table4[[#This Row],[iso_code]],iso_code!G:H,2,FALSE)</f>
        <v>Uganda</v>
      </c>
    </row>
    <row r="1447" spans="1:4">
      <c r="A1447" s="18">
        <v>498</v>
      </c>
      <c r="B1447" s="54" t="s">
        <v>608</v>
      </c>
      <c r="C1447" s="58" t="str">
        <f>VLOOKUP(Table4[[#This Row],[iso_code]],iso_code!B:C,2,FALSE)</f>
        <v>ZAF</v>
      </c>
      <c r="D1447" s="18" t="str">
        <f>VLOOKUP(Table4[[#This Row],[iso_code]],iso_code!G:H,2,FALSE)</f>
        <v>South Africa</v>
      </c>
    </row>
    <row r="1448" spans="1:4">
      <c r="A1448" s="18">
        <v>498</v>
      </c>
      <c r="B1448" s="54" t="s">
        <v>737</v>
      </c>
      <c r="C1448" s="58" t="str">
        <f>VLOOKUP(Table4[[#This Row],[iso_code]],iso_code!B:C,2,FALSE)</f>
        <v>ZMB</v>
      </c>
      <c r="D1448" s="18" t="str">
        <f>VLOOKUP(Table4[[#This Row],[iso_code]],iso_code!G:H,2,FALSE)</f>
        <v>Zambia</v>
      </c>
    </row>
    <row r="1449" spans="1:4">
      <c r="A1449" s="18">
        <v>498</v>
      </c>
      <c r="B1449" s="54" t="s">
        <v>2169</v>
      </c>
      <c r="C1449" s="58" t="str">
        <f>VLOOKUP(Table4[[#This Row],[iso_code]],iso_code!B:C,2,FALSE)</f>
        <v>ZWE</v>
      </c>
      <c r="D1449" s="18" t="str">
        <f>VLOOKUP(Table4[[#This Row],[iso_code]],iso_code!G:H,2,FALSE)</f>
        <v>Zimbabwe</v>
      </c>
    </row>
    <row r="1450" spans="1:4">
      <c r="A1450" s="18">
        <v>499</v>
      </c>
      <c r="B1450" s="54" t="s">
        <v>428</v>
      </c>
      <c r="C1450" s="58" t="str">
        <f>VLOOKUP(Table4[[#This Row],[iso_code]],iso_code!B:C,2,FALSE)</f>
        <v>KEN</v>
      </c>
      <c r="D1450" s="18" t="str">
        <f>VLOOKUP(Table4[[#This Row],[iso_code]],iso_code!G:H,2,FALSE)</f>
        <v>Kenya</v>
      </c>
    </row>
    <row r="1451" spans="1:4">
      <c r="A1451" s="18">
        <v>500</v>
      </c>
      <c r="B1451" s="54" t="s">
        <v>608</v>
      </c>
      <c r="C1451" s="58" t="str">
        <f>VLOOKUP(Table4[[#This Row],[iso_code]],iso_code!B:C,2,FALSE)</f>
        <v>ZAF</v>
      </c>
      <c r="D1451" s="18" t="str">
        <f>VLOOKUP(Table4[[#This Row],[iso_code]],iso_code!G:H,2,FALSE)</f>
        <v>South Africa</v>
      </c>
    </row>
    <row r="1452" spans="1:4">
      <c r="A1452" s="18">
        <v>501</v>
      </c>
      <c r="B1452" s="54" t="s">
        <v>2144</v>
      </c>
      <c r="C1452" s="58" t="str">
        <f>VLOOKUP(Table4[[#This Row],[iso_code]],iso_code!B:C,2,FALSE)</f>
        <v>BEN</v>
      </c>
      <c r="D1452" s="18" t="str">
        <f>VLOOKUP(Table4[[#This Row],[iso_code]],iso_code!G:H,2,FALSE)</f>
        <v>Benin</v>
      </c>
    </row>
    <row r="1453" spans="1:4">
      <c r="A1453" s="18">
        <v>501</v>
      </c>
      <c r="B1453" s="54" t="s">
        <v>2145</v>
      </c>
      <c r="C1453" s="58" t="str">
        <f>VLOOKUP(Table4[[#This Row],[iso_code]],iso_code!B:C,2,FALSE)</f>
        <v>BFA</v>
      </c>
      <c r="D1453" s="18" t="str">
        <f>VLOOKUP(Table4[[#This Row],[iso_code]],iso_code!G:H,2,FALSE)</f>
        <v>Burkina Faso</v>
      </c>
    </row>
    <row r="1454" spans="1:4">
      <c r="A1454" s="18">
        <v>501</v>
      </c>
      <c r="B1454" s="54" t="s">
        <v>2157</v>
      </c>
      <c r="C1454" s="58" t="str">
        <f>VLOOKUP(Table4[[#This Row],[iso_code]],iso_code!B:C,2,FALSE)</f>
        <v>CIV</v>
      </c>
      <c r="D1454" s="18" t="str">
        <f>VLOOKUP(Table4[[#This Row],[iso_code]],iso_code!G:H,2,FALSE)</f>
        <v>Côte d'Ivoire</v>
      </c>
    </row>
    <row r="1455" spans="1:4">
      <c r="A1455" s="18">
        <v>501</v>
      </c>
      <c r="B1455" s="54" t="s">
        <v>2154</v>
      </c>
      <c r="C1455" s="58" t="str">
        <f>VLOOKUP(Table4[[#This Row],[iso_code]],iso_code!B:C,2,FALSE)</f>
        <v>GMB</v>
      </c>
      <c r="D1455" s="18" t="str">
        <f>VLOOKUP(Table4[[#This Row],[iso_code]],iso_code!G:H,2,FALSE)</f>
        <v>Gambia (the)</v>
      </c>
    </row>
    <row r="1456" spans="1:4">
      <c r="A1456" s="18">
        <v>501</v>
      </c>
      <c r="B1456" s="54" t="s">
        <v>250</v>
      </c>
      <c r="C1456" s="58" t="str">
        <f>VLOOKUP(Table4[[#This Row],[iso_code]],iso_code!B:C,2,FALSE)</f>
        <v>GHA</v>
      </c>
      <c r="D1456" s="18" t="str">
        <f>VLOOKUP(Table4[[#This Row],[iso_code]],iso_code!G:H,2,FALSE)</f>
        <v>Ghana</v>
      </c>
    </row>
    <row r="1457" spans="1:4">
      <c r="A1457" s="18">
        <v>501</v>
      </c>
      <c r="B1457" s="54" t="s">
        <v>2155</v>
      </c>
      <c r="C1457" s="58" t="str">
        <f>VLOOKUP(Table4[[#This Row],[iso_code]],iso_code!B:C,2,FALSE)</f>
        <v>GIN</v>
      </c>
      <c r="D1457" s="18" t="str">
        <f>VLOOKUP(Table4[[#This Row],[iso_code]],iso_code!G:H,2,FALSE)</f>
        <v>Guinea</v>
      </c>
    </row>
    <row r="1458" spans="1:4">
      <c r="A1458" s="18">
        <v>501</v>
      </c>
      <c r="B1458" s="54" t="s">
        <v>2156</v>
      </c>
      <c r="C1458" s="58" t="str">
        <f>VLOOKUP(Table4[[#This Row],[iso_code]],iso_code!B:C,2,FALSE)</f>
        <v>GNB</v>
      </c>
      <c r="D1458" s="18" t="str">
        <f>VLOOKUP(Table4[[#This Row],[iso_code]],iso_code!G:H,2,FALSE)</f>
        <v>Guinea-Bissau</v>
      </c>
    </row>
    <row r="1459" spans="1:4">
      <c r="A1459" s="18">
        <v>501</v>
      </c>
      <c r="B1459" s="54" t="s">
        <v>2159</v>
      </c>
      <c r="C1459" s="58" t="str">
        <f>VLOOKUP(Table4[[#This Row],[iso_code]],iso_code!B:C,2,FALSE)</f>
        <v>LBR</v>
      </c>
      <c r="D1459" s="18" t="str">
        <f>VLOOKUP(Table4[[#This Row],[iso_code]],iso_code!G:H,2,FALSE)</f>
        <v>Liberia</v>
      </c>
    </row>
    <row r="1460" spans="1:4">
      <c r="A1460" s="18">
        <v>501</v>
      </c>
      <c r="B1460" s="54" t="s">
        <v>2161</v>
      </c>
      <c r="C1460" s="58" t="str">
        <f>VLOOKUP(Table4[[#This Row],[iso_code]],iso_code!B:C,2,FALSE)</f>
        <v>MLI</v>
      </c>
      <c r="D1460" s="18" t="str">
        <f>VLOOKUP(Table4[[#This Row],[iso_code]],iso_code!G:H,2,FALSE)</f>
        <v>Mali</v>
      </c>
    </row>
    <row r="1461" spans="1:4">
      <c r="A1461" s="18">
        <v>501</v>
      </c>
      <c r="B1461" s="54" t="s">
        <v>988</v>
      </c>
      <c r="C1461" s="58" t="str">
        <f>VLOOKUP(Table4[[#This Row],[iso_code]],iso_code!B:C,2,FALSE)</f>
        <v>NER</v>
      </c>
      <c r="D1461" s="18" t="str">
        <f>VLOOKUP(Table4[[#This Row],[iso_code]],iso_code!G:H,2,FALSE)</f>
        <v>Niger (the)</v>
      </c>
    </row>
    <row r="1462" spans="1:4">
      <c r="A1462" s="18">
        <v>501</v>
      </c>
      <c r="B1462" s="54" t="s">
        <v>1215</v>
      </c>
      <c r="C1462" s="58" t="str">
        <f>VLOOKUP(Table4[[#This Row],[iso_code]],iso_code!B:C,2,FALSE)</f>
        <v>NGA</v>
      </c>
      <c r="D1462" s="18" t="str">
        <f>VLOOKUP(Table4[[#This Row],[iso_code]],iso_code!G:H,2,FALSE)</f>
        <v>Nigeria</v>
      </c>
    </row>
    <row r="1463" spans="1:4">
      <c r="A1463" s="18">
        <v>501</v>
      </c>
      <c r="B1463" s="54" t="s">
        <v>1657</v>
      </c>
      <c r="C1463" s="58" t="str">
        <f>VLOOKUP(Table4[[#This Row],[iso_code]],iso_code!B:C,2,FALSE)</f>
        <v>SEN</v>
      </c>
      <c r="D1463" s="18" t="str">
        <f>VLOOKUP(Table4[[#This Row],[iso_code]],iso_code!G:H,2,FALSE)</f>
        <v>Senegal</v>
      </c>
    </row>
    <row r="1464" spans="1:4">
      <c r="A1464" s="18">
        <v>501</v>
      </c>
      <c r="B1464" s="54" t="s">
        <v>2046</v>
      </c>
      <c r="C1464" s="58" t="str">
        <f>VLOOKUP(Table4[[#This Row],[iso_code]],iso_code!B:C,2,FALSE)</f>
        <v>SLE</v>
      </c>
      <c r="D1464" s="18" t="str">
        <f>VLOOKUP(Table4[[#This Row],[iso_code]],iso_code!G:H,2,FALSE)</f>
        <v>Sierra Leone</v>
      </c>
    </row>
    <row r="1465" spans="1:4">
      <c r="A1465" s="18">
        <v>501</v>
      </c>
      <c r="B1465" s="54" t="s">
        <v>1968</v>
      </c>
      <c r="C1465" s="58" t="str">
        <f>VLOOKUP(Table4[[#This Row],[iso_code]],iso_code!B:C,2,FALSE)</f>
        <v>TGO</v>
      </c>
      <c r="D1465" s="18" t="str">
        <f>VLOOKUP(Table4[[#This Row],[iso_code]],iso_code!G:H,2,FALSE)</f>
        <v>Togo</v>
      </c>
    </row>
    <row r="1466" spans="1:4">
      <c r="A1466" s="18">
        <v>502</v>
      </c>
      <c r="B1466" s="54" t="s">
        <v>790</v>
      </c>
      <c r="C1466" s="58" t="str">
        <f>VLOOKUP(Table4[[#This Row],[iso_code]],iso_code!B:C,2,FALSE)</f>
        <v>DZA</v>
      </c>
      <c r="D1466" s="18" t="str">
        <f>VLOOKUP(Table4[[#This Row],[iso_code]],iso_code!G:H,2,FALSE)</f>
        <v>Algeria</v>
      </c>
    </row>
    <row r="1467" spans="1:4">
      <c r="A1467" s="18">
        <v>503</v>
      </c>
      <c r="B1467" s="54" t="s">
        <v>1215</v>
      </c>
      <c r="C1467" s="58" t="str">
        <f>VLOOKUP(Table4[[#This Row],[iso_code]],iso_code!B:C,2,FALSE)</f>
        <v>NGA</v>
      </c>
      <c r="D1467" s="18" t="str">
        <f>VLOOKUP(Table4[[#This Row],[iso_code]],iso_code!G:H,2,FALSE)</f>
        <v>Nigeria</v>
      </c>
    </row>
    <row r="1468" spans="1:4">
      <c r="A1468" s="18">
        <v>504</v>
      </c>
      <c r="B1468" s="54" t="s">
        <v>428</v>
      </c>
      <c r="C1468" s="58" t="str">
        <f>VLOOKUP(Table4[[#This Row],[iso_code]],iso_code!B:C,2,FALSE)</f>
        <v>KEN</v>
      </c>
      <c r="D1468" s="18" t="str">
        <f>VLOOKUP(Table4[[#This Row],[iso_code]],iso_code!G:H,2,FALSE)</f>
        <v>Kenya</v>
      </c>
    </row>
    <row r="1469" spans="1:4">
      <c r="A1469" s="18">
        <v>505</v>
      </c>
      <c r="B1469" s="54" t="s">
        <v>194</v>
      </c>
      <c r="C1469" s="58" t="str">
        <f>VLOOKUP(Table4[[#This Row],[iso_code]],iso_code!B:C,2,FALSE)</f>
        <v>ETH</v>
      </c>
      <c r="D1469" s="18" t="str">
        <f>VLOOKUP(Table4[[#This Row],[iso_code]],iso_code!G:H,2,FALSE)</f>
        <v>Ethiopia</v>
      </c>
    </row>
    <row r="1470" spans="1:4">
      <c r="A1470" s="18">
        <v>506</v>
      </c>
      <c r="B1470" s="54" t="s">
        <v>1215</v>
      </c>
      <c r="C1470" s="58" t="str">
        <f>VLOOKUP(Table4[[#This Row],[iso_code]],iso_code!B:C,2,FALSE)</f>
        <v>NGA</v>
      </c>
      <c r="D1470" s="18" t="str">
        <f>VLOOKUP(Table4[[#This Row],[iso_code]],iso_code!G:H,2,FALSE)</f>
        <v>Nigeria</v>
      </c>
    </row>
    <row r="1471" spans="1:4">
      <c r="A1471" s="18">
        <v>507</v>
      </c>
      <c r="B1471" s="54" t="s">
        <v>2165</v>
      </c>
      <c r="C1471" s="58" t="str">
        <f>VLOOKUP(Table4[[#This Row],[iso_code]],iso_code!B:C,2,FALSE)</f>
        <v>SOM</v>
      </c>
      <c r="D1471" s="18" t="str">
        <f>VLOOKUP(Table4[[#This Row],[iso_code]],iso_code!G:H,2,FALSE)</f>
        <v>Somalia</v>
      </c>
    </row>
    <row r="1472" spans="1:4">
      <c r="A1472" s="18">
        <v>508</v>
      </c>
      <c r="B1472" s="54" t="s">
        <v>953</v>
      </c>
      <c r="C1472" s="58" t="str">
        <f>VLOOKUP(Table4[[#This Row],[iso_code]],iso_code!B:C,2,FALSE)</f>
        <v>MUS</v>
      </c>
      <c r="D1472" s="18" t="str">
        <f>VLOOKUP(Table4[[#This Row],[iso_code]],iso_code!G:H,2,FALSE)</f>
        <v>Mauritius</v>
      </c>
    </row>
    <row r="1473" spans="1:4">
      <c r="A1473" s="18">
        <v>509</v>
      </c>
      <c r="B1473" s="54" t="s">
        <v>250</v>
      </c>
      <c r="C1473" s="58" t="str">
        <f>VLOOKUP(Table4[[#This Row],[iso_code]],iso_code!B:C,2,FALSE)</f>
        <v>GHA</v>
      </c>
      <c r="D1473" s="18" t="str">
        <f>VLOOKUP(Table4[[#This Row],[iso_code]],iso_code!G:H,2,FALSE)</f>
        <v>Ghana</v>
      </c>
    </row>
    <row r="1474" spans="1:4">
      <c r="A1474" s="18">
        <v>510</v>
      </c>
      <c r="B1474" s="54" t="s">
        <v>790</v>
      </c>
      <c r="C1474" s="58" t="str">
        <f>VLOOKUP(Table4[[#This Row],[iso_code]],iso_code!B:C,2,FALSE)</f>
        <v>DZA</v>
      </c>
      <c r="D1474" s="18" t="str">
        <f>VLOOKUP(Table4[[#This Row],[iso_code]],iso_code!G:H,2,FALSE)</f>
        <v>Algeria</v>
      </c>
    </row>
    <row r="1475" spans="1:4">
      <c r="A1475" s="18">
        <v>511</v>
      </c>
      <c r="B1475" s="54" t="s">
        <v>250</v>
      </c>
      <c r="C1475" s="58" t="str">
        <f>VLOOKUP(Table4[[#This Row],[iso_code]],iso_code!B:C,2,FALSE)</f>
        <v>GHA</v>
      </c>
      <c r="D1475" s="18" t="str">
        <f>VLOOKUP(Table4[[#This Row],[iso_code]],iso_code!G:H,2,FALSE)</f>
        <v>Ghana</v>
      </c>
    </row>
    <row r="1476" spans="1:4">
      <c r="A1476" s="18">
        <v>511</v>
      </c>
      <c r="B1476" s="54" t="s">
        <v>1215</v>
      </c>
      <c r="C1476" s="58" t="str">
        <f>VLOOKUP(Table4[[#This Row],[iso_code]],iso_code!B:C,2,FALSE)</f>
        <v>NGA</v>
      </c>
      <c r="D1476" s="18" t="str">
        <f>VLOOKUP(Table4[[#This Row],[iso_code]],iso_code!G:H,2,FALSE)</f>
        <v>Nigeria</v>
      </c>
    </row>
    <row r="1477" spans="1:4">
      <c r="A1477" s="18">
        <v>512</v>
      </c>
      <c r="B1477" s="54" t="s">
        <v>1968</v>
      </c>
      <c r="C1477" s="58" t="str">
        <f>VLOOKUP(Table4[[#This Row],[iso_code]],iso_code!B:C,2,FALSE)</f>
        <v>TGO</v>
      </c>
      <c r="D1477" s="18" t="str">
        <f>VLOOKUP(Table4[[#This Row],[iso_code]],iso_code!G:H,2,FALSE)</f>
        <v>Togo</v>
      </c>
    </row>
    <row r="1478" spans="1:4">
      <c r="A1478" s="18">
        <v>513</v>
      </c>
      <c r="B1478" s="54" t="s">
        <v>608</v>
      </c>
      <c r="C1478" s="58" t="str">
        <f>VLOOKUP(Table4[[#This Row],[iso_code]],iso_code!B:C,2,FALSE)</f>
        <v>ZAF</v>
      </c>
      <c r="D1478" s="18" t="str">
        <f>VLOOKUP(Table4[[#This Row],[iso_code]],iso_code!G:H,2,FALSE)</f>
        <v>South Africa</v>
      </c>
    </row>
    <row r="1479" spans="1:4">
      <c r="A1479" s="18">
        <v>514</v>
      </c>
      <c r="B1479" s="54" t="s">
        <v>194</v>
      </c>
      <c r="C1479" s="58" t="str">
        <f>VLOOKUP(Table4[[#This Row],[iso_code]],iso_code!B:C,2,FALSE)</f>
        <v>ETH</v>
      </c>
      <c r="D1479" s="18" t="str">
        <f>VLOOKUP(Table4[[#This Row],[iso_code]],iso_code!G:H,2,FALSE)</f>
        <v>Ethiopia</v>
      </c>
    </row>
    <row r="1480" spans="1:4">
      <c r="A1480" s="18">
        <v>515</v>
      </c>
      <c r="B1480" s="54" t="s">
        <v>194</v>
      </c>
      <c r="C1480" s="58" t="str">
        <f>VLOOKUP(Table4[[#This Row],[iso_code]],iso_code!B:C,2,FALSE)</f>
        <v>ETH</v>
      </c>
      <c r="D1480" s="18" t="str">
        <f>VLOOKUP(Table4[[#This Row],[iso_code]],iso_code!G:H,2,FALSE)</f>
        <v>Ethiopia</v>
      </c>
    </row>
    <row r="1481" spans="1:4">
      <c r="A1481" s="18">
        <v>516</v>
      </c>
      <c r="B1481" s="54" t="s">
        <v>2146</v>
      </c>
      <c r="C1481" s="58" t="str">
        <f>VLOOKUP(Table4[[#This Row],[iso_code]],iso_code!B:C,2,FALSE)</f>
        <v>BDI</v>
      </c>
      <c r="D1481" s="18" t="str">
        <f>VLOOKUP(Table4[[#This Row],[iso_code]],iso_code!G:H,2,FALSE)</f>
        <v>Burundi</v>
      </c>
    </row>
    <row r="1482" spans="1:4">
      <c r="A1482" s="18">
        <v>516</v>
      </c>
      <c r="B1482" s="54" t="s">
        <v>1976</v>
      </c>
      <c r="C1482" s="58" t="str">
        <f>VLOOKUP(Table4[[#This Row],[iso_code]],iso_code!B:C,2,FALSE)</f>
        <v>COD</v>
      </c>
      <c r="D1482" s="18" t="str">
        <f>VLOOKUP(Table4[[#This Row],[iso_code]],iso_code!G:H,2,FALSE)</f>
        <v>Congo (the Democratic Republic of the)</v>
      </c>
    </row>
    <row r="1483" spans="1:4">
      <c r="A1483" s="18">
        <v>516</v>
      </c>
      <c r="B1483" s="54" t="s">
        <v>428</v>
      </c>
      <c r="C1483" s="58" t="str">
        <f>VLOOKUP(Table4[[#This Row],[iso_code]],iso_code!B:C,2,FALSE)</f>
        <v>KEN</v>
      </c>
      <c r="D1483" s="18" t="str">
        <f>VLOOKUP(Table4[[#This Row],[iso_code]],iso_code!G:H,2,FALSE)</f>
        <v>Kenya</v>
      </c>
    </row>
    <row r="1484" spans="1:4">
      <c r="A1484" s="18">
        <v>516</v>
      </c>
      <c r="B1484" s="54" t="s">
        <v>2162</v>
      </c>
      <c r="C1484" s="58" t="str">
        <f>VLOOKUP(Table4[[#This Row],[iso_code]],iso_code!B:C,2,FALSE)</f>
        <v>RWA</v>
      </c>
      <c r="D1484" s="18" t="str">
        <f>VLOOKUP(Table4[[#This Row],[iso_code]],iso_code!G:H,2,FALSE)</f>
        <v>Rwanda</v>
      </c>
    </row>
    <row r="1485" spans="1:4">
      <c r="A1485" s="18">
        <v>516</v>
      </c>
      <c r="B1485" s="54" t="s">
        <v>842</v>
      </c>
      <c r="C1485" s="58" t="str">
        <f>VLOOKUP(Table4[[#This Row],[iso_code]],iso_code!B:C,2,FALSE)</f>
        <v>TZA</v>
      </c>
      <c r="D1485" s="18" t="str">
        <f>VLOOKUP(Table4[[#This Row],[iso_code]],iso_code!G:H,2,FALSE)</f>
        <v>Tanzania, United Republic of</v>
      </c>
    </row>
    <row r="1486" spans="1:4">
      <c r="A1486" s="18">
        <v>516</v>
      </c>
      <c r="B1486" s="54" t="s">
        <v>1443</v>
      </c>
      <c r="C1486" s="58" t="str">
        <f>VLOOKUP(Table4[[#This Row],[iso_code]],iso_code!B:C,2,FALSE)</f>
        <v>UGA</v>
      </c>
      <c r="D1486" s="18" t="str">
        <f>VLOOKUP(Table4[[#This Row],[iso_code]],iso_code!G:H,2,FALSE)</f>
        <v>Uganda</v>
      </c>
    </row>
    <row r="1487" spans="1:4">
      <c r="A1487" s="18">
        <v>517</v>
      </c>
      <c r="B1487" s="54" t="s">
        <v>935</v>
      </c>
      <c r="C1487" s="58" t="str">
        <f>VLOOKUP(Table4[[#This Row],[iso_code]],iso_code!B:C,2,FALSE)</f>
        <v>TUN</v>
      </c>
      <c r="D1487" s="18" t="str">
        <f>VLOOKUP(Table4[[#This Row],[iso_code]],iso_code!G:H,2,FALSE)</f>
        <v>Tunisia</v>
      </c>
    </row>
    <row r="1488" spans="1:4">
      <c r="A1488" s="18">
        <v>518</v>
      </c>
      <c r="B1488" s="54" t="s">
        <v>842</v>
      </c>
      <c r="C1488" s="58" t="str">
        <f>VLOOKUP(Table4[[#This Row],[iso_code]],iso_code!B:C,2,FALSE)</f>
        <v>TZA</v>
      </c>
      <c r="D1488" s="18" t="str">
        <f>VLOOKUP(Table4[[#This Row],[iso_code]],iso_code!G:H,2,FALSE)</f>
        <v>Tanzania, United Republic of</v>
      </c>
    </row>
    <row r="1489" spans="1:4">
      <c r="A1489" s="18">
        <v>519</v>
      </c>
      <c r="B1489" s="54" t="s">
        <v>2169</v>
      </c>
      <c r="C1489" s="58" t="str">
        <f>VLOOKUP(Table4[[#This Row],[iso_code]],iso_code!B:C,2,FALSE)</f>
        <v>ZWE</v>
      </c>
      <c r="D1489" s="18" t="str">
        <f>VLOOKUP(Table4[[#This Row],[iso_code]],iso_code!G:H,2,FALSE)</f>
        <v>Zimbabwe</v>
      </c>
    </row>
    <row r="1490" spans="1:4">
      <c r="A1490" s="18">
        <v>520</v>
      </c>
      <c r="B1490" s="54" t="s">
        <v>2143</v>
      </c>
      <c r="C1490" s="58" t="str">
        <f>VLOOKUP(Table4[[#This Row],[iso_code]],iso_code!B:C,2,FALSE)</f>
        <v>AGO</v>
      </c>
      <c r="D1490" s="18" t="str">
        <f>VLOOKUP(Table4[[#This Row],[iso_code]],iso_code!G:H,2,FALSE)</f>
        <v>Angola</v>
      </c>
    </row>
    <row r="1491" spans="1:4">
      <c r="A1491" s="18">
        <v>520</v>
      </c>
      <c r="B1491" s="54" t="s">
        <v>2145</v>
      </c>
      <c r="C1491" s="58" t="str">
        <f>VLOOKUP(Table4[[#This Row],[iso_code]],iso_code!B:C,2,FALSE)</f>
        <v>BFA</v>
      </c>
      <c r="D1491" s="18" t="str">
        <f>VLOOKUP(Table4[[#This Row],[iso_code]],iso_code!G:H,2,FALSE)</f>
        <v>Burkina Faso</v>
      </c>
    </row>
    <row r="1492" spans="1:4">
      <c r="A1492" s="18">
        <v>520</v>
      </c>
      <c r="B1492" s="54" t="s">
        <v>2146</v>
      </c>
      <c r="C1492" s="58" t="str">
        <f>VLOOKUP(Table4[[#This Row],[iso_code]],iso_code!B:C,2,FALSE)</f>
        <v>BDI</v>
      </c>
      <c r="D1492" s="18" t="str">
        <f>VLOOKUP(Table4[[#This Row],[iso_code]],iso_code!G:H,2,FALSE)</f>
        <v>Burundi</v>
      </c>
    </row>
    <row r="1493" spans="1:4">
      <c r="A1493" s="18">
        <v>520</v>
      </c>
      <c r="B1493" s="54" t="s">
        <v>2144</v>
      </c>
      <c r="C1493" s="58" t="str">
        <f>VLOOKUP(Table4[[#This Row],[iso_code]],iso_code!B:C,2,FALSE)</f>
        <v>BEN</v>
      </c>
      <c r="D1493" s="18" t="str">
        <f>VLOOKUP(Table4[[#This Row],[iso_code]],iso_code!G:H,2,FALSE)</f>
        <v>Benin</v>
      </c>
    </row>
    <row r="1494" spans="1:4">
      <c r="A1494" s="18">
        <v>520</v>
      </c>
      <c r="B1494" s="54" t="s">
        <v>1787</v>
      </c>
      <c r="C1494" s="58" t="str">
        <f>VLOOKUP(Table4[[#This Row],[iso_code]],iso_code!B:C,2,FALSE)</f>
        <v>BWA</v>
      </c>
      <c r="D1494" s="18" t="str">
        <f>VLOOKUP(Table4[[#This Row],[iso_code]],iso_code!G:H,2,FALSE)</f>
        <v>Botswana</v>
      </c>
    </row>
    <row r="1495" spans="1:4">
      <c r="A1495" s="18">
        <v>520</v>
      </c>
      <c r="B1495" s="54" t="s">
        <v>1976</v>
      </c>
      <c r="C1495" s="58" t="str">
        <f>VLOOKUP(Table4[[#This Row],[iso_code]],iso_code!B:C,2,FALSE)</f>
        <v>COD</v>
      </c>
      <c r="D1495" s="18" t="str">
        <f>VLOOKUP(Table4[[#This Row],[iso_code]],iso_code!G:H,2,FALSE)</f>
        <v>Congo (the Democratic Republic of the)</v>
      </c>
    </row>
    <row r="1496" spans="1:4">
      <c r="A1496" s="18">
        <v>520</v>
      </c>
      <c r="B1496" s="54" t="s">
        <v>1632</v>
      </c>
      <c r="C1496" s="58" t="str">
        <f>VLOOKUP(Table4[[#This Row],[iso_code]],iso_code!B:C,2,FALSE)</f>
        <v>CAF</v>
      </c>
      <c r="D1496" s="18" t="str">
        <f>VLOOKUP(Table4[[#This Row],[iso_code]],iso_code!G:H,2,FALSE)</f>
        <v>Central African Republic (the)</v>
      </c>
    </row>
    <row r="1497" spans="1:4">
      <c r="A1497" s="18">
        <v>520</v>
      </c>
      <c r="B1497" s="54" t="s">
        <v>2149</v>
      </c>
      <c r="C1497" s="58" t="str">
        <f>VLOOKUP(Table4[[#This Row],[iso_code]],iso_code!B:C,2,FALSE)</f>
        <v>COG</v>
      </c>
      <c r="D1497" s="18" t="str">
        <f>VLOOKUP(Table4[[#This Row],[iso_code]],iso_code!G:H,2,FALSE)</f>
        <v>Congo (the)</v>
      </c>
    </row>
    <row r="1498" spans="1:4">
      <c r="A1498" s="18">
        <v>520</v>
      </c>
      <c r="B1498" s="54" t="s">
        <v>2157</v>
      </c>
      <c r="C1498" s="58" t="str">
        <f>VLOOKUP(Table4[[#This Row],[iso_code]],iso_code!B:C,2,FALSE)</f>
        <v>CIV</v>
      </c>
      <c r="D1498" s="18" t="str">
        <f>VLOOKUP(Table4[[#This Row],[iso_code]],iso_code!G:H,2,FALSE)</f>
        <v>Côte d'Ivoire</v>
      </c>
    </row>
    <row r="1499" spans="1:4">
      <c r="A1499" s="18">
        <v>520</v>
      </c>
      <c r="B1499" s="54" t="s">
        <v>285</v>
      </c>
      <c r="C1499" s="58" t="str">
        <f>VLOOKUP(Table4[[#This Row],[iso_code]],iso_code!B:C,2,FALSE)</f>
        <v>CMR</v>
      </c>
      <c r="D1499" s="18" t="str">
        <f>VLOOKUP(Table4[[#This Row],[iso_code]],iso_code!G:H,2,FALSE)</f>
        <v>Cameroon</v>
      </c>
    </row>
    <row r="1500" spans="1:4">
      <c r="A1500" s="18">
        <v>520</v>
      </c>
      <c r="B1500" s="54" t="s">
        <v>2150</v>
      </c>
      <c r="C1500" s="58" t="str">
        <f>VLOOKUP(Table4[[#This Row],[iso_code]],iso_code!B:C,2,FALSE)</f>
        <v>DJI</v>
      </c>
      <c r="D1500" s="18" t="str">
        <f>VLOOKUP(Table4[[#This Row],[iso_code]],iso_code!G:H,2,FALSE)</f>
        <v>Djibouti</v>
      </c>
    </row>
    <row r="1501" spans="1:4">
      <c r="A1501" s="18">
        <v>520</v>
      </c>
      <c r="B1501" s="54" t="s">
        <v>790</v>
      </c>
      <c r="C1501" s="58" t="str">
        <f>VLOOKUP(Table4[[#This Row],[iso_code]],iso_code!B:C,2,FALSE)</f>
        <v>DZA</v>
      </c>
      <c r="D1501" s="18" t="str">
        <f>VLOOKUP(Table4[[#This Row],[iso_code]],iso_code!G:H,2,FALSE)</f>
        <v>Algeria</v>
      </c>
    </row>
    <row r="1502" spans="1:4">
      <c r="A1502" s="18">
        <v>520</v>
      </c>
      <c r="B1502" s="54" t="s">
        <v>840</v>
      </c>
      <c r="C1502" s="58" t="str">
        <f>VLOOKUP(Table4[[#This Row],[iso_code]],iso_code!B:C,2,FALSE)</f>
        <v>EGY</v>
      </c>
      <c r="D1502" s="18" t="str">
        <f>VLOOKUP(Table4[[#This Row],[iso_code]],iso_code!G:H,2,FALSE)</f>
        <v>Egypt</v>
      </c>
    </row>
    <row r="1503" spans="1:4">
      <c r="A1503" s="18">
        <v>520</v>
      </c>
      <c r="B1503" s="54" t="s">
        <v>2152</v>
      </c>
      <c r="C1503" s="58" t="str">
        <f>VLOOKUP(Table4[[#This Row],[iso_code]],iso_code!B:C,2,FALSE)</f>
        <v>ERI</v>
      </c>
      <c r="D1503" s="18" t="str">
        <f>VLOOKUP(Table4[[#This Row],[iso_code]],iso_code!G:H,2,FALSE)</f>
        <v>Eritrea</v>
      </c>
    </row>
    <row r="1504" spans="1:4">
      <c r="A1504" s="18">
        <v>520</v>
      </c>
      <c r="B1504" s="54" t="s">
        <v>194</v>
      </c>
      <c r="C1504" s="58" t="str">
        <f>VLOOKUP(Table4[[#This Row],[iso_code]],iso_code!B:C,2,FALSE)</f>
        <v>ETH</v>
      </c>
      <c r="D1504" s="18" t="str">
        <f>VLOOKUP(Table4[[#This Row],[iso_code]],iso_code!G:H,2,FALSE)</f>
        <v>Ethiopia</v>
      </c>
    </row>
    <row r="1505" spans="1:4">
      <c r="A1505" s="18">
        <v>520</v>
      </c>
      <c r="B1505" s="54" t="s">
        <v>2153</v>
      </c>
      <c r="C1505" s="58" t="str">
        <f>VLOOKUP(Table4[[#This Row],[iso_code]],iso_code!B:C,2,FALSE)</f>
        <v>GAB</v>
      </c>
      <c r="D1505" s="18" t="str">
        <f>VLOOKUP(Table4[[#This Row],[iso_code]],iso_code!G:H,2,FALSE)</f>
        <v>Gabon</v>
      </c>
    </row>
    <row r="1506" spans="1:4">
      <c r="A1506" s="18">
        <v>520</v>
      </c>
      <c r="B1506" s="54" t="s">
        <v>250</v>
      </c>
      <c r="C1506" s="58" t="str">
        <f>VLOOKUP(Table4[[#This Row],[iso_code]],iso_code!B:C,2,FALSE)</f>
        <v>GHA</v>
      </c>
      <c r="D1506" s="18" t="str">
        <f>VLOOKUP(Table4[[#This Row],[iso_code]],iso_code!G:H,2,FALSE)</f>
        <v>Ghana</v>
      </c>
    </row>
    <row r="1507" spans="1:4">
      <c r="A1507" s="18">
        <v>520</v>
      </c>
      <c r="B1507" s="54" t="s">
        <v>2154</v>
      </c>
      <c r="C1507" s="58" t="str">
        <f>VLOOKUP(Table4[[#This Row],[iso_code]],iso_code!B:C,2,FALSE)</f>
        <v>GMB</v>
      </c>
      <c r="D1507" s="18" t="str">
        <f>VLOOKUP(Table4[[#This Row],[iso_code]],iso_code!G:H,2,FALSE)</f>
        <v>Gambia (the)</v>
      </c>
    </row>
    <row r="1508" spans="1:4">
      <c r="A1508" s="18">
        <v>520</v>
      </c>
      <c r="B1508" s="54" t="s">
        <v>2155</v>
      </c>
      <c r="C1508" s="58" t="str">
        <f>VLOOKUP(Table4[[#This Row],[iso_code]],iso_code!B:C,2,FALSE)</f>
        <v>GIN</v>
      </c>
      <c r="D1508" s="18" t="str">
        <f>VLOOKUP(Table4[[#This Row],[iso_code]],iso_code!G:H,2,FALSE)</f>
        <v>Guinea</v>
      </c>
    </row>
    <row r="1509" spans="1:4">
      <c r="A1509" s="18">
        <v>520</v>
      </c>
      <c r="B1509" s="54" t="s">
        <v>2151</v>
      </c>
      <c r="C1509" s="58" t="str">
        <f>VLOOKUP(Table4[[#This Row],[iso_code]],iso_code!B:C,2,FALSE)</f>
        <v>GNQ</v>
      </c>
      <c r="D1509" s="18" t="str">
        <f>VLOOKUP(Table4[[#This Row],[iso_code]],iso_code!G:H,2,FALSE)</f>
        <v>Equatorial Guinea</v>
      </c>
    </row>
    <row r="1510" spans="1:4">
      <c r="A1510" s="18">
        <v>520</v>
      </c>
      <c r="B1510" s="54" t="s">
        <v>2156</v>
      </c>
      <c r="C1510" s="58" t="str">
        <f>VLOOKUP(Table4[[#This Row],[iso_code]],iso_code!B:C,2,FALSE)</f>
        <v>GNB</v>
      </c>
      <c r="D1510" s="18" t="str">
        <f>VLOOKUP(Table4[[#This Row],[iso_code]],iso_code!G:H,2,FALSE)</f>
        <v>Guinea-Bissau</v>
      </c>
    </row>
    <row r="1511" spans="1:4">
      <c r="A1511" s="18">
        <v>520</v>
      </c>
      <c r="B1511" s="54" t="s">
        <v>428</v>
      </c>
      <c r="C1511" s="58" t="str">
        <f>VLOOKUP(Table4[[#This Row],[iso_code]],iso_code!B:C,2,FALSE)</f>
        <v>KEN</v>
      </c>
      <c r="D1511" s="18" t="str">
        <f>VLOOKUP(Table4[[#This Row],[iso_code]],iso_code!G:H,2,FALSE)</f>
        <v>Kenya</v>
      </c>
    </row>
    <row r="1512" spans="1:4">
      <c r="A1512" s="18">
        <v>520</v>
      </c>
      <c r="B1512" s="54" t="s">
        <v>2159</v>
      </c>
      <c r="C1512" s="58" t="str">
        <f>VLOOKUP(Table4[[#This Row],[iso_code]],iso_code!B:C,2,FALSE)</f>
        <v>LBR</v>
      </c>
      <c r="D1512" s="18" t="str">
        <f>VLOOKUP(Table4[[#This Row],[iso_code]],iso_code!G:H,2,FALSE)</f>
        <v>Liberia</v>
      </c>
    </row>
    <row r="1513" spans="1:4">
      <c r="A1513" s="18">
        <v>520</v>
      </c>
      <c r="B1513" s="54" t="s">
        <v>2158</v>
      </c>
      <c r="C1513" s="58" t="str">
        <f>VLOOKUP(Table4[[#This Row],[iso_code]],iso_code!B:C,2,FALSE)</f>
        <v>LSO</v>
      </c>
      <c r="D1513" s="18" t="str">
        <f>VLOOKUP(Table4[[#This Row],[iso_code]],iso_code!G:H,2,FALSE)</f>
        <v>Lesotho</v>
      </c>
    </row>
    <row r="1514" spans="1:4">
      <c r="A1514" s="18">
        <v>520</v>
      </c>
      <c r="B1514" s="54" t="s">
        <v>1944</v>
      </c>
      <c r="C1514" s="58" t="str">
        <f>VLOOKUP(Table4[[#This Row],[iso_code]],iso_code!B:C,2,FALSE)</f>
        <v>LBY</v>
      </c>
      <c r="D1514" s="18" t="str">
        <f>VLOOKUP(Table4[[#This Row],[iso_code]],iso_code!G:H,2,FALSE)</f>
        <v>Libya</v>
      </c>
    </row>
    <row r="1515" spans="1:4">
      <c r="A1515" s="18">
        <v>520</v>
      </c>
      <c r="B1515" s="54" t="s">
        <v>509</v>
      </c>
      <c r="C1515" s="58" t="str">
        <f>VLOOKUP(Table4[[#This Row],[iso_code]],iso_code!B:C,2,FALSE)</f>
        <v>MAR</v>
      </c>
      <c r="D1515" s="18" t="str">
        <f>VLOOKUP(Table4[[#This Row],[iso_code]],iso_code!G:H,2,FALSE)</f>
        <v>Morocco</v>
      </c>
    </row>
    <row r="1516" spans="1:4">
      <c r="A1516" s="18">
        <v>520</v>
      </c>
      <c r="B1516" s="54" t="s">
        <v>2161</v>
      </c>
      <c r="C1516" s="58" t="str">
        <f>VLOOKUP(Table4[[#This Row],[iso_code]],iso_code!B:C,2,FALSE)</f>
        <v>MLI</v>
      </c>
      <c r="D1516" s="18" t="str">
        <f>VLOOKUP(Table4[[#This Row],[iso_code]],iso_code!G:H,2,FALSE)</f>
        <v>Mali</v>
      </c>
    </row>
    <row r="1517" spans="1:4">
      <c r="A1517" s="18">
        <v>520</v>
      </c>
      <c r="B1517" s="54" t="s">
        <v>2062</v>
      </c>
      <c r="C1517" s="58" t="str">
        <f>VLOOKUP(Table4[[#This Row],[iso_code]],iso_code!B:C,2,FALSE)</f>
        <v>MRT</v>
      </c>
      <c r="D1517" s="18" t="str">
        <f>VLOOKUP(Table4[[#This Row],[iso_code]],iso_code!G:H,2,FALSE)</f>
        <v>Mauritania</v>
      </c>
    </row>
    <row r="1518" spans="1:4">
      <c r="A1518" s="18">
        <v>520</v>
      </c>
      <c r="B1518" s="54" t="s">
        <v>1147</v>
      </c>
      <c r="C1518" s="58" t="str">
        <f>VLOOKUP(Table4[[#This Row],[iso_code]],iso_code!B:C,2,FALSE)</f>
        <v>MWI</v>
      </c>
      <c r="D1518" s="18" t="str">
        <f>VLOOKUP(Table4[[#This Row],[iso_code]],iso_code!G:H,2,FALSE)</f>
        <v>Malawi</v>
      </c>
    </row>
    <row r="1519" spans="1:4">
      <c r="A1519" s="18">
        <v>520</v>
      </c>
      <c r="B1519" s="54" t="s">
        <v>1431</v>
      </c>
      <c r="C1519" s="58" t="str">
        <f>VLOOKUP(Table4[[#This Row],[iso_code]],iso_code!B:C,2,FALSE)</f>
        <v>MOZ</v>
      </c>
      <c r="D1519" s="18" t="str">
        <f>VLOOKUP(Table4[[#This Row],[iso_code]],iso_code!G:H,2,FALSE)</f>
        <v>Mozambique</v>
      </c>
    </row>
    <row r="1520" spans="1:4">
      <c r="A1520" s="18">
        <v>520</v>
      </c>
      <c r="B1520" s="54" t="s">
        <v>2022</v>
      </c>
      <c r="C1520" s="58" t="str">
        <f>VLOOKUP(Table4[[#This Row],[iso_code]],iso_code!B:C,2,FALSE)</f>
        <v>NAM</v>
      </c>
      <c r="D1520" s="18" t="str">
        <f>VLOOKUP(Table4[[#This Row],[iso_code]],iso_code!G:H,2,FALSE)</f>
        <v>Namibia</v>
      </c>
    </row>
    <row r="1521" spans="1:4">
      <c r="A1521" s="18">
        <v>520</v>
      </c>
      <c r="B1521" s="54" t="s">
        <v>988</v>
      </c>
      <c r="C1521" s="58" t="str">
        <f>VLOOKUP(Table4[[#This Row],[iso_code]],iso_code!B:C,2,FALSE)</f>
        <v>NER</v>
      </c>
      <c r="D1521" s="18" t="str">
        <f>VLOOKUP(Table4[[#This Row],[iso_code]],iso_code!G:H,2,FALSE)</f>
        <v>Niger (the)</v>
      </c>
    </row>
    <row r="1522" spans="1:4">
      <c r="A1522" s="18">
        <v>520</v>
      </c>
      <c r="B1522" s="54" t="s">
        <v>1215</v>
      </c>
      <c r="C1522" s="58" t="str">
        <f>VLOOKUP(Table4[[#This Row],[iso_code]],iso_code!B:C,2,FALSE)</f>
        <v>NGA</v>
      </c>
      <c r="D1522" s="18" t="str">
        <f>VLOOKUP(Table4[[#This Row],[iso_code]],iso_code!G:H,2,FALSE)</f>
        <v>Nigeria</v>
      </c>
    </row>
    <row r="1523" spans="1:4">
      <c r="A1523" s="18">
        <v>520</v>
      </c>
      <c r="B1523" s="54" t="s">
        <v>2162</v>
      </c>
      <c r="C1523" s="58" t="str">
        <f>VLOOKUP(Table4[[#This Row],[iso_code]],iso_code!B:C,2,FALSE)</f>
        <v>RWA</v>
      </c>
      <c r="D1523" s="18" t="str">
        <f>VLOOKUP(Table4[[#This Row],[iso_code]],iso_code!G:H,2,FALSE)</f>
        <v>Rwanda</v>
      </c>
    </row>
    <row r="1524" spans="1:4">
      <c r="A1524" s="18">
        <v>520</v>
      </c>
      <c r="B1524" s="54" t="s">
        <v>2167</v>
      </c>
      <c r="C1524" s="58" t="str">
        <f>VLOOKUP(Table4[[#This Row],[iso_code]],iso_code!B:C,2,FALSE)</f>
        <v>SDN</v>
      </c>
      <c r="D1524" s="18" t="str">
        <f>VLOOKUP(Table4[[#This Row],[iso_code]],iso_code!G:H,2,FALSE)</f>
        <v>Sudan (the)</v>
      </c>
    </row>
    <row r="1525" spans="1:4">
      <c r="A1525" s="18">
        <v>520</v>
      </c>
      <c r="B1525" s="54" t="s">
        <v>2046</v>
      </c>
      <c r="C1525" s="58" t="str">
        <f>VLOOKUP(Table4[[#This Row],[iso_code]],iso_code!B:C,2,FALSE)</f>
        <v>SLE</v>
      </c>
      <c r="D1525" s="18" t="str">
        <f>VLOOKUP(Table4[[#This Row],[iso_code]],iso_code!G:H,2,FALSE)</f>
        <v>Sierra Leone</v>
      </c>
    </row>
    <row r="1526" spans="1:4">
      <c r="A1526" s="18">
        <v>520</v>
      </c>
      <c r="B1526" s="54" t="s">
        <v>1657</v>
      </c>
      <c r="C1526" s="58" t="str">
        <f>VLOOKUP(Table4[[#This Row],[iso_code]],iso_code!B:C,2,FALSE)</f>
        <v>SEN</v>
      </c>
      <c r="D1526" s="18" t="str">
        <f>VLOOKUP(Table4[[#This Row],[iso_code]],iso_code!G:H,2,FALSE)</f>
        <v>Senegal</v>
      </c>
    </row>
    <row r="1527" spans="1:4">
      <c r="A1527" s="18">
        <v>520</v>
      </c>
      <c r="B1527" s="54" t="s">
        <v>2165</v>
      </c>
      <c r="C1527" s="58" t="str">
        <f>VLOOKUP(Table4[[#This Row],[iso_code]],iso_code!B:C,2,FALSE)</f>
        <v>SOM</v>
      </c>
      <c r="D1527" s="18" t="str">
        <f>VLOOKUP(Table4[[#This Row],[iso_code]],iso_code!G:H,2,FALSE)</f>
        <v>Somalia</v>
      </c>
    </row>
    <row r="1528" spans="1:4">
      <c r="A1528" s="18">
        <v>520</v>
      </c>
      <c r="B1528" s="54" t="s">
        <v>2168</v>
      </c>
      <c r="C1528" s="58" t="str">
        <f>VLOOKUP(Table4[[#This Row],[iso_code]],iso_code!B:C,2,FALSE)</f>
        <v>SWZ</v>
      </c>
      <c r="D1528" s="18" t="str">
        <f>VLOOKUP(Table4[[#This Row],[iso_code]],iso_code!G:H,2,FALSE)</f>
        <v>Eswatini</v>
      </c>
    </row>
    <row r="1529" spans="1:4">
      <c r="A1529" s="18">
        <v>520</v>
      </c>
      <c r="B1529" s="54" t="s">
        <v>2147</v>
      </c>
      <c r="C1529" s="58" t="str">
        <f>VLOOKUP(Table4[[#This Row],[iso_code]],iso_code!B:C,2,FALSE)</f>
        <v>TCD</v>
      </c>
      <c r="D1529" s="18" t="str">
        <f>VLOOKUP(Table4[[#This Row],[iso_code]],iso_code!G:H,2,FALSE)</f>
        <v>Chad</v>
      </c>
    </row>
    <row r="1530" spans="1:4">
      <c r="A1530" s="18">
        <v>520</v>
      </c>
      <c r="B1530" s="54" t="s">
        <v>1968</v>
      </c>
      <c r="C1530" s="58" t="str">
        <f>VLOOKUP(Table4[[#This Row],[iso_code]],iso_code!B:C,2,FALSE)</f>
        <v>TGO</v>
      </c>
      <c r="D1530" s="18" t="str">
        <f>VLOOKUP(Table4[[#This Row],[iso_code]],iso_code!G:H,2,FALSE)</f>
        <v>Togo</v>
      </c>
    </row>
    <row r="1531" spans="1:4">
      <c r="A1531" s="18">
        <v>520</v>
      </c>
      <c r="B1531" s="54" t="s">
        <v>935</v>
      </c>
      <c r="C1531" s="58" t="str">
        <f>VLOOKUP(Table4[[#This Row],[iso_code]],iso_code!B:C,2,FALSE)</f>
        <v>TUN</v>
      </c>
      <c r="D1531" s="18" t="str">
        <f>VLOOKUP(Table4[[#This Row],[iso_code]],iso_code!G:H,2,FALSE)</f>
        <v>Tunisia</v>
      </c>
    </row>
    <row r="1532" spans="1:4">
      <c r="A1532" s="18">
        <v>520</v>
      </c>
      <c r="B1532" s="54" t="s">
        <v>842</v>
      </c>
      <c r="C1532" s="58" t="str">
        <f>VLOOKUP(Table4[[#This Row],[iso_code]],iso_code!B:C,2,FALSE)</f>
        <v>TZA</v>
      </c>
      <c r="D1532" s="18" t="str">
        <f>VLOOKUP(Table4[[#This Row],[iso_code]],iso_code!G:H,2,FALSE)</f>
        <v>Tanzania, United Republic of</v>
      </c>
    </row>
    <row r="1533" spans="1:4">
      <c r="A1533" s="18">
        <v>520</v>
      </c>
      <c r="B1533" s="54" t="s">
        <v>1443</v>
      </c>
      <c r="C1533" s="58" t="str">
        <f>VLOOKUP(Table4[[#This Row],[iso_code]],iso_code!B:C,2,FALSE)</f>
        <v>UGA</v>
      </c>
      <c r="D1533" s="18" t="str">
        <f>VLOOKUP(Table4[[#This Row],[iso_code]],iso_code!G:H,2,FALSE)</f>
        <v>Uganda</v>
      </c>
    </row>
    <row r="1534" spans="1:4">
      <c r="A1534" s="18">
        <v>520</v>
      </c>
      <c r="B1534" s="54" t="s">
        <v>608</v>
      </c>
      <c r="C1534" s="58" t="str">
        <f>VLOOKUP(Table4[[#This Row],[iso_code]],iso_code!B:C,2,FALSE)</f>
        <v>ZAF</v>
      </c>
      <c r="D1534" s="18" t="str">
        <f>VLOOKUP(Table4[[#This Row],[iso_code]],iso_code!G:H,2,FALSE)</f>
        <v>South Africa</v>
      </c>
    </row>
    <row r="1535" spans="1:4">
      <c r="A1535" s="18">
        <v>520</v>
      </c>
      <c r="B1535" s="54" t="s">
        <v>737</v>
      </c>
      <c r="C1535" s="58" t="str">
        <f>VLOOKUP(Table4[[#This Row],[iso_code]],iso_code!B:C,2,FALSE)</f>
        <v>ZMB</v>
      </c>
      <c r="D1535" s="18" t="str">
        <f>VLOOKUP(Table4[[#This Row],[iso_code]],iso_code!G:H,2,FALSE)</f>
        <v>Zambia</v>
      </c>
    </row>
    <row r="1536" spans="1:4">
      <c r="A1536" s="18">
        <v>520</v>
      </c>
      <c r="B1536" s="54" t="s">
        <v>2169</v>
      </c>
      <c r="C1536" s="58" t="str">
        <f>VLOOKUP(Table4[[#This Row],[iso_code]],iso_code!B:C,2,FALSE)</f>
        <v>ZWE</v>
      </c>
      <c r="D1536" s="18" t="str">
        <f>VLOOKUP(Table4[[#This Row],[iso_code]],iso_code!G:H,2,FALSE)</f>
        <v>Zimbabwe</v>
      </c>
    </row>
    <row r="1537" spans="1:4">
      <c r="A1537" s="18">
        <v>521</v>
      </c>
      <c r="B1537" s="54" t="s">
        <v>250</v>
      </c>
      <c r="C1537" s="58" t="str">
        <f>VLOOKUP(Table4[[#This Row],[iso_code]],iso_code!B:C,2,FALSE)</f>
        <v>GHA</v>
      </c>
      <c r="D1537" s="18" t="str">
        <f>VLOOKUP(Table4[[#This Row],[iso_code]],iso_code!G:H,2,FALSE)</f>
        <v>Ghana</v>
      </c>
    </row>
    <row r="1538" spans="1:4">
      <c r="A1538" s="18">
        <v>522</v>
      </c>
      <c r="B1538" s="54" t="s">
        <v>2022</v>
      </c>
      <c r="C1538" s="58" t="str">
        <f>VLOOKUP(Table4[[#This Row],[iso_code]],iso_code!B:C,2,FALSE)</f>
        <v>NAM</v>
      </c>
      <c r="D1538" s="18" t="str">
        <f>VLOOKUP(Table4[[#This Row],[iso_code]],iso_code!G:H,2,FALSE)</f>
        <v>Namibia</v>
      </c>
    </row>
    <row r="1539" spans="1:4">
      <c r="A1539" s="18">
        <v>523</v>
      </c>
      <c r="B1539" s="54" t="s">
        <v>842</v>
      </c>
      <c r="C1539" s="58" t="str">
        <f>VLOOKUP(Table4[[#This Row],[iso_code]],iso_code!B:C,2,FALSE)</f>
        <v>TZA</v>
      </c>
      <c r="D1539" s="18" t="str">
        <f>VLOOKUP(Table4[[#This Row],[iso_code]],iso_code!G:H,2,FALSE)</f>
        <v>Tanzania, United Republic of</v>
      </c>
    </row>
    <row r="1540" spans="1:4">
      <c r="A1540" s="18">
        <v>524</v>
      </c>
      <c r="B1540" s="54" t="s">
        <v>428</v>
      </c>
      <c r="C1540" s="58" t="str">
        <f>VLOOKUP(Table4[[#This Row],[iso_code]],iso_code!B:C,2,FALSE)</f>
        <v>KEN</v>
      </c>
      <c r="D1540" s="18" t="str">
        <f>VLOOKUP(Table4[[#This Row],[iso_code]],iso_code!G:H,2,FALSE)</f>
        <v>Kenya</v>
      </c>
    </row>
    <row r="1541" spans="1:4">
      <c r="A1541" s="18">
        <v>524</v>
      </c>
      <c r="B1541" s="54" t="s">
        <v>2156</v>
      </c>
      <c r="C1541" s="58" t="str">
        <f>VLOOKUP(Table4[[#This Row],[iso_code]],iso_code!B:C,2,FALSE)</f>
        <v>GNB</v>
      </c>
      <c r="D1541" s="18" t="str">
        <f>VLOOKUP(Table4[[#This Row],[iso_code]],iso_code!G:H,2,FALSE)</f>
        <v>Guinea-Bissau</v>
      </c>
    </row>
    <row r="1542" spans="1:4">
      <c r="A1542" s="18">
        <v>525</v>
      </c>
      <c r="B1542" s="54" t="s">
        <v>840</v>
      </c>
      <c r="C1542" s="58" t="str">
        <f>VLOOKUP(Table4[[#This Row],[iso_code]],iso_code!B:C,2,FALSE)</f>
        <v>EGY</v>
      </c>
      <c r="D1542" s="18" t="str">
        <f>VLOOKUP(Table4[[#This Row],[iso_code]],iso_code!G:H,2,FALSE)</f>
        <v>Egypt</v>
      </c>
    </row>
    <row r="1543" spans="1:4">
      <c r="A1543" s="18">
        <v>526</v>
      </c>
      <c r="B1543" s="54" t="s">
        <v>1215</v>
      </c>
      <c r="C1543" s="58" t="str">
        <f>VLOOKUP(Table4[[#This Row],[iso_code]],iso_code!B:C,2,FALSE)</f>
        <v>NGA</v>
      </c>
      <c r="D1543" s="18" t="str">
        <f>VLOOKUP(Table4[[#This Row],[iso_code]],iso_code!G:H,2,FALSE)</f>
        <v>Nigeria</v>
      </c>
    </row>
    <row r="1544" spans="1:4">
      <c r="A1544" s="18">
        <v>527</v>
      </c>
      <c r="B1544" s="54" t="s">
        <v>2143</v>
      </c>
      <c r="C1544" s="58" t="str">
        <f>VLOOKUP(Table4[[#This Row],[iso_code]],iso_code!B:C,2,FALSE)</f>
        <v>AGO</v>
      </c>
      <c r="D1544" s="18" t="str">
        <f>VLOOKUP(Table4[[#This Row],[iso_code]],iso_code!G:H,2,FALSE)</f>
        <v>Angola</v>
      </c>
    </row>
    <row r="1545" spans="1:4">
      <c r="A1545" s="18">
        <v>527</v>
      </c>
      <c r="B1545" s="54" t="s">
        <v>1787</v>
      </c>
      <c r="C1545" s="58" t="str">
        <f>VLOOKUP(Table4[[#This Row],[iso_code]],iso_code!B:C,2,FALSE)</f>
        <v>BWA</v>
      </c>
      <c r="D1545" s="18" t="str">
        <f>VLOOKUP(Table4[[#This Row],[iso_code]],iso_code!G:H,2,FALSE)</f>
        <v>Botswana</v>
      </c>
    </row>
    <row r="1546" spans="1:4">
      <c r="A1546" s="18">
        <v>527</v>
      </c>
      <c r="B1546" s="54" t="s">
        <v>2158</v>
      </c>
      <c r="C1546" s="58" t="str">
        <f>VLOOKUP(Table4[[#This Row],[iso_code]],iso_code!B:C,2,FALSE)</f>
        <v>LSO</v>
      </c>
      <c r="D1546" s="18" t="str">
        <f>VLOOKUP(Table4[[#This Row],[iso_code]],iso_code!G:H,2,FALSE)</f>
        <v>Lesotho</v>
      </c>
    </row>
    <row r="1547" spans="1:4">
      <c r="A1547" s="18">
        <v>527</v>
      </c>
      <c r="B1547" s="54" t="s">
        <v>1147</v>
      </c>
      <c r="C1547" s="58" t="str">
        <f>VLOOKUP(Table4[[#This Row],[iso_code]],iso_code!B:C,2,FALSE)</f>
        <v>MWI</v>
      </c>
      <c r="D1547" s="18" t="str">
        <f>VLOOKUP(Table4[[#This Row],[iso_code]],iso_code!G:H,2,FALSE)</f>
        <v>Malawi</v>
      </c>
    </row>
    <row r="1548" spans="1:4">
      <c r="A1548" s="18">
        <v>527</v>
      </c>
      <c r="B1548" s="54" t="s">
        <v>1431</v>
      </c>
      <c r="C1548" s="58" t="str">
        <f>VLOOKUP(Table4[[#This Row],[iso_code]],iso_code!B:C,2,FALSE)</f>
        <v>MOZ</v>
      </c>
      <c r="D1548" s="18" t="str">
        <f>VLOOKUP(Table4[[#This Row],[iso_code]],iso_code!G:H,2,FALSE)</f>
        <v>Mozambique</v>
      </c>
    </row>
    <row r="1549" spans="1:4">
      <c r="A1549" s="18">
        <v>527</v>
      </c>
      <c r="B1549" s="54" t="s">
        <v>2022</v>
      </c>
      <c r="C1549" s="58" t="str">
        <f>VLOOKUP(Table4[[#This Row],[iso_code]],iso_code!B:C,2,FALSE)</f>
        <v>NAM</v>
      </c>
      <c r="D1549" s="18" t="str">
        <f>VLOOKUP(Table4[[#This Row],[iso_code]],iso_code!G:H,2,FALSE)</f>
        <v>Namibia</v>
      </c>
    </row>
    <row r="1550" spans="1:4">
      <c r="A1550" s="18">
        <v>527</v>
      </c>
      <c r="B1550" s="54" t="s">
        <v>608</v>
      </c>
      <c r="C1550" s="58" t="str">
        <f>VLOOKUP(Table4[[#This Row],[iso_code]],iso_code!B:C,2,FALSE)</f>
        <v>ZAF</v>
      </c>
      <c r="D1550" s="18" t="str">
        <f>VLOOKUP(Table4[[#This Row],[iso_code]],iso_code!G:H,2,FALSE)</f>
        <v>South Africa</v>
      </c>
    </row>
    <row r="1551" spans="1:4">
      <c r="A1551" s="18">
        <v>527</v>
      </c>
      <c r="B1551" s="54" t="s">
        <v>2168</v>
      </c>
      <c r="C1551" s="58" t="str">
        <f>VLOOKUP(Table4[[#This Row],[iso_code]],iso_code!B:C,2,FALSE)</f>
        <v>SWZ</v>
      </c>
      <c r="D1551" s="18" t="str">
        <f>VLOOKUP(Table4[[#This Row],[iso_code]],iso_code!G:H,2,FALSE)</f>
        <v>Eswatini</v>
      </c>
    </row>
    <row r="1552" spans="1:4">
      <c r="A1552" s="18">
        <v>527</v>
      </c>
      <c r="B1552" s="54" t="s">
        <v>737</v>
      </c>
      <c r="C1552" s="58" t="str">
        <f>VLOOKUP(Table4[[#This Row],[iso_code]],iso_code!B:C,2,FALSE)</f>
        <v>ZMB</v>
      </c>
      <c r="D1552" s="18" t="str">
        <f>VLOOKUP(Table4[[#This Row],[iso_code]],iso_code!G:H,2,FALSE)</f>
        <v>Zambia</v>
      </c>
    </row>
    <row r="1553" spans="1:4">
      <c r="A1553" s="18">
        <v>527</v>
      </c>
      <c r="B1553" s="54" t="s">
        <v>2169</v>
      </c>
      <c r="C1553" s="58" t="str">
        <f>VLOOKUP(Table4[[#This Row],[iso_code]],iso_code!B:C,2,FALSE)</f>
        <v>ZWE</v>
      </c>
      <c r="D1553" s="18" t="str">
        <f>VLOOKUP(Table4[[#This Row],[iso_code]],iso_code!G:H,2,FALSE)</f>
        <v>Zimbabwe</v>
      </c>
    </row>
    <row r="1554" spans="1:4">
      <c r="A1554" s="18">
        <v>527</v>
      </c>
      <c r="B1554" s="54" t="s">
        <v>2146</v>
      </c>
      <c r="C1554" s="58" t="str">
        <f>VLOOKUP(Table4[[#This Row],[iso_code]],iso_code!B:C,2,FALSE)</f>
        <v>BDI</v>
      </c>
      <c r="D1554" s="18" t="str">
        <f>VLOOKUP(Table4[[#This Row],[iso_code]],iso_code!G:H,2,FALSE)</f>
        <v>Burundi</v>
      </c>
    </row>
    <row r="1555" spans="1:4">
      <c r="A1555" s="18">
        <v>527</v>
      </c>
      <c r="B1555" s="54" t="s">
        <v>2150</v>
      </c>
      <c r="C1555" s="58" t="str">
        <f>VLOOKUP(Table4[[#This Row],[iso_code]],iso_code!B:C,2,FALSE)</f>
        <v>DJI</v>
      </c>
      <c r="D1555" s="18" t="str">
        <f>VLOOKUP(Table4[[#This Row],[iso_code]],iso_code!G:H,2,FALSE)</f>
        <v>Djibouti</v>
      </c>
    </row>
    <row r="1556" spans="1:4">
      <c r="A1556" s="18">
        <v>527</v>
      </c>
      <c r="B1556" s="54" t="s">
        <v>840</v>
      </c>
      <c r="C1556" s="58" t="str">
        <f>VLOOKUP(Table4[[#This Row],[iso_code]],iso_code!B:C,2,FALSE)</f>
        <v>EGY</v>
      </c>
      <c r="D1556" s="18" t="str">
        <f>VLOOKUP(Table4[[#This Row],[iso_code]],iso_code!G:H,2,FALSE)</f>
        <v>Egypt</v>
      </c>
    </row>
    <row r="1557" spans="1:4">
      <c r="A1557" s="18">
        <v>527</v>
      </c>
      <c r="B1557" s="54" t="s">
        <v>194</v>
      </c>
      <c r="C1557" s="58" t="str">
        <f>VLOOKUP(Table4[[#This Row],[iso_code]],iso_code!B:C,2,FALSE)</f>
        <v>ETH</v>
      </c>
      <c r="D1557" s="18" t="str">
        <f>VLOOKUP(Table4[[#This Row],[iso_code]],iso_code!G:H,2,FALSE)</f>
        <v>Ethiopia</v>
      </c>
    </row>
    <row r="1558" spans="1:4">
      <c r="A1558" s="18">
        <v>527</v>
      </c>
      <c r="B1558" s="54" t="s">
        <v>428</v>
      </c>
      <c r="C1558" s="58" t="str">
        <f>VLOOKUP(Table4[[#This Row],[iso_code]],iso_code!B:C,2,FALSE)</f>
        <v>KEN</v>
      </c>
      <c r="D1558" s="18" t="str">
        <f>VLOOKUP(Table4[[#This Row],[iso_code]],iso_code!G:H,2,FALSE)</f>
        <v>Kenya</v>
      </c>
    </row>
    <row r="1559" spans="1:4">
      <c r="A1559" s="18">
        <v>527</v>
      </c>
      <c r="B1559" s="54" t="s">
        <v>2162</v>
      </c>
      <c r="C1559" s="58" t="str">
        <f>VLOOKUP(Table4[[#This Row],[iso_code]],iso_code!B:C,2,FALSE)</f>
        <v>RWA</v>
      </c>
      <c r="D1559" s="18" t="str">
        <f>VLOOKUP(Table4[[#This Row],[iso_code]],iso_code!G:H,2,FALSE)</f>
        <v>Rwanda</v>
      </c>
    </row>
    <row r="1560" spans="1:4">
      <c r="A1560" s="18">
        <v>527</v>
      </c>
      <c r="B1560" s="54" t="s">
        <v>2167</v>
      </c>
      <c r="C1560" s="58" t="str">
        <f>VLOOKUP(Table4[[#This Row],[iso_code]],iso_code!B:C,2,FALSE)</f>
        <v>SDN</v>
      </c>
      <c r="D1560" s="18" t="str">
        <f>VLOOKUP(Table4[[#This Row],[iso_code]],iso_code!G:H,2,FALSE)</f>
        <v>Sudan (the)</v>
      </c>
    </row>
    <row r="1561" spans="1:4">
      <c r="A1561" s="18">
        <v>527</v>
      </c>
      <c r="B1561" s="54" t="s">
        <v>2166</v>
      </c>
      <c r="C1561" s="58" t="str">
        <f>VLOOKUP(Table4[[#This Row],[iso_code]],iso_code!B:C,2,FALSE)</f>
        <v>SSD</v>
      </c>
      <c r="D1561" s="18" t="str">
        <f>VLOOKUP(Table4[[#This Row],[iso_code]],iso_code!G:H,2,FALSE)</f>
        <v>South Sudan</v>
      </c>
    </row>
    <row r="1562" spans="1:4">
      <c r="A1562" s="18">
        <v>527</v>
      </c>
      <c r="B1562" s="54" t="s">
        <v>842</v>
      </c>
      <c r="C1562" s="58" t="str">
        <f>VLOOKUP(Table4[[#This Row],[iso_code]],iso_code!B:C,2,FALSE)</f>
        <v>TZA</v>
      </c>
      <c r="D1562" s="18" t="str">
        <f>VLOOKUP(Table4[[#This Row],[iso_code]],iso_code!G:H,2,FALSE)</f>
        <v>Tanzania, United Republic of</v>
      </c>
    </row>
    <row r="1563" spans="1:4">
      <c r="A1563" s="18">
        <v>527</v>
      </c>
      <c r="B1563" s="54" t="s">
        <v>1443</v>
      </c>
      <c r="C1563" s="58" t="str">
        <f>VLOOKUP(Table4[[#This Row],[iso_code]],iso_code!B:C,2,FALSE)</f>
        <v>UGA</v>
      </c>
      <c r="D1563" s="18" t="str">
        <f>VLOOKUP(Table4[[#This Row],[iso_code]],iso_code!G:H,2,FALSE)</f>
        <v>Uganda</v>
      </c>
    </row>
    <row r="1564" spans="1:4">
      <c r="A1564" s="18">
        <v>527</v>
      </c>
      <c r="B1564" s="54" t="s">
        <v>2145</v>
      </c>
      <c r="C1564" s="58" t="str">
        <f>VLOOKUP(Table4[[#This Row],[iso_code]],iso_code!B:C,2,FALSE)</f>
        <v>BFA</v>
      </c>
      <c r="D1564" s="18" t="str">
        <f>VLOOKUP(Table4[[#This Row],[iso_code]],iso_code!G:H,2,FALSE)</f>
        <v>Burkina Faso</v>
      </c>
    </row>
    <row r="1565" spans="1:4">
      <c r="A1565" s="18">
        <v>527</v>
      </c>
      <c r="B1565" s="54" t="s">
        <v>2157</v>
      </c>
      <c r="C1565" s="58" t="str">
        <f>VLOOKUP(Table4[[#This Row],[iso_code]],iso_code!B:C,2,FALSE)</f>
        <v>CIV</v>
      </c>
      <c r="D1565" s="18" t="str">
        <f>VLOOKUP(Table4[[#This Row],[iso_code]],iso_code!G:H,2,FALSE)</f>
        <v>Côte d'Ivoire</v>
      </c>
    </row>
    <row r="1566" spans="1:4">
      <c r="A1566" s="18">
        <v>527</v>
      </c>
      <c r="B1566" s="54" t="s">
        <v>2154</v>
      </c>
      <c r="C1566" s="58" t="str">
        <f>VLOOKUP(Table4[[#This Row],[iso_code]],iso_code!B:C,2,FALSE)</f>
        <v>GMB</v>
      </c>
      <c r="D1566" s="18" t="str">
        <f>VLOOKUP(Table4[[#This Row],[iso_code]],iso_code!G:H,2,FALSE)</f>
        <v>Gambia (the)</v>
      </c>
    </row>
    <row r="1567" spans="1:4">
      <c r="A1567" s="18">
        <v>527</v>
      </c>
      <c r="B1567" s="54" t="s">
        <v>250</v>
      </c>
      <c r="C1567" s="58" t="str">
        <f>VLOOKUP(Table4[[#This Row],[iso_code]],iso_code!B:C,2,FALSE)</f>
        <v>GHA</v>
      </c>
      <c r="D1567" s="18" t="str">
        <f>VLOOKUP(Table4[[#This Row],[iso_code]],iso_code!G:H,2,FALSE)</f>
        <v>Ghana</v>
      </c>
    </row>
    <row r="1568" spans="1:4">
      <c r="A1568" s="18">
        <v>527</v>
      </c>
      <c r="B1568" s="54" t="s">
        <v>2155</v>
      </c>
      <c r="C1568" s="58" t="str">
        <f>VLOOKUP(Table4[[#This Row],[iso_code]],iso_code!B:C,2,FALSE)</f>
        <v>GIN</v>
      </c>
      <c r="D1568" s="18" t="str">
        <f>VLOOKUP(Table4[[#This Row],[iso_code]],iso_code!G:H,2,FALSE)</f>
        <v>Guinea</v>
      </c>
    </row>
    <row r="1569" spans="1:4">
      <c r="A1569" s="18">
        <v>527</v>
      </c>
      <c r="B1569" s="54" t="s">
        <v>2156</v>
      </c>
      <c r="C1569" s="58" t="str">
        <f>VLOOKUP(Table4[[#This Row],[iso_code]],iso_code!B:C,2,FALSE)</f>
        <v>GNB</v>
      </c>
      <c r="D1569" s="18" t="str">
        <f>VLOOKUP(Table4[[#This Row],[iso_code]],iso_code!G:H,2,FALSE)</f>
        <v>Guinea-Bissau</v>
      </c>
    </row>
    <row r="1570" spans="1:4">
      <c r="A1570" s="18">
        <v>527</v>
      </c>
      <c r="B1570" s="54" t="s">
        <v>2159</v>
      </c>
      <c r="C1570" s="58" t="str">
        <f>VLOOKUP(Table4[[#This Row],[iso_code]],iso_code!B:C,2,FALSE)</f>
        <v>LBR</v>
      </c>
      <c r="D1570" s="18" t="str">
        <f>VLOOKUP(Table4[[#This Row],[iso_code]],iso_code!G:H,2,FALSE)</f>
        <v>Liberia</v>
      </c>
    </row>
    <row r="1571" spans="1:4">
      <c r="A1571" s="18">
        <v>527</v>
      </c>
      <c r="B1571" s="54" t="s">
        <v>2161</v>
      </c>
      <c r="C1571" s="58" t="str">
        <f>VLOOKUP(Table4[[#This Row],[iso_code]],iso_code!B:C,2,FALSE)</f>
        <v>MLI</v>
      </c>
      <c r="D1571" s="18" t="str">
        <f>VLOOKUP(Table4[[#This Row],[iso_code]],iso_code!G:H,2,FALSE)</f>
        <v>Mali</v>
      </c>
    </row>
    <row r="1572" spans="1:4">
      <c r="A1572" s="18">
        <v>527</v>
      </c>
      <c r="B1572" s="54" t="s">
        <v>988</v>
      </c>
      <c r="C1572" s="58" t="str">
        <f>VLOOKUP(Table4[[#This Row],[iso_code]],iso_code!B:C,2,FALSE)</f>
        <v>NER</v>
      </c>
      <c r="D1572" s="18" t="str">
        <f>VLOOKUP(Table4[[#This Row],[iso_code]],iso_code!G:H,2,FALSE)</f>
        <v>Niger (the)</v>
      </c>
    </row>
    <row r="1573" spans="1:4">
      <c r="A1573" s="18">
        <v>527</v>
      </c>
      <c r="B1573" s="54" t="s">
        <v>1215</v>
      </c>
      <c r="C1573" s="58" t="str">
        <f>VLOOKUP(Table4[[#This Row],[iso_code]],iso_code!B:C,2,FALSE)</f>
        <v>NGA</v>
      </c>
      <c r="D1573" s="18" t="str">
        <f>VLOOKUP(Table4[[#This Row],[iso_code]],iso_code!G:H,2,FALSE)</f>
        <v>Nigeria</v>
      </c>
    </row>
    <row r="1574" spans="1:4">
      <c r="A1574" s="18">
        <v>527</v>
      </c>
      <c r="B1574" s="54" t="s">
        <v>1657</v>
      </c>
      <c r="C1574" s="58" t="str">
        <f>VLOOKUP(Table4[[#This Row],[iso_code]],iso_code!B:C,2,FALSE)</f>
        <v>SEN</v>
      </c>
      <c r="D1574" s="18" t="str">
        <f>VLOOKUP(Table4[[#This Row],[iso_code]],iso_code!G:H,2,FALSE)</f>
        <v>Senegal</v>
      </c>
    </row>
    <row r="1575" spans="1:4">
      <c r="A1575" s="18">
        <v>527</v>
      </c>
      <c r="B1575" s="54" t="s">
        <v>2046</v>
      </c>
      <c r="C1575" s="58" t="str">
        <f>VLOOKUP(Table4[[#This Row],[iso_code]],iso_code!B:C,2,FALSE)</f>
        <v>SLE</v>
      </c>
      <c r="D1575" s="18" t="str">
        <f>VLOOKUP(Table4[[#This Row],[iso_code]],iso_code!G:H,2,FALSE)</f>
        <v>Sierra Leone</v>
      </c>
    </row>
    <row r="1576" spans="1:4">
      <c r="A1576" s="18">
        <v>527</v>
      </c>
      <c r="B1576" s="54" t="s">
        <v>1968</v>
      </c>
      <c r="C1576" s="58" t="str">
        <f>VLOOKUP(Table4[[#This Row],[iso_code]],iso_code!B:C,2,FALSE)</f>
        <v>TGO</v>
      </c>
      <c r="D1576" s="18" t="str">
        <f>VLOOKUP(Table4[[#This Row],[iso_code]],iso_code!G:H,2,FALSE)</f>
        <v>Togo</v>
      </c>
    </row>
    <row r="1577" spans="1:4">
      <c r="A1577" s="18">
        <v>527</v>
      </c>
      <c r="B1577" s="54" t="s">
        <v>2144</v>
      </c>
      <c r="C1577" s="58" t="str">
        <f>VLOOKUP(Table4[[#This Row],[iso_code]],iso_code!B:C,2,FALSE)</f>
        <v>BEN</v>
      </c>
      <c r="D1577" s="18" t="str">
        <f>VLOOKUP(Table4[[#This Row],[iso_code]],iso_code!G:H,2,FALSE)</f>
        <v>Benin</v>
      </c>
    </row>
    <row r="1578" spans="1:4">
      <c r="A1578" s="18">
        <v>527</v>
      </c>
      <c r="B1578" s="54" t="s">
        <v>285</v>
      </c>
      <c r="C1578" s="58" t="str">
        <f>VLOOKUP(Table4[[#This Row],[iso_code]],iso_code!B:C,2,FALSE)</f>
        <v>CMR</v>
      </c>
      <c r="D1578" s="18" t="str">
        <f>VLOOKUP(Table4[[#This Row],[iso_code]],iso_code!G:H,2,FALSE)</f>
        <v>Cameroon</v>
      </c>
    </row>
    <row r="1579" spans="1:4">
      <c r="A1579" s="18">
        <v>527</v>
      </c>
      <c r="B1579" s="54" t="s">
        <v>1632</v>
      </c>
      <c r="C1579" s="58" t="str">
        <f>VLOOKUP(Table4[[#This Row],[iso_code]],iso_code!B:C,2,FALSE)</f>
        <v>CAF</v>
      </c>
      <c r="D1579" s="18" t="str">
        <f>VLOOKUP(Table4[[#This Row],[iso_code]],iso_code!G:H,2,FALSE)</f>
        <v>Central African Republic (the)</v>
      </c>
    </row>
    <row r="1580" spans="1:4">
      <c r="A1580" s="18">
        <v>527</v>
      </c>
      <c r="B1580" s="54" t="s">
        <v>2147</v>
      </c>
      <c r="C1580" s="58" t="str">
        <f>VLOOKUP(Table4[[#This Row],[iso_code]],iso_code!B:C,2,FALSE)</f>
        <v>TCD</v>
      </c>
      <c r="D1580" s="18" t="str">
        <f>VLOOKUP(Table4[[#This Row],[iso_code]],iso_code!G:H,2,FALSE)</f>
        <v>Chad</v>
      </c>
    </row>
    <row r="1581" spans="1:4">
      <c r="A1581" s="18">
        <v>527</v>
      </c>
      <c r="B1581" s="54" t="s">
        <v>2149</v>
      </c>
      <c r="C1581" s="58" t="str">
        <f>VLOOKUP(Table4[[#This Row],[iso_code]],iso_code!B:C,2,FALSE)</f>
        <v>COG</v>
      </c>
      <c r="D1581" s="18" t="str">
        <f>VLOOKUP(Table4[[#This Row],[iso_code]],iso_code!G:H,2,FALSE)</f>
        <v>Congo (the)</v>
      </c>
    </row>
    <row r="1582" spans="1:4">
      <c r="A1582" s="18">
        <v>527</v>
      </c>
      <c r="B1582" s="54" t="s">
        <v>1976</v>
      </c>
      <c r="C1582" s="58" t="str">
        <f>VLOOKUP(Table4[[#This Row],[iso_code]],iso_code!B:C,2,FALSE)</f>
        <v>COD</v>
      </c>
      <c r="D1582" s="18" t="str">
        <f>VLOOKUP(Table4[[#This Row],[iso_code]],iso_code!G:H,2,FALSE)</f>
        <v>Congo (the Democratic Republic of the)</v>
      </c>
    </row>
    <row r="1583" spans="1:4">
      <c r="A1583" s="18">
        <v>527</v>
      </c>
      <c r="B1583" s="54" t="s">
        <v>2151</v>
      </c>
      <c r="C1583" s="58" t="str">
        <f>VLOOKUP(Table4[[#This Row],[iso_code]],iso_code!B:C,2,FALSE)</f>
        <v>GNQ</v>
      </c>
      <c r="D1583" s="18" t="str">
        <f>VLOOKUP(Table4[[#This Row],[iso_code]],iso_code!G:H,2,FALSE)</f>
        <v>Equatorial Guinea</v>
      </c>
    </row>
    <row r="1584" spans="1:4">
      <c r="A1584" s="18">
        <v>527</v>
      </c>
      <c r="B1584" s="54" t="s">
        <v>2153</v>
      </c>
      <c r="C1584" s="58" t="str">
        <f>VLOOKUP(Table4[[#This Row],[iso_code]],iso_code!B:C,2,FALSE)</f>
        <v>GAB</v>
      </c>
      <c r="D1584" s="18" t="str">
        <f>VLOOKUP(Table4[[#This Row],[iso_code]],iso_code!G:H,2,FALSE)</f>
        <v>Gabon</v>
      </c>
    </row>
    <row r="1585" spans="1:4">
      <c r="A1585" s="18">
        <v>528</v>
      </c>
      <c r="B1585" s="54" t="s">
        <v>842</v>
      </c>
      <c r="C1585" s="58" t="str">
        <f>VLOOKUP(Table4[[#This Row],[iso_code]],iso_code!B:C,2,FALSE)</f>
        <v>TZA</v>
      </c>
      <c r="D1585" s="18" t="str">
        <f>VLOOKUP(Table4[[#This Row],[iso_code]],iso_code!G:H,2,FALSE)</f>
        <v>Tanzania, United Republic of</v>
      </c>
    </row>
    <row r="1586" spans="1:4">
      <c r="A1586" s="18">
        <v>529</v>
      </c>
      <c r="B1586" s="54" t="s">
        <v>2143</v>
      </c>
      <c r="C1586" s="58" t="str">
        <f>VLOOKUP(Table4[[#This Row],[iso_code]],iso_code!B:C,2,FALSE)</f>
        <v>AGO</v>
      </c>
      <c r="D1586" s="18" t="str">
        <f>VLOOKUP(Table4[[#This Row],[iso_code]],iso_code!G:H,2,FALSE)</f>
        <v>Angola</v>
      </c>
    </row>
    <row r="1587" spans="1:4">
      <c r="A1587" s="18">
        <v>529</v>
      </c>
      <c r="B1587" s="54" t="s">
        <v>1787</v>
      </c>
      <c r="C1587" s="58" t="str">
        <f>VLOOKUP(Table4[[#This Row],[iso_code]],iso_code!B:C,2,FALSE)</f>
        <v>BWA</v>
      </c>
      <c r="D1587" s="18" t="str">
        <f>VLOOKUP(Table4[[#This Row],[iso_code]],iso_code!G:H,2,FALSE)</f>
        <v>Botswana</v>
      </c>
    </row>
    <row r="1588" spans="1:4">
      <c r="A1588" s="18">
        <v>529</v>
      </c>
      <c r="B1588" s="54" t="s">
        <v>1976</v>
      </c>
      <c r="C1588" s="58" t="str">
        <f>VLOOKUP(Table4[[#This Row],[iso_code]],iso_code!B:C,2,FALSE)</f>
        <v>COD</v>
      </c>
      <c r="D1588" s="18" t="str">
        <f>VLOOKUP(Table4[[#This Row],[iso_code]],iso_code!G:H,2,FALSE)</f>
        <v>Congo (the Democratic Republic of the)</v>
      </c>
    </row>
    <row r="1589" spans="1:4">
      <c r="A1589" s="18">
        <v>529</v>
      </c>
      <c r="B1589" s="54" t="s">
        <v>2158</v>
      </c>
      <c r="C1589" s="58" t="str">
        <f>VLOOKUP(Table4[[#This Row],[iso_code]],iso_code!B:C,2,FALSE)</f>
        <v>LSO</v>
      </c>
      <c r="D1589" s="18" t="str">
        <f>VLOOKUP(Table4[[#This Row],[iso_code]],iso_code!G:H,2,FALSE)</f>
        <v>Lesotho</v>
      </c>
    </row>
    <row r="1590" spans="1:4">
      <c r="A1590" s="18">
        <v>529</v>
      </c>
      <c r="B1590" s="54" t="s">
        <v>1147</v>
      </c>
      <c r="C1590" s="58" t="str">
        <f>VLOOKUP(Table4[[#This Row],[iso_code]],iso_code!B:C,2,FALSE)</f>
        <v>MWI</v>
      </c>
      <c r="D1590" s="18" t="str">
        <f>VLOOKUP(Table4[[#This Row],[iso_code]],iso_code!G:H,2,FALSE)</f>
        <v>Malawi</v>
      </c>
    </row>
    <row r="1591" spans="1:4">
      <c r="A1591" s="18">
        <v>529</v>
      </c>
      <c r="B1591" s="54" t="s">
        <v>1431</v>
      </c>
      <c r="C1591" s="58" t="str">
        <f>VLOOKUP(Table4[[#This Row],[iso_code]],iso_code!B:C,2,FALSE)</f>
        <v>MOZ</v>
      </c>
      <c r="D1591" s="18" t="str">
        <f>VLOOKUP(Table4[[#This Row],[iso_code]],iso_code!G:H,2,FALSE)</f>
        <v>Mozambique</v>
      </c>
    </row>
    <row r="1592" spans="1:4">
      <c r="A1592" s="18">
        <v>529</v>
      </c>
      <c r="B1592" s="54" t="s">
        <v>2022</v>
      </c>
      <c r="C1592" s="58" t="str">
        <f>VLOOKUP(Table4[[#This Row],[iso_code]],iso_code!B:C,2,FALSE)</f>
        <v>NAM</v>
      </c>
      <c r="D1592" s="18" t="str">
        <f>VLOOKUP(Table4[[#This Row],[iso_code]],iso_code!G:H,2,FALSE)</f>
        <v>Namibia</v>
      </c>
    </row>
    <row r="1593" spans="1:4">
      <c r="A1593" s="18">
        <v>529</v>
      </c>
      <c r="B1593" s="54" t="s">
        <v>608</v>
      </c>
      <c r="C1593" s="58" t="str">
        <f>VLOOKUP(Table4[[#This Row],[iso_code]],iso_code!B:C,2,FALSE)</f>
        <v>ZAF</v>
      </c>
      <c r="D1593" s="18" t="str">
        <f>VLOOKUP(Table4[[#This Row],[iso_code]],iso_code!G:H,2,FALSE)</f>
        <v>South Africa</v>
      </c>
    </row>
    <row r="1594" spans="1:4">
      <c r="A1594" s="18">
        <v>529</v>
      </c>
      <c r="B1594" s="54" t="s">
        <v>2168</v>
      </c>
      <c r="C1594" s="58" t="str">
        <f>VLOOKUP(Table4[[#This Row],[iso_code]],iso_code!B:C,2,FALSE)</f>
        <v>SWZ</v>
      </c>
      <c r="D1594" s="18" t="str">
        <f>VLOOKUP(Table4[[#This Row],[iso_code]],iso_code!G:H,2,FALSE)</f>
        <v>Eswatini</v>
      </c>
    </row>
    <row r="1595" spans="1:4">
      <c r="A1595" s="18">
        <v>529</v>
      </c>
      <c r="B1595" s="54" t="s">
        <v>842</v>
      </c>
      <c r="C1595" s="58" t="str">
        <f>VLOOKUP(Table4[[#This Row],[iso_code]],iso_code!B:C,2,FALSE)</f>
        <v>TZA</v>
      </c>
      <c r="D1595" s="18" t="str">
        <f>VLOOKUP(Table4[[#This Row],[iso_code]],iso_code!G:H,2,FALSE)</f>
        <v>Tanzania, United Republic of</v>
      </c>
    </row>
    <row r="1596" spans="1:4">
      <c r="A1596" s="18">
        <v>529</v>
      </c>
      <c r="B1596" s="54" t="s">
        <v>737</v>
      </c>
      <c r="C1596" s="58" t="str">
        <f>VLOOKUP(Table4[[#This Row],[iso_code]],iso_code!B:C,2,FALSE)</f>
        <v>ZMB</v>
      </c>
      <c r="D1596" s="18" t="str">
        <f>VLOOKUP(Table4[[#This Row],[iso_code]],iso_code!G:H,2,FALSE)</f>
        <v>Zambia</v>
      </c>
    </row>
    <row r="1597" spans="1:4">
      <c r="A1597" s="18">
        <v>529</v>
      </c>
      <c r="B1597" s="54" t="s">
        <v>2169</v>
      </c>
      <c r="C1597" s="58" t="str">
        <f>VLOOKUP(Table4[[#This Row],[iso_code]],iso_code!B:C,2,FALSE)</f>
        <v>ZWE</v>
      </c>
      <c r="D1597" s="18" t="str">
        <f>VLOOKUP(Table4[[#This Row],[iso_code]],iso_code!G:H,2,FALSE)</f>
        <v>Zimbabwe</v>
      </c>
    </row>
    <row r="1598" spans="1:4">
      <c r="A1598" s="18">
        <v>530</v>
      </c>
      <c r="B1598" s="54" t="s">
        <v>1215</v>
      </c>
      <c r="C1598" s="58" t="str">
        <f>VLOOKUP(Table4[[#This Row],[iso_code]],iso_code!B:C,2,FALSE)</f>
        <v>NGA</v>
      </c>
      <c r="D1598" s="18" t="str">
        <f>VLOOKUP(Table4[[#This Row],[iso_code]],iso_code!G:H,2,FALSE)</f>
        <v>Nigeria</v>
      </c>
    </row>
    <row r="1599" spans="1:4">
      <c r="A1599" s="18">
        <v>531</v>
      </c>
      <c r="B1599" s="54" t="s">
        <v>194</v>
      </c>
      <c r="C1599" s="58" t="str">
        <f>VLOOKUP(Table4[[#This Row],[iso_code]],iso_code!B:C,2,FALSE)</f>
        <v>ETH</v>
      </c>
      <c r="D1599" s="18" t="str">
        <f>VLOOKUP(Table4[[#This Row],[iso_code]],iso_code!G:H,2,FALSE)</f>
        <v>Ethiopia</v>
      </c>
    </row>
    <row r="1600" spans="1:4">
      <c r="A1600" s="18">
        <v>532</v>
      </c>
      <c r="B1600" s="54" t="s">
        <v>2158</v>
      </c>
      <c r="C1600" s="58" t="str">
        <f>VLOOKUP(Table4[[#This Row],[iso_code]],iso_code!B:C,2,FALSE)</f>
        <v>LSO</v>
      </c>
      <c r="D1600" s="18" t="str">
        <f>VLOOKUP(Table4[[#This Row],[iso_code]],iso_code!G:H,2,FALSE)</f>
        <v>Lesotho</v>
      </c>
    </row>
    <row r="1601" spans="1:4">
      <c r="A1601" s="18">
        <v>533</v>
      </c>
      <c r="B1601" s="54" t="s">
        <v>250</v>
      </c>
      <c r="C1601" s="58" t="str">
        <f>VLOOKUP(Table4[[#This Row],[iso_code]],iso_code!B:C,2,FALSE)</f>
        <v>GHA</v>
      </c>
      <c r="D1601" s="18" t="str">
        <f>VLOOKUP(Table4[[#This Row],[iso_code]],iso_code!G:H,2,FALSE)</f>
        <v>Ghana</v>
      </c>
    </row>
    <row r="1602" spans="1:4">
      <c r="A1602" s="18">
        <v>534</v>
      </c>
      <c r="B1602" s="54" t="s">
        <v>250</v>
      </c>
      <c r="C1602" s="58" t="str">
        <f>VLOOKUP(Table4[[#This Row],[iso_code]],iso_code!B:C,2,FALSE)</f>
        <v>GHA</v>
      </c>
      <c r="D1602" s="18" t="str">
        <f>VLOOKUP(Table4[[#This Row],[iso_code]],iso_code!G:H,2,FALSE)</f>
        <v>Ghana</v>
      </c>
    </row>
    <row r="1603" spans="1:4">
      <c r="A1603" s="18">
        <v>535</v>
      </c>
      <c r="B1603" s="54" t="s">
        <v>2143</v>
      </c>
      <c r="C1603" s="58" t="str">
        <f>VLOOKUP(Table4[[#This Row],[iso_code]],iso_code!B:C,2,FALSE)</f>
        <v>AGO</v>
      </c>
      <c r="D1603" s="18" t="str">
        <f>VLOOKUP(Table4[[#This Row],[iso_code]],iso_code!G:H,2,FALSE)</f>
        <v>Angola</v>
      </c>
    </row>
    <row r="1604" spans="1:4">
      <c r="A1604" s="18">
        <v>536</v>
      </c>
      <c r="B1604" s="54" t="s">
        <v>1657</v>
      </c>
      <c r="C1604" s="58" t="str">
        <f>VLOOKUP(Table4[[#This Row],[iso_code]],iso_code!B:C,2,FALSE)</f>
        <v>SEN</v>
      </c>
      <c r="D1604" s="18" t="str">
        <f>VLOOKUP(Table4[[#This Row],[iso_code]],iso_code!G:H,2,FALSE)</f>
        <v>Senegal</v>
      </c>
    </row>
    <row r="1605" spans="1:4">
      <c r="A1605" s="18">
        <v>537</v>
      </c>
      <c r="B1605" s="54" t="s">
        <v>285</v>
      </c>
      <c r="C1605" s="58" t="str">
        <f>VLOOKUP(Table4[[#This Row],[iso_code]],iso_code!B:C,2,FALSE)</f>
        <v>CMR</v>
      </c>
      <c r="D1605" s="18" t="str">
        <f>VLOOKUP(Table4[[#This Row],[iso_code]],iso_code!G:H,2,FALSE)</f>
        <v>Cameroon</v>
      </c>
    </row>
    <row r="1606" spans="1:4">
      <c r="A1606" s="18">
        <v>538</v>
      </c>
      <c r="B1606" s="54" t="s">
        <v>1215</v>
      </c>
      <c r="C1606" s="58" t="str">
        <f>VLOOKUP(Table4[[#This Row],[iso_code]],iso_code!B:C,2,FALSE)</f>
        <v>NGA</v>
      </c>
      <c r="D1606" s="18" t="str">
        <f>VLOOKUP(Table4[[#This Row],[iso_code]],iso_code!G:H,2,FALSE)</f>
        <v>Nigeria</v>
      </c>
    </row>
    <row r="1607" spans="1:4">
      <c r="A1607" s="18">
        <v>539</v>
      </c>
      <c r="B1607" s="54" t="s">
        <v>1215</v>
      </c>
      <c r="C1607" s="58" t="str">
        <f>VLOOKUP(Table4[[#This Row],[iso_code]],iso_code!B:C,2,FALSE)</f>
        <v>NGA</v>
      </c>
      <c r="D1607" s="18" t="str">
        <f>VLOOKUP(Table4[[#This Row],[iso_code]],iso_code!G:H,2,FALSE)</f>
        <v>Nigeria</v>
      </c>
    </row>
    <row r="1608" spans="1:4">
      <c r="A1608" s="18">
        <v>540</v>
      </c>
      <c r="B1608" s="54" t="s">
        <v>285</v>
      </c>
      <c r="C1608" s="58" t="str">
        <f>VLOOKUP(Table4[[#This Row],[iso_code]],iso_code!B:C,2,FALSE)</f>
        <v>CMR</v>
      </c>
      <c r="D1608" s="18" t="str">
        <f>VLOOKUP(Table4[[#This Row],[iso_code]],iso_code!G:H,2,FALSE)</f>
        <v>Cameroon</v>
      </c>
    </row>
    <row r="1609" spans="1:4">
      <c r="A1609" s="18">
        <v>541</v>
      </c>
      <c r="B1609" s="54" t="s">
        <v>1215</v>
      </c>
      <c r="C1609" s="58" t="str">
        <f>VLOOKUP(Table4[[#This Row],[iso_code]],iso_code!B:C,2,FALSE)</f>
        <v>NGA</v>
      </c>
      <c r="D1609" s="18" t="str">
        <f>VLOOKUP(Table4[[#This Row],[iso_code]],iso_code!G:H,2,FALSE)</f>
        <v>Nigeria</v>
      </c>
    </row>
    <row r="1610" spans="1:4">
      <c r="A1610" s="18">
        <v>542</v>
      </c>
      <c r="B1610" s="54" t="s">
        <v>1215</v>
      </c>
      <c r="C1610" s="58" t="str">
        <f>VLOOKUP(Table4[[#This Row],[iso_code]],iso_code!B:C,2,FALSE)</f>
        <v>NGA</v>
      </c>
      <c r="D1610" s="18" t="str">
        <f>VLOOKUP(Table4[[#This Row],[iso_code]],iso_code!G:H,2,FALSE)</f>
        <v>Nigeria</v>
      </c>
    </row>
    <row r="1611" spans="1:4">
      <c r="A1611" s="18">
        <v>543</v>
      </c>
      <c r="B1611" s="54" t="s">
        <v>1215</v>
      </c>
      <c r="C1611" s="58" t="str">
        <f>VLOOKUP(Table4[[#This Row],[iso_code]],iso_code!B:C,2,FALSE)</f>
        <v>NGA</v>
      </c>
      <c r="D1611" s="18" t="str">
        <f>VLOOKUP(Table4[[#This Row],[iso_code]],iso_code!G:H,2,FALSE)</f>
        <v>Nigeria</v>
      </c>
    </row>
    <row r="1612" spans="1:4">
      <c r="A1612" s="18">
        <v>544</v>
      </c>
      <c r="B1612" s="54" t="s">
        <v>840</v>
      </c>
      <c r="C1612" s="58" t="str">
        <f>VLOOKUP(Table4[[#This Row],[iso_code]],iso_code!B:C,2,FALSE)</f>
        <v>EGY</v>
      </c>
      <c r="D1612" s="18" t="str">
        <f>VLOOKUP(Table4[[#This Row],[iso_code]],iso_code!G:H,2,FALSE)</f>
        <v>Egypt</v>
      </c>
    </row>
    <row r="1613" spans="1:4">
      <c r="A1613" s="18">
        <v>545</v>
      </c>
      <c r="B1613" s="54" t="s">
        <v>1606</v>
      </c>
      <c r="C1613" s="58" t="str">
        <f>VLOOKUP(Table4[[#This Row],[iso_code]],iso_code!B:C,2,FALSE)</f>
        <v>CPV</v>
      </c>
      <c r="D1613" s="18" t="str">
        <f>VLOOKUP(Table4[[#This Row],[iso_code]],iso_code!G:H,2,FALSE)</f>
        <v>Cabo Verde</v>
      </c>
    </row>
    <row r="1614" spans="1:4">
      <c r="A1614" s="18">
        <v>546</v>
      </c>
      <c r="B1614" s="54" t="s">
        <v>790</v>
      </c>
      <c r="C1614" s="58" t="str">
        <f>VLOOKUP(Table4[[#This Row],[iso_code]],iso_code!B:C,2,FALSE)</f>
        <v>DZA</v>
      </c>
      <c r="D1614" s="18" t="str">
        <f>VLOOKUP(Table4[[#This Row],[iso_code]],iso_code!G:H,2,FALSE)</f>
        <v>Algeria</v>
      </c>
    </row>
    <row r="1615" spans="1:4">
      <c r="A1615" s="18">
        <v>547</v>
      </c>
      <c r="B1615" s="54" t="s">
        <v>840</v>
      </c>
      <c r="C1615" s="58" t="str">
        <f>VLOOKUP(Table4[[#This Row],[iso_code]],iso_code!B:C,2,FALSE)</f>
        <v>EGY</v>
      </c>
      <c r="D1615" s="18" t="str">
        <f>VLOOKUP(Table4[[#This Row],[iso_code]],iso_code!G:H,2,FALSE)</f>
        <v>Egypt</v>
      </c>
    </row>
    <row r="1616" spans="1:4">
      <c r="A1616" s="18">
        <v>548</v>
      </c>
      <c r="B1616" s="54" t="s">
        <v>842</v>
      </c>
      <c r="C1616" s="58" t="str">
        <f>VLOOKUP(Table4[[#This Row],[iso_code]],iso_code!B:C,2,FALSE)</f>
        <v>TZA</v>
      </c>
      <c r="D1616" s="18" t="str">
        <f>VLOOKUP(Table4[[#This Row],[iso_code]],iso_code!G:H,2,FALSE)</f>
        <v>Tanzania, United Republic of</v>
      </c>
    </row>
    <row r="1617" spans="1:4">
      <c r="A1617" s="18">
        <v>549</v>
      </c>
      <c r="B1617" s="54" t="s">
        <v>1215</v>
      </c>
      <c r="C1617" s="58" t="str">
        <f>VLOOKUP(Table4[[#This Row],[iso_code]],iso_code!B:C,2,FALSE)</f>
        <v>NGA</v>
      </c>
      <c r="D1617" s="18" t="str">
        <f>VLOOKUP(Table4[[#This Row],[iso_code]],iso_code!G:H,2,FALSE)</f>
        <v>Nigeria</v>
      </c>
    </row>
    <row r="1618" spans="1:4">
      <c r="A1618" s="18">
        <v>550</v>
      </c>
      <c r="B1618" s="54" t="s">
        <v>2145</v>
      </c>
      <c r="C1618" s="58" t="str">
        <f>VLOOKUP(Table4[[#This Row],[iso_code]],iso_code!B:C,2,FALSE)</f>
        <v>BFA</v>
      </c>
      <c r="D1618" s="18" t="str">
        <f>VLOOKUP(Table4[[#This Row],[iso_code]],iso_code!G:H,2,FALSE)</f>
        <v>Burkina Faso</v>
      </c>
    </row>
    <row r="1619" spans="1:4">
      <c r="A1619" s="18">
        <v>551</v>
      </c>
      <c r="B1619" s="54" t="s">
        <v>428</v>
      </c>
      <c r="C1619" s="58" t="str">
        <f>VLOOKUP(Table4[[#This Row],[iso_code]],iso_code!B:C,2,FALSE)</f>
        <v>KEN</v>
      </c>
      <c r="D1619" s="18" t="str">
        <f>VLOOKUP(Table4[[#This Row],[iso_code]],iso_code!G:H,2,FALSE)</f>
        <v>Kenya</v>
      </c>
    </row>
    <row r="1620" spans="1:4">
      <c r="A1620" s="18">
        <v>552</v>
      </c>
      <c r="B1620" s="54" t="s">
        <v>428</v>
      </c>
      <c r="C1620" s="58" t="str">
        <f>VLOOKUP(Table4[[#This Row],[iso_code]],iso_code!B:C,2,FALSE)</f>
        <v>KEN</v>
      </c>
      <c r="D1620" s="18" t="str">
        <f>VLOOKUP(Table4[[#This Row],[iso_code]],iso_code!G:H,2,FALSE)</f>
        <v>Kenya</v>
      </c>
    </row>
    <row r="1621" spans="1:4">
      <c r="A1621" s="18">
        <v>553</v>
      </c>
      <c r="B1621" s="54" t="s">
        <v>428</v>
      </c>
      <c r="C1621" s="58" t="str">
        <f>VLOOKUP(Table4[[#This Row],[iso_code]],iso_code!B:C,2,FALSE)</f>
        <v>KEN</v>
      </c>
      <c r="D1621" s="18" t="str">
        <f>VLOOKUP(Table4[[#This Row],[iso_code]],iso_code!G:H,2,FALSE)</f>
        <v>Kenya</v>
      </c>
    </row>
    <row r="1622" spans="1:4">
      <c r="A1622" s="18">
        <v>554</v>
      </c>
      <c r="B1622" s="54" t="s">
        <v>194</v>
      </c>
      <c r="C1622" s="58" t="str">
        <f>VLOOKUP(Table4[[#This Row],[iso_code]],iso_code!B:C,2,FALSE)</f>
        <v>ETH</v>
      </c>
      <c r="D1622" s="18" t="str">
        <f>VLOOKUP(Table4[[#This Row],[iso_code]],iso_code!G:H,2,FALSE)</f>
        <v>Ethiopia</v>
      </c>
    </row>
    <row r="1623" spans="1:4">
      <c r="A1623" s="18">
        <v>554</v>
      </c>
      <c r="B1623" s="54" t="s">
        <v>428</v>
      </c>
      <c r="C1623" s="58" t="str">
        <f>VLOOKUP(Table4[[#This Row],[iso_code]],iso_code!B:C,2,FALSE)</f>
        <v>KEN</v>
      </c>
      <c r="D1623" s="18" t="str">
        <f>VLOOKUP(Table4[[#This Row],[iso_code]],iso_code!G:H,2,FALSE)</f>
        <v>Kenya</v>
      </c>
    </row>
    <row r="1624" spans="1:4">
      <c r="A1624" s="18">
        <v>554</v>
      </c>
      <c r="B1624" s="54" t="s">
        <v>2161</v>
      </c>
      <c r="C1624" s="58" t="str">
        <f>VLOOKUP(Table4[[#This Row],[iso_code]],iso_code!B:C,2,FALSE)</f>
        <v>MLI</v>
      </c>
      <c r="D1624" s="18" t="str">
        <f>VLOOKUP(Table4[[#This Row],[iso_code]],iso_code!G:H,2,FALSE)</f>
        <v>Mali</v>
      </c>
    </row>
    <row r="1625" spans="1:4">
      <c r="A1625" s="18">
        <v>554</v>
      </c>
      <c r="B1625" s="54" t="s">
        <v>1431</v>
      </c>
      <c r="C1625" s="58" t="str">
        <f>VLOOKUP(Table4[[#This Row],[iso_code]],iso_code!B:C,2,FALSE)</f>
        <v>MOZ</v>
      </c>
      <c r="D1625" s="18" t="str">
        <f>VLOOKUP(Table4[[#This Row],[iso_code]],iso_code!G:H,2,FALSE)</f>
        <v>Mozambique</v>
      </c>
    </row>
    <row r="1626" spans="1:4">
      <c r="A1626" s="18">
        <v>554</v>
      </c>
      <c r="B1626" s="54" t="s">
        <v>988</v>
      </c>
      <c r="C1626" s="58" t="str">
        <f>VLOOKUP(Table4[[#This Row],[iso_code]],iso_code!B:C,2,FALSE)</f>
        <v>NER</v>
      </c>
      <c r="D1626" s="18" t="str">
        <f>VLOOKUP(Table4[[#This Row],[iso_code]],iso_code!G:H,2,FALSE)</f>
        <v>Niger (the)</v>
      </c>
    </row>
    <row r="1627" spans="1:4">
      <c r="A1627" s="18">
        <v>554</v>
      </c>
      <c r="B1627" s="54" t="s">
        <v>1215</v>
      </c>
      <c r="C1627" s="58" t="str">
        <f>VLOOKUP(Table4[[#This Row],[iso_code]],iso_code!B:C,2,FALSE)</f>
        <v>NGA</v>
      </c>
      <c r="D1627" s="18" t="str">
        <f>VLOOKUP(Table4[[#This Row],[iso_code]],iso_code!G:H,2,FALSE)</f>
        <v>Nigeria</v>
      </c>
    </row>
    <row r="1628" spans="1:4">
      <c r="A1628" s="18">
        <v>554</v>
      </c>
      <c r="B1628" s="54" t="s">
        <v>2162</v>
      </c>
      <c r="C1628" s="58" t="str">
        <f>VLOOKUP(Table4[[#This Row],[iso_code]],iso_code!B:C,2,FALSE)</f>
        <v>RWA</v>
      </c>
      <c r="D1628" s="18" t="str">
        <f>VLOOKUP(Table4[[#This Row],[iso_code]],iso_code!G:H,2,FALSE)</f>
        <v>Rwanda</v>
      </c>
    </row>
    <row r="1629" spans="1:4">
      <c r="A1629" s="18">
        <v>554</v>
      </c>
      <c r="B1629" s="54" t="s">
        <v>2167</v>
      </c>
      <c r="C1629" s="58" t="str">
        <f>VLOOKUP(Table4[[#This Row],[iso_code]],iso_code!B:C,2,FALSE)</f>
        <v>SDN</v>
      </c>
      <c r="D1629" s="18" t="str">
        <f>VLOOKUP(Table4[[#This Row],[iso_code]],iso_code!G:H,2,FALSE)</f>
        <v>Sudan (the)</v>
      </c>
    </row>
    <row r="1630" spans="1:4">
      <c r="A1630" s="18">
        <v>554</v>
      </c>
      <c r="B1630" s="54" t="s">
        <v>2147</v>
      </c>
      <c r="C1630" s="58" t="str">
        <f>VLOOKUP(Table4[[#This Row],[iso_code]],iso_code!B:C,2,FALSE)</f>
        <v>TCD</v>
      </c>
      <c r="D1630" s="18" t="str">
        <f>VLOOKUP(Table4[[#This Row],[iso_code]],iso_code!G:H,2,FALSE)</f>
        <v>Chad</v>
      </c>
    </row>
    <row r="1631" spans="1:4">
      <c r="A1631" s="18">
        <v>554</v>
      </c>
      <c r="B1631" s="54" t="s">
        <v>842</v>
      </c>
      <c r="C1631" s="58" t="str">
        <f>VLOOKUP(Table4[[#This Row],[iso_code]],iso_code!B:C,2,FALSE)</f>
        <v>TZA</v>
      </c>
      <c r="D1631" s="18" t="str">
        <f>VLOOKUP(Table4[[#This Row],[iso_code]],iso_code!G:H,2,FALSE)</f>
        <v>Tanzania, United Republic of</v>
      </c>
    </row>
    <row r="1632" spans="1:4">
      <c r="A1632" s="18">
        <v>554</v>
      </c>
      <c r="B1632" s="54" t="s">
        <v>1443</v>
      </c>
      <c r="C1632" s="58" t="str">
        <f>VLOOKUP(Table4[[#This Row],[iso_code]],iso_code!B:C,2,FALSE)</f>
        <v>UGA</v>
      </c>
      <c r="D1632" s="18" t="str">
        <f>VLOOKUP(Table4[[#This Row],[iso_code]],iso_code!G:H,2,FALSE)</f>
        <v>Uganda</v>
      </c>
    </row>
    <row r="1633" spans="1:4">
      <c r="A1633" s="18">
        <v>554</v>
      </c>
      <c r="B1633" s="54" t="s">
        <v>608</v>
      </c>
      <c r="C1633" s="58" t="str">
        <f>VLOOKUP(Table4[[#This Row],[iso_code]],iso_code!B:C,2,FALSE)</f>
        <v>ZAF</v>
      </c>
      <c r="D1633" s="18" t="str">
        <f>VLOOKUP(Table4[[#This Row],[iso_code]],iso_code!G:H,2,FALSE)</f>
        <v>South Africa</v>
      </c>
    </row>
    <row r="1634" spans="1:4">
      <c r="A1634" s="18">
        <v>555</v>
      </c>
      <c r="B1634" s="54" t="s">
        <v>840</v>
      </c>
      <c r="C1634" s="58" t="str">
        <f>VLOOKUP(Table4[[#This Row],[iso_code]],iso_code!B:C,2,FALSE)</f>
        <v>EGY</v>
      </c>
      <c r="D1634" s="18" t="str">
        <f>VLOOKUP(Table4[[#This Row],[iso_code]],iso_code!G:H,2,FALSE)</f>
        <v>Egypt</v>
      </c>
    </row>
    <row r="1635" spans="1:4">
      <c r="A1635" s="18">
        <v>556</v>
      </c>
      <c r="B1635" s="54" t="s">
        <v>2167</v>
      </c>
      <c r="C1635" s="58" t="str">
        <f>VLOOKUP(Table4[[#This Row],[iso_code]],iso_code!B:C,2,FALSE)</f>
        <v>SDN</v>
      </c>
      <c r="D1635" s="18" t="str">
        <f>VLOOKUP(Table4[[#This Row],[iso_code]],iso_code!G:H,2,FALSE)</f>
        <v>Sudan (the)</v>
      </c>
    </row>
    <row r="1636" spans="1:4">
      <c r="A1636" s="18">
        <v>557</v>
      </c>
      <c r="B1636" s="54" t="s">
        <v>1215</v>
      </c>
      <c r="C1636" s="58" t="str">
        <f>VLOOKUP(Table4[[#This Row],[iso_code]],iso_code!B:C,2,FALSE)</f>
        <v>NGA</v>
      </c>
      <c r="D1636" s="18" t="str">
        <f>VLOOKUP(Table4[[#This Row],[iso_code]],iso_code!G:H,2,FALSE)</f>
        <v>Nigeria</v>
      </c>
    </row>
    <row r="1637" spans="1:4">
      <c r="A1637" s="18">
        <v>558</v>
      </c>
      <c r="B1637" s="54" t="s">
        <v>428</v>
      </c>
      <c r="C1637" s="58" t="str">
        <f>VLOOKUP(Table4[[#This Row],[iso_code]],iso_code!B:C,2,FALSE)</f>
        <v>KEN</v>
      </c>
      <c r="D1637" s="18" t="str">
        <f>VLOOKUP(Table4[[#This Row],[iso_code]],iso_code!G:H,2,FALSE)</f>
        <v>Kenya</v>
      </c>
    </row>
    <row r="1638" spans="1:4">
      <c r="A1638" s="18">
        <v>559</v>
      </c>
      <c r="B1638" s="54" t="s">
        <v>1215</v>
      </c>
      <c r="C1638" s="58" t="str">
        <f>VLOOKUP(Table4[[#This Row],[iso_code]],iso_code!B:C,2,FALSE)</f>
        <v>NGA</v>
      </c>
      <c r="D1638" s="18" t="str">
        <f>VLOOKUP(Table4[[#This Row],[iso_code]],iso_code!G:H,2,FALSE)</f>
        <v>Nigeria</v>
      </c>
    </row>
    <row r="1639" spans="1:4">
      <c r="A1639" s="18">
        <v>560</v>
      </c>
      <c r="B1639" s="54" t="s">
        <v>1215</v>
      </c>
      <c r="C1639" s="58" t="str">
        <f>VLOOKUP(Table4[[#This Row],[iso_code]],iso_code!B:C,2,FALSE)</f>
        <v>NGA</v>
      </c>
      <c r="D1639" s="18" t="str">
        <f>VLOOKUP(Table4[[#This Row],[iso_code]],iso_code!G:H,2,FALSE)</f>
        <v>Nigeria</v>
      </c>
    </row>
    <row r="1640" spans="1:4">
      <c r="A1640" s="18">
        <v>561</v>
      </c>
      <c r="B1640" s="54" t="s">
        <v>1215</v>
      </c>
      <c r="C1640" s="58" t="str">
        <f>VLOOKUP(Table4[[#This Row],[iso_code]],iso_code!B:C,2,FALSE)</f>
        <v>NGA</v>
      </c>
      <c r="D1640" s="18" t="str">
        <f>VLOOKUP(Table4[[#This Row],[iso_code]],iso_code!G:H,2,FALSE)</f>
        <v>Nigeria</v>
      </c>
    </row>
    <row r="1641" spans="1:4">
      <c r="A1641" s="18">
        <v>562</v>
      </c>
      <c r="B1641" s="54" t="s">
        <v>840</v>
      </c>
      <c r="C1641" s="58" t="str">
        <f>VLOOKUP(Table4[[#This Row],[iso_code]],iso_code!B:C,2,FALSE)</f>
        <v>EGY</v>
      </c>
      <c r="D1641" s="18" t="str">
        <f>VLOOKUP(Table4[[#This Row],[iso_code]],iso_code!G:H,2,FALSE)</f>
        <v>Egypt</v>
      </c>
    </row>
    <row r="1642" spans="1:4">
      <c r="A1642" s="18">
        <v>563</v>
      </c>
      <c r="B1642" s="54" t="s">
        <v>608</v>
      </c>
      <c r="C1642" s="58" t="str">
        <f>VLOOKUP(Table4[[#This Row],[iso_code]],iso_code!B:C,2,FALSE)</f>
        <v>ZAF</v>
      </c>
      <c r="D1642" s="18" t="str">
        <f>VLOOKUP(Table4[[#This Row],[iso_code]],iso_code!G:H,2,FALSE)</f>
        <v>South Africa</v>
      </c>
    </row>
    <row r="1643" spans="1:4">
      <c r="A1643" s="18">
        <v>564</v>
      </c>
      <c r="B1643" s="54" t="s">
        <v>1431</v>
      </c>
      <c r="C1643" s="58" t="str">
        <f>VLOOKUP(Table4[[#This Row],[iso_code]],iso_code!B:C,2,FALSE)</f>
        <v>MOZ</v>
      </c>
      <c r="D1643" s="18" t="str">
        <f>VLOOKUP(Table4[[#This Row],[iso_code]],iso_code!G:H,2,FALSE)</f>
        <v>Mozambique</v>
      </c>
    </row>
    <row r="1644" spans="1:4">
      <c r="A1644" s="18">
        <v>565</v>
      </c>
      <c r="B1644" s="54" t="s">
        <v>608</v>
      </c>
      <c r="C1644" s="58" t="str">
        <f>VLOOKUP(Table4[[#This Row],[iso_code]],iso_code!B:C,2,FALSE)</f>
        <v>ZAF</v>
      </c>
      <c r="D1644" s="18" t="str">
        <f>VLOOKUP(Table4[[#This Row],[iso_code]],iso_code!G:H,2,FALSE)</f>
        <v>South Africa</v>
      </c>
    </row>
    <row r="1645" spans="1:4">
      <c r="A1645" s="18">
        <v>566</v>
      </c>
      <c r="B1645" s="54" t="s">
        <v>608</v>
      </c>
      <c r="C1645" s="58" t="str">
        <f>VLOOKUP(Table4[[#This Row],[iso_code]],iso_code!B:C,2,FALSE)</f>
        <v>ZAF</v>
      </c>
      <c r="D1645" s="18" t="str">
        <f>VLOOKUP(Table4[[#This Row],[iso_code]],iso_code!G:H,2,FALSE)</f>
        <v>South Africa</v>
      </c>
    </row>
    <row r="1646" spans="1:4">
      <c r="A1646" s="18">
        <v>567</v>
      </c>
      <c r="B1646" s="54" t="s">
        <v>509</v>
      </c>
      <c r="C1646" s="58" t="str">
        <f>VLOOKUP(Table4[[#This Row],[iso_code]],iso_code!B:C,2,FALSE)</f>
        <v>MAR</v>
      </c>
      <c r="D1646" s="18" t="str">
        <f>VLOOKUP(Table4[[#This Row],[iso_code]],iso_code!G:H,2,FALSE)</f>
        <v>Morocco</v>
      </c>
    </row>
    <row r="1647" spans="1:4">
      <c r="A1647" s="18">
        <v>568</v>
      </c>
      <c r="B1647" s="54" t="s">
        <v>790</v>
      </c>
      <c r="C1647" s="58" t="str">
        <f>VLOOKUP(Table4[[#This Row],[iso_code]],iso_code!B:C,2,FALSE)</f>
        <v>DZA</v>
      </c>
      <c r="D1647" s="18" t="str">
        <f>VLOOKUP(Table4[[#This Row],[iso_code]],iso_code!G:H,2,FALSE)</f>
        <v>Algeria</v>
      </c>
    </row>
    <row r="1648" spans="1:4">
      <c r="A1648" s="18">
        <v>569</v>
      </c>
      <c r="B1648" s="54" t="s">
        <v>2162</v>
      </c>
      <c r="C1648" s="58" t="str">
        <f>VLOOKUP(Table4[[#This Row],[iso_code]],iso_code!B:C,2,FALSE)</f>
        <v>RWA</v>
      </c>
      <c r="D1648" s="18" t="str">
        <f>VLOOKUP(Table4[[#This Row],[iso_code]],iso_code!G:H,2,FALSE)</f>
        <v>Rwanda</v>
      </c>
    </row>
    <row r="1649" spans="1:4">
      <c r="A1649" s="18">
        <v>570</v>
      </c>
      <c r="B1649" s="54" t="s">
        <v>608</v>
      </c>
      <c r="C1649" s="58" t="str">
        <f>VLOOKUP(Table4[[#This Row],[iso_code]],iso_code!B:C,2,FALSE)</f>
        <v>ZAF</v>
      </c>
      <c r="D1649" s="18" t="str">
        <f>VLOOKUP(Table4[[#This Row],[iso_code]],iso_code!G:H,2,FALSE)</f>
        <v>South Africa</v>
      </c>
    </row>
    <row r="1650" spans="1:4">
      <c r="A1650" s="18">
        <v>571</v>
      </c>
      <c r="B1650" s="54" t="s">
        <v>194</v>
      </c>
      <c r="C1650" s="58" t="str">
        <f>VLOOKUP(Table4[[#This Row],[iso_code]],iso_code!B:C,2,FALSE)</f>
        <v>ETH</v>
      </c>
      <c r="D1650" s="18" t="str">
        <f>VLOOKUP(Table4[[#This Row],[iso_code]],iso_code!G:H,2,FALSE)</f>
        <v>Ethiopia</v>
      </c>
    </row>
    <row r="1651" spans="1:4">
      <c r="A1651" s="18">
        <v>572</v>
      </c>
      <c r="B1651" s="54" t="s">
        <v>1215</v>
      </c>
      <c r="C1651" s="58" t="str">
        <f>VLOOKUP(Table4[[#This Row],[iso_code]],iso_code!B:C,2,FALSE)</f>
        <v>NGA</v>
      </c>
      <c r="D1651" s="18" t="str">
        <f>VLOOKUP(Table4[[#This Row],[iso_code]],iso_code!G:H,2,FALSE)</f>
        <v>Nigeria</v>
      </c>
    </row>
    <row r="1652" spans="1:4">
      <c r="A1652" s="18">
        <v>573</v>
      </c>
      <c r="B1652" s="54" t="s">
        <v>842</v>
      </c>
      <c r="C1652" s="58" t="str">
        <f>VLOOKUP(Table4[[#This Row],[iso_code]],iso_code!B:C,2,FALSE)</f>
        <v>TZA</v>
      </c>
      <c r="D1652" s="18" t="str">
        <f>VLOOKUP(Table4[[#This Row],[iso_code]],iso_code!G:H,2,FALSE)</f>
        <v>Tanzania, United Republic of</v>
      </c>
    </row>
    <row r="1653" spans="1:4">
      <c r="A1653" s="18">
        <v>574</v>
      </c>
      <c r="B1653" s="54" t="s">
        <v>1215</v>
      </c>
      <c r="C1653" s="58" t="str">
        <f>VLOOKUP(Table4[[#This Row],[iso_code]],iso_code!B:C,2,FALSE)</f>
        <v>NGA</v>
      </c>
      <c r="D1653" s="18" t="str">
        <f>VLOOKUP(Table4[[#This Row],[iso_code]],iso_code!G:H,2,FALSE)</f>
        <v>Nigeria</v>
      </c>
    </row>
    <row r="1654" spans="1:4">
      <c r="A1654" s="18">
        <v>575</v>
      </c>
      <c r="B1654" s="54" t="s">
        <v>1215</v>
      </c>
      <c r="C1654" s="58" t="str">
        <f>VLOOKUP(Table4[[#This Row],[iso_code]],iso_code!B:C,2,FALSE)</f>
        <v>NGA</v>
      </c>
      <c r="D1654" s="18" t="str">
        <f>VLOOKUP(Table4[[#This Row],[iso_code]],iso_code!G:H,2,FALSE)</f>
        <v>Nigeria</v>
      </c>
    </row>
    <row r="1655" spans="1:4">
      <c r="A1655" s="18">
        <v>576</v>
      </c>
      <c r="B1655" s="54" t="s">
        <v>1787</v>
      </c>
      <c r="C1655" s="58" t="str">
        <f>VLOOKUP(Table4[[#This Row],[iso_code]],iso_code!B:C,2,FALSE)</f>
        <v>BWA</v>
      </c>
      <c r="D1655" s="18" t="str">
        <f>VLOOKUP(Table4[[#This Row],[iso_code]],iso_code!G:H,2,FALSE)</f>
        <v>Botswana</v>
      </c>
    </row>
    <row r="1656" spans="1:4">
      <c r="A1656" s="18">
        <v>576</v>
      </c>
      <c r="B1656" s="54" t="s">
        <v>1431</v>
      </c>
      <c r="C1656" s="58" t="str">
        <f>VLOOKUP(Table4[[#This Row],[iso_code]],iso_code!B:C,2,FALSE)</f>
        <v>MOZ</v>
      </c>
      <c r="D1656" s="18" t="str">
        <f>VLOOKUP(Table4[[#This Row],[iso_code]],iso_code!G:H,2,FALSE)</f>
        <v>Mozambique</v>
      </c>
    </row>
    <row r="1657" spans="1:4">
      <c r="A1657" s="18">
        <v>576</v>
      </c>
      <c r="B1657" s="54" t="s">
        <v>2022</v>
      </c>
      <c r="C1657" s="58" t="str">
        <f>VLOOKUP(Table4[[#This Row],[iso_code]],iso_code!B:C,2,FALSE)</f>
        <v>NAM</v>
      </c>
      <c r="D1657" s="18" t="str">
        <f>VLOOKUP(Table4[[#This Row],[iso_code]],iso_code!G:H,2,FALSE)</f>
        <v>Namibia</v>
      </c>
    </row>
    <row r="1658" spans="1:4">
      <c r="A1658" s="18">
        <v>576</v>
      </c>
      <c r="B1658" s="54" t="s">
        <v>608</v>
      </c>
      <c r="C1658" s="58" t="str">
        <f>VLOOKUP(Table4[[#This Row],[iso_code]],iso_code!B:C,2,FALSE)</f>
        <v>ZAF</v>
      </c>
      <c r="D1658" s="18" t="str">
        <f>VLOOKUP(Table4[[#This Row],[iso_code]],iso_code!G:H,2,FALSE)</f>
        <v>South Africa</v>
      </c>
    </row>
    <row r="1659" spans="1:4">
      <c r="A1659" s="18">
        <v>576</v>
      </c>
      <c r="B1659" s="54" t="s">
        <v>737</v>
      </c>
      <c r="C1659" s="58" t="str">
        <f>VLOOKUP(Table4[[#This Row],[iso_code]],iso_code!B:C,2,FALSE)</f>
        <v>ZMB</v>
      </c>
      <c r="D1659" s="18" t="str">
        <f>VLOOKUP(Table4[[#This Row],[iso_code]],iso_code!G:H,2,FALSE)</f>
        <v>Zambia</v>
      </c>
    </row>
    <row r="1660" spans="1:4">
      <c r="A1660" s="18">
        <v>576</v>
      </c>
      <c r="B1660" s="54" t="s">
        <v>2169</v>
      </c>
      <c r="C1660" s="58" t="str">
        <f>VLOOKUP(Table4[[#This Row],[iso_code]],iso_code!B:C,2,FALSE)</f>
        <v>ZWE</v>
      </c>
      <c r="D1660" s="18" t="str">
        <f>VLOOKUP(Table4[[#This Row],[iso_code]],iso_code!G:H,2,FALSE)</f>
        <v>Zimbabwe</v>
      </c>
    </row>
    <row r="1661" spans="1:4">
      <c r="A1661" s="18">
        <v>577</v>
      </c>
      <c r="B1661" s="54" t="s">
        <v>2143</v>
      </c>
      <c r="C1661" s="58" t="str">
        <f>VLOOKUP(Table4[[#This Row],[iso_code]],iso_code!B:C,2,FALSE)</f>
        <v>AGO</v>
      </c>
      <c r="D1661" s="18" t="str">
        <f>VLOOKUP(Table4[[#This Row],[iso_code]],iso_code!G:H,2,FALSE)</f>
        <v>Angola</v>
      </c>
    </row>
    <row r="1662" spans="1:4">
      <c r="A1662" s="18">
        <v>577</v>
      </c>
      <c r="B1662" s="54" t="s">
        <v>2145</v>
      </c>
      <c r="C1662" s="58" t="str">
        <f>VLOOKUP(Table4[[#This Row],[iso_code]],iso_code!B:C,2,FALSE)</f>
        <v>BFA</v>
      </c>
      <c r="D1662" s="18" t="str">
        <f>VLOOKUP(Table4[[#This Row],[iso_code]],iso_code!G:H,2,FALSE)</f>
        <v>Burkina Faso</v>
      </c>
    </row>
    <row r="1663" spans="1:4">
      <c r="A1663" s="18">
        <v>577</v>
      </c>
      <c r="B1663" s="54" t="s">
        <v>2146</v>
      </c>
      <c r="C1663" s="58" t="str">
        <f>VLOOKUP(Table4[[#This Row],[iso_code]],iso_code!B:C,2,FALSE)</f>
        <v>BDI</v>
      </c>
      <c r="D1663" s="18" t="str">
        <f>VLOOKUP(Table4[[#This Row],[iso_code]],iso_code!G:H,2,FALSE)</f>
        <v>Burundi</v>
      </c>
    </row>
    <row r="1664" spans="1:4">
      <c r="A1664" s="18">
        <v>577</v>
      </c>
      <c r="B1664" s="54" t="s">
        <v>2144</v>
      </c>
      <c r="C1664" s="58" t="str">
        <f>VLOOKUP(Table4[[#This Row],[iso_code]],iso_code!B:C,2,FALSE)</f>
        <v>BEN</v>
      </c>
      <c r="D1664" s="18" t="str">
        <f>VLOOKUP(Table4[[#This Row],[iso_code]],iso_code!G:H,2,FALSE)</f>
        <v>Benin</v>
      </c>
    </row>
    <row r="1665" spans="1:4">
      <c r="A1665" s="18">
        <v>577</v>
      </c>
      <c r="B1665" s="54" t="s">
        <v>1787</v>
      </c>
      <c r="C1665" s="58" t="str">
        <f>VLOOKUP(Table4[[#This Row],[iso_code]],iso_code!B:C,2,FALSE)</f>
        <v>BWA</v>
      </c>
      <c r="D1665" s="18" t="str">
        <f>VLOOKUP(Table4[[#This Row],[iso_code]],iso_code!G:H,2,FALSE)</f>
        <v>Botswana</v>
      </c>
    </row>
    <row r="1666" spans="1:4">
      <c r="A1666" s="18">
        <v>577</v>
      </c>
      <c r="B1666" s="54" t="s">
        <v>1976</v>
      </c>
      <c r="C1666" s="58" t="str">
        <f>VLOOKUP(Table4[[#This Row],[iso_code]],iso_code!B:C,2,FALSE)</f>
        <v>COD</v>
      </c>
      <c r="D1666" s="18" t="str">
        <f>VLOOKUP(Table4[[#This Row],[iso_code]],iso_code!G:H,2,FALSE)</f>
        <v>Congo (the Democratic Republic of the)</v>
      </c>
    </row>
    <row r="1667" spans="1:4">
      <c r="A1667" s="18">
        <v>577</v>
      </c>
      <c r="B1667" s="54" t="s">
        <v>1632</v>
      </c>
      <c r="C1667" s="58" t="str">
        <f>VLOOKUP(Table4[[#This Row],[iso_code]],iso_code!B:C,2,FALSE)</f>
        <v>CAF</v>
      </c>
      <c r="D1667" s="18" t="str">
        <f>VLOOKUP(Table4[[#This Row],[iso_code]],iso_code!G:H,2,FALSE)</f>
        <v>Central African Republic (the)</v>
      </c>
    </row>
    <row r="1668" spans="1:4">
      <c r="A1668" s="18">
        <v>577</v>
      </c>
      <c r="B1668" s="54" t="s">
        <v>2149</v>
      </c>
      <c r="C1668" s="58" t="str">
        <f>VLOOKUP(Table4[[#This Row],[iso_code]],iso_code!B:C,2,FALSE)</f>
        <v>COG</v>
      </c>
      <c r="D1668" s="18" t="str">
        <f>VLOOKUP(Table4[[#This Row],[iso_code]],iso_code!G:H,2,FALSE)</f>
        <v>Congo (the)</v>
      </c>
    </row>
    <row r="1669" spans="1:4">
      <c r="A1669" s="18">
        <v>577</v>
      </c>
      <c r="B1669" s="54" t="s">
        <v>2157</v>
      </c>
      <c r="C1669" s="58" t="str">
        <f>VLOOKUP(Table4[[#This Row],[iso_code]],iso_code!B:C,2,FALSE)</f>
        <v>CIV</v>
      </c>
      <c r="D1669" s="18" t="str">
        <f>VLOOKUP(Table4[[#This Row],[iso_code]],iso_code!G:H,2,FALSE)</f>
        <v>Côte d'Ivoire</v>
      </c>
    </row>
    <row r="1670" spans="1:4">
      <c r="A1670" s="18">
        <v>577</v>
      </c>
      <c r="B1670" s="54" t="s">
        <v>285</v>
      </c>
      <c r="C1670" s="58" t="str">
        <f>VLOOKUP(Table4[[#This Row],[iso_code]],iso_code!B:C,2,FALSE)</f>
        <v>CMR</v>
      </c>
      <c r="D1670" s="18" t="str">
        <f>VLOOKUP(Table4[[#This Row],[iso_code]],iso_code!G:H,2,FALSE)</f>
        <v>Cameroon</v>
      </c>
    </row>
    <row r="1671" spans="1:4">
      <c r="A1671" s="18">
        <v>577</v>
      </c>
      <c r="B1671" s="54" t="s">
        <v>1606</v>
      </c>
      <c r="C1671" s="58" t="str">
        <f>VLOOKUP(Table4[[#This Row],[iso_code]],iso_code!B:C,2,FALSE)</f>
        <v>CPV</v>
      </c>
      <c r="D1671" s="18" t="str">
        <f>VLOOKUP(Table4[[#This Row],[iso_code]],iso_code!G:H,2,FALSE)</f>
        <v>Cabo Verde</v>
      </c>
    </row>
    <row r="1672" spans="1:4">
      <c r="A1672" s="18">
        <v>577</v>
      </c>
      <c r="B1672" s="54" t="s">
        <v>2150</v>
      </c>
      <c r="C1672" s="58" t="str">
        <f>VLOOKUP(Table4[[#This Row],[iso_code]],iso_code!B:C,2,FALSE)</f>
        <v>DJI</v>
      </c>
      <c r="D1672" s="18" t="str">
        <f>VLOOKUP(Table4[[#This Row],[iso_code]],iso_code!G:H,2,FALSE)</f>
        <v>Djibouti</v>
      </c>
    </row>
    <row r="1673" spans="1:4">
      <c r="A1673" s="18">
        <v>577</v>
      </c>
      <c r="B1673" s="54" t="s">
        <v>2152</v>
      </c>
      <c r="C1673" s="58" t="str">
        <f>VLOOKUP(Table4[[#This Row],[iso_code]],iso_code!B:C,2,FALSE)</f>
        <v>ERI</v>
      </c>
      <c r="D1673" s="18" t="str">
        <f>VLOOKUP(Table4[[#This Row],[iso_code]],iso_code!G:H,2,FALSE)</f>
        <v>Eritrea</v>
      </c>
    </row>
    <row r="1674" spans="1:4">
      <c r="A1674" s="18">
        <v>577</v>
      </c>
      <c r="B1674" s="54" t="s">
        <v>194</v>
      </c>
      <c r="C1674" s="58" t="str">
        <f>VLOOKUP(Table4[[#This Row],[iso_code]],iso_code!B:C,2,FALSE)</f>
        <v>ETH</v>
      </c>
      <c r="D1674" s="18" t="str">
        <f>VLOOKUP(Table4[[#This Row],[iso_code]],iso_code!G:H,2,FALSE)</f>
        <v>Ethiopia</v>
      </c>
    </row>
    <row r="1675" spans="1:4">
      <c r="A1675" s="18">
        <v>577</v>
      </c>
      <c r="B1675" s="54" t="s">
        <v>2153</v>
      </c>
      <c r="C1675" s="58" t="str">
        <f>VLOOKUP(Table4[[#This Row],[iso_code]],iso_code!B:C,2,FALSE)</f>
        <v>GAB</v>
      </c>
      <c r="D1675" s="18" t="str">
        <f>VLOOKUP(Table4[[#This Row],[iso_code]],iso_code!G:H,2,FALSE)</f>
        <v>Gabon</v>
      </c>
    </row>
    <row r="1676" spans="1:4">
      <c r="A1676" s="18">
        <v>577</v>
      </c>
      <c r="B1676" s="54" t="s">
        <v>250</v>
      </c>
      <c r="C1676" s="58" t="str">
        <f>VLOOKUP(Table4[[#This Row],[iso_code]],iso_code!B:C,2,FALSE)</f>
        <v>GHA</v>
      </c>
      <c r="D1676" s="18" t="str">
        <f>VLOOKUP(Table4[[#This Row],[iso_code]],iso_code!G:H,2,FALSE)</f>
        <v>Ghana</v>
      </c>
    </row>
    <row r="1677" spans="1:4">
      <c r="A1677" s="18">
        <v>577</v>
      </c>
      <c r="B1677" s="54" t="s">
        <v>2154</v>
      </c>
      <c r="C1677" s="58" t="str">
        <f>VLOOKUP(Table4[[#This Row],[iso_code]],iso_code!B:C,2,FALSE)</f>
        <v>GMB</v>
      </c>
      <c r="D1677" s="18" t="str">
        <f>VLOOKUP(Table4[[#This Row],[iso_code]],iso_code!G:H,2,FALSE)</f>
        <v>Gambia (the)</v>
      </c>
    </row>
    <row r="1678" spans="1:4">
      <c r="A1678" s="18">
        <v>577</v>
      </c>
      <c r="B1678" s="54" t="s">
        <v>2155</v>
      </c>
      <c r="C1678" s="58" t="str">
        <f>VLOOKUP(Table4[[#This Row],[iso_code]],iso_code!B:C,2,FALSE)</f>
        <v>GIN</v>
      </c>
      <c r="D1678" s="18" t="str">
        <f>VLOOKUP(Table4[[#This Row],[iso_code]],iso_code!G:H,2,FALSE)</f>
        <v>Guinea</v>
      </c>
    </row>
    <row r="1679" spans="1:4">
      <c r="A1679" s="18">
        <v>577</v>
      </c>
      <c r="B1679" s="54" t="s">
        <v>2151</v>
      </c>
      <c r="C1679" s="58" t="str">
        <f>VLOOKUP(Table4[[#This Row],[iso_code]],iso_code!B:C,2,FALSE)</f>
        <v>GNQ</v>
      </c>
      <c r="D1679" s="18" t="str">
        <f>VLOOKUP(Table4[[#This Row],[iso_code]],iso_code!G:H,2,FALSE)</f>
        <v>Equatorial Guinea</v>
      </c>
    </row>
    <row r="1680" spans="1:4">
      <c r="A1680" s="18">
        <v>577</v>
      </c>
      <c r="B1680" s="54" t="s">
        <v>2156</v>
      </c>
      <c r="C1680" s="58" t="str">
        <f>VLOOKUP(Table4[[#This Row],[iso_code]],iso_code!B:C,2,FALSE)</f>
        <v>GNB</v>
      </c>
      <c r="D1680" s="18" t="str">
        <f>VLOOKUP(Table4[[#This Row],[iso_code]],iso_code!G:H,2,FALSE)</f>
        <v>Guinea-Bissau</v>
      </c>
    </row>
    <row r="1681" spans="1:4">
      <c r="A1681" s="18">
        <v>577</v>
      </c>
      <c r="B1681" s="54" t="s">
        <v>428</v>
      </c>
      <c r="C1681" s="58" t="str">
        <f>VLOOKUP(Table4[[#This Row],[iso_code]],iso_code!B:C,2,FALSE)</f>
        <v>KEN</v>
      </c>
      <c r="D1681" s="18" t="str">
        <f>VLOOKUP(Table4[[#This Row],[iso_code]],iso_code!G:H,2,FALSE)</f>
        <v>Kenya</v>
      </c>
    </row>
    <row r="1682" spans="1:4">
      <c r="A1682" s="18">
        <v>577</v>
      </c>
      <c r="B1682" s="54" t="s">
        <v>2148</v>
      </c>
      <c r="C1682" s="58" t="str">
        <f>VLOOKUP(Table4[[#This Row],[iso_code]],iso_code!B:C,2,FALSE)</f>
        <v>COM</v>
      </c>
      <c r="D1682" s="18" t="str">
        <f>VLOOKUP(Table4[[#This Row],[iso_code]],iso_code!G:H,2,FALSE)</f>
        <v>Comoros (the)</v>
      </c>
    </row>
    <row r="1683" spans="1:4">
      <c r="A1683" s="18">
        <v>577</v>
      </c>
      <c r="B1683" s="54" t="s">
        <v>2159</v>
      </c>
      <c r="C1683" s="58" t="str">
        <f>VLOOKUP(Table4[[#This Row],[iso_code]],iso_code!B:C,2,FALSE)</f>
        <v>LBR</v>
      </c>
      <c r="D1683" s="18" t="str">
        <f>VLOOKUP(Table4[[#This Row],[iso_code]],iso_code!G:H,2,FALSE)</f>
        <v>Liberia</v>
      </c>
    </row>
    <row r="1684" spans="1:4">
      <c r="A1684" s="18">
        <v>577</v>
      </c>
      <c r="B1684" s="54" t="s">
        <v>2158</v>
      </c>
      <c r="C1684" s="58" t="str">
        <f>VLOOKUP(Table4[[#This Row],[iso_code]],iso_code!B:C,2,FALSE)</f>
        <v>LSO</v>
      </c>
      <c r="D1684" s="18" t="str">
        <f>VLOOKUP(Table4[[#This Row],[iso_code]],iso_code!G:H,2,FALSE)</f>
        <v>Lesotho</v>
      </c>
    </row>
    <row r="1685" spans="1:4">
      <c r="A1685" s="18">
        <v>577</v>
      </c>
      <c r="B1685" s="54" t="s">
        <v>2160</v>
      </c>
      <c r="C1685" s="58" t="str">
        <f>VLOOKUP(Table4[[#This Row],[iso_code]],iso_code!B:C,2,FALSE)</f>
        <v>MDG</v>
      </c>
      <c r="D1685" s="18" t="str">
        <f>VLOOKUP(Table4[[#This Row],[iso_code]],iso_code!G:H,2,FALSE)</f>
        <v>Madagascar</v>
      </c>
    </row>
    <row r="1686" spans="1:4">
      <c r="A1686" s="18">
        <v>577</v>
      </c>
      <c r="B1686" s="54" t="s">
        <v>2161</v>
      </c>
      <c r="C1686" s="58" t="str">
        <f>VLOOKUP(Table4[[#This Row],[iso_code]],iso_code!B:C,2,FALSE)</f>
        <v>MLI</v>
      </c>
      <c r="D1686" s="18" t="str">
        <f>VLOOKUP(Table4[[#This Row],[iso_code]],iso_code!G:H,2,FALSE)</f>
        <v>Mali</v>
      </c>
    </row>
    <row r="1687" spans="1:4">
      <c r="A1687" s="18">
        <v>577</v>
      </c>
      <c r="B1687" s="54" t="s">
        <v>2062</v>
      </c>
      <c r="C1687" s="58" t="str">
        <f>VLOOKUP(Table4[[#This Row],[iso_code]],iso_code!B:C,2,FALSE)</f>
        <v>MRT</v>
      </c>
      <c r="D1687" s="18" t="str">
        <f>VLOOKUP(Table4[[#This Row],[iso_code]],iso_code!G:H,2,FALSE)</f>
        <v>Mauritania</v>
      </c>
    </row>
    <row r="1688" spans="1:4">
      <c r="A1688" s="18">
        <v>577</v>
      </c>
      <c r="B1688" s="54" t="s">
        <v>953</v>
      </c>
      <c r="C1688" s="58" t="str">
        <f>VLOOKUP(Table4[[#This Row],[iso_code]],iso_code!B:C,2,FALSE)</f>
        <v>MUS</v>
      </c>
      <c r="D1688" s="18" t="str">
        <f>VLOOKUP(Table4[[#This Row],[iso_code]],iso_code!G:H,2,FALSE)</f>
        <v>Mauritius</v>
      </c>
    </row>
    <row r="1689" spans="1:4">
      <c r="A1689" s="18">
        <v>577</v>
      </c>
      <c r="B1689" s="54" t="s">
        <v>1147</v>
      </c>
      <c r="C1689" s="58" t="str">
        <f>VLOOKUP(Table4[[#This Row],[iso_code]],iso_code!B:C,2,FALSE)</f>
        <v>MWI</v>
      </c>
      <c r="D1689" s="18" t="str">
        <f>VLOOKUP(Table4[[#This Row],[iso_code]],iso_code!G:H,2,FALSE)</f>
        <v>Malawi</v>
      </c>
    </row>
    <row r="1690" spans="1:4">
      <c r="A1690" s="18">
        <v>577</v>
      </c>
      <c r="B1690" s="54" t="s">
        <v>1431</v>
      </c>
      <c r="C1690" s="58" t="str">
        <f>VLOOKUP(Table4[[#This Row],[iso_code]],iso_code!B:C,2,FALSE)</f>
        <v>MOZ</v>
      </c>
      <c r="D1690" s="18" t="str">
        <f>VLOOKUP(Table4[[#This Row],[iso_code]],iso_code!G:H,2,FALSE)</f>
        <v>Mozambique</v>
      </c>
    </row>
    <row r="1691" spans="1:4">
      <c r="A1691" s="18">
        <v>577</v>
      </c>
      <c r="B1691" s="54" t="s">
        <v>2022</v>
      </c>
      <c r="C1691" s="58" t="str">
        <f>VLOOKUP(Table4[[#This Row],[iso_code]],iso_code!B:C,2,FALSE)</f>
        <v>NAM</v>
      </c>
      <c r="D1691" s="18" t="str">
        <f>VLOOKUP(Table4[[#This Row],[iso_code]],iso_code!G:H,2,FALSE)</f>
        <v>Namibia</v>
      </c>
    </row>
    <row r="1692" spans="1:4">
      <c r="A1692" s="18">
        <v>577</v>
      </c>
      <c r="B1692" s="54" t="s">
        <v>988</v>
      </c>
      <c r="C1692" s="58" t="str">
        <f>VLOOKUP(Table4[[#This Row],[iso_code]],iso_code!B:C,2,FALSE)</f>
        <v>NER</v>
      </c>
      <c r="D1692" s="18" t="str">
        <f>VLOOKUP(Table4[[#This Row],[iso_code]],iso_code!G:H,2,FALSE)</f>
        <v>Niger (the)</v>
      </c>
    </row>
    <row r="1693" spans="1:4">
      <c r="A1693" s="18">
        <v>577</v>
      </c>
      <c r="B1693" s="54" t="s">
        <v>1215</v>
      </c>
      <c r="C1693" s="58" t="str">
        <f>VLOOKUP(Table4[[#This Row],[iso_code]],iso_code!B:C,2,FALSE)</f>
        <v>NGA</v>
      </c>
      <c r="D1693" s="18" t="str">
        <f>VLOOKUP(Table4[[#This Row],[iso_code]],iso_code!G:H,2,FALSE)</f>
        <v>Nigeria</v>
      </c>
    </row>
    <row r="1694" spans="1:4">
      <c r="A1694" s="18">
        <v>577</v>
      </c>
      <c r="B1694" s="54" t="s">
        <v>2162</v>
      </c>
      <c r="C1694" s="58" t="str">
        <f>VLOOKUP(Table4[[#This Row],[iso_code]],iso_code!B:C,2,FALSE)</f>
        <v>RWA</v>
      </c>
      <c r="D1694" s="18" t="str">
        <f>VLOOKUP(Table4[[#This Row],[iso_code]],iso_code!G:H,2,FALSE)</f>
        <v>Rwanda</v>
      </c>
    </row>
    <row r="1695" spans="1:4">
      <c r="A1695" s="18">
        <v>577</v>
      </c>
      <c r="B1695" s="54" t="s">
        <v>2164</v>
      </c>
      <c r="C1695" s="58" t="str">
        <f>VLOOKUP(Table4[[#This Row],[iso_code]],iso_code!B:C,2,FALSE)</f>
        <v>SYC</v>
      </c>
      <c r="D1695" s="18" t="str">
        <f>VLOOKUP(Table4[[#This Row],[iso_code]],iso_code!G:H,2,FALSE)</f>
        <v>Seychelles</v>
      </c>
    </row>
    <row r="1696" spans="1:4">
      <c r="A1696" s="18">
        <v>577</v>
      </c>
      <c r="B1696" s="54" t="s">
        <v>2167</v>
      </c>
      <c r="C1696" s="58" t="str">
        <f>VLOOKUP(Table4[[#This Row],[iso_code]],iso_code!B:C,2,FALSE)</f>
        <v>SDN</v>
      </c>
      <c r="D1696" s="18" t="str">
        <f>VLOOKUP(Table4[[#This Row],[iso_code]],iso_code!G:H,2,FALSE)</f>
        <v>Sudan (the)</v>
      </c>
    </row>
    <row r="1697" spans="1:4">
      <c r="A1697" s="18">
        <v>577</v>
      </c>
      <c r="B1697" s="54" t="s">
        <v>2046</v>
      </c>
      <c r="C1697" s="58" t="str">
        <f>VLOOKUP(Table4[[#This Row],[iso_code]],iso_code!B:C,2,FALSE)</f>
        <v>SLE</v>
      </c>
      <c r="D1697" s="18" t="str">
        <f>VLOOKUP(Table4[[#This Row],[iso_code]],iso_code!G:H,2,FALSE)</f>
        <v>Sierra Leone</v>
      </c>
    </row>
    <row r="1698" spans="1:4">
      <c r="A1698" s="18">
        <v>577</v>
      </c>
      <c r="B1698" s="54" t="s">
        <v>1657</v>
      </c>
      <c r="C1698" s="58" t="str">
        <f>VLOOKUP(Table4[[#This Row],[iso_code]],iso_code!B:C,2,FALSE)</f>
        <v>SEN</v>
      </c>
      <c r="D1698" s="18" t="str">
        <f>VLOOKUP(Table4[[#This Row],[iso_code]],iso_code!G:H,2,FALSE)</f>
        <v>Senegal</v>
      </c>
    </row>
    <row r="1699" spans="1:4">
      <c r="A1699" s="18">
        <v>577</v>
      </c>
      <c r="B1699" s="54" t="s">
        <v>2165</v>
      </c>
      <c r="C1699" s="58" t="str">
        <f>VLOOKUP(Table4[[#This Row],[iso_code]],iso_code!B:C,2,FALSE)</f>
        <v>SOM</v>
      </c>
      <c r="D1699" s="18" t="str">
        <f>VLOOKUP(Table4[[#This Row],[iso_code]],iso_code!G:H,2,FALSE)</f>
        <v>Somalia</v>
      </c>
    </row>
    <row r="1700" spans="1:4">
      <c r="A1700" s="18">
        <v>577</v>
      </c>
      <c r="B1700" s="54" t="s">
        <v>2166</v>
      </c>
      <c r="C1700" s="58" t="str">
        <f>VLOOKUP(Table4[[#This Row],[iso_code]],iso_code!B:C,2,FALSE)</f>
        <v>SSD</v>
      </c>
      <c r="D1700" s="18" t="str">
        <f>VLOOKUP(Table4[[#This Row],[iso_code]],iso_code!G:H,2,FALSE)</f>
        <v>South Sudan</v>
      </c>
    </row>
    <row r="1701" spans="1:4">
      <c r="A1701" s="18">
        <v>577</v>
      </c>
      <c r="B1701" s="54" t="s">
        <v>2163</v>
      </c>
      <c r="C1701" s="58" t="str">
        <f>VLOOKUP(Table4[[#This Row],[iso_code]],iso_code!B:C,2,FALSE)</f>
        <v>STP</v>
      </c>
      <c r="D1701" s="18" t="str">
        <f>VLOOKUP(Table4[[#This Row],[iso_code]],iso_code!G:H,2,FALSE)</f>
        <v>Sao Tome and Principe</v>
      </c>
    </row>
    <row r="1702" spans="1:4">
      <c r="A1702" s="18">
        <v>577</v>
      </c>
      <c r="B1702" s="54" t="s">
        <v>2168</v>
      </c>
      <c r="C1702" s="58" t="str">
        <f>VLOOKUP(Table4[[#This Row],[iso_code]],iso_code!B:C,2,FALSE)</f>
        <v>SWZ</v>
      </c>
      <c r="D1702" s="18" t="str">
        <f>VLOOKUP(Table4[[#This Row],[iso_code]],iso_code!G:H,2,FALSE)</f>
        <v>Eswatini</v>
      </c>
    </row>
    <row r="1703" spans="1:4">
      <c r="A1703" s="18">
        <v>577</v>
      </c>
      <c r="B1703" s="54" t="s">
        <v>2147</v>
      </c>
      <c r="C1703" s="58" t="str">
        <f>VLOOKUP(Table4[[#This Row],[iso_code]],iso_code!B:C,2,FALSE)</f>
        <v>TCD</v>
      </c>
      <c r="D1703" s="18" t="str">
        <f>VLOOKUP(Table4[[#This Row],[iso_code]],iso_code!G:H,2,FALSE)</f>
        <v>Chad</v>
      </c>
    </row>
    <row r="1704" spans="1:4">
      <c r="A1704" s="18">
        <v>577</v>
      </c>
      <c r="B1704" s="54" t="s">
        <v>1968</v>
      </c>
      <c r="C1704" s="58" t="str">
        <f>VLOOKUP(Table4[[#This Row],[iso_code]],iso_code!B:C,2,FALSE)</f>
        <v>TGO</v>
      </c>
      <c r="D1704" s="18" t="str">
        <f>VLOOKUP(Table4[[#This Row],[iso_code]],iso_code!G:H,2,FALSE)</f>
        <v>Togo</v>
      </c>
    </row>
    <row r="1705" spans="1:4">
      <c r="A1705" s="18">
        <v>577</v>
      </c>
      <c r="B1705" s="54" t="s">
        <v>842</v>
      </c>
      <c r="C1705" s="58" t="str">
        <f>VLOOKUP(Table4[[#This Row],[iso_code]],iso_code!B:C,2,FALSE)</f>
        <v>TZA</v>
      </c>
      <c r="D1705" s="18" t="str">
        <f>VLOOKUP(Table4[[#This Row],[iso_code]],iso_code!G:H,2,FALSE)</f>
        <v>Tanzania, United Republic of</v>
      </c>
    </row>
    <row r="1706" spans="1:4">
      <c r="A1706" s="18">
        <v>577</v>
      </c>
      <c r="B1706" s="54" t="s">
        <v>1443</v>
      </c>
      <c r="C1706" s="58" t="str">
        <f>VLOOKUP(Table4[[#This Row],[iso_code]],iso_code!B:C,2,FALSE)</f>
        <v>UGA</v>
      </c>
      <c r="D1706" s="18" t="str">
        <f>VLOOKUP(Table4[[#This Row],[iso_code]],iso_code!G:H,2,FALSE)</f>
        <v>Uganda</v>
      </c>
    </row>
    <row r="1707" spans="1:4">
      <c r="A1707" s="18">
        <v>577</v>
      </c>
      <c r="B1707" s="54" t="s">
        <v>608</v>
      </c>
      <c r="C1707" s="58" t="str">
        <f>VLOOKUP(Table4[[#This Row],[iso_code]],iso_code!B:C,2,FALSE)</f>
        <v>ZAF</v>
      </c>
      <c r="D1707" s="18" t="str">
        <f>VLOOKUP(Table4[[#This Row],[iso_code]],iso_code!G:H,2,FALSE)</f>
        <v>South Africa</v>
      </c>
    </row>
    <row r="1708" spans="1:4">
      <c r="A1708" s="18">
        <v>577</v>
      </c>
      <c r="B1708" s="54" t="s">
        <v>737</v>
      </c>
      <c r="C1708" s="58" t="str">
        <f>VLOOKUP(Table4[[#This Row],[iso_code]],iso_code!B:C,2,FALSE)</f>
        <v>ZMB</v>
      </c>
      <c r="D1708" s="18" t="str">
        <f>VLOOKUP(Table4[[#This Row],[iso_code]],iso_code!G:H,2,FALSE)</f>
        <v>Zambia</v>
      </c>
    </row>
    <row r="1709" spans="1:4">
      <c r="A1709" s="18">
        <v>577</v>
      </c>
      <c r="B1709" s="54" t="s">
        <v>2169</v>
      </c>
      <c r="C1709" s="58" t="str">
        <f>VLOOKUP(Table4[[#This Row],[iso_code]],iso_code!B:C,2,FALSE)</f>
        <v>ZWE</v>
      </c>
      <c r="D1709" s="18" t="str">
        <f>VLOOKUP(Table4[[#This Row],[iso_code]],iso_code!G:H,2,FALSE)</f>
        <v>Zimbabwe</v>
      </c>
    </row>
    <row r="1710" spans="1:4">
      <c r="A1710" s="18">
        <v>578</v>
      </c>
      <c r="B1710" s="54" t="s">
        <v>1147</v>
      </c>
      <c r="C1710" s="58" t="str">
        <f>VLOOKUP(Table4[[#This Row],[iso_code]],iso_code!B:C,2,FALSE)</f>
        <v>MWI</v>
      </c>
      <c r="D1710" s="18" t="str">
        <f>VLOOKUP(Table4[[#This Row],[iso_code]],iso_code!G:H,2,FALSE)</f>
        <v>Malawi</v>
      </c>
    </row>
    <row r="1711" spans="1:4">
      <c r="A1711" s="18">
        <v>579</v>
      </c>
      <c r="B1711" s="54" t="s">
        <v>428</v>
      </c>
      <c r="C1711" s="58" t="str">
        <f>VLOOKUP(Table4[[#This Row],[iso_code]],iso_code!B:C,2,FALSE)</f>
        <v>KEN</v>
      </c>
      <c r="D1711" s="18" t="str">
        <f>VLOOKUP(Table4[[#This Row],[iso_code]],iso_code!G:H,2,FALSE)</f>
        <v>Kenya</v>
      </c>
    </row>
    <row r="1712" spans="1:4">
      <c r="A1712" s="18">
        <v>580</v>
      </c>
      <c r="B1712" s="54" t="s">
        <v>1215</v>
      </c>
      <c r="C1712" s="58" t="str">
        <f>VLOOKUP(Table4[[#This Row],[iso_code]],iso_code!B:C,2,FALSE)</f>
        <v>NGA</v>
      </c>
      <c r="D1712" s="18" t="str">
        <f>VLOOKUP(Table4[[#This Row],[iso_code]],iso_code!G:H,2,FALSE)</f>
        <v>Nigeria</v>
      </c>
    </row>
    <row r="1713" spans="1:4">
      <c r="A1713" s="18">
        <v>581</v>
      </c>
      <c r="B1713" s="54" t="s">
        <v>250</v>
      </c>
      <c r="C1713" s="58" t="str">
        <f>VLOOKUP(Table4[[#This Row],[iso_code]],iso_code!B:C,2,FALSE)</f>
        <v>GHA</v>
      </c>
      <c r="D1713" s="18" t="str">
        <f>VLOOKUP(Table4[[#This Row],[iso_code]],iso_code!G:H,2,FALSE)</f>
        <v>Ghana</v>
      </c>
    </row>
    <row r="1714" spans="1:4">
      <c r="A1714" s="18">
        <v>582</v>
      </c>
      <c r="B1714" s="54" t="s">
        <v>250</v>
      </c>
      <c r="C1714" s="58" t="str">
        <f>VLOOKUP(Table4[[#This Row],[iso_code]],iso_code!B:C,2,FALSE)</f>
        <v>GHA</v>
      </c>
      <c r="D1714" s="18" t="str">
        <f>VLOOKUP(Table4[[#This Row],[iso_code]],iso_code!G:H,2,FALSE)</f>
        <v>Ghana</v>
      </c>
    </row>
    <row r="1715" spans="1:4">
      <c r="A1715" s="18">
        <v>583</v>
      </c>
      <c r="B1715" s="54" t="s">
        <v>935</v>
      </c>
      <c r="C1715" s="58" t="str">
        <f>VLOOKUP(Table4[[#This Row],[iso_code]],iso_code!B:C,2,FALSE)</f>
        <v>TUN</v>
      </c>
      <c r="D1715" s="18" t="str">
        <f>VLOOKUP(Table4[[#This Row],[iso_code]],iso_code!G:H,2,FALSE)</f>
        <v>Tunisia</v>
      </c>
    </row>
    <row r="1716" spans="1:4">
      <c r="A1716" s="18">
        <v>584</v>
      </c>
      <c r="B1716" s="54" t="s">
        <v>194</v>
      </c>
      <c r="C1716" s="58" t="str">
        <f>VLOOKUP(Table4[[#This Row],[iso_code]],iso_code!B:C,2,FALSE)</f>
        <v>ETH</v>
      </c>
      <c r="D1716" s="18" t="str">
        <f>VLOOKUP(Table4[[#This Row],[iso_code]],iso_code!G:H,2,FALSE)</f>
        <v>Ethiopia</v>
      </c>
    </row>
    <row r="1717" spans="1:4">
      <c r="A1717" s="18">
        <v>585</v>
      </c>
      <c r="B1717" s="54" t="s">
        <v>1606</v>
      </c>
      <c r="C1717" s="58" t="str">
        <f>VLOOKUP(Table4[[#This Row],[iso_code]],iso_code!B:C,2,FALSE)</f>
        <v>CPV</v>
      </c>
      <c r="D1717" s="18" t="str">
        <f>VLOOKUP(Table4[[#This Row],[iso_code]],iso_code!G:H,2,FALSE)</f>
        <v>Cabo Verde</v>
      </c>
    </row>
    <row r="1718" spans="1:4">
      <c r="A1718" s="18">
        <v>586</v>
      </c>
      <c r="B1718" s="54" t="s">
        <v>428</v>
      </c>
      <c r="C1718" s="58" t="str">
        <f>VLOOKUP(Table4[[#This Row],[iso_code]],iso_code!B:C,2,FALSE)</f>
        <v>KEN</v>
      </c>
      <c r="D1718" s="18" t="str">
        <f>VLOOKUP(Table4[[#This Row],[iso_code]],iso_code!G:H,2,FALSE)</f>
        <v>Kenya</v>
      </c>
    </row>
    <row r="1719" spans="1:4">
      <c r="A1719" s="18">
        <v>587</v>
      </c>
      <c r="B1719" s="54" t="s">
        <v>840</v>
      </c>
      <c r="C1719" s="58" t="str">
        <f>VLOOKUP(Table4[[#This Row],[iso_code]],iso_code!B:C,2,FALSE)</f>
        <v>EGY</v>
      </c>
      <c r="D1719" s="18" t="str">
        <f>VLOOKUP(Table4[[#This Row],[iso_code]],iso_code!G:H,2,FALSE)</f>
        <v>Egypt</v>
      </c>
    </row>
    <row r="1720" spans="1:4">
      <c r="A1720" s="18">
        <v>588</v>
      </c>
      <c r="B1720" s="54" t="s">
        <v>250</v>
      </c>
      <c r="C1720" s="58" t="str">
        <f>VLOOKUP(Table4[[#This Row],[iso_code]],iso_code!B:C,2,FALSE)</f>
        <v>GHA</v>
      </c>
      <c r="D1720" s="18" t="str">
        <f>VLOOKUP(Table4[[#This Row],[iso_code]],iso_code!G:H,2,FALSE)</f>
        <v>Ghana</v>
      </c>
    </row>
    <row r="1721" spans="1:4">
      <c r="A1721" s="18">
        <v>589</v>
      </c>
      <c r="B1721" s="54" t="s">
        <v>2145</v>
      </c>
      <c r="C1721" s="58" t="str">
        <f>VLOOKUP(Table4[[#This Row],[iso_code]],iso_code!B:C,2,FALSE)</f>
        <v>BFA</v>
      </c>
      <c r="D1721" s="18" t="str">
        <f>VLOOKUP(Table4[[#This Row],[iso_code]],iso_code!G:H,2,FALSE)</f>
        <v>Burkina Faso</v>
      </c>
    </row>
    <row r="1722" spans="1:4">
      <c r="A1722" s="18">
        <v>590</v>
      </c>
      <c r="B1722" s="54" t="s">
        <v>842</v>
      </c>
      <c r="C1722" s="58" t="str">
        <f>VLOOKUP(Table4[[#This Row],[iso_code]],iso_code!B:C,2,FALSE)</f>
        <v>TZA</v>
      </c>
      <c r="D1722" s="18" t="str">
        <f>VLOOKUP(Table4[[#This Row],[iso_code]],iso_code!G:H,2,FALSE)</f>
        <v>Tanzania, United Republic of</v>
      </c>
    </row>
    <row r="1723" spans="1:4">
      <c r="A1723" s="18">
        <v>591</v>
      </c>
      <c r="B1723" s="54" t="s">
        <v>1976</v>
      </c>
      <c r="C1723" s="58" t="str">
        <f>VLOOKUP(Table4[[#This Row],[iso_code]],iso_code!B:C,2,FALSE)</f>
        <v>COD</v>
      </c>
      <c r="D1723" s="18" t="str">
        <f>VLOOKUP(Table4[[#This Row],[iso_code]],iso_code!G:H,2,FALSE)</f>
        <v>Congo (the Democratic Republic of the)</v>
      </c>
    </row>
    <row r="1724" spans="1:4">
      <c r="A1724" s="18">
        <v>592</v>
      </c>
      <c r="B1724" s="54" t="s">
        <v>1431</v>
      </c>
      <c r="C1724" s="58" t="str">
        <f>VLOOKUP(Table4[[#This Row],[iso_code]],iso_code!B:C,2,FALSE)</f>
        <v>MOZ</v>
      </c>
      <c r="D1724" s="18" t="str">
        <f>VLOOKUP(Table4[[#This Row],[iso_code]],iso_code!G:H,2,FALSE)</f>
        <v>Mozambique</v>
      </c>
    </row>
    <row r="1725" spans="1:4">
      <c r="A1725" s="18">
        <v>593</v>
      </c>
      <c r="B1725" s="54" t="s">
        <v>1215</v>
      </c>
      <c r="C1725" s="58" t="str">
        <f>VLOOKUP(Table4[[#This Row],[iso_code]],iso_code!B:C,2,FALSE)</f>
        <v>NGA</v>
      </c>
      <c r="D1725" s="18" t="str">
        <f>VLOOKUP(Table4[[#This Row],[iso_code]],iso_code!G:H,2,FALSE)</f>
        <v>Nigeria</v>
      </c>
    </row>
    <row r="1726" spans="1:4">
      <c r="A1726" s="18">
        <v>594</v>
      </c>
      <c r="B1726" s="54" t="s">
        <v>790</v>
      </c>
      <c r="C1726" s="58" t="str">
        <f>VLOOKUP(Table4[[#This Row],[iso_code]],iso_code!B:C,2,FALSE)</f>
        <v>DZA</v>
      </c>
      <c r="D1726" s="18" t="str">
        <f>VLOOKUP(Table4[[#This Row],[iso_code]],iso_code!G:H,2,FALSE)</f>
        <v>Algeria</v>
      </c>
    </row>
    <row r="1727" spans="1:4">
      <c r="A1727" s="18">
        <v>595</v>
      </c>
      <c r="B1727" s="54" t="s">
        <v>842</v>
      </c>
      <c r="C1727" s="58" t="str">
        <f>VLOOKUP(Table4[[#This Row],[iso_code]],iso_code!B:C,2,FALSE)</f>
        <v>TZA</v>
      </c>
      <c r="D1727" s="18" t="str">
        <f>VLOOKUP(Table4[[#This Row],[iso_code]],iso_code!G:H,2,FALSE)</f>
        <v>Tanzania, United Republic of</v>
      </c>
    </row>
    <row r="1728" spans="1:4">
      <c r="A1728" s="18">
        <v>596</v>
      </c>
      <c r="B1728" s="54" t="s">
        <v>935</v>
      </c>
      <c r="C1728" s="58" t="str">
        <f>VLOOKUP(Table4[[#This Row],[iso_code]],iso_code!B:C,2,FALSE)</f>
        <v>TUN</v>
      </c>
      <c r="D1728" s="18" t="str">
        <f>VLOOKUP(Table4[[#This Row],[iso_code]],iso_code!G:H,2,FALSE)</f>
        <v>Tunisia</v>
      </c>
    </row>
    <row r="1729" spans="1:4">
      <c r="A1729" s="18">
        <v>597</v>
      </c>
      <c r="B1729" s="54" t="s">
        <v>285</v>
      </c>
      <c r="C1729" s="58" t="str">
        <f>VLOOKUP(Table4[[#This Row],[iso_code]],iso_code!B:C,2,FALSE)</f>
        <v>CMR</v>
      </c>
      <c r="D1729" s="18" t="str">
        <f>VLOOKUP(Table4[[#This Row],[iso_code]],iso_code!G:H,2,FALSE)</f>
        <v>Cameroon</v>
      </c>
    </row>
    <row r="1730" spans="1:4">
      <c r="A1730" s="18">
        <v>598</v>
      </c>
      <c r="B1730" s="54" t="s">
        <v>790</v>
      </c>
      <c r="C1730" s="58" t="str">
        <f>VLOOKUP(Table4[[#This Row],[iso_code]],iso_code!B:C,2,FALSE)</f>
        <v>DZA</v>
      </c>
      <c r="D1730" s="18" t="str">
        <f>VLOOKUP(Table4[[#This Row],[iso_code]],iso_code!G:H,2,FALSE)</f>
        <v>Algeria</v>
      </c>
    </row>
    <row r="1731" spans="1:4">
      <c r="A1731" s="18">
        <v>599</v>
      </c>
      <c r="B1731" s="54" t="s">
        <v>790</v>
      </c>
      <c r="C1731" s="58" t="str">
        <f>VLOOKUP(Table4[[#This Row],[iso_code]],iso_code!B:C,2,FALSE)</f>
        <v>DZA</v>
      </c>
      <c r="D1731" s="18" t="str">
        <f>VLOOKUP(Table4[[#This Row],[iso_code]],iso_code!G:H,2,FALSE)</f>
        <v>Algeria</v>
      </c>
    </row>
    <row r="1732" spans="1:4">
      <c r="A1732" s="18">
        <v>600</v>
      </c>
      <c r="B1732" s="54" t="s">
        <v>2144</v>
      </c>
      <c r="C1732" s="58" t="str">
        <f>VLOOKUP(Table4[[#This Row],[iso_code]],iso_code!B:C,2,FALSE)</f>
        <v>BEN</v>
      </c>
      <c r="D1732" s="18" t="str">
        <f>VLOOKUP(Table4[[#This Row],[iso_code]],iso_code!G:H,2,FALSE)</f>
        <v>Benin</v>
      </c>
    </row>
    <row r="1733" spans="1:4">
      <c r="A1733" s="18">
        <v>600</v>
      </c>
      <c r="B1733" s="54" t="s">
        <v>2145</v>
      </c>
      <c r="C1733" s="58" t="str">
        <f>VLOOKUP(Table4[[#This Row],[iso_code]],iso_code!B:C,2,FALSE)</f>
        <v>BFA</v>
      </c>
      <c r="D1733" s="18" t="str">
        <f>VLOOKUP(Table4[[#This Row],[iso_code]],iso_code!G:H,2,FALSE)</f>
        <v>Burkina Faso</v>
      </c>
    </row>
    <row r="1734" spans="1:4">
      <c r="A1734" s="18">
        <v>600</v>
      </c>
      <c r="B1734" s="54" t="s">
        <v>2157</v>
      </c>
      <c r="C1734" s="58" t="str">
        <f>VLOOKUP(Table4[[#This Row],[iso_code]],iso_code!B:C,2,FALSE)</f>
        <v>CIV</v>
      </c>
      <c r="D1734" s="18" t="str">
        <f>VLOOKUP(Table4[[#This Row],[iso_code]],iso_code!G:H,2,FALSE)</f>
        <v>Côte d'Ivoire</v>
      </c>
    </row>
    <row r="1735" spans="1:4">
      <c r="A1735" s="18">
        <v>600</v>
      </c>
      <c r="B1735" s="54" t="s">
        <v>2154</v>
      </c>
      <c r="C1735" s="58" t="str">
        <f>VLOOKUP(Table4[[#This Row],[iso_code]],iso_code!B:C,2,FALSE)</f>
        <v>GMB</v>
      </c>
      <c r="D1735" s="18" t="str">
        <f>VLOOKUP(Table4[[#This Row],[iso_code]],iso_code!G:H,2,FALSE)</f>
        <v>Gambia (the)</v>
      </c>
    </row>
    <row r="1736" spans="1:4">
      <c r="A1736" s="18">
        <v>600</v>
      </c>
      <c r="B1736" s="54" t="s">
        <v>250</v>
      </c>
      <c r="C1736" s="58" t="str">
        <f>VLOOKUP(Table4[[#This Row],[iso_code]],iso_code!B:C,2,FALSE)</f>
        <v>GHA</v>
      </c>
      <c r="D1736" s="18" t="str">
        <f>VLOOKUP(Table4[[#This Row],[iso_code]],iso_code!G:H,2,FALSE)</f>
        <v>Ghana</v>
      </c>
    </row>
    <row r="1737" spans="1:4">
      <c r="A1737" s="18">
        <v>600</v>
      </c>
      <c r="B1737" s="54" t="s">
        <v>2155</v>
      </c>
      <c r="C1737" s="58" t="str">
        <f>VLOOKUP(Table4[[#This Row],[iso_code]],iso_code!B:C,2,FALSE)</f>
        <v>GIN</v>
      </c>
      <c r="D1737" s="18" t="str">
        <f>VLOOKUP(Table4[[#This Row],[iso_code]],iso_code!G:H,2,FALSE)</f>
        <v>Guinea</v>
      </c>
    </row>
    <row r="1738" spans="1:4">
      <c r="A1738" s="18">
        <v>600</v>
      </c>
      <c r="B1738" s="54" t="s">
        <v>2156</v>
      </c>
      <c r="C1738" s="58" t="str">
        <f>VLOOKUP(Table4[[#This Row],[iso_code]],iso_code!B:C,2,FALSE)</f>
        <v>GNB</v>
      </c>
      <c r="D1738" s="18" t="str">
        <f>VLOOKUP(Table4[[#This Row],[iso_code]],iso_code!G:H,2,FALSE)</f>
        <v>Guinea-Bissau</v>
      </c>
    </row>
    <row r="1739" spans="1:4">
      <c r="A1739" s="18">
        <v>600</v>
      </c>
      <c r="B1739" s="54" t="s">
        <v>2159</v>
      </c>
      <c r="C1739" s="58" t="str">
        <f>VLOOKUP(Table4[[#This Row],[iso_code]],iso_code!B:C,2,FALSE)</f>
        <v>LBR</v>
      </c>
      <c r="D1739" s="18" t="str">
        <f>VLOOKUP(Table4[[#This Row],[iso_code]],iso_code!G:H,2,FALSE)</f>
        <v>Liberia</v>
      </c>
    </row>
    <row r="1740" spans="1:4">
      <c r="A1740" s="18">
        <v>600</v>
      </c>
      <c r="B1740" s="54" t="s">
        <v>2161</v>
      </c>
      <c r="C1740" s="58" t="str">
        <f>VLOOKUP(Table4[[#This Row],[iso_code]],iso_code!B:C,2,FALSE)</f>
        <v>MLI</v>
      </c>
      <c r="D1740" s="18" t="str">
        <f>VLOOKUP(Table4[[#This Row],[iso_code]],iso_code!G:H,2,FALSE)</f>
        <v>Mali</v>
      </c>
    </row>
    <row r="1741" spans="1:4">
      <c r="A1741" s="18">
        <v>600</v>
      </c>
      <c r="B1741" s="54" t="s">
        <v>988</v>
      </c>
      <c r="C1741" s="58" t="str">
        <f>VLOOKUP(Table4[[#This Row],[iso_code]],iso_code!B:C,2,FALSE)</f>
        <v>NER</v>
      </c>
      <c r="D1741" s="18" t="str">
        <f>VLOOKUP(Table4[[#This Row],[iso_code]],iso_code!G:H,2,FALSE)</f>
        <v>Niger (the)</v>
      </c>
    </row>
    <row r="1742" spans="1:4">
      <c r="A1742" s="18">
        <v>600</v>
      </c>
      <c r="B1742" s="54" t="s">
        <v>1215</v>
      </c>
      <c r="C1742" s="58" t="str">
        <f>VLOOKUP(Table4[[#This Row],[iso_code]],iso_code!B:C,2,FALSE)</f>
        <v>NGA</v>
      </c>
      <c r="D1742" s="18" t="str">
        <f>VLOOKUP(Table4[[#This Row],[iso_code]],iso_code!G:H,2,FALSE)</f>
        <v>Nigeria</v>
      </c>
    </row>
    <row r="1743" spans="1:4">
      <c r="A1743" s="18">
        <v>600</v>
      </c>
      <c r="B1743" s="54" t="s">
        <v>1657</v>
      </c>
      <c r="C1743" s="58" t="str">
        <f>VLOOKUP(Table4[[#This Row],[iso_code]],iso_code!B:C,2,FALSE)</f>
        <v>SEN</v>
      </c>
      <c r="D1743" s="18" t="str">
        <f>VLOOKUP(Table4[[#This Row],[iso_code]],iso_code!G:H,2,FALSE)</f>
        <v>Senegal</v>
      </c>
    </row>
    <row r="1744" spans="1:4">
      <c r="A1744" s="18">
        <v>600</v>
      </c>
      <c r="B1744" s="54" t="s">
        <v>2046</v>
      </c>
      <c r="C1744" s="58" t="str">
        <f>VLOOKUP(Table4[[#This Row],[iso_code]],iso_code!B:C,2,FALSE)</f>
        <v>SLE</v>
      </c>
      <c r="D1744" s="18" t="str">
        <f>VLOOKUP(Table4[[#This Row],[iso_code]],iso_code!G:H,2,FALSE)</f>
        <v>Sierra Leone</v>
      </c>
    </row>
    <row r="1745" spans="1:4">
      <c r="A1745" s="18">
        <v>600</v>
      </c>
      <c r="B1745" s="54" t="s">
        <v>1968</v>
      </c>
      <c r="C1745" s="58" t="str">
        <f>VLOOKUP(Table4[[#This Row],[iso_code]],iso_code!B:C,2,FALSE)</f>
        <v>TGO</v>
      </c>
      <c r="D1745" s="18" t="str">
        <f>VLOOKUP(Table4[[#This Row],[iso_code]],iso_code!G:H,2,FALSE)</f>
        <v>Togo</v>
      </c>
    </row>
    <row r="1746" spans="1:4">
      <c r="A1746" s="18">
        <v>601</v>
      </c>
      <c r="B1746" s="54" t="s">
        <v>428</v>
      </c>
      <c r="C1746" s="58" t="str">
        <f>VLOOKUP(Table4[[#This Row],[iso_code]],iso_code!B:C,2,FALSE)</f>
        <v>KEN</v>
      </c>
      <c r="D1746" s="18" t="str">
        <f>VLOOKUP(Table4[[#This Row],[iso_code]],iso_code!G:H,2,FALSE)</f>
        <v>Kenya</v>
      </c>
    </row>
    <row r="1747" spans="1:4">
      <c r="A1747" s="18">
        <v>602</v>
      </c>
      <c r="B1747" s="54" t="s">
        <v>1215</v>
      </c>
      <c r="C1747" s="58" t="str">
        <f>VLOOKUP(Table4[[#This Row],[iso_code]],iso_code!B:C,2,FALSE)</f>
        <v>NGA</v>
      </c>
      <c r="D1747" s="18" t="str">
        <f>VLOOKUP(Table4[[#This Row],[iso_code]],iso_code!G:H,2,FALSE)</f>
        <v>Nigeria</v>
      </c>
    </row>
    <row r="1748" spans="1:4">
      <c r="A1748" s="18">
        <v>603</v>
      </c>
      <c r="B1748" s="54" t="s">
        <v>2154</v>
      </c>
      <c r="C1748" s="58" t="str">
        <f>VLOOKUP(Table4[[#This Row],[iso_code]],iso_code!B:C,2,FALSE)</f>
        <v>GMB</v>
      </c>
      <c r="D1748" s="18" t="str">
        <f>VLOOKUP(Table4[[#This Row],[iso_code]],iso_code!G:H,2,FALSE)</f>
        <v>Gambia (the)</v>
      </c>
    </row>
    <row r="1749" spans="1:4">
      <c r="A1749" s="18">
        <v>604</v>
      </c>
      <c r="B1749" s="54" t="s">
        <v>194</v>
      </c>
      <c r="C1749" s="58" t="str">
        <f>VLOOKUP(Table4[[#This Row],[iso_code]],iso_code!B:C,2,FALSE)</f>
        <v>ETH</v>
      </c>
      <c r="D1749" s="18" t="str">
        <f>VLOOKUP(Table4[[#This Row],[iso_code]],iso_code!G:H,2,FALSE)</f>
        <v>Ethiopia</v>
      </c>
    </row>
    <row r="1750" spans="1:4">
      <c r="A1750" s="18">
        <v>605</v>
      </c>
      <c r="B1750" s="54" t="s">
        <v>840</v>
      </c>
      <c r="C1750" s="58" t="str">
        <f>VLOOKUP(Table4[[#This Row],[iso_code]],iso_code!B:C,2,FALSE)</f>
        <v>EGY</v>
      </c>
      <c r="D1750" s="18" t="str">
        <f>VLOOKUP(Table4[[#This Row],[iso_code]],iso_code!G:H,2,FALSE)</f>
        <v>Egypt</v>
      </c>
    </row>
    <row r="1751" spans="1:4">
      <c r="A1751" s="18">
        <v>605</v>
      </c>
      <c r="B1751" s="54" t="s">
        <v>194</v>
      </c>
      <c r="C1751" s="58" t="str">
        <f>VLOOKUP(Table4[[#This Row],[iso_code]],iso_code!B:C,2,FALSE)</f>
        <v>ETH</v>
      </c>
      <c r="D1751" s="18" t="str">
        <f>VLOOKUP(Table4[[#This Row],[iso_code]],iso_code!G:H,2,FALSE)</f>
        <v>Ethiopia</v>
      </c>
    </row>
    <row r="1752" spans="1:4">
      <c r="A1752" s="18">
        <v>605</v>
      </c>
      <c r="B1752" s="54" t="s">
        <v>2167</v>
      </c>
      <c r="C1752" s="58" t="str">
        <f>VLOOKUP(Table4[[#This Row],[iso_code]],iso_code!B:C,2,FALSE)</f>
        <v>SDN</v>
      </c>
      <c r="D1752" s="18" t="str">
        <f>VLOOKUP(Table4[[#This Row],[iso_code]],iso_code!G:H,2,FALSE)</f>
        <v>Sudan (the)</v>
      </c>
    </row>
    <row r="1753" spans="1:4">
      <c r="A1753" s="18">
        <v>606</v>
      </c>
      <c r="B1753" s="54" t="s">
        <v>2161</v>
      </c>
      <c r="C1753" s="58" t="str">
        <f>VLOOKUP(Table4[[#This Row],[iso_code]],iso_code!B:C,2,FALSE)</f>
        <v>MLI</v>
      </c>
      <c r="D1753" s="18" t="str">
        <f>VLOOKUP(Table4[[#This Row],[iso_code]],iso_code!G:H,2,FALSE)</f>
        <v>Mali</v>
      </c>
    </row>
    <row r="1754" spans="1:4">
      <c r="A1754" s="18">
        <v>607</v>
      </c>
      <c r="B1754" s="54" t="s">
        <v>194</v>
      </c>
      <c r="C1754" s="58" t="str">
        <f>VLOOKUP(Table4[[#This Row],[iso_code]],iso_code!B:C,2,FALSE)</f>
        <v>ETH</v>
      </c>
      <c r="D1754" s="18" t="str">
        <f>VLOOKUP(Table4[[#This Row],[iso_code]],iso_code!G:H,2,FALSE)</f>
        <v>Ethiopia</v>
      </c>
    </row>
    <row r="1755" spans="1:4">
      <c r="A1755" s="18">
        <v>608</v>
      </c>
      <c r="B1755" s="54" t="s">
        <v>194</v>
      </c>
      <c r="C1755" s="58" t="str">
        <f>VLOOKUP(Table4[[#This Row],[iso_code]],iso_code!B:C,2,FALSE)</f>
        <v>ETH</v>
      </c>
      <c r="D1755" s="18" t="str">
        <f>VLOOKUP(Table4[[#This Row],[iso_code]],iso_code!G:H,2,FALSE)</f>
        <v>Ethiopia</v>
      </c>
    </row>
    <row r="1756" spans="1:4">
      <c r="A1756" s="18">
        <v>609</v>
      </c>
      <c r="B1756" s="54" t="s">
        <v>2046</v>
      </c>
      <c r="C1756" s="58" t="str">
        <f>VLOOKUP(Table4[[#This Row],[iso_code]],iso_code!B:C,2,FALSE)</f>
        <v>SLE</v>
      </c>
      <c r="D1756" s="18" t="str">
        <f>VLOOKUP(Table4[[#This Row],[iso_code]],iso_code!G:H,2,FALSE)</f>
        <v>Sierra Leone</v>
      </c>
    </row>
    <row r="1757" spans="1:4">
      <c r="A1757" s="18">
        <v>610</v>
      </c>
      <c r="B1757" s="54" t="s">
        <v>2046</v>
      </c>
      <c r="C1757" s="58" t="str">
        <f>VLOOKUP(Table4[[#This Row],[iso_code]],iso_code!B:C,2,FALSE)</f>
        <v>SLE</v>
      </c>
      <c r="D1757" s="18" t="str">
        <f>VLOOKUP(Table4[[#This Row],[iso_code]],iso_code!G:H,2,FALSE)</f>
        <v>Sierra Leone</v>
      </c>
    </row>
    <row r="1758" spans="1:4">
      <c r="A1758" s="18">
        <v>611</v>
      </c>
      <c r="B1758" s="54" t="s">
        <v>194</v>
      </c>
      <c r="C1758" s="58" t="str">
        <f>VLOOKUP(Table4[[#This Row],[iso_code]],iso_code!B:C,2,FALSE)</f>
        <v>ETH</v>
      </c>
      <c r="D1758" s="18" t="str">
        <f>VLOOKUP(Table4[[#This Row],[iso_code]],iso_code!G:H,2,FALSE)</f>
        <v>Ethiopia</v>
      </c>
    </row>
    <row r="1759" spans="1:4">
      <c r="A1759" s="18">
        <v>612</v>
      </c>
      <c r="B1759" s="54" t="s">
        <v>840</v>
      </c>
      <c r="C1759" s="58" t="str">
        <f>VLOOKUP(Table4[[#This Row],[iso_code]],iso_code!B:C,2,FALSE)</f>
        <v>EGY</v>
      </c>
      <c r="D1759" s="18" t="str">
        <f>VLOOKUP(Table4[[#This Row],[iso_code]],iso_code!G:H,2,FALSE)</f>
        <v>Egypt</v>
      </c>
    </row>
    <row r="1760" spans="1:4">
      <c r="A1760" s="18">
        <v>613</v>
      </c>
      <c r="B1760" s="54" t="s">
        <v>840</v>
      </c>
      <c r="C1760" s="58" t="str">
        <f>VLOOKUP(Table4[[#This Row],[iso_code]],iso_code!B:C,2,FALSE)</f>
        <v>EGY</v>
      </c>
      <c r="D1760" s="18" t="str">
        <f>VLOOKUP(Table4[[#This Row],[iso_code]],iso_code!G:H,2,FALSE)</f>
        <v>Egypt</v>
      </c>
    </row>
    <row r="1761" spans="1:4">
      <c r="A1761" s="18">
        <v>614</v>
      </c>
      <c r="B1761" s="54" t="s">
        <v>1215</v>
      </c>
      <c r="C1761" s="58" t="str">
        <f>VLOOKUP(Table4[[#This Row],[iso_code]],iso_code!B:C,2,FALSE)</f>
        <v>NGA</v>
      </c>
      <c r="D1761" s="18" t="str">
        <f>VLOOKUP(Table4[[#This Row],[iso_code]],iso_code!G:H,2,FALSE)</f>
        <v>Nigeria</v>
      </c>
    </row>
    <row r="1762" spans="1:4">
      <c r="A1762" s="18">
        <v>615</v>
      </c>
      <c r="B1762" s="54" t="s">
        <v>2150</v>
      </c>
      <c r="C1762" s="58" t="str">
        <f>VLOOKUP(Table4[[#This Row],[iso_code]],iso_code!B:C,2,FALSE)</f>
        <v>DJI</v>
      </c>
      <c r="D1762" s="18" t="str">
        <f>VLOOKUP(Table4[[#This Row],[iso_code]],iso_code!G:H,2,FALSE)</f>
        <v>Djibouti</v>
      </c>
    </row>
    <row r="1763" spans="1:4">
      <c r="A1763" s="18">
        <v>616</v>
      </c>
      <c r="B1763" s="54" t="s">
        <v>1657</v>
      </c>
      <c r="C1763" s="58" t="str">
        <f>VLOOKUP(Table4[[#This Row],[iso_code]],iso_code!B:C,2,FALSE)</f>
        <v>SEN</v>
      </c>
      <c r="D1763" s="18" t="str">
        <f>VLOOKUP(Table4[[#This Row],[iso_code]],iso_code!G:H,2,FALSE)</f>
        <v>Senegal</v>
      </c>
    </row>
    <row r="1764" spans="1:4">
      <c r="A1764" s="18">
        <v>617</v>
      </c>
      <c r="B1764" s="54" t="s">
        <v>1443</v>
      </c>
      <c r="C1764" s="58" t="str">
        <f>VLOOKUP(Table4[[#This Row],[iso_code]],iso_code!B:C,2,FALSE)</f>
        <v>UGA</v>
      </c>
      <c r="D1764" s="18" t="str">
        <f>VLOOKUP(Table4[[#This Row],[iso_code]],iso_code!G:H,2,FALSE)</f>
        <v>Uganda</v>
      </c>
    </row>
    <row r="1765" spans="1:4">
      <c r="A1765" s="18">
        <v>618</v>
      </c>
      <c r="B1765" s="54" t="s">
        <v>509</v>
      </c>
      <c r="C1765" s="58" t="str">
        <f>VLOOKUP(Table4[[#This Row],[iso_code]],iso_code!B:C,2,FALSE)</f>
        <v>MAR</v>
      </c>
      <c r="D1765" s="18" t="str">
        <f>VLOOKUP(Table4[[#This Row],[iso_code]],iso_code!G:H,2,FALSE)</f>
        <v>Morocco</v>
      </c>
    </row>
    <row r="1766" spans="1:4">
      <c r="A1766" s="18">
        <v>619</v>
      </c>
      <c r="B1766" s="54" t="s">
        <v>1215</v>
      </c>
      <c r="C1766" s="58" t="str">
        <f>VLOOKUP(Table4[[#This Row],[iso_code]],iso_code!B:C,2,FALSE)</f>
        <v>NGA</v>
      </c>
      <c r="D1766" s="18" t="str">
        <f>VLOOKUP(Table4[[#This Row],[iso_code]],iso_code!G:H,2,FALSE)</f>
        <v>Nigeria</v>
      </c>
    </row>
    <row r="1767" spans="1:4">
      <c r="A1767" s="18">
        <v>620</v>
      </c>
      <c r="B1767" s="54" t="s">
        <v>790</v>
      </c>
      <c r="C1767" s="58" t="str">
        <f>VLOOKUP(Table4[[#This Row],[iso_code]],iso_code!B:C,2,FALSE)</f>
        <v>DZA</v>
      </c>
      <c r="D1767" s="18" t="str">
        <f>VLOOKUP(Table4[[#This Row],[iso_code]],iso_code!G:H,2,FALSE)</f>
        <v>Algeria</v>
      </c>
    </row>
    <row r="1768" spans="1:4">
      <c r="A1768" s="18">
        <v>620</v>
      </c>
      <c r="B1768" s="54" t="s">
        <v>2143</v>
      </c>
      <c r="C1768" s="58" t="str">
        <f>VLOOKUP(Table4[[#This Row],[iso_code]],iso_code!B:C,2,FALSE)</f>
        <v>AGO</v>
      </c>
      <c r="D1768" s="18" t="str">
        <f>VLOOKUP(Table4[[#This Row],[iso_code]],iso_code!G:H,2,FALSE)</f>
        <v>Angola</v>
      </c>
    </row>
    <row r="1769" spans="1:4">
      <c r="A1769" s="18">
        <v>620</v>
      </c>
      <c r="B1769" s="54" t="s">
        <v>2144</v>
      </c>
      <c r="C1769" s="58" t="str">
        <f>VLOOKUP(Table4[[#This Row],[iso_code]],iso_code!B:C,2,FALSE)</f>
        <v>BEN</v>
      </c>
      <c r="D1769" s="18" t="str">
        <f>VLOOKUP(Table4[[#This Row],[iso_code]],iso_code!G:H,2,FALSE)</f>
        <v>Benin</v>
      </c>
    </row>
    <row r="1770" spans="1:4">
      <c r="A1770" s="18">
        <v>620</v>
      </c>
      <c r="B1770" s="54" t="s">
        <v>2145</v>
      </c>
      <c r="C1770" s="58" t="str">
        <f>VLOOKUP(Table4[[#This Row],[iso_code]],iso_code!B:C,2,FALSE)</f>
        <v>BFA</v>
      </c>
      <c r="D1770" s="18" t="str">
        <f>VLOOKUP(Table4[[#This Row],[iso_code]],iso_code!G:H,2,FALSE)</f>
        <v>Burkina Faso</v>
      </c>
    </row>
    <row r="1771" spans="1:4">
      <c r="A1771" s="18">
        <v>620</v>
      </c>
      <c r="B1771" s="54" t="s">
        <v>1606</v>
      </c>
      <c r="C1771" s="58" t="str">
        <f>VLOOKUP(Table4[[#This Row],[iso_code]],iso_code!B:C,2,FALSE)</f>
        <v>CPV</v>
      </c>
      <c r="D1771" s="18" t="str">
        <f>VLOOKUP(Table4[[#This Row],[iso_code]],iso_code!G:H,2,FALSE)</f>
        <v>Cabo Verde</v>
      </c>
    </row>
    <row r="1772" spans="1:4">
      <c r="A1772" s="18">
        <v>620</v>
      </c>
      <c r="B1772" s="54" t="s">
        <v>2147</v>
      </c>
      <c r="C1772" s="58" t="str">
        <f>VLOOKUP(Table4[[#This Row],[iso_code]],iso_code!B:C,2,FALSE)</f>
        <v>TCD</v>
      </c>
      <c r="D1772" s="18" t="str">
        <f>VLOOKUP(Table4[[#This Row],[iso_code]],iso_code!G:H,2,FALSE)</f>
        <v>Chad</v>
      </c>
    </row>
    <row r="1773" spans="1:4">
      <c r="A1773" s="18">
        <v>620</v>
      </c>
      <c r="B1773" s="54" t="s">
        <v>2149</v>
      </c>
      <c r="C1773" s="58" t="str">
        <f>VLOOKUP(Table4[[#This Row],[iso_code]],iso_code!B:C,2,FALSE)</f>
        <v>COG</v>
      </c>
      <c r="D1773" s="18" t="str">
        <f>VLOOKUP(Table4[[#This Row],[iso_code]],iso_code!G:H,2,FALSE)</f>
        <v>Congo (the)</v>
      </c>
    </row>
    <row r="1774" spans="1:4">
      <c r="A1774" s="18">
        <v>620</v>
      </c>
      <c r="B1774" s="54" t="s">
        <v>2150</v>
      </c>
      <c r="C1774" s="58" t="str">
        <f>VLOOKUP(Table4[[#This Row],[iso_code]],iso_code!B:C,2,FALSE)</f>
        <v>DJI</v>
      </c>
      <c r="D1774" s="18" t="str">
        <f>VLOOKUP(Table4[[#This Row],[iso_code]],iso_code!G:H,2,FALSE)</f>
        <v>Djibouti</v>
      </c>
    </row>
    <row r="1775" spans="1:4">
      <c r="A1775" s="18">
        <v>620</v>
      </c>
      <c r="B1775" s="54" t="s">
        <v>840</v>
      </c>
      <c r="C1775" s="58" t="str">
        <f>VLOOKUP(Table4[[#This Row],[iso_code]],iso_code!B:C,2,FALSE)</f>
        <v>EGY</v>
      </c>
      <c r="D1775" s="18" t="str">
        <f>VLOOKUP(Table4[[#This Row],[iso_code]],iso_code!G:H,2,FALSE)</f>
        <v>Egypt</v>
      </c>
    </row>
    <row r="1776" spans="1:4">
      <c r="A1776" s="18">
        <v>620</v>
      </c>
      <c r="B1776" s="54" t="s">
        <v>2152</v>
      </c>
      <c r="C1776" s="58" t="str">
        <f>VLOOKUP(Table4[[#This Row],[iso_code]],iso_code!B:C,2,FALSE)</f>
        <v>ERI</v>
      </c>
      <c r="D1776" s="18" t="str">
        <f>VLOOKUP(Table4[[#This Row],[iso_code]],iso_code!G:H,2,FALSE)</f>
        <v>Eritrea</v>
      </c>
    </row>
    <row r="1777" spans="1:4">
      <c r="A1777" s="18">
        <v>620</v>
      </c>
      <c r="B1777" s="54" t="s">
        <v>194</v>
      </c>
      <c r="C1777" s="58" t="str">
        <f>VLOOKUP(Table4[[#This Row],[iso_code]],iso_code!B:C,2,FALSE)</f>
        <v>ETH</v>
      </c>
      <c r="D1777" s="18" t="str">
        <f>VLOOKUP(Table4[[#This Row],[iso_code]],iso_code!G:H,2,FALSE)</f>
        <v>Ethiopia</v>
      </c>
    </row>
    <row r="1778" spans="1:4">
      <c r="A1778" s="18">
        <v>620</v>
      </c>
      <c r="B1778" s="54" t="s">
        <v>2154</v>
      </c>
      <c r="C1778" s="58" t="str">
        <f>VLOOKUP(Table4[[#This Row],[iso_code]],iso_code!B:C,2,FALSE)</f>
        <v>GMB</v>
      </c>
      <c r="D1778" s="18" t="str">
        <f>VLOOKUP(Table4[[#This Row],[iso_code]],iso_code!G:H,2,FALSE)</f>
        <v>Gambia (the)</v>
      </c>
    </row>
    <row r="1779" spans="1:4">
      <c r="A1779" s="18">
        <v>620</v>
      </c>
      <c r="B1779" s="54" t="s">
        <v>2155</v>
      </c>
      <c r="C1779" s="58" t="str">
        <f>VLOOKUP(Table4[[#This Row],[iso_code]],iso_code!B:C,2,FALSE)</f>
        <v>GIN</v>
      </c>
      <c r="D1779" s="18" t="str">
        <f>VLOOKUP(Table4[[#This Row],[iso_code]],iso_code!G:H,2,FALSE)</f>
        <v>Guinea</v>
      </c>
    </row>
    <row r="1780" spans="1:4">
      <c r="A1780" s="18">
        <v>620</v>
      </c>
      <c r="B1780" s="54" t="s">
        <v>428</v>
      </c>
      <c r="C1780" s="58" t="str">
        <f>VLOOKUP(Table4[[#This Row],[iso_code]],iso_code!B:C,2,FALSE)</f>
        <v>KEN</v>
      </c>
      <c r="D1780" s="18" t="str">
        <f>VLOOKUP(Table4[[#This Row],[iso_code]],iso_code!G:H,2,FALSE)</f>
        <v>Kenya</v>
      </c>
    </row>
    <row r="1781" spans="1:4">
      <c r="A1781" s="18">
        <v>620</v>
      </c>
      <c r="B1781" s="54" t="s">
        <v>2158</v>
      </c>
      <c r="C1781" s="58" t="str">
        <f>VLOOKUP(Table4[[#This Row],[iso_code]],iso_code!B:C,2,FALSE)</f>
        <v>LSO</v>
      </c>
      <c r="D1781" s="18" t="str">
        <f>VLOOKUP(Table4[[#This Row],[iso_code]],iso_code!G:H,2,FALSE)</f>
        <v>Lesotho</v>
      </c>
    </row>
    <row r="1782" spans="1:4">
      <c r="A1782" s="18">
        <v>620</v>
      </c>
      <c r="B1782" s="54" t="s">
        <v>1147</v>
      </c>
      <c r="C1782" s="58" t="str">
        <f>VLOOKUP(Table4[[#This Row],[iso_code]],iso_code!B:C,2,FALSE)</f>
        <v>MWI</v>
      </c>
      <c r="D1782" s="18" t="str">
        <f>VLOOKUP(Table4[[#This Row],[iso_code]],iso_code!G:H,2,FALSE)</f>
        <v>Malawi</v>
      </c>
    </row>
    <row r="1783" spans="1:4">
      <c r="A1783" s="18">
        <v>620</v>
      </c>
      <c r="B1783" s="54" t="s">
        <v>2062</v>
      </c>
      <c r="C1783" s="58" t="str">
        <f>VLOOKUP(Table4[[#This Row],[iso_code]],iso_code!B:C,2,FALSE)</f>
        <v>MRT</v>
      </c>
      <c r="D1783" s="18" t="str">
        <f>VLOOKUP(Table4[[#This Row],[iso_code]],iso_code!G:H,2,FALSE)</f>
        <v>Mauritania</v>
      </c>
    </row>
    <row r="1784" spans="1:4">
      <c r="A1784" s="18">
        <v>620</v>
      </c>
      <c r="B1784" s="54" t="s">
        <v>509</v>
      </c>
      <c r="C1784" s="58" t="str">
        <f>VLOOKUP(Table4[[#This Row],[iso_code]],iso_code!B:C,2,FALSE)</f>
        <v>MAR</v>
      </c>
      <c r="D1784" s="18" t="str">
        <f>VLOOKUP(Table4[[#This Row],[iso_code]],iso_code!G:H,2,FALSE)</f>
        <v>Morocco</v>
      </c>
    </row>
    <row r="1785" spans="1:4">
      <c r="A1785" s="18">
        <v>620</v>
      </c>
      <c r="B1785" s="54" t="s">
        <v>988</v>
      </c>
      <c r="C1785" s="58" t="str">
        <f>VLOOKUP(Table4[[#This Row],[iso_code]],iso_code!B:C,2,FALSE)</f>
        <v>NER</v>
      </c>
      <c r="D1785" s="18" t="str">
        <f>VLOOKUP(Table4[[#This Row],[iso_code]],iso_code!G:H,2,FALSE)</f>
        <v>Niger (the)</v>
      </c>
    </row>
    <row r="1786" spans="1:4">
      <c r="A1786" s="18">
        <v>620</v>
      </c>
      <c r="B1786" s="54" t="s">
        <v>1215</v>
      </c>
      <c r="C1786" s="58" t="str">
        <f>VLOOKUP(Table4[[#This Row],[iso_code]],iso_code!B:C,2,FALSE)</f>
        <v>NGA</v>
      </c>
      <c r="D1786" s="18" t="str">
        <f>VLOOKUP(Table4[[#This Row],[iso_code]],iso_code!G:H,2,FALSE)</f>
        <v>Nigeria</v>
      </c>
    </row>
    <row r="1787" spans="1:4">
      <c r="A1787" s="18">
        <v>620</v>
      </c>
      <c r="B1787" s="54" t="s">
        <v>1657</v>
      </c>
      <c r="C1787" s="58" t="str">
        <f>VLOOKUP(Table4[[#This Row],[iso_code]],iso_code!B:C,2,FALSE)</f>
        <v>SEN</v>
      </c>
      <c r="D1787" s="18" t="str">
        <f>VLOOKUP(Table4[[#This Row],[iso_code]],iso_code!G:H,2,FALSE)</f>
        <v>Senegal</v>
      </c>
    </row>
    <row r="1788" spans="1:4">
      <c r="A1788" s="18">
        <v>620</v>
      </c>
      <c r="B1788" s="54" t="s">
        <v>2164</v>
      </c>
      <c r="C1788" s="58" t="str">
        <f>VLOOKUP(Table4[[#This Row],[iso_code]],iso_code!B:C,2,FALSE)</f>
        <v>SYC</v>
      </c>
      <c r="D1788" s="18" t="str">
        <f>VLOOKUP(Table4[[#This Row],[iso_code]],iso_code!G:H,2,FALSE)</f>
        <v>Seychelles</v>
      </c>
    </row>
    <row r="1789" spans="1:4">
      <c r="A1789" s="18">
        <v>620</v>
      </c>
      <c r="B1789" s="54" t="s">
        <v>2165</v>
      </c>
      <c r="C1789" s="58" t="str">
        <f>VLOOKUP(Table4[[#This Row],[iso_code]],iso_code!B:C,2,FALSE)</f>
        <v>SOM</v>
      </c>
      <c r="D1789" s="18" t="str">
        <f>VLOOKUP(Table4[[#This Row],[iso_code]],iso_code!G:H,2,FALSE)</f>
        <v>Somalia</v>
      </c>
    </row>
    <row r="1790" spans="1:4">
      <c r="A1790" s="18">
        <v>620</v>
      </c>
      <c r="B1790" s="54" t="s">
        <v>608</v>
      </c>
      <c r="C1790" s="58" t="str">
        <f>VLOOKUP(Table4[[#This Row],[iso_code]],iso_code!B:C,2,FALSE)</f>
        <v>ZAF</v>
      </c>
      <c r="D1790" s="18" t="str">
        <f>VLOOKUP(Table4[[#This Row],[iso_code]],iso_code!G:H,2,FALSE)</f>
        <v>South Africa</v>
      </c>
    </row>
    <row r="1791" spans="1:4">
      <c r="A1791" s="18">
        <v>620</v>
      </c>
      <c r="B1791" s="54" t="s">
        <v>842</v>
      </c>
      <c r="C1791" s="58" t="str">
        <f>VLOOKUP(Table4[[#This Row],[iso_code]],iso_code!B:C,2,FALSE)</f>
        <v>TZA</v>
      </c>
      <c r="D1791" s="18" t="str">
        <f>VLOOKUP(Table4[[#This Row],[iso_code]],iso_code!G:H,2,FALSE)</f>
        <v>Tanzania, United Republic of</v>
      </c>
    </row>
    <row r="1792" spans="1:4">
      <c r="A1792" s="18">
        <v>620</v>
      </c>
      <c r="B1792" s="54" t="s">
        <v>935</v>
      </c>
      <c r="C1792" s="58" t="str">
        <f>VLOOKUP(Table4[[#This Row],[iso_code]],iso_code!B:C,2,FALSE)</f>
        <v>TUN</v>
      </c>
      <c r="D1792" s="18" t="str">
        <f>VLOOKUP(Table4[[#This Row],[iso_code]],iso_code!G:H,2,FALSE)</f>
        <v>Tunisia</v>
      </c>
    </row>
    <row r="1793" spans="1:4">
      <c r="A1793" s="18">
        <v>620</v>
      </c>
      <c r="B1793" s="54" t="s">
        <v>1443</v>
      </c>
      <c r="C1793" s="58" t="str">
        <f>VLOOKUP(Table4[[#This Row],[iso_code]],iso_code!B:C,2,FALSE)</f>
        <v>UGA</v>
      </c>
      <c r="D1793" s="18" t="str">
        <f>VLOOKUP(Table4[[#This Row],[iso_code]],iso_code!G:H,2,FALSE)</f>
        <v>Uganda</v>
      </c>
    </row>
    <row r="1794" spans="1:4">
      <c r="A1794" s="18">
        <v>620</v>
      </c>
      <c r="B1794" s="54" t="s">
        <v>2169</v>
      </c>
      <c r="C1794" s="58" t="str">
        <f>VLOOKUP(Table4[[#This Row],[iso_code]],iso_code!B:C,2,FALSE)</f>
        <v>ZWE</v>
      </c>
      <c r="D1794" s="18" t="str">
        <f>VLOOKUP(Table4[[#This Row],[iso_code]],iso_code!G:H,2,FALSE)</f>
        <v>Zimbabwe</v>
      </c>
    </row>
    <row r="1795" spans="1:4">
      <c r="A1795" s="18">
        <v>621</v>
      </c>
      <c r="B1795" s="54" t="s">
        <v>194</v>
      </c>
      <c r="C1795" s="58" t="str">
        <f>VLOOKUP(Table4[[#This Row],[iso_code]],iso_code!B:C,2,FALSE)</f>
        <v>ETH</v>
      </c>
      <c r="D1795" s="18" t="str">
        <f>VLOOKUP(Table4[[#This Row],[iso_code]],iso_code!G:H,2,FALSE)</f>
        <v>Ethiopia</v>
      </c>
    </row>
    <row r="1796" spans="1:4">
      <c r="A1796" s="18">
        <v>622</v>
      </c>
      <c r="B1796" s="54" t="s">
        <v>1443</v>
      </c>
      <c r="C1796" s="58" t="str">
        <f>VLOOKUP(Table4[[#This Row],[iso_code]],iso_code!B:C,2,FALSE)</f>
        <v>UGA</v>
      </c>
      <c r="D1796" s="18" t="str">
        <f>VLOOKUP(Table4[[#This Row],[iso_code]],iso_code!G:H,2,FALSE)</f>
        <v>Uganda</v>
      </c>
    </row>
    <row r="1797" spans="1:4">
      <c r="A1797" s="18">
        <v>623</v>
      </c>
      <c r="B1797" s="54" t="s">
        <v>428</v>
      </c>
      <c r="C1797" s="58" t="str">
        <f>VLOOKUP(Table4[[#This Row],[iso_code]],iso_code!B:C,2,FALSE)</f>
        <v>KEN</v>
      </c>
      <c r="D1797" s="18" t="str">
        <f>VLOOKUP(Table4[[#This Row],[iso_code]],iso_code!G:H,2,FALSE)</f>
        <v>Kenya</v>
      </c>
    </row>
    <row r="1798" spans="1:4">
      <c r="A1798" s="18">
        <v>624</v>
      </c>
      <c r="B1798" s="54" t="s">
        <v>1215</v>
      </c>
      <c r="C1798" s="18" t="str">
        <f>VLOOKUP(Table4[[#This Row],[iso_code]],iso_code!B:C,2,FALSE)</f>
        <v>NGA</v>
      </c>
      <c r="D1798" s="18" t="str">
        <f>VLOOKUP(Table4[[#This Row],[iso_code]],iso_code!G:H,2,FALSE)</f>
        <v>Nigeria</v>
      </c>
    </row>
    <row r="1799" spans="1:4">
      <c r="A1799" s="18">
        <v>625</v>
      </c>
      <c r="B1799" s="54" t="s">
        <v>2148</v>
      </c>
      <c r="C1799" s="18" t="str">
        <f>VLOOKUP(Table4[[#This Row],[iso_code]],iso_code!B:C,2,FALSE)</f>
        <v>COM</v>
      </c>
      <c r="D1799" s="18" t="str">
        <f>VLOOKUP(Table4[[#This Row],[iso_code]],iso_code!G:H,2,FALSE)</f>
        <v>Comoros (the)</v>
      </c>
    </row>
    <row r="1800" spans="1:4">
      <c r="A1800" s="18">
        <v>626</v>
      </c>
      <c r="B1800" s="54" t="s">
        <v>1215</v>
      </c>
      <c r="C1800" s="18" t="str">
        <f>VLOOKUP(Table4[[#This Row],[iso_code]],iso_code!B:C,2,FALSE)</f>
        <v>NGA</v>
      </c>
      <c r="D1800" s="18" t="str">
        <f>VLOOKUP(Table4[[#This Row],[iso_code]],iso_code!G:H,2,FALSE)</f>
        <v>Nigeria</v>
      </c>
    </row>
    <row r="1801" spans="1:4">
      <c r="A1801" s="18">
        <v>627</v>
      </c>
      <c r="B1801" s="54" t="s">
        <v>1215</v>
      </c>
      <c r="C1801" s="18" t="str">
        <f>VLOOKUP(Table4[[#This Row],[iso_code]],iso_code!B:C,2,FALSE)</f>
        <v>NGA</v>
      </c>
      <c r="D1801" s="18" t="str">
        <f>VLOOKUP(Table4[[#This Row],[iso_code]],iso_code!G:H,2,FALSE)</f>
        <v>Nigeria</v>
      </c>
    </row>
    <row r="1802" spans="1:4">
      <c r="A1802" s="18">
        <v>628</v>
      </c>
      <c r="B1802" s="54" t="s">
        <v>953</v>
      </c>
      <c r="C1802" s="18" t="str">
        <f>VLOOKUP(Table4[[#This Row],[iso_code]],iso_code!B:C,2,FALSE)</f>
        <v>MUS</v>
      </c>
      <c r="D1802" s="18" t="str">
        <f>VLOOKUP(Table4[[#This Row],[iso_code]],iso_code!G:H,2,FALSE)</f>
        <v>Mauritius</v>
      </c>
    </row>
    <row r="1803" spans="1:4">
      <c r="A1803" s="18">
        <v>629</v>
      </c>
      <c r="B1803" s="54" t="s">
        <v>250</v>
      </c>
      <c r="C1803" s="18" t="str">
        <f>VLOOKUP(Table4[[#This Row],[iso_code]],iso_code!B:C,2,FALSE)</f>
        <v>GHA</v>
      </c>
      <c r="D1803" s="18" t="str">
        <f>VLOOKUP(Table4[[#This Row],[iso_code]],iso_code!G:H,2,FALSE)</f>
        <v>Ghana</v>
      </c>
    </row>
    <row r="1804" spans="1:4">
      <c r="A1804" s="18">
        <v>630</v>
      </c>
      <c r="B1804" s="54" t="s">
        <v>1976</v>
      </c>
      <c r="C1804" s="18" t="str">
        <f>VLOOKUP(Table4[[#This Row],[iso_code]],iso_code!B:C,2,FALSE)</f>
        <v>COD</v>
      </c>
      <c r="D1804" s="18" t="str">
        <f>VLOOKUP(Table4[[#This Row],[iso_code]],iso_code!G:H,2,FALSE)</f>
        <v>Congo (the Democratic Republic of the)</v>
      </c>
    </row>
    <row r="1805" spans="1:4">
      <c r="A1805" s="18">
        <v>631</v>
      </c>
      <c r="B1805" s="54" t="s">
        <v>250</v>
      </c>
      <c r="C1805" s="18" t="str">
        <f>VLOOKUP(Table4[[#This Row],[iso_code]],iso_code!B:C,2,FALSE)</f>
        <v>GHA</v>
      </c>
      <c r="D1805" s="18" t="str">
        <f>VLOOKUP(Table4[[#This Row],[iso_code]],iso_code!G:H,2,FALSE)</f>
        <v>Ghana</v>
      </c>
    </row>
    <row r="1806" spans="1:4">
      <c r="A1806" s="18">
        <v>632</v>
      </c>
      <c r="B1806" s="54" t="s">
        <v>1215</v>
      </c>
      <c r="C1806" s="18" t="str">
        <f>VLOOKUP(Table4[[#This Row],[iso_code]],iso_code!B:C,2,FALSE)</f>
        <v>NGA</v>
      </c>
      <c r="D1806" s="18" t="str">
        <f>VLOOKUP(Table4[[#This Row],[iso_code]],iso_code!G:H,2,FALSE)</f>
        <v>Nigeria</v>
      </c>
    </row>
    <row r="1807" spans="1:4">
      <c r="A1807" s="18">
        <v>633</v>
      </c>
      <c r="B1807" s="54" t="s">
        <v>509</v>
      </c>
      <c r="C1807" s="18" t="str">
        <f>VLOOKUP(Table4[[#This Row],[iso_code]],iso_code!B:C,2,FALSE)</f>
        <v>MAR</v>
      </c>
      <c r="D1807" s="18" t="str">
        <f>VLOOKUP(Table4[[#This Row],[iso_code]],iso_code!G:H,2,FALSE)</f>
        <v>Morocco</v>
      </c>
    </row>
    <row r="1808" spans="1:4">
      <c r="A1808" s="18">
        <v>634</v>
      </c>
      <c r="B1808" s="54" t="s">
        <v>2062</v>
      </c>
      <c r="C1808" s="18" t="str">
        <f>VLOOKUP(Table4[[#This Row],[iso_code]],iso_code!B:C,2,FALSE)</f>
        <v>MRT</v>
      </c>
      <c r="D1808" s="18" t="str">
        <f>VLOOKUP(Table4[[#This Row],[iso_code]],iso_code!G:H,2,FALSE)</f>
        <v>Mauritania</v>
      </c>
    </row>
    <row r="1809" spans="1:4">
      <c r="A1809" s="18">
        <v>635</v>
      </c>
      <c r="B1809" s="54" t="s">
        <v>790</v>
      </c>
      <c r="C1809" s="18" t="str">
        <f>VLOOKUP(Table4[[#This Row],[iso_code]],iso_code!B:C,2,FALSE)</f>
        <v>DZA</v>
      </c>
      <c r="D1809" s="18" t="str">
        <f>VLOOKUP(Table4[[#This Row],[iso_code]],iso_code!G:H,2,FALSE)</f>
        <v>Algeria</v>
      </c>
    </row>
    <row r="1810" spans="1:4">
      <c r="A1810" s="18">
        <v>636</v>
      </c>
      <c r="B1810" s="54" t="s">
        <v>608</v>
      </c>
      <c r="C1810" s="18" t="str">
        <f>VLOOKUP(Table4[[#This Row],[iso_code]],iso_code!B:C,2,FALSE)</f>
        <v>ZAF</v>
      </c>
      <c r="D1810" s="18" t="str">
        <f>VLOOKUP(Table4[[#This Row],[iso_code]],iso_code!G:H,2,FALSE)</f>
        <v>South Africa</v>
      </c>
    </row>
    <row r="1811" spans="1:4">
      <c r="A1811" s="18">
        <v>637</v>
      </c>
      <c r="B1811" s="54" t="s">
        <v>1215</v>
      </c>
      <c r="C1811" s="18" t="str">
        <f>VLOOKUP(Table4[[#This Row],[iso_code]],iso_code!B:C,2,FALSE)</f>
        <v>NGA</v>
      </c>
      <c r="D1811" s="18" t="str">
        <f>VLOOKUP(Table4[[#This Row],[iso_code]],iso_code!G:H,2,FALSE)</f>
        <v>Nigeria</v>
      </c>
    </row>
    <row r="1812" spans="1:4">
      <c r="A1812" s="18">
        <v>638</v>
      </c>
      <c r="B1812" s="54" t="s">
        <v>2046</v>
      </c>
      <c r="C1812" s="18" t="str">
        <f>VLOOKUP(Table4[[#This Row],[iso_code]],iso_code!B:C,2,FALSE)</f>
        <v>SLE</v>
      </c>
      <c r="D1812" s="18" t="str">
        <f>VLOOKUP(Table4[[#This Row],[iso_code]],iso_code!G:H,2,FALSE)</f>
        <v>Sierra Leone</v>
      </c>
    </row>
    <row r="1813" spans="1:4">
      <c r="A1813" s="18">
        <v>639</v>
      </c>
      <c r="B1813" s="54" t="s">
        <v>608</v>
      </c>
      <c r="C1813" s="18" t="str">
        <f>VLOOKUP(Table4[[#This Row],[iso_code]],iso_code!B:C,2,FALSE)</f>
        <v>ZAF</v>
      </c>
      <c r="D1813" s="18" t="str">
        <f>VLOOKUP(Table4[[#This Row],[iso_code]],iso_code!G:H,2,FALSE)</f>
        <v>South Africa</v>
      </c>
    </row>
    <row r="1814" spans="1:4">
      <c r="A1814" s="18">
        <v>640</v>
      </c>
      <c r="B1814" s="54" t="s">
        <v>194</v>
      </c>
      <c r="C1814" s="18" t="str">
        <f>VLOOKUP(Table4[[#This Row],[iso_code]],iso_code!B:C,2,FALSE)</f>
        <v>ETH</v>
      </c>
      <c r="D1814" s="18" t="str">
        <f>VLOOKUP(Table4[[#This Row],[iso_code]],iso_code!G:H,2,FALSE)</f>
        <v>Ethiopia</v>
      </c>
    </row>
    <row r="1815" spans="1:4">
      <c r="A1815" s="18">
        <v>641</v>
      </c>
      <c r="B1815" s="54" t="s">
        <v>428</v>
      </c>
      <c r="C1815" s="18" t="str">
        <f>VLOOKUP(Table4[[#This Row],[iso_code]],iso_code!B:C,2,FALSE)</f>
        <v>KEN</v>
      </c>
      <c r="D1815" s="18" t="str">
        <f>VLOOKUP(Table4[[#This Row],[iso_code]],iso_code!G:H,2,FALSE)</f>
        <v>Kenya</v>
      </c>
    </row>
    <row r="1816" spans="1:4">
      <c r="A1816" s="18">
        <v>642</v>
      </c>
      <c r="B1816" s="54" t="s">
        <v>1215</v>
      </c>
      <c r="C1816" s="18" t="str">
        <f>VLOOKUP(Table4[[#This Row],[iso_code]],iso_code!B:C,2,FALSE)</f>
        <v>NGA</v>
      </c>
      <c r="D1816" s="18" t="str">
        <f>VLOOKUP(Table4[[#This Row],[iso_code]],iso_code!G:H,2,FALSE)</f>
        <v>Nigeria</v>
      </c>
    </row>
    <row r="1817" spans="1:4">
      <c r="A1817" s="18">
        <v>643</v>
      </c>
      <c r="B1817" s="54" t="s">
        <v>194</v>
      </c>
      <c r="C1817" s="18" t="str">
        <f>VLOOKUP(Table4[[#This Row],[iso_code]],iso_code!B:C,2,FALSE)</f>
        <v>ETH</v>
      </c>
      <c r="D1817" s="18" t="str">
        <f>VLOOKUP(Table4[[#This Row],[iso_code]],iso_code!G:H,2,FALSE)</f>
        <v>Ethiopia</v>
      </c>
    </row>
    <row r="1818" spans="1:4">
      <c r="A1818" s="18">
        <v>644</v>
      </c>
      <c r="B1818" s="54" t="s">
        <v>1657</v>
      </c>
      <c r="C1818" s="18" t="str">
        <f>VLOOKUP(Table4[[#This Row],[iso_code]],iso_code!B:C,2,FALSE)</f>
        <v>SEN</v>
      </c>
      <c r="D1818" s="18" t="str">
        <f>VLOOKUP(Table4[[#This Row],[iso_code]],iso_code!G:H,2,FALSE)</f>
        <v>Senegal</v>
      </c>
    </row>
    <row r="1819" spans="1:4">
      <c r="A1819" s="18">
        <v>645</v>
      </c>
      <c r="B1819" s="54" t="s">
        <v>1976</v>
      </c>
      <c r="C1819" s="18" t="str">
        <f>VLOOKUP(Table4[[#This Row],[iso_code]],iso_code!B:C,2,FALSE)</f>
        <v>COD</v>
      </c>
      <c r="D1819" s="18" t="str">
        <f>VLOOKUP(Table4[[#This Row],[iso_code]],iso_code!G:H,2,FALSE)</f>
        <v>Congo (the Democratic Republic of the)</v>
      </c>
    </row>
    <row r="1820" spans="1:4">
      <c r="A1820" s="18">
        <v>646</v>
      </c>
      <c r="B1820" s="54" t="s">
        <v>1215</v>
      </c>
      <c r="C1820" s="18" t="str">
        <f>VLOOKUP(Table4[[#This Row],[iso_code]],iso_code!B:C,2,FALSE)</f>
        <v>NGA</v>
      </c>
      <c r="D1820" s="18" t="str">
        <f>VLOOKUP(Table4[[#This Row],[iso_code]],iso_code!G:H,2,FALSE)</f>
        <v>Nigeria</v>
      </c>
    </row>
    <row r="1821" spans="1:4">
      <c r="A1821" s="18">
        <v>647</v>
      </c>
      <c r="B1821" s="54" t="s">
        <v>1215</v>
      </c>
      <c r="C1821" s="18" t="str">
        <f>VLOOKUP(Table4[[#This Row],[iso_code]],iso_code!B:C,2,FALSE)</f>
        <v>NGA</v>
      </c>
      <c r="D1821" s="18" t="str">
        <f>VLOOKUP(Table4[[#This Row],[iso_code]],iso_code!G:H,2,FALSE)</f>
        <v>Nigeria</v>
      </c>
    </row>
    <row r="1822" spans="1:4">
      <c r="A1822" s="18">
        <v>648</v>
      </c>
      <c r="B1822" s="54" t="s">
        <v>842</v>
      </c>
      <c r="C1822" s="18" t="str">
        <f>VLOOKUP(Table4[[#This Row],[iso_code]],iso_code!B:C,2,FALSE)</f>
        <v>TZA</v>
      </c>
      <c r="D1822" s="18" t="str">
        <f>VLOOKUP(Table4[[#This Row],[iso_code]],iso_code!G:H,2,FALSE)</f>
        <v>Tanzania, United Republic of</v>
      </c>
    </row>
    <row r="1823" spans="1:4">
      <c r="A1823" s="18">
        <v>649</v>
      </c>
      <c r="B1823" s="54" t="s">
        <v>842</v>
      </c>
      <c r="C1823" s="18" t="str">
        <f>VLOOKUP(Table4[[#This Row],[iso_code]],iso_code!B:C,2,FALSE)</f>
        <v>TZA</v>
      </c>
      <c r="D1823" s="18" t="str">
        <f>VLOOKUP(Table4[[#This Row],[iso_code]],iso_code!G:H,2,FALSE)</f>
        <v>Tanzania, United Republic of</v>
      </c>
    </row>
    <row r="1824" spans="1:4">
      <c r="A1824" s="18">
        <v>650</v>
      </c>
      <c r="B1824" s="54" t="s">
        <v>509</v>
      </c>
      <c r="C1824" s="18" t="str">
        <f>VLOOKUP(Table4[[#This Row],[iso_code]],iso_code!B:C,2,FALSE)</f>
        <v>MAR</v>
      </c>
      <c r="D1824" s="18" t="str">
        <f>VLOOKUP(Table4[[#This Row],[iso_code]],iso_code!G:H,2,FALSE)</f>
        <v>Morocco</v>
      </c>
    </row>
    <row r="1825" spans="1:4">
      <c r="A1825" s="18">
        <v>651</v>
      </c>
      <c r="B1825" s="54" t="s">
        <v>285</v>
      </c>
      <c r="C1825" s="18" t="str">
        <f>VLOOKUP(Table4[[#This Row],[iso_code]],iso_code!B:C,2,FALSE)</f>
        <v>CMR</v>
      </c>
      <c r="D1825" s="18" t="str">
        <f>VLOOKUP(Table4[[#This Row],[iso_code]],iso_code!G:H,2,FALSE)</f>
        <v>Cameroon</v>
      </c>
    </row>
    <row r="1826" spans="1:4">
      <c r="A1826" s="18">
        <v>651</v>
      </c>
      <c r="B1826" s="54" t="s">
        <v>2147</v>
      </c>
      <c r="C1826" s="18" t="str">
        <f>VLOOKUP(Table4[[#This Row],[iso_code]],iso_code!B:C,2,FALSE)</f>
        <v>TCD</v>
      </c>
      <c r="D1826" s="18" t="str">
        <f>VLOOKUP(Table4[[#This Row],[iso_code]],iso_code!G:H,2,FALSE)</f>
        <v>Chad</v>
      </c>
    </row>
    <row r="1827" spans="1:4">
      <c r="A1827" s="18">
        <v>651</v>
      </c>
      <c r="B1827" s="54" t="s">
        <v>2153</v>
      </c>
      <c r="C1827" s="18" t="str">
        <f>VLOOKUP(Table4[[#This Row],[iso_code]],iso_code!B:C,2,FALSE)</f>
        <v>GAB</v>
      </c>
      <c r="D1827" s="18" t="str">
        <f>VLOOKUP(Table4[[#This Row],[iso_code]],iso_code!G:H,2,FALSE)</f>
        <v>Gabon</v>
      </c>
    </row>
    <row r="1828" spans="1:4">
      <c r="A1828" s="18">
        <v>651</v>
      </c>
      <c r="B1828" s="54" t="s">
        <v>1215</v>
      </c>
      <c r="C1828" s="18" t="str">
        <f>VLOOKUP(Table4[[#This Row],[iso_code]],iso_code!B:C,2,FALSE)</f>
        <v>NGA</v>
      </c>
      <c r="D1828" s="18" t="str">
        <f>VLOOKUP(Table4[[#This Row],[iso_code]],iso_code!G:H,2,FALSE)</f>
        <v>Nigeria</v>
      </c>
    </row>
    <row r="1829" spans="1:4">
      <c r="A1829" s="18">
        <v>652</v>
      </c>
      <c r="B1829" s="54" t="s">
        <v>1215</v>
      </c>
      <c r="C1829" s="18" t="str">
        <f>VLOOKUP(Table4[[#This Row],[iso_code]],iso_code!B:C,2,FALSE)</f>
        <v>NGA</v>
      </c>
      <c r="D1829" s="18" t="str">
        <f>VLOOKUP(Table4[[#This Row],[iso_code]],iso_code!G:H,2,FALSE)</f>
        <v>Nigeria</v>
      </c>
    </row>
    <row r="1830" spans="1:4">
      <c r="A1830" s="18">
        <v>653</v>
      </c>
      <c r="B1830" s="54" t="s">
        <v>790</v>
      </c>
      <c r="C1830" s="18" t="str">
        <f>VLOOKUP(Table4[[#This Row],[iso_code]],iso_code!B:C,2,FALSE)</f>
        <v>DZA</v>
      </c>
      <c r="D1830" s="18" t="str">
        <f>VLOOKUP(Table4[[#This Row],[iso_code]],iso_code!G:H,2,FALSE)</f>
        <v>Algeria</v>
      </c>
    </row>
    <row r="1831" spans="1:4">
      <c r="A1831" s="18">
        <v>654</v>
      </c>
      <c r="B1831" s="54" t="s">
        <v>1215</v>
      </c>
      <c r="C1831" s="18" t="str">
        <f>VLOOKUP(Table4[[#This Row],[iso_code]],iso_code!B:C,2,FALSE)</f>
        <v>NGA</v>
      </c>
      <c r="D1831" s="18" t="str">
        <f>VLOOKUP(Table4[[#This Row],[iso_code]],iso_code!G:H,2,FALSE)</f>
        <v>Nigeria</v>
      </c>
    </row>
    <row r="1832" spans="1:4">
      <c r="A1832" s="18">
        <v>655</v>
      </c>
      <c r="B1832" s="54" t="s">
        <v>2167</v>
      </c>
      <c r="C1832" s="18" t="str">
        <f>VLOOKUP(Table4[[#This Row],[iso_code]],iso_code!B:C,2,FALSE)</f>
        <v>SDN</v>
      </c>
      <c r="D1832" s="18" t="str">
        <f>VLOOKUP(Table4[[#This Row],[iso_code]],iso_code!G:H,2,FALSE)</f>
        <v>Sudan (the)</v>
      </c>
    </row>
    <row r="1833" spans="1:4">
      <c r="A1833" s="18">
        <v>656</v>
      </c>
      <c r="B1833" s="54" t="s">
        <v>1215</v>
      </c>
      <c r="C1833" s="18" t="str">
        <f>VLOOKUP(Table4[[#This Row],[iso_code]],iso_code!B:C,2,FALSE)</f>
        <v>NGA</v>
      </c>
      <c r="D1833" s="18" t="str">
        <f>VLOOKUP(Table4[[#This Row],[iso_code]],iso_code!G:H,2,FALSE)</f>
        <v>Nigeria</v>
      </c>
    </row>
    <row r="1834" spans="1:4">
      <c r="A1834" s="18">
        <v>657</v>
      </c>
      <c r="B1834" s="54" t="s">
        <v>428</v>
      </c>
      <c r="C1834" s="18" t="str">
        <f>VLOOKUP(Table4[[#This Row],[iso_code]],iso_code!B:C,2,FALSE)</f>
        <v>KEN</v>
      </c>
      <c r="D1834" s="18" t="str">
        <f>VLOOKUP(Table4[[#This Row],[iso_code]],iso_code!G:H,2,FALSE)</f>
        <v>Kenya</v>
      </c>
    </row>
    <row r="1835" spans="1:4">
      <c r="A1835" s="18">
        <v>658</v>
      </c>
      <c r="B1835" s="54" t="s">
        <v>790</v>
      </c>
      <c r="C1835" s="18" t="str">
        <f>VLOOKUP(Table4[[#This Row],[iso_code]],iso_code!B:C,2,FALSE)</f>
        <v>DZA</v>
      </c>
      <c r="D1835" s="18" t="str">
        <f>VLOOKUP(Table4[[#This Row],[iso_code]],iso_code!G:H,2,FALSE)</f>
        <v>Algeria</v>
      </c>
    </row>
    <row r="1836" spans="1:4">
      <c r="A1836" s="18">
        <v>659</v>
      </c>
      <c r="B1836" s="54" t="s">
        <v>194</v>
      </c>
      <c r="C1836" s="18" t="str">
        <f>VLOOKUP(Table4[[#This Row],[iso_code]],iso_code!B:C,2,FALSE)</f>
        <v>ETH</v>
      </c>
      <c r="D1836" s="18" t="str">
        <f>VLOOKUP(Table4[[#This Row],[iso_code]],iso_code!G:H,2,FALSE)</f>
        <v>Ethiopia</v>
      </c>
    </row>
    <row r="1837" spans="1:4">
      <c r="A1837" s="18">
        <v>660</v>
      </c>
      <c r="B1837" s="54" t="s">
        <v>790</v>
      </c>
      <c r="C1837" s="18" t="str">
        <f>VLOOKUP(Table4[[#This Row],[iso_code]],iso_code!B:C,2,FALSE)</f>
        <v>DZA</v>
      </c>
      <c r="D1837" s="18" t="str">
        <f>VLOOKUP(Table4[[#This Row],[iso_code]],iso_code!G:H,2,FALSE)</f>
        <v>Algeria</v>
      </c>
    </row>
    <row r="1838" spans="1:4">
      <c r="A1838" s="18">
        <v>661</v>
      </c>
      <c r="B1838" s="54" t="s">
        <v>1215</v>
      </c>
      <c r="C1838" s="18" t="str">
        <f>VLOOKUP(Table4[[#This Row],[iso_code]],iso_code!B:C,2,FALSE)</f>
        <v>NGA</v>
      </c>
      <c r="D1838" s="18" t="str">
        <f>VLOOKUP(Table4[[#This Row],[iso_code]],iso_code!G:H,2,FALSE)</f>
        <v>Nigeria</v>
      </c>
    </row>
    <row r="1839" spans="1:4">
      <c r="A1839" s="18">
        <v>662</v>
      </c>
      <c r="B1839" s="54" t="s">
        <v>2167</v>
      </c>
      <c r="C1839" s="18" t="str">
        <f>VLOOKUP(Table4[[#This Row],[iso_code]],iso_code!B:C,2,FALSE)</f>
        <v>SDN</v>
      </c>
      <c r="D1839" s="18" t="str">
        <f>VLOOKUP(Table4[[#This Row],[iso_code]],iso_code!G:H,2,FALSE)</f>
        <v>Sudan (the)</v>
      </c>
    </row>
    <row r="1840" spans="1:4">
      <c r="A1840" s="18">
        <v>663</v>
      </c>
      <c r="B1840" s="54" t="s">
        <v>1215</v>
      </c>
      <c r="C1840" s="18" t="str">
        <f>VLOOKUP(Table4[[#This Row],[iso_code]],iso_code!B:C,2,FALSE)</f>
        <v>NGA</v>
      </c>
      <c r="D1840" s="18" t="str">
        <f>VLOOKUP(Table4[[#This Row],[iso_code]],iso_code!G:H,2,FALSE)</f>
        <v>Nigeria</v>
      </c>
    </row>
    <row r="1841" spans="1:4">
      <c r="A1841" s="18">
        <v>664</v>
      </c>
      <c r="B1841" s="54" t="s">
        <v>194</v>
      </c>
      <c r="C1841" s="18" t="str">
        <f>VLOOKUP(Table4[[#This Row],[iso_code]],iso_code!B:C,2,FALSE)</f>
        <v>ETH</v>
      </c>
      <c r="D1841" s="18" t="str">
        <f>VLOOKUP(Table4[[#This Row],[iso_code]],iso_code!G:H,2,FALSE)</f>
        <v>Ethiopia</v>
      </c>
    </row>
    <row r="1842" spans="1:4">
      <c r="A1842" s="18">
        <v>665</v>
      </c>
      <c r="B1842" s="54" t="s">
        <v>1215</v>
      </c>
      <c r="C1842" s="18" t="str">
        <f>VLOOKUP(Table4[[#This Row],[iso_code]],iso_code!B:C,2,FALSE)</f>
        <v>NGA</v>
      </c>
      <c r="D1842" s="18" t="str">
        <f>VLOOKUP(Table4[[#This Row],[iso_code]],iso_code!G:H,2,FALSE)</f>
        <v>Nigeria</v>
      </c>
    </row>
    <row r="1843" spans="1:4">
      <c r="A1843" s="18">
        <v>666</v>
      </c>
      <c r="B1843" s="54" t="s">
        <v>1944</v>
      </c>
      <c r="C1843" s="18" t="str">
        <f>VLOOKUP(Table4[[#This Row],[iso_code]],iso_code!B:C,2,FALSE)</f>
        <v>LBY</v>
      </c>
      <c r="D1843" s="18" t="str">
        <f>VLOOKUP(Table4[[#This Row],[iso_code]],iso_code!G:H,2,FALSE)</f>
        <v>Libya</v>
      </c>
    </row>
    <row r="1844" spans="1:4">
      <c r="A1844" s="18">
        <v>667</v>
      </c>
      <c r="B1844" s="54" t="s">
        <v>1215</v>
      </c>
      <c r="C1844" s="18" t="str">
        <f>VLOOKUP(Table4[[#This Row],[iso_code]],iso_code!B:C,2,FALSE)</f>
        <v>NGA</v>
      </c>
      <c r="D1844" s="18" t="str">
        <f>VLOOKUP(Table4[[#This Row],[iso_code]],iso_code!G:H,2,FALSE)</f>
        <v>Nigeria</v>
      </c>
    </row>
    <row r="1845" spans="1:4">
      <c r="A1845" s="18">
        <v>668</v>
      </c>
      <c r="B1845" s="54" t="s">
        <v>790</v>
      </c>
      <c r="C1845" s="18" t="str">
        <f>VLOOKUP(Table4[[#This Row],[iso_code]],iso_code!B:C,2,FALSE)</f>
        <v>DZA</v>
      </c>
      <c r="D1845" s="18" t="str">
        <f>VLOOKUP(Table4[[#This Row],[iso_code]],iso_code!G:H,2,FALSE)</f>
        <v>Algeria</v>
      </c>
    </row>
    <row r="1846" spans="1:4">
      <c r="A1846" s="18">
        <v>669</v>
      </c>
      <c r="B1846" s="54" t="s">
        <v>1215</v>
      </c>
      <c r="C1846" s="18" t="str">
        <f>VLOOKUP(Table4[[#This Row],[iso_code]],iso_code!B:C,2,FALSE)</f>
        <v>NGA</v>
      </c>
      <c r="D1846" s="18" t="str">
        <f>VLOOKUP(Table4[[#This Row],[iso_code]],iso_code!G:H,2,FALSE)</f>
        <v>Nigeria</v>
      </c>
    </row>
    <row r="1847" spans="1:4">
      <c r="A1847" s="18">
        <v>670</v>
      </c>
      <c r="B1847" s="54" t="s">
        <v>608</v>
      </c>
      <c r="C1847" s="18" t="str">
        <f>VLOOKUP(Table4[[#This Row],[iso_code]],iso_code!B:C,2,FALSE)</f>
        <v>ZAF</v>
      </c>
      <c r="D1847" s="18" t="str">
        <f>VLOOKUP(Table4[[#This Row],[iso_code]],iso_code!G:H,2,FALSE)</f>
        <v>South Africa</v>
      </c>
    </row>
    <row r="1848" spans="1:4">
      <c r="A1848" s="18">
        <v>671</v>
      </c>
      <c r="B1848" s="54" t="s">
        <v>935</v>
      </c>
      <c r="C1848" s="18" t="str">
        <f>VLOOKUP(Table4[[#This Row],[iso_code]],iso_code!B:C,2,FALSE)</f>
        <v>TUN</v>
      </c>
      <c r="D1848" s="18" t="str">
        <f>VLOOKUP(Table4[[#This Row],[iso_code]],iso_code!G:H,2,FALSE)</f>
        <v>Tunisia</v>
      </c>
    </row>
    <row r="1849" spans="1:4">
      <c r="A1849" s="18">
        <v>672</v>
      </c>
      <c r="B1849" s="54" t="s">
        <v>250</v>
      </c>
      <c r="C1849" s="18" t="str">
        <f>VLOOKUP(Table4[[#This Row],[iso_code]],iso_code!B:C,2,FALSE)</f>
        <v>GHA</v>
      </c>
      <c r="D1849" s="18" t="str">
        <f>VLOOKUP(Table4[[#This Row],[iso_code]],iso_code!G:H,2,FALSE)</f>
        <v>Ghana</v>
      </c>
    </row>
    <row r="1850" spans="1:4">
      <c r="A1850" s="18">
        <v>673</v>
      </c>
      <c r="B1850" s="54" t="s">
        <v>840</v>
      </c>
      <c r="C1850" s="18" t="str">
        <f>VLOOKUP(Table4[[#This Row],[iso_code]],iso_code!B:C,2,FALSE)</f>
        <v>EGY</v>
      </c>
      <c r="D1850" s="18" t="str">
        <f>VLOOKUP(Table4[[#This Row],[iso_code]],iso_code!G:H,2,FALSE)</f>
        <v>Egypt</v>
      </c>
    </row>
    <row r="1851" spans="1:4">
      <c r="A1851" s="18">
        <v>674</v>
      </c>
      <c r="B1851" s="54" t="s">
        <v>194</v>
      </c>
      <c r="C1851" s="18" t="str">
        <f>VLOOKUP(Table4[[#This Row],[iso_code]],iso_code!B:C,2,FALSE)</f>
        <v>ETH</v>
      </c>
      <c r="D1851" s="18" t="str">
        <f>VLOOKUP(Table4[[#This Row],[iso_code]],iso_code!G:H,2,FALSE)</f>
        <v>Ethiopia</v>
      </c>
    </row>
    <row r="1852" spans="1:4">
      <c r="A1852" s="18">
        <v>675</v>
      </c>
      <c r="B1852" s="54" t="s">
        <v>1215</v>
      </c>
      <c r="C1852" s="18" t="str">
        <f>VLOOKUP(Table4[[#This Row],[iso_code]],iso_code!B:C,2,FALSE)</f>
        <v>NGA</v>
      </c>
      <c r="D1852" s="18" t="str">
        <f>VLOOKUP(Table4[[#This Row],[iso_code]],iso_code!G:H,2,FALSE)</f>
        <v>Nigeria</v>
      </c>
    </row>
    <row r="1853" spans="1:4">
      <c r="A1853" s="18">
        <v>676</v>
      </c>
      <c r="B1853" s="54" t="s">
        <v>2162</v>
      </c>
      <c r="C1853" s="18" t="str">
        <f>VLOOKUP(Table4[[#This Row],[iso_code]],iso_code!B:C,2,FALSE)</f>
        <v>RWA</v>
      </c>
      <c r="D1853" s="18" t="str">
        <f>VLOOKUP(Table4[[#This Row],[iso_code]],iso_code!G:H,2,FALSE)</f>
        <v>Rwanda</v>
      </c>
    </row>
    <row r="1854" spans="1:4">
      <c r="A1854" s="18">
        <v>676</v>
      </c>
      <c r="B1854" s="54" t="s">
        <v>842</v>
      </c>
      <c r="C1854" s="18" t="str">
        <f>VLOOKUP(Table4[[#This Row],[iso_code]],iso_code!B:C,2,FALSE)</f>
        <v>TZA</v>
      </c>
      <c r="D1854" s="18" t="str">
        <f>VLOOKUP(Table4[[#This Row],[iso_code]],iso_code!G:H,2,FALSE)</f>
        <v>Tanzania, United Republic of</v>
      </c>
    </row>
    <row r="1855" spans="1:4">
      <c r="A1855" s="18">
        <v>677</v>
      </c>
      <c r="B1855" s="54" t="s">
        <v>608</v>
      </c>
      <c r="C1855" s="18" t="str">
        <f>VLOOKUP(Table4[[#This Row],[iso_code]],iso_code!B:C,2,FALSE)</f>
        <v>ZAF</v>
      </c>
      <c r="D1855" s="18" t="str">
        <f>VLOOKUP(Table4[[#This Row],[iso_code]],iso_code!G:H,2,FALSE)</f>
        <v>South Africa</v>
      </c>
    </row>
    <row r="1856" spans="1:4">
      <c r="A1856" s="18">
        <v>678</v>
      </c>
      <c r="B1856" s="54" t="s">
        <v>935</v>
      </c>
      <c r="C1856" s="18" t="str">
        <f>VLOOKUP(Table4[[#This Row],[iso_code]],iso_code!B:C,2,FALSE)</f>
        <v>TUN</v>
      </c>
      <c r="D1856" s="18" t="str">
        <f>VLOOKUP(Table4[[#This Row],[iso_code]],iso_code!G:H,2,FALSE)</f>
        <v>Tunisia</v>
      </c>
    </row>
    <row r="1857" spans="1:4">
      <c r="A1857" s="18">
        <v>679</v>
      </c>
      <c r="B1857" s="54" t="s">
        <v>935</v>
      </c>
      <c r="C1857" s="18" t="str">
        <f>VLOOKUP(Table4[[#This Row],[iso_code]],iso_code!B:C,2,FALSE)</f>
        <v>TUN</v>
      </c>
      <c r="D1857" s="18" t="str">
        <f>VLOOKUP(Table4[[#This Row],[iso_code]],iso_code!G:H,2,FALSE)</f>
        <v>Tunisia</v>
      </c>
    </row>
    <row r="1858" spans="1:4">
      <c r="A1858" s="18">
        <v>679</v>
      </c>
      <c r="B1858" s="54" t="s">
        <v>509</v>
      </c>
      <c r="C1858" s="18" t="str">
        <f>VLOOKUP(Table4[[#This Row],[iso_code]],iso_code!B:C,2,FALSE)</f>
        <v>MAR</v>
      </c>
      <c r="D1858" s="18" t="str">
        <f>VLOOKUP(Table4[[#This Row],[iso_code]],iso_code!G:H,2,FALSE)</f>
        <v>Morocco</v>
      </c>
    </row>
    <row r="1859" spans="1:4">
      <c r="A1859" s="18">
        <v>679</v>
      </c>
      <c r="B1859" s="54" t="s">
        <v>790</v>
      </c>
      <c r="C1859" s="18" t="str">
        <f>VLOOKUP(Table4[[#This Row],[iso_code]],iso_code!B:C,2,FALSE)</f>
        <v>DZA</v>
      </c>
      <c r="D1859" s="18" t="str">
        <f>VLOOKUP(Table4[[#This Row],[iso_code]],iso_code!G:H,2,FALSE)</f>
        <v>Algeria</v>
      </c>
    </row>
    <row r="1860" spans="1:4">
      <c r="A1860" s="18">
        <v>680</v>
      </c>
      <c r="B1860" s="54" t="s">
        <v>194</v>
      </c>
      <c r="C1860" s="18" t="str">
        <f>VLOOKUP(Table4[[#This Row],[iso_code]],iso_code!B:C,2,FALSE)</f>
        <v>ETH</v>
      </c>
      <c r="D1860" s="18" t="str">
        <f>VLOOKUP(Table4[[#This Row],[iso_code]],iso_code!G:H,2,FALSE)</f>
        <v>Ethiopia</v>
      </c>
    </row>
    <row r="1861" spans="1:4">
      <c r="A1861" s="18">
        <v>681</v>
      </c>
      <c r="B1861" s="54" t="s">
        <v>1787</v>
      </c>
      <c r="C1861" s="18" t="str">
        <f>VLOOKUP(Table4[[#This Row],[iso_code]],iso_code!B:C,2,FALSE)</f>
        <v>BWA</v>
      </c>
      <c r="D1861" s="18" t="str">
        <f>VLOOKUP(Table4[[#This Row],[iso_code]],iso_code!G:H,2,FALSE)</f>
        <v>Botswana</v>
      </c>
    </row>
    <row r="1862" spans="1:4">
      <c r="A1862" s="18">
        <v>682</v>
      </c>
      <c r="B1862" s="54" t="s">
        <v>428</v>
      </c>
      <c r="C1862" s="18" t="str">
        <f>VLOOKUP(Table4[[#This Row],[iso_code]],iso_code!B:C,2,FALSE)</f>
        <v>KEN</v>
      </c>
      <c r="D1862" s="18" t="str">
        <f>VLOOKUP(Table4[[#This Row],[iso_code]],iso_code!G:H,2,FALSE)</f>
        <v>Kenya</v>
      </c>
    </row>
    <row r="1863" spans="1:4">
      <c r="A1863" s="18">
        <v>683</v>
      </c>
      <c r="B1863" s="54" t="s">
        <v>790</v>
      </c>
      <c r="C1863" s="18" t="str">
        <f>VLOOKUP(Table4[[#This Row],[iso_code]],iso_code!B:C,2,FALSE)</f>
        <v>DZA</v>
      </c>
      <c r="D1863" s="18" t="str">
        <f>VLOOKUP(Table4[[#This Row],[iso_code]],iso_code!G:H,2,FALSE)</f>
        <v>Algeria</v>
      </c>
    </row>
    <row r="1864" spans="1:4">
      <c r="A1864" s="18">
        <v>684</v>
      </c>
      <c r="B1864" s="54" t="s">
        <v>935</v>
      </c>
      <c r="C1864" s="18" t="str">
        <f>VLOOKUP(Table4[[#This Row],[iso_code]],iso_code!B:C,2,FALSE)</f>
        <v>TUN</v>
      </c>
      <c r="D1864" s="18" t="str">
        <f>VLOOKUP(Table4[[#This Row],[iso_code]],iso_code!G:H,2,FALSE)</f>
        <v>Tunisia</v>
      </c>
    </row>
    <row r="1865" spans="1:4">
      <c r="A1865" s="18">
        <v>685</v>
      </c>
      <c r="B1865" s="54" t="s">
        <v>840</v>
      </c>
      <c r="C1865" s="18" t="str">
        <f>VLOOKUP(Table4[[#This Row],[iso_code]],iso_code!B:C,2,FALSE)</f>
        <v>EGY</v>
      </c>
      <c r="D1865" s="18" t="str">
        <f>VLOOKUP(Table4[[#This Row],[iso_code]],iso_code!G:H,2,FALSE)</f>
        <v>Egypt</v>
      </c>
    </row>
    <row r="1866" spans="1:4">
      <c r="A1866" s="18">
        <v>686</v>
      </c>
      <c r="B1866" s="54" t="s">
        <v>1215</v>
      </c>
      <c r="C1866" s="18" t="str">
        <f>VLOOKUP(Table4[[#This Row],[iso_code]],iso_code!B:C,2,FALSE)</f>
        <v>NGA</v>
      </c>
      <c r="D1866" s="18" t="str">
        <f>VLOOKUP(Table4[[#This Row],[iso_code]],iso_code!G:H,2,FALSE)</f>
        <v>Nigeria</v>
      </c>
    </row>
    <row r="1867" spans="1:4">
      <c r="A1867" s="18">
        <v>687</v>
      </c>
      <c r="B1867" s="54" t="s">
        <v>608</v>
      </c>
      <c r="C1867" s="18" t="str">
        <f>VLOOKUP(Table4[[#This Row],[iso_code]],iso_code!B:C,2,FALSE)</f>
        <v>ZAF</v>
      </c>
      <c r="D1867" s="18" t="str">
        <f>VLOOKUP(Table4[[#This Row],[iso_code]],iso_code!G:H,2,FALSE)</f>
        <v>South Africa</v>
      </c>
    </row>
    <row r="1868" spans="1:4">
      <c r="A1868" s="18">
        <v>688</v>
      </c>
      <c r="B1868" s="54" t="s">
        <v>840</v>
      </c>
      <c r="C1868" s="18" t="str">
        <f>VLOOKUP(Table4[[#This Row],[iso_code]],iso_code!B:C,2,FALSE)</f>
        <v>EGY</v>
      </c>
      <c r="D1868" s="18" t="str">
        <f>VLOOKUP(Table4[[#This Row],[iso_code]],iso_code!G:H,2,FALSE)</f>
        <v>Egypt</v>
      </c>
    </row>
    <row r="1869" spans="1:4">
      <c r="A1869" s="18">
        <v>689</v>
      </c>
      <c r="B1869" s="54" t="s">
        <v>737</v>
      </c>
      <c r="C1869" s="18" t="str">
        <f>VLOOKUP(Table4[[#This Row],[iso_code]],iso_code!B:C,2,FALSE)</f>
        <v>ZMB</v>
      </c>
      <c r="D1869" s="18" t="str">
        <f>VLOOKUP(Table4[[#This Row],[iso_code]],iso_code!G:H,2,FALSE)</f>
        <v>Zambia</v>
      </c>
    </row>
    <row r="1870" spans="1:4">
      <c r="A1870" s="18">
        <v>690</v>
      </c>
      <c r="B1870" s="54" t="s">
        <v>1147</v>
      </c>
      <c r="C1870" s="18" t="str">
        <f>VLOOKUP(Table4[[#This Row],[iso_code]],iso_code!B:C,2,FALSE)</f>
        <v>MWI</v>
      </c>
      <c r="D1870" s="18" t="str">
        <f>VLOOKUP(Table4[[#This Row],[iso_code]],iso_code!G:H,2,FALSE)</f>
        <v>Malawi</v>
      </c>
    </row>
    <row r="1871" spans="1:4">
      <c r="A1871" s="18">
        <v>691</v>
      </c>
      <c r="B1871" s="54" t="s">
        <v>2158</v>
      </c>
      <c r="C1871" s="18" t="str">
        <f>VLOOKUP(Table4[[#This Row],[iso_code]],iso_code!B:C,2,FALSE)</f>
        <v>LSO</v>
      </c>
      <c r="D1871" s="18" t="str">
        <f>VLOOKUP(Table4[[#This Row],[iso_code]],iso_code!G:H,2,FALSE)</f>
        <v>Lesotho</v>
      </c>
    </row>
    <row r="1872" spans="1:4">
      <c r="A1872" s="18">
        <v>692</v>
      </c>
      <c r="B1872" s="54" t="s">
        <v>509</v>
      </c>
      <c r="C1872" s="18" t="str">
        <f>VLOOKUP(Table4[[#This Row],[iso_code]],iso_code!B:C,2,FALSE)</f>
        <v>MAR</v>
      </c>
      <c r="D1872" s="18" t="str">
        <f>VLOOKUP(Table4[[#This Row],[iso_code]],iso_code!G:H,2,FALSE)</f>
        <v>Morocco</v>
      </c>
    </row>
    <row r="1873" spans="1:4">
      <c r="A1873" s="18">
        <v>693</v>
      </c>
      <c r="B1873" s="54" t="s">
        <v>1215</v>
      </c>
      <c r="C1873" s="18" t="str">
        <f>VLOOKUP(Table4[[#This Row],[iso_code]],iso_code!B:C,2,FALSE)</f>
        <v>NGA</v>
      </c>
      <c r="D1873" s="18" t="str">
        <f>VLOOKUP(Table4[[#This Row],[iso_code]],iso_code!G:H,2,FALSE)</f>
        <v>Nigeria</v>
      </c>
    </row>
    <row r="1874" spans="1:4">
      <c r="A1874" s="18">
        <v>694</v>
      </c>
      <c r="B1874" s="54" t="s">
        <v>840</v>
      </c>
      <c r="C1874" s="18" t="str">
        <f>VLOOKUP(Table4[[#This Row],[iso_code]],iso_code!B:C,2,FALSE)</f>
        <v>EGY</v>
      </c>
      <c r="D1874" s="18" t="str">
        <f>VLOOKUP(Table4[[#This Row],[iso_code]],iso_code!G:H,2,FALSE)</f>
        <v>Egypt</v>
      </c>
    </row>
    <row r="1875" spans="1:4">
      <c r="A1875" s="18">
        <v>695</v>
      </c>
      <c r="B1875" s="54" t="s">
        <v>509</v>
      </c>
      <c r="C1875" s="18" t="str">
        <f>VLOOKUP(Table4[[#This Row],[iso_code]],iso_code!B:C,2,FALSE)</f>
        <v>MAR</v>
      </c>
      <c r="D1875" s="18" t="str">
        <f>VLOOKUP(Table4[[#This Row],[iso_code]],iso_code!G:H,2,FALSE)</f>
        <v>Morocco</v>
      </c>
    </row>
    <row r="1876" spans="1:4">
      <c r="A1876" s="18">
        <v>696</v>
      </c>
      <c r="B1876" s="54" t="s">
        <v>1215</v>
      </c>
      <c r="C1876" s="18" t="str">
        <f>VLOOKUP(Table4[[#This Row],[iso_code]],iso_code!B:C,2,FALSE)</f>
        <v>NGA</v>
      </c>
      <c r="D1876" s="18" t="str">
        <f>VLOOKUP(Table4[[#This Row],[iso_code]],iso_code!G:H,2,FALSE)</f>
        <v>Nigeria</v>
      </c>
    </row>
    <row r="1877" spans="1:4">
      <c r="A1877" s="18">
        <v>697</v>
      </c>
      <c r="B1877" s="54" t="s">
        <v>2167</v>
      </c>
      <c r="C1877" s="18" t="str">
        <f>VLOOKUP(Table4[[#This Row],[iso_code]],iso_code!B:C,2,FALSE)</f>
        <v>SDN</v>
      </c>
      <c r="D1877" s="18" t="str">
        <f>VLOOKUP(Table4[[#This Row],[iso_code]],iso_code!G:H,2,FALSE)</f>
        <v>Sudan (the)</v>
      </c>
    </row>
    <row r="1878" spans="1:4">
      <c r="A1878" s="18">
        <v>698</v>
      </c>
      <c r="B1878" s="54" t="s">
        <v>2148</v>
      </c>
      <c r="C1878" s="18" t="str">
        <f>VLOOKUP(Table4[[#This Row],[iso_code]],iso_code!B:C,2,FALSE)</f>
        <v>COM</v>
      </c>
      <c r="D1878" s="18" t="str">
        <f>VLOOKUP(Table4[[#This Row],[iso_code]],iso_code!G:H,2,FALSE)</f>
        <v>Comoros (the)</v>
      </c>
    </row>
    <row r="1879" spans="1:4">
      <c r="A1879" s="18">
        <v>699</v>
      </c>
      <c r="B1879" s="54" t="s">
        <v>1968</v>
      </c>
      <c r="C1879" s="18" t="str">
        <f>VLOOKUP(Table4[[#This Row],[iso_code]],iso_code!B:C,2,FALSE)</f>
        <v>TGO</v>
      </c>
      <c r="D1879" s="18" t="str">
        <f>VLOOKUP(Table4[[#This Row],[iso_code]],iso_code!G:H,2,FALSE)</f>
        <v>Togo</v>
      </c>
    </row>
    <row r="1880" spans="1:4">
      <c r="A1880" s="18">
        <v>700</v>
      </c>
      <c r="B1880" s="54" t="s">
        <v>194</v>
      </c>
      <c r="C1880" s="18" t="str">
        <f>VLOOKUP(Table4[[#This Row],[iso_code]],iso_code!B:C,2,FALSE)</f>
        <v>ETH</v>
      </c>
      <c r="D1880" s="18" t="str">
        <f>VLOOKUP(Table4[[#This Row],[iso_code]],iso_code!G:H,2,FALSE)</f>
        <v>Ethiopia</v>
      </c>
    </row>
    <row r="1881" spans="1:4">
      <c r="A1881" s="18">
        <v>701</v>
      </c>
      <c r="B1881" s="54" t="s">
        <v>1215</v>
      </c>
      <c r="C1881" s="18" t="str">
        <f>VLOOKUP(Table4[[#This Row],[iso_code]],iso_code!B:C,2,FALSE)</f>
        <v>NGA</v>
      </c>
      <c r="D1881" s="18" t="str">
        <f>VLOOKUP(Table4[[#This Row],[iso_code]],iso_code!G:H,2,FALSE)</f>
        <v>Nigeria</v>
      </c>
    </row>
    <row r="1882" spans="1:4">
      <c r="A1882" s="18">
        <v>702</v>
      </c>
      <c r="B1882" s="54" t="s">
        <v>842</v>
      </c>
      <c r="C1882" s="18" t="str">
        <f>VLOOKUP(Table4[[#This Row],[iso_code]],iso_code!B:C,2,FALSE)</f>
        <v>TZA</v>
      </c>
      <c r="D1882" s="18" t="str">
        <f>VLOOKUP(Table4[[#This Row],[iso_code]],iso_code!G:H,2,FALSE)</f>
        <v>Tanzania, United Republic of</v>
      </c>
    </row>
    <row r="1883" spans="1:4">
      <c r="A1883" s="18">
        <v>703</v>
      </c>
      <c r="B1883" s="54" t="s">
        <v>1215</v>
      </c>
      <c r="C1883" s="18" t="str">
        <f>VLOOKUP(Table4[[#This Row],[iso_code]],iso_code!B:C,2,FALSE)</f>
        <v>NGA</v>
      </c>
      <c r="D1883" s="18" t="str">
        <f>VLOOKUP(Table4[[#This Row],[iso_code]],iso_code!G:H,2,FALSE)</f>
        <v>Nigeria</v>
      </c>
    </row>
    <row r="1884" spans="1:4">
      <c r="A1884" s="18">
        <v>704</v>
      </c>
      <c r="B1884" s="54" t="s">
        <v>1968</v>
      </c>
      <c r="C1884" s="18" t="str">
        <f>VLOOKUP(Table4[[#This Row],[iso_code]],iso_code!B:C,2,FALSE)</f>
        <v>TGO</v>
      </c>
      <c r="D1884" s="18" t="str">
        <f>VLOOKUP(Table4[[#This Row],[iso_code]],iso_code!G:H,2,FALSE)</f>
        <v>Togo</v>
      </c>
    </row>
    <row r="1885" spans="1:4">
      <c r="A1885" s="18">
        <v>705</v>
      </c>
      <c r="B1885" s="54" t="s">
        <v>1215</v>
      </c>
      <c r="C1885" s="18" t="str">
        <f>VLOOKUP(Table4[[#This Row],[iso_code]],iso_code!B:C,2,FALSE)</f>
        <v>NGA</v>
      </c>
      <c r="D1885" s="18" t="str">
        <f>VLOOKUP(Table4[[#This Row],[iso_code]],iso_code!G:H,2,FALSE)</f>
        <v>Nigeria</v>
      </c>
    </row>
    <row r="1886" spans="1:4">
      <c r="A1886" s="18">
        <v>706</v>
      </c>
      <c r="B1886" s="54" t="s">
        <v>2062</v>
      </c>
      <c r="C1886" s="18" t="str">
        <f>VLOOKUP(Table4[[#This Row],[iso_code]],iso_code!B:C,2,FALSE)</f>
        <v>MRT</v>
      </c>
      <c r="D1886" s="18" t="str">
        <f>VLOOKUP(Table4[[#This Row],[iso_code]],iso_code!G:H,2,FALSE)</f>
        <v>Mauritania</v>
      </c>
    </row>
    <row r="1887" spans="1:4">
      <c r="A1887" s="18">
        <v>707</v>
      </c>
      <c r="B1887" s="54" t="s">
        <v>840</v>
      </c>
      <c r="C1887" s="18" t="str">
        <f>VLOOKUP(Table4[[#This Row],[iso_code]],iso_code!B:C,2,FALSE)</f>
        <v>EGY</v>
      </c>
      <c r="D1887" s="18" t="str">
        <f>VLOOKUP(Table4[[#This Row],[iso_code]],iso_code!G:H,2,FALSE)</f>
        <v>Egypt</v>
      </c>
    </row>
    <row r="1888" spans="1:4">
      <c r="A1888" s="18">
        <v>708</v>
      </c>
      <c r="B1888" s="54" t="s">
        <v>2062</v>
      </c>
      <c r="C1888" s="18" t="str">
        <f>VLOOKUP(Table4[[#This Row],[iso_code]],iso_code!B:C,2,FALSE)</f>
        <v>MRT</v>
      </c>
      <c r="D1888" s="18" t="str">
        <f>VLOOKUP(Table4[[#This Row],[iso_code]],iso_code!G:H,2,FALSE)</f>
        <v>Mauritania</v>
      </c>
    </row>
    <row r="1889" spans="1:4">
      <c r="A1889" s="18">
        <v>709</v>
      </c>
      <c r="B1889" s="54" t="s">
        <v>1215</v>
      </c>
      <c r="C1889" s="18" t="str">
        <f>VLOOKUP(Table4[[#This Row],[iso_code]],iso_code!B:C,2,FALSE)</f>
        <v>NGA</v>
      </c>
      <c r="D1889" s="18" t="str">
        <f>VLOOKUP(Table4[[#This Row],[iso_code]],iso_code!G:H,2,FALSE)</f>
        <v>Nigeria</v>
      </c>
    </row>
    <row r="1890" spans="1:4">
      <c r="A1890" s="18">
        <v>710</v>
      </c>
      <c r="B1890" s="54" t="s">
        <v>1215</v>
      </c>
      <c r="C1890" s="18" t="str">
        <f>VLOOKUP(Table4[[#This Row],[iso_code]],iso_code!B:C,2,FALSE)</f>
        <v>NGA</v>
      </c>
      <c r="D1890" s="18" t="str">
        <f>VLOOKUP(Table4[[#This Row],[iso_code]],iso_code!G:H,2,FALSE)</f>
        <v>Nigeria</v>
      </c>
    </row>
    <row r="1891" spans="1:4">
      <c r="A1891" s="18">
        <v>711</v>
      </c>
      <c r="B1891" s="54" t="s">
        <v>790</v>
      </c>
      <c r="C1891" s="18" t="str">
        <f>VLOOKUP(Table4[[#This Row],[iso_code]],iso_code!B:C,2,FALSE)</f>
        <v>DZA</v>
      </c>
      <c r="D1891" s="18" t="str">
        <f>VLOOKUP(Table4[[#This Row],[iso_code]],iso_code!G:H,2,FALSE)</f>
        <v>Algeria</v>
      </c>
    </row>
    <row r="1892" spans="1:4">
      <c r="A1892" s="18">
        <v>712</v>
      </c>
      <c r="B1892" s="54" t="s">
        <v>285</v>
      </c>
      <c r="C1892" s="18" t="str">
        <f>VLOOKUP(Table4[[#This Row],[iso_code]],iso_code!B:C,2,FALSE)</f>
        <v>CMR</v>
      </c>
      <c r="D1892" s="18" t="str">
        <f>VLOOKUP(Table4[[#This Row],[iso_code]],iso_code!G:H,2,FALSE)</f>
        <v>Cameroon</v>
      </c>
    </row>
    <row r="1893" spans="1:4">
      <c r="A1893" s="18">
        <v>713</v>
      </c>
      <c r="B1893" s="54" t="s">
        <v>2162</v>
      </c>
      <c r="C1893" s="18" t="str">
        <f>VLOOKUP(Table4[[#This Row],[iso_code]],iso_code!B:C,2,FALSE)</f>
        <v>RWA</v>
      </c>
      <c r="D1893" s="18" t="str">
        <f>VLOOKUP(Table4[[#This Row],[iso_code]],iso_code!G:H,2,FALSE)</f>
        <v>Rwanda</v>
      </c>
    </row>
    <row r="1894" spans="1:4">
      <c r="A1894" s="18">
        <v>714</v>
      </c>
      <c r="B1894" s="54" t="s">
        <v>1215</v>
      </c>
      <c r="C1894" s="18" t="str">
        <f>VLOOKUP(Table4[[#This Row],[iso_code]],iso_code!B:C,2,FALSE)</f>
        <v>NGA</v>
      </c>
      <c r="D1894" s="18" t="str">
        <f>VLOOKUP(Table4[[#This Row],[iso_code]],iso_code!G:H,2,FALSE)</f>
        <v>Nigeria</v>
      </c>
    </row>
    <row r="1895" spans="1:4">
      <c r="A1895" s="18">
        <v>715</v>
      </c>
      <c r="B1895" s="54" t="s">
        <v>840</v>
      </c>
      <c r="C1895" s="18" t="str">
        <f>VLOOKUP(Table4[[#This Row],[iso_code]],iso_code!B:C,2,FALSE)</f>
        <v>EGY</v>
      </c>
      <c r="D1895" s="18" t="str">
        <f>VLOOKUP(Table4[[#This Row],[iso_code]],iso_code!G:H,2,FALSE)</f>
        <v>Egypt</v>
      </c>
    </row>
    <row r="1896" spans="1:4">
      <c r="A1896" s="18">
        <v>716</v>
      </c>
      <c r="B1896" s="54" t="s">
        <v>509</v>
      </c>
      <c r="C1896" s="18" t="str">
        <f>VLOOKUP(Table4[[#This Row],[iso_code]],iso_code!B:C,2,FALSE)</f>
        <v>MAR</v>
      </c>
      <c r="D1896" s="18" t="str">
        <f>VLOOKUP(Table4[[#This Row],[iso_code]],iso_code!G:H,2,FALSE)</f>
        <v>Morocco</v>
      </c>
    </row>
    <row r="1897" spans="1:4">
      <c r="A1897" s="18">
        <v>717</v>
      </c>
      <c r="B1897" s="54" t="s">
        <v>1147</v>
      </c>
      <c r="C1897" s="18" t="str">
        <f>VLOOKUP(Table4[[#This Row],[iso_code]],iso_code!B:C,2,FALSE)</f>
        <v>MWI</v>
      </c>
      <c r="D1897" s="18" t="str">
        <f>VLOOKUP(Table4[[#This Row],[iso_code]],iso_code!G:H,2,FALSE)</f>
        <v>Malawi</v>
      </c>
    </row>
    <row r="1898" spans="1:4">
      <c r="A1898" s="18">
        <v>718</v>
      </c>
      <c r="B1898" s="54" t="s">
        <v>194</v>
      </c>
      <c r="C1898" s="18" t="str">
        <f>VLOOKUP(Table4[[#This Row],[iso_code]],iso_code!B:C,2,FALSE)</f>
        <v>ETH</v>
      </c>
      <c r="D1898" s="18" t="str">
        <f>VLOOKUP(Table4[[#This Row],[iso_code]],iso_code!G:H,2,FALSE)</f>
        <v>Ethiopia</v>
      </c>
    </row>
    <row r="1899" spans="1:4">
      <c r="A1899" s="18">
        <v>719</v>
      </c>
      <c r="B1899" s="54" t="s">
        <v>1215</v>
      </c>
      <c r="C1899" s="18" t="str">
        <f>VLOOKUP(Table4[[#This Row],[iso_code]],iso_code!B:C,2,FALSE)</f>
        <v>NGA</v>
      </c>
      <c r="D1899" s="18" t="str">
        <f>VLOOKUP(Table4[[#This Row],[iso_code]],iso_code!G:H,2,FALSE)</f>
        <v>Nigeria</v>
      </c>
    </row>
    <row r="1900" spans="1:4">
      <c r="A1900" s="18">
        <v>720</v>
      </c>
      <c r="B1900" s="54" t="s">
        <v>2022</v>
      </c>
      <c r="C1900" s="18" t="str">
        <f>VLOOKUP(Table4[[#This Row],[iso_code]],iso_code!B:C,2,FALSE)</f>
        <v>NAM</v>
      </c>
      <c r="D1900" s="18" t="str">
        <f>VLOOKUP(Table4[[#This Row],[iso_code]],iso_code!G:H,2,FALSE)</f>
        <v>Namibia</v>
      </c>
    </row>
    <row r="1901" spans="1:4">
      <c r="A1901" s="18">
        <v>721</v>
      </c>
      <c r="B1901" s="54" t="s">
        <v>1976</v>
      </c>
      <c r="C1901" s="18" t="str">
        <f>VLOOKUP(Table4[[#This Row],[iso_code]],iso_code!B:C,2,FALSE)</f>
        <v>COD</v>
      </c>
      <c r="D1901" s="18" t="str">
        <f>VLOOKUP(Table4[[#This Row],[iso_code]],iso_code!G:H,2,FALSE)</f>
        <v>Congo (the Democratic Republic of the)</v>
      </c>
    </row>
    <row r="1902" spans="1:4">
      <c r="A1902" s="18">
        <v>722</v>
      </c>
      <c r="B1902" s="54" t="s">
        <v>250</v>
      </c>
      <c r="C1902" s="18" t="str">
        <f>VLOOKUP(Table4[[#This Row],[iso_code]],iso_code!B:C,2,FALSE)</f>
        <v>GHA</v>
      </c>
      <c r="D1902" s="18" t="str">
        <f>VLOOKUP(Table4[[#This Row],[iso_code]],iso_code!G:H,2,FALSE)</f>
        <v>Ghana</v>
      </c>
    </row>
    <row r="1903" spans="1:4">
      <c r="A1903" s="18">
        <v>723</v>
      </c>
      <c r="B1903" s="54" t="s">
        <v>509</v>
      </c>
      <c r="C1903" s="18" t="str">
        <f>VLOOKUP(Table4[[#This Row],[iso_code]],iso_code!B:C,2,FALSE)</f>
        <v>MAR</v>
      </c>
      <c r="D1903" s="18" t="str">
        <f>VLOOKUP(Table4[[#This Row],[iso_code]],iso_code!G:H,2,FALSE)</f>
        <v>Morocco</v>
      </c>
    </row>
    <row r="1904" spans="1:4">
      <c r="A1904" s="18">
        <v>724</v>
      </c>
      <c r="B1904" s="54" t="s">
        <v>790</v>
      </c>
      <c r="C1904" s="18" t="str">
        <f>VLOOKUP(Table4[[#This Row],[iso_code]],iso_code!B:C,2,FALSE)</f>
        <v>DZA</v>
      </c>
      <c r="D1904" s="18" t="str">
        <f>VLOOKUP(Table4[[#This Row],[iso_code]],iso_code!G:H,2,FALSE)</f>
        <v>Algeria</v>
      </c>
    </row>
    <row r="1905" spans="1:4">
      <c r="A1905" s="18">
        <v>725</v>
      </c>
      <c r="B1905" s="54" t="s">
        <v>840</v>
      </c>
      <c r="C1905" s="18" t="str">
        <f>VLOOKUP(Table4[[#This Row],[iso_code]],iso_code!B:C,2,FALSE)</f>
        <v>EGY</v>
      </c>
      <c r="D1905" s="18" t="str">
        <f>VLOOKUP(Table4[[#This Row],[iso_code]],iso_code!G:H,2,FALSE)</f>
        <v>Egypt</v>
      </c>
    </row>
    <row r="1906" spans="1:4">
      <c r="A1906" s="18">
        <v>726</v>
      </c>
      <c r="B1906" s="54" t="s">
        <v>194</v>
      </c>
      <c r="C1906" s="18" t="str">
        <f>VLOOKUP(Table4[[#This Row],[iso_code]],iso_code!B:C,2,FALSE)</f>
        <v>ETH</v>
      </c>
      <c r="D1906" s="18" t="str">
        <f>VLOOKUP(Table4[[#This Row],[iso_code]],iso_code!G:H,2,FALSE)</f>
        <v>Ethiopia</v>
      </c>
    </row>
    <row r="1907" spans="1:4">
      <c r="A1907" s="18">
        <v>727</v>
      </c>
      <c r="B1907" s="54" t="s">
        <v>250</v>
      </c>
      <c r="C1907" s="18" t="str">
        <f>VLOOKUP(Table4[[#This Row],[iso_code]],iso_code!B:C,2,FALSE)</f>
        <v>GHA</v>
      </c>
      <c r="D1907" s="18" t="str">
        <f>VLOOKUP(Table4[[#This Row],[iso_code]],iso_code!G:H,2,FALSE)</f>
        <v>Ghana</v>
      </c>
    </row>
    <row r="1908" spans="1:4">
      <c r="A1908" s="18">
        <v>728</v>
      </c>
      <c r="B1908" s="54" t="s">
        <v>840</v>
      </c>
      <c r="C1908" s="18" t="str">
        <f>VLOOKUP(Table4[[#This Row],[iso_code]],iso_code!B:C,2,FALSE)</f>
        <v>EGY</v>
      </c>
      <c r="D1908" s="18" t="str">
        <f>VLOOKUP(Table4[[#This Row],[iso_code]],iso_code!G:H,2,FALSE)</f>
        <v>Egypt</v>
      </c>
    </row>
    <row r="1909" spans="1:4">
      <c r="A1909" s="18">
        <v>729</v>
      </c>
      <c r="B1909" s="54" t="s">
        <v>285</v>
      </c>
      <c r="C1909" s="18" t="str">
        <f>VLOOKUP(Table4[[#This Row],[iso_code]],iso_code!B:C,2,FALSE)</f>
        <v>CMR</v>
      </c>
      <c r="D1909" s="18" t="str">
        <f>VLOOKUP(Table4[[#This Row],[iso_code]],iso_code!G:H,2,FALSE)</f>
        <v>Cameroon</v>
      </c>
    </row>
    <row r="1910" spans="1:4">
      <c r="A1910" s="18">
        <v>730</v>
      </c>
      <c r="B1910" s="54" t="s">
        <v>840</v>
      </c>
      <c r="C1910" s="18" t="str">
        <f>VLOOKUP(Table4[[#This Row],[iso_code]],iso_code!B:C,2,FALSE)</f>
        <v>EGY</v>
      </c>
      <c r="D1910" s="18" t="str">
        <f>VLOOKUP(Table4[[#This Row],[iso_code]],iso_code!G:H,2,FALSE)</f>
        <v>Egypt</v>
      </c>
    </row>
    <row r="1911" spans="1:4">
      <c r="A1911" s="18">
        <v>731</v>
      </c>
      <c r="B1911" s="54" t="s">
        <v>1215</v>
      </c>
      <c r="C1911" s="18" t="str">
        <f>VLOOKUP(Table4[[#This Row],[iso_code]],iso_code!B:C,2,FALSE)</f>
        <v>NGA</v>
      </c>
      <c r="D1911" s="18" t="str">
        <f>VLOOKUP(Table4[[#This Row],[iso_code]],iso_code!G:H,2,FALSE)</f>
        <v>Nigeria</v>
      </c>
    </row>
    <row r="1912" spans="1:4">
      <c r="A1912" s="18">
        <v>732</v>
      </c>
      <c r="B1912" s="54" t="s">
        <v>194</v>
      </c>
      <c r="C1912" s="18" t="str">
        <f>VLOOKUP(Table4[[#This Row],[iso_code]],iso_code!B:C,2,FALSE)</f>
        <v>ETH</v>
      </c>
      <c r="D1912" s="18" t="str">
        <f>VLOOKUP(Table4[[#This Row],[iso_code]],iso_code!G:H,2,FALSE)</f>
        <v>Ethiopia</v>
      </c>
    </row>
    <row r="1913" spans="1:4">
      <c r="A1913" s="18">
        <v>733</v>
      </c>
      <c r="B1913" s="54" t="s">
        <v>1215</v>
      </c>
      <c r="C1913" s="18" t="str">
        <f>VLOOKUP(Table4[[#This Row],[iso_code]],iso_code!B:C,2,FALSE)</f>
        <v>NGA</v>
      </c>
      <c r="D1913" s="18" t="str">
        <f>VLOOKUP(Table4[[#This Row],[iso_code]],iso_code!G:H,2,FALSE)</f>
        <v>Nigeria</v>
      </c>
    </row>
    <row r="1914" spans="1:4">
      <c r="A1914" s="18">
        <v>734</v>
      </c>
      <c r="B1914" s="54" t="s">
        <v>988</v>
      </c>
      <c r="C1914" s="18" t="str">
        <f>VLOOKUP(Table4[[#This Row],[iso_code]],iso_code!B:C,2,FALSE)</f>
        <v>NER</v>
      </c>
      <c r="D1914" s="18" t="str">
        <f>VLOOKUP(Table4[[#This Row],[iso_code]],iso_code!G:H,2,FALSE)</f>
        <v>Niger (the)</v>
      </c>
    </row>
    <row r="1915" spans="1:4">
      <c r="A1915" s="18">
        <v>735</v>
      </c>
      <c r="B1915" s="54" t="s">
        <v>1215</v>
      </c>
      <c r="C1915" s="18" t="str">
        <f>VLOOKUP(Table4[[#This Row],[iso_code]],iso_code!B:C,2,FALSE)</f>
        <v>NGA</v>
      </c>
      <c r="D1915" s="18" t="str">
        <f>VLOOKUP(Table4[[#This Row],[iso_code]],iso_code!G:H,2,FALSE)</f>
        <v>Nigeria</v>
      </c>
    </row>
    <row r="1916" spans="1:4">
      <c r="A1916" s="18">
        <v>736</v>
      </c>
      <c r="B1916" s="54" t="s">
        <v>1215</v>
      </c>
      <c r="C1916" s="18" t="str">
        <f>VLOOKUP(Table4[[#This Row],[iso_code]],iso_code!B:C,2,FALSE)</f>
        <v>NGA</v>
      </c>
      <c r="D1916" s="18" t="str">
        <f>VLOOKUP(Table4[[#This Row],[iso_code]],iso_code!G:H,2,FALSE)</f>
        <v>Nigeria</v>
      </c>
    </row>
    <row r="1917" spans="1:4">
      <c r="A1917" s="18">
        <v>737</v>
      </c>
      <c r="B1917" s="54" t="s">
        <v>250</v>
      </c>
      <c r="C1917" s="18" t="str">
        <f>VLOOKUP(Table4[[#This Row],[iso_code]],iso_code!B:C,2,FALSE)</f>
        <v>GHA</v>
      </c>
      <c r="D1917" s="18" t="str">
        <f>VLOOKUP(Table4[[#This Row],[iso_code]],iso_code!G:H,2,FALSE)</f>
        <v>Ghana</v>
      </c>
    </row>
    <row r="1918" spans="1:4">
      <c r="A1918" s="18">
        <v>738</v>
      </c>
      <c r="B1918" s="54" t="s">
        <v>1215</v>
      </c>
      <c r="C1918" s="18" t="str">
        <f>VLOOKUP(Table4[[#This Row],[iso_code]],iso_code!B:C,2,FALSE)</f>
        <v>NGA</v>
      </c>
      <c r="D1918" s="18" t="str">
        <f>VLOOKUP(Table4[[#This Row],[iso_code]],iso_code!G:H,2,FALSE)</f>
        <v>Nigeria</v>
      </c>
    </row>
    <row r="1919" spans="1:4">
      <c r="A1919" s="18">
        <v>739</v>
      </c>
      <c r="B1919" s="54" t="s">
        <v>2154</v>
      </c>
      <c r="C1919" s="18" t="str">
        <f>VLOOKUP(Table4[[#This Row],[iso_code]],iso_code!B:C,2,FALSE)</f>
        <v>GMB</v>
      </c>
      <c r="D1919" s="18" t="str">
        <f>VLOOKUP(Table4[[#This Row],[iso_code]],iso_code!G:H,2,FALSE)</f>
        <v>Gambia (the)</v>
      </c>
    </row>
    <row r="1920" spans="1:4">
      <c r="A1920" s="18">
        <v>740</v>
      </c>
      <c r="B1920" s="54" t="s">
        <v>1968</v>
      </c>
      <c r="C1920" s="18" t="str">
        <f>VLOOKUP(Table4[[#This Row],[iso_code]],iso_code!B:C,2,FALSE)</f>
        <v>TGO</v>
      </c>
      <c r="D1920" s="18" t="str">
        <f>VLOOKUP(Table4[[#This Row],[iso_code]],iso_code!G:H,2,FALSE)</f>
        <v>Togo</v>
      </c>
    </row>
    <row r="1921" spans="1:4">
      <c r="A1921" s="18">
        <v>741</v>
      </c>
      <c r="B1921" s="54" t="s">
        <v>1215</v>
      </c>
      <c r="C1921" s="18" t="str">
        <f>VLOOKUP(Table4[[#This Row],[iso_code]],iso_code!B:C,2,FALSE)</f>
        <v>NGA</v>
      </c>
      <c r="D1921" s="18" t="str">
        <f>VLOOKUP(Table4[[#This Row],[iso_code]],iso_code!G:H,2,FALSE)</f>
        <v>Nigeria</v>
      </c>
    </row>
    <row r="1922" spans="1:4">
      <c r="A1922" s="18">
        <v>742</v>
      </c>
      <c r="B1922" s="54" t="s">
        <v>840</v>
      </c>
      <c r="C1922" s="18" t="str">
        <f>VLOOKUP(Table4[[#This Row],[iso_code]],iso_code!B:C,2,FALSE)</f>
        <v>EGY</v>
      </c>
      <c r="D1922" s="18" t="str">
        <f>VLOOKUP(Table4[[#This Row],[iso_code]],iso_code!G:H,2,FALSE)</f>
        <v>Egypt</v>
      </c>
    </row>
    <row r="1923" spans="1:4">
      <c r="A1923" s="18">
        <v>743</v>
      </c>
      <c r="B1923" s="54" t="s">
        <v>194</v>
      </c>
      <c r="C1923" s="18" t="str">
        <f>VLOOKUP(Table4[[#This Row],[iso_code]],iso_code!B:C,2,FALSE)</f>
        <v>ETH</v>
      </c>
      <c r="D1923" s="18" t="str">
        <f>VLOOKUP(Table4[[#This Row],[iso_code]],iso_code!G:H,2,FALSE)</f>
        <v>Ethiopia</v>
      </c>
    </row>
    <row r="1924" spans="1:4">
      <c r="A1924" s="18">
        <v>744</v>
      </c>
      <c r="B1924" s="54" t="s">
        <v>1215</v>
      </c>
      <c r="C1924" s="18" t="str">
        <f>VLOOKUP(Table4[[#This Row],[iso_code]],iso_code!B:C,2,FALSE)</f>
        <v>NGA</v>
      </c>
      <c r="D1924" s="18" t="str">
        <f>VLOOKUP(Table4[[#This Row],[iso_code]],iso_code!G:H,2,FALSE)</f>
        <v>Nigeria</v>
      </c>
    </row>
    <row r="1925" spans="1:4">
      <c r="A1925" s="18">
        <v>745</v>
      </c>
      <c r="B1925" s="54" t="s">
        <v>935</v>
      </c>
      <c r="C1925" s="18" t="str">
        <f>VLOOKUP(Table4[[#This Row],[iso_code]],iso_code!B:C,2,FALSE)</f>
        <v>TUN</v>
      </c>
      <c r="D1925" s="18" t="str">
        <f>VLOOKUP(Table4[[#This Row],[iso_code]],iso_code!G:H,2,FALSE)</f>
        <v>Tunisia</v>
      </c>
    </row>
    <row r="1926" spans="1:4">
      <c r="A1926" s="18">
        <v>746</v>
      </c>
      <c r="B1926" s="54" t="s">
        <v>2165</v>
      </c>
      <c r="C1926" s="18" t="str">
        <f>VLOOKUP(Table4[[#This Row],[iso_code]],iso_code!B:C,2,FALSE)</f>
        <v>SOM</v>
      </c>
      <c r="D1926" s="18" t="str">
        <f>VLOOKUP(Table4[[#This Row],[iso_code]],iso_code!G:H,2,FALSE)</f>
        <v>Somalia</v>
      </c>
    </row>
    <row r="1927" spans="1:4">
      <c r="A1927" s="18">
        <v>747</v>
      </c>
      <c r="B1927" s="54" t="s">
        <v>1976</v>
      </c>
      <c r="C1927" s="18" t="str">
        <f>VLOOKUP(Table4[[#This Row],[iso_code]],iso_code!B:C,2,FALSE)</f>
        <v>COD</v>
      </c>
      <c r="D1927" s="18" t="str">
        <f>VLOOKUP(Table4[[#This Row],[iso_code]],iso_code!G:H,2,FALSE)</f>
        <v>Congo (the Democratic Republic of the)</v>
      </c>
    </row>
    <row r="1928" spans="1:4">
      <c r="A1928" s="18">
        <v>748</v>
      </c>
      <c r="B1928" s="54" t="s">
        <v>285</v>
      </c>
      <c r="C1928" s="18" t="str">
        <f>VLOOKUP(Table4[[#This Row],[iso_code]],iso_code!B:C,2,FALSE)</f>
        <v>CMR</v>
      </c>
      <c r="D1928" s="18" t="str">
        <f>VLOOKUP(Table4[[#This Row],[iso_code]],iso_code!G:H,2,FALSE)</f>
        <v>Cameroon</v>
      </c>
    </row>
    <row r="1929" spans="1:4">
      <c r="A1929" s="18">
        <v>749</v>
      </c>
      <c r="B1929" s="54" t="s">
        <v>842</v>
      </c>
      <c r="C1929" s="18" t="str">
        <f>VLOOKUP(Table4[[#This Row],[iso_code]],iso_code!B:C,2,FALSE)</f>
        <v>TZA</v>
      </c>
      <c r="D1929" s="18" t="str">
        <f>VLOOKUP(Table4[[#This Row],[iso_code]],iso_code!G:H,2,FALSE)</f>
        <v>Tanzania, United Republic of</v>
      </c>
    </row>
    <row r="1930" spans="1:4">
      <c r="A1930" s="18">
        <v>750</v>
      </c>
      <c r="B1930" s="54" t="s">
        <v>285</v>
      </c>
      <c r="C1930" s="18" t="str">
        <f>VLOOKUP(Table4[[#This Row],[iso_code]],iso_code!B:C,2,FALSE)</f>
        <v>CMR</v>
      </c>
      <c r="D1930" s="18" t="str">
        <f>VLOOKUP(Table4[[#This Row],[iso_code]],iso_code!G:H,2,FALSE)</f>
        <v>Cameroon</v>
      </c>
    </row>
    <row r="1931" spans="1:4">
      <c r="A1931" s="18">
        <v>751</v>
      </c>
      <c r="B1931" s="54" t="s">
        <v>1215</v>
      </c>
      <c r="C1931" s="18" t="str">
        <f>VLOOKUP(Table4[[#This Row],[iso_code]],iso_code!B:C,2,FALSE)</f>
        <v>NGA</v>
      </c>
      <c r="D1931" s="18" t="str">
        <f>VLOOKUP(Table4[[#This Row],[iso_code]],iso_code!G:H,2,FALSE)</f>
        <v>Nigeria</v>
      </c>
    </row>
    <row r="1932" spans="1:4">
      <c r="A1932" s="18">
        <v>752</v>
      </c>
      <c r="B1932" s="54" t="s">
        <v>608</v>
      </c>
      <c r="C1932" s="18" t="str">
        <f>VLOOKUP(Table4[[#This Row],[iso_code]],iso_code!B:C,2,FALSE)</f>
        <v>ZAF</v>
      </c>
      <c r="D1932" s="18" t="str">
        <f>VLOOKUP(Table4[[#This Row],[iso_code]],iso_code!G:H,2,FALSE)</f>
        <v>South Africa</v>
      </c>
    </row>
    <row r="1933" spans="1:4">
      <c r="A1933" s="18">
        <v>753</v>
      </c>
      <c r="B1933" s="54" t="s">
        <v>790</v>
      </c>
      <c r="C1933" s="18" t="str">
        <f>VLOOKUP(Table4[[#This Row],[iso_code]],iso_code!B:C,2,FALSE)</f>
        <v>DZA</v>
      </c>
      <c r="D1933" s="18" t="str">
        <f>VLOOKUP(Table4[[#This Row],[iso_code]],iso_code!G:H,2,FALSE)</f>
        <v>Algeria</v>
      </c>
    </row>
    <row r="1934" spans="1:4">
      <c r="A1934" s="18">
        <v>754</v>
      </c>
      <c r="B1934" s="54" t="s">
        <v>840</v>
      </c>
      <c r="C1934" s="18" t="str">
        <f>VLOOKUP(Table4[[#This Row],[iso_code]],iso_code!B:C,2,FALSE)</f>
        <v>EGY</v>
      </c>
      <c r="D1934" s="18" t="str">
        <f>VLOOKUP(Table4[[#This Row],[iso_code]],iso_code!G:H,2,FALSE)</f>
        <v>Egypt</v>
      </c>
    </row>
    <row r="1935" spans="1:4">
      <c r="A1935" s="18">
        <v>755</v>
      </c>
      <c r="B1935" s="54" t="s">
        <v>1215</v>
      </c>
      <c r="C1935" s="18" t="str">
        <f>VLOOKUP(Table4[[#This Row],[iso_code]],iso_code!B:C,2,FALSE)</f>
        <v>NGA</v>
      </c>
      <c r="D1935" s="18" t="str">
        <f>VLOOKUP(Table4[[#This Row],[iso_code]],iso_code!G:H,2,FALSE)</f>
        <v>Nigeria</v>
      </c>
    </row>
    <row r="1936" spans="1:4">
      <c r="A1936" s="18">
        <v>756</v>
      </c>
      <c r="B1936" s="54" t="s">
        <v>2147</v>
      </c>
      <c r="C1936" s="18" t="str">
        <f>VLOOKUP(Table4[[#This Row],[iso_code]],iso_code!B:C,2,FALSE)</f>
        <v>TCD</v>
      </c>
      <c r="D1936" s="18" t="str">
        <f>VLOOKUP(Table4[[#This Row],[iso_code]],iso_code!G:H,2,FALSE)</f>
        <v>Chad</v>
      </c>
    </row>
    <row r="1937" spans="1:4">
      <c r="A1937" s="18">
        <v>757</v>
      </c>
      <c r="B1937" s="54" t="s">
        <v>842</v>
      </c>
      <c r="C1937" s="18" t="str">
        <f>VLOOKUP(Table4[[#This Row],[iso_code]],iso_code!B:C,2,FALSE)</f>
        <v>TZA</v>
      </c>
      <c r="D1937" s="18" t="str">
        <f>VLOOKUP(Table4[[#This Row],[iso_code]],iso_code!G:H,2,FALSE)</f>
        <v>Tanzania, United Republic of</v>
      </c>
    </row>
    <row r="1938" spans="1:4">
      <c r="A1938" s="18">
        <v>758</v>
      </c>
      <c r="B1938" s="54" t="s">
        <v>1215</v>
      </c>
      <c r="C1938" s="18" t="str">
        <f>VLOOKUP(Table4[[#This Row],[iso_code]],iso_code!B:C,2,FALSE)</f>
        <v>NGA</v>
      </c>
      <c r="D1938" s="18" t="str">
        <f>VLOOKUP(Table4[[#This Row],[iso_code]],iso_code!G:H,2,FALSE)</f>
        <v>Nigeria</v>
      </c>
    </row>
    <row r="1939" spans="1:4">
      <c r="A1939" s="18">
        <v>759</v>
      </c>
      <c r="B1939" s="54" t="s">
        <v>840</v>
      </c>
      <c r="C1939" s="18" t="str">
        <f>VLOOKUP(Table4[[#This Row],[iso_code]],iso_code!B:C,2,FALSE)</f>
        <v>EGY</v>
      </c>
      <c r="D1939" s="18" t="str">
        <f>VLOOKUP(Table4[[#This Row],[iso_code]],iso_code!G:H,2,FALSE)</f>
        <v>Egypt</v>
      </c>
    </row>
    <row r="1940" spans="1:4">
      <c r="A1940" s="18">
        <v>760</v>
      </c>
      <c r="B1940" s="54" t="s">
        <v>1944</v>
      </c>
      <c r="C1940" s="18" t="str">
        <f>VLOOKUP(Table4[[#This Row],[iso_code]],iso_code!B:C,2,FALSE)</f>
        <v>LBY</v>
      </c>
      <c r="D1940" s="18" t="str">
        <f>VLOOKUP(Table4[[#This Row],[iso_code]],iso_code!G:H,2,FALSE)</f>
        <v>Libya</v>
      </c>
    </row>
    <row r="1941" spans="1:4">
      <c r="A1941" s="18">
        <v>761</v>
      </c>
      <c r="B1941" s="54" t="s">
        <v>840</v>
      </c>
      <c r="C1941" s="18" t="str">
        <f>VLOOKUP(Table4[[#This Row],[iso_code]],iso_code!B:C,2,FALSE)</f>
        <v>EGY</v>
      </c>
      <c r="D1941" s="18" t="str">
        <f>VLOOKUP(Table4[[#This Row],[iso_code]],iso_code!G:H,2,FALSE)</f>
        <v>Egypt</v>
      </c>
    </row>
    <row r="1942" spans="1:4">
      <c r="A1942" s="18">
        <v>762</v>
      </c>
      <c r="B1942" s="54" t="s">
        <v>608</v>
      </c>
      <c r="C1942" s="18" t="str">
        <f>VLOOKUP(Table4[[#This Row],[iso_code]],iso_code!B:C,2,FALSE)</f>
        <v>ZAF</v>
      </c>
      <c r="D1942" s="18" t="str">
        <f>VLOOKUP(Table4[[#This Row],[iso_code]],iso_code!G:H,2,FALSE)</f>
        <v>South Africa</v>
      </c>
    </row>
    <row r="1943" spans="1:4">
      <c r="A1943" s="18">
        <v>763</v>
      </c>
      <c r="B1943" s="54" t="s">
        <v>790</v>
      </c>
      <c r="C1943" s="18" t="str">
        <f>VLOOKUP(Table4[[#This Row],[iso_code]],iso_code!B:C,2,FALSE)</f>
        <v>DZA</v>
      </c>
      <c r="D1943" s="18" t="str">
        <f>VLOOKUP(Table4[[#This Row],[iso_code]],iso_code!G:H,2,FALSE)</f>
        <v>Algeria</v>
      </c>
    </row>
    <row r="1944" spans="1:4">
      <c r="A1944" s="18">
        <v>764</v>
      </c>
      <c r="B1944" s="54" t="s">
        <v>250</v>
      </c>
      <c r="C1944" s="18" t="str">
        <f>VLOOKUP(Table4[[#This Row],[iso_code]],iso_code!B:C,2,FALSE)</f>
        <v>GHA</v>
      </c>
      <c r="D1944" s="18" t="str">
        <f>VLOOKUP(Table4[[#This Row],[iso_code]],iso_code!G:H,2,FALSE)</f>
        <v>Ghana</v>
      </c>
    </row>
    <row r="1945" spans="1:4">
      <c r="A1945" s="18">
        <v>765</v>
      </c>
      <c r="B1945" s="54" t="s">
        <v>2146</v>
      </c>
      <c r="C1945" s="18" t="str">
        <f>VLOOKUP(Table4[[#This Row],[iso_code]],iso_code!B:C,2,FALSE)</f>
        <v>BDI</v>
      </c>
      <c r="D1945" s="18" t="str">
        <f>VLOOKUP(Table4[[#This Row],[iso_code]],iso_code!G:H,2,FALSE)</f>
        <v>Burundi</v>
      </c>
    </row>
    <row r="1946" spans="1:4">
      <c r="A1946" s="18">
        <v>765</v>
      </c>
      <c r="B1946" s="54" t="s">
        <v>1976</v>
      </c>
      <c r="C1946" s="18" t="str">
        <f>VLOOKUP(Table4[[#This Row],[iso_code]],iso_code!B:C,2,FALSE)</f>
        <v>COD</v>
      </c>
      <c r="D1946" s="18" t="str">
        <f>VLOOKUP(Table4[[#This Row],[iso_code]],iso_code!G:H,2,FALSE)</f>
        <v>Congo (the Democratic Republic of the)</v>
      </c>
    </row>
    <row r="1947" spans="1:4">
      <c r="A1947" s="18">
        <v>765</v>
      </c>
      <c r="B1947" s="54" t="s">
        <v>2150</v>
      </c>
      <c r="C1947" s="18" t="str">
        <f>VLOOKUP(Table4[[#This Row],[iso_code]],iso_code!B:C,2,FALSE)</f>
        <v>DJI</v>
      </c>
      <c r="D1947" s="18" t="str">
        <f>VLOOKUP(Table4[[#This Row],[iso_code]],iso_code!G:H,2,FALSE)</f>
        <v>Djibouti</v>
      </c>
    </row>
    <row r="1948" spans="1:4">
      <c r="A1948" s="18">
        <v>765</v>
      </c>
      <c r="B1948" s="54" t="s">
        <v>840</v>
      </c>
      <c r="C1948" s="18" t="str">
        <f>VLOOKUP(Table4[[#This Row],[iso_code]],iso_code!B:C,2,FALSE)</f>
        <v>EGY</v>
      </c>
      <c r="D1948" s="18" t="str">
        <f>VLOOKUP(Table4[[#This Row],[iso_code]],iso_code!G:H,2,FALSE)</f>
        <v>Egypt</v>
      </c>
    </row>
    <row r="1949" spans="1:4">
      <c r="A1949" s="18">
        <v>765</v>
      </c>
      <c r="B1949" s="54" t="s">
        <v>2152</v>
      </c>
      <c r="C1949" s="18" t="str">
        <f>VLOOKUP(Table4[[#This Row],[iso_code]],iso_code!B:C,2,FALSE)</f>
        <v>ERI</v>
      </c>
      <c r="D1949" s="18" t="str">
        <f>VLOOKUP(Table4[[#This Row],[iso_code]],iso_code!G:H,2,FALSE)</f>
        <v>Eritrea</v>
      </c>
    </row>
    <row r="1950" spans="1:4">
      <c r="A1950" s="18">
        <v>765</v>
      </c>
      <c r="B1950" s="54" t="s">
        <v>194</v>
      </c>
      <c r="C1950" s="18" t="str">
        <f>VLOOKUP(Table4[[#This Row],[iso_code]],iso_code!B:C,2,FALSE)</f>
        <v>ETH</v>
      </c>
      <c r="D1950" s="18" t="str">
        <f>VLOOKUP(Table4[[#This Row],[iso_code]],iso_code!G:H,2,FALSE)</f>
        <v>Ethiopia</v>
      </c>
    </row>
    <row r="1951" spans="1:4">
      <c r="A1951" s="18">
        <v>765</v>
      </c>
      <c r="B1951" s="54" t="s">
        <v>428</v>
      </c>
      <c r="C1951" s="18" t="str">
        <f>VLOOKUP(Table4[[#This Row],[iso_code]],iso_code!B:C,2,FALSE)</f>
        <v>KEN</v>
      </c>
      <c r="D1951" s="18" t="str">
        <f>VLOOKUP(Table4[[#This Row],[iso_code]],iso_code!G:H,2,FALSE)</f>
        <v>Kenya</v>
      </c>
    </row>
    <row r="1952" spans="1:4">
      <c r="A1952" s="18">
        <v>765</v>
      </c>
      <c r="B1952" s="54" t="s">
        <v>1944</v>
      </c>
      <c r="C1952" s="18" t="str">
        <f>VLOOKUP(Table4[[#This Row],[iso_code]],iso_code!B:C,2,FALSE)</f>
        <v>LBY</v>
      </c>
      <c r="D1952" s="18" t="str">
        <f>VLOOKUP(Table4[[#This Row],[iso_code]],iso_code!G:H,2,FALSE)</f>
        <v>Libya</v>
      </c>
    </row>
    <row r="1953" spans="1:4">
      <c r="A1953" s="18">
        <v>765</v>
      </c>
      <c r="B1953" s="54" t="s">
        <v>2162</v>
      </c>
      <c r="C1953" s="18" t="str">
        <f>VLOOKUP(Table4[[#This Row],[iso_code]],iso_code!B:C,2,FALSE)</f>
        <v>RWA</v>
      </c>
      <c r="D1953" s="18" t="str">
        <f>VLOOKUP(Table4[[#This Row],[iso_code]],iso_code!G:H,2,FALSE)</f>
        <v>Rwanda</v>
      </c>
    </row>
    <row r="1954" spans="1:4">
      <c r="A1954" s="18">
        <v>765</v>
      </c>
      <c r="B1954" s="54" t="s">
        <v>2167</v>
      </c>
      <c r="C1954" s="18" t="str">
        <f>VLOOKUP(Table4[[#This Row],[iso_code]],iso_code!B:C,2,FALSE)</f>
        <v>SDN</v>
      </c>
      <c r="D1954" s="18" t="str">
        <f>VLOOKUP(Table4[[#This Row],[iso_code]],iso_code!G:H,2,FALSE)</f>
        <v>Sudan (the)</v>
      </c>
    </row>
    <row r="1955" spans="1:4">
      <c r="A1955" s="18">
        <v>765</v>
      </c>
      <c r="B1955" s="54" t="s">
        <v>2166</v>
      </c>
      <c r="C1955" s="18" t="str">
        <f>VLOOKUP(Table4[[#This Row],[iso_code]],iso_code!B:C,2,FALSE)</f>
        <v>SSD</v>
      </c>
      <c r="D1955" s="18" t="str">
        <f>VLOOKUP(Table4[[#This Row],[iso_code]],iso_code!G:H,2,FALSE)</f>
        <v>South Sudan</v>
      </c>
    </row>
    <row r="1956" spans="1:4">
      <c r="A1956" s="18">
        <v>765</v>
      </c>
      <c r="B1956" s="54" t="s">
        <v>842</v>
      </c>
      <c r="C1956" s="18" t="str">
        <f>VLOOKUP(Table4[[#This Row],[iso_code]],iso_code!B:C,2,FALSE)</f>
        <v>TZA</v>
      </c>
      <c r="D1956" s="18" t="str">
        <f>VLOOKUP(Table4[[#This Row],[iso_code]],iso_code!G:H,2,FALSE)</f>
        <v>Tanzania, United Republic of</v>
      </c>
    </row>
    <row r="1957" spans="1:4">
      <c r="A1957" s="18">
        <v>765</v>
      </c>
      <c r="B1957" s="54" t="s">
        <v>1443</v>
      </c>
      <c r="C1957" s="18" t="str">
        <f>VLOOKUP(Table4[[#This Row],[iso_code]],iso_code!B:C,2,FALSE)</f>
        <v>UGA</v>
      </c>
      <c r="D1957" s="18" t="str">
        <f>VLOOKUP(Table4[[#This Row],[iso_code]],iso_code!G:H,2,FALSE)</f>
        <v>Uganda</v>
      </c>
    </row>
    <row r="1958" spans="1:4">
      <c r="A1958" s="18">
        <v>766</v>
      </c>
      <c r="B1958" s="54" t="s">
        <v>1215</v>
      </c>
      <c r="C1958" s="18" t="str">
        <f>VLOOKUP(Table4[[#This Row],[iso_code]],iso_code!B:C,2,FALSE)</f>
        <v>NGA</v>
      </c>
      <c r="D1958" s="18" t="str">
        <f>VLOOKUP(Table4[[#This Row],[iso_code]],iso_code!G:H,2,FALSE)</f>
        <v>Nigeria</v>
      </c>
    </row>
    <row r="1959" spans="1:4">
      <c r="A1959" s="18">
        <v>767</v>
      </c>
      <c r="B1959" s="54" t="s">
        <v>790</v>
      </c>
      <c r="C1959" s="18" t="str">
        <f>VLOOKUP(Table4[[#This Row],[iso_code]],iso_code!B:C,2,FALSE)</f>
        <v>DZA</v>
      </c>
      <c r="D1959" s="18" t="str">
        <f>VLOOKUP(Table4[[#This Row],[iso_code]],iso_code!G:H,2,FALSE)</f>
        <v>Algeria</v>
      </c>
    </row>
    <row r="1960" spans="1:4">
      <c r="A1960" s="18">
        <v>768</v>
      </c>
      <c r="B1960" s="54" t="s">
        <v>2145</v>
      </c>
      <c r="C1960" s="18" t="str">
        <f>VLOOKUP(Table4[[#This Row],[iso_code]],iso_code!B:C,2,FALSE)</f>
        <v>BFA</v>
      </c>
      <c r="D1960" s="18" t="str">
        <f>VLOOKUP(Table4[[#This Row],[iso_code]],iso_code!G:H,2,FALSE)</f>
        <v>Burkina Faso</v>
      </c>
    </row>
    <row r="1961" spans="1:4">
      <c r="A1961" s="18">
        <v>768</v>
      </c>
      <c r="B1961" s="54" t="s">
        <v>2157</v>
      </c>
      <c r="C1961" s="18" t="str">
        <f>VLOOKUP(Table4[[#This Row],[iso_code]],iso_code!B:C,2,FALSE)</f>
        <v>CIV</v>
      </c>
      <c r="D1961" s="18" t="str">
        <f>VLOOKUP(Table4[[#This Row],[iso_code]],iso_code!G:H,2,FALSE)</f>
        <v>Côte d'Ivoire</v>
      </c>
    </row>
    <row r="1962" spans="1:4">
      <c r="A1962" s="18">
        <v>768</v>
      </c>
      <c r="B1962" s="54" t="s">
        <v>2154</v>
      </c>
      <c r="C1962" s="18" t="str">
        <f>VLOOKUP(Table4[[#This Row],[iso_code]],iso_code!B:C,2,FALSE)</f>
        <v>GMB</v>
      </c>
      <c r="D1962" s="18" t="str">
        <f>VLOOKUP(Table4[[#This Row],[iso_code]],iso_code!G:H,2,FALSE)</f>
        <v>Gambia (the)</v>
      </c>
    </row>
    <row r="1963" spans="1:4">
      <c r="A1963" s="18">
        <v>768</v>
      </c>
      <c r="B1963" s="54" t="s">
        <v>250</v>
      </c>
      <c r="C1963" s="18" t="str">
        <f>VLOOKUP(Table4[[#This Row],[iso_code]],iso_code!B:C,2,FALSE)</f>
        <v>GHA</v>
      </c>
      <c r="D1963" s="18" t="str">
        <f>VLOOKUP(Table4[[#This Row],[iso_code]],iso_code!G:H,2,FALSE)</f>
        <v>Ghana</v>
      </c>
    </row>
    <row r="1964" spans="1:4">
      <c r="A1964" s="18">
        <v>768</v>
      </c>
      <c r="B1964" s="54" t="s">
        <v>2155</v>
      </c>
      <c r="C1964" s="18" t="str">
        <f>VLOOKUP(Table4[[#This Row],[iso_code]],iso_code!B:C,2,FALSE)</f>
        <v>GIN</v>
      </c>
      <c r="D1964" s="18" t="str">
        <f>VLOOKUP(Table4[[#This Row],[iso_code]],iso_code!G:H,2,FALSE)</f>
        <v>Guinea</v>
      </c>
    </row>
    <row r="1965" spans="1:4">
      <c r="A1965" s="18">
        <v>768</v>
      </c>
      <c r="B1965" s="54" t="s">
        <v>2156</v>
      </c>
      <c r="C1965" s="18" t="str">
        <f>VLOOKUP(Table4[[#This Row],[iso_code]],iso_code!B:C,2,FALSE)</f>
        <v>GNB</v>
      </c>
      <c r="D1965" s="18" t="str">
        <f>VLOOKUP(Table4[[#This Row],[iso_code]],iso_code!G:H,2,FALSE)</f>
        <v>Guinea-Bissau</v>
      </c>
    </row>
    <row r="1966" spans="1:4">
      <c r="A1966" s="18">
        <v>768</v>
      </c>
      <c r="B1966" s="54" t="s">
        <v>2159</v>
      </c>
      <c r="C1966" s="18" t="str">
        <f>VLOOKUP(Table4[[#This Row],[iso_code]],iso_code!B:C,2,FALSE)</f>
        <v>LBR</v>
      </c>
      <c r="D1966" s="18" t="str">
        <f>VLOOKUP(Table4[[#This Row],[iso_code]],iso_code!G:H,2,FALSE)</f>
        <v>Liberia</v>
      </c>
    </row>
    <row r="1967" spans="1:4">
      <c r="A1967" s="18">
        <v>768</v>
      </c>
      <c r="B1967" s="54" t="s">
        <v>2161</v>
      </c>
      <c r="C1967" s="18" t="str">
        <f>VLOOKUP(Table4[[#This Row],[iso_code]],iso_code!B:C,2,FALSE)</f>
        <v>MLI</v>
      </c>
      <c r="D1967" s="18" t="str">
        <f>VLOOKUP(Table4[[#This Row],[iso_code]],iso_code!G:H,2,FALSE)</f>
        <v>Mali</v>
      </c>
    </row>
    <row r="1968" spans="1:4">
      <c r="A1968" s="18">
        <v>768</v>
      </c>
      <c r="B1968" s="54" t="s">
        <v>988</v>
      </c>
      <c r="C1968" s="18" t="str">
        <f>VLOOKUP(Table4[[#This Row],[iso_code]],iso_code!B:C,2,FALSE)</f>
        <v>NER</v>
      </c>
      <c r="D1968" s="18" t="str">
        <f>VLOOKUP(Table4[[#This Row],[iso_code]],iso_code!G:H,2,FALSE)</f>
        <v>Niger (the)</v>
      </c>
    </row>
    <row r="1969" spans="1:4">
      <c r="A1969" s="18">
        <v>768</v>
      </c>
      <c r="B1969" s="54" t="s">
        <v>1215</v>
      </c>
      <c r="C1969" s="18" t="str">
        <f>VLOOKUP(Table4[[#This Row],[iso_code]],iso_code!B:C,2,FALSE)</f>
        <v>NGA</v>
      </c>
      <c r="D1969" s="18" t="str">
        <f>VLOOKUP(Table4[[#This Row],[iso_code]],iso_code!G:H,2,FALSE)</f>
        <v>Nigeria</v>
      </c>
    </row>
    <row r="1970" spans="1:4">
      <c r="A1970" s="18">
        <v>768</v>
      </c>
      <c r="B1970" s="54" t="s">
        <v>1657</v>
      </c>
      <c r="C1970" s="18" t="str">
        <f>VLOOKUP(Table4[[#This Row],[iso_code]],iso_code!B:C,2,FALSE)</f>
        <v>SEN</v>
      </c>
      <c r="D1970" s="18" t="str">
        <f>VLOOKUP(Table4[[#This Row],[iso_code]],iso_code!G:H,2,FALSE)</f>
        <v>Senegal</v>
      </c>
    </row>
    <row r="1971" spans="1:4">
      <c r="A1971" s="18">
        <v>768</v>
      </c>
      <c r="B1971" s="54" t="s">
        <v>2046</v>
      </c>
      <c r="C1971" s="18" t="str">
        <f>VLOOKUP(Table4[[#This Row],[iso_code]],iso_code!B:C,2,FALSE)</f>
        <v>SLE</v>
      </c>
      <c r="D1971" s="18" t="str">
        <f>VLOOKUP(Table4[[#This Row],[iso_code]],iso_code!G:H,2,FALSE)</f>
        <v>Sierra Leone</v>
      </c>
    </row>
    <row r="1972" spans="1:4">
      <c r="A1972" s="18">
        <v>768</v>
      </c>
      <c r="B1972" s="54" t="s">
        <v>1968</v>
      </c>
      <c r="C1972" s="18" t="str">
        <f>VLOOKUP(Table4[[#This Row],[iso_code]],iso_code!B:C,2,FALSE)</f>
        <v>TGO</v>
      </c>
      <c r="D1972" s="18" t="str">
        <f>VLOOKUP(Table4[[#This Row],[iso_code]],iso_code!G:H,2,FALSE)</f>
        <v>Togo</v>
      </c>
    </row>
    <row r="1973" spans="1:4">
      <c r="A1973" s="18">
        <v>768</v>
      </c>
      <c r="B1973" s="54" t="s">
        <v>2144</v>
      </c>
      <c r="C1973" s="18" t="str">
        <f>VLOOKUP(Table4[[#This Row],[iso_code]],iso_code!B:C,2,FALSE)</f>
        <v>BEN</v>
      </c>
      <c r="D1973" s="18" t="str">
        <f>VLOOKUP(Table4[[#This Row],[iso_code]],iso_code!G:H,2,FALSE)</f>
        <v>Benin</v>
      </c>
    </row>
    <row r="1974" spans="1:4">
      <c r="A1974" s="18">
        <v>769</v>
      </c>
      <c r="B1974" s="54" t="s">
        <v>840</v>
      </c>
      <c r="C1974" s="18" t="str">
        <f>VLOOKUP(Table4[[#This Row],[iso_code]],iso_code!B:C,2,FALSE)</f>
        <v>EGY</v>
      </c>
      <c r="D1974" s="18" t="str">
        <f>VLOOKUP(Table4[[#This Row],[iso_code]],iso_code!G:H,2,FALSE)</f>
        <v>Egypt</v>
      </c>
    </row>
    <row r="1975" spans="1:4">
      <c r="A1975" s="18">
        <v>770</v>
      </c>
      <c r="B1975" s="54" t="s">
        <v>509</v>
      </c>
      <c r="C1975" s="18" t="str">
        <f>VLOOKUP(Table4[[#This Row],[iso_code]],iso_code!B:C,2,FALSE)</f>
        <v>MAR</v>
      </c>
      <c r="D1975" s="18" t="str">
        <f>VLOOKUP(Table4[[#This Row],[iso_code]],iso_code!G:H,2,FALSE)</f>
        <v>Morocco</v>
      </c>
    </row>
    <row r="1976" spans="1:4">
      <c r="A1976" s="18">
        <v>770</v>
      </c>
      <c r="B1976" s="54" t="s">
        <v>1944</v>
      </c>
      <c r="C1976" s="18" t="str">
        <f>VLOOKUP(Table4[[#This Row],[iso_code]],iso_code!B:C,2,FALSE)</f>
        <v>LBY</v>
      </c>
      <c r="D1976" s="18" t="str">
        <f>VLOOKUP(Table4[[#This Row],[iso_code]],iso_code!G:H,2,FALSE)</f>
        <v>Libya</v>
      </c>
    </row>
    <row r="1977" spans="1:4">
      <c r="A1977" s="18">
        <v>770</v>
      </c>
      <c r="B1977" s="54" t="s">
        <v>935</v>
      </c>
      <c r="C1977" s="18" t="str">
        <f>VLOOKUP(Table4[[#This Row],[iso_code]],iso_code!B:C,2,FALSE)</f>
        <v>TUN</v>
      </c>
      <c r="D1977" s="18" t="str">
        <f>VLOOKUP(Table4[[#This Row],[iso_code]],iso_code!G:H,2,FALSE)</f>
        <v>Tunisia</v>
      </c>
    </row>
    <row r="1978" spans="1:4">
      <c r="A1978" s="18">
        <v>770</v>
      </c>
      <c r="B1978" s="54" t="s">
        <v>790</v>
      </c>
      <c r="C1978" s="18" t="str">
        <f>VLOOKUP(Table4[[#This Row],[iso_code]],iso_code!B:C,2,FALSE)</f>
        <v>DZA</v>
      </c>
      <c r="D1978" s="18" t="str">
        <f>VLOOKUP(Table4[[#This Row],[iso_code]],iso_code!G:H,2,FALSE)</f>
        <v>Algeria</v>
      </c>
    </row>
    <row r="1979" spans="1:4">
      <c r="A1979" s="18">
        <v>770</v>
      </c>
      <c r="B1979" s="54" t="s">
        <v>840</v>
      </c>
      <c r="C1979" s="18" t="str">
        <f>VLOOKUP(Table4[[#This Row],[iso_code]],iso_code!B:C,2,FALSE)</f>
        <v>EGY</v>
      </c>
      <c r="D1979" s="18" t="str">
        <f>VLOOKUP(Table4[[#This Row],[iso_code]],iso_code!G:H,2,FALSE)</f>
        <v>Egypt</v>
      </c>
    </row>
    <row r="1980" spans="1:4">
      <c r="A1980" s="18">
        <v>770</v>
      </c>
      <c r="B1980" s="54" t="s">
        <v>2062</v>
      </c>
      <c r="C1980" s="18" t="str">
        <f>VLOOKUP(Table4[[#This Row],[iso_code]],iso_code!B:C,2,FALSE)</f>
        <v>MRT</v>
      </c>
      <c r="D1980" s="18" t="str">
        <f>VLOOKUP(Table4[[#This Row],[iso_code]],iso_code!G:H,2,FALSE)</f>
        <v>Mauritania</v>
      </c>
    </row>
    <row r="1981" spans="1:4">
      <c r="A1981" s="18">
        <v>770</v>
      </c>
      <c r="B1981" s="54" t="s">
        <v>1657</v>
      </c>
      <c r="C1981" s="18" t="str">
        <f>VLOOKUP(Table4[[#This Row],[iso_code]],iso_code!B:C,2,FALSE)</f>
        <v>SEN</v>
      </c>
      <c r="D1981" s="18" t="str">
        <f>VLOOKUP(Table4[[#This Row],[iso_code]],iso_code!G:H,2,FALSE)</f>
        <v>Senegal</v>
      </c>
    </row>
    <row r="1982" spans="1:4">
      <c r="A1982" s="18">
        <v>770</v>
      </c>
      <c r="B1982" s="54" t="s">
        <v>2046</v>
      </c>
      <c r="C1982" s="18" t="str">
        <f>VLOOKUP(Table4[[#This Row],[iso_code]],iso_code!B:C,2,FALSE)</f>
        <v>SLE</v>
      </c>
      <c r="D1982" s="18" t="str">
        <f>VLOOKUP(Table4[[#This Row],[iso_code]],iso_code!G:H,2,FALSE)</f>
        <v>Sierra Leone</v>
      </c>
    </row>
    <row r="1983" spans="1:4">
      <c r="A1983" s="18">
        <v>770</v>
      </c>
      <c r="B1983" s="54" t="s">
        <v>2154</v>
      </c>
      <c r="C1983" s="18" t="str">
        <f>VLOOKUP(Table4[[#This Row],[iso_code]],iso_code!B:C,2,FALSE)</f>
        <v>GMB</v>
      </c>
      <c r="D1983" s="18" t="str">
        <f>VLOOKUP(Table4[[#This Row],[iso_code]],iso_code!G:H,2,FALSE)</f>
        <v>Gambia (the)</v>
      </c>
    </row>
    <row r="1984" spans="1:4">
      <c r="A1984" s="18">
        <v>770</v>
      </c>
      <c r="B1984" s="54" t="s">
        <v>2156</v>
      </c>
      <c r="C1984" s="18" t="str">
        <f>VLOOKUP(Table4[[#This Row],[iso_code]],iso_code!B:C,2,FALSE)</f>
        <v>GNB</v>
      </c>
      <c r="D1984" s="18" t="str">
        <f>VLOOKUP(Table4[[#This Row],[iso_code]],iso_code!G:H,2,FALSE)</f>
        <v>Guinea-Bissau</v>
      </c>
    </row>
    <row r="1985" spans="1:4">
      <c r="A1985" s="18">
        <v>770</v>
      </c>
      <c r="B1985" s="54" t="s">
        <v>1606</v>
      </c>
      <c r="C1985" s="18" t="str">
        <f>VLOOKUP(Table4[[#This Row],[iso_code]],iso_code!B:C,2,FALSE)</f>
        <v>CPV</v>
      </c>
      <c r="D1985" s="18" t="str">
        <f>VLOOKUP(Table4[[#This Row],[iso_code]],iso_code!G:H,2,FALSE)</f>
        <v>Cabo Verde</v>
      </c>
    </row>
    <row r="1986" spans="1:4">
      <c r="A1986" s="18">
        <v>770</v>
      </c>
      <c r="B1986" s="54" t="s">
        <v>2155</v>
      </c>
      <c r="C1986" s="18" t="str">
        <f>VLOOKUP(Table4[[#This Row],[iso_code]],iso_code!B:C,2,FALSE)</f>
        <v>GIN</v>
      </c>
      <c r="D1986" s="18" t="str">
        <f>VLOOKUP(Table4[[#This Row],[iso_code]],iso_code!G:H,2,FALSE)</f>
        <v>Guinea</v>
      </c>
    </row>
    <row r="1987" spans="1:4">
      <c r="A1987" s="18">
        <v>770</v>
      </c>
      <c r="B1987" s="54" t="s">
        <v>2159</v>
      </c>
      <c r="C1987" s="18" t="str">
        <f>VLOOKUP(Table4[[#This Row],[iso_code]],iso_code!B:C,2,FALSE)</f>
        <v>LBR</v>
      </c>
      <c r="D1987" s="18" t="str">
        <f>VLOOKUP(Table4[[#This Row],[iso_code]],iso_code!G:H,2,FALSE)</f>
        <v>Liberia</v>
      </c>
    </row>
    <row r="1988" spans="1:4">
      <c r="A1988" s="18">
        <v>770</v>
      </c>
      <c r="B1988" s="54" t="s">
        <v>2161</v>
      </c>
      <c r="C1988" s="18" t="str">
        <f>VLOOKUP(Table4[[#This Row],[iso_code]],iso_code!B:C,2,FALSE)</f>
        <v>MLI</v>
      </c>
      <c r="D1988" s="18" t="str">
        <f>VLOOKUP(Table4[[#This Row],[iso_code]],iso_code!G:H,2,FALSE)</f>
        <v>Mali</v>
      </c>
    </row>
    <row r="1989" spans="1:4">
      <c r="A1989" s="18">
        <v>770</v>
      </c>
      <c r="B1989" s="54" t="s">
        <v>2144</v>
      </c>
      <c r="C1989" s="18" t="str">
        <f>VLOOKUP(Table4[[#This Row],[iso_code]],iso_code!B:C,2,FALSE)</f>
        <v>BEN</v>
      </c>
      <c r="D1989" s="18" t="str">
        <f>VLOOKUP(Table4[[#This Row],[iso_code]],iso_code!G:H,2,FALSE)</f>
        <v>Benin</v>
      </c>
    </row>
    <row r="1990" spans="1:4">
      <c r="A1990" s="18">
        <v>770</v>
      </c>
      <c r="B1990" s="54" t="s">
        <v>2157</v>
      </c>
      <c r="C1990" s="18" t="str">
        <f>VLOOKUP(Table4[[#This Row],[iso_code]],iso_code!B:C,2,FALSE)</f>
        <v>CIV</v>
      </c>
      <c r="D1990" s="18" t="str">
        <f>VLOOKUP(Table4[[#This Row],[iso_code]],iso_code!G:H,2,FALSE)</f>
        <v>Côte d'Ivoire</v>
      </c>
    </row>
    <row r="1991" spans="1:4">
      <c r="A1991" s="18">
        <v>770</v>
      </c>
      <c r="B1991" s="54" t="s">
        <v>2145</v>
      </c>
      <c r="C1991" s="18" t="str">
        <f>VLOOKUP(Table4[[#This Row],[iso_code]],iso_code!B:C,2,FALSE)</f>
        <v>BFA</v>
      </c>
      <c r="D1991" s="18" t="str">
        <f>VLOOKUP(Table4[[#This Row],[iso_code]],iso_code!G:H,2,FALSE)</f>
        <v>Burkina Faso</v>
      </c>
    </row>
    <row r="1992" spans="1:4">
      <c r="A1992" s="18">
        <v>770</v>
      </c>
      <c r="B1992" s="54" t="s">
        <v>1968</v>
      </c>
      <c r="C1992" s="18" t="str">
        <f>VLOOKUP(Table4[[#This Row],[iso_code]],iso_code!B:C,2,FALSE)</f>
        <v>TGO</v>
      </c>
      <c r="D1992" s="18" t="str">
        <f>VLOOKUP(Table4[[#This Row],[iso_code]],iso_code!G:H,2,FALSE)</f>
        <v>Togo</v>
      </c>
    </row>
    <row r="1993" spans="1:4">
      <c r="A1993" s="18">
        <v>770</v>
      </c>
      <c r="B1993" s="54" t="s">
        <v>250</v>
      </c>
      <c r="C1993" s="18" t="str">
        <f>VLOOKUP(Table4[[#This Row],[iso_code]],iso_code!B:C,2,FALSE)</f>
        <v>GHA</v>
      </c>
      <c r="D1993" s="18" t="str">
        <f>VLOOKUP(Table4[[#This Row],[iso_code]],iso_code!G:H,2,FALSE)</f>
        <v>Ghana</v>
      </c>
    </row>
    <row r="1994" spans="1:4">
      <c r="A1994" s="18">
        <v>770</v>
      </c>
      <c r="B1994" s="54" t="s">
        <v>988</v>
      </c>
      <c r="C1994" s="18" t="str">
        <f>VLOOKUP(Table4[[#This Row],[iso_code]],iso_code!B:C,2,FALSE)</f>
        <v>NER</v>
      </c>
      <c r="D1994" s="18" t="str">
        <f>VLOOKUP(Table4[[#This Row],[iso_code]],iso_code!G:H,2,FALSE)</f>
        <v>Niger (the)</v>
      </c>
    </row>
    <row r="1995" spans="1:4">
      <c r="A1995" s="18">
        <v>770</v>
      </c>
      <c r="B1995" s="54" t="s">
        <v>1215</v>
      </c>
      <c r="C1995" s="18" t="str">
        <f>VLOOKUP(Table4[[#This Row],[iso_code]],iso_code!B:C,2,FALSE)</f>
        <v>NGA</v>
      </c>
      <c r="D1995" s="18" t="str">
        <f>VLOOKUP(Table4[[#This Row],[iso_code]],iso_code!G:H,2,FALSE)</f>
        <v>Nigeria</v>
      </c>
    </row>
    <row r="1996" spans="1:4">
      <c r="A1996" s="18">
        <v>770</v>
      </c>
      <c r="B1996" s="54" t="s">
        <v>2167</v>
      </c>
      <c r="C1996" s="18" t="str">
        <f>VLOOKUP(Table4[[#This Row],[iso_code]],iso_code!B:C,2,FALSE)</f>
        <v>SDN</v>
      </c>
      <c r="D1996" s="18" t="str">
        <f>VLOOKUP(Table4[[#This Row],[iso_code]],iso_code!G:H,2,FALSE)</f>
        <v>Sudan (the)</v>
      </c>
    </row>
    <row r="1997" spans="1:4">
      <c r="A1997" s="18">
        <v>770</v>
      </c>
      <c r="B1997" s="54" t="s">
        <v>2152</v>
      </c>
      <c r="C1997" s="18" t="str">
        <f>VLOOKUP(Table4[[#This Row],[iso_code]],iso_code!B:C,2,FALSE)</f>
        <v>ERI</v>
      </c>
      <c r="D1997" s="18" t="str">
        <f>VLOOKUP(Table4[[#This Row],[iso_code]],iso_code!G:H,2,FALSE)</f>
        <v>Eritrea</v>
      </c>
    </row>
    <row r="1998" spans="1:4">
      <c r="A1998" s="18">
        <v>770</v>
      </c>
      <c r="B1998" s="54" t="s">
        <v>194</v>
      </c>
      <c r="C1998" s="18" t="str">
        <f>VLOOKUP(Table4[[#This Row],[iso_code]],iso_code!B:C,2,FALSE)</f>
        <v>ETH</v>
      </c>
      <c r="D1998" s="18" t="str">
        <f>VLOOKUP(Table4[[#This Row],[iso_code]],iso_code!G:H,2,FALSE)</f>
        <v>Ethiopia</v>
      </c>
    </row>
    <row r="1999" spans="1:4">
      <c r="A1999" s="18">
        <v>770</v>
      </c>
      <c r="B1999" s="54" t="s">
        <v>2150</v>
      </c>
      <c r="C1999" s="18" t="str">
        <f>VLOOKUP(Table4[[#This Row],[iso_code]],iso_code!B:C,2,FALSE)</f>
        <v>DJI</v>
      </c>
      <c r="D1999" s="18" t="str">
        <f>VLOOKUP(Table4[[#This Row],[iso_code]],iso_code!G:H,2,FALSE)</f>
        <v>Djibouti</v>
      </c>
    </row>
    <row r="2000" spans="1:4">
      <c r="A2000" s="18">
        <v>770</v>
      </c>
      <c r="B2000" s="54" t="s">
        <v>2165</v>
      </c>
      <c r="C2000" s="18" t="str">
        <f>VLOOKUP(Table4[[#This Row],[iso_code]],iso_code!B:C,2,FALSE)</f>
        <v>SOM</v>
      </c>
      <c r="D2000" s="18" t="str">
        <f>VLOOKUP(Table4[[#This Row],[iso_code]],iso_code!G:H,2,FALSE)</f>
        <v>Somalia</v>
      </c>
    </row>
    <row r="2001" spans="1:4">
      <c r="A2001" s="18">
        <v>770</v>
      </c>
      <c r="B2001" s="54" t="s">
        <v>428</v>
      </c>
      <c r="C2001" s="18" t="str">
        <f>VLOOKUP(Table4[[#This Row],[iso_code]],iso_code!B:C,2,FALSE)</f>
        <v>KEN</v>
      </c>
      <c r="D2001" s="18" t="str">
        <f>VLOOKUP(Table4[[#This Row],[iso_code]],iso_code!G:H,2,FALSE)</f>
        <v>Kenya</v>
      </c>
    </row>
    <row r="2002" spans="1:4">
      <c r="A2002" s="18">
        <v>770</v>
      </c>
      <c r="B2002" s="54" t="s">
        <v>1443</v>
      </c>
      <c r="C2002" s="18" t="str">
        <f>VLOOKUP(Table4[[#This Row],[iso_code]],iso_code!B:C,2,FALSE)</f>
        <v>UGA</v>
      </c>
      <c r="D2002" s="18" t="str">
        <f>VLOOKUP(Table4[[#This Row],[iso_code]],iso_code!G:H,2,FALSE)</f>
        <v>Uganda</v>
      </c>
    </row>
    <row r="2003" spans="1:4">
      <c r="A2003" s="18">
        <v>770</v>
      </c>
      <c r="B2003" s="54" t="s">
        <v>842</v>
      </c>
      <c r="C2003" s="18" t="str">
        <f>VLOOKUP(Table4[[#This Row],[iso_code]],iso_code!B:C,2,FALSE)</f>
        <v>TZA</v>
      </c>
      <c r="D2003" s="18" t="str">
        <f>VLOOKUP(Table4[[#This Row],[iso_code]],iso_code!G:H,2,FALSE)</f>
        <v>Tanzania, United Republic of</v>
      </c>
    </row>
    <row r="2004" spans="1:4">
      <c r="A2004" s="18">
        <v>770</v>
      </c>
      <c r="B2004" s="54" t="s">
        <v>2162</v>
      </c>
      <c r="C2004" s="18" t="str">
        <f>VLOOKUP(Table4[[#This Row],[iso_code]],iso_code!B:C,2,FALSE)</f>
        <v>RWA</v>
      </c>
      <c r="D2004" s="18" t="str">
        <f>VLOOKUP(Table4[[#This Row],[iso_code]],iso_code!G:H,2,FALSE)</f>
        <v>Rwanda</v>
      </c>
    </row>
    <row r="2005" spans="1:4">
      <c r="A2005" s="18">
        <v>770</v>
      </c>
      <c r="B2005" s="54" t="s">
        <v>2146</v>
      </c>
      <c r="C2005" s="18" t="str">
        <f>VLOOKUP(Table4[[#This Row],[iso_code]],iso_code!B:C,2,FALSE)</f>
        <v>BDI</v>
      </c>
      <c r="D2005" s="18" t="str">
        <f>VLOOKUP(Table4[[#This Row],[iso_code]],iso_code!G:H,2,FALSE)</f>
        <v>Burundi</v>
      </c>
    </row>
    <row r="2006" spans="1:4">
      <c r="A2006" s="18">
        <v>770</v>
      </c>
      <c r="B2006" s="54" t="s">
        <v>2147</v>
      </c>
      <c r="C2006" s="18" t="str">
        <f>VLOOKUP(Table4[[#This Row],[iso_code]],iso_code!B:C,2,FALSE)</f>
        <v>TCD</v>
      </c>
      <c r="D2006" s="18" t="str">
        <f>VLOOKUP(Table4[[#This Row],[iso_code]],iso_code!G:H,2,FALSE)</f>
        <v>Chad</v>
      </c>
    </row>
    <row r="2007" spans="1:4">
      <c r="A2007" s="18">
        <v>770</v>
      </c>
      <c r="B2007" s="54" t="s">
        <v>2163</v>
      </c>
      <c r="C2007" s="18" t="str">
        <f>VLOOKUP(Table4[[#This Row],[iso_code]],iso_code!B:C,2,FALSE)</f>
        <v>STP</v>
      </c>
      <c r="D2007" s="18" t="str">
        <f>VLOOKUP(Table4[[#This Row],[iso_code]],iso_code!G:H,2,FALSE)</f>
        <v>Sao Tome and Principe</v>
      </c>
    </row>
    <row r="2008" spans="1:4">
      <c r="A2008" s="18">
        <v>770</v>
      </c>
      <c r="B2008" s="54" t="s">
        <v>2149</v>
      </c>
      <c r="C2008" s="18" t="str">
        <f>VLOOKUP(Table4[[#This Row],[iso_code]],iso_code!B:C,2,FALSE)</f>
        <v>COG</v>
      </c>
      <c r="D2008" s="18" t="str">
        <f>VLOOKUP(Table4[[#This Row],[iso_code]],iso_code!G:H,2,FALSE)</f>
        <v>Congo (the)</v>
      </c>
    </row>
    <row r="2009" spans="1:4">
      <c r="A2009" s="18">
        <v>770</v>
      </c>
      <c r="B2009" s="54" t="s">
        <v>2151</v>
      </c>
      <c r="C2009" s="18" t="str">
        <f>VLOOKUP(Table4[[#This Row],[iso_code]],iso_code!B:C,2,FALSE)</f>
        <v>GNQ</v>
      </c>
      <c r="D2009" s="18" t="str">
        <f>VLOOKUP(Table4[[#This Row],[iso_code]],iso_code!G:H,2,FALSE)</f>
        <v>Equatorial Guinea</v>
      </c>
    </row>
    <row r="2010" spans="1:4">
      <c r="A2010" s="18">
        <v>770</v>
      </c>
      <c r="B2010" s="54" t="s">
        <v>2153</v>
      </c>
      <c r="C2010" s="18" t="str">
        <f>VLOOKUP(Table4[[#This Row],[iso_code]],iso_code!B:C,2,FALSE)</f>
        <v>GAB</v>
      </c>
      <c r="D2010" s="18" t="str">
        <f>VLOOKUP(Table4[[#This Row],[iso_code]],iso_code!G:H,2,FALSE)</f>
        <v>Gabon</v>
      </c>
    </row>
    <row r="2011" spans="1:4">
      <c r="A2011" s="18">
        <v>770</v>
      </c>
      <c r="B2011" s="54" t="s">
        <v>285</v>
      </c>
      <c r="C2011" s="18" t="str">
        <f>VLOOKUP(Table4[[#This Row],[iso_code]],iso_code!B:C,2,FALSE)</f>
        <v>CMR</v>
      </c>
      <c r="D2011" s="18" t="str">
        <f>VLOOKUP(Table4[[#This Row],[iso_code]],iso_code!G:H,2,FALSE)</f>
        <v>Cameroon</v>
      </c>
    </row>
    <row r="2012" spans="1:4">
      <c r="A2012" s="18">
        <v>770</v>
      </c>
      <c r="B2012" s="54" t="s">
        <v>1632</v>
      </c>
      <c r="C2012" s="18" t="str">
        <f>VLOOKUP(Table4[[#This Row],[iso_code]],iso_code!B:C,2,FALSE)</f>
        <v>CAF</v>
      </c>
      <c r="D2012" s="18" t="str">
        <f>VLOOKUP(Table4[[#This Row],[iso_code]],iso_code!G:H,2,FALSE)</f>
        <v>Central African Republic (the)</v>
      </c>
    </row>
    <row r="2013" spans="1:4">
      <c r="A2013" s="18">
        <v>770</v>
      </c>
      <c r="B2013" s="54" t="s">
        <v>1976</v>
      </c>
      <c r="C2013" s="18" t="str">
        <f>VLOOKUP(Table4[[#This Row],[iso_code]],iso_code!B:C,2,FALSE)</f>
        <v>COD</v>
      </c>
      <c r="D2013" s="18" t="str">
        <f>VLOOKUP(Table4[[#This Row],[iso_code]],iso_code!G:H,2,FALSE)</f>
        <v>Congo (the Democratic Republic of the)</v>
      </c>
    </row>
    <row r="2014" spans="1:4">
      <c r="A2014" s="18">
        <v>770</v>
      </c>
      <c r="B2014" s="54" t="s">
        <v>2143</v>
      </c>
      <c r="C2014" s="18" t="str">
        <f>VLOOKUP(Table4[[#This Row],[iso_code]],iso_code!B:C,2,FALSE)</f>
        <v>AGO</v>
      </c>
      <c r="D2014" s="18" t="str">
        <f>VLOOKUP(Table4[[#This Row],[iso_code]],iso_code!G:H,2,FALSE)</f>
        <v>Angola</v>
      </c>
    </row>
    <row r="2015" spans="1:4">
      <c r="A2015" s="18">
        <v>770</v>
      </c>
      <c r="B2015" s="54" t="s">
        <v>2022</v>
      </c>
      <c r="C2015" s="18" t="str">
        <f>VLOOKUP(Table4[[#This Row],[iso_code]],iso_code!B:C,2,FALSE)</f>
        <v>NAM</v>
      </c>
      <c r="D2015" s="18" t="str">
        <f>VLOOKUP(Table4[[#This Row],[iso_code]],iso_code!G:H,2,FALSE)</f>
        <v>Namibia</v>
      </c>
    </row>
    <row r="2016" spans="1:4">
      <c r="A2016" s="18">
        <v>770</v>
      </c>
      <c r="B2016" s="54" t="s">
        <v>1787</v>
      </c>
      <c r="C2016" s="18" t="str">
        <f>VLOOKUP(Table4[[#This Row],[iso_code]],iso_code!B:C,2,FALSE)</f>
        <v>BWA</v>
      </c>
      <c r="D2016" s="18" t="str">
        <f>VLOOKUP(Table4[[#This Row],[iso_code]],iso_code!G:H,2,FALSE)</f>
        <v>Botswana</v>
      </c>
    </row>
    <row r="2017" spans="1:4">
      <c r="A2017" s="18">
        <v>770</v>
      </c>
      <c r="B2017" s="54" t="s">
        <v>2158</v>
      </c>
      <c r="C2017" s="18" t="str">
        <f>VLOOKUP(Table4[[#This Row],[iso_code]],iso_code!B:C,2,FALSE)</f>
        <v>LSO</v>
      </c>
      <c r="D2017" s="18" t="str">
        <f>VLOOKUP(Table4[[#This Row],[iso_code]],iso_code!G:H,2,FALSE)</f>
        <v>Lesotho</v>
      </c>
    </row>
    <row r="2018" spans="1:4">
      <c r="A2018" s="18">
        <v>770</v>
      </c>
      <c r="B2018" s="54" t="s">
        <v>1147</v>
      </c>
      <c r="C2018" s="18" t="str">
        <f>VLOOKUP(Table4[[#This Row],[iso_code]],iso_code!B:C,2,FALSE)</f>
        <v>MWI</v>
      </c>
      <c r="D2018" s="18" t="str">
        <f>VLOOKUP(Table4[[#This Row],[iso_code]],iso_code!G:H,2,FALSE)</f>
        <v>Malawi</v>
      </c>
    </row>
    <row r="2019" spans="1:4">
      <c r="A2019" s="18">
        <v>770</v>
      </c>
      <c r="B2019" s="54" t="s">
        <v>1431</v>
      </c>
      <c r="C2019" s="18" t="str">
        <f>VLOOKUP(Table4[[#This Row],[iso_code]],iso_code!B:C,2,FALSE)</f>
        <v>MOZ</v>
      </c>
      <c r="D2019" s="18" t="str">
        <f>VLOOKUP(Table4[[#This Row],[iso_code]],iso_code!G:H,2,FALSE)</f>
        <v>Mozambique</v>
      </c>
    </row>
    <row r="2020" spans="1:4">
      <c r="A2020" s="18">
        <v>770</v>
      </c>
      <c r="B2020" s="54" t="s">
        <v>737</v>
      </c>
      <c r="C2020" s="18" t="str">
        <f>VLOOKUP(Table4[[#This Row],[iso_code]],iso_code!B:C,2,FALSE)</f>
        <v>ZMB</v>
      </c>
      <c r="D2020" s="18" t="str">
        <f>VLOOKUP(Table4[[#This Row],[iso_code]],iso_code!G:H,2,FALSE)</f>
        <v>Zambia</v>
      </c>
    </row>
    <row r="2021" spans="1:4">
      <c r="A2021" s="18">
        <v>770</v>
      </c>
      <c r="B2021" s="54" t="s">
        <v>2169</v>
      </c>
      <c r="C2021" s="18" t="str">
        <f>VLOOKUP(Table4[[#This Row],[iso_code]],iso_code!B:C,2,FALSE)</f>
        <v>ZWE</v>
      </c>
      <c r="D2021" s="18" t="str">
        <f>VLOOKUP(Table4[[#This Row],[iso_code]],iso_code!G:H,2,FALSE)</f>
        <v>Zimbabwe</v>
      </c>
    </row>
    <row r="2022" spans="1:4">
      <c r="A2022" s="18">
        <v>770</v>
      </c>
      <c r="B2022" s="54" t="s">
        <v>2168</v>
      </c>
      <c r="C2022" s="18" t="str">
        <f>VLOOKUP(Table4[[#This Row],[iso_code]],iso_code!B:C,2,FALSE)</f>
        <v>SWZ</v>
      </c>
      <c r="D2022" s="18" t="str">
        <f>VLOOKUP(Table4[[#This Row],[iso_code]],iso_code!G:H,2,FALSE)</f>
        <v>Eswatini</v>
      </c>
    </row>
    <row r="2023" spans="1:4">
      <c r="A2023" s="18">
        <v>770</v>
      </c>
      <c r="B2023" s="54" t="s">
        <v>608</v>
      </c>
      <c r="C2023" s="18" t="str">
        <f>VLOOKUP(Table4[[#This Row],[iso_code]],iso_code!B:C,2,FALSE)</f>
        <v>ZAF</v>
      </c>
      <c r="D2023" s="18" t="str">
        <f>VLOOKUP(Table4[[#This Row],[iso_code]],iso_code!G:H,2,FALSE)</f>
        <v>South Africa</v>
      </c>
    </row>
    <row r="2024" spans="1:4">
      <c r="A2024" s="18">
        <v>770</v>
      </c>
      <c r="B2024" s="54" t="s">
        <v>2164</v>
      </c>
      <c r="C2024" s="18" t="str">
        <f>VLOOKUP(Table4[[#This Row],[iso_code]],iso_code!B:C,2,FALSE)</f>
        <v>SYC</v>
      </c>
      <c r="D2024" s="18" t="str">
        <f>VLOOKUP(Table4[[#This Row],[iso_code]],iso_code!G:H,2,FALSE)</f>
        <v>Seychelles</v>
      </c>
    </row>
    <row r="2025" spans="1:4">
      <c r="A2025" s="18">
        <v>770</v>
      </c>
      <c r="B2025" s="54" t="s">
        <v>953</v>
      </c>
      <c r="C2025" s="18" t="str">
        <f>VLOOKUP(Table4[[#This Row],[iso_code]],iso_code!B:C,2,FALSE)</f>
        <v>MUS</v>
      </c>
      <c r="D2025" s="18" t="str">
        <f>VLOOKUP(Table4[[#This Row],[iso_code]],iso_code!G:H,2,FALSE)</f>
        <v>Mauritius</v>
      </c>
    </row>
    <row r="2026" spans="1:4">
      <c r="A2026" s="18">
        <v>770</v>
      </c>
      <c r="B2026" s="54" t="s">
        <v>2160</v>
      </c>
      <c r="C2026" s="18" t="str">
        <f>VLOOKUP(Table4[[#This Row],[iso_code]],iso_code!B:C,2,FALSE)</f>
        <v>MDG</v>
      </c>
      <c r="D2026" s="18" t="str">
        <f>VLOOKUP(Table4[[#This Row],[iso_code]],iso_code!G:H,2,FALSE)</f>
        <v>Madagascar</v>
      </c>
    </row>
    <row r="2027" spans="1:4">
      <c r="A2027" s="18">
        <v>770</v>
      </c>
      <c r="B2027" s="54" t="s">
        <v>2148</v>
      </c>
      <c r="C2027" s="18" t="str">
        <f>VLOOKUP(Table4[[#This Row],[iso_code]],iso_code!B:C,2,FALSE)</f>
        <v>COM</v>
      </c>
      <c r="D2027" s="18" t="str">
        <f>VLOOKUP(Table4[[#This Row],[iso_code]],iso_code!G:H,2,FALSE)</f>
        <v>Comoros (the)</v>
      </c>
    </row>
    <row r="2028" spans="1:4">
      <c r="A2028" s="18">
        <v>771</v>
      </c>
      <c r="B2028" s="54" t="s">
        <v>1215</v>
      </c>
      <c r="C2028" s="18" t="str">
        <f>VLOOKUP(Table4[[#This Row],[iso_code]],iso_code!B:C,2,FALSE)</f>
        <v>NGA</v>
      </c>
      <c r="D2028" s="18" t="str">
        <f>VLOOKUP(Table4[[#This Row],[iso_code]],iso_code!G:H,2,FALSE)</f>
        <v>Nigeria</v>
      </c>
    </row>
    <row r="2029" spans="1:4">
      <c r="A2029" s="18">
        <v>772</v>
      </c>
      <c r="B2029" s="54" t="s">
        <v>285</v>
      </c>
      <c r="C2029" s="18" t="str">
        <f>VLOOKUP(Table4[[#This Row],[iso_code]],iso_code!B:C,2,FALSE)</f>
        <v>CMR</v>
      </c>
      <c r="D2029" s="18" t="str">
        <f>VLOOKUP(Table4[[#This Row],[iso_code]],iso_code!G:H,2,FALSE)</f>
        <v>Cameroon</v>
      </c>
    </row>
    <row r="2030" spans="1:4">
      <c r="A2030" s="18">
        <v>773</v>
      </c>
      <c r="B2030" s="54" t="s">
        <v>285</v>
      </c>
      <c r="C2030" s="18" t="str">
        <f>VLOOKUP(Table4[[#This Row],[iso_code]],iso_code!B:C,2,FALSE)</f>
        <v>CMR</v>
      </c>
      <c r="D2030" s="18" t="str">
        <f>VLOOKUP(Table4[[#This Row],[iso_code]],iso_code!G:H,2,FALSE)</f>
        <v>Cameroon</v>
      </c>
    </row>
    <row r="2031" spans="1:4">
      <c r="A2031" s="18">
        <v>774</v>
      </c>
      <c r="B2031" s="54" t="s">
        <v>790</v>
      </c>
      <c r="C2031" s="18" t="str">
        <f>VLOOKUP(Table4[[#This Row],[iso_code]],iso_code!B:C,2,FALSE)</f>
        <v>DZA</v>
      </c>
      <c r="D2031" s="18" t="str">
        <f>VLOOKUP(Table4[[#This Row],[iso_code]],iso_code!G:H,2,FALSE)</f>
        <v>Algeria</v>
      </c>
    </row>
    <row r="2032" spans="1:4">
      <c r="A2032" s="18">
        <v>775</v>
      </c>
      <c r="B2032" s="54" t="s">
        <v>1944</v>
      </c>
      <c r="C2032" s="18" t="str">
        <f>VLOOKUP(Table4[[#This Row],[iso_code]],iso_code!B:C,2,FALSE)</f>
        <v>LBY</v>
      </c>
      <c r="D2032" s="18" t="str">
        <f>VLOOKUP(Table4[[#This Row],[iso_code]],iso_code!G:H,2,FALSE)</f>
        <v>Libya</v>
      </c>
    </row>
    <row r="2033" spans="1:4">
      <c r="A2033" s="18">
        <v>776</v>
      </c>
      <c r="B2033" s="54" t="s">
        <v>250</v>
      </c>
      <c r="C2033" s="18" t="str">
        <f>VLOOKUP(Table4[[#This Row],[iso_code]],iso_code!B:C,2,FALSE)</f>
        <v>GHA</v>
      </c>
      <c r="D2033" s="18" t="str">
        <f>VLOOKUP(Table4[[#This Row],[iso_code]],iso_code!G:H,2,FALSE)</f>
        <v>Ghana</v>
      </c>
    </row>
    <row r="2034" spans="1:4">
      <c r="A2034" s="18">
        <v>777</v>
      </c>
      <c r="B2034" s="54" t="s">
        <v>1944</v>
      </c>
      <c r="C2034" s="18" t="str">
        <f>VLOOKUP(Table4[[#This Row],[iso_code]],iso_code!B:C,2,FALSE)</f>
        <v>LBY</v>
      </c>
      <c r="D2034" s="18" t="str">
        <f>VLOOKUP(Table4[[#This Row],[iso_code]],iso_code!G:H,2,FALSE)</f>
        <v>Libya</v>
      </c>
    </row>
    <row r="2035" spans="1:4">
      <c r="A2035" s="18">
        <v>778</v>
      </c>
      <c r="B2035" s="54" t="s">
        <v>428</v>
      </c>
      <c r="C2035" s="18" t="str">
        <f>VLOOKUP(Table4[[#This Row],[iso_code]],iso_code!B:C,2,FALSE)</f>
        <v>KEN</v>
      </c>
      <c r="D2035" s="18" t="str">
        <f>VLOOKUP(Table4[[#This Row],[iso_code]],iso_code!G:H,2,FALSE)</f>
        <v>Kenya</v>
      </c>
    </row>
    <row r="2036" spans="1:4">
      <c r="A2036" s="18">
        <v>779</v>
      </c>
      <c r="B2036" s="54" t="s">
        <v>842</v>
      </c>
      <c r="C2036" s="18" t="str">
        <f>VLOOKUP(Table4[[#This Row],[iso_code]],iso_code!B:C,2,FALSE)</f>
        <v>TZA</v>
      </c>
      <c r="D2036" s="18" t="str">
        <f>VLOOKUP(Table4[[#This Row],[iso_code]],iso_code!G:H,2,FALSE)</f>
        <v>Tanzania, United Republic of</v>
      </c>
    </row>
    <row r="2037" spans="1:4">
      <c r="A2037" s="18">
        <v>780</v>
      </c>
      <c r="B2037" s="54" t="s">
        <v>250</v>
      </c>
      <c r="C2037" s="18" t="str">
        <f>VLOOKUP(Table4[[#This Row],[iso_code]],iso_code!B:C,2,FALSE)</f>
        <v>GHA</v>
      </c>
      <c r="D2037" s="18" t="str">
        <f>VLOOKUP(Table4[[#This Row],[iso_code]],iso_code!G:H,2,FALSE)</f>
        <v>Ghana</v>
      </c>
    </row>
    <row r="2038" spans="1:4">
      <c r="A2038" s="18">
        <v>781</v>
      </c>
      <c r="B2038" s="54" t="s">
        <v>2162</v>
      </c>
      <c r="C2038" s="18" t="str">
        <f>VLOOKUP(Table4[[#This Row],[iso_code]],iso_code!B:C,2,FALSE)</f>
        <v>RWA</v>
      </c>
      <c r="D2038" s="18" t="str">
        <f>VLOOKUP(Table4[[#This Row],[iso_code]],iso_code!G:H,2,FALSE)</f>
        <v>Rwanda</v>
      </c>
    </row>
    <row r="2039" spans="1:4">
      <c r="A2039" s="18">
        <v>782</v>
      </c>
      <c r="B2039" s="54" t="s">
        <v>2169</v>
      </c>
      <c r="C2039" s="18" t="str">
        <f>VLOOKUP(Table4[[#This Row],[iso_code]],iso_code!B:C,2,FALSE)</f>
        <v>ZWE</v>
      </c>
      <c r="D2039" s="18" t="str">
        <f>VLOOKUP(Table4[[#This Row],[iso_code]],iso_code!G:H,2,FALSE)</f>
        <v>Zimbabwe</v>
      </c>
    </row>
    <row r="2040" spans="1:4">
      <c r="A2040" s="18">
        <v>783</v>
      </c>
      <c r="B2040" s="54" t="s">
        <v>1215</v>
      </c>
      <c r="C2040" s="18" t="str">
        <f>VLOOKUP(Table4[[#This Row],[iso_code]],iso_code!B:C,2,FALSE)</f>
        <v>NGA</v>
      </c>
      <c r="D2040" s="18" t="str">
        <f>VLOOKUP(Table4[[#This Row],[iso_code]],iso_code!G:H,2,FALSE)</f>
        <v>Nigeria</v>
      </c>
    </row>
    <row r="2041" spans="1:4">
      <c r="A2041" s="18">
        <v>784</v>
      </c>
      <c r="B2041" s="54" t="s">
        <v>842</v>
      </c>
      <c r="C2041" s="18" t="str">
        <f>VLOOKUP(Table4[[#This Row],[iso_code]],iso_code!B:C,2,FALSE)</f>
        <v>TZA</v>
      </c>
      <c r="D2041" s="18" t="str">
        <f>VLOOKUP(Table4[[#This Row],[iso_code]],iso_code!G:H,2,FALSE)</f>
        <v>Tanzania, United Republic of</v>
      </c>
    </row>
    <row r="2042" spans="1:4">
      <c r="A2042" s="18">
        <v>785</v>
      </c>
      <c r="B2042" s="54" t="s">
        <v>608</v>
      </c>
      <c r="C2042" s="18" t="str">
        <f>VLOOKUP(Table4[[#This Row],[iso_code]],iso_code!B:C,2,FALSE)</f>
        <v>ZAF</v>
      </c>
      <c r="D2042" s="18" t="str">
        <f>VLOOKUP(Table4[[#This Row],[iso_code]],iso_code!G:H,2,FALSE)</f>
        <v>South Africa</v>
      </c>
    </row>
    <row r="2043" spans="1:4">
      <c r="A2043" s="18">
        <v>786</v>
      </c>
      <c r="B2043" s="54" t="s">
        <v>2162</v>
      </c>
      <c r="C2043" s="18" t="str">
        <f>VLOOKUP(Table4[[#This Row],[iso_code]],iso_code!B:C,2,FALSE)</f>
        <v>RWA</v>
      </c>
      <c r="D2043" s="18" t="str">
        <f>VLOOKUP(Table4[[#This Row],[iso_code]],iso_code!G:H,2,FALSE)</f>
        <v>Rwanda</v>
      </c>
    </row>
    <row r="2044" spans="1:4">
      <c r="A2044" s="18">
        <v>787</v>
      </c>
      <c r="B2044" s="54" t="s">
        <v>953</v>
      </c>
      <c r="C2044" s="18" t="str">
        <f>VLOOKUP(Table4[[#This Row],[iso_code]],iso_code!B:C,2,FALSE)</f>
        <v>MUS</v>
      </c>
      <c r="D2044" s="18" t="str">
        <f>VLOOKUP(Table4[[#This Row],[iso_code]],iso_code!G:H,2,FALSE)</f>
        <v>Mauritius</v>
      </c>
    </row>
    <row r="2045" spans="1:4">
      <c r="A2045" s="18">
        <v>788</v>
      </c>
      <c r="B2045" s="54" t="s">
        <v>1443</v>
      </c>
      <c r="C2045" s="18" t="str">
        <f>VLOOKUP(Table4[[#This Row],[iso_code]],iso_code!B:C,2,FALSE)</f>
        <v>UGA</v>
      </c>
      <c r="D2045" s="18" t="str">
        <f>VLOOKUP(Table4[[#This Row],[iso_code]],iso_code!G:H,2,FALSE)</f>
        <v>Uganda</v>
      </c>
    </row>
    <row r="2046" spans="1:4">
      <c r="A2046" s="18">
        <v>789</v>
      </c>
      <c r="B2046" s="54" t="s">
        <v>1215</v>
      </c>
      <c r="C2046" s="18" t="str">
        <f>VLOOKUP(Table4[[#This Row],[iso_code]],iso_code!B:C,2,FALSE)</f>
        <v>NGA</v>
      </c>
      <c r="D2046" s="18" t="str">
        <f>VLOOKUP(Table4[[#This Row],[iso_code]],iso_code!G:H,2,FALSE)</f>
        <v>Nigeria</v>
      </c>
    </row>
    <row r="2047" spans="1:4">
      <c r="A2047" s="18">
        <v>790</v>
      </c>
      <c r="B2047" s="54" t="s">
        <v>2167</v>
      </c>
      <c r="C2047" s="18" t="str">
        <f>VLOOKUP(Table4[[#This Row],[iso_code]],iso_code!B:C,2,FALSE)</f>
        <v>SDN</v>
      </c>
      <c r="D2047" s="18" t="str">
        <f>VLOOKUP(Table4[[#This Row],[iso_code]],iso_code!G:H,2,FALSE)</f>
        <v>Sudan (the)</v>
      </c>
    </row>
    <row r="2048" spans="1:4">
      <c r="A2048" s="18">
        <v>791</v>
      </c>
      <c r="B2048" s="54" t="s">
        <v>790</v>
      </c>
      <c r="C2048" s="18" t="str">
        <f>VLOOKUP(Table4[[#This Row],[iso_code]],iso_code!B:C,2,FALSE)</f>
        <v>DZA</v>
      </c>
      <c r="D2048" s="18" t="str">
        <f>VLOOKUP(Table4[[#This Row],[iso_code]],iso_code!G:H,2,FALSE)</f>
        <v>Algeria</v>
      </c>
    </row>
    <row r="2049" spans="1:4">
      <c r="A2049" s="18">
        <v>792</v>
      </c>
      <c r="B2049" s="54" t="s">
        <v>1657</v>
      </c>
      <c r="C2049" s="18" t="str">
        <f>VLOOKUP(Table4[[#This Row],[iso_code]],iso_code!B:C,2,FALSE)</f>
        <v>SEN</v>
      </c>
      <c r="D2049" s="18" t="str">
        <f>VLOOKUP(Table4[[#This Row],[iso_code]],iso_code!G:H,2,FALSE)</f>
        <v>Senegal</v>
      </c>
    </row>
    <row r="2050" spans="1:4">
      <c r="A2050" s="18">
        <v>793</v>
      </c>
      <c r="B2050" s="54" t="s">
        <v>1657</v>
      </c>
      <c r="C2050" s="18" t="str">
        <f>VLOOKUP(Table4[[#This Row],[iso_code]],iso_code!B:C,2,FALSE)</f>
        <v>SEN</v>
      </c>
      <c r="D2050" s="18" t="str">
        <f>VLOOKUP(Table4[[#This Row],[iso_code]],iso_code!G:H,2,FALSE)</f>
        <v>Senegal</v>
      </c>
    </row>
    <row r="2051" spans="1:4">
      <c r="A2051" s="18">
        <v>794</v>
      </c>
      <c r="B2051" s="54" t="s">
        <v>790</v>
      </c>
      <c r="C2051" s="18" t="str">
        <f>VLOOKUP(Table4[[#This Row],[iso_code]],iso_code!B:C,2,FALSE)</f>
        <v>DZA</v>
      </c>
      <c r="D2051" s="18" t="str">
        <f>VLOOKUP(Table4[[#This Row],[iso_code]],iso_code!G:H,2,FALSE)</f>
        <v>Algeria</v>
      </c>
    </row>
    <row r="2052" spans="1:4">
      <c r="A2052" s="18">
        <v>795</v>
      </c>
      <c r="B2052" s="54" t="s">
        <v>2146</v>
      </c>
      <c r="C2052" s="18" t="str">
        <f>VLOOKUP(Table4[[#This Row],[iso_code]],iso_code!B:C,2,FALSE)</f>
        <v>BDI</v>
      </c>
      <c r="D2052" s="18" t="str">
        <f>VLOOKUP(Table4[[#This Row],[iso_code]],iso_code!G:H,2,FALSE)</f>
        <v>Burundi</v>
      </c>
    </row>
    <row r="2053" spans="1:4">
      <c r="A2053" s="18">
        <v>796</v>
      </c>
      <c r="B2053" s="54" t="s">
        <v>2165</v>
      </c>
      <c r="C2053" s="18" t="str">
        <f>VLOOKUP(Table4[[#This Row],[iso_code]],iso_code!B:C,2,FALSE)</f>
        <v>SOM</v>
      </c>
      <c r="D2053" s="18" t="str">
        <f>VLOOKUP(Table4[[#This Row],[iso_code]],iso_code!G:H,2,FALSE)</f>
        <v>Somalia</v>
      </c>
    </row>
    <row r="2054" spans="1:4">
      <c r="A2054" s="18">
        <v>797</v>
      </c>
      <c r="B2054" s="54" t="s">
        <v>840</v>
      </c>
      <c r="C2054" s="18" t="str">
        <f>VLOOKUP(Table4[[#This Row],[iso_code]],iso_code!B:C,2,FALSE)</f>
        <v>EGY</v>
      </c>
      <c r="D2054" s="18" t="str">
        <f>VLOOKUP(Table4[[#This Row],[iso_code]],iso_code!G:H,2,FALSE)</f>
        <v>Egypt</v>
      </c>
    </row>
    <row r="2055" spans="1:4">
      <c r="A2055" s="18">
        <v>798</v>
      </c>
      <c r="B2055" s="54" t="s">
        <v>1443</v>
      </c>
      <c r="C2055" s="18" t="str">
        <f>VLOOKUP(Table4[[#This Row],[iso_code]],iso_code!B:C,2,FALSE)</f>
        <v>UGA</v>
      </c>
      <c r="D2055" s="18" t="str">
        <f>VLOOKUP(Table4[[#This Row],[iso_code]],iso_code!G:H,2,FALSE)</f>
        <v>Uganda</v>
      </c>
    </row>
    <row r="2056" spans="1:4">
      <c r="A2056" s="18">
        <v>799</v>
      </c>
      <c r="B2056" s="54" t="s">
        <v>790</v>
      </c>
      <c r="C2056" s="18" t="str">
        <f>VLOOKUP(Table4[[#This Row],[iso_code]],iso_code!B:C,2,FALSE)</f>
        <v>DZA</v>
      </c>
      <c r="D2056" s="18" t="str">
        <f>VLOOKUP(Table4[[#This Row],[iso_code]],iso_code!G:H,2,FALSE)</f>
        <v>Algeria</v>
      </c>
    </row>
    <row r="2057" spans="1:4">
      <c r="A2057" s="18">
        <v>800</v>
      </c>
      <c r="B2057" s="54" t="s">
        <v>953</v>
      </c>
      <c r="C2057" s="18" t="str">
        <f>VLOOKUP(Table4[[#This Row],[iso_code]],iso_code!B:C,2,FALSE)</f>
        <v>MUS</v>
      </c>
      <c r="D2057" s="18" t="str">
        <f>VLOOKUP(Table4[[#This Row],[iso_code]],iso_code!G:H,2,FALSE)</f>
        <v>Mauritius</v>
      </c>
    </row>
    <row r="2058" spans="1:4">
      <c r="A2058" s="18">
        <v>801</v>
      </c>
      <c r="B2058" s="54" t="s">
        <v>1215</v>
      </c>
      <c r="C2058" s="18" t="str">
        <f>VLOOKUP(Table4[[#This Row],[iso_code]],iso_code!B:C,2,FALSE)</f>
        <v>NGA</v>
      </c>
      <c r="D2058" s="18" t="str">
        <f>VLOOKUP(Table4[[#This Row],[iso_code]],iso_code!G:H,2,FALSE)</f>
        <v>Nigeria</v>
      </c>
    </row>
    <row r="2059" spans="1:4">
      <c r="A2059" s="18">
        <v>802</v>
      </c>
      <c r="B2059" s="54" t="s">
        <v>2146</v>
      </c>
      <c r="C2059" s="18" t="str">
        <f>VLOOKUP(Table4[[#This Row],[iso_code]],iso_code!B:C,2,FALSE)</f>
        <v>BDI</v>
      </c>
      <c r="D2059" s="18" t="str">
        <f>VLOOKUP(Table4[[#This Row],[iso_code]],iso_code!G:H,2,FALSE)</f>
        <v>Burundi</v>
      </c>
    </row>
    <row r="2060" spans="1:4">
      <c r="A2060" s="18">
        <v>802</v>
      </c>
      <c r="B2060" s="54" t="s">
        <v>428</v>
      </c>
      <c r="C2060" s="18" t="str">
        <f>VLOOKUP(Table4[[#This Row],[iso_code]],iso_code!B:C,2,FALSE)</f>
        <v>KEN</v>
      </c>
      <c r="D2060" s="18" t="str">
        <f>VLOOKUP(Table4[[#This Row],[iso_code]],iso_code!G:H,2,FALSE)</f>
        <v>Kenya</v>
      </c>
    </row>
    <row r="2061" spans="1:4">
      <c r="A2061" s="18">
        <v>802</v>
      </c>
      <c r="B2061" s="54" t="s">
        <v>1147</v>
      </c>
      <c r="C2061" s="18" t="str">
        <f>VLOOKUP(Table4[[#This Row],[iso_code]],iso_code!B:C,2,FALSE)</f>
        <v>MWI</v>
      </c>
      <c r="D2061" s="18" t="str">
        <f>VLOOKUP(Table4[[#This Row],[iso_code]],iso_code!G:H,2,FALSE)</f>
        <v>Malawi</v>
      </c>
    </row>
    <row r="2062" spans="1:4">
      <c r="A2062" s="18">
        <v>802</v>
      </c>
      <c r="B2062" s="54" t="s">
        <v>1431</v>
      </c>
      <c r="C2062" s="18" t="str">
        <f>VLOOKUP(Table4[[#This Row],[iso_code]],iso_code!B:C,2,FALSE)</f>
        <v>MOZ</v>
      </c>
      <c r="D2062" s="18" t="str">
        <f>VLOOKUP(Table4[[#This Row],[iso_code]],iso_code!G:H,2,FALSE)</f>
        <v>Mozambique</v>
      </c>
    </row>
    <row r="2063" spans="1:4">
      <c r="A2063" s="18">
        <v>802</v>
      </c>
      <c r="B2063" s="54" t="s">
        <v>2162</v>
      </c>
      <c r="C2063" s="18" t="str">
        <f>VLOOKUP(Table4[[#This Row],[iso_code]],iso_code!B:C,2,FALSE)</f>
        <v>RWA</v>
      </c>
      <c r="D2063" s="18" t="str">
        <f>VLOOKUP(Table4[[#This Row],[iso_code]],iso_code!G:H,2,FALSE)</f>
        <v>Rwanda</v>
      </c>
    </row>
    <row r="2064" spans="1:4">
      <c r="A2064" s="18">
        <v>802</v>
      </c>
      <c r="B2064" s="54" t="s">
        <v>842</v>
      </c>
      <c r="C2064" s="18" t="str">
        <f>VLOOKUP(Table4[[#This Row],[iso_code]],iso_code!B:C,2,FALSE)</f>
        <v>TZA</v>
      </c>
      <c r="D2064" s="18" t="str">
        <f>VLOOKUP(Table4[[#This Row],[iso_code]],iso_code!G:H,2,FALSE)</f>
        <v>Tanzania, United Republic of</v>
      </c>
    </row>
    <row r="2065" spans="1:4">
      <c r="A2065" s="18">
        <v>802</v>
      </c>
      <c r="B2065" s="54" t="s">
        <v>1443</v>
      </c>
      <c r="C2065" s="18" t="str">
        <f>VLOOKUP(Table4[[#This Row],[iso_code]],iso_code!B:C,2,FALSE)</f>
        <v>UGA</v>
      </c>
      <c r="D2065" s="18" t="str">
        <f>VLOOKUP(Table4[[#This Row],[iso_code]],iso_code!G:H,2,FALSE)</f>
        <v>Uganda</v>
      </c>
    </row>
    <row r="2066" spans="1:4">
      <c r="A2066" s="18">
        <v>803</v>
      </c>
      <c r="B2066" s="54" t="s">
        <v>2143</v>
      </c>
      <c r="C2066" s="18" t="str">
        <f>VLOOKUP(Table4[[#This Row],[iso_code]],iso_code!B:C,2,FALSE)</f>
        <v>AGO</v>
      </c>
      <c r="D2066" s="18" t="str">
        <f>VLOOKUP(Table4[[#This Row],[iso_code]],iso_code!G:H,2,FALSE)</f>
        <v>Angola</v>
      </c>
    </row>
    <row r="2067" spans="1:4">
      <c r="A2067" s="18">
        <v>803</v>
      </c>
      <c r="B2067" s="54" t="s">
        <v>2145</v>
      </c>
      <c r="C2067" s="18" t="str">
        <f>VLOOKUP(Table4[[#This Row],[iso_code]],iso_code!B:C,2,FALSE)</f>
        <v>BFA</v>
      </c>
      <c r="D2067" s="18" t="str">
        <f>VLOOKUP(Table4[[#This Row],[iso_code]],iso_code!G:H,2,FALSE)</f>
        <v>Burkina Faso</v>
      </c>
    </row>
    <row r="2068" spans="1:4">
      <c r="A2068" s="18">
        <v>803</v>
      </c>
      <c r="B2068" s="54" t="s">
        <v>2146</v>
      </c>
      <c r="C2068" s="18" t="str">
        <f>VLOOKUP(Table4[[#This Row],[iso_code]],iso_code!B:C,2,FALSE)</f>
        <v>BDI</v>
      </c>
      <c r="D2068" s="18" t="str">
        <f>VLOOKUP(Table4[[#This Row],[iso_code]],iso_code!G:H,2,FALSE)</f>
        <v>Burundi</v>
      </c>
    </row>
    <row r="2069" spans="1:4">
      <c r="A2069" s="18">
        <v>803</v>
      </c>
      <c r="B2069" s="54" t="s">
        <v>2144</v>
      </c>
      <c r="C2069" s="18" t="str">
        <f>VLOOKUP(Table4[[#This Row],[iso_code]],iso_code!B:C,2,FALSE)</f>
        <v>BEN</v>
      </c>
      <c r="D2069" s="18" t="str">
        <f>VLOOKUP(Table4[[#This Row],[iso_code]],iso_code!G:H,2,FALSE)</f>
        <v>Benin</v>
      </c>
    </row>
    <row r="2070" spans="1:4">
      <c r="A2070" s="18">
        <v>803</v>
      </c>
      <c r="B2070" s="54" t="s">
        <v>1787</v>
      </c>
      <c r="C2070" s="18" t="str">
        <f>VLOOKUP(Table4[[#This Row],[iso_code]],iso_code!B:C,2,FALSE)</f>
        <v>BWA</v>
      </c>
      <c r="D2070" s="18" t="str">
        <f>VLOOKUP(Table4[[#This Row],[iso_code]],iso_code!G:H,2,FALSE)</f>
        <v>Botswana</v>
      </c>
    </row>
    <row r="2071" spans="1:4">
      <c r="A2071" s="18">
        <v>803</v>
      </c>
      <c r="B2071" s="54" t="s">
        <v>1976</v>
      </c>
      <c r="C2071" s="18" t="str">
        <f>VLOOKUP(Table4[[#This Row],[iso_code]],iso_code!B:C,2,FALSE)</f>
        <v>COD</v>
      </c>
      <c r="D2071" s="18" t="str">
        <f>VLOOKUP(Table4[[#This Row],[iso_code]],iso_code!G:H,2,FALSE)</f>
        <v>Congo (the Democratic Republic of the)</v>
      </c>
    </row>
    <row r="2072" spans="1:4">
      <c r="A2072" s="18">
        <v>803</v>
      </c>
      <c r="B2072" s="54" t="s">
        <v>1632</v>
      </c>
      <c r="C2072" s="18" t="str">
        <f>VLOOKUP(Table4[[#This Row],[iso_code]],iso_code!B:C,2,FALSE)</f>
        <v>CAF</v>
      </c>
      <c r="D2072" s="18" t="str">
        <f>VLOOKUP(Table4[[#This Row],[iso_code]],iso_code!G:H,2,FALSE)</f>
        <v>Central African Republic (the)</v>
      </c>
    </row>
    <row r="2073" spans="1:4">
      <c r="A2073" s="18">
        <v>803</v>
      </c>
      <c r="B2073" s="54" t="s">
        <v>2149</v>
      </c>
      <c r="C2073" s="18" t="str">
        <f>VLOOKUP(Table4[[#This Row],[iso_code]],iso_code!B:C,2,FALSE)</f>
        <v>COG</v>
      </c>
      <c r="D2073" s="18" t="str">
        <f>VLOOKUP(Table4[[#This Row],[iso_code]],iso_code!G:H,2,FALSE)</f>
        <v>Congo (the)</v>
      </c>
    </row>
    <row r="2074" spans="1:4">
      <c r="A2074" s="18">
        <v>803</v>
      </c>
      <c r="B2074" s="54" t="s">
        <v>2157</v>
      </c>
      <c r="C2074" s="18" t="str">
        <f>VLOOKUP(Table4[[#This Row],[iso_code]],iso_code!B:C,2,FALSE)</f>
        <v>CIV</v>
      </c>
      <c r="D2074" s="18" t="str">
        <f>VLOOKUP(Table4[[#This Row],[iso_code]],iso_code!G:H,2,FALSE)</f>
        <v>Côte d'Ivoire</v>
      </c>
    </row>
    <row r="2075" spans="1:4">
      <c r="A2075" s="18">
        <v>803</v>
      </c>
      <c r="B2075" s="54" t="s">
        <v>285</v>
      </c>
      <c r="C2075" s="18" t="str">
        <f>VLOOKUP(Table4[[#This Row],[iso_code]],iso_code!B:C,2,FALSE)</f>
        <v>CMR</v>
      </c>
      <c r="D2075" s="18" t="str">
        <f>VLOOKUP(Table4[[#This Row],[iso_code]],iso_code!G:H,2,FALSE)</f>
        <v>Cameroon</v>
      </c>
    </row>
    <row r="2076" spans="1:4">
      <c r="A2076" s="18">
        <v>803</v>
      </c>
      <c r="B2076" s="54" t="s">
        <v>1606</v>
      </c>
      <c r="C2076" s="18" t="str">
        <f>VLOOKUP(Table4[[#This Row],[iso_code]],iso_code!B:C,2,FALSE)</f>
        <v>CPV</v>
      </c>
      <c r="D2076" s="18" t="str">
        <f>VLOOKUP(Table4[[#This Row],[iso_code]],iso_code!G:H,2,FALSE)</f>
        <v>Cabo Verde</v>
      </c>
    </row>
    <row r="2077" spans="1:4">
      <c r="A2077" s="18">
        <v>803</v>
      </c>
      <c r="B2077" s="54" t="s">
        <v>2150</v>
      </c>
      <c r="C2077" s="18" t="str">
        <f>VLOOKUP(Table4[[#This Row],[iso_code]],iso_code!B:C,2,FALSE)</f>
        <v>DJI</v>
      </c>
      <c r="D2077" s="18" t="str">
        <f>VLOOKUP(Table4[[#This Row],[iso_code]],iso_code!G:H,2,FALSE)</f>
        <v>Djibouti</v>
      </c>
    </row>
    <row r="2078" spans="1:4">
      <c r="A2078" s="18">
        <v>803</v>
      </c>
      <c r="B2078" s="54" t="s">
        <v>790</v>
      </c>
      <c r="C2078" s="18" t="str">
        <f>VLOOKUP(Table4[[#This Row],[iso_code]],iso_code!B:C,2,FALSE)</f>
        <v>DZA</v>
      </c>
      <c r="D2078" s="18" t="str">
        <f>VLOOKUP(Table4[[#This Row],[iso_code]],iso_code!G:H,2,FALSE)</f>
        <v>Algeria</v>
      </c>
    </row>
    <row r="2079" spans="1:4">
      <c r="A2079" s="18">
        <v>803</v>
      </c>
      <c r="B2079" s="54" t="s">
        <v>840</v>
      </c>
      <c r="C2079" s="18" t="str">
        <f>VLOOKUP(Table4[[#This Row],[iso_code]],iso_code!B:C,2,FALSE)</f>
        <v>EGY</v>
      </c>
      <c r="D2079" s="18" t="str">
        <f>VLOOKUP(Table4[[#This Row],[iso_code]],iso_code!G:H,2,FALSE)</f>
        <v>Egypt</v>
      </c>
    </row>
    <row r="2080" spans="1:4">
      <c r="A2080" s="18">
        <v>803</v>
      </c>
      <c r="B2080" s="54" t="s">
        <v>2152</v>
      </c>
      <c r="C2080" s="18" t="str">
        <f>VLOOKUP(Table4[[#This Row],[iso_code]],iso_code!B:C,2,FALSE)</f>
        <v>ERI</v>
      </c>
      <c r="D2080" s="18" t="str">
        <f>VLOOKUP(Table4[[#This Row],[iso_code]],iso_code!G:H,2,FALSE)</f>
        <v>Eritrea</v>
      </c>
    </row>
    <row r="2081" spans="1:4">
      <c r="A2081" s="18">
        <v>803</v>
      </c>
      <c r="B2081" s="54" t="s">
        <v>194</v>
      </c>
      <c r="C2081" s="18" t="str">
        <f>VLOOKUP(Table4[[#This Row],[iso_code]],iso_code!B:C,2,FALSE)</f>
        <v>ETH</v>
      </c>
      <c r="D2081" s="18" t="str">
        <f>VLOOKUP(Table4[[#This Row],[iso_code]],iso_code!G:H,2,FALSE)</f>
        <v>Ethiopia</v>
      </c>
    </row>
    <row r="2082" spans="1:4">
      <c r="A2082" s="18">
        <v>803</v>
      </c>
      <c r="B2082" s="54" t="s">
        <v>2153</v>
      </c>
      <c r="C2082" s="18" t="str">
        <f>VLOOKUP(Table4[[#This Row],[iso_code]],iso_code!B:C,2,FALSE)</f>
        <v>GAB</v>
      </c>
      <c r="D2082" s="18" t="str">
        <f>VLOOKUP(Table4[[#This Row],[iso_code]],iso_code!G:H,2,FALSE)</f>
        <v>Gabon</v>
      </c>
    </row>
    <row r="2083" spans="1:4">
      <c r="A2083" s="18">
        <v>803</v>
      </c>
      <c r="B2083" s="54" t="s">
        <v>250</v>
      </c>
      <c r="C2083" s="18" t="str">
        <f>VLOOKUP(Table4[[#This Row],[iso_code]],iso_code!B:C,2,FALSE)</f>
        <v>GHA</v>
      </c>
      <c r="D2083" s="18" t="str">
        <f>VLOOKUP(Table4[[#This Row],[iso_code]],iso_code!G:H,2,FALSE)</f>
        <v>Ghana</v>
      </c>
    </row>
    <row r="2084" spans="1:4">
      <c r="A2084" s="18">
        <v>803</v>
      </c>
      <c r="B2084" s="54" t="s">
        <v>2154</v>
      </c>
      <c r="C2084" s="18" t="str">
        <f>VLOOKUP(Table4[[#This Row],[iso_code]],iso_code!B:C,2,FALSE)</f>
        <v>GMB</v>
      </c>
      <c r="D2084" s="18" t="str">
        <f>VLOOKUP(Table4[[#This Row],[iso_code]],iso_code!G:H,2,FALSE)</f>
        <v>Gambia (the)</v>
      </c>
    </row>
    <row r="2085" spans="1:4">
      <c r="A2085" s="18">
        <v>803</v>
      </c>
      <c r="B2085" s="54" t="s">
        <v>2155</v>
      </c>
      <c r="C2085" s="18" t="str">
        <f>VLOOKUP(Table4[[#This Row],[iso_code]],iso_code!B:C,2,FALSE)</f>
        <v>GIN</v>
      </c>
      <c r="D2085" s="18" t="str">
        <f>VLOOKUP(Table4[[#This Row],[iso_code]],iso_code!G:H,2,FALSE)</f>
        <v>Guinea</v>
      </c>
    </row>
    <row r="2086" spans="1:4">
      <c r="A2086" s="18">
        <v>803</v>
      </c>
      <c r="B2086" s="54" t="s">
        <v>2151</v>
      </c>
      <c r="C2086" s="18" t="str">
        <f>VLOOKUP(Table4[[#This Row],[iso_code]],iso_code!B:C,2,FALSE)</f>
        <v>GNQ</v>
      </c>
      <c r="D2086" s="18" t="str">
        <f>VLOOKUP(Table4[[#This Row],[iso_code]],iso_code!G:H,2,FALSE)</f>
        <v>Equatorial Guinea</v>
      </c>
    </row>
    <row r="2087" spans="1:4">
      <c r="A2087" s="18">
        <v>803</v>
      </c>
      <c r="B2087" s="54" t="s">
        <v>2156</v>
      </c>
      <c r="C2087" s="18" t="str">
        <f>VLOOKUP(Table4[[#This Row],[iso_code]],iso_code!B:C,2,FALSE)</f>
        <v>GNB</v>
      </c>
      <c r="D2087" s="18" t="str">
        <f>VLOOKUP(Table4[[#This Row],[iso_code]],iso_code!G:H,2,FALSE)</f>
        <v>Guinea-Bissau</v>
      </c>
    </row>
    <row r="2088" spans="1:4">
      <c r="A2088" s="18">
        <v>803</v>
      </c>
      <c r="B2088" s="54" t="s">
        <v>428</v>
      </c>
      <c r="C2088" s="18" t="str">
        <f>VLOOKUP(Table4[[#This Row],[iso_code]],iso_code!B:C,2,FALSE)</f>
        <v>KEN</v>
      </c>
      <c r="D2088" s="18" t="str">
        <f>VLOOKUP(Table4[[#This Row],[iso_code]],iso_code!G:H,2,FALSE)</f>
        <v>Kenya</v>
      </c>
    </row>
    <row r="2089" spans="1:4">
      <c r="A2089" s="18">
        <v>803</v>
      </c>
      <c r="B2089" s="54" t="s">
        <v>2148</v>
      </c>
      <c r="C2089" s="18" t="str">
        <f>VLOOKUP(Table4[[#This Row],[iso_code]],iso_code!B:C,2,FALSE)</f>
        <v>COM</v>
      </c>
      <c r="D2089" s="18" t="str">
        <f>VLOOKUP(Table4[[#This Row],[iso_code]],iso_code!G:H,2,FALSE)</f>
        <v>Comoros (the)</v>
      </c>
    </row>
    <row r="2090" spans="1:4">
      <c r="A2090" s="18">
        <v>803</v>
      </c>
      <c r="B2090" s="54" t="s">
        <v>2159</v>
      </c>
      <c r="C2090" s="18" t="str">
        <f>VLOOKUP(Table4[[#This Row],[iso_code]],iso_code!B:C,2,FALSE)</f>
        <v>LBR</v>
      </c>
      <c r="D2090" s="18" t="str">
        <f>VLOOKUP(Table4[[#This Row],[iso_code]],iso_code!G:H,2,FALSE)</f>
        <v>Liberia</v>
      </c>
    </row>
    <row r="2091" spans="1:4">
      <c r="A2091" s="18">
        <v>803</v>
      </c>
      <c r="B2091" s="54" t="s">
        <v>2158</v>
      </c>
      <c r="C2091" s="18" t="str">
        <f>VLOOKUP(Table4[[#This Row],[iso_code]],iso_code!B:C,2,FALSE)</f>
        <v>LSO</v>
      </c>
      <c r="D2091" s="18" t="str">
        <f>VLOOKUP(Table4[[#This Row],[iso_code]],iso_code!G:H,2,FALSE)</f>
        <v>Lesotho</v>
      </c>
    </row>
    <row r="2092" spans="1:4">
      <c r="A2092" s="18">
        <v>803</v>
      </c>
      <c r="B2092" s="54" t="s">
        <v>1944</v>
      </c>
      <c r="C2092" s="18" t="str">
        <f>VLOOKUP(Table4[[#This Row],[iso_code]],iso_code!B:C,2,FALSE)</f>
        <v>LBY</v>
      </c>
      <c r="D2092" s="18" t="str">
        <f>VLOOKUP(Table4[[#This Row],[iso_code]],iso_code!G:H,2,FALSE)</f>
        <v>Libya</v>
      </c>
    </row>
    <row r="2093" spans="1:4">
      <c r="A2093" s="18">
        <v>803</v>
      </c>
      <c r="B2093" s="54" t="s">
        <v>509</v>
      </c>
      <c r="C2093" s="18" t="str">
        <f>VLOOKUP(Table4[[#This Row],[iso_code]],iso_code!B:C,2,FALSE)</f>
        <v>MAR</v>
      </c>
      <c r="D2093" s="18" t="str">
        <f>VLOOKUP(Table4[[#This Row],[iso_code]],iso_code!G:H,2,FALSE)</f>
        <v>Morocco</v>
      </c>
    </row>
    <row r="2094" spans="1:4">
      <c r="A2094" s="18">
        <v>803</v>
      </c>
      <c r="B2094" s="54" t="s">
        <v>2160</v>
      </c>
      <c r="C2094" s="18" t="str">
        <f>VLOOKUP(Table4[[#This Row],[iso_code]],iso_code!B:C,2,FALSE)</f>
        <v>MDG</v>
      </c>
      <c r="D2094" s="18" t="str">
        <f>VLOOKUP(Table4[[#This Row],[iso_code]],iso_code!G:H,2,FALSE)</f>
        <v>Madagascar</v>
      </c>
    </row>
    <row r="2095" spans="1:4">
      <c r="A2095" s="18">
        <v>803</v>
      </c>
      <c r="B2095" s="54" t="s">
        <v>2161</v>
      </c>
      <c r="C2095" s="18" t="str">
        <f>VLOOKUP(Table4[[#This Row],[iso_code]],iso_code!B:C,2,FALSE)</f>
        <v>MLI</v>
      </c>
      <c r="D2095" s="18" t="str">
        <f>VLOOKUP(Table4[[#This Row],[iso_code]],iso_code!G:H,2,FALSE)</f>
        <v>Mali</v>
      </c>
    </row>
    <row r="2096" spans="1:4">
      <c r="A2096" s="18">
        <v>803</v>
      </c>
      <c r="B2096" s="54" t="s">
        <v>2062</v>
      </c>
      <c r="C2096" s="18" t="str">
        <f>VLOOKUP(Table4[[#This Row],[iso_code]],iso_code!B:C,2,FALSE)</f>
        <v>MRT</v>
      </c>
      <c r="D2096" s="18" t="str">
        <f>VLOOKUP(Table4[[#This Row],[iso_code]],iso_code!G:H,2,FALSE)</f>
        <v>Mauritania</v>
      </c>
    </row>
    <row r="2097" spans="1:4">
      <c r="A2097" s="18">
        <v>803</v>
      </c>
      <c r="B2097" s="54" t="s">
        <v>953</v>
      </c>
      <c r="C2097" s="18" t="str">
        <f>VLOOKUP(Table4[[#This Row],[iso_code]],iso_code!B:C,2,FALSE)</f>
        <v>MUS</v>
      </c>
      <c r="D2097" s="18" t="str">
        <f>VLOOKUP(Table4[[#This Row],[iso_code]],iso_code!G:H,2,FALSE)</f>
        <v>Mauritius</v>
      </c>
    </row>
    <row r="2098" spans="1:4">
      <c r="A2098" s="18">
        <v>803</v>
      </c>
      <c r="B2098" s="54" t="s">
        <v>1147</v>
      </c>
      <c r="C2098" s="18" t="str">
        <f>VLOOKUP(Table4[[#This Row],[iso_code]],iso_code!B:C,2,FALSE)</f>
        <v>MWI</v>
      </c>
      <c r="D2098" s="18" t="str">
        <f>VLOOKUP(Table4[[#This Row],[iso_code]],iso_code!G:H,2,FALSE)</f>
        <v>Malawi</v>
      </c>
    </row>
    <row r="2099" spans="1:4">
      <c r="A2099" s="18">
        <v>803</v>
      </c>
      <c r="B2099" s="54" t="s">
        <v>1431</v>
      </c>
      <c r="C2099" s="18" t="str">
        <f>VLOOKUP(Table4[[#This Row],[iso_code]],iso_code!B:C,2,FALSE)</f>
        <v>MOZ</v>
      </c>
      <c r="D2099" s="18" t="str">
        <f>VLOOKUP(Table4[[#This Row],[iso_code]],iso_code!G:H,2,FALSE)</f>
        <v>Mozambique</v>
      </c>
    </row>
    <row r="2100" spans="1:4">
      <c r="A2100" s="18">
        <v>803</v>
      </c>
      <c r="B2100" s="54" t="s">
        <v>2022</v>
      </c>
      <c r="C2100" s="18" t="str">
        <f>VLOOKUP(Table4[[#This Row],[iso_code]],iso_code!B:C,2,FALSE)</f>
        <v>NAM</v>
      </c>
      <c r="D2100" s="18" t="str">
        <f>VLOOKUP(Table4[[#This Row],[iso_code]],iso_code!G:H,2,FALSE)</f>
        <v>Namibia</v>
      </c>
    </row>
    <row r="2101" spans="1:4">
      <c r="A2101" s="18">
        <v>803</v>
      </c>
      <c r="B2101" s="54" t="s">
        <v>988</v>
      </c>
      <c r="C2101" s="18" t="str">
        <f>VLOOKUP(Table4[[#This Row],[iso_code]],iso_code!B:C,2,FALSE)</f>
        <v>NER</v>
      </c>
      <c r="D2101" s="18" t="str">
        <f>VLOOKUP(Table4[[#This Row],[iso_code]],iso_code!G:H,2,FALSE)</f>
        <v>Niger (the)</v>
      </c>
    </row>
    <row r="2102" spans="1:4">
      <c r="A2102" s="18">
        <v>803</v>
      </c>
      <c r="B2102" s="54" t="s">
        <v>1215</v>
      </c>
      <c r="C2102" s="18" t="str">
        <f>VLOOKUP(Table4[[#This Row],[iso_code]],iso_code!B:C,2,FALSE)</f>
        <v>NGA</v>
      </c>
      <c r="D2102" s="18" t="str">
        <f>VLOOKUP(Table4[[#This Row],[iso_code]],iso_code!G:H,2,FALSE)</f>
        <v>Nigeria</v>
      </c>
    </row>
    <row r="2103" spans="1:4">
      <c r="A2103" s="18">
        <v>803</v>
      </c>
      <c r="B2103" s="54" t="s">
        <v>2162</v>
      </c>
      <c r="C2103" s="18" t="str">
        <f>VLOOKUP(Table4[[#This Row],[iso_code]],iso_code!B:C,2,FALSE)</f>
        <v>RWA</v>
      </c>
      <c r="D2103" s="18" t="str">
        <f>VLOOKUP(Table4[[#This Row],[iso_code]],iso_code!G:H,2,FALSE)</f>
        <v>Rwanda</v>
      </c>
    </row>
    <row r="2104" spans="1:4">
      <c r="A2104" s="18">
        <v>803</v>
      </c>
      <c r="B2104" s="54" t="s">
        <v>2164</v>
      </c>
      <c r="C2104" s="18" t="str">
        <f>VLOOKUP(Table4[[#This Row],[iso_code]],iso_code!B:C,2,FALSE)</f>
        <v>SYC</v>
      </c>
      <c r="D2104" s="18" t="str">
        <f>VLOOKUP(Table4[[#This Row],[iso_code]],iso_code!G:H,2,FALSE)</f>
        <v>Seychelles</v>
      </c>
    </row>
    <row r="2105" spans="1:4">
      <c r="A2105" s="18">
        <v>803</v>
      </c>
      <c r="B2105" s="54" t="s">
        <v>2167</v>
      </c>
      <c r="C2105" s="18" t="str">
        <f>VLOOKUP(Table4[[#This Row],[iso_code]],iso_code!B:C,2,FALSE)</f>
        <v>SDN</v>
      </c>
      <c r="D2105" s="18" t="str">
        <f>VLOOKUP(Table4[[#This Row],[iso_code]],iso_code!G:H,2,FALSE)</f>
        <v>Sudan (the)</v>
      </c>
    </row>
    <row r="2106" spans="1:4">
      <c r="A2106" s="18">
        <v>803</v>
      </c>
      <c r="B2106" s="54" t="s">
        <v>2046</v>
      </c>
      <c r="C2106" s="18" t="str">
        <f>VLOOKUP(Table4[[#This Row],[iso_code]],iso_code!B:C,2,FALSE)</f>
        <v>SLE</v>
      </c>
      <c r="D2106" s="18" t="str">
        <f>VLOOKUP(Table4[[#This Row],[iso_code]],iso_code!G:H,2,FALSE)</f>
        <v>Sierra Leone</v>
      </c>
    </row>
    <row r="2107" spans="1:4">
      <c r="A2107" s="18">
        <v>803</v>
      </c>
      <c r="B2107" s="54" t="s">
        <v>1657</v>
      </c>
      <c r="C2107" s="18" t="str">
        <f>VLOOKUP(Table4[[#This Row],[iso_code]],iso_code!B:C,2,FALSE)</f>
        <v>SEN</v>
      </c>
      <c r="D2107" s="18" t="str">
        <f>VLOOKUP(Table4[[#This Row],[iso_code]],iso_code!G:H,2,FALSE)</f>
        <v>Senegal</v>
      </c>
    </row>
    <row r="2108" spans="1:4">
      <c r="A2108" s="18">
        <v>803</v>
      </c>
      <c r="B2108" s="54" t="s">
        <v>2165</v>
      </c>
      <c r="C2108" s="18" t="str">
        <f>VLOOKUP(Table4[[#This Row],[iso_code]],iso_code!B:C,2,FALSE)</f>
        <v>SOM</v>
      </c>
      <c r="D2108" s="18" t="str">
        <f>VLOOKUP(Table4[[#This Row],[iso_code]],iso_code!G:H,2,FALSE)</f>
        <v>Somalia</v>
      </c>
    </row>
    <row r="2109" spans="1:4">
      <c r="A2109" s="18">
        <v>803</v>
      </c>
      <c r="B2109" s="54" t="s">
        <v>2166</v>
      </c>
      <c r="C2109" s="18" t="str">
        <f>VLOOKUP(Table4[[#This Row],[iso_code]],iso_code!B:C,2,FALSE)</f>
        <v>SSD</v>
      </c>
      <c r="D2109" s="18" t="str">
        <f>VLOOKUP(Table4[[#This Row],[iso_code]],iso_code!G:H,2,FALSE)</f>
        <v>South Sudan</v>
      </c>
    </row>
    <row r="2110" spans="1:4">
      <c r="A2110" s="18">
        <v>803</v>
      </c>
      <c r="B2110" s="54" t="s">
        <v>2163</v>
      </c>
      <c r="C2110" s="18" t="str">
        <f>VLOOKUP(Table4[[#This Row],[iso_code]],iso_code!B:C,2,FALSE)</f>
        <v>STP</v>
      </c>
      <c r="D2110" s="18" t="str">
        <f>VLOOKUP(Table4[[#This Row],[iso_code]],iso_code!G:H,2,FALSE)</f>
        <v>Sao Tome and Principe</v>
      </c>
    </row>
    <row r="2111" spans="1:4">
      <c r="A2111" s="18">
        <v>803</v>
      </c>
      <c r="B2111" s="54" t="s">
        <v>2168</v>
      </c>
      <c r="C2111" s="18" t="str">
        <f>VLOOKUP(Table4[[#This Row],[iso_code]],iso_code!B:C,2,FALSE)</f>
        <v>SWZ</v>
      </c>
      <c r="D2111" s="18" t="str">
        <f>VLOOKUP(Table4[[#This Row],[iso_code]],iso_code!G:H,2,FALSE)</f>
        <v>Eswatini</v>
      </c>
    </row>
    <row r="2112" spans="1:4">
      <c r="A2112" s="18">
        <v>803</v>
      </c>
      <c r="B2112" s="54" t="s">
        <v>2147</v>
      </c>
      <c r="C2112" s="18" t="str">
        <f>VLOOKUP(Table4[[#This Row],[iso_code]],iso_code!B:C,2,FALSE)</f>
        <v>TCD</v>
      </c>
      <c r="D2112" s="18" t="str">
        <f>VLOOKUP(Table4[[#This Row],[iso_code]],iso_code!G:H,2,FALSE)</f>
        <v>Chad</v>
      </c>
    </row>
    <row r="2113" spans="1:4">
      <c r="A2113" s="18">
        <v>803</v>
      </c>
      <c r="B2113" s="54" t="s">
        <v>1968</v>
      </c>
      <c r="C2113" s="18" t="str">
        <f>VLOOKUP(Table4[[#This Row],[iso_code]],iso_code!B:C,2,FALSE)</f>
        <v>TGO</v>
      </c>
      <c r="D2113" s="18" t="str">
        <f>VLOOKUP(Table4[[#This Row],[iso_code]],iso_code!G:H,2,FALSE)</f>
        <v>Togo</v>
      </c>
    </row>
    <row r="2114" spans="1:4">
      <c r="A2114" s="18">
        <v>803</v>
      </c>
      <c r="B2114" s="54" t="s">
        <v>935</v>
      </c>
      <c r="C2114" s="18" t="str">
        <f>VLOOKUP(Table4[[#This Row],[iso_code]],iso_code!B:C,2,FALSE)</f>
        <v>TUN</v>
      </c>
      <c r="D2114" s="18" t="str">
        <f>VLOOKUP(Table4[[#This Row],[iso_code]],iso_code!G:H,2,FALSE)</f>
        <v>Tunisia</v>
      </c>
    </row>
    <row r="2115" spans="1:4">
      <c r="A2115" s="18">
        <v>803</v>
      </c>
      <c r="B2115" s="54" t="s">
        <v>842</v>
      </c>
      <c r="C2115" s="18" t="str">
        <f>VLOOKUP(Table4[[#This Row],[iso_code]],iso_code!B:C,2,FALSE)</f>
        <v>TZA</v>
      </c>
      <c r="D2115" s="18" t="str">
        <f>VLOOKUP(Table4[[#This Row],[iso_code]],iso_code!G:H,2,FALSE)</f>
        <v>Tanzania, United Republic of</v>
      </c>
    </row>
    <row r="2116" spans="1:4">
      <c r="A2116" s="18">
        <v>803</v>
      </c>
      <c r="B2116" s="54" t="s">
        <v>1443</v>
      </c>
      <c r="C2116" s="18" t="str">
        <f>VLOOKUP(Table4[[#This Row],[iso_code]],iso_code!B:C,2,FALSE)</f>
        <v>UGA</v>
      </c>
      <c r="D2116" s="18" t="str">
        <f>VLOOKUP(Table4[[#This Row],[iso_code]],iso_code!G:H,2,FALSE)</f>
        <v>Uganda</v>
      </c>
    </row>
    <row r="2117" spans="1:4">
      <c r="A2117" s="18">
        <v>803</v>
      </c>
      <c r="B2117" s="54" t="s">
        <v>608</v>
      </c>
      <c r="C2117" s="18" t="str">
        <f>VLOOKUP(Table4[[#This Row],[iso_code]],iso_code!B:C,2,FALSE)</f>
        <v>ZAF</v>
      </c>
      <c r="D2117" s="18" t="str">
        <f>VLOOKUP(Table4[[#This Row],[iso_code]],iso_code!G:H,2,FALSE)</f>
        <v>South Africa</v>
      </c>
    </row>
    <row r="2118" spans="1:4">
      <c r="A2118" s="18">
        <v>803</v>
      </c>
      <c r="B2118" s="54" t="s">
        <v>737</v>
      </c>
      <c r="C2118" s="18" t="str">
        <f>VLOOKUP(Table4[[#This Row],[iso_code]],iso_code!B:C,2,FALSE)</f>
        <v>ZMB</v>
      </c>
      <c r="D2118" s="18" t="str">
        <f>VLOOKUP(Table4[[#This Row],[iso_code]],iso_code!G:H,2,FALSE)</f>
        <v>Zambia</v>
      </c>
    </row>
    <row r="2119" spans="1:4">
      <c r="A2119" s="18">
        <v>803</v>
      </c>
      <c r="B2119" s="54" t="s">
        <v>2169</v>
      </c>
      <c r="C2119" s="18" t="str">
        <f>VLOOKUP(Table4[[#This Row],[iso_code]],iso_code!B:C,2,FALSE)</f>
        <v>ZWE</v>
      </c>
      <c r="D2119" s="18" t="str">
        <f>VLOOKUP(Table4[[#This Row],[iso_code]],iso_code!G:H,2,FALSE)</f>
        <v>Zimbabwe</v>
      </c>
    </row>
    <row r="2120" spans="1:4">
      <c r="A2120" s="18">
        <v>804</v>
      </c>
      <c r="B2120" s="54" t="s">
        <v>194</v>
      </c>
      <c r="C2120" s="18" t="str">
        <f>VLOOKUP(Table4[[#This Row],[iso_code]],iso_code!B:C,2,FALSE)</f>
        <v>ETH</v>
      </c>
      <c r="D2120" s="18" t="str">
        <f>VLOOKUP(Table4[[#This Row],[iso_code]],iso_code!G:H,2,FALSE)</f>
        <v>Ethiopia</v>
      </c>
    </row>
    <row r="2121" spans="1:4">
      <c r="A2121" s="18">
        <v>805</v>
      </c>
      <c r="B2121" s="54" t="s">
        <v>428</v>
      </c>
      <c r="C2121" s="18" t="str">
        <f>VLOOKUP(Table4[[#This Row],[iso_code]],iso_code!B:C,2,FALSE)</f>
        <v>KEN</v>
      </c>
      <c r="D2121" s="18" t="str">
        <f>VLOOKUP(Table4[[#This Row],[iso_code]],iso_code!G:H,2,FALSE)</f>
        <v>Kenya</v>
      </c>
    </row>
    <row r="2122" spans="1:4">
      <c r="A2122" s="18">
        <v>806</v>
      </c>
      <c r="B2122" s="54" t="s">
        <v>608</v>
      </c>
      <c r="C2122" s="18" t="str">
        <f>VLOOKUP(Table4[[#This Row],[iso_code]],iso_code!B:C,2,FALSE)</f>
        <v>ZAF</v>
      </c>
      <c r="D2122" s="18" t="str">
        <f>VLOOKUP(Table4[[#This Row],[iso_code]],iso_code!G:H,2,FALSE)</f>
        <v>South Africa</v>
      </c>
    </row>
    <row r="2123" spans="1:4">
      <c r="A2123" s="18">
        <v>807</v>
      </c>
      <c r="B2123" s="54" t="s">
        <v>1215</v>
      </c>
      <c r="C2123" s="18" t="str">
        <f>VLOOKUP(Table4[[#This Row],[iso_code]],iso_code!B:C,2,FALSE)</f>
        <v>NGA</v>
      </c>
      <c r="D2123" s="18" t="str">
        <f>VLOOKUP(Table4[[#This Row],[iso_code]],iso_code!G:H,2,FALSE)</f>
        <v>Nigeria</v>
      </c>
    </row>
    <row r="2124" spans="1:4">
      <c r="A2124" s="18">
        <v>808</v>
      </c>
      <c r="B2124" s="54" t="s">
        <v>250</v>
      </c>
      <c r="C2124" s="18" t="str">
        <f>VLOOKUP(Table4[[#This Row],[iso_code]],iso_code!B:C,2,FALSE)</f>
        <v>GHA</v>
      </c>
      <c r="D2124" s="18" t="str">
        <f>VLOOKUP(Table4[[#This Row],[iso_code]],iso_code!G:H,2,FALSE)</f>
        <v>Ghana</v>
      </c>
    </row>
    <row r="2125" spans="1:4">
      <c r="A2125" s="18">
        <v>809</v>
      </c>
      <c r="B2125" s="54" t="s">
        <v>194</v>
      </c>
      <c r="C2125" s="18" t="str">
        <f>VLOOKUP(Table4[[#This Row],[iso_code]],iso_code!B:C,2,FALSE)</f>
        <v>ETH</v>
      </c>
      <c r="D2125" s="18" t="str">
        <f>VLOOKUP(Table4[[#This Row],[iso_code]],iso_code!G:H,2,FALSE)</f>
        <v>Ethiopia</v>
      </c>
    </row>
    <row r="2126" spans="1:4">
      <c r="A2126" s="18">
        <v>810</v>
      </c>
      <c r="B2126" s="54" t="s">
        <v>509</v>
      </c>
      <c r="C2126" s="18" t="str">
        <f>VLOOKUP(Table4[[#This Row],[iso_code]],iso_code!B:C,2,FALSE)</f>
        <v>MAR</v>
      </c>
      <c r="D2126" s="18" t="str">
        <f>VLOOKUP(Table4[[#This Row],[iso_code]],iso_code!G:H,2,FALSE)</f>
        <v>Morocco</v>
      </c>
    </row>
    <row r="2127" spans="1:4">
      <c r="A2127" s="18">
        <v>811</v>
      </c>
      <c r="B2127" s="54" t="s">
        <v>2022</v>
      </c>
      <c r="C2127" s="18" t="str">
        <f>VLOOKUP(Table4[[#This Row],[iso_code]],iso_code!B:C,2,FALSE)</f>
        <v>NAM</v>
      </c>
      <c r="D2127" s="18" t="str">
        <f>VLOOKUP(Table4[[#This Row],[iso_code]],iso_code!G:H,2,FALSE)</f>
        <v>Namibia</v>
      </c>
    </row>
    <row r="2128" spans="1:4">
      <c r="A2128" s="18">
        <v>812</v>
      </c>
      <c r="B2128" s="54" t="s">
        <v>2166</v>
      </c>
      <c r="C2128" s="18" t="str">
        <f>VLOOKUP(Table4[[#This Row],[iso_code]],iso_code!B:C,2,FALSE)</f>
        <v>SSD</v>
      </c>
      <c r="D2128" s="18" t="str">
        <f>VLOOKUP(Table4[[#This Row],[iso_code]],iso_code!G:H,2,FALSE)</f>
        <v>South Sudan</v>
      </c>
    </row>
    <row r="2129" spans="1:4">
      <c r="A2129" s="18">
        <v>813</v>
      </c>
      <c r="B2129" s="54" t="s">
        <v>608</v>
      </c>
      <c r="C2129" s="18" t="str">
        <f>VLOOKUP(Table4[[#This Row],[iso_code]],iso_code!B:C,2,FALSE)</f>
        <v>ZAF</v>
      </c>
      <c r="D2129" s="18" t="str">
        <f>VLOOKUP(Table4[[#This Row],[iso_code]],iso_code!G:H,2,FALSE)</f>
        <v>South Africa</v>
      </c>
    </row>
    <row r="2130" spans="1:4">
      <c r="A2130" s="18">
        <v>814</v>
      </c>
      <c r="B2130" s="54" t="s">
        <v>1215</v>
      </c>
      <c r="C2130" s="18" t="str">
        <f>VLOOKUP(Table4[[#This Row],[iso_code]],iso_code!B:C,2,FALSE)</f>
        <v>NGA</v>
      </c>
      <c r="D2130" s="18" t="str">
        <f>VLOOKUP(Table4[[#This Row],[iso_code]],iso_code!G:H,2,FALSE)</f>
        <v>Nigeria</v>
      </c>
    </row>
    <row r="2131" spans="1:4">
      <c r="A2131" s="18">
        <v>815</v>
      </c>
      <c r="B2131" s="54" t="s">
        <v>1215</v>
      </c>
      <c r="C2131" s="18" t="str">
        <f>VLOOKUP(Table4[[#This Row],[iso_code]],iso_code!B:C,2,FALSE)</f>
        <v>NGA</v>
      </c>
      <c r="D2131" s="18" t="str">
        <f>VLOOKUP(Table4[[#This Row],[iso_code]],iso_code!G:H,2,FALSE)</f>
        <v>Nigeria</v>
      </c>
    </row>
    <row r="2132" spans="1:4">
      <c r="A2132" s="18">
        <v>816</v>
      </c>
      <c r="B2132" s="54" t="s">
        <v>842</v>
      </c>
      <c r="C2132" s="18" t="str">
        <f>VLOOKUP(Table4[[#This Row],[iso_code]],iso_code!B:C,2,FALSE)</f>
        <v>TZA</v>
      </c>
      <c r="D2132" s="18" t="str">
        <f>VLOOKUP(Table4[[#This Row],[iso_code]],iso_code!G:H,2,FALSE)</f>
        <v>Tanzania, United Republic of</v>
      </c>
    </row>
    <row r="2133" spans="1:4">
      <c r="A2133" s="18">
        <v>817</v>
      </c>
      <c r="B2133" s="54" t="s">
        <v>1215</v>
      </c>
      <c r="C2133" s="18" t="str">
        <f>VLOOKUP(Table4[[#This Row],[iso_code]],iso_code!B:C,2,FALSE)</f>
        <v>NGA</v>
      </c>
      <c r="D2133" s="18" t="str">
        <f>VLOOKUP(Table4[[#This Row],[iso_code]],iso_code!G:H,2,FALSE)</f>
        <v>Nigeria</v>
      </c>
    </row>
    <row r="2134" spans="1:4">
      <c r="A2134" s="18">
        <v>818</v>
      </c>
      <c r="B2134" s="54" t="s">
        <v>2046</v>
      </c>
      <c r="C2134" s="18" t="str">
        <f>VLOOKUP(Table4[[#This Row],[iso_code]],iso_code!B:C,2,FALSE)</f>
        <v>SLE</v>
      </c>
      <c r="D2134" s="18" t="str">
        <f>VLOOKUP(Table4[[#This Row],[iso_code]],iso_code!G:H,2,FALSE)</f>
        <v>Sierra Leone</v>
      </c>
    </row>
    <row r="2135" spans="1:4">
      <c r="A2135" s="18">
        <v>819</v>
      </c>
      <c r="B2135" s="54" t="s">
        <v>2147</v>
      </c>
      <c r="C2135" s="18" t="str">
        <f>VLOOKUP(Table4[[#This Row],[iso_code]],iso_code!B:C,2,FALSE)</f>
        <v>TCD</v>
      </c>
      <c r="D2135" s="18" t="str">
        <f>VLOOKUP(Table4[[#This Row],[iso_code]],iso_code!G:H,2,FALSE)</f>
        <v>Chad</v>
      </c>
    </row>
    <row r="2136" spans="1:4">
      <c r="A2136" s="18">
        <v>820</v>
      </c>
      <c r="B2136" s="54" t="s">
        <v>1215</v>
      </c>
      <c r="C2136" s="18" t="str">
        <f>VLOOKUP(Table4[[#This Row],[iso_code]],iso_code!B:C,2,FALSE)</f>
        <v>NGA</v>
      </c>
      <c r="D2136" s="18" t="str">
        <f>VLOOKUP(Table4[[#This Row],[iso_code]],iso_code!G:H,2,FALSE)</f>
        <v>Nigeria</v>
      </c>
    </row>
    <row r="2137" spans="1:4">
      <c r="A2137" s="18">
        <v>821</v>
      </c>
      <c r="B2137" s="54" t="s">
        <v>2162</v>
      </c>
      <c r="C2137" s="18" t="str">
        <f>VLOOKUP(Table4[[#This Row],[iso_code]],iso_code!B:C,2,FALSE)</f>
        <v>RWA</v>
      </c>
      <c r="D2137" s="18" t="str">
        <f>VLOOKUP(Table4[[#This Row],[iso_code]],iso_code!G:H,2,FALSE)</f>
        <v>Rwanda</v>
      </c>
    </row>
    <row r="2138" spans="1:4">
      <c r="A2138" s="18">
        <v>822</v>
      </c>
      <c r="B2138" s="54" t="s">
        <v>428</v>
      </c>
      <c r="C2138" s="18" t="str">
        <f>VLOOKUP(Table4[[#This Row],[iso_code]],iso_code!B:C,2,FALSE)</f>
        <v>KEN</v>
      </c>
      <c r="D2138" s="18" t="str">
        <f>VLOOKUP(Table4[[#This Row],[iso_code]],iso_code!G:H,2,FALSE)</f>
        <v>Kenya</v>
      </c>
    </row>
    <row r="2139" spans="1:4">
      <c r="A2139" s="18">
        <v>823</v>
      </c>
      <c r="B2139" s="54" t="s">
        <v>842</v>
      </c>
      <c r="C2139" s="18" t="str">
        <f>VLOOKUP(Table4[[#This Row],[iso_code]],iso_code!B:C,2,FALSE)</f>
        <v>TZA</v>
      </c>
      <c r="D2139" s="18" t="str">
        <f>VLOOKUP(Table4[[#This Row],[iso_code]],iso_code!G:H,2,FALSE)</f>
        <v>Tanzania, United Republic of</v>
      </c>
    </row>
    <row r="2140" spans="1:4">
      <c r="A2140" s="18">
        <v>824</v>
      </c>
      <c r="B2140" s="54" t="s">
        <v>737</v>
      </c>
      <c r="C2140" s="18" t="str">
        <f>VLOOKUP(Table4[[#This Row],[iso_code]],iso_code!B:C,2,FALSE)</f>
        <v>ZMB</v>
      </c>
      <c r="D2140" s="18" t="str">
        <f>VLOOKUP(Table4[[#This Row],[iso_code]],iso_code!G:H,2,FALSE)</f>
        <v>Zambia</v>
      </c>
    </row>
    <row r="2141" spans="1:4">
      <c r="A2141" s="18">
        <v>825</v>
      </c>
      <c r="B2141" s="54" t="s">
        <v>608</v>
      </c>
      <c r="C2141" s="18" t="str">
        <f>VLOOKUP(Table4[[#This Row],[iso_code]],iso_code!B:C,2,FALSE)</f>
        <v>ZAF</v>
      </c>
      <c r="D2141" s="18" t="str">
        <f>VLOOKUP(Table4[[#This Row],[iso_code]],iso_code!G:H,2,FALSE)</f>
        <v>South Africa</v>
      </c>
    </row>
    <row r="2142" spans="1:4">
      <c r="A2142" s="18">
        <v>826</v>
      </c>
      <c r="B2142" s="54" t="s">
        <v>2144</v>
      </c>
      <c r="C2142" s="18" t="str">
        <f>VLOOKUP(Table4[[#This Row],[iso_code]],iso_code!B:C,2,FALSE)</f>
        <v>BEN</v>
      </c>
      <c r="D2142" s="18" t="str">
        <f>VLOOKUP(Table4[[#This Row],[iso_code]],iso_code!G:H,2,FALSE)</f>
        <v>Benin</v>
      </c>
    </row>
    <row r="2143" spans="1:4">
      <c r="A2143" s="18">
        <v>827</v>
      </c>
      <c r="B2143" s="54" t="s">
        <v>1215</v>
      </c>
      <c r="C2143" s="18" t="str">
        <f>VLOOKUP(Table4[[#This Row],[iso_code]],iso_code!B:C,2,FALSE)</f>
        <v>NGA</v>
      </c>
      <c r="D2143" s="18" t="str">
        <f>VLOOKUP(Table4[[#This Row],[iso_code]],iso_code!G:H,2,FALSE)</f>
        <v>Nigeria</v>
      </c>
    </row>
    <row r="2144" spans="1:4">
      <c r="A2144" s="18">
        <v>828</v>
      </c>
      <c r="B2144" s="54" t="s">
        <v>2022</v>
      </c>
      <c r="C2144" s="18" t="str">
        <f>VLOOKUP(Table4[[#This Row],[iso_code]],iso_code!B:C,2,FALSE)</f>
        <v>NAM</v>
      </c>
      <c r="D2144" s="18" t="str">
        <f>VLOOKUP(Table4[[#This Row],[iso_code]],iso_code!G:H,2,FALSE)</f>
        <v>Namibia</v>
      </c>
    </row>
    <row r="2145" spans="1:4">
      <c r="A2145" s="18">
        <v>829</v>
      </c>
      <c r="B2145" s="54" t="s">
        <v>1443</v>
      </c>
      <c r="C2145" s="18" t="str">
        <f>VLOOKUP(Table4[[#This Row],[iso_code]],iso_code!B:C,2,FALSE)</f>
        <v>UGA</v>
      </c>
      <c r="D2145" s="18" t="str">
        <f>VLOOKUP(Table4[[#This Row],[iso_code]],iso_code!G:H,2,FALSE)</f>
        <v>Uganda</v>
      </c>
    </row>
    <row r="2146" spans="1:4">
      <c r="A2146" s="18">
        <v>830</v>
      </c>
      <c r="B2146" s="54" t="s">
        <v>428</v>
      </c>
      <c r="C2146" s="18" t="str">
        <f>VLOOKUP(Table4[[#This Row],[iso_code]],iso_code!B:C,2,FALSE)</f>
        <v>KEN</v>
      </c>
      <c r="D2146" s="18" t="str">
        <f>VLOOKUP(Table4[[#This Row],[iso_code]],iso_code!G:H,2,FALSE)</f>
        <v>Kenya</v>
      </c>
    </row>
    <row r="2147" spans="1:4">
      <c r="A2147" s="18">
        <v>831</v>
      </c>
      <c r="B2147" s="54" t="s">
        <v>509</v>
      </c>
      <c r="C2147" s="18" t="str">
        <f>VLOOKUP(Table4[[#This Row],[iso_code]],iso_code!B:C,2,FALSE)</f>
        <v>MAR</v>
      </c>
      <c r="D2147" s="18" t="str">
        <f>VLOOKUP(Table4[[#This Row],[iso_code]],iso_code!G:H,2,FALSE)</f>
        <v>Morocco</v>
      </c>
    </row>
    <row r="2148" spans="1:4">
      <c r="A2148" s="18">
        <v>832</v>
      </c>
      <c r="B2148" s="54" t="s">
        <v>842</v>
      </c>
      <c r="C2148" s="18" t="str">
        <f>VLOOKUP(Table4[[#This Row],[iso_code]],iso_code!B:C,2,FALSE)</f>
        <v>TZA</v>
      </c>
      <c r="D2148" s="18" t="str">
        <f>VLOOKUP(Table4[[#This Row],[iso_code]],iso_code!G:H,2,FALSE)</f>
        <v>Tanzania, United Republic of</v>
      </c>
    </row>
    <row r="2149" spans="1:4">
      <c r="A2149" s="18">
        <v>833</v>
      </c>
      <c r="B2149" s="54" t="s">
        <v>1215</v>
      </c>
      <c r="C2149" s="18" t="str">
        <f>VLOOKUP(Table4[[#This Row],[iso_code]],iso_code!B:C,2,FALSE)</f>
        <v>NGA</v>
      </c>
      <c r="D2149" s="18" t="str">
        <f>VLOOKUP(Table4[[#This Row],[iso_code]],iso_code!G:H,2,FALSE)</f>
        <v>Nigeria</v>
      </c>
    </row>
    <row r="2150" spans="1:4">
      <c r="A2150" s="18">
        <v>834</v>
      </c>
      <c r="B2150" s="54" t="s">
        <v>1215</v>
      </c>
      <c r="C2150" s="18" t="str">
        <f>VLOOKUP(Table4[[#This Row],[iso_code]],iso_code!B:C,2,FALSE)</f>
        <v>NGA</v>
      </c>
      <c r="D2150" s="18" t="str">
        <f>VLOOKUP(Table4[[#This Row],[iso_code]],iso_code!G:H,2,FALSE)</f>
        <v>Nigeria</v>
      </c>
    </row>
    <row r="2151" spans="1:4">
      <c r="A2151" s="18">
        <v>835</v>
      </c>
      <c r="B2151" s="54" t="s">
        <v>428</v>
      </c>
      <c r="C2151" s="18" t="str">
        <f>VLOOKUP(Table4[[#This Row],[iso_code]],iso_code!B:C,2,FALSE)</f>
        <v>KEN</v>
      </c>
      <c r="D2151" s="18" t="str">
        <f>VLOOKUP(Table4[[#This Row],[iso_code]],iso_code!G:H,2,FALSE)</f>
        <v>Kenya</v>
      </c>
    </row>
    <row r="2152" spans="1:4">
      <c r="A2152" s="18">
        <v>836</v>
      </c>
      <c r="B2152" s="54" t="s">
        <v>737</v>
      </c>
      <c r="C2152" s="18" t="str">
        <f>VLOOKUP(Table4[[#This Row],[iso_code]],iso_code!B:C,2,FALSE)</f>
        <v>ZMB</v>
      </c>
      <c r="D2152" s="18" t="str">
        <f>VLOOKUP(Table4[[#This Row],[iso_code]],iso_code!G:H,2,FALSE)</f>
        <v>Zambia</v>
      </c>
    </row>
    <row r="2153" spans="1:4">
      <c r="A2153" s="18">
        <v>837</v>
      </c>
      <c r="B2153" s="54" t="s">
        <v>1147</v>
      </c>
      <c r="C2153" s="18" t="str">
        <f>VLOOKUP(Table4[[#This Row],[iso_code]],iso_code!B:C,2,FALSE)</f>
        <v>MWI</v>
      </c>
      <c r="D2153" s="18" t="str">
        <f>VLOOKUP(Table4[[#This Row],[iso_code]],iso_code!G:H,2,FALSE)</f>
        <v>Malawi</v>
      </c>
    </row>
    <row r="2154" spans="1:4">
      <c r="A2154" s="18">
        <v>838</v>
      </c>
      <c r="B2154" s="54" t="s">
        <v>1215</v>
      </c>
      <c r="C2154" s="18" t="str">
        <f>VLOOKUP(Table4[[#This Row],[iso_code]],iso_code!B:C,2,FALSE)</f>
        <v>NGA</v>
      </c>
      <c r="D2154" s="18" t="str">
        <f>VLOOKUP(Table4[[#This Row],[iso_code]],iso_code!G:H,2,FALSE)</f>
        <v>Nigeria</v>
      </c>
    </row>
    <row r="2155" spans="1:4">
      <c r="A2155" s="18">
        <v>838</v>
      </c>
      <c r="B2155" s="54" t="s">
        <v>1976</v>
      </c>
      <c r="C2155" s="18" t="str">
        <f>VLOOKUP(Table4[[#This Row],[iso_code]],iso_code!B:C,2,FALSE)</f>
        <v>COD</v>
      </c>
      <c r="D2155" s="18" t="str">
        <f>VLOOKUP(Table4[[#This Row],[iso_code]],iso_code!G:H,2,FALSE)</f>
        <v>Congo (the Democratic Republic of the)</v>
      </c>
    </row>
    <row r="2156" spans="1:4">
      <c r="A2156" s="18">
        <v>838</v>
      </c>
      <c r="B2156" s="54" t="s">
        <v>2167</v>
      </c>
      <c r="C2156" s="18" t="str">
        <f>VLOOKUP(Table4[[#This Row],[iso_code]],iso_code!B:C,2,FALSE)</f>
        <v>SDN</v>
      </c>
      <c r="D2156" s="18" t="str">
        <f>VLOOKUP(Table4[[#This Row],[iso_code]],iso_code!G:H,2,FALSE)</f>
        <v>Sudan (the)</v>
      </c>
    </row>
    <row r="2157" spans="1:4">
      <c r="A2157" s="18">
        <v>838</v>
      </c>
      <c r="B2157" s="54" t="s">
        <v>2143</v>
      </c>
      <c r="C2157" s="18" t="str">
        <f>VLOOKUP(Table4[[#This Row],[iso_code]],iso_code!B:C,2,FALSE)</f>
        <v>AGO</v>
      </c>
      <c r="D2157" s="18" t="str">
        <f>VLOOKUP(Table4[[#This Row],[iso_code]],iso_code!G:H,2,FALSE)</f>
        <v>Angola</v>
      </c>
    </row>
    <row r="2158" spans="1:4">
      <c r="A2158" s="18">
        <v>838</v>
      </c>
      <c r="B2158" s="54" t="s">
        <v>2157</v>
      </c>
      <c r="C2158" s="18" t="str">
        <f>VLOOKUP(Table4[[#This Row],[iso_code]],iso_code!B:C,2,FALSE)</f>
        <v>CIV</v>
      </c>
      <c r="D2158" s="18" t="str">
        <f>VLOOKUP(Table4[[#This Row],[iso_code]],iso_code!G:H,2,FALSE)</f>
        <v>Côte d'Ivoire</v>
      </c>
    </row>
    <row r="2159" spans="1:4">
      <c r="A2159" s="18">
        <v>838</v>
      </c>
      <c r="B2159" s="54" t="s">
        <v>608</v>
      </c>
      <c r="C2159" s="18" t="str">
        <f>VLOOKUP(Table4[[#This Row],[iso_code]],iso_code!B:C,2,FALSE)</f>
        <v>ZAF</v>
      </c>
      <c r="D2159" s="18" t="str">
        <f>VLOOKUP(Table4[[#This Row],[iso_code]],iso_code!G:H,2,FALSE)</f>
        <v>South Africa</v>
      </c>
    </row>
    <row r="2160" spans="1:4">
      <c r="A2160" s="18">
        <v>838</v>
      </c>
      <c r="B2160" s="54" t="s">
        <v>428</v>
      </c>
      <c r="C2160" s="18" t="str">
        <f>VLOOKUP(Table4[[#This Row],[iso_code]],iso_code!B:C,2,FALSE)</f>
        <v>KEN</v>
      </c>
      <c r="D2160" s="18" t="str">
        <f>VLOOKUP(Table4[[#This Row],[iso_code]],iso_code!G:H,2,FALSE)</f>
        <v>Kenya</v>
      </c>
    </row>
    <row r="2161" spans="1:4">
      <c r="A2161" s="18">
        <v>838</v>
      </c>
      <c r="B2161" s="54" t="s">
        <v>842</v>
      </c>
      <c r="C2161" s="18" t="str">
        <f>VLOOKUP(Table4[[#This Row],[iso_code]],iso_code!B:C,2,FALSE)</f>
        <v>TZA</v>
      </c>
      <c r="D2161" s="18" t="str">
        <f>VLOOKUP(Table4[[#This Row],[iso_code]],iso_code!G:H,2,FALSE)</f>
        <v>Tanzania, United Republic of</v>
      </c>
    </row>
    <row r="2162" spans="1:4">
      <c r="A2162" s="18">
        <v>838</v>
      </c>
      <c r="B2162" s="54" t="s">
        <v>1657</v>
      </c>
      <c r="C2162" s="18" t="str">
        <f>VLOOKUP(Table4[[#This Row],[iso_code]],iso_code!B:C,2,FALSE)</f>
        <v>SEN</v>
      </c>
      <c r="D2162" s="18" t="str">
        <f>VLOOKUP(Table4[[#This Row],[iso_code]],iso_code!G:H,2,FALSE)</f>
        <v>Senegal</v>
      </c>
    </row>
    <row r="2163" spans="1:4">
      <c r="A2163" s="18">
        <v>838</v>
      </c>
      <c r="B2163" s="54" t="s">
        <v>250</v>
      </c>
      <c r="C2163" s="18" t="str">
        <f>VLOOKUP(Table4[[#This Row],[iso_code]],iso_code!B:C,2,FALSE)</f>
        <v>GHA</v>
      </c>
      <c r="D2163" s="18" t="str">
        <f>VLOOKUP(Table4[[#This Row],[iso_code]],iso_code!G:H,2,FALSE)</f>
        <v>Ghana</v>
      </c>
    </row>
    <row r="2164" spans="1:4">
      <c r="A2164" s="18">
        <v>838</v>
      </c>
      <c r="B2164" s="54" t="s">
        <v>285</v>
      </c>
      <c r="C2164" s="18" t="str">
        <f>VLOOKUP(Table4[[#This Row],[iso_code]],iso_code!B:C,2,FALSE)</f>
        <v>CMR</v>
      </c>
      <c r="D2164" s="18" t="str">
        <f>VLOOKUP(Table4[[#This Row],[iso_code]],iso_code!G:H,2,FALSE)</f>
        <v>Cameroon</v>
      </c>
    </row>
    <row r="2165" spans="1:4">
      <c r="A2165" s="18">
        <v>838</v>
      </c>
      <c r="B2165" s="54" t="s">
        <v>2145</v>
      </c>
      <c r="C2165" s="18" t="str">
        <f>VLOOKUP(Table4[[#This Row],[iso_code]],iso_code!B:C,2,FALSE)</f>
        <v>BFA</v>
      </c>
      <c r="D2165" s="18" t="str">
        <f>VLOOKUP(Table4[[#This Row],[iso_code]],iso_code!G:H,2,FALSE)</f>
        <v>Burkina Faso</v>
      </c>
    </row>
    <row r="2166" spans="1:4">
      <c r="A2166" s="18">
        <v>838</v>
      </c>
      <c r="B2166" s="54" t="s">
        <v>2161</v>
      </c>
      <c r="C2166" s="18" t="str">
        <f>VLOOKUP(Table4[[#This Row],[iso_code]],iso_code!B:C,2,FALSE)</f>
        <v>MLI</v>
      </c>
      <c r="D2166" s="18" t="str">
        <f>VLOOKUP(Table4[[#This Row],[iso_code]],iso_code!G:H,2,FALSE)</f>
        <v>Mali</v>
      </c>
    </row>
    <row r="2167" spans="1:4">
      <c r="A2167" s="18">
        <v>838</v>
      </c>
      <c r="B2167" s="54" t="s">
        <v>2169</v>
      </c>
      <c r="C2167" s="18" t="str">
        <f>VLOOKUP(Table4[[#This Row],[iso_code]],iso_code!B:C,2,FALSE)</f>
        <v>ZWE</v>
      </c>
      <c r="D2167" s="18" t="str">
        <f>VLOOKUP(Table4[[#This Row],[iso_code]],iso_code!G:H,2,FALSE)</f>
        <v>Zimbabwe</v>
      </c>
    </row>
    <row r="2168" spans="1:4">
      <c r="A2168" s="18">
        <v>838</v>
      </c>
      <c r="B2168" s="54" t="s">
        <v>1431</v>
      </c>
      <c r="C2168" s="18" t="str">
        <f>VLOOKUP(Table4[[#This Row],[iso_code]],iso_code!B:C,2,FALSE)</f>
        <v>MOZ</v>
      </c>
      <c r="D2168" s="18" t="str">
        <f>VLOOKUP(Table4[[#This Row],[iso_code]],iso_code!G:H,2,FALSE)</f>
        <v>Mozambique</v>
      </c>
    </row>
    <row r="2169" spans="1:4">
      <c r="A2169" s="18">
        <v>838</v>
      </c>
      <c r="B2169" s="54" t="s">
        <v>737</v>
      </c>
      <c r="C2169" s="18" t="str">
        <f>VLOOKUP(Table4[[#This Row],[iso_code]],iso_code!B:C,2,FALSE)</f>
        <v>ZMB</v>
      </c>
      <c r="D2169" s="18" t="str">
        <f>VLOOKUP(Table4[[#This Row],[iso_code]],iso_code!G:H,2,FALSE)</f>
        <v>Zambia</v>
      </c>
    </row>
    <row r="2170" spans="1:4">
      <c r="A2170" s="18">
        <v>838</v>
      </c>
      <c r="B2170" s="54" t="s">
        <v>2165</v>
      </c>
      <c r="C2170" s="18" t="str">
        <f>VLOOKUP(Table4[[#This Row],[iso_code]],iso_code!B:C,2,FALSE)</f>
        <v>SOM</v>
      </c>
      <c r="D2170" s="18" t="str">
        <f>VLOOKUP(Table4[[#This Row],[iso_code]],iso_code!G:H,2,FALSE)</f>
        <v>Somalia</v>
      </c>
    </row>
    <row r="2171" spans="1:4">
      <c r="A2171" s="18">
        <v>838</v>
      </c>
      <c r="B2171" s="54" t="s">
        <v>2149</v>
      </c>
      <c r="C2171" s="18" t="str">
        <f>VLOOKUP(Table4[[#This Row],[iso_code]],iso_code!B:C,2,FALSE)</f>
        <v>COG</v>
      </c>
      <c r="D2171" s="18" t="str">
        <f>VLOOKUP(Table4[[#This Row],[iso_code]],iso_code!G:H,2,FALSE)</f>
        <v>Congo (the)</v>
      </c>
    </row>
    <row r="2172" spans="1:4">
      <c r="A2172" s="18">
        <v>838</v>
      </c>
      <c r="B2172" s="54" t="s">
        <v>988</v>
      </c>
      <c r="C2172" s="18" t="str">
        <f>VLOOKUP(Table4[[#This Row],[iso_code]],iso_code!B:C,2,FALSE)</f>
        <v>NER</v>
      </c>
      <c r="D2172" s="18" t="str">
        <f>VLOOKUP(Table4[[#This Row],[iso_code]],iso_code!G:H,2,FALSE)</f>
        <v>Niger (the)</v>
      </c>
    </row>
    <row r="2173" spans="1:4">
      <c r="A2173" s="18">
        <v>838</v>
      </c>
      <c r="B2173" s="54" t="s">
        <v>2159</v>
      </c>
      <c r="C2173" s="18" t="str">
        <f>VLOOKUP(Table4[[#This Row],[iso_code]],iso_code!B:C,2,FALSE)</f>
        <v>LBR</v>
      </c>
      <c r="D2173" s="18" t="str">
        <f>VLOOKUP(Table4[[#This Row],[iso_code]],iso_code!G:H,2,FALSE)</f>
        <v>Liberia</v>
      </c>
    </row>
    <row r="2174" spans="1:4">
      <c r="A2174" s="18">
        <v>839</v>
      </c>
      <c r="B2174" s="54" t="s">
        <v>988</v>
      </c>
      <c r="C2174" s="18" t="str">
        <f>VLOOKUP(Table4[[#This Row],[iso_code]],iso_code!B:C,2,FALSE)</f>
        <v>NER</v>
      </c>
      <c r="D2174" s="18" t="str">
        <f>VLOOKUP(Table4[[#This Row],[iso_code]],iso_code!G:H,2,FALSE)</f>
        <v>Niger (the)</v>
      </c>
    </row>
    <row r="2175" spans="1:4">
      <c r="A2175" s="18">
        <v>840</v>
      </c>
      <c r="B2175" s="54" t="s">
        <v>1215</v>
      </c>
      <c r="C2175" s="18" t="str">
        <f>VLOOKUP(Table4[[#This Row],[iso_code]],iso_code!B:C,2,FALSE)</f>
        <v>NGA</v>
      </c>
      <c r="D2175" s="18" t="str">
        <f>VLOOKUP(Table4[[#This Row],[iso_code]],iso_code!G:H,2,FALSE)</f>
        <v>Nigeria</v>
      </c>
    </row>
    <row r="2176" spans="1:4">
      <c r="A2176" s="18">
        <v>841</v>
      </c>
      <c r="B2176" s="54" t="s">
        <v>2147</v>
      </c>
      <c r="C2176" s="18" t="str">
        <f>VLOOKUP(Table4[[#This Row],[iso_code]],iso_code!B:C,2,FALSE)</f>
        <v>TCD</v>
      </c>
      <c r="D2176" s="18" t="str">
        <f>VLOOKUP(Table4[[#This Row],[iso_code]],iso_code!G:H,2,FALSE)</f>
        <v>Chad</v>
      </c>
    </row>
    <row r="2177" spans="1:4">
      <c r="A2177" s="18">
        <v>842</v>
      </c>
      <c r="B2177" s="54" t="s">
        <v>840</v>
      </c>
      <c r="C2177" s="18" t="str">
        <f>VLOOKUP(Table4[[#This Row],[iso_code]],iso_code!B:C,2,FALSE)</f>
        <v>EGY</v>
      </c>
      <c r="D2177" s="18" t="str">
        <f>VLOOKUP(Table4[[#This Row],[iso_code]],iso_code!G:H,2,FALSE)</f>
        <v>Egypt</v>
      </c>
    </row>
    <row r="2178" spans="1:4">
      <c r="A2178" s="18">
        <v>843</v>
      </c>
      <c r="B2178" s="54" t="s">
        <v>790</v>
      </c>
      <c r="C2178" s="18" t="str">
        <f>VLOOKUP(Table4[[#This Row],[iso_code]],iso_code!B:C,2,FALSE)</f>
        <v>DZA</v>
      </c>
      <c r="D2178" s="18" t="str">
        <f>VLOOKUP(Table4[[#This Row],[iso_code]],iso_code!G:H,2,FALSE)</f>
        <v>Algeria</v>
      </c>
    </row>
    <row r="2179" spans="1:4">
      <c r="A2179" s="18">
        <v>844</v>
      </c>
      <c r="B2179" s="54" t="s">
        <v>790</v>
      </c>
      <c r="C2179" s="18" t="str">
        <f>VLOOKUP(Table4[[#This Row],[iso_code]],iso_code!B:C,2,FALSE)</f>
        <v>DZA</v>
      </c>
      <c r="D2179" s="18" t="str">
        <f>VLOOKUP(Table4[[#This Row],[iso_code]],iso_code!G:H,2,FALSE)</f>
        <v>Algeria</v>
      </c>
    </row>
    <row r="2180" spans="1:4">
      <c r="A2180" s="18">
        <v>845</v>
      </c>
      <c r="B2180" s="54" t="s">
        <v>194</v>
      </c>
      <c r="C2180" s="18" t="str">
        <f>VLOOKUP(Table4[[#This Row],[iso_code]],iso_code!B:C,2,FALSE)</f>
        <v>ETH</v>
      </c>
      <c r="D2180" s="18" t="str">
        <f>VLOOKUP(Table4[[#This Row],[iso_code]],iso_code!G:H,2,FALSE)</f>
        <v>Ethiopia</v>
      </c>
    </row>
    <row r="2181" spans="1:4">
      <c r="A2181" s="18">
        <v>846</v>
      </c>
      <c r="B2181" s="54" t="s">
        <v>2157</v>
      </c>
      <c r="C2181" s="18" t="str">
        <f>VLOOKUP(Table4[[#This Row],[iso_code]],iso_code!B:C,2,FALSE)</f>
        <v>CIV</v>
      </c>
      <c r="D2181" s="18" t="str">
        <f>VLOOKUP(Table4[[#This Row],[iso_code]],iso_code!G:H,2,FALSE)</f>
        <v>Côte d'Ivoire</v>
      </c>
    </row>
    <row r="2182" spans="1:4">
      <c r="A2182" s="18">
        <v>847</v>
      </c>
      <c r="B2182" s="54" t="s">
        <v>2144</v>
      </c>
      <c r="C2182" s="18" t="str">
        <f>VLOOKUP(Table4[[#This Row],[iso_code]],iso_code!B:C,2,FALSE)</f>
        <v>BEN</v>
      </c>
      <c r="D2182" s="18" t="str">
        <f>VLOOKUP(Table4[[#This Row],[iso_code]],iso_code!G:H,2,FALSE)</f>
        <v>Benin</v>
      </c>
    </row>
    <row r="2183" spans="1:4">
      <c r="A2183" s="18">
        <v>848</v>
      </c>
      <c r="B2183" s="54" t="s">
        <v>842</v>
      </c>
      <c r="C2183" s="18" t="str">
        <f>VLOOKUP(Table4[[#This Row],[iso_code]],iso_code!B:C,2,FALSE)</f>
        <v>TZA</v>
      </c>
      <c r="D2183" s="18" t="str">
        <f>VLOOKUP(Table4[[#This Row],[iso_code]],iso_code!G:H,2,FALSE)</f>
        <v>Tanzania, United Republic of</v>
      </c>
    </row>
    <row r="2184" spans="1:4">
      <c r="A2184" s="18">
        <v>849</v>
      </c>
      <c r="B2184" s="54" t="s">
        <v>428</v>
      </c>
      <c r="C2184" s="18" t="str">
        <f>VLOOKUP(Table4[[#This Row],[iso_code]],iso_code!B:C,2,FALSE)</f>
        <v>KEN</v>
      </c>
      <c r="D2184" s="18" t="str">
        <f>VLOOKUP(Table4[[#This Row],[iso_code]],iso_code!G:H,2,FALSE)</f>
        <v>Kenya</v>
      </c>
    </row>
    <row r="2185" spans="1:4">
      <c r="A2185" s="18">
        <v>850</v>
      </c>
      <c r="B2185" s="54" t="s">
        <v>2143</v>
      </c>
      <c r="C2185" s="18" t="str">
        <f>VLOOKUP(Table4[[#This Row],[iso_code]],iso_code!B:C,2,FALSE)</f>
        <v>AGO</v>
      </c>
      <c r="D2185" s="18" t="str">
        <f>VLOOKUP(Table4[[#This Row],[iso_code]],iso_code!G:H,2,FALSE)</f>
        <v>Angola</v>
      </c>
    </row>
    <row r="2186" spans="1:4">
      <c r="A2186" s="18">
        <v>850</v>
      </c>
      <c r="B2186" s="54" t="s">
        <v>2145</v>
      </c>
      <c r="C2186" s="18" t="str">
        <f>VLOOKUP(Table4[[#This Row],[iso_code]],iso_code!B:C,2,FALSE)</f>
        <v>BFA</v>
      </c>
      <c r="D2186" s="18" t="str">
        <f>VLOOKUP(Table4[[#This Row],[iso_code]],iso_code!G:H,2,FALSE)</f>
        <v>Burkina Faso</v>
      </c>
    </row>
    <row r="2187" spans="1:4">
      <c r="A2187" s="18">
        <v>850</v>
      </c>
      <c r="B2187" s="54" t="s">
        <v>2146</v>
      </c>
      <c r="C2187" s="18" t="str">
        <f>VLOOKUP(Table4[[#This Row],[iso_code]],iso_code!B:C,2,FALSE)</f>
        <v>BDI</v>
      </c>
      <c r="D2187" s="18" t="str">
        <f>VLOOKUP(Table4[[#This Row],[iso_code]],iso_code!G:H,2,FALSE)</f>
        <v>Burundi</v>
      </c>
    </row>
    <row r="2188" spans="1:4">
      <c r="A2188" s="18">
        <v>850</v>
      </c>
      <c r="B2188" s="54" t="s">
        <v>2144</v>
      </c>
      <c r="C2188" s="18" t="str">
        <f>VLOOKUP(Table4[[#This Row],[iso_code]],iso_code!B:C,2,FALSE)</f>
        <v>BEN</v>
      </c>
      <c r="D2188" s="18" t="str">
        <f>VLOOKUP(Table4[[#This Row],[iso_code]],iso_code!G:H,2,FALSE)</f>
        <v>Benin</v>
      </c>
    </row>
    <row r="2189" spans="1:4">
      <c r="A2189" s="18">
        <v>850</v>
      </c>
      <c r="B2189" s="54" t="s">
        <v>1787</v>
      </c>
      <c r="C2189" s="18" t="str">
        <f>VLOOKUP(Table4[[#This Row],[iso_code]],iso_code!B:C,2,FALSE)</f>
        <v>BWA</v>
      </c>
      <c r="D2189" s="18" t="str">
        <f>VLOOKUP(Table4[[#This Row],[iso_code]],iso_code!G:H,2,FALSE)</f>
        <v>Botswana</v>
      </c>
    </row>
    <row r="2190" spans="1:4">
      <c r="A2190" s="18">
        <v>850</v>
      </c>
      <c r="B2190" s="54" t="s">
        <v>1976</v>
      </c>
      <c r="C2190" s="18" t="str">
        <f>VLOOKUP(Table4[[#This Row],[iso_code]],iso_code!B:C,2,FALSE)</f>
        <v>COD</v>
      </c>
      <c r="D2190" s="18" t="str">
        <f>VLOOKUP(Table4[[#This Row],[iso_code]],iso_code!G:H,2,FALSE)</f>
        <v>Congo (the Democratic Republic of the)</v>
      </c>
    </row>
    <row r="2191" spans="1:4">
      <c r="A2191" s="18">
        <v>850</v>
      </c>
      <c r="B2191" s="54" t="s">
        <v>1632</v>
      </c>
      <c r="C2191" s="18" t="str">
        <f>VLOOKUP(Table4[[#This Row],[iso_code]],iso_code!B:C,2,FALSE)</f>
        <v>CAF</v>
      </c>
      <c r="D2191" s="18" t="str">
        <f>VLOOKUP(Table4[[#This Row],[iso_code]],iso_code!G:H,2,FALSE)</f>
        <v>Central African Republic (the)</v>
      </c>
    </row>
    <row r="2192" spans="1:4">
      <c r="A2192" s="18">
        <v>850</v>
      </c>
      <c r="B2192" s="54" t="s">
        <v>2149</v>
      </c>
      <c r="C2192" s="18" t="str">
        <f>VLOOKUP(Table4[[#This Row],[iso_code]],iso_code!B:C,2,FALSE)</f>
        <v>COG</v>
      </c>
      <c r="D2192" s="18" t="str">
        <f>VLOOKUP(Table4[[#This Row],[iso_code]],iso_code!G:H,2,FALSE)</f>
        <v>Congo (the)</v>
      </c>
    </row>
    <row r="2193" spans="1:4">
      <c r="A2193" s="18">
        <v>850</v>
      </c>
      <c r="B2193" s="54" t="s">
        <v>2157</v>
      </c>
      <c r="C2193" s="18" t="str">
        <f>VLOOKUP(Table4[[#This Row],[iso_code]],iso_code!B:C,2,FALSE)</f>
        <v>CIV</v>
      </c>
      <c r="D2193" s="18" t="str">
        <f>VLOOKUP(Table4[[#This Row],[iso_code]],iso_code!G:H,2,FALSE)</f>
        <v>Côte d'Ivoire</v>
      </c>
    </row>
    <row r="2194" spans="1:4">
      <c r="A2194" s="18">
        <v>850</v>
      </c>
      <c r="B2194" s="54" t="s">
        <v>285</v>
      </c>
      <c r="C2194" s="18" t="str">
        <f>VLOOKUP(Table4[[#This Row],[iso_code]],iso_code!B:C,2,FALSE)</f>
        <v>CMR</v>
      </c>
      <c r="D2194" s="18" t="str">
        <f>VLOOKUP(Table4[[#This Row],[iso_code]],iso_code!G:H,2,FALSE)</f>
        <v>Cameroon</v>
      </c>
    </row>
    <row r="2195" spans="1:4">
      <c r="A2195" s="18">
        <v>850</v>
      </c>
      <c r="B2195" s="54" t="s">
        <v>2150</v>
      </c>
      <c r="C2195" s="18" t="str">
        <f>VLOOKUP(Table4[[#This Row],[iso_code]],iso_code!B:C,2,FALSE)</f>
        <v>DJI</v>
      </c>
      <c r="D2195" s="18" t="str">
        <f>VLOOKUP(Table4[[#This Row],[iso_code]],iso_code!G:H,2,FALSE)</f>
        <v>Djibouti</v>
      </c>
    </row>
    <row r="2196" spans="1:4">
      <c r="A2196" s="18">
        <v>850</v>
      </c>
      <c r="B2196" s="54" t="s">
        <v>790</v>
      </c>
      <c r="C2196" s="18" t="str">
        <f>VLOOKUP(Table4[[#This Row],[iso_code]],iso_code!B:C,2,FALSE)</f>
        <v>DZA</v>
      </c>
      <c r="D2196" s="18" t="str">
        <f>VLOOKUP(Table4[[#This Row],[iso_code]],iso_code!G:H,2,FALSE)</f>
        <v>Algeria</v>
      </c>
    </row>
    <row r="2197" spans="1:4">
      <c r="A2197" s="18">
        <v>850</v>
      </c>
      <c r="B2197" s="54" t="s">
        <v>840</v>
      </c>
      <c r="C2197" s="18" t="str">
        <f>VLOOKUP(Table4[[#This Row],[iso_code]],iso_code!B:C,2,FALSE)</f>
        <v>EGY</v>
      </c>
      <c r="D2197" s="18" t="str">
        <f>VLOOKUP(Table4[[#This Row],[iso_code]],iso_code!G:H,2,FALSE)</f>
        <v>Egypt</v>
      </c>
    </row>
    <row r="2198" spans="1:4">
      <c r="A2198" s="18">
        <v>850</v>
      </c>
      <c r="B2198" s="54" t="s">
        <v>2152</v>
      </c>
      <c r="C2198" s="18" t="str">
        <f>VLOOKUP(Table4[[#This Row],[iso_code]],iso_code!B:C,2,FALSE)</f>
        <v>ERI</v>
      </c>
      <c r="D2198" s="18" t="str">
        <f>VLOOKUP(Table4[[#This Row],[iso_code]],iso_code!G:H,2,FALSE)</f>
        <v>Eritrea</v>
      </c>
    </row>
    <row r="2199" spans="1:4">
      <c r="A2199" s="18">
        <v>850</v>
      </c>
      <c r="B2199" s="54" t="s">
        <v>194</v>
      </c>
      <c r="C2199" s="18" t="str">
        <f>VLOOKUP(Table4[[#This Row],[iso_code]],iso_code!B:C,2,FALSE)</f>
        <v>ETH</v>
      </c>
      <c r="D2199" s="18" t="str">
        <f>VLOOKUP(Table4[[#This Row],[iso_code]],iso_code!G:H,2,FALSE)</f>
        <v>Ethiopia</v>
      </c>
    </row>
    <row r="2200" spans="1:4">
      <c r="A2200" s="18">
        <v>850</v>
      </c>
      <c r="B2200" s="54" t="s">
        <v>2153</v>
      </c>
      <c r="C2200" s="18" t="str">
        <f>VLOOKUP(Table4[[#This Row],[iso_code]],iso_code!B:C,2,FALSE)</f>
        <v>GAB</v>
      </c>
      <c r="D2200" s="18" t="str">
        <f>VLOOKUP(Table4[[#This Row],[iso_code]],iso_code!G:H,2,FALSE)</f>
        <v>Gabon</v>
      </c>
    </row>
    <row r="2201" spans="1:4">
      <c r="A2201" s="18">
        <v>850</v>
      </c>
      <c r="B2201" s="54" t="s">
        <v>250</v>
      </c>
      <c r="C2201" s="18" t="str">
        <f>VLOOKUP(Table4[[#This Row],[iso_code]],iso_code!B:C,2,FALSE)</f>
        <v>GHA</v>
      </c>
      <c r="D2201" s="18" t="str">
        <f>VLOOKUP(Table4[[#This Row],[iso_code]],iso_code!G:H,2,FALSE)</f>
        <v>Ghana</v>
      </c>
    </row>
    <row r="2202" spans="1:4">
      <c r="A2202" s="18">
        <v>850</v>
      </c>
      <c r="B2202" s="54" t="s">
        <v>2154</v>
      </c>
      <c r="C2202" s="18" t="str">
        <f>VLOOKUP(Table4[[#This Row],[iso_code]],iso_code!B:C,2,FALSE)</f>
        <v>GMB</v>
      </c>
      <c r="D2202" s="18" t="str">
        <f>VLOOKUP(Table4[[#This Row],[iso_code]],iso_code!G:H,2,FALSE)</f>
        <v>Gambia (the)</v>
      </c>
    </row>
    <row r="2203" spans="1:4">
      <c r="A2203" s="18">
        <v>850</v>
      </c>
      <c r="B2203" s="54" t="s">
        <v>2155</v>
      </c>
      <c r="C2203" s="18" t="str">
        <f>VLOOKUP(Table4[[#This Row],[iso_code]],iso_code!B:C,2,FALSE)</f>
        <v>GIN</v>
      </c>
      <c r="D2203" s="18" t="str">
        <f>VLOOKUP(Table4[[#This Row],[iso_code]],iso_code!G:H,2,FALSE)</f>
        <v>Guinea</v>
      </c>
    </row>
    <row r="2204" spans="1:4">
      <c r="A2204" s="18">
        <v>850</v>
      </c>
      <c r="B2204" s="54" t="s">
        <v>2151</v>
      </c>
      <c r="C2204" s="18" t="str">
        <f>VLOOKUP(Table4[[#This Row],[iso_code]],iso_code!B:C,2,FALSE)</f>
        <v>GNQ</v>
      </c>
      <c r="D2204" s="18" t="str">
        <f>VLOOKUP(Table4[[#This Row],[iso_code]],iso_code!G:H,2,FALSE)</f>
        <v>Equatorial Guinea</v>
      </c>
    </row>
    <row r="2205" spans="1:4">
      <c r="A2205" s="18">
        <v>850</v>
      </c>
      <c r="B2205" s="54" t="s">
        <v>2156</v>
      </c>
      <c r="C2205" s="18" t="str">
        <f>VLOOKUP(Table4[[#This Row],[iso_code]],iso_code!B:C,2,FALSE)</f>
        <v>GNB</v>
      </c>
      <c r="D2205" s="18" t="str">
        <f>VLOOKUP(Table4[[#This Row],[iso_code]],iso_code!G:H,2,FALSE)</f>
        <v>Guinea-Bissau</v>
      </c>
    </row>
    <row r="2206" spans="1:4">
      <c r="A2206" s="18">
        <v>850</v>
      </c>
      <c r="B2206" s="54" t="s">
        <v>428</v>
      </c>
      <c r="C2206" s="18" t="str">
        <f>VLOOKUP(Table4[[#This Row],[iso_code]],iso_code!B:C,2,FALSE)</f>
        <v>KEN</v>
      </c>
      <c r="D2206" s="18" t="str">
        <f>VLOOKUP(Table4[[#This Row],[iso_code]],iso_code!G:H,2,FALSE)</f>
        <v>Kenya</v>
      </c>
    </row>
    <row r="2207" spans="1:4">
      <c r="A2207" s="18">
        <v>850</v>
      </c>
      <c r="B2207" s="54" t="s">
        <v>2159</v>
      </c>
      <c r="C2207" s="18" t="str">
        <f>VLOOKUP(Table4[[#This Row],[iso_code]],iso_code!B:C,2,FALSE)</f>
        <v>LBR</v>
      </c>
      <c r="D2207" s="18" t="str">
        <f>VLOOKUP(Table4[[#This Row],[iso_code]],iso_code!G:H,2,FALSE)</f>
        <v>Liberia</v>
      </c>
    </row>
    <row r="2208" spans="1:4">
      <c r="A2208" s="18">
        <v>850</v>
      </c>
      <c r="B2208" s="54" t="s">
        <v>2158</v>
      </c>
      <c r="C2208" s="18" t="str">
        <f>VLOOKUP(Table4[[#This Row],[iso_code]],iso_code!B:C,2,FALSE)</f>
        <v>LSO</v>
      </c>
      <c r="D2208" s="18" t="str">
        <f>VLOOKUP(Table4[[#This Row],[iso_code]],iso_code!G:H,2,FALSE)</f>
        <v>Lesotho</v>
      </c>
    </row>
    <row r="2209" spans="1:4">
      <c r="A2209" s="18">
        <v>850</v>
      </c>
      <c r="B2209" s="54" t="s">
        <v>1944</v>
      </c>
      <c r="C2209" s="18" t="str">
        <f>VLOOKUP(Table4[[#This Row],[iso_code]],iso_code!B:C,2,FALSE)</f>
        <v>LBY</v>
      </c>
      <c r="D2209" s="18" t="str">
        <f>VLOOKUP(Table4[[#This Row],[iso_code]],iso_code!G:H,2,FALSE)</f>
        <v>Libya</v>
      </c>
    </row>
    <row r="2210" spans="1:4">
      <c r="A2210" s="18">
        <v>850</v>
      </c>
      <c r="B2210" s="54" t="s">
        <v>509</v>
      </c>
      <c r="C2210" s="18" t="str">
        <f>VLOOKUP(Table4[[#This Row],[iso_code]],iso_code!B:C,2,FALSE)</f>
        <v>MAR</v>
      </c>
      <c r="D2210" s="18" t="str">
        <f>VLOOKUP(Table4[[#This Row],[iso_code]],iso_code!G:H,2,FALSE)</f>
        <v>Morocco</v>
      </c>
    </row>
    <row r="2211" spans="1:4">
      <c r="A2211" s="18">
        <v>850</v>
      </c>
      <c r="B2211" s="54" t="s">
        <v>2161</v>
      </c>
      <c r="C2211" s="18" t="str">
        <f>VLOOKUP(Table4[[#This Row],[iso_code]],iso_code!B:C,2,FALSE)</f>
        <v>MLI</v>
      </c>
      <c r="D2211" s="18" t="str">
        <f>VLOOKUP(Table4[[#This Row],[iso_code]],iso_code!G:H,2,FALSE)</f>
        <v>Mali</v>
      </c>
    </row>
    <row r="2212" spans="1:4">
      <c r="A2212" s="18">
        <v>850</v>
      </c>
      <c r="B2212" s="54" t="s">
        <v>2062</v>
      </c>
      <c r="C2212" s="18" t="str">
        <f>VLOOKUP(Table4[[#This Row],[iso_code]],iso_code!B:C,2,FALSE)</f>
        <v>MRT</v>
      </c>
      <c r="D2212" s="18" t="str">
        <f>VLOOKUP(Table4[[#This Row],[iso_code]],iso_code!G:H,2,FALSE)</f>
        <v>Mauritania</v>
      </c>
    </row>
    <row r="2213" spans="1:4">
      <c r="A2213" s="18">
        <v>850</v>
      </c>
      <c r="B2213" s="54" t="s">
        <v>1147</v>
      </c>
      <c r="C2213" s="18" t="str">
        <f>VLOOKUP(Table4[[#This Row],[iso_code]],iso_code!B:C,2,FALSE)</f>
        <v>MWI</v>
      </c>
      <c r="D2213" s="18" t="str">
        <f>VLOOKUP(Table4[[#This Row],[iso_code]],iso_code!G:H,2,FALSE)</f>
        <v>Malawi</v>
      </c>
    </row>
    <row r="2214" spans="1:4">
      <c r="A2214" s="18">
        <v>850</v>
      </c>
      <c r="B2214" s="54" t="s">
        <v>1431</v>
      </c>
      <c r="C2214" s="18" t="str">
        <f>VLOOKUP(Table4[[#This Row],[iso_code]],iso_code!B:C,2,FALSE)</f>
        <v>MOZ</v>
      </c>
      <c r="D2214" s="18" t="str">
        <f>VLOOKUP(Table4[[#This Row],[iso_code]],iso_code!G:H,2,FALSE)</f>
        <v>Mozambique</v>
      </c>
    </row>
    <row r="2215" spans="1:4">
      <c r="A2215" s="18">
        <v>850</v>
      </c>
      <c r="B2215" s="54" t="s">
        <v>2022</v>
      </c>
      <c r="C2215" s="18" t="str">
        <f>VLOOKUP(Table4[[#This Row],[iso_code]],iso_code!B:C,2,FALSE)</f>
        <v>NAM</v>
      </c>
      <c r="D2215" s="18" t="str">
        <f>VLOOKUP(Table4[[#This Row],[iso_code]],iso_code!G:H,2,FALSE)</f>
        <v>Namibia</v>
      </c>
    </row>
    <row r="2216" spans="1:4">
      <c r="A2216" s="18">
        <v>850</v>
      </c>
      <c r="B2216" s="54" t="s">
        <v>988</v>
      </c>
      <c r="C2216" s="18" t="str">
        <f>VLOOKUP(Table4[[#This Row],[iso_code]],iso_code!B:C,2,FALSE)</f>
        <v>NER</v>
      </c>
      <c r="D2216" s="18" t="str">
        <f>VLOOKUP(Table4[[#This Row],[iso_code]],iso_code!G:H,2,FALSE)</f>
        <v>Niger (the)</v>
      </c>
    </row>
    <row r="2217" spans="1:4">
      <c r="A2217" s="18">
        <v>850</v>
      </c>
      <c r="B2217" s="54" t="s">
        <v>1215</v>
      </c>
      <c r="C2217" s="18" t="str">
        <f>VLOOKUP(Table4[[#This Row],[iso_code]],iso_code!B:C,2,FALSE)</f>
        <v>NGA</v>
      </c>
      <c r="D2217" s="18" t="str">
        <f>VLOOKUP(Table4[[#This Row],[iso_code]],iso_code!G:H,2,FALSE)</f>
        <v>Nigeria</v>
      </c>
    </row>
    <row r="2218" spans="1:4">
      <c r="A2218" s="18">
        <v>850</v>
      </c>
      <c r="B2218" s="54" t="s">
        <v>2162</v>
      </c>
      <c r="C2218" s="18" t="str">
        <f>VLOOKUP(Table4[[#This Row],[iso_code]],iso_code!B:C,2,FALSE)</f>
        <v>RWA</v>
      </c>
      <c r="D2218" s="18" t="str">
        <f>VLOOKUP(Table4[[#This Row],[iso_code]],iso_code!G:H,2,FALSE)</f>
        <v>Rwanda</v>
      </c>
    </row>
    <row r="2219" spans="1:4">
      <c r="A2219" s="18">
        <v>850</v>
      </c>
      <c r="B2219" s="54" t="s">
        <v>2167</v>
      </c>
      <c r="C2219" s="18" t="str">
        <f>VLOOKUP(Table4[[#This Row],[iso_code]],iso_code!B:C,2,FALSE)</f>
        <v>SDN</v>
      </c>
      <c r="D2219" s="18" t="str">
        <f>VLOOKUP(Table4[[#This Row],[iso_code]],iso_code!G:H,2,FALSE)</f>
        <v>Sudan (the)</v>
      </c>
    </row>
    <row r="2220" spans="1:4">
      <c r="A2220" s="18">
        <v>850</v>
      </c>
      <c r="B2220" s="54" t="s">
        <v>2046</v>
      </c>
      <c r="C2220" s="18" t="str">
        <f>VLOOKUP(Table4[[#This Row],[iso_code]],iso_code!B:C,2,FALSE)</f>
        <v>SLE</v>
      </c>
      <c r="D2220" s="18" t="str">
        <f>VLOOKUP(Table4[[#This Row],[iso_code]],iso_code!G:H,2,FALSE)</f>
        <v>Sierra Leone</v>
      </c>
    </row>
    <row r="2221" spans="1:4">
      <c r="A2221" s="18">
        <v>850</v>
      </c>
      <c r="B2221" s="54" t="s">
        <v>1657</v>
      </c>
      <c r="C2221" s="18" t="str">
        <f>VLOOKUP(Table4[[#This Row],[iso_code]],iso_code!B:C,2,FALSE)</f>
        <v>SEN</v>
      </c>
      <c r="D2221" s="18" t="str">
        <f>VLOOKUP(Table4[[#This Row],[iso_code]],iso_code!G:H,2,FALSE)</f>
        <v>Senegal</v>
      </c>
    </row>
    <row r="2222" spans="1:4">
      <c r="A2222" s="18">
        <v>850</v>
      </c>
      <c r="B2222" s="54" t="s">
        <v>2165</v>
      </c>
      <c r="C2222" s="18" t="str">
        <f>VLOOKUP(Table4[[#This Row],[iso_code]],iso_code!B:C,2,FALSE)</f>
        <v>SOM</v>
      </c>
      <c r="D2222" s="18" t="str">
        <f>VLOOKUP(Table4[[#This Row],[iso_code]],iso_code!G:H,2,FALSE)</f>
        <v>Somalia</v>
      </c>
    </row>
    <row r="2223" spans="1:4">
      <c r="A2223" s="18">
        <v>850</v>
      </c>
      <c r="B2223" s="54" t="s">
        <v>2166</v>
      </c>
      <c r="C2223" s="18" t="str">
        <f>VLOOKUP(Table4[[#This Row],[iso_code]],iso_code!B:C,2,FALSE)</f>
        <v>SSD</v>
      </c>
      <c r="D2223" s="18" t="str">
        <f>VLOOKUP(Table4[[#This Row],[iso_code]],iso_code!G:H,2,FALSE)</f>
        <v>South Sudan</v>
      </c>
    </row>
    <row r="2224" spans="1:4">
      <c r="A2224" s="18">
        <v>850</v>
      </c>
      <c r="B2224" s="54" t="s">
        <v>2168</v>
      </c>
      <c r="C2224" s="18" t="str">
        <f>VLOOKUP(Table4[[#This Row],[iso_code]],iso_code!B:C,2,FALSE)</f>
        <v>SWZ</v>
      </c>
      <c r="D2224" s="18" t="str">
        <f>VLOOKUP(Table4[[#This Row],[iso_code]],iso_code!G:H,2,FALSE)</f>
        <v>Eswatini</v>
      </c>
    </row>
    <row r="2225" spans="1:4">
      <c r="A2225" s="18">
        <v>850</v>
      </c>
      <c r="B2225" s="54" t="s">
        <v>2147</v>
      </c>
      <c r="C2225" s="18" t="str">
        <f>VLOOKUP(Table4[[#This Row],[iso_code]],iso_code!B:C,2,FALSE)</f>
        <v>TCD</v>
      </c>
      <c r="D2225" s="18" t="str">
        <f>VLOOKUP(Table4[[#This Row],[iso_code]],iso_code!G:H,2,FALSE)</f>
        <v>Chad</v>
      </c>
    </row>
    <row r="2226" spans="1:4">
      <c r="A2226" s="18">
        <v>850</v>
      </c>
      <c r="B2226" s="54" t="s">
        <v>1968</v>
      </c>
      <c r="C2226" s="18" t="str">
        <f>VLOOKUP(Table4[[#This Row],[iso_code]],iso_code!B:C,2,FALSE)</f>
        <v>TGO</v>
      </c>
      <c r="D2226" s="18" t="str">
        <f>VLOOKUP(Table4[[#This Row],[iso_code]],iso_code!G:H,2,FALSE)</f>
        <v>Togo</v>
      </c>
    </row>
    <row r="2227" spans="1:4">
      <c r="A2227" s="18">
        <v>850</v>
      </c>
      <c r="B2227" s="54" t="s">
        <v>935</v>
      </c>
      <c r="C2227" s="18" t="str">
        <f>VLOOKUP(Table4[[#This Row],[iso_code]],iso_code!B:C,2,FALSE)</f>
        <v>TUN</v>
      </c>
      <c r="D2227" s="18" t="str">
        <f>VLOOKUP(Table4[[#This Row],[iso_code]],iso_code!G:H,2,FALSE)</f>
        <v>Tunisia</v>
      </c>
    </row>
    <row r="2228" spans="1:4">
      <c r="A2228" s="18">
        <v>850</v>
      </c>
      <c r="B2228" s="54" t="s">
        <v>842</v>
      </c>
      <c r="C2228" s="18" t="str">
        <f>VLOOKUP(Table4[[#This Row],[iso_code]],iso_code!B:C,2,FALSE)</f>
        <v>TZA</v>
      </c>
      <c r="D2228" s="18" t="str">
        <f>VLOOKUP(Table4[[#This Row],[iso_code]],iso_code!G:H,2,FALSE)</f>
        <v>Tanzania, United Republic of</v>
      </c>
    </row>
    <row r="2229" spans="1:4">
      <c r="A2229" s="18">
        <v>850</v>
      </c>
      <c r="B2229" s="54" t="s">
        <v>1443</v>
      </c>
      <c r="C2229" s="18" t="str">
        <f>VLOOKUP(Table4[[#This Row],[iso_code]],iso_code!B:C,2,FALSE)</f>
        <v>UGA</v>
      </c>
      <c r="D2229" s="18" t="str">
        <f>VLOOKUP(Table4[[#This Row],[iso_code]],iso_code!G:H,2,FALSE)</f>
        <v>Uganda</v>
      </c>
    </row>
    <row r="2230" spans="1:4">
      <c r="A2230" s="18">
        <v>850</v>
      </c>
      <c r="B2230" s="54" t="s">
        <v>608</v>
      </c>
      <c r="C2230" s="18" t="str">
        <f>VLOOKUP(Table4[[#This Row],[iso_code]],iso_code!B:C,2,FALSE)</f>
        <v>ZAF</v>
      </c>
      <c r="D2230" s="18" t="str">
        <f>VLOOKUP(Table4[[#This Row],[iso_code]],iso_code!G:H,2,FALSE)</f>
        <v>South Africa</v>
      </c>
    </row>
    <row r="2231" spans="1:4">
      <c r="A2231" s="18">
        <v>850</v>
      </c>
      <c r="B2231" s="54" t="s">
        <v>737</v>
      </c>
      <c r="C2231" s="18" t="str">
        <f>VLOOKUP(Table4[[#This Row],[iso_code]],iso_code!B:C,2,FALSE)</f>
        <v>ZMB</v>
      </c>
      <c r="D2231" s="18" t="str">
        <f>VLOOKUP(Table4[[#This Row],[iso_code]],iso_code!G:H,2,FALSE)</f>
        <v>Zambia</v>
      </c>
    </row>
    <row r="2232" spans="1:4">
      <c r="A2232" s="18">
        <v>850</v>
      </c>
      <c r="B2232" s="54" t="s">
        <v>2169</v>
      </c>
      <c r="C2232" s="18" t="str">
        <f>VLOOKUP(Table4[[#This Row],[iso_code]],iso_code!B:C,2,FALSE)</f>
        <v>ZWE</v>
      </c>
      <c r="D2232" s="18" t="str">
        <f>VLOOKUP(Table4[[#This Row],[iso_code]],iso_code!G:H,2,FALSE)</f>
        <v>Zimbabwe</v>
      </c>
    </row>
    <row r="2233" spans="1:4">
      <c r="A2233" s="18">
        <v>851</v>
      </c>
      <c r="B2233" s="54" t="s">
        <v>194</v>
      </c>
      <c r="C2233" s="18" t="str">
        <f>VLOOKUP(Table4[[#This Row],[iso_code]],iso_code!B:C,2,FALSE)</f>
        <v>ETH</v>
      </c>
      <c r="D2233" s="18" t="str">
        <f>VLOOKUP(Table4[[#This Row],[iso_code]],iso_code!G:H,2,FALSE)</f>
        <v>Ethiopia</v>
      </c>
    </row>
    <row r="2234" spans="1:4">
      <c r="A2234" s="18">
        <v>852</v>
      </c>
      <c r="B2234" s="54" t="s">
        <v>250</v>
      </c>
      <c r="C2234" s="18" t="str">
        <f>VLOOKUP(Table4[[#This Row],[iso_code]],iso_code!B:C,2,FALSE)</f>
        <v>GHA</v>
      </c>
      <c r="D2234" s="18" t="str">
        <f>VLOOKUP(Table4[[#This Row],[iso_code]],iso_code!G:H,2,FALSE)</f>
        <v>Ghana</v>
      </c>
    </row>
    <row r="2235" spans="1:4">
      <c r="A2235" s="18">
        <v>853</v>
      </c>
      <c r="B2235" s="54" t="s">
        <v>608</v>
      </c>
      <c r="C2235" s="18" t="str">
        <f>VLOOKUP(Table4[[#This Row],[iso_code]],iso_code!B:C,2,FALSE)</f>
        <v>ZAF</v>
      </c>
      <c r="D2235" s="18" t="str">
        <f>VLOOKUP(Table4[[#This Row],[iso_code]],iso_code!G:H,2,FALSE)</f>
        <v>South Africa</v>
      </c>
    </row>
    <row r="2236" spans="1:4">
      <c r="A2236" s="18">
        <v>854</v>
      </c>
      <c r="B2236" s="54" t="s">
        <v>790</v>
      </c>
      <c r="C2236" s="18" t="str">
        <f>VLOOKUP(Table4[[#This Row],[iso_code]],iso_code!B:C,2,FALSE)</f>
        <v>DZA</v>
      </c>
      <c r="D2236" s="18" t="str">
        <f>VLOOKUP(Table4[[#This Row],[iso_code]],iso_code!G:H,2,FALSE)</f>
        <v>Algeria</v>
      </c>
    </row>
    <row r="2237" spans="1:4">
      <c r="A2237" s="18">
        <v>855</v>
      </c>
      <c r="B2237" s="54" t="s">
        <v>2162</v>
      </c>
      <c r="C2237" s="18" t="str">
        <f>VLOOKUP(Table4[[#This Row],[iso_code]],iso_code!B:C,2,FALSE)</f>
        <v>RWA</v>
      </c>
      <c r="D2237" s="18" t="str">
        <f>VLOOKUP(Table4[[#This Row],[iso_code]],iso_code!G:H,2,FALSE)</f>
        <v>Rwanda</v>
      </c>
    </row>
    <row r="2238" spans="1:4">
      <c r="A2238" s="18">
        <v>856</v>
      </c>
      <c r="B2238" s="54" t="s">
        <v>2146</v>
      </c>
      <c r="C2238" s="18" t="str">
        <f>VLOOKUP(Table4[[#This Row],[iso_code]],iso_code!B:C,2,FALSE)</f>
        <v>BDI</v>
      </c>
      <c r="D2238" s="18" t="str">
        <f>VLOOKUP(Table4[[#This Row],[iso_code]],iso_code!G:H,2,FALSE)</f>
        <v>Burundi</v>
      </c>
    </row>
    <row r="2239" spans="1:4">
      <c r="A2239" s="18">
        <v>856</v>
      </c>
      <c r="B2239" s="54" t="s">
        <v>1976</v>
      </c>
      <c r="C2239" s="18" t="str">
        <f>VLOOKUP(Table4[[#This Row],[iso_code]],iso_code!B:C,2,FALSE)</f>
        <v>COD</v>
      </c>
      <c r="D2239" s="18" t="str">
        <f>VLOOKUP(Table4[[#This Row],[iso_code]],iso_code!G:H,2,FALSE)</f>
        <v>Congo (the Democratic Republic of the)</v>
      </c>
    </row>
    <row r="2240" spans="1:4">
      <c r="A2240" s="18">
        <v>856</v>
      </c>
      <c r="B2240" s="54" t="s">
        <v>840</v>
      </c>
      <c r="C2240" s="18" t="str">
        <f>VLOOKUP(Table4[[#This Row],[iso_code]],iso_code!B:C,2,FALSE)</f>
        <v>EGY</v>
      </c>
      <c r="D2240" s="18" t="str">
        <f>VLOOKUP(Table4[[#This Row],[iso_code]],iso_code!G:H,2,FALSE)</f>
        <v>Egypt</v>
      </c>
    </row>
    <row r="2241" spans="1:4">
      <c r="A2241" s="18">
        <v>856</v>
      </c>
      <c r="B2241" s="54" t="s">
        <v>194</v>
      </c>
      <c r="C2241" s="18" t="str">
        <f>VLOOKUP(Table4[[#This Row],[iso_code]],iso_code!B:C,2,FALSE)</f>
        <v>ETH</v>
      </c>
      <c r="D2241" s="18" t="str">
        <f>VLOOKUP(Table4[[#This Row],[iso_code]],iso_code!G:H,2,FALSE)</f>
        <v>Ethiopia</v>
      </c>
    </row>
    <row r="2242" spans="1:4">
      <c r="A2242" s="18">
        <v>856</v>
      </c>
      <c r="B2242" s="54" t="s">
        <v>428</v>
      </c>
      <c r="C2242" s="18" t="str">
        <f>VLOOKUP(Table4[[#This Row],[iso_code]],iso_code!B:C,2,FALSE)</f>
        <v>KEN</v>
      </c>
      <c r="D2242" s="18" t="str">
        <f>VLOOKUP(Table4[[#This Row],[iso_code]],iso_code!G:H,2,FALSE)</f>
        <v>Kenya</v>
      </c>
    </row>
    <row r="2243" spans="1:4">
      <c r="A2243" s="18">
        <v>856</v>
      </c>
      <c r="B2243" s="54" t="s">
        <v>1944</v>
      </c>
      <c r="C2243" s="18" t="str">
        <f>VLOOKUP(Table4[[#This Row],[iso_code]],iso_code!B:C,2,FALSE)</f>
        <v>LBY</v>
      </c>
      <c r="D2243" s="18" t="str">
        <f>VLOOKUP(Table4[[#This Row],[iso_code]],iso_code!G:H,2,FALSE)</f>
        <v>Libya</v>
      </c>
    </row>
    <row r="2244" spans="1:4">
      <c r="A2244" s="18">
        <v>856</v>
      </c>
      <c r="B2244" s="54" t="s">
        <v>2162</v>
      </c>
      <c r="C2244" s="18" t="str">
        <f>VLOOKUP(Table4[[#This Row],[iso_code]],iso_code!B:C,2,FALSE)</f>
        <v>RWA</v>
      </c>
      <c r="D2244" s="18" t="str">
        <f>VLOOKUP(Table4[[#This Row],[iso_code]],iso_code!G:H,2,FALSE)</f>
        <v>Rwanda</v>
      </c>
    </row>
    <row r="2245" spans="1:4">
      <c r="A2245" s="18">
        <v>856</v>
      </c>
      <c r="B2245" s="54" t="s">
        <v>2167</v>
      </c>
      <c r="C2245" s="18" t="str">
        <f>VLOOKUP(Table4[[#This Row],[iso_code]],iso_code!B:C,2,FALSE)</f>
        <v>SDN</v>
      </c>
      <c r="D2245" s="18" t="str">
        <f>VLOOKUP(Table4[[#This Row],[iso_code]],iso_code!G:H,2,FALSE)</f>
        <v>Sudan (the)</v>
      </c>
    </row>
    <row r="2246" spans="1:4">
      <c r="A2246" s="18">
        <v>856</v>
      </c>
      <c r="B2246" s="54" t="s">
        <v>842</v>
      </c>
      <c r="C2246" s="18" t="str">
        <f>VLOOKUP(Table4[[#This Row],[iso_code]],iso_code!B:C,2,FALSE)</f>
        <v>TZA</v>
      </c>
      <c r="D2246" s="18" t="str">
        <f>VLOOKUP(Table4[[#This Row],[iso_code]],iso_code!G:H,2,FALSE)</f>
        <v>Tanzania, United Republic of</v>
      </c>
    </row>
    <row r="2247" spans="1:4">
      <c r="A2247" s="18">
        <v>856</v>
      </c>
      <c r="B2247" s="54" t="s">
        <v>1443</v>
      </c>
      <c r="C2247" s="18" t="str">
        <f>VLOOKUP(Table4[[#This Row],[iso_code]],iso_code!B:C,2,FALSE)</f>
        <v>UGA</v>
      </c>
      <c r="D2247" s="18" t="str">
        <f>VLOOKUP(Table4[[#This Row],[iso_code]],iso_code!G:H,2,FALSE)</f>
        <v>Uganda</v>
      </c>
    </row>
    <row r="2248" spans="1:4">
      <c r="A2248" s="18">
        <v>856</v>
      </c>
      <c r="B2248" s="54" t="s">
        <v>2150</v>
      </c>
      <c r="C2248" s="18" t="str">
        <f>VLOOKUP(Table4[[#This Row],[iso_code]],iso_code!B:C,2,FALSE)</f>
        <v>DJI</v>
      </c>
      <c r="D2248" s="18" t="str">
        <f>VLOOKUP(Table4[[#This Row],[iso_code]],iso_code!G:H,2,FALSE)</f>
        <v>Djibouti</v>
      </c>
    </row>
    <row r="2249" spans="1:4">
      <c r="A2249" s="18">
        <v>856</v>
      </c>
      <c r="B2249" s="54" t="s">
        <v>2152</v>
      </c>
      <c r="C2249" s="18" t="str">
        <f>VLOOKUP(Table4[[#This Row],[iso_code]],iso_code!B:C,2,FALSE)</f>
        <v>ERI</v>
      </c>
      <c r="D2249" s="18" t="str">
        <f>VLOOKUP(Table4[[#This Row],[iso_code]],iso_code!G:H,2,FALSE)</f>
        <v>Eritrea</v>
      </c>
    </row>
    <row r="2250" spans="1:4">
      <c r="A2250" s="18">
        <v>856</v>
      </c>
      <c r="B2250" s="54" t="s">
        <v>2165</v>
      </c>
      <c r="C2250" s="18" t="str">
        <f>VLOOKUP(Table4[[#This Row],[iso_code]],iso_code!B:C,2,FALSE)</f>
        <v>SOM</v>
      </c>
      <c r="D2250" s="18" t="str">
        <f>VLOOKUP(Table4[[#This Row],[iso_code]],iso_code!G:H,2,FALSE)</f>
        <v>Somalia</v>
      </c>
    </row>
    <row r="2251" spans="1:4">
      <c r="A2251" s="18">
        <v>856</v>
      </c>
      <c r="B2251" s="54" t="s">
        <v>2166</v>
      </c>
      <c r="C2251" s="18" t="str">
        <f>VLOOKUP(Table4[[#This Row],[iso_code]],iso_code!B:C,2,FALSE)</f>
        <v>SSD</v>
      </c>
      <c r="D2251" s="18" t="str">
        <f>VLOOKUP(Table4[[#This Row],[iso_code]],iso_code!G:H,2,FALSE)</f>
        <v>South Sudan</v>
      </c>
    </row>
    <row r="2252" spans="1:4">
      <c r="A2252" s="18">
        <v>857</v>
      </c>
      <c r="B2252" s="54" t="s">
        <v>2144</v>
      </c>
      <c r="C2252" s="18" t="str">
        <f>VLOOKUP(Table4[[#This Row],[iso_code]],iso_code!B:C,2,FALSE)</f>
        <v>BEN</v>
      </c>
      <c r="D2252" s="18" t="str">
        <f>VLOOKUP(Table4[[#This Row],[iso_code]],iso_code!G:H,2,FALSE)</f>
        <v>Benin</v>
      </c>
    </row>
    <row r="2253" spans="1:4">
      <c r="A2253" s="18">
        <v>857</v>
      </c>
      <c r="B2253" s="54" t="s">
        <v>2145</v>
      </c>
      <c r="C2253" s="18" t="str">
        <f>VLOOKUP(Table4[[#This Row],[iso_code]],iso_code!B:C,2,FALSE)</f>
        <v>BFA</v>
      </c>
      <c r="D2253" s="18" t="str">
        <f>VLOOKUP(Table4[[#This Row],[iso_code]],iso_code!G:H,2,FALSE)</f>
        <v>Burkina Faso</v>
      </c>
    </row>
    <row r="2254" spans="1:4">
      <c r="A2254" s="18">
        <v>857</v>
      </c>
      <c r="B2254" s="54" t="s">
        <v>2157</v>
      </c>
      <c r="C2254" s="18" t="str">
        <f>VLOOKUP(Table4[[#This Row],[iso_code]],iso_code!B:C,2,FALSE)</f>
        <v>CIV</v>
      </c>
      <c r="D2254" s="18" t="str">
        <f>VLOOKUP(Table4[[#This Row],[iso_code]],iso_code!G:H,2,FALSE)</f>
        <v>Côte d'Ivoire</v>
      </c>
    </row>
    <row r="2255" spans="1:4">
      <c r="A2255" s="18">
        <v>857</v>
      </c>
      <c r="B2255" s="54" t="s">
        <v>2154</v>
      </c>
      <c r="C2255" s="18" t="str">
        <f>VLOOKUP(Table4[[#This Row],[iso_code]],iso_code!B:C,2,FALSE)</f>
        <v>GMB</v>
      </c>
      <c r="D2255" s="18" t="str">
        <f>VLOOKUP(Table4[[#This Row],[iso_code]],iso_code!G:H,2,FALSE)</f>
        <v>Gambia (the)</v>
      </c>
    </row>
    <row r="2256" spans="1:4">
      <c r="A2256" s="18">
        <v>857</v>
      </c>
      <c r="B2256" s="54" t="s">
        <v>250</v>
      </c>
      <c r="C2256" s="18" t="str">
        <f>VLOOKUP(Table4[[#This Row],[iso_code]],iso_code!B:C,2,FALSE)</f>
        <v>GHA</v>
      </c>
      <c r="D2256" s="18" t="str">
        <f>VLOOKUP(Table4[[#This Row],[iso_code]],iso_code!G:H,2,FALSE)</f>
        <v>Ghana</v>
      </c>
    </row>
    <row r="2257" spans="1:4">
      <c r="A2257" s="18">
        <v>857</v>
      </c>
      <c r="B2257" s="54" t="s">
        <v>2155</v>
      </c>
      <c r="C2257" s="18" t="str">
        <f>VLOOKUP(Table4[[#This Row],[iso_code]],iso_code!B:C,2,FALSE)</f>
        <v>GIN</v>
      </c>
      <c r="D2257" s="18" t="str">
        <f>VLOOKUP(Table4[[#This Row],[iso_code]],iso_code!G:H,2,FALSE)</f>
        <v>Guinea</v>
      </c>
    </row>
    <row r="2258" spans="1:4">
      <c r="A2258" s="18">
        <v>857</v>
      </c>
      <c r="B2258" s="54" t="s">
        <v>2156</v>
      </c>
      <c r="C2258" s="18" t="str">
        <f>VLOOKUP(Table4[[#This Row],[iso_code]],iso_code!B:C,2,FALSE)</f>
        <v>GNB</v>
      </c>
      <c r="D2258" s="18" t="str">
        <f>VLOOKUP(Table4[[#This Row],[iso_code]],iso_code!G:H,2,FALSE)</f>
        <v>Guinea-Bissau</v>
      </c>
    </row>
    <row r="2259" spans="1:4">
      <c r="A2259" s="18">
        <v>857</v>
      </c>
      <c r="B2259" s="54" t="s">
        <v>2159</v>
      </c>
      <c r="C2259" s="18" t="str">
        <f>VLOOKUP(Table4[[#This Row],[iso_code]],iso_code!B:C,2,FALSE)</f>
        <v>LBR</v>
      </c>
      <c r="D2259" s="18" t="str">
        <f>VLOOKUP(Table4[[#This Row],[iso_code]],iso_code!G:H,2,FALSE)</f>
        <v>Liberia</v>
      </c>
    </row>
    <row r="2260" spans="1:4">
      <c r="A2260" s="18">
        <v>857</v>
      </c>
      <c r="B2260" s="54" t="s">
        <v>2161</v>
      </c>
      <c r="C2260" s="18" t="str">
        <f>VLOOKUP(Table4[[#This Row],[iso_code]],iso_code!B:C,2,FALSE)</f>
        <v>MLI</v>
      </c>
      <c r="D2260" s="18" t="str">
        <f>VLOOKUP(Table4[[#This Row],[iso_code]],iso_code!G:H,2,FALSE)</f>
        <v>Mali</v>
      </c>
    </row>
    <row r="2261" spans="1:4">
      <c r="A2261" s="18">
        <v>857</v>
      </c>
      <c r="B2261" s="54" t="s">
        <v>988</v>
      </c>
      <c r="C2261" s="18" t="str">
        <f>VLOOKUP(Table4[[#This Row],[iso_code]],iso_code!B:C,2,FALSE)</f>
        <v>NER</v>
      </c>
      <c r="D2261" s="18" t="str">
        <f>VLOOKUP(Table4[[#This Row],[iso_code]],iso_code!G:H,2,FALSE)</f>
        <v>Niger (the)</v>
      </c>
    </row>
    <row r="2262" spans="1:4">
      <c r="A2262" s="18">
        <v>857</v>
      </c>
      <c r="B2262" s="54" t="s">
        <v>1215</v>
      </c>
      <c r="C2262" s="18" t="str">
        <f>VLOOKUP(Table4[[#This Row],[iso_code]],iso_code!B:C,2,FALSE)</f>
        <v>NGA</v>
      </c>
      <c r="D2262" s="18" t="str">
        <f>VLOOKUP(Table4[[#This Row],[iso_code]],iso_code!G:H,2,FALSE)</f>
        <v>Nigeria</v>
      </c>
    </row>
    <row r="2263" spans="1:4">
      <c r="A2263" s="18">
        <v>857</v>
      </c>
      <c r="B2263" s="54" t="s">
        <v>1657</v>
      </c>
      <c r="C2263" s="18" t="str">
        <f>VLOOKUP(Table4[[#This Row],[iso_code]],iso_code!B:C,2,FALSE)</f>
        <v>SEN</v>
      </c>
      <c r="D2263" s="18" t="str">
        <f>VLOOKUP(Table4[[#This Row],[iso_code]],iso_code!G:H,2,FALSE)</f>
        <v>Senegal</v>
      </c>
    </row>
    <row r="2264" spans="1:4">
      <c r="A2264" s="18">
        <v>857</v>
      </c>
      <c r="B2264" s="54" t="s">
        <v>2046</v>
      </c>
      <c r="C2264" s="18" t="str">
        <f>VLOOKUP(Table4[[#This Row],[iso_code]],iso_code!B:C,2,FALSE)</f>
        <v>SLE</v>
      </c>
      <c r="D2264" s="18" t="str">
        <f>VLOOKUP(Table4[[#This Row],[iso_code]],iso_code!G:H,2,FALSE)</f>
        <v>Sierra Leone</v>
      </c>
    </row>
    <row r="2265" spans="1:4">
      <c r="A2265" s="18">
        <v>857</v>
      </c>
      <c r="B2265" s="54" t="s">
        <v>1968</v>
      </c>
      <c r="C2265" s="18" t="str">
        <f>VLOOKUP(Table4[[#This Row],[iso_code]],iso_code!B:C,2,FALSE)</f>
        <v>TGO</v>
      </c>
      <c r="D2265" s="18" t="str">
        <f>VLOOKUP(Table4[[#This Row],[iso_code]],iso_code!G:H,2,FALSE)</f>
        <v>Togo</v>
      </c>
    </row>
    <row r="2266" spans="1:4">
      <c r="A2266" s="18">
        <v>858</v>
      </c>
      <c r="B2266" s="54" t="s">
        <v>790</v>
      </c>
      <c r="C2266" s="18" t="str">
        <f>VLOOKUP(Table4[[#This Row],[iso_code]],iso_code!B:C,2,FALSE)</f>
        <v>DZA</v>
      </c>
      <c r="D2266" s="18" t="str">
        <f>VLOOKUP(Table4[[#This Row],[iso_code]],iso_code!G:H,2,FALSE)</f>
        <v>Algeria</v>
      </c>
    </row>
    <row r="2267" spans="1:4">
      <c r="A2267" s="18">
        <v>859</v>
      </c>
      <c r="B2267" s="54" t="s">
        <v>1215</v>
      </c>
      <c r="C2267" s="18" t="str">
        <f>VLOOKUP(Table4[[#This Row],[iso_code]],iso_code!B:C,2,FALSE)</f>
        <v>NGA</v>
      </c>
      <c r="D2267" s="18" t="str">
        <f>VLOOKUP(Table4[[#This Row],[iso_code]],iso_code!G:H,2,FALSE)</f>
        <v>Nigeria</v>
      </c>
    </row>
    <row r="2268" spans="1:4">
      <c r="A2268" s="18">
        <v>859</v>
      </c>
      <c r="B2268" s="54" t="s">
        <v>194</v>
      </c>
      <c r="C2268" s="18" t="str">
        <f>VLOOKUP(Table4[[#This Row],[iso_code]],iso_code!B:C,2,FALSE)</f>
        <v>ETH</v>
      </c>
      <c r="D2268" s="18" t="str">
        <f>VLOOKUP(Table4[[#This Row],[iso_code]],iso_code!G:H,2,FALSE)</f>
        <v>Ethiopia</v>
      </c>
    </row>
    <row r="2269" spans="1:4">
      <c r="A2269" s="18">
        <v>860</v>
      </c>
      <c r="B2269" s="54" t="s">
        <v>428</v>
      </c>
      <c r="C2269" s="18" t="str">
        <f>VLOOKUP(Table4[[#This Row],[iso_code]],iso_code!B:C,2,FALSE)</f>
        <v>KEN</v>
      </c>
      <c r="D2269" s="18" t="str">
        <f>VLOOKUP(Table4[[#This Row],[iso_code]],iso_code!G:H,2,FALSE)</f>
        <v>Kenya</v>
      </c>
    </row>
    <row r="2270" spans="1:4">
      <c r="A2270" s="18">
        <v>861</v>
      </c>
      <c r="B2270" s="54" t="s">
        <v>953</v>
      </c>
      <c r="C2270" s="18" t="str">
        <f>VLOOKUP(Table4[[#This Row],[iso_code]],iso_code!B:C,2,FALSE)</f>
        <v>MUS</v>
      </c>
      <c r="D2270" s="18" t="str">
        <f>VLOOKUP(Table4[[#This Row],[iso_code]],iso_code!G:H,2,FALSE)</f>
        <v>Mauritius</v>
      </c>
    </row>
    <row r="2271" spans="1:4">
      <c r="A2271" s="18">
        <v>862</v>
      </c>
      <c r="B2271" s="54" t="s">
        <v>840</v>
      </c>
      <c r="C2271" s="18" t="str">
        <f>VLOOKUP(Table4[[#This Row],[iso_code]],iso_code!B:C,2,FALSE)</f>
        <v>EGY</v>
      </c>
      <c r="D2271" s="18" t="str">
        <f>VLOOKUP(Table4[[#This Row],[iso_code]],iso_code!G:H,2,FALSE)</f>
        <v>Egypt</v>
      </c>
    </row>
    <row r="2272" spans="1:4">
      <c r="A2272" s="18">
        <v>863</v>
      </c>
      <c r="B2272" s="54" t="s">
        <v>840</v>
      </c>
      <c r="C2272" s="18" t="str">
        <f>VLOOKUP(Table4[[#This Row],[iso_code]],iso_code!B:C,2,FALSE)</f>
        <v>EGY</v>
      </c>
      <c r="D2272" s="18" t="str">
        <f>VLOOKUP(Table4[[#This Row],[iso_code]],iso_code!G:H,2,FALSE)</f>
        <v>Egypt</v>
      </c>
    </row>
    <row r="2273" spans="1:4">
      <c r="A2273" s="18">
        <v>864</v>
      </c>
      <c r="B2273" s="54" t="s">
        <v>1215</v>
      </c>
      <c r="C2273" s="18" t="str">
        <f>VLOOKUP(Table4[[#This Row],[iso_code]],iso_code!B:C,2,FALSE)</f>
        <v>NGA</v>
      </c>
      <c r="D2273" s="18" t="str">
        <f>VLOOKUP(Table4[[#This Row],[iso_code]],iso_code!G:H,2,FALSE)</f>
        <v>Nigeria</v>
      </c>
    </row>
    <row r="2274" spans="1:4">
      <c r="A2274" s="18">
        <v>865</v>
      </c>
      <c r="B2274" s="54" t="s">
        <v>608</v>
      </c>
      <c r="C2274" s="18" t="str">
        <f>VLOOKUP(Table4[[#This Row],[iso_code]],iso_code!B:C,2,FALSE)</f>
        <v>ZAF</v>
      </c>
      <c r="D2274" s="18" t="str">
        <f>VLOOKUP(Table4[[#This Row],[iso_code]],iso_code!G:H,2,FALSE)</f>
        <v>South Africa</v>
      </c>
    </row>
    <row r="2275" spans="1:4">
      <c r="A2275" s="18">
        <v>866</v>
      </c>
      <c r="B2275" s="54" t="s">
        <v>608</v>
      </c>
      <c r="C2275" s="18" t="str">
        <f>VLOOKUP(Table4[[#This Row],[iso_code]],iso_code!B:C,2,FALSE)</f>
        <v>ZAF</v>
      </c>
      <c r="D2275" s="18" t="str">
        <f>VLOOKUP(Table4[[#This Row],[iso_code]],iso_code!G:H,2,FALSE)</f>
        <v>South Africa</v>
      </c>
    </row>
    <row r="2276" spans="1:4">
      <c r="A2276" s="18">
        <v>867</v>
      </c>
      <c r="B2276" s="54" t="s">
        <v>509</v>
      </c>
      <c r="C2276" s="18" t="str">
        <f>VLOOKUP(Table4[[#This Row],[iso_code]],iso_code!B:C,2,FALSE)</f>
        <v>MAR</v>
      </c>
      <c r="D2276" s="18" t="str">
        <f>VLOOKUP(Table4[[#This Row],[iso_code]],iso_code!G:H,2,FALSE)</f>
        <v>Morocco</v>
      </c>
    </row>
    <row r="2277" spans="1:4">
      <c r="A2277" s="18">
        <v>868</v>
      </c>
      <c r="B2277" s="54" t="s">
        <v>1944</v>
      </c>
      <c r="C2277" s="18" t="str">
        <f>VLOOKUP(Table4[[#This Row],[iso_code]],iso_code!B:C,2,FALSE)</f>
        <v>LBY</v>
      </c>
      <c r="D2277" s="18" t="str">
        <f>VLOOKUP(Table4[[#This Row],[iso_code]],iso_code!G:H,2,FALSE)</f>
        <v>Libya</v>
      </c>
    </row>
    <row r="2278" spans="1:4">
      <c r="A2278" s="18">
        <v>869</v>
      </c>
      <c r="B2278" s="54" t="s">
        <v>2167</v>
      </c>
      <c r="C2278" s="18" t="str">
        <f>VLOOKUP(Table4[[#This Row],[iso_code]],iso_code!B:C,2,FALSE)</f>
        <v>SDN</v>
      </c>
      <c r="D2278" s="18" t="str">
        <f>VLOOKUP(Table4[[#This Row],[iso_code]],iso_code!G:H,2,FALSE)</f>
        <v>Sudan (the)</v>
      </c>
    </row>
    <row r="2279" spans="1:4">
      <c r="A2279" s="18">
        <v>870</v>
      </c>
      <c r="B2279" s="54" t="s">
        <v>1215</v>
      </c>
      <c r="C2279" s="18" t="str">
        <f>VLOOKUP(Table4[[#This Row],[iso_code]],iso_code!B:C,2,FALSE)</f>
        <v>NGA</v>
      </c>
      <c r="D2279" s="18" t="str">
        <f>VLOOKUP(Table4[[#This Row],[iso_code]],iso_code!G:H,2,FALSE)</f>
        <v>Nigeria</v>
      </c>
    </row>
    <row r="2280" spans="1:4">
      <c r="A2280" s="18">
        <v>871</v>
      </c>
      <c r="B2280" s="54" t="s">
        <v>840</v>
      </c>
      <c r="C2280" s="18" t="str">
        <f>VLOOKUP(Table4[[#This Row],[iso_code]],iso_code!B:C,2,FALSE)</f>
        <v>EGY</v>
      </c>
      <c r="D2280" s="18" t="str">
        <f>VLOOKUP(Table4[[#This Row],[iso_code]],iso_code!G:H,2,FALSE)</f>
        <v>Egypt</v>
      </c>
    </row>
    <row r="2281" spans="1:4">
      <c r="A2281" s="18">
        <v>872</v>
      </c>
      <c r="B2281" s="54" t="s">
        <v>1215</v>
      </c>
      <c r="C2281" s="18" t="str">
        <f>VLOOKUP(Table4[[#This Row],[iso_code]],iso_code!B:C,2,FALSE)</f>
        <v>NGA</v>
      </c>
      <c r="D2281" s="18" t="str">
        <f>VLOOKUP(Table4[[#This Row],[iso_code]],iso_code!G:H,2,FALSE)</f>
        <v>Nigeria</v>
      </c>
    </row>
    <row r="2282" spans="1:4">
      <c r="A2282" s="18">
        <v>872</v>
      </c>
      <c r="B2282" s="54" t="s">
        <v>428</v>
      </c>
      <c r="C2282" s="18" t="str">
        <f>VLOOKUP(Table4[[#This Row],[iso_code]],iso_code!B:C,2,FALSE)</f>
        <v>KEN</v>
      </c>
      <c r="D2282" s="18" t="str">
        <f>VLOOKUP(Table4[[#This Row],[iso_code]],iso_code!G:H,2,FALSE)</f>
        <v>Kenya</v>
      </c>
    </row>
    <row r="2283" spans="1:4">
      <c r="A2283" s="18">
        <v>873</v>
      </c>
      <c r="B2283" s="54" t="s">
        <v>2162</v>
      </c>
      <c r="C2283" s="18" t="str">
        <f>VLOOKUP(Table4[[#This Row],[iso_code]],iso_code!B:C,2,FALSE)</f>
        <v>RWA</v>
      </c>
      <c r="D2283" s="18" t="str">
        <f>VLOOKUP(Table4[[#This Row],[iso_code]],iso_code!G:H,2,FALSE)</f>
        <v>Rwanda</v>
      </c>
    </row>
    <row r="2284" spans="1:4">
      <c r="A2284" s="18">
        <v>874</v>
      </c>
      <c r="B2284" s="54" t="s">
        <v>790</v>
      </c>
      <c r="C2284" s="18" t="str">
        <f>VLOOKUP(Table4[[#This Row],[iso_code]],iso_code!B:C,2,FALSE)</f>
        <v>DZA</v>
      </c>
      <c r="D2284" s="18" t="str">
        <f>VLOOKUP(Table4[[#This Row],[iso_code]],iso_code!G:H,2,FALSE)</f>
        <v>Algeria</v>
      </c>
    </row>
    <row r="2285" spans="1:4">
      <c r="A2285" s="18">
        <v>875</v>
      </c>
      <c r="B2285" s="54" t="s">
        <v>790</v>
      </c>
      <c r="C2285" s="18" t="str">
        <f>VLOOKUP(Table4[[#This Row],[iso_code]],iso_code!B:C,2,FALSE)</f>
        <v>DZA</v>
      </c>
      <c r="D2285" s="18" t="str">
        <f>VLOOKUP(Table4[[#This Row],[iso_code]],iso_code!G:H,2,FALSE)</f>
        <v>Algeria</v>
      </c>
    </row>
    <row r="2286" spans="1:4">
      <c r="A2286" s="18">
        <v>876</v>
      </c>
      <c r="B2286" s="54" t="s">
        <v>509</v>
      </c>
      <c r="C2286" s="18" t="str">
        <f>VLOOKUP(Table4[[#This Row],[iso_code]],iso_code!B:C,2,FALSE)</f>
        <v>MAR</v>
      </c>
      <c r="D2286" s="18" t="str">
        <f>VLOOKUP(Table4[[#This Row],[iso_code]],iso_code!G:H,2,FALSE)</f>
        <v>Morocco</v>
      </c>
    </row>
    <row r="2287" spans="1:4">
      <c r="A2287" s="18">
        <v>877</v>
      </c>
      <c r="B2287" s="54" t="s">
        <v>790</v>
      </c>
      <c r="C2287" s="18" t="str">
        <f>VLOOKUP(Table4[[#This Row],[iso_code]],iso_code!B:C,2,FALSE)</f>
        <v>DZA</v>
      </c>
      <c r="D2287" s="18" t="str">
        <f>VLOOKUP(Table4[[#This Row],[iso_code]],iso_code!G:H,2,FALSE)</f>
        <v>Algeria</v>
      </c>
    </row>
    <row r="2288" spans="1:4">
      <c r="A2288" s="18">
        <v>878</v>
      </c>
      <c r="B2288" s="54" t="s">
        <v>1215</v>
      </c>
      <c r="C2288" s="18" t="str">
        <f>VLOOKUP(Table4[[#This Row],[iso_code]],iso_code!B:C,2,FALSE)</f>
        <v>NGA</v>
      </c>
      <c r="D2288" s="18" t="str">
        <f>VLOOKUP(Table4[[#This Row],[iso_code]],iso_code!G:H,2,FALSE)</f>
        <v>Nigeria</v>
      </c>
    </row>
    <row r="2289" spans="1:4">
      <c r="A2289" s="18">
        <v>879</v>
      </c>
      <c r="B2289" s="54" t="s">
        <v>194</v>
      </c>
      <c r="C2289" s="18" t="str">
        <f>VLOOKUP(Table4[[#This Row],[iso_code]],iso_code!B:C,2,FALSE)</f>
        <v>ETH</v>
      </c>
      <c r="D2289" s="18" t="str">
        <f>VLOOKUP(Table4[[#This Row],[iso_code]],iso_code!G:H,2,FALSE)</f>
        <v>Ethiopia</v>
      </c>
    </row>
    <row r="2290" spans="1:4">
      <c r="A2290" s="18">
        <v>880</v>
      </c>
      <c r="B2290" s="54" t="s">
        <v>250</v>
      </c>
      <c r="C2290" s="18" t="str">
        <f>VLOOKUP(Table4[[#This Row],[iso_code]],iso_code!B:C,2,FALSE)</f>
        <v>GHA</v>
      </c>
      <c r="D2290" s="18" t="str">
        <f>VLOOKUP(Table4[[#This Row],[iso_code]],iso_code!G:H,2,FALSE)</f>
        <v>Ghana</v>
      </c>
    </row>
    <row r="2291" spans="1:4">
      <c r="A2291" s="18">
        <v>881</v>
      </c>
      <c r="B2291" s="54" t="s">
        <v>509</v>
      </c>
      <c r="C2291" s="18" t="str">
        <f>VLOOKUP(Table4[[#This Row],[iso_code]],iso_code!B:C,2,FALSE)</f>
        <v>MAR</v>
      </c>
      <c r="D2291" s="18" t="str">
        <f>VLOOKUP(Table4[[#This Row],[iso_code]],iso_code!G:H,2,FALSE)</f>
        <v>Morocco</v>
      </c>
    </row>
    <row r="2292" spans="1:4">
      <c r="A2292" s="18">
        <v>882</v>
      </c>
      <c r="B2292" s="54" t="s">
        <v>790</v>
      </c>
      <c r="C2292" s="18" t="str">
        <f>VLOOKUP(Table4[[#This Row],[iso_code]],iso_code!B:C,2,FALSE)</f>
        <v>DZA</v>
      </c>
      <c r="D2292" s="18" t="str">
        <f>VLOOKUP(Table4[[#This Row],[iso_code]],iso_code!G:H,2,FALSE)</f>
        <v>Algeria</v>
      </c>
    </row>
    <row r="2293" spans="1:4">
      <c r="A2293" s="18">
        <v>883</v>
      </c>
      <c r="B2293" s="54" t="s">
        <v>285</v>
      </c>
      <c r="C2293" s="18" t="str">
        <f>VLOOKUP(Table4[[#This Row],[iso_code]],iso_code!B:C,2,FALSE)</f>
        <v>CMR</v>
      </c>
      <c r="D2293" s="18" t="str">
        <f>VLOOKUP(Table4[[#This Row],[iso_code]],iso_code!G:H,2,FALSE)</f>
        <v>Cameroon</v>
      </c>
    </row>
    <row r="2294" spans="1:4">
      <c r="A2294" s="18">
        <v>884</v>
      </c>
      <c r="B2294" s="54" t="s">
        <v>1215</v>
      </c>
      <c r="C2294" s="18" t="str">
        <f>VLOOKUP(Table4[[#This Row],[iso_code]],iso_code!B:C,2,FALSE)</f>
        <v>NGA</v>
      </c>
      <c r="D2294" s="18" t="str">
        <f>VLOOKUP(Table4[[#This Row],[iso_code]],iso_code!G:H,2,FALSE)</f>
        <v>Nigeria</v>
      </c>
    </row>
    <row r="2295" spans="1:4">
      <c r="A2295" s="18">
        <v>885</v>
      </c>
      <c r="B2295" s="54" t="s">
        <v>2158</v>
      </c>
      <c r="C2295" s="18" t="str">
        <f>VLOOKUP(Table4[[#This Row],[iso_code]],iso_code!B:C,2,FALSE)</f>
        <v>LSO</v>
      </c>
      <c r="D2295" s="18" t="str">
        <f>VLOOKUP(Table4[[#This Row],[iso_code]],iso_code!G:H,2,FALSE)</f>
        <v>Lesotho</v>
      </c>
    </row>
    <row r="2296" spans="1:4">
      <c r="A2296" s="18">
        <v>886</v>
      </c>
      <c r="B2296" s="54" t="s">
        <v>509</v>
      </c>
      <c r="C2296" s="18" t="str">
        <f>VLOOKUP(Table4[[#This Row],[iso_code]],iso_code!B:C,2,FALSE)</f>
        <v>MAR</v>
      </c>
      <c r="D2296" s="18" t="str">
        <f>VLOOKUP(Table4[[#This Row],[iso_code]],iso_code!G:H,2,FALSE)</f>
        <v>Morocco</v>
      </c>
    </row>
    <row r="2297" spans="1:4">
      <c r="A2297" s="18">
        <v>887</v>
      </c>
      <c r="B2297" s="54" t="s">
        <v>285</v>
      </c>
      <c r="C2297" s="18" t="str">
        <f>VLOOKUP(Table4[[#This Row],[iso_code]],iso_code!B:C,2,FALSE)</f>
        <v>CMR</v>
      </c>
      <c r="D2297" s="18" t="str">
        <f>VLOOKUP(Table4[[#This Row],[iso_code]],iso_code!G:H,2,FALSE)</f>
        <v>Cameroon</v>
      </c>
    </row>
    <row r="2298" spans="1:4">
      <c r="A2298" s="18">
        <v>888</v>
      </c>
      <c r="B2298" s="54" t="s">
        <v>1215</v>
      </c>
      <c r="C2298" s="18" t="str">
        <f>VLOOKUP(Table4[[#This Row],[iso_code]],iso_code!B:C,2,FALSE)</f>
        <v>NGA</v>
      </c>
      <c r="D2298" s="18" t="str">
        <f>VLOOKUP(Table4[[#This Row],[iso_code]],iso_code!G:H,2,FALSE)</f>
        <v>Nigeria</v>
      </c>
    </row>
    <row r="2299" spans="1:4">
      <c r="A2299" s="18">
        <v>889</v>
      </c>
      <c r="B2299" s="54" t="s">
        <v>428</v>
      </c>
      <c r="C2299" s="18" t="str">
        <f>VLOOKUP(Table4[[#This Row],[iso_code]],iso_code!B:C,2,FALSE)</f>
        <v>KEN</v>
      </c>
      <c r="D2299" s="18" t="str">
        <f>VLOOKUP(Table4[[#This Row],[iso_code]],iso_code!G:H,2,FALSE)</f>
        <v>Kenya</v>
      </c>
    </row>
    <row r="2300" spans="1:4">
      <c r="A2300" s="18">
        <v>890</v>
      </c>
      <c r="B2300" s="54" t="s">
        <v>194</v>
      </c>
      <c r="C2300" s="18" t="str">
        <f>VLOOKUP(Table4[[#This Row],[iso_code]],iso_code!B:C,2,FALSE)</f>
        <v>ETH</v>
      </c>
      <c r="D2300" s="18" t="str">
        <f>VLOOKUP(Table4[[#This Row],[iso_code]],iso_code!G:H,2,FALSE)</f>
        <v>Ethiopia</v>
      </c>
    </row>
    <row r="2301" spans="1:4">
      <c r="A2301" s="18">
        <v>891</v>
      </c>
      <c r="B2301" s="54" t="s">
        <v>2157</v>
      </c>
      <c r="C2301" s="18" t="str">
        <f>VLOOKUP(Table4[[#This Row],[iso_code]],iso_code!B:C,2,FALSE)</f>
        <v>CIV</v>
      </c>
      <c r="D2301" s="18" t="str">
        <f>VLOOKUP(Table4[[#This Row],[iso_code]],iso_code!G:H,2,FALSE)</f>
        <v>Côte d'Ivoire</v>
      </c>
    </row>
    <row r="2302" spans="1:4">
      <c r="A2302" s="18">
        <v>892</v>
      </c>
      <c r="B2302" s="54" t="s">
        <v>1147</v>
      </c>
      <c r="C2302" s="18" t="str">
        <f>VLOOKUP(Table4[[#This Row],[iso_code]],iso_code!B:C,2,FALSE)</f>
        <v>MWI</v>
      </c>
      <c r="D2302" s="18" t="str">
        <f>VLOOKUP(Table4[[#This Row],[iso_code]],iso_code!G:H,2,FALSE)</f>
        <v>Malawi</v>
      </c>
    </row>
    <row r="2303" spans="1:4">
      <c r="A2303" s="18">
        <v>893</v>
      </c>
      <c r="B2303" s="54" t="s">
        <v>1431</v>
      </c>
      <c r="C2303" s="18" t="str">
        <f>VLOOKUP(Table4[[#This Row],[iso_code]],iso_code!B:C,2,FALSE)</f>
        <v>MOZ</v>
      </c>
      <c r="D2303" s="18" t="str">
        <f>VLOOKUP(Table4[[#This Row],[iso_code]],iso_code!G:H,2,FALSE)</f>
        <v>Mozambique</v>
      </c>
    </row>
    <row r="2304" spans="1:4">
      <c r="A2304" s="18">
        <v>894</v>
      </c>
      <c r="B2304" s="54" t="s">
        <v>1215</v>
      </c>
      <c r="C2304" s="18" t="str">
        <f>VLOOKUP(Table4[[#This Row],[iso_code]],iso_code!B:C,2,FALSE)</f>
        <v>NGA</v>
      </c>
      <c r="D2304" s="18" t="str">
        <f>VLOOKUP(Table4[[#This Row],[iso_code]],iso_code!G:H,2,FALSE)</f>
        <v>Nigeria</v>
      </c>
    </row>
    <row r="2305" spans="1:4">
      <c r="A2305" s="18">
        <v>895</v>
      </c>
      <c r="B2305" s="54" t="s">
        <v>840</v>
      </c>
      <c r="C2305" s="18" t="str">
        <f>VLOOKUP(Table4[[#This Row],[iso_code]],iso_code!B:C,2,FALSE)</f>
        <v>EGY</v>
      </c>
      <c r="D2305" s="18" t="str">
        <f>VLOOKUP(Table4[[#This Row],[iso_code]],iso_code!G:H,2,FALSE)</f>
        <v>Egypt</v>
      </c>
    </row>
    <row r="2306" spans="1:4">
      <c r="A2306" s="18">
        <v>896</v>
      </c>
      <c r="B2306" s="54" t="s">
        <v>1215</v>
      </c>
      <c r="C2306" s="18" t="str">
        <f>VLOOKUP(Table4[[#This Row],[iso_code]],iso_code!B:C,2,FALSE)</f>
        <v>NGA</v>
      </c>
      <c r="D2306" s="18" t="str">
        <f>VLOOKUP(Table4[[#This Row],[iso_code]],iso_code!G:H,2,FALSE)</f>
        <v>Nigeria</v>
      </c>
    </row>
    <row r="2307" spans="1:4">
      <c r="A2307" s="18">
        <v>897</v>
      </c>
      <c r="B2307" s="54" t="s">
        <v>790</v>
      </c>
      <c r="C2307" s="18" t="str">
        <f>VLOOKUP(Table4[[#This Row],[iso_code]],iso_code!B:C,2,FALSE)</f>
        <v>DZA</v>
      </c>
      <c r="D2307" s="18" t="str">
        <f>VLOOKUP(Table4[[#This Row],[iso_code]],iso_code!G:H,2,FALSE)</f>
        <v>Algeria</v>
      </c>
    </row>
    <row r="2308" spans="1:4">
      <c r="A2308" s="18">
        <v>898</v>
      </c>
      <c r="B2308" s="54" t="s">
        <v>842</v>
      </c>
      <c r="C2308" s="18" t="str">
        <f>VLOOKUP(Table4[[#This Row],[iso_code]],iso_code!B:C,2,FALSE)</f>
        <v>TZA</v>
      </c>
      <c r="D2308" s="18" t="str">
        <f>VLOOKUP(Table4[[#This Row],[iso_code]],iso_code!G:H,2,FALSE)</f>
        <v>Tanzania, United Republic of</v>
      </c>
    </row>
    <row r="2309" spans="1:4">
      <c r="A2309" s="18">
        <v>899</v>
      </c>
      <c r="B2309" s="54" t="s">
        <v>194</v>
      </c>
      <c r="C2309" s="18" t="str">
        <f>VLOOKUP(Table4[[#This Row],[iso_code]],iso_code!B:C,2,FALSE)</f>
        <v>ETH</v>
      </c>
      <c r="D2309" s="18" t="str">
        <f>VLOOKUP(Table4[[#This Row],[iso_code]],iso_code!G:H,2,FALSE)</f>
        <v>Ethiopia</v>
      </c>
    </row>
    <row r="2310" spans="1:4">
      <c r="A2310" s="18">
        <v>900</v>
      </c>
      <c r="B2310" s="54" t="s">
        <v>840</v>
      </c>
      <c r="C2310" s="18" t="str">
        <f>VLOOKUP(Table4[[#This Row],[iso_code]],iso_code!B:C,2,FALSE)</f>
        <v>EGY</v>
      </c>
      <c r="D2310" s="18" t="str">
        <f>VLOOKUP(Table4[[#This Row],[iso_code]],iso_code!G:H,2,FALSE)</f>
        <v>Egypt</v>
      </c>
    </row>
    <row r="2311" spans="1:4">
      <c r="A2311" s="18">
        <v>901</v>
      </c>
      <c r="B2311" s="54" t="s">
        <v>1215</v>
      </c>
      <c r="C2311" s="18" t="str">
        <f>VLOOKUP(Table4[[#This Row],[iso_code]],iso_code!B:C,2,FALSE)</f>
        <v>NGA</v>
      </c>
      <c r="D2311" s="18" t="str">
        <f>VLOOKUP(Table4[[#This Row],[iso_code]],iso_code!G:H,2,FALSE)</f>
        <v>Nigeria</v>
      </c>
    </row>
    <row r="2312" spans="1:4">
      <c r="A2312" s="18">
        <v>902</v>
      </c>
      <c r="B2312" s="54" t="s">
        <v>1215</v>
      </c>
      <c r="C2312" s="18" t="str">
        <f>VLOOKUP(Table4[[#This Row],[iso_code]],iso_code!B:C,2,FALSE)</f>
        <v>NGA</v>
      </c>
      <c r="D2312" s="18" t="str">
        <f>VLOOKUP(Table4[[#This Row],[iso_code]],iso_code!G:H,2,FALSE)</f>
        <v>Nigeria</v>
      </c>
    </row>
    <row r="2313" spans="1:4">
      <c r="A2313" s="18">
        <v>903</v>
      </c>
      <c r="B2313" s="54" t="s">
        <v>608</v>
      </c>
      <c r="C2313" s="18" t="str">
        <f>VLOOKUP(Table4[[#This Row],[iso_code]],iso_code!B:C,2,FALSE)</f>
        <v>ZAF</v>
      </c>
      <c r="D2313" s="18" t="str">
        <f>VLOOKUP(Table4[[#This Row],[iso_code]],iso_code!G:H,2,FALSE)</f>
        <v>South Africa</v>
      </c>
    </row>
    <row r="2314" spans="1:4">
      <c r="A2314" s="18">
        <v>904</v>
      </c>
      <c r="B2314" s="54" t="s">
        <v>1215</v>
      </c>
      <c r="C2314" s="18" t="str">
        <f>VLOOKUP(Table4[[#This Row],[iso_code]],iso_code!B:C,2,FALSE)</f>
        <v>NGA</v>
      </c>
      <c r="D2314" s="18" t="str">
        <f>VLOOKUP(Table4[[#This Row],[iso_code]],iso_code!G:H,2,FALSE)</f>
        <v>Nigeria</v>
      </c>
    </row>
    <row r="2315" spans="1:4">
      <c r="A2315" s="18">
        <v>905</v>
      </c>
      <c r="B2315" s="54" t="s">
        <v>1944</v>
      </c>
      <c r="C2315" s="18" t="str">
        <f>VLOOKUP(Table4[[#This Row],[iso_code]],iso_code!B:C,2,FALSE)</f>
        <v>LBY</v>
      </c>
      <c r="D2315" s="18" t="str">
        <f>VLOOKUP(Table4[[#This Row],[iso_code]],iso_code!G:H,2,FALSE)</f>
        <v>Libya</v>
      </c>
    </row>
    <row r="2316" spans="1:4">
      <c r="A2316" s="18">
        <v>906</v>
      </c>
      <c r="B2316" s="54" t="s">
        <v>608</v>
      </c>
      <c r="C2316" s="18" t="str">
        <f>VLOOKUP(Table4[[#This Row],[iso_code]],iso_code!B:C,2,FALSE)</f>
        <v>ZAF</v>
      </c>
      <c r="D2316" s="18" t="str">
        <f>VLOOKUP(Table4[[#This Row],[iso_code]],iso_code!G:H,2,FALSE)</f>
        <v>South Africa</v>
      </c>
    </row>
    <row r="2317" spans="1:4">
      <c r="A2317" s="18">
        <v>907</v>
      </c>
      <c r="B2317" s="54" t="s">
        <v>2144</v>
      </c>
      <c r="C2317" s="18" t="str">
        <f>VLOOKUP(Table4[[#This Row],[iso_code]],iso_code!B:C,2,FALSE)</f>
        <v>BEN</v>
      </c>
      <c r="D2317" s="18" t="str">
        <f>VLOOKUP(Table4[[#This Row],[iso_code]],iso_code!G:H,2,FALSE)</f>
        <v>Benin</v>
      </c>
    </row>
    <row r="2318" spans="1:4">
      <c r="A2318" s="18">
        <v>907</v>
      </c>
      <c r="B2318" s="54" t="s">
        <v>2145</v>
      </c>
      <c r="C2318" s="18" t="str">
        <f>VLOOKUP(Table4[[#This Row],[iso_code]],iso_code!B:C,2,FALSE)</f>
        <v>BFA</v>
      </c>
      <c r="D2318" s="18" t="str">
        <f>VLOOKUP(Table4[[#This Row],[iso_code]],iso_code!G:H,2,FALSE)</f>
        <v>Burkina Faso</v>
      </c>
    </row>
    <row r="2319" spans="1:4">
      <c r="A2319" s="18">
        <v>907</v>
      </c>
      <c r="B2319" s="54" t="s">
        <v>2157</v>
      </c>
      <c r="C2319" s="18" t="str">
        <f>VLOOKUP(Table4[[#This Row],[iso_code]],iso_code!B:C,2,FALSE)</f>
        <v>CIV</v>
      </c>
      <c r="D2319" s="18" t="str">
        <f>VLOOKUP(Table4[[#This Row],[iso_code]],iso_code!G:H,2,FALSE)</f>
        <v>Côte d'Ivoire</v>
      </c>
    </row>
    <row r="2320" spans="1:4">
      <c r="A2320" s="18">
        <v>907</v>
      </c>
      <c r="B2320" s="54" t="s">
        <v>2154</v>
      </c>
      <c r="C2320" s="18" t="str">
        <f>VLOOKUP(Table4[[#This Row],[iso_code]],iso_code!B:C,2,FALSE)</f>
        <v>GMB</v>
      </c>
      <c r="D2320" s="18" t="str">
        <f>VLOOKUP(Table4[[#This Row],[iso_code]],iso_code!G:H,2,FALSE)</f>
        <v>Gambia (the)</v>
      </c>
    </row>
    <row r="2321" spans="1:4">
      <c r="A2321" s="18">
        <v>907</v>
      </c>
      <c r="B2321" s="54" t="s">
        <v>250</v>
      </c>
      <c r="C2321" s="18" t="str">
        <f>VLOOKUP(Table4[[#This Row],[iso_code]],iso_code!B:C,2,FALSE)</f>
        <v>GHA</v>
      </c>
      <c r="D2321" s="18" t="str">
        <f>VLOOKUP(Table4[[#This Row],[iso_code]],iso_code!G:H,2,FALSE)</f>
        <v>Ghana</v>
      </c>
    </row>
    <row r="2322" spans="1:4">
      <c r="A2322" s="18">
        <v>907</v>
      </c>
      <c r="B2322" s="54" t="s">
        <v>2155</v>
      </c>
      <c r="C2322" s="18" t="str">
        <f>VLOOKUP(Table4[[#This Row],[iso_code]],iso_code!B:C,2,FALSE)</f>
        <v>GIN</v>
      </c>
      <c r="D2322" s="18" t="str">
        <f>VLOOKUP(Table4[[#This Row],[iso_code]],iso_code!G:H,2,FALSE)</f>
        <v>Guinea</v>
      </c>
    </row>
    <row r="2323" spans="1:4">
      <c r="A2323" s="18">
        <v>907</v>
      </c>
      <c r="B2323" s="54" t="s">
        <v>2156</v>
      </c>
      <c r="C2323" s="18" t="str">
        <f>VLOOKUP(Table4[[#This Row],[iso_code]],iso_code!B:C,2,FALSE)</f>
        <v>GNB</v>
      </c>
      <c r="D2323" s="18" t="str">
        <f>VLOOKUP(Table4[[#This Row],[iso_code]],iso_code!G:H,2,FALSE)</f>
        <v>Guinea-Bissau</v>
      </c>
    </row>
    <row r="2324" spans="1:4">
      <c r="A2324" s="18">
        <v>907</v>
      </c>
      <c r="B2324" s="54" t="s">
        <v>2159</v>
      </c>
      <c r="C2324" s="18" t="str">
        <f>VLOOKUP(Table4[[#This Row],[iso_code]],iso_code!B:C,2,FALSE)</f>
        <v>LBR</v>
      </c>
      <c r="D2324" s="18" t="str">
        <f>VLOOKUP(Table4[[#This Row],[iso_code]],iso_code!G:H,2,FALSE)</f>
        <v>Liberia</v>
      </c>
    </row>
    <row r="2325" spans="1:4">
      <c r="A2325" s="18">
        <v>907</v>
      </c>
      <c r="B2325" s="54" t="s">
        <v>2161</v>
      </c>
      <c r="C2325" s="18" t="str">
        <f>VLOOKUP(Table4[[#This Row],[iso_code]],iso_code!B:C,2,FALSE)</f>
        <v>MLI</v>
      </c>
      <c r="D2325" s="18" t="str">
        <f>VLOOKUP(Table4[[#This Row],[iso_code]],iso_code!G:H,2,FALSE)</f>
        <v>Mali</v>
      </c>
    </row>
    <row r="2326" spans="1:4">
      <c r="A2326" s="18">
        <v>907</v>
      </c>
      <c r="B2326" s="54" t="s">
        <v>988</v>
      </c>
      <c r="C2326" s="18" t="str">
        <f>VLOOKUP(Table4[[#This Row],[iso_code]],iso_code!B:C,2,FALSE)</f>
        <v>NER</v>
      </c>
      <c r="D2326" s="18" t="str">
        <f>VLOOKUP(Table4[[#This Row],[iso_code]],iso_code!G:H,2,FALSE)</f>
        <v>Niger (the)</v>
      </c>
    </row>
    <row r="2327" spans="1:4">
      <c r="A2327" s="18">
        <v>907</v>
      </c>
      <c r="B2327" s="54" t="s">
        <v>1215</v>
      </c>
      <c r="C2327" s="18" t="str">
        <f>VLOOKUP(Table4[[#This Row],[iso_code]],iso_code!B:C,2,FALSE)</f>
        <v>NGA</v>
      </c>
      <c r="D2327" s="18" t="str">
        <f>VLOOKUP(Table4[[#This Row],[iso_code]],iso_code!G:H,2,FALSE)</f>
        <v>Nigeria</v>
      </c>
    </row>
    <row r="2328" spans="1:4">
      <c r="A2328" s="18">
        <v>907</v>
      </c>
      <c r="B2328" s="54" t="s">
        <v>1657</v>
      </c>
      <c r="C2328" s="18" t="str">
        <f>VLOOKUP(Table4[[#This Row],[iso_code]],iso_code!B:C,2,FALSE)</f>
        <v>SEN</v>
      </c>
      <c r="D2328" s="18" t="str">
        <f>VLOOKUP(Table4[[#This Row],[iso_code]],iso_code!G:H,2,FALSE)</f>
        <v>Senegal</v>
      </c>
    </row>
    <row r="2329" spans="1:4">
      <c r="A2329" s="18">
        <v>907</v>
      </c>
      <c r="B2329" s="54" t="s">
        <v>2046</v>
      </c>
      <c r="C2329" s="18" t="str">
        <f>VLOOKUP(Table4[[#This Row],[iso_code]],iso_code!B:C,2,FALSE)</f>
        <v>SLE</v>
      </c>
      <c r="D2329" s="18" t="str">
        <f>VLOOKUP(Table4[[#This Row],[iso_code]],iso_code!G:H,2,FALSE)</f>
        <v>Sierra Leone</v>
      </c>
    </row>
    <row r="2330" spans="1:4">
      <c r="A2330" s="18">
        <v>907</v>
      </c>
      <c r="B2330" s="54" t="s">
        <v>1968</v>
      </c>
      <c r="C2330" s="18" t="str">
        <f>VLOOKUP(Table4[[#This Row],[iso_code]],iso_code!B:C,2,FALSE)</f>
        <v>TGO</v>
      </c>
      <c r="D2330" s="18" t="str">
        <f>VLOOKUP(Table4[[#This Row],[iso_code]],iso_code!G:H,2,FALSE)</f>
        <v>Togo</v>
      </c>
    </row>
    <row r="2331" spans="1:4">
      <c r="A2331" s="18">
        <v>908</v>
      </c>
      <c r="B2331" s="54" t="s">
        <v>428</v>
      </c>
      <c r="C2331" s="18" t="str">
        <f>VLOOKUP(Table4[[#This Row],[iso_code]],iso_code!B:C,2,FALSE)</f>
        <v>KEN</v>
      </c>
      <c r="D2331" s="18" t="str">
        <f>VLOOKUP(Table4[[#This Row],[iso_code]],iso_code!G:H,2,FALSE)</f>
        <v>Kenya</v>
      </c>
    </row>
    <row r="2332" spans="1:4">
      <c r="A2332" s="18">
        <v>909</v>
      </c>
      <c r="B2332" s="54" t="s">
        <v>935</v>
      </c>
      <c r="C2332" s="18" t="str">
        <f>VLOOKUP(Table4[[#This Row],[iso_code]],iso_code!B:C,2,FALSE)</f>
        <v>TUN</v>
      </c>
      <c r="D2332" s="18" t="str">
        <f>VLOOKUP(Table4[[#This Row],[iso_code]],iso_code!G:H,2,FALSE)</f>
        <v>Tunisia</v>
      </c>
    </row>
    <row r="2333" spans="1:4">
      <c r="A2333" s="18">
        <v>910</v>
      </c>
      <c r="B2333" s="54" t="s">
        <v>1606</v>
      </c>
      <c r="C2333" s="18" t="str">
        <f>VLOOKUP(Table4[[#This Row],[iso_code]],iso_code!B:C,2,FALSE)</f>
        <v>CPV</v>
      </c>
      <c r="D2333" s="18" t="str">
        <f>VLOOKUP(Table4[[#This Row],[iso_code]],iso_code!G:H,2,FALSE)</f>
        <v>Cabo Verde</v>
      </c>
    </row>
    <row r="2334" spans="1:4">
      <c r="A2334" s="18">
        <v>911</v>
      </c>
      <c r="B2334" s="54" t="s">
        <v>2144</v>
      </c>
      <c r="C2334" s="18" t="str">
        <f>VLOOKUP(Table4[[#This Row],[iso_code]],iso_code!B:C,2,FALSE)</f>
        <v>BEN</v>
      </c>
      <c r="D2334" s="18" t="str">
        <f>VLOOKUP(Table4[[#This Row],[iso_code]],iso_code!G:H,2,FALSE)</f>
        <v>Benin</v>
      </c>
    </row>
    <row r="2335" spans="1:4">
      <c r="A2335" s="18">
        <v>911</v>
      </c>
      <c r="B2335" s="54" t="s">
        <v>2145</v>
      </c>
      <c r="C2335" s="18" t="str">
        <f>VLOOKUP(Table4[[#This Row],[iso_code]],iso_code!B:C,2,FALSE)</f>
        <v>BFA</v>
      </c>
      <c r="D2335" s="18" t="str">
        <f>VLOOKUP(Table4[[#This Row],[iso_code]],iso_code!G:H,2,FALSE)</f>
        <v>Burkina Faso</v>
      </c>
    </row>
    <row r="2336" spans="1:4">
      <c r="A2336" s="18">
        <v>911</v>
      </c>
      <c r="B2336" s="54" t="s">
        <v>1606</v>
      </c>
      <c r="C2336" s="18" t="str">
        <f>VLOOKUP(Table4[[#This Row],[iso_code]],iso_code!B:C,2,FALSE)</f>
        <v>CPV</v>
      </c>
      <c r="D2336" s="18" t="str">
        <f>VLOOKUP(Table4[[#This Row],[iso_code]],iso_code!G:H,2,FALSE)</f>
        <v>Cabo Verde</v>
      </c>
    </row>
    <row r="2337" spans="1:4">
      <c r="A2337" s="18">
        <v>911</v>
      </c>
      <c r="B2337" s="54" t="s">
        <v>2157</v>
      </c>
      <c r="C2337" s="18" t="str">
        <f>VLOOKUP(Table4[[#This Row],[iso_code]],iso_code!B:C,2,FALSE)</f>
        <v>CIV</v>
      </c>
      <c r="D2337" s="18" t="str">
        <f>VLOOKUP(Table4[[#This Row],[iso_code]],iso_code!G:H,2,FALSE)</f>
        <v>Côte d'Ivoire</v>
      </c>
    </row>
    <row r="2338" spans="1:4">
      <c r="A2338" s="18">
        <v>911</v>
      </c>
      <c r="B2338" s="54" t="s">
        <v>2154</v>
      </c>
      <c r="C2338" s="18" t="str">
        <f>VLOOKUP(Table4[[#This Row],[iso_code]],iso_code!B:C,2,FALSE)</f>
        <v>GMB</v>
      </c>
      <c r="D2338" s="18" t="str">
        <f>VLOOKUP(Table4[[#This Row],[iso_code]],iso_code!G:H,2,FALSE)</f>
        <v>Gambia (the)</v>
      </c>
    </row>
    <row r="2339" spans="1:4">
      <c r="A2339" s="18">
        <v>911</v>
      </c>
      <c r="B2339" s="54" t="s">
        <v>250</v>
      </c>
      <c r="C2339" s="18" t="str">
        <f>VLOOKUP(Table4[[#This Row],[iso_code]],iso_code!B:C,2,FALSE)</f>
        <v>GHA</v>
      </c>
      <c r="D2339" s="18" t="str">
        <f>VLOOKUP(Table4[[#This Row],[iso_code]],iso_code!G:H,2,FALSE)</f>
        <v>Ghana</v>
      </c>
    </row>
    <row r="2340" spans="1:4">
      <c r="A2340" s="18">
        <v>911</v>
      </c>
      <c r="B2340" s="54" t="s">
        <v>2155</v>
      </c>
      <c r="C2340" s="18" t="str">
        <f>VLOOKUP(Table4[[#This Row],[iso_code]],iso_code!B:C,2,FALSE)</f>
        <v>GIN</v>
      </c>
      <c r="D2340" s="18" t="str">
        <f>VLOOKUP(Table4[[#This Row],[iso_code]],iso_code!G:H,2,FALSE)</f>
        <v>Guinea</v>
      </c>
    </row>
    <row r="2341" spans="1:4">
      <c r="A2341" s="18">
        <v>911</v>
      </c>
      <c r="B2341" s="54" t="s">
        <v>2156</v>
      </c>
      <c r="C2341" s="18" t="str">
        <f>VLOOKUP(Table4[[#This Row],[iso_code]],iso_code!B:C,2,FALSE)</f>
        <v>GNB</v>
      </c>
      <c r="D2341" s="18" t="str">
        <f>VLOOKUP(Table4[[#This Row],[iso_code]],iso_code!G:H,2,FALSE)</f>
        <v>Guinea-Bissau</v>
      </c>
    </row>
    <row r="2342" spans="1:4">
      <c r="A2342" s="18">
        <v>911</v>
      </c>
      <c r="B2342" s="54" t="s">
        <v>2159</v>
      </c>
      <c r="C2342" s="18" t="str">
        <f>VLOOKUP(Table4[[#This Row],[iso_code]],iso_code!B:C,2,FALSE)</f>
        <v>LBR</v>
      </c>
      <c r="D2342" s="18" t="str">
        <f>VLOOKUP(Table4[[#This Row],[iso_code]],iso_code!G:H,2,FALSE)</f>
        <v>Liberia</v>
      </c>
    </row>
    <row r="2343" spans="1:4">
      <c r="A2343" s="18">
        <v>911</v>
      </c>
      <c r="B2343" s="54" t="s">
        <v>2161</v>
      </c>
      <c r="C2343" s="18" t="str">
        <f>VLOOKUP(Table4[[#This Row],[iso_code]],iso_code!B:C,2,FALSE)</f>
        <v>MLI</v>
      </c>
      <c r="D2343" s="18" t="str">
        <f>VLOOKUP(Table4[[#This Row],[iso_code]],iso_code!G:H,2,FALSE)</f>
        <v>Mali</v>
      </c>
    </row>
    <row r="2344" spans="1:4">
      <c r="A2344" s="18">
        <v>911</v>
      </c>
      <c r="B2344" s="54" t="s">
        <v>988</v>
      </c>
      <c r="C2344" s="18" t="str">
        <f>VLOOKUP(Table4[[#This Row],[iso_code]],iso_code!B:C,2,FALSE)</f>
        <v>NER</v>
      </c>
      <c r="D2344" s="18" t="str">
        <f>VLOOKUP(Table4[[#This Row],[iso_code]],iso_code!G:H,2,FALSE)</f>
        <v>Niger (the)</v>
      </c>
    </row>
    <row r="2345" spans="1:4">
      <c r="A2345" s="18">
        <v>911</v>
      </c>
      <c r="B2345" s="54" t="s">
        <v>1215</v>
      </c>
      <c r="C2345" s="18" t="str">
        <f>VLOOKUP(Table4[[#This Row],[iso_code]],iso_code!B:C,2,FALSE)</f>
        <v>NGA</v>
      </c>
      <c r="D2345" s="18" t="str">
        <f>VLOOKUP(Table4[[#This Row],[iso_code]],iso_code!G:H,2,FALSE)</f>
        <v>Nigeria</v>
      </c>
    </row>
    <row r="2346" spans="1:4">
      <c r="A2346" s="18">
        <v>911</v>
      </c>
      <c r="B2346" s="54" t="s">
        <v>1657</v>
      </c>
      <c r="C2346" s="18" t="str">
        <f>VLOOKUP(Table4[[#This Row],[iso_code]],iso_code!B:C,2,FALSE)</f>
        <v>SEN</v>
      </c>
      <c r="D2346" s="18" t="str">
        <f>VLOOKUP(Table4[[#This Row],[iso_code]],iso_code!G:H,2,FALSE)</f>
        <v>Senegal</v>
      </c>
    </row>
    <row r="2347" spans="1:4">
      <c r="A2347" s="18">
        <v>911</v>
      </c>
      <c r="B2347" s="54" t="s">
        <v>2046</v>
      </c>
      <c r="C2347" s="18" t="str">
        <f>VLOOKUP(Table4[[#This Row],[iso_code]],iso_code!B:C,2,FALSE)</f>
        <v>SLE</v>
      </c>
      <c r="D2347" s="18" t="str">
        <f>VLOOKUP(Table4[[#This Row],[iso_code]],iso_code!G:H,2,FALSE)</f>
        <v>Sierra Leone</v>
      </c>
    </row>
    <row r="2348" spans="1:4">
      <c r="A2348" s="18">
        <v>911</v>
      </c>
      <c r="B2348" s="54" t="s">
        <v>1968</v>
      </c>
      <c r="C2348" s="18" t="str">
        <f>VLOOKUP(Table4[[#This Row],[iso_code]],iso_code!B:C,2,FALSE)</f>
        <v>TGO</v>
      </c>
      <c r="D2348" s="18" t="str">
        <f>VLOOKUP(Table4[[#This Row],[iso_code]],iso_code!G:H,2,FALSE)</f>
        <v>Togo</v>
      </c>
    </row>
    <row r="2349" spans="1:4">
      <c r="A2349" s="18">
        <v>912</v>
      </c>
      <c r="B2349" s="54" t="s">
        <v>2169</v>
      </c>
      <c r="C2349" s="18" t="str">
        <f>VLOOKUP(Table4[[#This Row],[iso_code]],iso_code!B:C,2,FALSE)</f>
        <v>ZWE</v>
      </c>
      <c r="D2349" s="18" t="str">
        <f>VLOOKUP(Table4[[#This Row],[iso_code]],iso_code!G:H,2,FALSE)</f>
        <v>Zimbabwe</v>
      </c>
    </row>
    <row r="2350" spans="1:4">
      <c r="A2350" s="18">
        <v>913</v>
      </c>
      <c r="B2350" s="54" t="s">
        <v>1215</v>
      </c>
      <c r="C2350" s="18" t="str">
        <f>VLOOKUP(Table4[[#This Row],[iso_code]],iso_code!B:C,2,FALSE)</f>
        <v>NGA</v>
      </c>
      <c r="D2350" s="18" t="str">
        <f>VLOOKUP(Table4[[#This Row],[iso_code]],iso_code!G:H,2,FALSE)</f>
        <v>Nigeria</v>
      </c>
    </row>
    <row r="2351" spans="1:4">
      <c r="A2351" s="18">
        <v>914</v>
      </c>
      <c r="B2351" s="54" t="s">
        <v>2143</v>
      </c>
      <c r="C2351" s="18" t="str">
        <f>VLOOKUP(Table4[[#This Row],[iso_code]],iso_code!B:C,2,FALSE)</f>
        <v>AGO</v>
      </c>
      <c r="D2351" s="18" t="str">
        <f>VLOOKUP(Table4[[#This Row],[iso_code]],iso_code!G:H,2,FALSE)</f>
        <v>Angola</v>
      </c>
    </row>
    <row r="2352" spans="1:4">
      <c r="A2352" s="18">
        <v>914</v>
      </c>
      <c r="B2352" s="54" t="s">
        <v>2145</v>
      </c>
      <c r="C2352" s="18" t="str">
        <f>VLOOKUP(Table4[[#This Row],[iso_code]],iso_code!B:C,2,FALSE)</f>
        <v>BFA</v>
      </c>
      <c r="D2352" s="18" t="str">
        <f>VLOOKUP(Table4[[#This Row],[iso_code]],iso_code!G:H,2,FALSE)</f>
        <v>Burkina Faso</v>
      </c>
    </row>
    <row r="2353" spans="1:4">
      <c r="A2353" s="18">
        <v>914</v>
      </c>
      <c r="B2353" s="54" t="s">
        <v>2146</v>
      </c>
      <c r="C2353" s="18" t="str">
        <f>VLOOKUP(Table4[[#This Row],[iso_code]],iso_code!B:C,2,FALSE)</f>
        <v>BDI</v>
      </c>
      <c r="D2353" s="18" t="str">
        <f>VLOOKUP(Table4[[#This Row],[iso_code]],iso_code!G:H,2,FALSE)</f>
        <v>Burundi</v>
      </c>
    </row>
    <row r="2354" spans="1:4">
      <c r="A2354" s="18">
        <v>914</v>
      </c>
      <c r="B2354" s="54" t="s">
        <v>2144</v>
      </c>
      <c r="C2354" s="18" t="str">
        <f>VLOOKUP(Table4[[#This Row],[iso_code]],iso_code!B:C,2,FALSE)</f>
        <v>BEN</v>
      </c>
      <c r="D2354" s="18" t="str">
        <f>VLOOKUP(Table4[[#This Row],[iso_code]],iso_code!G:H,2,FALSE)</f>
        <v>Benin</v>
      </c>
    </row>
    <row r="2355" spans="1:4">
      <c r="A2355" s="18">
        <v>914</v>
      </c>
      <c r="B2355" s="54" t="s">
        <v>1787</v>
      </c>
      <c r="C2355" s="18" t="str">
        <f>VLOOKUP(Table4[[#This Row],[iso_code]],iso_code!B:C,2,FALSE)</f>
        <v>BWA</v>
      </c>
      <c r="D2355" s="18" t="str">
        <f>VLOOKUP(Table4[[#This Row],[iso_code]],iso_code!G:H,2,FALSE)</f>
        <v>Botswana</v>
      </c>
    </row>
    <row r="2356" spans="1:4">
      <c r="A2356" s="18">
        <v>914</v>
      </c>
      <c r="B2356" s="54" t="s">
        <v>1976</v>
      </c>
      <c r="C2356" s="18" t="str">
        <f>VLOOKUP(Table4[[#This Row],[iso_code]],iso_code!B:C,2,FALSE)</f>
        <v>COD</v>
      </c>
      <c r="D2356" s="18" t="str">
        <f>VLOOKUP(Table4[[#This Row],[iso_code]],iso_code!G:H,2,FALSE)</f>
        <v>Congo (the Democratic Republic of the)</v>
      </c>
    </row>
    <row r="2357" spans="1:4">
      <c r="A2357" s="18">
        <v>914</v>
      </c>
      <c r="B2357" s="54" t="s">
        <v>1632</v>
      </c>
      <c r="C2357" s="18" t="str">
        <f>VLOOKUP(Table4[[#This Row],[iso_code]],iso_code!B:C,2,FALSE)</f>
        <v>CAF</v>
      </c>
      <c r="D2357" s="18" t="str">
        <f>VLOOKUP(Table4[[#This Row],[iso_code]],iso_code!G:H,2,FALSE)</f>
        <v>Central African Republic (the)</v>
      </c>
    </row>
    <row r="2358" spans="1:4">
      <c r="A2358" s="18">
        <v>914</v>
      </c>
      <c r="B2358" s="54" t="s">
        <v>2149</v>
      </c>
      <c r="C2358" s="18" t="str">
        <f>VLOOKUP(Table4[[#This Row],[iso_code]],iso_code!B:C,2,FALSE)</f>
        <v>COG</v>
      </c>
      <c r="D2358" s="18" t="str">
        <f>VLOOKUP(Table4[[#This Row],[iso_code]],iso_code!G:H,2,FALSE)</f>
        <v>Congo (the)</v>
      </c>
    </row>
    <row r="2359" spans="1:4">
      <c r="A2359" s="18">
        <v>914</v>
      </c>
      <c r="B2359" s="54" t="s">
        <v>2157</v>
      </c>
      <c r="C2359" s="18" t="str">
        <f>VLOOKUP(Table4[[#This Row],[iso_code]],iso_code!B:C,2,FALSE)</f>
        <v>CIV</v>
      </c>
      <c r="D2359" s="18" t="str">
        <f>VLOOKUP(Table4[[#This Row],[iso_code]],iso_code!G:H,2,FALSE)</f>
        <v>Côte d'Ivoire</v>
      </c>
    </row>
    <row r="2360" spans="1:4">
      <c r="A2360" s="18">
        <v>914</v>
      </c>
      <c r="B2360" s="54" t="s">
        <v>285</v>
      </c>
      <c r="C2360" s="18" t="str">
        <f>VLOOKUP(Table4[[#This Row],[iso_code]],iso_code!B:C,2,FALSE)</f>
        <v>CMR</v>
      </c>
      <c r="D2360" s="18" t="str">
        <f>VLOOKUP(Table4[[#This Row],[iso_code]],iso_code!G:H,2,FALSE)</f>
        <v>Cameroon</v>
      </c>
    </row>
    <row r="2361" spans="1:4">
      <c r="A2361" s="18">
        <v>914</v>
      </c>
      <c r="B2361" s="54" t="s">
        <v>2150</v>
      </c>
      <c r="C2361" s="18" t="str">
        <f>VLOOKUP(Table4[[#This Row],[iso_code]],iso_code!B:C,2,FALSE)</f>
        <v>DJI</v>
      </c>
      <c r="D2361" s="18" t="str">
        <f>VLOOKUP(Table4[[#This Row],[iso_code]],iso_code!G:H,2,FALSE)</f>
        <v>Djibouti</v>
      </c>
    </row>
    <row r="2362" spans="1:4">
      <c r="A2362" s="18">
        <v>914</v>
      </c>
      <c r="B2362" s="54" t="s">
        <v>2152</v>
      </c>
      <c r="C2362" s="18" t="str">
        <f>VLOOKUP(Table4[[#This Row],[iso_code]],iso_code!B:C,2,FALSE)</f>
        <v>ERI</v>
      </c>
      <c r="D2362" s="18" t="str">
        <f>VLOOKUP(Table4[[#This Row],[iso_code]],iso_code!G:H,2,FALSE)</f>
        <v>Eritrea</v>
      </c>
    </row>
    <row r="2363" spans="1:4">
      <c r="A2363" s="18">
        <v>914</v>
      </c>
      <c r="B2363" s="54" t="s">
        <v>194</v>
      </c>
      <c r="C2363" s="18" t="str">
        <f>VLOOKUP(Table4[[#This Row],[iso_code]],iso_code!B:C,2,FALSE)</f>
        <v>ETH</v>
      </c>
      <c r="D2363" s="18" t="str">
        <f>VLOOKUP(Table4[[#This Row],[iso_code]],iso_code!G:H,2,FALSE)</f>
        <v>Ethiopia</v>
      </c>
    </row>
    <row r="2364" spans="1:4">
      <c r="A2364" s="18">
        <v>914</v>
      </c>
      <c r="B2364" s="54" t="s">
        <v>2153</v>
      </c>
      <c r="C2364" s="18" t="str">
        <f>VLOOKUP(Table4[[#This Row],[iso_code]],iso_code!B:C,2,FALSE)</f>
        <v>GAB</v>
      </c>
      <c r="D2364" s="18" t="str">
        <f>VLOOKUP(Table4[[#This Row],[iso_code]],iso_code!G:H,2,FALSE)</f>
        <v>Gabon</v>
      </c>
    </row>
    <row r="2365" spans="1:4">
      <c r="A2365" s="18">
        <v>914</v>
      </c>
      <c r="B2365" s="54" t="s">
        <v>250</v>
      </c>
      <c r="C2365" s="18" t="str">
        <f>VLOOKUP(Table4[[#This Row],[iso_code]],iso_code!B:C,2,FALSE)</f>
        <v>GHA</v>
      </c>
      <c r="D2365" s="18" t="str">
        <f>VLOOKUP(Table4[[#This Row],[iso_code]],iso_code!G:H,2,FALSE)</f>
        <v>Ghana</v>
      </c>
    </row>
    <row r="2366" spans="1:4">
      <c r="A2366" s="18">
        <v>914</v>
      </c>
      <c r="B2366" s="54" t="s">
        <v>2154</v>
      </c>
      <c r="C2366" s="18" t="str">
        <f>VLOOKUP(Table4[[#This Row],[iso_code]],iso_code!B:C,2,FALSE)</f>
        <v>GMB</v>
      </c>
      <c r="D2366" s="18" t="str">
        <f>VLOOKUP(Table4[[#This Row],[iso_code]],iso_code!G:H,2,FALSE)</f>
        <v>Gambia (the)</v>
      </c>
    </row>
    <row r="2367" spans="1:4">
      <c r="A2367" s="18">
        <v>914</v>
      </c>
      <c r="B2367" s="54" t="s">
        <v>2155</v>
      </c>
      <c r="C2367" s="18" t="str">
        <f>VLOOKUP(Table4[[#This Row],[iso_code]],iso_code!B:C,2,FALSE)</f>
        <v>GIN</v>
      </c>
      <c r="D2367" s="18" t="str">
        <f>VLOOKUP(Table4[[#This Row],[iso_code]],iso_code!G:H,2,FALSE)</f>
        <v>Guinea</v>
      </c>
    </row>
    <row r="2368" spans="1:4">
      <c r="A2368" s="18">
        <v>914</v>
      </c>
      <c r="B2368" s="54" t="s">
        <v>2151</v>
      </c>
      <c r="C2368" s="18" t="str">
        <f>VLOOKUP(Table4[[#This Row],[iso_code]],iso_code!B:C,2,FALSE)</f>
        <v>GNQ</v>
      </c>
      <c r="D2368" s="18" t="str">
        <f>VLOOKUP(Table4[[#This Row],[iso_code]],iso_code!G:H,2,FALSE)</f>
        <v>Equatorial Guinea</v>
      </c>
    </row>
    <row r="2369" spans="1:4">
      <c r="A2369" s="18">
        <v>914</v>
      </c>
      <c r="B2369" s="54" t="s">
        <v>2156</v>
      </c>
      <c r="C2369" s="18" t="str">
        <f>VLOOKUP(Table4[[#This Row],[iso_code]],iso_code!B:C,2,FALSE)</f>
        <v>GNB</v>
      </c>
      <c r="D2369" s="18" t="str">
        <f>VLOOKUP(Table4[[#This Row],[iso_code]],iso_code!G:H,2,FALSE)</f>
        <v>Guinea-Bissau</v>
      </c>
    </row>
    <row r="2370" spans="1:4">
      <c r="A2370" s="18">
        <v>914</v>
      </c>
      <c r="B2370" s="54" t="s">
        <v>428</v>
      </c>
      <c r="C2370" s="18" t="str">
        <f>VLOOKUP(Table4[[#This Row],[iso_code]],iso_code!B:C,2,FALSE)</f>
        <v>KEN</v>
      </c>
      <c r="D2370" s="18" t="str">
        <f>VLOOKUP(Table4[[#This Row],[iso_code]],iso_code!G:H,2,FALSE)</f>
        <v>Kenya</v>
      </c>
    </row>
    <row r="2371" spans="1:4">
      <c r="A2371" s="18">
        <v>914</v>
      </c>
      <c r="B2371" s="54" t="s">
        <v>2159</v>
      </c>
      <c r="C2371" s="18" t="str">
        <f>VLOOKUP(Table4[[#This Row],[iso_code]],iso_code!B:C,2,FALSE)</f>
        <v>LBR</v>
      </c>
      <c r="D2371" s="18" t="str">
        <f>VLOOKUP(Table4[[#This Row],[iso_code]],iso_code!G:H,2,FALSE)</f>
        <v>Liberia</v>
      </c>
    </row>
    <row r="2372" spans="1:4">
      <c r="A2372" s="18">
        <v>914</v>
      </c>
      <c r="B2372" s="54" t="s">
        <v>2158</v>
      </c>
      <c r="C2372" s="18" t="str">
        <f>VLOOKUP(Table4[[#This Row],[iso_code]],iso_code!B:C,2,FALSE)</f>
        <v>LSO</v>
      </c>
      <c r="D2372" s="18" t="str">
        <f>VLOOKUP(Table4[[#This Row],[iso_code]],iso_code!G:H,2,FALSE)</f>
        <v>Lesotho</v>
      </c>
    </row>
    <row r="2373" spans="1:4">
      <c r="A2373" s="18">
        <v>914</v>
      </c>
      <c r="B2373" s="54" t="s">
        <v>2160</v>
      </c>
      <c r="C2373" s="18" t="str">
        <f>VLOOKUP(Table4[[#This Row],[iso_code]],iso_code!B:C,2,FALSE)</f>
        <v>MDG</v>
      </c>
      <c r="D2373" s="18" t="str">
        <f>VLOOKUP(Table4[[#This Row],[iso_code]],iso_code!G:H,2,FALSE)</f>
        <v>Madagascar</v>
      </c>
    </row>
    <row r="2374" spans="1:4">
      <c r="A2374" s="18">
        <v>914</v>
      </c>
      <c r="B2374" s="54" t="s">
        <v>2161</v>
      </c>
      <c r="C2374" s="18" t="str">
        <f>VLOOKUP(Table4[[#This Row],[iso_code]],iso_code!B:C,2,FALSE)</f>
        <v>MLI</v>
      </c>
      <c r="D2374" s="18" t="str">
        <f>VLOOKUP(Table4[[#This Row],[iso_code]],iso_code!G:H,2,FALSE)</f>
        <v>Mali</v>
      </c>
    </row>
    <row r="2375" spans="1:4">
      <c r="A2375" s="18">
        <v>914</v>
      </c>
      <c r="B2375" s="54" t="s">
        <v>2062</v>
      </c>
      <c r="C2375" s="18" t="str">
        <f>VLOOKUP(Table4[[#This Row],[iso_code]],iso_code!B:C,2,FALSE)</f>
        <v>MRT</v>
      </c>
      <c r="D2375" s="18" t="str">
        <f>VLOOKUP(Table4[[#This Row],[iso_code]],iso_code!G:H,2,FALSE)</f>
        <v>Mauritania</v>
      </c>
    </row>
    <row r="2376" spans="1:4">
      <c r="A2376" s="18">
        <v>914</v>
      </c>
      <c r="B2376" s="54" t="s">
        <v>1147</v>
      </c>
      <c r="C2376" s="18" t="str">
        <f>VLOOKUP(Table4[[#This Row],[iso_code]],iso_code!B:C,2,FALSE)</f>
        <v>MWI</v>
      </c>
      <c r="D2376" s="18" t="str">
        <f>VLOOKUP(Table4[[#This Row],[iso_code]],iso_code!G:H,2,FALSE)</f>
        <v>Malawi</v>
      </c>
    </row>
    <row r="2377" spans="1:4">
      <c r="A2377" s="18">
        <v>914</v>
      </c>
      <c r="B2377" s="54" t="s">
        <v>1431</v>
      </c>
      <c r="C2377" s="18" t="str">
        <f>VLOOKUP(Table4[[#This Row],[iso_code]],iso_code!B:C,2,FALSE)</f>
        <v>MOZ</v>
      </c>
      <c r="D2377" s="18" t="str">
        <f>VLOOKUP(Table4[[#This Row],[iso_code]],iso_code!G:H,2,FALSE)</f>
        <v>Mozambique</v>
      </c>
    </row>
    <row r="2378" spans="1:4">
      <c r="A2378" s="18">
        <v>914</v>
      </c>
      <c r="B2378" s="54" t="s">
        <v>2022</v>
      </c>
      <c r="C2378" s="18" t="str">
        <f>VLOOKUP(Table4[[#This Row],[iso_code]],iso_code!B:C,2,FALSE)</f>
        <v>NAM</v>
      </c>
      <c r="D2378" s="18" t="str">
        <f>VLOOKUP(Table4[[#This Row],[iso_code]],iso_code!G:H,2,FALSE)</f>
        <v>Namibia</v>
      </c>
    </row>
    <row r="2379" spans="1:4">
      <c r="A2379" s="18">
        <v>914</v>
      </c>
      <c r="B2379" s="54" t="s">
        <v>988</v>
      </c>
      <c r="C2379" s="18" t="str">
        <f>VLOOKUP(Table4[[#This Row],[iso_code]],iso_code!B:C,2,FALSE)</f>
        <v>NER</v>
      </c>
      <c r="D2379" s="18" t="str">
        <f>VLOOKUP(Table4[[#This Row],[iso_code]],iso_code!G:H,2,FALSE)</f>
        <v>Niger (the)</v>
      </c>
    </row>
    <row r="2380" spans="1:4">
      <c r="A2380" s="18">
        <v>914</v>
      </c>
      <c r="B2380" s="54" t="s">
        <v>1215</v>
      </c>
      <c r="C2380" s="18" t="str">
        <f>VLOOKUP(Table4[[#This Row],[iso_code]],iso_code!B:C,2,FALSE)</f>
        <v>NGA</v>
      </c>
      <c r="D2380" s="18" t="str">
        <f>VLOOKUP(Table4[[#This Row],[iso_code]],iso_code!G:H,2,FALSE)</f>
        <v>Nigeria</v>
      </c>
    </row>
    <row r="2381" spans="1:4">
      <c r="A2381" s="18">
        <v>914</v>
      </c>
      <c r="B2381" s="54" t="s">
        <v>2162</v>
      </c>
      <c r="C2381" s="18" t="str">
        <f>VLOOKUP(Table4[[#This Row],[iso_code]],iso_code!B:C,2,FALSE)</f>
        <v>RWA</v>
      </c>
      <c r="D2381" s="18" t="str">
        <f>VLOOKUP(Table4[[#This Row],[iso_code]],iso_code!G:H,2,FALSE)</f>
        <v>Rwanda</v>
      </c>
    </row>
    <row r="2382" spans="1:4">
      <c r="A2382" s="18">
        <v>914</v>
      </c>
      <c r="B2382" s="54" t="s">
        <v>2167</v>
      </c>
      <c r="C2382" s="18" t="str">
        <f>VLOOKUP(Table4[[#This Row],[iso_code]],iso_code!B:C,2,FALSE)</f>
        <v>SDN</v>
      </c>
      <c r="D2382" s="18" t="str">
        <f>VLOOKUP(Table4[[#This Row],[iso_code]],iso_code!G:H,2,FALSE)</f>
        <v>Sudan (the)</v>
      </c>
    </row>
    <row r="2383" spans="1:4">
      <c r="A2383" s="18">
        <v>914</v>
      </c>
      <c r="B2383" s="54" t="s">
        <v>2046</v>
      </c>
      <c r="C2383" s="18" t="str">
        <f>VLOOKUP(Table4[[#This Row],[iso_code]],iso_code!B:C,2,FALSE)</f>
        <v>SLE</v>
      </c>
      <c r="D2383" s="18" t="str">
        <f>VLOOKUP(Table4[[#This Row],[iso_code]],iso_code!G:H,2,FALSE)</f>
        <v>Sierra Leone</v>
      </c>
    </row>
    <row r="2384" spans="1:4">
      <c r="A2384" s="18">
        <v>914</v>
      </c>
      <c r="B2384" s="54" t="s">
        <v>1657</v>
      </c>
      <c r="C2384" s="18" t="str">
        <f>VLOOKUP(Table4[[#This Row],[iso_code]],iso_code!B:C,2,FALSE)</f>
        <v>SEN</v>
      </c>
      <c r="D2384" s="18" t="str">
        <f>VLOOKUP(Table4[[#This Row],[iso_code]],iso_code!G:H,2,FALSE)</f>
        <v>Senegal</v>
      </c>
    </row>
    <row r="2385" spans="1:4">
      <c r="A2385" s="18">
        <v>914</v>
      </c>
      <c r="B2385" s="54" t="s">
        <v>2165</v>
      </c>
      <c r="C2385" s="18" t="str">
        <f>VLOOKUP(Table4[[#This Row],[iso_code]],iso_code!B:C,2,FALSE)</f>
        <v>SOM</v>
      </c>
      <c r="D2385" s="18" t="str">
        <f>VLOOKUP(Table4[[#This Row],[iso_code]],iso_code!G:H,2,FALSE)</f>
        <v>Somalia</v>
      </c>
    </row>
    <row r="2386" spans="1:4">
      <c r="A2386" s="18">
        <v>914</v>
      </c>
      <c r="B2386" s="54" t="s">
        <v>2166</v>
      </c>
      <c r="C2386" s="18" t="str">
        <f>VLOOKUP(Table4[[#This Row],[iso_code]],iso_code!B:C,2,FALSE)</f>
        <v>SSD</v>
      </c>
      <c r="D2386" s="18" t="str">
        <f>VLOOKUP(Table4[[#This Row],[iso_code]],iso_code!G:H,2,FALSE)</f>
        <v>South Sudan</v>
      </c>
    </row>
    <row r="2387" spans="1:4">
      <c r="A2387" s="18">
        <v>914</v>
      </c>
      <c r="B2387" s="54" t="s">
        <v>2168</v>
      </c>
      <c r="C2387" s="18" t="str">
        <f>VLOOKUP(Table4[[#This Row],[iso_code]],iso_code!B:C,2,FALSE)</f>
        <v>SWZ</v>
      </c>
      <c r="D2387" s="18" t="str">
        <f>VLOOKUP(Table4[[#This Row],[iso_code]],iso_code!G:H,2,FALSE)</f>
        <v>Eswatini</v>
      </c>
    </row>
    <row r="2388" spans="1:4">
      <c r="A2388" s="18">
        <v>914</v>
      </c>
      <c r="B2388" s="54" t="s">
        <v>2147</v>
      </c>
      <c r="C2388" s="18" t="str">
        <f>VLOOKUP(Table4[[#This Row],[iso_code]],iso_code!B:C,2,FALSE)</f>
        <v>TCD</v>
      </c>
      <c r="D2388" s="18" t="str">
        <f>VLOOKUP(Table4[[#This Row],[iso_code]],iso_code!G:H,2,FALSE)</f>
        <v>Chad</v>
      </c>
    </row>
    <row r="2389" spans="1:4">
      <c r="A2389" s="18">
        <v>914</v>
      </c>
      <c r="B2389" s="54" t="s">
        <v>1968</v>
      </c>
      <c r="C2389" s="18" t="str">
        <f>VLOOKUP(Table4[[#This Row],[iso_code]],iso_code!B:C,2,FALSE)</f>
        <v>TGO</v>
      </c>
      <c r="D2389" s="18" t="str">
        <f>VLOOKUP(Table4[[#This Row],[iso_code]],iso_code!G:H,2,FALSE)</f>
        <v>Togo</v>
      </c>
    </row>
    <row r="2390" spans="1:4">
      <c r="A2390" s="18">
        <v>914</v>
      </c>
      <c r="B2390" s="54" t="s">
        <v>842</v>
      </c>
      <c r="C2390" s="18" t="str">
        <f>VLOOKUP(Table4[[#This Row],[iso_code]],iso_code!B:C,2,FALSE)</f>
        <v>TZA</v>
      </c>
      <c r="D2390" s="18" t="str">
        <f>VLOOKUP(Table4[[#This Row],[iso_code]],iso_code!G:H,2,FALSE)</f>
        <v>Tanzania, United Republic of</v>
      </c>
    </row>
    <row r="2391" spans="1:4">
      <c r="A2391" s="18">
        <v>914</v>
      </c>
      <c r="B2391" s="54" t="s">
        <v>1443</v>
      </c>
      <c r="C2391" s="18" t="str">
        <f>VLOOKUP(Table4[[#This Row],[iso_code]],iso_code!B:C,2,FALSE)</f>
        <v>UGA</v>
      </c>
      <c r="D2391" s="18" t="str">
        <f>VLOOKUP(Table4[[#This Row],[iso_code]],iso_code!G:H,2,FALSE)</f>
        <v>Uganda</v>
      </c>
    </row>
    <row r="2392" spans="1:4">
      <c r="A2392" s="18">
        <v>914</v>
      </c>
      <c r="B2392" s="54" t="s">
        <v>608</v>
      </c>
      <c r="C2392" s="18" t="str">
        <f>VLOOKUP(Table4[[#This Row],[iso_code]],iso_code!B:C,2,FALSE)</f>
        <v>ZAF</v>
      </c>
      <c r="D2392" s="18" t="str">
        <f>VLOOKUP(Table4[[#This Row],[iso_code]],iso_code!G:H,2,FALSE)</f>
        <v>South Africa</v>
      </c>
    </row>
    <row r="2393" spans="1:4">
      <c r="A2393" s="18">
        <v>914</v>
      </c>
      <c r="B2393" s="54" t="s">
        <v>737</v>
      </c>
      <c r="C2393" s="18" t="str">
        <f>VLOOKUP(Table4[[#This Row],[iso_code]],iso_code!B:C,2,FALSE)</f>
        <v>ZMB</v>
      </c>
      <c r="D2393" s="18" t="str">
        <f>VLOOKUP(Table4[[#This Row],[iso_code]],iso_code!G:H,2,FALSE)</f>
        <v>Zambia</v>
      </c>
    </row>
    <row r="2394" spans="1:4">
      <c r="A2394" s="18">
        <v>914</v>
      </c>
      <c r="B2394" s="54" t="s">
        <v>2169</v>
      </c>
      <c r="C2394" s="18" t="str">
        <f>VLOOKUP(Table4[[#This Row],[iso_code]],iso_code!B:C,2,FALSE)</f>
        <v>ZWE</v>
      </c>
      <c r="D2394" s="18" t="str">
        <f>VLOOKUP(Table4[[#This Row],[iso_code]],iso_code!G:H,2,FALSE)</f>
        <v>Zimbabwe</v>
      </c>
    </row>
    <row r="2395" spans="1:4">
      <c r="A2395" s="18">
        <v>915</v>
      </c>
      <c r="B2395" s="54" t="s">
        <v>790</v>
      </c>
      <c r="C2395" s="18" t="str">
        <f>VLOOKUP(Table4[[#This Row],[iso_code]],iso_code!B:C,2,FALSE)</f>
        <v>DZA</v>
      </c>
      <c r="D2395" s="18" t="str">
        <f>VLOOKUP(Table4[[#This Row],[iso_code]],iso_code!G:H,2,FALSE)</f>
        <v>Algeria</v>
      </c>
    </row>
    <row r="2396" spans="1:4">
      <c r="A2396" s="18">
        <v>916</v>
      </c>
      <c r="B2396" s="54" t="s">
        <v>1215</v>
      </c>
      <c r="C2396" s="18" t="str">
        <f>VLOOKUP(Table4[[#This Row],[iso_code]],iso_code!B:C,2,FALSE)</f>
        <v>NGA</v>
      </c>
      <c r="D2396" s="18" t="str">
        <f>VLOOKUP(Table4[[#This Row],[iso_code]],iso_code!G:H,2,FALSE)</f>
        <v>Nigeria</v>
      </c>
    </row>
    <row r="2397" spans="1:4">
      <c r="A2397" s="18">
        <v>917</v>
      </c>
      <c r="B2397" s="54" t="s">
        <v>1944</v>
      </c>
      <c r="C2397" s="18" t="str">
        <f>VLOOKUP(Table4[[#This Row],[iso_code]],iso_code!B:C,2,FALSE)</f>
        <v>LBY</v>
      </c>
      <c r="D2397" s="18" t="str">
        <f>VLOOKUP(Table4[[#This Row],[iso_code]],iso_code!G:H,2,FALSE)</f>
        <v>Libya</v>
      </c>
    </row>
    <row r="2398" spans="1:4">
      <c r="A2398" s="18">
        <v>918</v>
      </c>
      <c r="B2398" s="54" t="s">
        <v>608</v>
      </c>
      <c r="C2398" s="18" t="str">
        <f>VLOOKUP(Table4[[#This Row],[iso_code]],iso_code!B:C,2,FALSE)</f>
        <v>ZAF</v>
      </c>
      <c r="D2398" s="18" t="str">
        <f>VLOOKUP(Table4[[#This Row],[iso_code]],iso_code!G:H,2,FALSE)</f>
        <v>South Africa</v>
      </c>
    </row>
    <row r="2399" spans="1:4">
      <c r="A2399" s="18">
        <v>919</v>
      </c>
      <c r="B2399" s="54" t="s">
        <v>840</v>
      </c>
      <c r="C2399" s="18" t="str">
        <f>VLOOKUP(Table4[[#This Row],[iso_code]],iso_code!B:C,2,FALSE)</f>
        <v>EGY</v>
      </c>
      <c r="D2399" s="18" t="str">
        <f>VLOOKUP(Table4[[#This Row],[iso_code]],iso_code!G:H,2,FALSE)</f>
        <v>Egypt</v>
      </c>
    </row>
    <row r="2400" spans="1:4">
      <c r="A2400" s="18">
        <v>920</v>
      </c>
      <c r="B2400" s="54" t="s">
        <v>428</v>
      </c>
      <c r="C2400" s="18" t="str">
        <f>VLOOKUP(Table4[[#This Row],[iso_code]],iso_code!B:C,2,FALSE)</f>
        <v>KEN</v>
      </c>
      <c r="D2400" s="18" t="str">
        <f>VLOOKUP(Table4[[#This Row],[iso_code]],iso_code!G:H,2,FALSE)</f>
        <v>Kenya</v>
      </c>
    </row>
    <row r="2401" spans="1:4">
      <c r="A2401" s="18">
        <v>921</v>
      </c>
      <c r="B2401" s="54" t="s">
        <v>988</v>
      </c>
      <c r="C2401" s="18" t="str">
        <f>VLOOKUP(Table4[[#This Row],[iso_code]],iso_code!B:C,2,FALSE)</f>
        <v>NER</v>
      </c>
      <c r="D2401" s="18" t="str">
        <f>VLOOKUP(Table4[[#This Row],[iso_code]],iso_code!G:H,2,FALSE)</f>
        <v>Niger (the)</v>
      </c>
    </row>
    <row r="2402" spans="1:4">
      <c r="A2402" s="18">
        <v>922</v>
      </c>
      <c r="B2402" s="54" t="s">
        <v>194</v>
      </c>
      <c r="C2402" s="18" t="str">
        <f>VLOOKUP(Table4[[#This Row],[iso_code]],iso_code!B:C,2,FALSE)</f>
        <v>ETH</v>
      </c>
      <c r="D2402" s="18" t="str">
        <f>VLOOKUP(Table4[[#This Row],[iso_code]],iso_code!G:H,2,FALSE)</f>
        <v>Ethiopia</v>
      </c>
    </row>
    <row r="2403" spans="1:4">
      <c r="A2403" s="18">
        <v>923</v>
      </c>
      <c r="B2403" s="54" t="s">
        <v>1606</v>
      </c>
      <c r="C2403" s="18" t="str">
        <f>VLOOKUP(Table4[[#This Row],[iso_code]],iso_code!B:C,2,FALSE)</f>
        <v>CPV</v>
      </c>
      <c r="D2403" s="18" t="str">
        <f>VLOOKUP(Table4[[#This Row],[iso_code]],iso_code!G:H,2,FALSE)</f>
        <v>Cabo Verde</v>
      </c>
    </row>
    <row r="2404" spans="1:4">
      <c r="A2404" s="18">
        <v>924</v>
      </c>
      <c r="B2404" s="54" t="s">
        <v>1606</v>
      </c>
      <c r="C2404" s="18" t="str">
        <f>VLOOKUP(Table4[[#This Row],[iso_code]],iso_code!B:C,2,FALSE)</f>
        <v>CPV</v>
      </c>
      <c r="D2404" s="18" t="str">
        <f>VLOOKUP(Table4[[#This Row],[iso_code]],iso_code!G:H,2,FALSE)</f>
        <v>Cabo Verde</v>
      </c>
    </row>
    <row r="2405" spans="1:4">
      <c r="A2405" s="18">
        <v>925</v>
      </c>
      <c r="B2405" s="54" t="s">
        <v>1147</v>
      </c>
      <c r="C2405" s="18" t="str">
        <f>VLOOKUP(Table4[[#This Row],[iso_code]],iso_code!B:C,2,FALSE)</f>
        <v>MWI</v>
      </c>
      <c r="D2405" s="18" t="str">
        <f>VLOOKUP(Table4[[#This Row],[iso_code]],iso_code!G:H,2,FALSE)</f>
        <v>Malawi</v>
      </c>
    </row>
    <row r="2406" spans="1:4">
      <c r="A2406" s="18">
        <v>926</v>
      </c>
      <c r="B2406" s="54" t="s">
        <v>1944</v>
      </c>
      <c r="C2406" s="18" t="str">
        <f>VLOOKUP(Table4[[#This Row],[iso_code]],iso_code!B:C,2,FALSE)</f>
        <v>LBY</v>
      </c>
      <c r="D2406" s="18" t="str">
        <f>VLOOKUP(Table4[[#This Row],[iso_code]],iso_code!G:H,2,FALSE)</f>
        <v>Libya</v>
      </c>
    </row>
    <row r="2407" spans="1:4">
      <c r="A2407" s="18">
        <v>927</v>
      </c>
      <c r="B2407" s="54" t="s">
        <v>737</v>
      </c>
      <c r="C2407" s="18" t="str">
        <f>VLOOKUP(Table4[[#This Row],[iso_code]],iso_code!B:C,2,FALSE)</f>
        <v>ZMB</v>
      </c>
      <c r="D2407" s="18" t="str">
        <f>VLOOKUP(Table4[[#This Row],[iso_code]],iso_code!G:H,2,FALSE)</f>
        <v>Zambia</v>
      </c>
    </row>
    <row r="2408" spans="1:4">
      <c r="A2408" s="18">
        <v>928</v>
      </c>
      <c r="B2408" s="54" t="s">
        <v>1215</v>
      </c>
      <c r="C2408" s="18" t="str">
        <f>VLOOKUP(Table4[[#This Row],[iso_code]],iso_code!B:C,2,FALSE)</f>
        <v>NGA</v>
      </c>
      <c r="D2408" s="18" t="str">
        <f>VLOOKUP(Table4[[#This Row],[iso_code]],iso_code!G:H,2,FALSE)</f>
        <v>Nigeria</v>
      </c>
    </row>
    <row r="2409" spans="1:4">
      <c r="A2409" s="18">
        <v>929</v>
      </c>
      <c r="B2409" s="54" t="s">
        <v>1215</v>
      </c>
      <c r="C2409" s="18" t="str">
        <f>VLOOKUP(Table4[[#This Row],[iso_code]],iso_code!B:C,2,FALSE)</f>
        <v>NGA</v>
      </c>
      <c r="D2409" s="18" t="str">
        <f>VLOOKUP(Table4[[#This Row],[iso_code]],iso_code!G:H,2,FALSE)</f>
        <v>Nigeria</v>
      </c>
    </row>
    <row r="2410" spans="1:4">
      <c r="A2410" s="18">
        <v>929</v>
      </c>
      <c r="B2410" s="54" t="s">
        <v>2147</v>
      </c>
      <c r="C2410" s="18" t="str">
        <f>VLOOKUP(Table4[[#This Row],[iso_code]],iso_code!B:C,2,FALSE)</f>
        <v>TCD</v>
      </c>
      <c r="D2410" s="18" t="str">
        <f>VLOOKUP(Table4[[#This Row],[iso_code]],iso_code!G:H,2,FALSE)</f>
        <v>Chad</v>
      </c>
    </row>
    <row r="2411" spans="1:4">
      <c r="A2411" s="18">
        <v>930</v>
      </c>
      <c r="B2411" s="54" t="s">
        <v>2169</v>
      </c>
      <c r="C2411" s="18" t="str">
        <f>VLOOKUP(Table4[[#This Row],[iso_code]],iso_code!B:C,2,FALSE)</f>
        <v>ZWE</v>
      </c>
      <c r="D2411" s="18" t="str">
        <f>VLOOKUP(Table4[[#This Row],[iso_code]],iso_code!G:H,2,FALSE)</f>
        <v>Zimbabwe</v>
      </c>
    </row>
    <row r="2412" spans="1:4">
      <c r="A2412" s="18">
        <v>931</v>
      </c>
      <c r="B2412" s="54" t="s">
        <v>250</v>
      </c>
      <c r="C2412" s="18" t="str">
        <f>VLOOKUP(Table4[[#This Row],[iso_code]],iso_code!B:C,2,FALSE)</f>
        <v>GHA</v>
      </c>
      <c r="D2412" s="18" t="str">
        <f>VLOOKUP(Table4[[#This Row],[iso_code]],iso_code!G:H,2,FALSE)</f>
        <v>Ghana</v>
      </c>
    </row>
    <row r="2413" spans="1:4">
      <c r="A2413" s="18">
        <v>932</v>
      </c>
      <c r="B2413" s="54" t="s">
        <v>250</v>
      </c>
      <c r="C2413" s="18" t="str">
        <f>VLOOKUP(Table4[[#This Row],[iso_code]],iso_code!B:C,2,FALSE)</f>
        <v>GHA</v>
      </c>
      <c r="D2413" s="18" t="str">
        <f>VLOOKUP(Table4[[#This Row],[iso_code]],iso_code!G:H,2,FALSE)</f>
        <v>Ghana</v>
      </c>
    </row>
    <row r="2414" spans="1:4">
      <c r="A2414" s="18">
        <v>933</v>
      </c>
      <c r="B2414" s="54" t="s">
        <v>1215</v>
      </c>
      <c r="C2414" s="18" t="str">
        <f>VLOOKUP(Table4[[#This Row],[iso_code]],iso_code!B:C,2,FALSE)</f>
        <v>NGA</v>
      </c>
      <c r="D2414" s="18" t="str">
        <f>VLOOKUP(Table4[[#This Row],[iso_code]],iso_code!G:H,2,FALSE)</f>
        <v>Nigeria</v>
      </c>
    </row>
    <row r="2415" spans="1:4">
      <c r="A2415" s="18">
        <v>934</v>
      </c>
      <c r="B2415" s="54" t="s">
        <v>428</v>
      </c>
      <c r="C2415" s="18" t="str">
        <f>VLOOKUP(Table4[[#This Row],[iso_code]],iso_code!B:C,2,FALSE)</f>
        <v>KEN</v>
      </c>
      <c r="D2415" s="18" t="str">
        <f>VLOOKUP(Table4[[#This Row],[iso_code]],iso_code!G:H,2,FALSE)</f>
        <v>Kenya</v>
      </c>
    </row>
    <row r="2416" spans="1:4">
      <c r="A2416" s="18">
        <v>935</v>
      </c>
      <c r="B2416" s="54" t="s">
        <v>428</v>
      </c>
      <c r="C2416" s="18" t="str">
        <f>VLOOKUP(Table4[[#This Row],[iso_code]],iso_code!B:C,2,FALSE)</f>
        <v>KEN</v>
      </c>
      <c r="D2416" s="18" t="str">
        <f>VLOOKUP(Table4[[#This Row],[iso_code]],iso_code!G:H,2,FALSE)</f>
        <v>Kenya</v>
      </c>
    </row>
    <row r="2417" spans="1:4">
      <c r="A2417" s="18">
        <v>936</v>
      </c>
      <c r="B2417" s="54" t="s">
        <v>840</v>
      </c>
      <c r="C2417" s="18" t="str">
        <f>VLOOKUP(Table4[[#This Row],[iso_code]],iso_code!B:C,2,FALSE)</f>
        <v>EGY</v>
      </c>
      <c r="D2417" s="18" t="str">
        <f>VLOOKUP(Table4[[#This Row],[iso_code]],iso_code!G:H,2,FALSE)</f>
        <v>Egypt</v>
      </c>
    </row>
    <row r="2418" spans="1:4">
      <c r="A2418" s="18">
        <v>937</v>
      </c>
      <c r="B2418" s="54" t="s">
        <v>509</v>
      </c>
      <c r="C2418" s="18" t="str">
        <f>VLOOKUP(Table4[[#This Row],[iso_code]],iso_code!B:C,2,FALSE)</f>
        <v>MAR</v>
      </c>
      <c r="D2418" s="18" t="str">
        <f>VLOOKUP(Table4[[#This Row],[iso_code]],iso_code!G:H,2,FALSE)</f>
        <v>Morocco</v>
      </c>
    </row>
    <row r="2419" spans="1:4">
      <c r="A2419" s="18">
        <v>937</v>
      </c>
      <c r="B2419" s="54" t="s">
        <v>790</v>
      </c>
      <c r="C2419" s="18" t="str">
        <f>VLOOKUP(Table4[[#This Row],[iso_code]],iso_code!B:C,2,FALSE)</f>
        <v>DZA</v>
      </c>
      <c r="D2419" s="18" t="str">
        <f>VLOOKUP(Table4[[#This Row],[iso_code]],iso_code!G:H,2,FALSE)</f>
        <v>Algeria</v>
      </c>
    </row>
    <row r="2420" spans="1:4">
      <c r="A2420" s="18">
        <v>937</v>
      </c>
      <c r="B2420" s="54" t="s">
        <v>935</v>
      </c>
      <c r="C2420" s="18" t="str">
        <f>VLOOKUP(Table4[[#This Row],[iso_code]],iso_code!B:C,2,FALSE)</f>
        <v>TUN</v>
      </c>
      <c r="D2420" s="18" t="str">
        <f>VLOOKUP(Table4[[#This Row],[iso_code]],iso_code!G:H,2,FALSE)</f>
        <v>Tunisia</v>
      </c>
    </row>
    <row r="2421" spans="1:4">
      <c r="A2421" s="18">
        <v>937</v>
      </c>
      <c r="B2421" s="54" t="s">
        <v>1944</v>
      </c>
      <c r="C2421" s="18" t="str">
        <f>VLOOKUP(Table4[[#This Row],[iso_code]],iso_code!B:C,2,FALSE)</f>
        <v>LBY</v>
      </c>
      <c r="D2421" s="18" t="str">
        <f>VLOOKUP(Table4[[#This Row],[iso_code]],iso_code!G:H,2,FALSE)</f>
        <v>Libya</v>
      </c>
    </row>
    <row r="2422" spans="1:4">
      <c r="A2422" s="18">
        <v>937</v>
      </c>
      <c r="B2422" s="54" t="s">
        <v>840</v>
      </c>
      <c r="C2422" s="18" t="str">
        <f>VLOOKUP(Table4[[#This Row],[iso_code]],iso_code!B:C,2,FALSE)</f>
        <v>EGY</v>
      </c>
      <c r="D2422" s="18" t="str">
        <f>VLOOKUP(Table4[[#This Row],[iso_code]],iso_code!G:H,2,FALSE)</f>
        <v>Egypt</v>
      </c>
    </row>
    <row r="2423" spans="1:4">
      <c r="A2423" s="18">
        <v>938</v>
      </c>
      <c r="B2423" s="54" t="s">
        <v>1787</v>
      </c>
      <c r="C2423" s="18" t="str">
        <f>VLOOKUP(Table4[[#This Row],[iso_code]],iso_code!B:C,2,FALSE)</f>
        <v>BWA</v>
      </c>
      <c r="D2423" s="18" t="str">
        <f>VLOOKUP(Table4[[#This Row],[iso_code]],iso_code!G:H,2,FALSE)</f>
        <v>Botswana</v>
      </c>
    </row>
    <row r="2424" spans="1:4">
      <c r="A2424" s="18">
        <v>939</v>
      </c>
      <c r="B2424" s="54" t="s">
        <v>840</v>
      </c>
      <c r="C2424" s="18" t="str">
        <f>VLOOKUP(Table4[[#This Row],[iso_code]],iso_code!B:C,2,FALSE)</f>
        <v>EGY</v>
      </c>
      <c r="D2424" s="18" t="str">
        <f>VLOOKUP(Table4[[#This Row],[iso_code]],iso_code!G:H,2,FALSE)</f>
        <v>Egypt</v>
      </c>
    </row>
    <row r="2425" spans="1:4">
      <c r="A2425" s="18">
        <v>940</v>
      </c>
      <c r="B2425" s="54" t="s">
        <v>840</v>
      </c>
      <c r="C2425" s="18" t="str">
        <f>VLOOKUP(Table4[[#This Row],[iso_code]],iso_code!B:C,2,FALSE)</f>
        <v>EGY</v>
      </c>
      <c r="D2425" s="18" t="str">
        <f>VLOOKUP(Table4[[#This Row],[iso_code]],iso_code!G:H,2,FALSE)</f>
        <v>Egypt</v>
      </c>
    </row>
    <row r="2426" spans="1:4">
      <c r="A2426" s="18">
        <v>941</v>
      </c>
      <c r="B2426" s="54" t="s">
        <v>840</v>
      </c>
      <c r="C2426" s="18" t="str">
        <f>VLOOKUP(Table4[[#This Row],[iso_code]],iso_code!B:C,2,FALSE)</f>
        <v>EGY</v>
      </c>
      <c r="D2426" s="18" t="str">
        <f>VLOOKUP(Table4[[#This Row],[iso_code]],iso_code!G:H,2,FALSE)</f>
        <v>Egypt</v>
      </c>
    </row>
    <row r="2427" spans="1:4">
      <c r="A2427" s="18">
        <v>942</v>
      </c>
      <c r="B2427" s="54" t="s">
        <v>1944</v>
      </c>
      <c r="C2427" s="18" t="str">
        <f>VLOOKUP(Table4[[#This Row],[iso_code]],iso_code!B:C,2,FALSE)</f>
        <v>LBY</v>
      </c>
      <c r="D2427" s="18" t="str">
        <f>VLOOKUP(Table4[[#This Row],[iso_code]],iso_code!G:H,2,FALSE)</f>
        <v>Libya</v>
      </c>
    </row>
    <row r="2428" spans="1:4">
      <c r="A2428" s="18">
        <v>943</v>
      </c>
      <c r="B2428" s="54" t="s">
        <v>2162</v>
      </c>
      <c r="C2428" s="18" t="str">
        <f>VLOOKUP(Table4[[#This Row],[iso_code]],iso_code!B:C,2,FALSE)</f>
        <v>RWA</v>
      </c>
      <c r="D2428" s="18" t="str">
        <f>VLOOKUP(Table4[[#This Row],[iso_code]],iso_code!G:H,2,FALSE)</f>
        <v>Rwanda</v>
      </c>
    </row>
    <row r="2429" spans="1:4">
      <c r="A2429" s="18">
        <v>944</v>
      </c>
      <c r="B2429" s="54" t="s">
        <v>2143</v>
      </c>
      <c r="C2429" s="18" t="str">
        <f>VLOOKUP(Table4[[#This Row],[iso_code]],iso_code!B:C,2,FALSE)</f>
        <v>AGO</v>
      </c>
      <c r="D2429" s="18" t="str">
        <f>VLOOKUP(Table4[[#This Row],[iso_code]],iso_code!G:H,2,FALSE)</f>
        <v>Angola</v>
      </c>
    </row>
    <row r="2430" spans="1:4">
      <c r="A2430" s="18">
        <v>944</v>
      </c>
      <c r="B2430" s="54" t="s">
        <v>2145</v>
      </c>
      <c r="C2430" s="18" t="str">
        <f>VLOOKUP(Table4[[#This Row],[iso_code]],iso_code!B:C,2,FALSE)</f>
        <v>BFA</v>
      </c>
      <c r="D2430" s="18" t="str">
        <f>VLOOKUP(Table4[[#This Row],[iso_code]],iso_code!G:H,2,FALSE)</f>
        <v>Burkina Faso</v>
      </c>
    </row>
    <row r="2431" spans="1:4">
      <c r="A2431" s="18">
        <v>944</v>
      </c>
      <c r="B2431" s="54" t="s">
        <v>2146</v>
      </c>
      <c r="C2431" s="18" t="str">
        <f>VLOOKUP(Table4[[#This Row],[iso_code]],iso_code!B:C,2,FALSE)</f>
        <v>BDI</v>
      </c>
      <c r="D2431" s="18" t="str">
        <f>VLOOKUP(Table4[[#This Row],[iso_code]],iso_code!G:H,2,FALSE)</f>
        <v>Burundi</v>
      </c>
    </row>
    <row r="2432" spans="1:4">
      <c r="A2432" s="18">
        <v>944</v>
      </c>
      <c r="B2432" s="54" t="s">
        <v>2144</v>
      </c>
      <c r="C2432" s="18" t="str">
        <f>VLOOKUP(Table4[[#This Row],[iso_code]],iso_code!B:C,2,FALSE)</f>
        <v>BEN</v>
      </c>
      <c r="D2432" s="18" t="str">
        <f>VLOOKUP(Table4[[#This Row],[iso_code]],iso_code!G:H,2,FALSE)</f>
        <v>Benin</v>
      </c>
    </row>
    <row r="2433" spans="1:4">
      <c r="A2433" s="18">
        <v>944</v>
      </c>
      <c r="B2433" s="54" t="s">
        <v>1787</v>
      </c>
      <c r="C2433" s="18" t="str">
        <f>VLOOKUP(Table4[[#This Row],[iso_code]],iso_code!B:C,2,FALSE)</f>
        <v>BWA</v>
      </c>
      <c r="D2433" s="18" t="str">
        <f>VLOOKUP(Table4[[#This Row],[iso_code]],iso_code!G:H,2,FALSE)</f>
        <v>Botswana</v>
      </c>
    </row>
    <row r="2434" spans="1:4">
      <c r="A2434" s="18">
        <v>944</v>
      </c>
      <c r="B2434" s="54" t="s">
        <v>1976</v>
      </c>
      <c r="C2434" s="18" t="str">
        <f>VLOOKUP(Table4[[#This Row],[iso_code]],iso_code!B:C,2,FALSE)</f>
        <v>COD</v>
      </c>
      <c r="D2434" s="18" t="str">
        <f>VLOOKUP(Table4[[#This Row],[iso_code]],iso_code!G:H,2,FALSE)</f>
        <v>Congo (the Democratic Republic of the)</v>
      </c>
    </row>
    <row r="2435" spans="1:4">
      <c r="A2435" s="18">
        <v>944</v>
      </c>
      <c r="B2435" s="54" t="s">
        <v>1632</v>
      </c>
      <c r="C2435" s="18" t="str">
        <f>VLOOKUP(Table4[[#This Row],[iso_code]],iso_code!B:C,2,FALSE)</f>
        <v>CAF</v>
      </c>
      <c r="D2435" s="18" t="str">
        <f>VLOOKUP(Table4[[#This Row],[iso_code]],iso_code!G:H,2,FALSE)</f>
        <v>Central African Republic (the)</v>
      </c>
    </row>
    <row r="2436" spans="1:4">
      <c r="A2436" s="18">
        <v>944</v>
      </c>
      <c r="B2436" s="54" t="s">
        <v>2149</v>
      </c>
      <c r="C2436" s="18" t="str">
        <f>VLOOKUP(Table4[[#This Row],[iso_code]],iso_code!B:C,2,FALSE)</f>
        <v>COG</v>
      </c>
      <c r="D2436" s="18" t="str">
        <f>VLOOKUP(Table4[[#This Row],[iso_code]],iso_code!G:H,2,FALSE)</f>
        <v>Congo (the)</v>
      </c>
    </row>
    <row r="2437" spans="1:4">
      <c r="A2437" s="18">
        <v>944</v>
      </c>
      <c r="B2437" s="54" t="s">
        <v>285</v>
      </c>
      <c r="C2437" s="18" t="str">
        <f>VLOOKUP(Table4[[#This Row],[iso_code]],iso_code!B:C,2,FALSE)</f>
        <v>CMR</v>
      </c>
      <c r="D2437" s="18" t="str">
        <f>VLOOKUP(Table4[[#This Row],[iso_code]],iso_code!G:H,2,FALSE)</f>
        <v>Cameroon</v>
      </c>
    </row>
    <row r="2438" spans="1:4">
      <c r="A2438" s="18">
        <v>944</v>
      </c>
      <c r="B2438" s="54" t="s">
        <v>2152</v>
      </c>
      <c r="C2438" s="18" t="str">
        <f>VLOOKUP(Table4[[#This Row],[iso_code]],iso_code!B:C,2,FALSE)</f>
        <v>ERI</v>
      </c>
      <c r="D2438" s="18" t="str">
        <f>VLOOKUP(Table4[[#This Row],[iso_code]],iso_code!G:H,2,FALSE)</f>
        <v>Eritrea</v>
      </c>
    </row>
    <row r="2439" spans="1:4">
      <c r="A2439" s="18">
        <v>944</v>
      </c>
      <c r="B2439" s="54" t="s">
        <v>194</v>
      </c>
      <c r="C2439" s="18" t="str">
        <f>VLOOKUP(Table4[[#This Row],[iso_code]],iso_code!B:C,2,FALSE)</f>
        <v>ETH</v>
      </c>
      <c r="D2439" s="18" t="str">
        <f>VLOOKUP(Table4[[#This Row],[iso_code]],iso_code!G:H,2,FALSE)</f>
        <v>Ethiopia</v>
      </c>
    </row>
    <row r="2440" spans="1:4">
      <c r="A2440" s="18">
        <v>944</v>
      </c>
      <c r="B2440" s="54" t="s">
        <v>2153</v>
      </c>
      <c r="C2440" s="18" t="str">
        <f>VLOOKUP(Table4[[#This Row],[iso_code]],iso_code!B:C,2,FALSE)</f>
        <v>GAB</v>
      </c>
      <c r="D2440" s="18" t="str">
        <f>VLOOKUP(Table4[[#This Row],[iso_code]],iso_code!G:H,2,FALSE)</f>
        <v>Gabon</v>
      </c>
    </row>
    <row r="2441" spans="1:4">
      <c r="A2441" s="18">
        <v>944</v>
      </c>
      <c r="B2441" s="54" t="s">
        <v>250</v>
      </c>
      <c r="C2441" s="18" t="str">
        <f>VLOOKUP(Table4[[#This Row],[iso_code]],iso_code!B:C,2,FALSE)</f>
        <v>GHA</v>
      </c>
      <c r="D2441" s="18" t="str">
        <f>VLOOKUP(Table4[[#This Row],[iso_code]],iso_code!G:H,2,FALSE)</f>
        <v>Ghana</v>
      </c>
    </row>
    <row r="2442" spans="1:4">
      <c r="A2442" s="18">
        <v>944</v>
      </c>
      <c r="B2442" s="54" t="s">
        <v>2154</v>
      </c>
      <c r="C2442" s="18" t="str">
        <f>VLOOKUP(Table4[[#This Row],[iso_code]],iso_code!B:C,2,FALSE)</f>
        <v>GMB</v>
      </c>
      <c r="D2442" s="18" t="str">
        <f>VLOOKUP(Table4[[#This Row],[iso_code]],iso_code!G:H,2,FALSE)</f>
        <v>Gambia (the)</v>
      </c>
    </row>
    <row r="2443" spans="1:4">
      <c r="A2443" s="18">
        <v>944</v>
      </c>
      <c r="B2443" s="54" t="s">
        <v>2155</v>
      </c>
      <c r="C2443" s="18" t="str">
        <f>VLOOKUP(Table4[[#This Row],[iso_code]],iso_code!B:C,2,FALSE)</f>
        <v>GIN</v>
      </c>
      <c r="D2443" s="18" t="str">
        <f>VLOOKUP(Table4[[#This Row],[iso_code]],iso_code!G:H,2,FALSE)</f>
        <v>Guinea</v>
      </c>
    </row>
    <row r="2444" spans="1:4">
      <c r="A2444" s="18">
        <v>944</v>
      </c>
      <c r="B2444" s="54" t="s">
        <v>2151</v>
      </c>
      <c r="C2444" s="18" t="str">
        <f>VLOOKUP(Table4[[#This Row],[iso_code]],iso_code!B:C,2,FALSE)</f>
        <v>GNQ</v>
      </c>
      <c r="D2444" s="18" t="str">
        <f>VLOOKUP(Table4[[#This Row],[iso_code]],iso_code!G:H,2,FALSE)</f>
        <v>Equatorial Guinea</v>
      </c>
    </row>
    <row r="2445" spans="1:4">
      <c r="A2445" s="18">
        <v>944</v>
      </c>
      <c r="B2445" s="54" t="s">
        <v>2156</v>
      </c>
      <c r="C2445" s="18" t="str">
        <f>VLOOKUP(Table4[[#This Row],[iso_code]],iso_code!B:C,2,FALSE)</f>
        <v>GNB</v>
      </c>
      <c r="D2445" s="18" t="str">
        <f>VLOOKUP(Table4[[#This Row],[iso_code]],iso_code!G:H,2,FALSE)</f>
        <v>Guinea-Bissau</v>
      </c>
    </row>
    <row r="2446" spans="1:4">
      <c r="A2446" s="18">
        <v>944</v>
      </c>
      <c r="B2446" s="54" t="s">
        <v>428</v>
      </c>
      <c r="C2446" s="18" t="str">
        <f>VLOOKUP(Table4[[#This Row],[iso_code]],iso_code!B:C,2,FALSE)</f>
        <v>KEN</v>
      </c>
      <c r="D2446" s="18" t="str">
        <f>VLOOKUP(Table4[[#This Row],[iso_code]],iso_code!G:H,2,FALSE)</f>
        <v>Kenya</v>
      </c>
    </row>
    <row r="2447" spans="1:4">
      <c r="A2447" s="18">
        <v>944</v>
      </c>
      <c r="B2447" s="54" t="s">
        <v>2159</v>
      </c>
      <c r="C2447" s="18" t="str">
        <f>VLOOKUP(Table4[[#This Row],[iso_code]],iso_code!B:C,2,FALSE)</f>
        <v>LBR</v>
      </c>
      <c r="D2447" s="18" t="str">
        <f>VLOOKUP(Table4[[#This Row],[iso_code]],iso_code!G:H,2,FALSE)</f>
        <v>Liberia</v>
      </c>
    </row>
    <row r="2448" spans="1:4">
      <c r="A2448" s="18">
        <v>944</v>
      </c>
      <c r="B2448" s="54" t="s">
        <v>2158</v>
      </c>
      <c r="C2448" s="18" t="str">
        <f>VLOOKUP(Table4[[#This Row],[iso_code]],iso_code!B:C,2,FALSE)</f>
        <v>LSO</v>
      </c>
      <c r="D2448" s="18" t="str">
        <f>VLOOKUP(Table4[[#This Row],[iso_code]],iso_code!G:H,2,FALSE)</f>
        <v>Lesotho</v>
      </c>
    </row>
    <row r="2449" spans="1:4">
      <c r="A2449" s="18">
        <v>944</v>
      </c>
      <c r="B2449" s="54" t="s">
        <v>2160</v>
      </c>
      <c r="C2449" s="18" t="str">
        <f>VLOOKUP(Table4[[#This Row],[iso_code]],iso_code!B:C,2,FALSE)</f>
        <v>MDG</v>
      </c>
      <c r="D2449" s="18" t="str">
        <f>VLOOKUP(Table4[[#This Row],[iso_code]],iso_code!G:H,2,FALSE)</f>
        <v>Madagascar</v>
      </c>
    </row>
    <row r="2450" spans="1:4">
      <c r="A2450" s="18">
        <v>944</v>
      </c>
      <c r="B2450" s="54" t="s">
        <v>2062</v>
      </c>
      <c r="C2450" s="18" t="str">
        <f>VLOOKUP(Table4[[#This Row],[iso_code]],iso_code!B:C,2,FALSE)</f>
        <v>MRT</v>
      </c>
      <c r="D2450" s="18" t="str">
        <f>VLOOKUP(Table4[[#This Row],[iso_code]],iso_code!G:H,2,FALSE)</f>
        <v>Mauritania</v>
      </c>
    </row>
    <row r="2451" spans="1:4">
      <c r="A2451" s="18">
        <v>944</v>
      </c>
      <c r="B2451" s="54" t="s">
        <v>1147</v>
      </c>
      <c r="C2451" s="18" t="str">
        <f>VLOOKUP(Table4[[#This Row],[iso_code]],iso_code!B:C,2,FALSE)</f>
        <v>MWI</v>
      </c>
      <c r="D2451" s="18" t="str">
        <f>VLOOKUP(Table4[[#This Row],[iso_code]],iso_code!G:H,2,FALSE)</f>
        <v>Malawi</v>
      </c>
    </row>
    <row r="2452" spans="1:4">
      <c r="A2452" s="18">
        <v>944</v>
      </c>
      <c r="B2452" s="54" t="s">
        <v>1431</v>
      </c>
      <c r="C2452" s="18" t="str">
        <f>VLOOKUP(Table4[[#This Row],[iso_code]],iso_code!B:C,2,FALSE)</f>
        <v>MOZ</v>
      </c>
      <c r="D2452" s="18" t="str">
        <f>VLOOKUP(Table4[[#This Row],[iso_code]],iso_code!G:H,2,FALSE)</f>
        <v>Mozambique</v>
      </c>
    </row>
    <row r="2453" spans="1:4">
      <c r="A2453" s="18">
        <v>944</v>
      </c>
      <c r="B2453" s="54" t="s">
        <v>2022</v>
      </c>
      <c r="C2453" s="18" t="str">
        <f>VLOOKUP(Table4[[#This Row],[iso_code]],iso_code!B:C,2,FALSE)</f>
        <v>NAM</v>
      </c>
      <c r="D2453" s="18" t="str">
        <f>VLOOKUP(Table4[[#This Row],[iso_code]],iso_code!G:H,2,FALSE)</f>
        <v>Namibia</v>
      </c>
    </row>
    <row r="2454" spans="1:4">
      <c r="A2454" s="18">
        <v>944</v>
      </c>
      <c r="B2454" s="54" t="s">
        <v>988</v>
      </c>
      <c r="C2454" s="18" t="str">
        <f>VLOOKUP(Table4[[#This Row],[iso_code]],iso_code!B:C,2,FALSE)</f>
        <v>NER</v>
      </c>
      <c r="D2454" s="18" t="str">
        <f>VLOOKUP(Table4[[#This Row],[iso_code]],iso_code!G:H,2,FALSE)</f>
        <v>Niger (the)</v>
      </c>
    </row>
    <row r="2455" spans="1:4">
      <c r="A2455" s="18">
        <v>944</v>
      </c>
      <c r="B2455" s="54" t="s">
        <v>1215</v>
      </c>
      <c r="C2455" s="18" t="str">
        <f>VLOOKUP(Table4[[#This Row],[iso_code]],iso_code!B:C,2,FALSE)</f>
        <v>NGA</v>
      </c>
      <c r="D2455" s="18" t="str">
        <f>VLOOKUP(Table4[[#This Row],[iso_code]],iso_code!G:H,2,FALSE)</f>
        <v>Nigeria</v>
      </c>
    </row>
    <row r="2456" spans="1:4">
      <c r="A2456" s="18">
        <v>944</v>
      </c>
      <c r="B2456" s="54" t="s">
        <v>2162</v>
      </c>
      <c r="C2456" s="18" t="str">
        <f>VLOOKUP(Table4[[#This Row],[iso_code]],iso_code!B:C,2,FALSE)</f>
        <v>RWA</v>
      </c>
      <c r="D2456" s="18" t="str">
        <f>VLOOKUP(Table4[[#This Row],[iso_code]],iso_code!G:H,2,FALSE)</f>
        <v>Rwanda</v>
      </c>
    </row>
    <row r="2457" spans="1:4">
      <c r="A2457" s="18">
        <v>944</v>
      </c>
      <c r="B2457" s="54" t="s">
        <v>2167</v>
      </c>
      <c r="C2457" s="18" t="str">
        <f>VLOOKUP(Table4[[#This Row],[iso_code]],iso_code!B:C,2,FALSE)</f>
        <v>SDN</v>
      </c>
      <c r="D2457" s="18" t="str">
        <f>VLOOKUP(Table4[[#This Row],[iso_code]],iso_code!G:H,2,FALSE)</f>
        <v>Sudan (the)</v>
      </c>
    </row>
    <row r="2458" spans="1:4">
      <c r="A2458" s="18">
        <v>944</v>
      </c>
      <c r="B2458" s="54" t="s">
        <v>1657</v>
      </c>
      <c r="C2458" s="18" t="str">
        <f>VLOOKUP(Table4[[#This Row],[iso_code]],iso_code!B:C,2,FALSE)</f>
        <v>SEN</v>
      </c>
      <c r="D2458" s="18" t="str">
        <f>VLOOKUP(Table4[[#This Row],[iso_code]],iso_code!G:H,2,FALSE)</f>
        <v>Senegal</v>
      </c>
    </row>
    <row r="2459" spans="1:4">
      <c r="A2459" s="18">
        <v>944</v>
      </c>
      <c r="B2459" s="54" t="s">
        <v>2165</v>
      </c>
      <c r="C2459" s="18" t="str">
        <f>VLOOKUP(Table4[[#This Row],[iso_code]],iso_code!B:C,2,FALSE)</f>
        <v>SOM</v>
      </c>
      <c r="D2459" s="18" t="str">
        <f>VLOOKUP(Table4[[#This Row],[iso_code]],iso_code!G:H,2,FALSE)</f>
        <v>Somalia</v>
      </c>
    </row>
    <row r="2460" spans="1:4">
      <c r="A2460" s="18">
        <v>944</v>
      </c>
      <c r="B2460" s="54" t="s">
        <v>2166</v>
      </c>
      <c r="C2460" s="18" t="str">
        <f>VLOOKUP(Table4[[#This Row],[iso_code]],iso_code!B:C,2,FALSE)</f>
        <v>SSD</v>
      </c>
      <c r="D2460" s="18" t="str">
        <f>VLOOKUP(Table4[[#This Row],[iso_code]],iso_code!G:H,2,FALSE)</f>
        <v>South Sudan</v>
      </c>
    </row>
    <row r="2461" spans="1:4">
      <c r="A2461" s="18">
        <v>944</v>
      </c>
      <c r="B2461" s="54" t="s">
        <v>2168</v>
      </c>
      <c r="C2461" s="18" t="str">
        <f>VLOOKUP(Table4[[#This Row],[iso_code]],iso_code!B:C,2,FALSE)</f>
        <v>SWZ</v>
      </c>
      <c r="D2461" s="18" t="str">
        <f>VLOOKUP(Table4[[#This Row],[iso_code]],iso_code!G:H,2,FALSE)</f>
        <v>Eswatini</v>
      </c>
    </row>
    <row r="2462" spans="1:4">
      <c r="A2462" s="18">
        <v>944</v>
      </c>
      <c r="B2462" s="54" t="s">
        <v>2147</v>
      </c>
      <c r="C2462" s="18" t="str">
        <f>VLOOKUP(Table4[[#This Row],[iso_code]],iso_code!B:C,2,FALSE)</f>
        <v>TCD</v>
      </c>
      <c r="D2462" s="18" t="str">
        <f>VLOOKUP(Table4[[#This Row],[iso_code]],iso_code!G:H,2,FALSE)</f>
        <v>Chad</v>
      </c>
    </row>
    <row r="2463" spans="1:4">
      <c r="A2463" s="18">
        <v>944</v>
      </c>
      <c r="B2463" s="54" t="s">
        <v>1968</v>
      </c>
      <c r="C2463" s="18" t="str">
        <f>VLOOKUP(Table4[[#This Row],[iso_code]],iso_code!B:C,2,FALSE)</f>
        <v>TGO</v>
      </c>
      <c r="D2463" s="18" t="str">
        <f>VLOOKUP(Table4[[#This Row],[iso_code]],iso_code!G:H,2,FALSE)</f>
        <v>Togo</v>
      </c>
    </row>
    <row r="2464" spans="1:4">
      <c r="A2464" s="18">
        <v>944</v>
      </c>
      <c r="B2464" s="54" t="s">
        <v>842</v>
      </c>
      <c r="C2464" s="18" t="str">
        <f>VLOOKUP(Table4[[#This Row],[iso_code]],iso_code!B:C,2,FALSE)</f>
        <v>TZA</v>
      </c>
      <c r="D2464" s="18" t="str">
        <f>VLOOKUP(Table4[[#This Row],[iso_code]],iso_code!G:H,2,FALSE)</f>
        <v>Tanzania, United Republic of</v>
      </c>
    </row>
    <row r="2465" spans="1:4">
      <c r="A2465" s="18">
        <v>944</v>
      </c>
      <c r="B2465" s="54" t="s">
        <v>1443</v>
      </c>
      <c r="C2465" s="18" t="str">
        <f>VLOOKUP(Table4[[#This Row],[iso_code]],iso_code!B:C,2,FALSE)</f>
        <v>UGA</v>
      </c>
      <c r="D2465" s="18" t="str">
        <f>VLOOKUP(Table4[[#This Row],[iso_code]],iso_code!G:H,2,FALSE)</f>
        <v>Uganda</v>
      </c>
    </row>
    <row r="2466" spans="1:4">
      <c r="A2466" s="18">
        <v>944</v>
      </c>
      <c r="B2466" s="54" t="s">
        <v>608</v>
      </c>
      <c r="C2466" s="18" t="str">
        <f>VLOOKUP(Table4[[#This Row],[iso_code]],iso_code!B:C,2,FALSE)</f>
        <v>ZAF</v>
      </c>
      <c r="D2466" s="18" t="str">
        <f>VLOOKUP(Table4[[#This Row],[iso_code]],iso_code!G:H,2,FALSE)</f>
        <v>South Africa</v>
      </c>
    </row>
    <row r="2467" spans="1:4">
      <c r="A2467" s="18">
        <v>944</v>
      </c>
      <c r="B2467" s="54" t="s">
        <v>737</v>
      </c>
      <c r="C2467" s="18" t="str">
        <f>VLOOKUP(Table4[[#This Row],[iso_code]],iso_code!B:C,2,FALSE)</f>
        <v>ZMB</v>
      </c>
      <c r="D2467" s="18" t="str">
        <f>VLOOKUP(Table4[[#This Row],[iso_code]],iso_code!G:H,2,FALSE)</f>
        <v>Zambia</v>
      </c>
    </row>
    <row r="2468" spans="1:4">
      <c r="A2468" s="18">
        <v>944</v>
      </c>
      <c r="B2468" s="54" t="s">
        <v>2169</v>
      </c>
      <c r="C2468" s="18" t="str">
        <f>VLOOKUP(Table4[[#This Row],[iso_code]],iso_code!B:C,2,FALSE)</f>
        <v>ZWE</v>
      </c>
      <c r="D2468" s="18" t="str">
        <f>VLOOKUP(Table4[[#This Row],[iso_code]],iso_code!G:H,2,FALSE)</f>
        <v>Zimbabwe</v>
      </c>
    </row>
    <row r="2469" spans="1:4">
      <c r="A2469" s="18">
        <v>945</v>
      </c>
      <c r="B2469" s="54" t="s">
        <v>1215</v>
      </c>
      <c r="C2469" s="18" t="str">
        <f>VLOOKUP(Table4[[#This Row],[iso_code]],iso_code!B:C,2,FALSE)</f>
        <v>NGA</v>
      </c>
      <c r="D2469" s="18" t="str">
        <f>VLOOKUP(Table4[[#This Row],[iso_code]],iso_code!G:H,2,FALSE)</f>
        <v>Nigeria</v>
      </c>
    </row>
    <row r="2470" spans="1:4">
      <c r="A2470" s="18">
        <v>946</v>
      </c>
      <c r="B2470" s="54" t="s">
        <v>1215</v>
      </c>
      <c r="C2470" s="18" t="str">
        <f>VLOOKUP(Table4[[#This Row],[iso_code]],iso_code!B:C,2,FALSE)</f>
        <v>NGA</v>
      </c>
      <c r="D2470" s="18" t="str">
        <f>VLOOKUP(Table4[[#This Row],[iso_code]],iso_code!G:H,2,FALSE)</f>
        <v>Nigeria</v>
      </c>
    </row>
    <row r="2471" spans="1:4">
      <c r="A2471" s="18">
        <v>947</v>
      </c>
      <c r="B2471" s="54" t="s">
        <v>1215</v>
      </c>
      <c r="C2471" s="18" t="str">
        <f>VLOOKUP(Table4[[#This Row],[iso_code]],iso_code!B:C,2,FALSE)</f>
        <v>NGA</v>
      </c>
      <c r="D2471" s="18" t="str">
        <f>VLOOKUP(Table4[[#This Row],[iso_code]],iso_code!G:H,2,FALSE)</f>
        <v>Nigeria</v>
      </c>
    </row>
    <row r="2472" spans="1:4">
      <c r="A2472" s="18">
        <v>948</v>
      </c>
      <c r="B2472" s="54" t="s">
        <v>1215</v>
      </c>
      <c r="C2472" s="18" t="str">
        <f>VLOOKUP(Table4[[#This Row],[iso_code]],iso_code!B:C,2,FALSE)</f>
        <v>NGA</v>
      </c>
      <c r="D2472" s="18" t="str">
        <f>VLOOKUP(Table4[[#This Row],[iso_code]],iso_code!G:H,2,FALSE)</f>
        <v>Nigeria</v>
      </c>
    </row>
    <row r="2473" spans="1:4">
      <c r="A2473" s="18">
        <v>949</v>
      </c>
      <c r="B2473" s="54" t="s">
        <v>1215</v>
      </c>
      <c r="C2473" s="18" t="str">
        <f>VLOOKUP(Table4[[#This Row],[iso_code]],iso_code!B:C,2,FALSE)</f>
        <v>NGA</v>
      </c>
      <c r="D2473" s="18" t="str">
        <f>VLOOKUP(Table4[[#This Row],[iso_code]],iso_code!G:H,2,FALSE)</f>
        <v>Nigeria</v>
      </c>
    </row>
    <row r="2474" spans="1:4">
      <c r="A2474" s="18">
        <v>950</v>
      </c>
      <c r="B2474" s="54" t="s">
        <v>1215</v>
      </c>
      <c r="C2474" s="18" t="str">
        <f>VLOOKUP(Table4[[#This Row],[iso_code]],iso_code!B:C,2,FALSE)</f>
        <v>NGA</v>
      </c>
      <c r="D2474" s="18" t="str">
        <f>VLOOKUP(Table4[[#This Row],[iso_code]],iso_code!G:H,2,FALSE)</f>
        <v>Nigeria</v>
      </c>
    </row>
    <row r="2475" spans="1:4">
      <c r="A2475" s="18">
        <v>951</v>
      </c>
      <c r="B2475" s="54" t="s">
        <v>608</v>
      </c>
      <c r="C2475" s="18" t="str">
        <f>VLOOKUP(Table4[[#This Row],[iso_code]],iso_code!B:C,2,FALSE)</f>
        <v>ZAF</v>
      </c>
      <c r="D2475" s="18" t="str">
        <f>VLOOKUP(Table4[[#This Row],[iso_code]],iso_code!G:H,2,FALSE)</f>
        <v>South Africa</v>
      </c>
    </row>
    <row r="2476" spans="1:4">
      <c r="A2476" s="18">
        <v>952</v>
      </c>
      <c r="B2476" s="54" t="s">
        <v>2157</v>
      </c>
      <c r="C2476" s="18" t="str">
        <f>VLOOKUP(Table4[[#This Row],[iso_code]],iso_code!B:C,2,FALSE)</f>
        <v>CIV</v>
      </c>
      <c r="D2476" s="18" t="str">
        <f>VLOOKUP(Table4[[#This Row],[iso_code]],iso_code!G:H,2,FALSE)</f>
        <v>Côte d'Ivoire</v>
      </c>
    </row>
    <row r="2477" spans="1:4">
      <c r="A2477" s="18">
        <v>953</v>
      </c>
      <c r="B2477" s="54" t="s">
        <v>2046</v>
      </c>
      <c r="C2477" s="18" t="str">
        <f>VLOOKUP(Table4[[#This Row],[iso_code]],iso_code!B:C,2,FALSE)</f>
        <v>SLE</v>
      </c>
      <c r="D2477" s="18" t="str">
        <f>VLOOKUP(Table4[[#This Row],[iso_code]],iso_code!G:H,2,FALSE)</f>
        <v>Sierra Leone</v>
      </c>
    </row>
    <row r="2478" spans="1:4">
      <c r="A2478" s="18">
        <v>954</v>
      </c>
      <c r="B2478" s="54" t="s">
        <v>935</v>
      </c>
      <c r="C2478" s="18" t="str">
        <f>VLOOKUP(Table4[[#This Row],[iso_code]],iso_code!B:C,2,FALSE)</f>
        <v>TUN</v>
      </c>
      <c r="D2478" s="18" t="str">
        <f>VLOOKUP(Table4[[#This Row],[iso_code]],iso_code!G:H,2,FALSE)</f>
        <v>Tunisia</v>
      </c>
    </row>
    <row r="2479" spans="1:4">
      <c r="A2479" s="18">
        <v>955</v>
      </c>
      <c r="B2479" s="54" t="s">
        <v>1215</v>
      </c>
      <c r="C2479" s="18" t="str">
        <f>VLOOKUP(Table4[[#This Row],[iso_code]],iso_code!B:C,2,FALSE)</f>
        <v>NGA</v>
      </c>
      <c r="D2479" s="18" t="str">
        <f>VLOOKUP(Table4[[#This Row],[iso_code]],iso_code!G:H,2,FALSE)</f>
        <v>Nigeria</v>
      </c>
    </row>
    <row r="2480" spans="1:4">
      <c r="A2480" s="18">
        <v>956</v>
      </c>
      <c r="B2480" s="54" t="s">
        <v>790</v>
      </c>
      <c r="C2480" s="18" t="str">
        <f>VLOOKUP(Table4[[#This Row],[iso_code]],iso_code!B:C,2,FALSE)</f>
        <v>DZA</v>
      </c>
      <c r="D2480" s="18" t="str">
        <f>VLOOKUP(Table4[[#This Row],[iso_code]],iso_code!G:H,2,FALSE)</f>
        <v>Algeria</v>
      </c>
    </row>
    <row r="2481" spans="1:4">
      <c r="A2481" s="18">
        <v>957</v>
      </c>
      <c r="B2481" s="54" t="s">
        <v>790</v>
      </c>
      <c r="C2481" s="18" t="str">
        <f>VLOOKUP(Table4[[#This Row],[iso_code]],iso_code!B:C,2,FALSE)</f>
        <v>DZA</v>
      </c>
      <c r="D2481" s="18" t="str">
        <f>VLOOKUP(Table4[[#This Row],[iso_code]],iso_code!G:H,2,FALSE)</f>
        <v>Algeria</v>
      </c>
    </row>
    <row r="2482" spans="1:4">
      <c r="A2482" s="18">
        <v>958</v>
      </c>
      <c r="B2482" s="54" t="s">
        <v>1215</v>
      </c>
      <c r="C2482" s="18" t="str">
        <f>VLOOKUP(Table4[[#This Row],[iso_code]],iso_code!B:C,2,FALSE)</f>
        <v>NGA</v>
      </c>
      <c r="D2482" s="18" t="str">
        <f>VLOOKUP(Table4[[#This Row],[iso_code]],iso_code!G:H,2,FALSE)</f>
        <v>Nigeria</v>
      </c>
    </row>
    <row r="2483" spans="1:4">
      <c r="A2483" s="18">
        <v>959</v>
      </c>
      <c r="B2483" s="54" t="s">
        <v>250</v>
      </c>
      <c r="C2483" s="18" t="str">
        <f>VLOOKUP(Table4[[#This Row],[iso_code]],iso_code!B:C,2,FALSE)</f>
        <v>GHA</v>
      </c>
      <c r="D2483" s="18" t="str">
        <f>VLOOKUP(Table4[[#This Row],[iso_code]],iso_code!G:H,2,FALSE)</f>
        <v>Ghana</v>
      </c>
    </row>
    <row r="2484" spans="1:4">
      <c r="A2484" s="18">
        <v>960</v>
      </c>
      <c r="B2484" s="54" t="s">
        <v>842</v>
      </c>
      <c r="C2484" s="18" t="str">
        <f>VLOOKUP(Table4[[#This Row],[iso_code]],iso_code!B:C,2,FALSE)</f>
        <v>TZA</v>
      </c>
      <c r="D2484" s="18" t="str">
        <f>VLOOKUP(Table4[[#This Row],[iso_code]],iso_code!G:H,2,FALSE)</f>
        <v>Tanzania, United Republic of</v>
      </c>
    </row>
    <row r="2485" spans="1:4">
      <c r="A2485" s="18">
        <v>961</v>
      </c>
      <c r="B2485" s="54" t="s">
        <v>1215</v>
      </c>
      <c r="C2485" s="18" t="str">
        <f>VLOOKUP(Table4[[#This Row],[iso_code]],iso_code!B:C,2,FALSE)</f>
        <v>NGA</v>
      </c>
      <c r="D2485" s="18" t="str">
        <f>VLOOKUP(Table4[[#This Row],[iso_code]],iso_code!G:H,2,FALSE)</f>
        <v>Nigeria</v>
      </c>
    </row>
    <row r="2486" spans="1:4">
      <c r="A2486" s="18">
        <v>962</v>
      </c>
      <c r="B2486" s="54" t="s">
        <v>285</v>
      </c>
      <c r="C2486" s="18" t="str">
        <f>VLOOKUP(Table4[[#This Row],[iso_code]],iso_code!B:C,2,FALSE)</f>
        <v>CMR</v>
      </c>
      <c r="D2486" s="18" t="str">
        <f>VLOOKUP(Table4[[#This Row],[iso_code]],iso_code!G:H,2,FALSE)</f>
        <v>Cameroon</v>
      </c>
    </row>
    <row r="2487" spans="1:4">
      <c r="A2487" s="18">
        <v>963</v>
      </c>
      <c r="B2487" s="54" t="s">
        <v>285</v>
      </c>
      <c r="C2487" s="18" t="str">
        <f>VLOOKUP(Table4[[#This Row],[iso_code]],iso_code!B:C,2,FALSE)</f>
        <v>CMR</v>
      </c>
      <c r="D2487" s="18" t="str">
        <f>VLOOKUP(Table4[[#This Row],[iso_code]],iso_code!G:H,2,FALSE)</f>
        <v>Cameroon</v>
      </c>
    </row>
    <row r="2488" spans="1:4">
      <c r="A2488" s="18">
        <v>964</v>
      </c>
      <c r="B2488" s="54" t="s">
        <v>1147</v>
      </c>
      <c r="C2488" s="18" t="str">
        <f>VLOOKUP(Table4[[#This Row],[iso_code]],iso_code!B:C,2,FALSE)</f>
        <v>MWI</v>
      </c>
      <c r="D2488" s="18" t="str">
        <f>VLOOKUP(Table4[[#This Row],[iso_code]],iso_code!G:H,2,FALSE)</f>
        <v>Malawi</v>
      </c>
    </row>
    <row r="2489" spans="1:4">
      <c r="A2489" s="18">
        <v>965</v>
      </c>
      <c r="B2489" s="54" t="s">
        <v>608</v>
      </c>
      <c r="C2489" s="18" t="str">
        <f>VLOOKUP(Table4[[#This Row],[iso_code]],iso_code!B:C,2,FALSE)</f>
        <v>ZAF</v>
      </c>
      <c r="D2489" s="18" t="str">
        <f>VLOOKUP(Table4[[#This Row],[iso_code]],iso_code!G:H,2,FALSE)</f>
        <v>South Africa</v>
      </c>
    </row>
    <row r="2490" spans="1:4">
      <c r="A2490" s="18">
        <v>966</v>
      </c>
      <c r="B2490" s="54" t="s">
        <v>2166</v>
      </c>
      <c r="C2490" s="18" t="str">
        <f>VLOOKUP(Table4[[#This Row],[iso_code]],iso_code!B:C,2,FALSE)</f>
        <v>SSD</v>
      </c>
      <c r="D2490" s="18" t="str">
        <f>VLOOKUP(Table4[[#This Row],[iso_code]],iso_code!G:H,2,FALSE)</f>
        <v>South Sudan</v>
      </c>
    </row>
    <row r="2491" spans="1:4">
      <c r="A2491" s="18">
        <v>967</v>
      </c>
      <c r="B2491" s="54" t="s">
        <v>1215</v>
      </c>
      <c r="C2491" s="18" t="str">
        <f>VLOOKUP(Table4[[#This Row],[iso_code]],iso_code!B:C,2,FALSE)</f>
        <v>NGA</v>
      </c>
      <c r="D2491" s="18" t="str">
        <f>VLOOKUP(Table4[[#This Row],[iso_code]],iso_code!G:H,2,FALSE)</f>
        <v>Nigeria</v>
      </c>
    </row>
    <row r="2492" spans="1:4">
      <c r="A2492" s="18">
        <v>968</v>
      </c>
      <c r="B2492" s="54" t="s">
        <v>1215</v>
      </c>
      <c r="C2492" s="18" t="str">
        <f>VLOOKUP(Table4[[#This Row],[iso_code]],iso_code!B:C,2,FALSE)</f>
        <v>NGA</v>
      </c>
      <c r="D2492" s="18" t="str">
        <f>VLOOKUP(Table4[[#This Row],[iso_code]],iso_code!G:H,2,FALSE)</f>
        <v>Nigeria</v>
      </c>
    </row>
    <row r="2493" spans="1:4">
      <c r="A2493" s="18">
        <v>969</v>
      </c>
      <c r="B2493" s="54" t="s">
        <v>285</v>
      </c>
      <c r="C2493" s="18" t="str">
        <f>VLOOKUP(Table4[[#This Row],[iso_code]],iso_code!B:C,2,FALSE)</f>
        <v>CMR</v>
      </c>
      <c r="D2493" s="18" t="str">
        <f>VLOOKUP(Table4[[#This Row],[iso_code]],iso_code!G:H,2,FALSE)</f>
        <v>Cameroon</v>
      </c>
    </row>
    <row r="2494" spans="1:4">
      <c r="A2494" s="18">
        <v>970</v>
      </c>
      <c r="B2494" s="54" t="s">
        <v>428</v>
      </c>
      <c r="C2494" s="18" t="str">
        <f>VLOOKUP(Table4[[#This Row],[iso_code]],iso_code!B:C,2,FALSE)</f>
        <v>KEN</v>
      </c>
      <c r="D2494" s="18" t="str">
        <f>VLOOKUP(Table4[[#This Row],[iso_code]],iso_code!G:H,2,FALSE)</f>
        <v>Kenya</v>
      </c>
    </row>
    <row r="2495" spans="1:4">
      <c r="A2495" s="18">
        <v>970</v>
      </c>
      <c r="B2495" s="54" t="s">
        <v>608</v>
      </c>
      <c r="C2495" s="18" t="str">
        <f>VLOOKUP(Table4[[#This Row],[iso_code]],iso_code!B:C,2,FALSE)</f>
        <v>ZAF</v>
      </c>
      <c r="D2495" s="18" t="str">
        <f>VLOOKUP(Table4[[#This Row],[iso_code]],iso_code!G:H,2,FALSE)</f>
        <v>South Africa</v>
      </c>
    </row>
    <row r="2496" spans="1:4">
      <c r="A2496" s="18">
        <v>971</v>
      </c>
      <c r="B2496" s="54" t="s">
        <v>509</v>
      </c>
      <c r="C2496" s="18" t="str">
        <f>VLOOKUP(Table4[[#This Row],[iso_code]],iso_code!B:C,2,FALSE)</f>
        <v>MAR</v>
      </c>
      <c r="D2496" s="18" t="str">
        <f>VLOOKUP(Table4[[#This Row],[iso_code]],iso_code!G:H,2,FALSE)</f>
        <v>Morocco</v>
      </c>
    </row>
    <row r="2497" spans="1:4">
      <c r="A2497" s="18">
        <v>972</v>
      </c>
      <c r="B2497" s="54" t="s">
        <v>194</v>
      </c>
      <c r="C2497" s="18" t="str">
        <f>VLOOKUP(Table4[[#This Row],[iso_code]],iso_code!B:C,2,FALSE)</f>
        <v>ETH</v>
      </c>
      <c r="D2497" s="18" t="str">
        <f>VLOOKUP(Table4[[#This Row],[iso_code]],iso_code!G:H,2,FALSE)</f>
        <v>Ethiopia</v>
      </c>
    </row>
    <row r="2498" spans="1:4">
      <c r="A2498" s="18">
        <v>973</v>
      </c>
      <c r="B2498" s="54" t="s">
        <v>2022</v>
      </c>
      <c r="C2498" s="18" t="str">
        <f>VLOOKUP(Table4[[#This Row],[iso_code]],iso_code!B:C,2,FALSE)</f>
        <v>NAM</v>
      </c>
      <c r="D2498" s="18" t="str">
        <f>VLOOKUP(Table4[[#This Row],[iso_code]],iso_code!G:H,2,FALSE)</f>
        <v>Namibia</v>
      </c>
    </row>
    <row r="2499" spans="1:4">
      <c r="A2499" s="18">
        <v>974</v>
      </c>
      <c r="B2499" s="54" t="s">
        <v>1215</v>
      </c>
      <c r="C2499" s="18" t="str">
        <f>VLOOKUP(Table4[[#This Row],[iso_code]],iso_code!B:C,2,FALSE)</f>
        <v>NGA</v>
      </c>
      <c r="D2499" s="18" t="str">
        <f>VLOOKUP(Table4[[#This Row],[iso_code]],iso_code!G:H,2,FALSE)</f>
        <v>Nigeria</v>
      </c>
    </row>
    <row r="2500" spans="1:4">
      <c r="A2500" s="18">
        <v>975</v>
      </c>
      <c r="B2500" s="54" t="s">
        <v>285</v>
      </c>
      <c r="C2500" s="18" t="str">
        <f>VLOOKUP(Table4[[#This Row],[iso_code]],iso_code!B:C,2,FALSE)</f>
        <v>CMR</v>
      </c>
      <c r="D2500" s="18" t="str">
        <f>VLOOKUP(Table4[[#This Row],[iso_code]],iso_code!G:H,2,FALSE)</f>
        <v>Cameroon</v>
      </c>
    </row>
    <row r="2501" spans="1:4">
      <c r="A2501" s="18">
        <v>976</v>
      </c>
      <c r="B2501" s="54" t="s">
        <v>1215</v>
      </c>
      <c r="C2501" s="18" t="str">
        <f>VLOOKUP(Table4[[#This Row],[iso_code]],iso_code!B:C,2,FALSE)</f>
        <v>NGA</v>
      </c>
      <c r="D2501" s="18" t="str">
        <f>VLOOKUP(Table4[[#This Row],[iso_code]],iso_code!G:H,2,FALSE)</f>
        <v>Nigeria</v>
      </c>
    </row>
    <row r="2502" spans="1:4">
      <c r="A2502" s="18">
        <v>977</v>
      </c>
      <c r="B2502" s="54" t="s">
        <v>1787</v>
      </c>
      <c r="C2502" s="18" t="str">
        <f>VLOOKUP(Table4[[#This Row],[iso_code]],iso_code!B:C,2,FALSE)</f>
        <v>BWA</v>
      </c>
      <c r="D2502" s="18" t="str">
        <f>VLOOKUP(Table4[[#This Row],[iso_code]],iso_code!G:H,2,FALSE)</f>
        <v>Botswana</v>
      </c>
    </row>
    <row r="2503" spans="1:4">
      <c r="A2503" s="18">
        <v>978</v>
      </c>
      <c r="B2503" s="54" t="s">
        <v>2159</v>
      </c>
      <c r="C2503" s="18" t="str">
        <f>VLOOKUP(Table4[[#This Row],[iso_code]],iso_code!B:C,2,FALSE)</f>
        <v>LBR</v>
      </c>
      <c r="D2503" s="18" t="str">
        <f>VLOOKUP(Table4[[#This Row],[iso_code]],iso_code!G:H,2,FALSE)</f>
        <v>Liberia</v>
      </c>
    </row>
    <row r="2504" spans="1:4">
      <c r="A2504" s="18">
        <v>979</v>
      </c>
      <c r="B2504" s="54" t="s">
        <v>509</v>
      </c>
      <c r="C2504" s="18" t="str">
        <f>VLOOKUP(Table4[[#This Row],[iso_code]],iso_code!B:C,2,FALSE)</f>
        <v>MAR</v>
      </c>
      <c r="D2504" s="18" t="str">
        <f>VLOOKUP(Table4[[#This Row],[iso_code]],iso_code!G:H,2,FALSE)</f>
        <v>Morocco</v>
      </c>
    </row>
    <row r="2505" spans="1:4">
      <c r="A2505" s="18">
        <v>980</v>
      </c>
      <c r="B2505" s="54" t="s">
        <v>194</v>
      </c>
      <c r="C2505" s="18" t="str">
        <f>VLOOKUP(Table4[[#This Row],[iso_code]],iso_code!B:C,2,FALSE)</f>
        <v>ETH</v>
      </c>
      <c r="D2505" s="18" t="str">
        <f>VLOOKUP(Table4[[#This Row],[iso_code]],iso_code!G:H,2,FALSE)</f>
        <v>Ethiopia</v>
      </c>
    </row>
    <row r="2506" spans="1:4">
      <c r="A2506" s="18">
        <v>981</v>
      </c>
      <c r="B2506" s="54" t="s">
        <v>737</v>
      </c>
      <c r="C2506" s="18" t="str">
        <f>VLOOKUP(Table4[[#This Row],[iso_code]],iso_code!B:C,2,FALSE)</f>
        <v>ZMB</v>
      </c>
      <c r="D2506" s="18" t="str">
        <f>VLOOKUP(Table4[[#This Row],[iso_code]],iso_code!G:H,2,FALSE)</f>
        <v>Zambia</v>
      </c>
    </row>
    <row r="2507" spans="1:4">
      <c r="A2507" s="18">
        <v>982</v>
      </c>
      <c r="B2507" s="54" t="s">
        <v>1215</v>
      </c>
      <c r="C2507" s="18" t="str">
        <f>VLOOKUP(Table4[[#This Row],[iso_code]],iso_code!B:C,2,FALSE)</f>
        <v>NGA</v>
      </c>
      <c r="D2507" s="18" t="str">
        <f>VLOOKUP(Table4[[#This Row],[iso_code]],iso_code!G:H,2,FALSE)</f>
        <v>Nigeria</v>
      </c>
    </row>
    <row r="2508" spans="1:4">
      <c r="A2508" s="18">
        <v>983</v>
      </c>
      <c r="B2508" s="54" t="s">
        <v>194</v>
      </c>
      <c r="C2508" s="18" t="str">
        <f>VLOOKUP(Table4[[#This Row],[iso_code]],iso_code!B:C,2,FALSE)</f>
        <v>ETH</v>
      </c>
      <c r="D2508" s="18" t="str">
        <f>VLOOKUP(Table4[[#This Row],[iso_code]],iso_code!G:H,2,FALSE)</f>
        <v>Ethiopia</v>
      </c>
    </row>
    <row r="2509" spans="1:4">
      <c r="A2509" s="18">
        <v>984</v>
      </c>
      <c r="B2509" s="54" t="s">
        <v>2046</v>
      </c>
      <c r="C2509" s="18" t="str">
        <f>VLOOKUP(Table4[[#This Row],[iso_code]],iso_code!B:C,2,FALSE)</f>
        <v>SLE</v>
      </c>
      <c r="D2509" s="18" t="str">
        <f>VLOOKUP(Table4[[#This Row],[iso_code]],iso_code!G:H,2,FALSE)</f>
        <v>Sierra Leone</v>
      </c>
    </row>
    <row r="2510" spans="1:4">
      <c r="A2510" s="18">
        <v>985</v>
      </c>
      <c r="B2510" s="54" t="s">
        <v>1215</v>
      </c>
      <c r="C2510" s="18" t="str">
        <f>VLOOKUP(Table4[[#This Row],[iso_code]],iso_code!B:C,2,FALSE)</f>
        <v>NGA</v>
      </c>
      <c r="D2510" s="18" t="str">
        <f>VLOOKUP(Table4[[#This Row],[iso_code]],iso_code!G:H,2,FALSE)</f>
        <v>Nigeria</v>
      </c>
    </row>
    <row r="2511" spans="1:4">
      <c r="A2511" s="18">
        <v>986</v>
      </c>
      <c r="B2511" s="54" t="s">
        <v>194</v>
      </c>
      <c r="C2511" s="18" t="str">
        <f>VLOOKUP(Table4[[#This Row],[iso_code]],iso_code!B:C,2,FALSE)</f>
        <v>ETH</v>
      </c>
      <c r="D2511" s="18" t="str">
        <f>VLOOKUP(Table4[[#This Row],[iso_code]],iso_code!G:H,2,FALSE)</f>
        <v>Ethiopia</v>
      </c>
    </row>
    <row r="2512" spans="1:4">
      <c r="A2512" s="18">
        <v>987</v>
      </c>
      <c r="B2512" s="54" t="s">
        <v>840</v>
      </c>
      <c r="C2512" s="18" t="str">
        <f>VLOOKUP(Table4[[#This Row],[iso_code]],iso_code!B:C,2,FALSE)</f>
        <v>EGY</v>
      </c>
      <c r="D2512" s="18" t="str">
        <f>VLOOKUP(Table4[[#This Row],[iso_code]],iso_code!G:H,2,FALSE)</f>
        <v>Egypt</v>
      </c>
    </row>
    <row r="2513" spans="1:4">
      <c r="A2513" s="18">
        <v>988</v>
      </c>
      <c r="B2513" s="54" t="s">
        <v>1215</v>
      </c>
      <c r="C2513" s="18" t="str">
        <f>VLOOKUP(Table4[[#This Row],[iso_code]],iso_code!B:C,2,FALSE)</f>
        <v>NGA</v>
      </c>
      <c r="D2513" s="18" t="str">
        <f>VLOOKUP(Table4[[#This Row],[iso_code]],iso_code!G:H,2,FALSE)</f>
        <v>Nigeria</v>
      </c>
    </row>
    <row r="2514" spans="1:4">
      <c r="A2514" s="18">
        <v>989</v>
      </c>
      <c r="B2514" s="54" t="s">
        <v>1215</v>
      </c>
      <c r="C2514" s="18" t="str">
        <f>VLOOKUP(Table4[[#This Row],[iso_code]],iso_code!B:C,2,FALSE)</f>
        <v>NGA</v>
      </c>
      <c r="D2514" s="18" t="str">
        <f>VLOOKUP(Table4[[#This Row],[iso_code]],iso_code!G:H,2,FALSE)</f>
        <v>Nigeria</v>
      </c>
    </row>
    <row r="2515" spans="1:4">
      <c r="A2515" s="18">
        <v>990</v>
      </c>
      <c r="B2515" s="54" t="s">
        <v>250</v>
      </c>
      <c r="C2515" s="18" t="str">
        <f>VLOOKUP(Table4[[#This Row],[iso_code]],iso_code!B:C,2,FALSE)</f>
        <v>GHA</v>
      </c>
      <c r="D2515" s="18" t="str">
        <f>VLOOKUP(Table4[[#This Row],[iso_code]],iso_code!G:H,2,FALSE)</f>
        <v>Ghana</v>
      </c>
    </row>
    <row r="2516" spans="1:4">
      <c r="A2516" s="18">
        <v>991</v>
      </c>
      <c r="B2516" s="54" t="s">
        <v>608</v>
      </c>
      <c r="C2516" s="18" t="str">
        <f>VLOOKUP(Table4[[#This Row],[iso_code]],iso_code!B:C,2,FALSE)</f>
        <v>ZAF</v>
      </c>
      <c r="D2516" s="18" t="str">
        <f>VLOOKUP(Table4[[#This Row],[iso_code]],iso_code!G:H,2,FALSE)</f>
        <v>South Africa</v>
      </c>
    </row>
    <row r="2517" spans="1:4">
      <c r="A2517" s="18">
        <v>992</v>
      </c>
      <c r="B2517" s="54" t="s">
        <v>790</v>
      </c>
      <c r="C2517" s="18" t="str">
        <f>VLOOKUP(Table4[[#This Row],[iso_code]],iso_code!B:C,2,FALSE)</f>
        <v>DZA</v>
      </c>
      <c r="D2517" s="18" t="str">
        <f>VLOOKUP(Table4[[#This Row],[iso_code]],iso_code!G:H,2,FALSE)</f>
        <v>Algeria</v>
      </c>
    </row>
    <row r="2518" spans="1:4">
      <c r="A2518" s="18">
        <v>993</v>
      </c>
      <c r="B2518" s="54" t="s">
        <v>194</v>
      </c>
      <c r="C2518" s="18" t="str">
        <f>VLOOKUP(Table4[[#This Row],[iso_code]],iso_code!B:C,2,FALSE)</f>
        <v>ETH</v>
      </c>
      <c r="D2518" s="18" t="str">
        <f>VLOOKUP(Table4[[#This Row],[iso_code]],iso_code!G:H,2,FALSE)</f>
        <v>Ethiopia</v>
      </c>
    </row>
    <row r="2519" spans="1:4">
      <c r="A2519" s="18">
        <v>994</v>
      </c>
      <c r="B2519" s="54" t="s">
        <v>428</v>
      </c>
      <c r="C2519" s="18" t="str">
        <f>VLOOKUP(Table4[[#This Row],[iso_code]],iso_code!B:C,2,FALSE)</f>
        <v>KEN</v>
      </c>
      <c r="D2519" s="18" t="str">
        <f>VLOOKUP(Table4[[#This Row],[iso_code]],iso_code!G:H,2,FALSE)</f>
        <v>Kenya</v>
      </c>
    </row>
    <row r="2520" spans="1:4">
      <c r="A2520" s="18">
        <v>995</v>
      </c>
      <c r="B2520" s="54" t="s">
        <v>2145</v>
      </c>
      <c r="C2520" s="18" t="str">
        <f>VLOOKUP(Table4[[#This Row],[iso_code]],iso_code!B:C,2,FALSE)</f>
        <v>BFA</v>
      </c>
      <c r="D2520" s="18" t="str">
        <f>VLOOKUP(Table4[[#This Row],[iso_code]],iso_code!G:H,2,FALSE)</f>
        <v>Burkina Faso</v>
      </c>
    </row>
    <row r="2521" spans="1:4">
      <c r="A2521" s="18">
        <v>996</v>
      </c>
      <c r="B2521" s="54" t="s">
        <v>1215</v>
      </c>
      <c r="C2521" s="18" t="str">
        <f>VLOOKUP(Table4[[#This Row],[iso_code]],iso_code!B:C,2,FALSE)</f>
        <v>NGA</v>
      </c>
      <c r="D2521" s="18" t="str">
        <f>VLOOKUP(Table4[[#This Row],[iso_code]],iso_code!G:H,2,FALSE)</f>
        <v>Nigeria</v>
      </c>
    </row>
    <row r="2522" spans="1:4">
      <c r="A2522" s="18">
        <v>997</v>
      </c>
      <c r="B2522" s="54" t="s">
        <v>1215</v>
      </c>
      <c r="C2522" s="18" t="str">
        <f>VLOOKUP(Table4[[#This Row],[iso_code]],iso_code!B:C,2,FALSE)</f>
        <v>NGA</v>
      </c>
      <c r="D2522" s="18" t="str">
        <f>VLOOKUP(Table4[[#This Row],[iso_code]],iso_code!G:H,2,FALSE)</f>
        <v>Nigeria</v>
      </c>
    </row>
    <row r="2523" spans="1:4">
      <c r="A2523" s="18">
        <v>998</v>
      </c>
      <c r="B2523" s="54" t="s">
        <v>2145</v>
      </c>
      <c r="C2523" s="18" t="str">
        <f>VLOOKUP(Table4[[#This Row],[iso_code]],iso_code!B:C,2,FALSE)</f>
        <v>BFA</v>
      </c>
      <c r="D2523" s="18" t="str">
        <f>VLOOKUP(Table4[[#This Row],[iso_code]],iso_code!G:H,2,FALSE)</f>
        <v>Burkina Faso</v>
      </c>
    </row>
    <row r="2524" spans="1:4">
      <c r="A2524" s="18">
        <v>999</v>
      </c>
      <c r="B2524" s="54" t="s">
        <v>250</v>
      </c>
      <c r="C2524" s="18" t="str">
        <f>VLOOKUP(Table4[[#This Row],[iso_code]],iso_code!B:C,2,FALSE)</f>
        <v>GHA</v>
      </c>
      <c r="D2524" s="18" t="str">
        <f>VLOOKUP(Table4[[#This Row],[iso_code]],iso_code!G:H,2,FALSE)</f>
        <v>Ghana</v>
      </c>
    </row>
    <row r="2525" spans="1:4">
      <c r="A2525" s="18">
        <v>1000</v>
      </c>
      <c r="B2525" s="54" t="s">
        <v>250</v>
      </c>
      <c r="C2525" s="18" t="str">
        <f>VLOOKUP(Table4[[#This Row],[iso_code]],iso_code!B:C,2,FALSE)</f>
        <v>GHA</v>
      </c>
      <c r="D2525" s="18" t="str">
        <f>VLOOKUP(Table4[[#This Row],[iso_code]],iso_code!G:H,2,FALSE)</f>
        <v>Ghana</v>
      </c>
    </row>
    <row r="2526" spans="1:4">
      <c r="A2526" s="18">
        <v>1001</v>
      </c>
      <c r="B2526" s="54" t="s">
        <v>1215</v>
      </c>
      <c r="C2526" s="18" t="str">
        <f>VLOOKUP(Table4[[#This Row],[iso_code]],iso_code!B:C,2,FALSE)</f>
        <v>NGA</v>
      </c>
      <c r="D2526" s="18" t="str">
        <f>VLOOKUP(Table4[[#This Row],[iso_code]],iso_code!G:H,2,FALSE)</f>
        <v>Nigeria</v>
      </c>
    </row>
    <row r="2527" spans="1:4">
      <c r="A2527" s="18">
        <v>1002</v>
      </c>
      <c r="B2527" s="54" t="s">
        <v>509</v>
      </c>
      <c r="C2527" s="18" t="str">
        <f>VLOOKUP(Table4[[#This Row],[iso_code]],iso_code!B:C,2,FALSE)</f>
        <v>MAR</v>
      </c>
      <c r="D2527" s="18" t="str">
        <f>VLOOKUP(Table4[[#This Row],[iso_code]],iso_code!G:H,2,FALSE)</f>
        <v>Morocco</v>
      </c>
    </row>
    <row r="2528" spans="1:4">
      <c r="A2528" s="18">
        <v>1003</v>
      </c>
      <c r="B2528" s="54" t="s">
        <v>1215</v>
      </c>
      <c r="C2528" s="18" t="str">
        <f>VLOOKUP(Table4[[#This Row],[iso_code]],iso_code!B:C,2,FALSE)</f>
        <v>NGA</v>
      </c>
      <c r="D2528" s="18" t="str">
        <f>VLOOKUP(Table4[[#This Row],[iso_code]],iso_code!G:H,2,FALSE)</f>
        <v>Nigeria</v>
      </c>
    </row>
    <row r="2529" spans="1:4">
      <c r="A2529" s="18">
        <v>1004</v>
      </c>
      <c r="B2529" s="54" t="s">
        <v>1215</v>
      </c>
      <c r="C2529" s="18" t="str">
        <f>VLOOKUP(Table4[[#This Row],[iso_code]],iso_code!B:C,2,FALSE)</f>
        <v>NGA</v>
      </c>
      <c r="D2529" s="18" t="str">
        <f>VLOOKUP(Table4[[#This Row],[iso_code]],iso_code!G:H,2,FALSE)</f>
        <v>Nigeria</v>
      </c>
    </row>
    <row r="2530" spans="1:4">
      <c r="A2530" s="18">
        <v>1005</v>
      </c>
      <c r="B2530" s="54" t="s">
        <v>1215</v>
      </c>
      <c r="C2530" s="18" t="str">
        <f>VLOOKUP(Table4[[#This Row],[iso_code]],iso_code!B:C,2,FALSE)</f>
        <v>NGA</v>
      </c>
      <c r="D2530" s="18" t="str">
        <f>VLOOKUP(Table4[[#This Row],[iso_code]],iso_code!G:H,2,FALSE)</f>
        <v>Nigeria</v>
      </c>
    </row>
    <row r="2531" spans="1:4">
      <c r="A2531" s="18">
        <v>1006</v>
      </c>
      <c r="B2531" s="54" t="s">
        <v>250</v>
      </c>
      <c r="C2531" s="18" t="str">
        <f>VLOOKUP(Table4[[#This Row],[iso_code]],iso_code!B:C,2,FALSE)</f>
        <v>GHA</v>
      </c>
      <c r="D2531" s="18" t="str">
        <f>VLOOKUP(Table4[[#This Row],[iso_code]],iso_code!G:H,2,FALSE)</f>
        <v>Ghana</v>
      </c>
    </row>
    <row r="2532" spans="1:4">
      <c r="A2532" s="18">
        <v>1007</v>
      </c>
      <c r="B2532" s="54" t="s">
        <v>250</v>
      </c>
      <c r="C2532" s="18" t="str">
        <f>VLOOKUP(Table4[[#This Row],[iso_code]],iso_code!B:C,2,FALSE)</f>
        <v>GHA</v>
      </c>
      <c r="D2532" s="18" t="str">
        <f>VLOOKUP(Table4[[#This Row],[iso_code]],iso_code!G:H,2,FALSE)</f>
        <v>Ghana</v>
      </c>
    </row>
    <row r="2533" spans="1:4">
      <c r="A2533" s="18">
        <v>1008</v>
      </c>
      <c r="B2533" s="54" t="s">
        <v>250</v>
      </c>
      <c r="C2533" s="18" t="str">
        <f>VLOOKUP(Table4[[#This Row],[iso_code]],iso_code!B:C,2,FALSE)</f>
        <v>GHA</v>
      </c>
      <c r="D2533" s="18" t="str">
        <f>VLOOKUP(Table4[[#This Row],[iso_code]],iso_code!G:H,2,FALSE)</f>
        <v>Ghana</v>
      </c>
    </row>
    <row r="2534" spans="1:4">
      <c r="A2534" s="18">
        <v>1009</v>
      </c>
      <c r="B2534" s="54" t="s">
        <v>1787</v>
      </c>
      <c r="C2534" s="18" t="str">
        <f>VLOOKUP(Table4[[#This Row],[iso_code]],iso_code!B:C,2,FALSE)</f>
        <v>BWA</v>
      </c>
      <c r="D2534" s="18" t="str">
        <f>VLOOKUP(Table4[[#This Row],[iso_code]],iso_code!G:H,2,FALSE)</f>
        <v>Botswana</v>
      </c>
    </row>
    <row r="2535" spans="1:4">
      <c r="A2535" s="18">
        <v>1010</v>
      </c>
      <c r="B2535" s="54" t="s">
        <v>2165</v>
      </c>
      <c r="C2535" s="18" t="str">
        <f>VLOOKUP(Table4[[#This Row],[iso_code]],iso_code!B:C,2,FALSE)</f>
        <v>SOM</v>
      </c>
      <c r="D2535" s="18" t="str">
        <f>VLOOKUP(Table4[[#This Row],[iso_code]],iso_code!G:H,2,FALSE)</f>
        <v>Somalia</v>
      </c>
    </row>
    <row r="2536" spans="1:4">
      <c r="A2536" s="18">
        <v>1011</v>
      </c>
      <c r="B2536" s="54" t="s">
        <v>840</v>
      </c>
      <c r="C2536" s="18" t="str">
        <f>VLOOKUP(Table4[[#This Row],[iso_code]],iso_code!B:C,2,FALSE)</f>
        <v>EGY</v>
      </c>
      <c r="D2536" s="18" t="str">
        <f>VLOOKUP(Table4[[#This Row],[iso_code]],iso_code!G:H,2,FALSE)</f>
        <v>Egypt</v>
      </c>
    </row>
    <row r="2537" spans="1:4">
      <c r="A2537" s="18">
        <v>1012</v>
      </c>
      <c r="B2537" s="54" t="s">
        <v>608</v>
      </c>
      <c r="C2537" s="18" t="str">
        <f>VLOOKUP(Table4[[#This Row],[iso_code]],iso_code!B:C,2,FALSE)</f>
        <v>ZAF</v>
      </c>
      <c r="D2537" s="18" t="str">
        <f>VLOOKUP(Table4[[#This Row],[iso_code]],iso_code!G:H,2,FALSE)</f>
        <v>South Africa</v>
      </c>
    </row>
    <row r="2538" spans="1:4">
      <c r="A2538" s="18">
        <v>1013</v>
      </c>
      <c r="B2538" s="54" t="s">
        <v>194</v>
      </c>
      <c r="C2538" s="18" t="str">
        <f>VLOOKUP(Table4[[#This Row],[iso_code]],iso_code!B:C,2,FALSE)</f>
        <v>ETH</v>
      </c>
      <c r="D2538" s="18" t="str">
        <f>VLOOKUP(Table4[[#This Row],[iso_code]],iso_code!G:H,2,FALSE)</f>
        <v>Ethiopia</v>
      </c>
    </row>
    <row r="2539" spans="1:4">
      <c r="A2539" s="18">
        <v>1014</v>
      </c>
      <c r="B2539" s="54" t="s">
        <v>1944</v>
      </c>
      <c r="C2539" s="18" t="str">
        <f>VLOOKUP(Table4[[#This Row],[iso_code]],iso_code!B:C,2,FALSE)</f>
        <v>LBY</v>
      </c>
      <c r="D2539" s="18" t="str">
        <f>VLOOKUP(Table4[[#This Row],[iso_code]],iso_code!G:H,2,FALSE)</f>
        <v>Libya</v>
      </c>
    </row>
    <row r="2540" spans="1:4">
      <c r="A2540" s="18">
        <v>1015</v>
      </c>
      <c r="B2540" s="54" t="s">
        <v>1215</v>
      </c>
      <c r="C2540" s="18" t="str">
        <f>VLOOKUP(Table4[[#This Row],[iso_code]],iso_code!B:C,2,FALSE)</f>
        <v>NGA</v>
      </c>
      <c r="D2540" s="18" t="str">
        <f>VLOOKUP(Table4[[#This Row],[iso_code]],iso_code!G:H,2,FALSE)</f>
        <v>Nigeria</v>
      </c>
    </row>
    <row r="2541" spans="1:4">
      <c r="A2541" s="18">
        <v>1016</v>
      </c>
      <c r="B2541" s="54" t="s">
        <v>737</v>
      </c>
      <c r="C2541" s="18" t="str">
        <f>VLOOKUP(Table4[[#This Row],[iso_code]],iso_code!B:C,2,FALSE)</f>
        <v>ZMB</v>
      </c>
      <c r="D2541" s="18" t="str">
        <f>VLOOKUP(Table4[[#This Row],[iso_code]],iso_code!G:H,2,FALSE)</f>
        <v>Zambia</v>
      </c>
    </row>
    <row r="2542" spans="1:4">
      <c r="A2542" s="18">
        <v>1017</v>
      </c>
      <c r="B2542" s="54" t="s">
        <v>608</v>
      </c>
      <c r="C2542" s="18" t="str">
        <f>VLOOKUP(Table4[[#This Row],[iso_code]],iso_code!B:C,2,FALSE)</f>
        <v>ZAF</v>
      </c>
      <c r="D2542" s="18" t="str">
        <f>VLOOKUP(Table4[[#This Row],[iso_code]],iso_code!G:H,2,FALSE)</f>
        <v>South Africa</v>
      </c>
    </row>
    <row r="2543" spans="1:4">
      <c r="A2543" s="18">
        <v>1018</v>
      </c>
      <c r="B2543" s="54" t="s">
        <v>194</v>
      </c>
      <c r="C2543" s="18" t="str">
        <f>VLOOKUP(Table4[[#This Row],[iso_code]],iso_code!B:C,2,FALSE)</f>
        <v>ETH</v>
      </c>
      <c r="D2543" s="18" t="str">
        <f>VLOOKUP(Table4[[#This Row],[iso_code]],iso_code!G:H,2,FALSE)</f>
        <v>Ethiopia</v>
      </c>
    </row>
    <row r="2544" spans="1:4">
      <c r="A2544" s="18">
        <v>1019</v>
      </c>
      <c r="B2544" s="54" t="s">
        <v>1215</v>
      </c>
      <c r="C2544" s="18" t="str">
        <f>VLOOKUP(Table4[[#This Row],[iso_code]],iso_code!B:C,2,FALSE)</f>
        <v>NGA</v>
      </c>
      <c r="D2544" s="18" t="str">
        <f>VLOOKUP(Table4[[#This Row],[iso_code]],iso_code!G:H,2,FALSE)</f>
        <v>Nigeria</v>
      </c>
    </row>
    <row r="2545" spans="1:4">
      <c r="A2545" s="18">
        <v>1020</v>
      </c>
      <c r="B2545" s="54" t="s">
        <v>840</v>
      </c>
      <c r="C2545" s="18" t="str">
        <f>VLOOKUP(Table4[[#This Row],[iso_code]],iso_code!B:C,2,FALSE)</f>
        <v>EGY</v>
      </c>
      <c r="D2545" s="18" t="str">
        <f>VLOOKUP(Table4[[#This Row],[iso_code]],iso_code!G:H,2,FALSE)</f>
        <v>Egypt</v>
      </c>
    </row>
    <row r="2546" spans="1:4">
      <c r="A2546" s="18">
        <v>1021</v>
      </c>
      <c r="B2546" s="54" t="s">
        <v>509</v>
      </c>
      <c r="C2546" s="18" t="str">
        <f>VLOOKUP(Table4[[#This Row],[iso_code]],iso_code!B:C,2,FALSE)</f>
        <v>MAR</v>
      </c>
      <c r="D2546" s="18" t="str">
        <f>VLOOKUP(Table4[[#This Row],[iso_code]],iso_code!G:H,2,FALSE)</f>
        <v>Morocco</v>
      </c>
    </row>
    <row r="2547" spans="1:4">
      <c r="A2547" s="18">
        <v>1022</v>
      </c>
      <c r="B2547" s="54" t="s">
        <v>1443</v>
      </c>
      <c r="C2547" s="18" t="str">
        <f>VLOOKUP(Table4[[#This Row],[iso_code]],iso_code!B:C,2,FALSE)</f>
        <v>UGA</v>
      </c>
      <c r="D2547" s="18" t="str">
        <f>VLOOKUP(Table4[[#This Row],[iso_code]],iso_code!G:H,2,FALSE)</f>
        <v>Uganda</v>
      </c>
    </row>
    <row r="2548" spans="1:4">
      <c r="A2548" s="18">
        <v>1023</v>
      </c>
      <c r="B2548" s="54" t="s">
        <v>1215</v>
      </c>
      <c r="C2548" s="18" t="str">
        <f>VLOOKUP(Table4[[#This Row],[iso_code]],iso_code!B:C,2,FALSE)</f>
        <v>NGA</v>
      </c>
      <c r="D2548" s="18" t="str">
        <f>VLOOKUP(Table4[[#This Row],[iso_code]],iso_code!G:H,2,FALSE)</f>
        <v>Nigeria</v>
      </c>
    </row>
    <row r="2549" spans="1:4">
      <c r="A2549" s="18">
        <v>1024</v>
      </c>
      <c r="B2549" s="54" t="s">
        <v>194</v>
      </c>
      <c r="C2549" s="18" t="str">
        <f>VLOOKUP(Table4[[#This Row],[iso_code]],iso_code!B:C,2,FALSE)</f>
        <v>ETH</v>
      </c>
      <c r="D2549" s="18" t="str">
        <f>VLOOKUP(Table4[[#This Row],[iso_code]],iso_code!G:H,2,FALSE)</f>
        <v>Ethiopia</v>
      </c>
    </row>
    <row r="2550" spans="1:4">
      <c r="A2550" s="18">
        <v>1025</v>
      </c>
      <c r="B2550" s="54" t="s">
        <v>840</v>
      </c>
      <c r="C2550" s="18" t="str">
        <f>VLOOKUP(Table4[[#This Row],[iso_code]],iso_code!B:C,2,FALSE)</f>
        <v>EGY</v>
      </c>
      <c r="D2550" s="18" t="str">
        <f>VLOOKUP(Table4[[#This Row],[iso_code]],iso_code!G:H,2,FALSE)</f>
        <v>Egypt</v>
      </c>
    </row>
    <row r="2551" spans="1:4">
      <c r="A2551" s="18">
        <v>1026</v>
      </c>
      <c r="B2551" s="54" t="s">
        <v>2145</v>
      </c>
      <c r="C2551" s="18" t="str">
        <f>VLOOKUP(Table4[[#This Row],[iso_code]],iso_code!B:C,2,FALSE)</f>
        <v>BFA</v>
      </c>
      <c r="D2551" s="18" t="str">
        <f>VLOOKUP(Table4[[#This Row],[iso_code]],iso_code!G:H,2,FALSE)</f>
        <v>Burkina Faso</v>
      </c>
    </row>
    <row r="2552" spans="1:4">
      <c r="A2552" s="18">
        <v>1027</v>
      </c>
      <c r="B2552" s="54" t="s">
        <v>509</v>
      </c>
      <c r="C2552" s="18" t="str">
        <f>VLOOKUP(Table4[[#This Row],[iso_code]],iso_code!B:C,2,FALSE)</f>
        <v>MAR</v>
      </c>
      <c r="D2552" s="18" t="str">
        <f>VLOOKUP(Table4[[#This Row],[iso_code]],iso_code!G:H,2,FALSE)</f>
        <v>Morocco</v>
      </c>
    </row>
    <row r="2553" spans="1:4">
      <c r="A2553" s="18">
        <v>1028</v>
      </c>
      <c r="B2553" s="54" t="s">
        <v>2144</v>
      </c>
      <c r="C2553" s="18" t="str">
        <f>VLOOKUP(Table4[[#This Row],[iso_code]],iso_code!B:C,2,FALSE)</f>
        <v>BEN</v>
      </c>
      <c r="D2553" s="18" t="str">
        <f>VLOOKUP(Table4[[#This Row],[iso_code]],iso_code!G:H,2,FALSE)</f>
        <v>Benin</v>
      </c>
    </row>
    <row r="2554" spans="1:4">
      <c r="A2554" s="18">
        <v>1029</v>
      </c>
      <c r="B2554" s="54" t="s">
        <v>509</v>
      </c>
      <c r="C2554" s="18" t="str">
        <f>VLOOKUP(Table4[[#This Row],[iso_code]],iso_code!B:C,2,FALSE)</f>
        <v>MAR</v>
      </c>
      <c r="D2554" s="18" t="str">
        <f>VLOOKUP(Table4[[#This Row],[iso_code]],iso_code!G:H,2,FALSE)</f>
        <v>Morocco</v>
      </c>
    </row>
    <row r="2555" spans="1:4">
      <c r="A2555" s="18">
        <v>1030</v>
      </c>
      <c r="B2555" s="54" t="s">
        <v>2162</v>
      </c>
      <c r="C2555" s="18" t="str">
        <f>VLOOKUP(Table4[[#This Row],[iso_code]],iso_code!B:C,2,FALSE)</f>
        <v>RWA</v>
      </c>
      <c r="D2555" s="18" t="str">
        <f>VLOOKUP(Table4[[#This Row],[iso_code]],iso_code!G:H,2,FALSE)</f>
        <v>Rwanda</v>
      </c>
    </row>
    <row r="2556" spans="1:4">
      <c r="A2556" s="18">
        <v>1031</v>
      </c>
      <c r="B2556" s="54" t="s">
        <v>250</v>
      </c>
      <c r="C2556" s="18" t="str">
        <f>VLOOKUP(Table4[[#This Row],[iso_code]],iso_code!B:C,2,FALSE)</f>
        <v>GHA</v>
      </c>
      <c r="D2556" s="18" t="str">
        <f>VLOOKUP(Table4[[#This Row],[iso_code]],iso_code!G:H,2,FALSE)</f>
        <v>Ghana</v>
      </c>
    </row>
    <row r="2557" spans="1:4">
      <c r="A2557" s="18">
        <v>1032</v>
      </c>
      <c r="B2557" s="54" t="s">
        <v>2144</v>
      </c>
      <c r="C2557" s="18" t="str">
        <f>VLOOKUP(Table4[[#This Row],[iso_code]],iso_code!B:C,2,FALSE)</f>
        <v>BEN</v>
      </c>
      <c r="D2557" s="18" t="str">
        <f>VLOOKUP(Table4[[#This Row],[iso_code]],iso_code!G:H,2,FALSE)</f>
        <v>Benin</v>
      </c>
    </row>
    <row r="2558" spans="1:4">
      <c r="A2558" s="18">
        <v>1032</v>
      </c>
      <c r="B2558" s="54" t="s">
        <v>2145</v>
      </c>
      <c r="C2558" s="18" t="str">
        <f>VLOOKUP(Table4[[#This Row],[iso_code]],iso_code!B:C,2,FALSE)</f>
        <v>BFA</v>
      </c>
      <c r="D2558" s="18" t="str">
        <f>VLOOKUP(Table4[[#This Row],[iso_code]],iso_code!G:H,2,FALSE)</f>
        <v>Burkina Faso</v>
      </c>
    </row>
    <row r="2559" spans="1:4">
      <c r="A2559" s="18">
        <v>1032</v>
      </c>
      <c r="B2559" s="54" t="s">
        <v>2146</v>
      </c>
      <c r="C2559" s="18" t="str">
        <f>VLOOKUP(Table4[[#This Row],[iso_code]],iso_code!B:C,2,FALSE)</f>
        <v>BDI</v>
      </c>
      <c r="D2559" s="18" t="str">
        <f>VLOOKUP(Table4[[#This Row],[iso_code]],iso_code!G:H,2,FALSE)</f>
        <v>Burundi</v>
      </c>
    </row>
    <row r="2560" spans="1:4">
      <c r="A2560" s="18">
        <v>1032</v>
      </c>
      <c r="B2560" s="54" t="s">
        <v>285</v>
      </c>
      <c r="C2560" s="18" t="str">
        <f>VLOOKUP(Table4[[#This Row],[iso_code]],iso_code!B:C,2,FALSE)</f>
        <v>CMR</v>
      </c>
      <c r="D2560" s="18" t="str">
        <f>VLOOKUP(Table4[[#This Row],[iso_code]],iso_code!G:H,2,FALSE)</f>
        <v>Cameroon</v>
      </c>
    </row>
    <row r="2561" spans="1:4">
      <c r="A2561" s="18">
        <v>1032</v>
      </c>
      <c r="B2561" s="54" t="s">
        <v>1632</v>
      </c>
      <c r="C2561" s="18" t="str">
        <f>VLOOKUP(Table4[[#This Row],[iso_code]],iso_code!B:C,2,FALSE)</f>
        <v>CAF</v>
      </c>
      <c r="D2561" s="18" t="str">
        <f>VLOOKUP(Table4[[#This Row],[iso_code]],iso_code!G:H,2,FALSE)</f>
        <v>Central African Republic (the)</v>
      </c>
    </row>
    <row r="2562" spans="1:4">
      <c r="A2562" s="18">
        <v>1032</v>
      </c>
      <c r="B2562" s="54" t="s">
        <v>2149</v>
      </c>
      <c r="C2562" s="18" t="str">
        <f>VLOOKUP(Table4[[#This Row],[iso_code]],iso_code!B:C,2,FALSE)</f>
        <v>COG</v>
      </c>
      <c r="D2562" s="18" t="str">
        <f>VLOOKUP(Table4[[#This Row],[iso_code]],iso_code!G:H,2,FALSE)</f>
        <v>Congo (the)</v>
      </c>
    </row>
    <row r="2563" spans="1:4">
      <c r="A2563" s="18">
        <v>1032</v>
      </c>
      <c r="B2563" s="54" t="s">
        <v>2157</v>
      </c>
      <c r="C2563" s="18" t="str">
        <f>VLOOKUP(Table4[[#This Row],[iso_code]],iso_code!B:C,2,FALSE)</f>
        <v>CIV</v>
      </c>
      <c r="D2563" s="18" t="str">
        <f>VLOOKUP(Table4[[#This Row],[iso_code]],iso_code!G:H,2,FALSE)</f>
        <v>Côte d'Ivoire</v>
      </c>
    </row>
    <row r="2564" spans="1:4">
      <c r="A2564" s="18">
        <v>1032</v>
      </c>
      <c r="B2564" s="54" t="s">
        <v>2153</v>
      </c>
      <c r="C2564" s="18" t="str">
        <f>VLOOKUP(Table4[[#This Row],[iso_code]],iso_code!B:C,2,FALSE)</f>
        <v>GAB</v>
      </c>
      <c r="D2564" s="18" t="str">
        <f>VLOOKUP(Table4[[#This Row],[iso_code]],iso_code!G:H,2,FALSE)</f>
        <v>Gabon</v>
      </c>
    </row>
    <row r="2565" spans="1:4">
      <c r="A2565" s="18">
        <v>1032</v>
      </c>
      <c r="B2565" s="54" t="s">
        <v>2155</v>
      </c>
      <c r="C2565" s="18" t="str">
        <f>VLOOKUP(Table4[[#This Row],[iso_code]],iso_code!B:C,2,FALSE)</f>
        <v>GIN</v>
      </c>
      <c r="D2565" s="18" t="str">
        <f>VLOOKUP(Table4[[#This Row],[iso_code]],iso_code!G:H,2,FALSE)</f>
        <v>Guinea</v>
      </c>
    </row>
    <row r="2566" spans="1:4">
      <c r="A2566" s="18">
        <v>1032</v>
      </c>
      <c r="B2566" s="54" t="s">
        <v>2156</v>
      </c>
      <c r="C2566" s="18" t="str">
        <f>VLOOKUP(Table4[[#This Row],[iso_code]],iso_code!B:C,2,FALSE)</f>
        <v>GNB</v>
      </c>
      <c r="D2566" s="18" t="str">
        <f>VLOOKUP(Table4[[#This Row],[iso_code]],iso_code!G:H,2,FALSE)</f>
        <v>Guinea-Bissau</v>
      </c>
    </row>
    <row r="2567" spans="1:4">
      <c r="A2567" s="18">
        <v>1032</v>
      </c>
      <c r="B2567" s="54" t="s">
        <v>2151</v>
      </c>
      <c r="C2567" s="18" t="str">
        <f>VLOOKUP(Table4[[#This Row],[iso_code]],iso_code!B:C,2,FALSE)</f>
        <v>GNQ</v>
      </c>
      <c r="D2567" s="18" t="str">
        <f>VLOOKUP(Table4[[#This Row],[iso_code]],iso_code!G:H,2,FALSE)</f>
        <v>Equatorial Guinea</v>
      </c>
    </row>
    <row r="2568" spans="1:4">
      <c r="A2568" s="18">
        <v>1032</v>
      </c>
      <c r="B2568" s="54" t="s">
        <v>2160</v>
      </c>
      <c r="C2568" s="18" t="str">
        <f>VLOOKUP(Table4[[#This Row],[iso_code]],iso_code!B:C,2,FALSE)</f>
        <v>MDG</v>
      </c>
      <c r="D2568" s="18" t="str">
        <f>VLOOKUP(Table4[[#This Row],[iso_code]],iso_code!G:H,2,FALSE)</f>
        <v>Madagascar</v>
      </c>
    </row>
    <row r="2569" spans="1:4">
      <c r="A2569" s="18">
        <v>1032</v>
      </c>
      <c r="B2569" s="54" t="s">
        <v>2161</v>
      </c>
      <c r="C2569" s="18" t="str">
        <f>VLOOKUP(Table4[[#This Row],[iso_code]],iso_code!B:C,2,FALSE)</f>
        <v>MLI</v>
      </c>
      <c r="D2569" s="18" t="str">
        <f>VLOOKUP(Table4[[#This Row],[iso_code]],iso_code!G:H,2,FALSE)</f>
        <v>Mali</v>
      </c>
    </row>
    <row r="2570" spans="1:4">
      <c r="A2570" s="18">
        <v>1032</v>
      </c>
      <c r="B2570" s="54" t="s">
        <v>988</v>
      </c>
      <c r="C2570" s="18" t="str">
        <f>VLOOKUP(Table4[[#This Row],[iso_code]],iso_code!B:C,2,FALSE)</f>
        <v>NER</v>
      </c>
      <c r="D2570" s="18" t="str">
        <f>VLOOKUP(Table4[[#This Row],[iso_code]],iso_code!G:H,2,FALSE)</f>
        <v>Niger (the)</v>
      </c>
    </row>
    <row r="2571" spans="1:4">
      <c r="A2571" s="18">
        <v>1032</v>
      </c>
      <c r="B2571" s="54" t="s">
        <v>1976</v>
      </c>
      <c r="C2571" s="18" t="str">
        <f>VLOOKUP(Table4[[#This Row],[iso_code]],iso_code!B:C,2,FALSE)</f>
        <v>COD</v>
      </c>
      <c r="D2571" s="18" t="str">
        <f>VLOOKUP(Table4[[#This Row],[iso_code]],iso_code!G:H,2,FALSE)</f>
        <v>Congo (the Democratic Republic of the)</v>
      </c>
    </row>
    <row r="2572" spans="1:4">
      <c r="A2572" s="18">
        <v>1032</v>
      </c>
      <c r="B2572" s="54" t="s">
        <v>2162</v>
      </c>
      <c r="C2572" s="18" t="str">
        <f>VLOOKUP(Table4[[#This Row],[iso_code]],iso_code!B:C,2,FALSE)</f>
        <v>RWA</v>
      </c>
      <c r="D2572" s="18" t="str">
        <f>VLOOKUP(Table4[[#This Row],[iso_code]],iso_code!G:H,2,FALSE)</f>
        <v>Rwanda</v>
      </c>
    </row>
    <row r="2573" spans="1:4">
      <c r="A2573" s="18">
        <v>1032</v>
      </c>
      <c r="B2573" s="54" t="s">
        <v>1657</v>
      </c>
      <c r="C2573" s="18" t="str">
        <f>VLOOKUP(Table4[[#This Row],[iso_code]],iso_code!B:C,2,FALSE)</f>
        <v>SEN</v>
      </c>
      <c r="D2573" s="18" t="str">
        <f>VLOOKUP(Table4[[#This Row],[iso_code]],iso_code!G:H,2,FALSE)</f>
        <v>Senegal</v>
      </c>
    </row>
    <row r="2574" spans="1:4">
      <c r="A2574" s="18">
        <v>1032</v>
      </c>
      <c r="B2574" s="54" t="s">
        <v>2147</v>
      </c>
      <c r="C2574" s="18" t="str">
        <f>VLOOKUP(Table4[[#This Row],[iso_code]],iso_code!B:C,2,FALSE)</f>
        <v>TCD</v>
      </c>
      <c r="D2574" s="18" t="str">
        <f>VLOOKUP(Table4[[#This Row],[iso_code]],iso_code!G:H,2,FALSE)</f>
        <v>Chad</v>
      </c>
    </row>
    <row r="2575" spans="1:4">
      <c r="A2575" s="18">
        <v>1032</v>
      </c>
      <c r="B2575" s="54" t="s">
        <v>1968</v>
      </c>
      <c r="C2575" s="18" t="str">
        <f>VLOOKUP(Table4[[#This Row],[iso_code]],iso_code!B:C,2,FALSE)</f>
        <v>TGO</v>
      </c>
      <c r="D2575" s="18" t="str">
        <f>VLOOKUP(Table4[[#This Row],[iso_code]],iso_code!G:H,2,FALSE)</f>
        <v>Togo</v>
      </c>
    </row>
    <row r="2576" spans="1:4">
      <c r="A2576" s="18">
        <v>1033</v>
      </c>
      <c r="B2576" s="54" t="s">
        <v>840</v>
      </c>
      <c r="C2576" s="18" t="str">
        <f>VLOOKUP(Table4[[#This Row],[iso_code]],iso_code!B:C,2,FALSE)</f>
        <v>EGY</v>
      </c>
      <c r="D2576" s="18" t="str">
        <f>VLOOKUP(Table4[[#This Row],[iso_code]],iso_code!G:H,2,FALSE)</f>
        <v>Egypt</v>
      </c>
    </row>
    <row r="2577" spans="1:4">
      <c r="A2577" s="18">
        <v>1034</v>
      </c>
      <c r="B2577" s="54" t="s">
        <v>509</v>
      </c>
      <c r="C2577" s="18" t="str">
        <f>VLOOKUP(Table4[[#This Row],[iso_code]],iso_code!B:C,2,FALSE)</f>
        <v>MAR</v>
      </c>
      <c r="D2577" s="18" t="str">
        <f>VLOOKUP(Table4[[#This Row],[iso_code]],iso_code!G:H,2,FALSE)</f>
        <v>Morocco</v>
      </c>
    </row>
    <row r="2578" spans="1:4">
      <c r="A2578" s="18">
        <v>1035</v>
      </c>
      <c r="B2578" s="54" t="s">
        <v>2162</v>
      </c>
      <c r="C2578" s="18" t="str">
        <f>VLOOKUP(Table4[[#This Row],[iso_code]],iso_code!B:C,2,FALSE)</f>
        <v>RWA</v>
      </c>
      <c r="D2578" s="18" t="str">
        <f>VLOOKUP(Table4[[#This Row],[iso_code]],iso_code!G:H,2,FALSE)</f>
        <v>Rwanda</v>
      </c>
    </row>
    <row r="2579" spans="1:4">
      <c r="A2579" s="18">
        <v>1036</v>
      </c>
      <c r="B2579" s="54" t="s">
        <v>840</v>
      </c>
      <c r="C2579" s="18" t="str">
        <f>VLOOKUP(Table4[[#This Row],[iso_code]],iso_code!B:C,2,FALSE)</f>
        <v>EGY</v>
      </c>
      <c r="D2579" s="18" t="str">
        <f>VLOOKUP(Table4[[#This Row],[iso_code]],iso_code!G:H,2,FALSE)</f>
        <v>Egypt</v>
      </c>
    </row>
    <row r="2580" spans="1:4">
      <c r="A2580" s="18">
        <v>1037</v>
      </c>
      <c r="B2580" s="54" t="s">
        <v>935</v>
      </c>
      <c r="C2580" s="18" t="str">
        <f>VLOOKUP(Table4[[#This Row],[iso_code]],iso_code!B:C,2,FALSE)</f>
        <v>TUN</v>
      </c>
      <c r="D2580" s="18" t="str">
        <f>VLOOKUP(Table4[[#This Row],[iso_code]],iso_code!G:H,2,FALSE)</f>
        <v>Tunisia</v>
      </c>
    </row>
    <row r="2581" spans="1:4">
      <c r="A2581" s="18">
        <v>1038</v>
      </c>
      <c r="B2581" s="54" t="s">
        <v>285</v>
      </c>
      <c r="C2581" s="18" t="str">
        <f>VLOOKUP(Table4[[#This Row],[iso_code]],iso_code!B:C,2,FALSE)</f>
        <v>CMR</v>
      </c>
      <c r="D2581" s="18" t="str">
        <f>VLOOKUP(Table4[[#This Row],[iso_code]],iso_code!G:H,2,FALSE)</f>
        <v>Cameroon</v>
      </c>
    </row>
    <row r="2582" spans="1:4">
      <c r="A2582" s="18">
        <v>1039</v>
      </c>
      <c r="B2582" s="54" t="s">
        <v>1215</v>
      </c>
      <c r="C2582" s="18" t="str">
        <f>VLOOKUP(Table4[[#This Row],[iso_code]],iso_code!B:C,2,FALSE)</f>
        <v>NGA</v>
      </c>
      <c r="D2582" s="18" t="str">
        <f>VLOOKUP(Table4[[#This Row],[iso_code]],iso_code!G:H,2,FALSE)</f>
        <v>Nigeria</v>
      </c>
    </row>
    <row r="2583" spans="1:4">
      <c r="A2583" s="18">
        <v>1040</v>
      </c>
      <c r="B2583" s="54" t="s">
        <v>790</v>
      </c>
      <c r="C2583" s="18" t="str">
        <f>VLOOKUP(Table4[[#This Row],[iso_code]],iso_code!B:C,2,FALSE)</f>
        <v>DZA</v>
      </c>
      <c r="D2583" s="18" t="str">
        <f>VLOOKUP(Table4[[#This Row],[iso_code]],iso_code!G:H,2,FALSE)</f>
        <v>Algeria</v>
      </c>
    </row>
    <row r="2584" spans="1:4">
      <c r="A2584" s="18">
        <v>1041</v>
      </c>
      <c r="B2584" s="54" t="s">
        <v>509</v>
      </c>
      <c r="C2584" s="18" t="str">
        <f>VLOOKUP(Table4[[#This Row],[iso_code]],iso_code!B:C,2,FALSE)</f>
        <v>MAR</v>
      </c>
      <c r="D2584" s="18" t="str">
        <f>VLOOKUP(Table4[[#This Row],[iso_code]],iso_code!G:H,2,FALSE)</f>
        <v>Morocco</v>
      </c>
    </row>
    <row r="2585" spans="1:4">
      <c r="A2585" s="18">
        <v>1042</v>
      </c>
      <c r="B2585" s="54" t="s">
        <v>250</v>
      </c>
      <c r="C2585" s="18" t="str">
        <f>VLOOKUP(Table4[[#This Row],[iso_code]],iso_code!B:C,2,FALSE)</f>
        <v>GHA</v>
      </c>
      <c r="D2585" s="18" t="str">
        <f>VLOOKUP(Table4[[#This Row],[iso_code]],iso_code!G:H,2,FALSE)</f>
        <v>Ghana</v>
      </c>
    </row>
    <row r="2586" spans="1:4">
      <c r="A2586" s="18">
        <v>1043</v>
      </c>
      <c r="B2586" s="54" t="s">
        <v>285</v>
      </c>
      <c r="C2586" s="18" t="str">
        <f>VLOOKUP(Table4[[#This Row],[iso_code]],iso_code!B:C,2,FALSE)</f>
        <v>CMR</v>
      </c>
      <c r="D2586" s="18" t="str">
        <f>VLOOKUP(Table4[[#This Row],[iso_code]],iso_code!G:H,2,FALSE)</f>
        <v>Cameroon</v>
      </c>
    </row>
    <row r="2587" spans="1:4">
      <c r="A2587" s="18">
        <v>1044</v>
      </c>
      <c r="B2587" s="54" t="s">
        <v>2165</v>
      </c>
      <c r="C2587" s="18" t="str">
        <f>VLOOKUP(Table4[[#This Row],[iso_code]],iso_code!B:C,2,FALSE)</f>
        <v>SOM</v>
      </c>
      <c r="D2587" s="18" t="str">
        <f>VLOOKUP(Table4[[#This Row],[iso_code]],iso_code!G:H,2,FALSE)</f>
        <v>Somalia</v>
      </c>
    </row>
    <row r="2588" spans="1:4">
      <c r="A2588" s="18">
        <v>1045</v>
      </c>
      <c r="B2588" s="54" t="s">
        <v>790</v>
      </c>
      <c r="C2588" s="18" t="str">
        <f>VLOOKUP(Table4[[#This Row],[iso_code]],iso_code!B:C,2,FALSE)</f>
        <v>DZA</v>
      </c>
      <c r="D2588" s="18" t="str">
        <f>VLOOKUP(Table4[[#This Row],[iso_code]],iso_code!G:H,2,FALSE)</f>
        <v>Algeria</v>
      </c>
    </row>
    <row r="2589" spans="1:4">
      <c r="A2589" s="18">
        <v>1046</v>
      </c>
      <c r="B2589" s="54" t="s">
        <v>428</v>
      </c>
      <c r="C2589" s="18" t="str">
        <f>VLOOKUP(Table4[[#This Row],[iso_code]],iso_code!B:C,2,FALSE)</f>
        <v>KEN</v>
      </c>
      <c r="D2589" s="18" t="str">
        <f>VLOOKUP(Table4[[#This Row],[iso_code]],iso_code!G:H,2,FALSE)</f>
        <v>Kenya</v>
      </c>
    </row>
    <row r="2590" spans="1:4">
      <c r="A2590" s="18">
        <v>1047</v>
      </c>
      <c r="B2590" s="54" t="s">
        <v>1147</v>
      </c>
      <c r="C2590" s="18" t="str">
        <f>VLOOKUP(Table4[[#This Row],[iso_code]],iso_code!B:C,2,FALSE)</f>
        <v>MWI</v>
      </c>
      <c r="D2590" s="18" t="str">
        <f>VLOOKUP(Table4[[#This Row],[iso_code]],iso_code!G:H,2,FALSE)</f>
        <v>Malawi</v>
      </c>
    </row>
    <row r="2591" spans="1:4">
      <c r="A2591" s="18">
        <v>1048</v>
      </c>
      <c r="B2591" s="54" t="s">
        <v>194</v>
      </c>
      <c r="C2591" s="18" t="str">
        <f>VLOOKUP(Table4[[#This Row],[iso_code]],iso_code!B:C,2,FALSE)</f>
        <v>ETH</v>
      </c>
      <c r="D2591" s="18" t="str">
        <f>VLOOKUP(Table4[[#This Row],[iso_code]],iso_code!G:H,2,FALSE)</f>
        <v>Ethiopia</v>
      </c>
    </row>
    <row r="2592" spans="1:4">
      <c r="A2592" s="18">
        <v>1049</v>
      </c>
      <c r="B2592" s="54" t="s">
        <v>1215</v>
      </c>
      <c r="C2592" s="18" t="str">
        <f>VLOOKUP(Table4[[#This Row],[iso_code]],iso_code!B:C,2,FALSE)</f>
        <v>NGA</v>
      </c>
      <c r="D2592" s="18" t="str">
        <f>VLOOKUP(Table4[[#This Row],[iso_code]],iso_code!G:H,2,FALSE)</f>
        <v>Nigeria</v>
      </c>
    </row>
    <row r="2593" spans="1:4">
      <c r="A2593" s="18">
        <v>1050</v>
      </c>
      <c r="B2593" s="54" t="s">
        <v>1215</v>
      </c>
      <c r="C2593" s="18" t="str">
        <f>VLOOKUP(Table4[[#This Row],[iso_code]],iso_code!B:C,2,FALSE)</f>
        <v>NGA</v>
      </c>
      <c r="D2593" s="18" t="str">
        <f>VLOOKUP(Table4[[#This Row],[iso_code]],iso_code!G:H,2,FALSE)</f>
        <v>Nigeria</v>
      </c>
    </row>
    <row r="2594" spans="1:4">
      <c r="A2594" s="18">
        <v>1051</v>
      </c>
      <c r="B2594" s="54" t="s">
        <v>608</v>
      </c>
      <c r="C2594" s="18" t="str">
        <f>VLOOKUP(Table4[[#This Row],[iso_code]],iso_code!B:C,2,FALSE)</f>
        <v>ZAF</v>
      </c>
      <c r="D2594" s="18" t="str">
        <f>VLOOKUP(Table4[[#This Row],[iso_code]],iso_code!G:H,2,FALSE)</f>
        <v>South Africa</v>
      </c>
    </row>
    <row r="2595" spans="1:4">
      <c r="A2595" s="18">
        <v>1052</v>
      </c>
      <c r="B2595" s="54" t="s">
        <v>194</v>
      </c>
      <c r="C2595" s="18" t="str">
        <f>VLOOKUP(Table4[[#This Row],[iso_code]],iso_code!B:C,2,FALSE)</f>
        <v>ETH</v>
      </c>
      <c r="D2595" s="18" t="str">
        <f>VLOOKUP(Table4[[#This Row],[iso_code]],iso_code!G:H,2,FALSE)</f>
        <v>Ethiopia</v>
      </c>
    </row>
    <row r="2596" spans="1:4">
      <c r="A2596" s="18">
        <v>1053</v>
      </c>
      <c r="B2596" s="54" t="s">
        <v>285</v>
      </c>
      <c r="C2596" s="18" t="str">
        <f>VLOOKUP(Table4[[#This Row],[iso_code]],iso_code!B:C,2,FALSE)</f>
        <v>CMR</v>
      </c>
      <c r="D2596" s="18" t="str">
        <f>VLOOKUP(Table4[[#This Row],[iso_code]],iso_code!G:H,2,FALSE)</f>
        <v>Cameroon</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45802A-9AB6-4360-BE20-7446A3673735}">
  <sheetPr codeName="Feuil6">
    <tabColor rgb="FF00B050"/>
  </sheetPr>
  <dimension ref="A1:B1190"/>
  <sheetViews>
    <sheetView topLeftCell="A834" workbookViewId="0">
      <selection activeCell="W863" sqref="W863"/>
    </sheetView>
  </sheetViews>
  <sheetFormatPr baseColWidth="10" defaultColWidth="9" defaultRowHeight="15"/>
  <cols>
    <col min="1" max="1" width="10.83203125" bestFit="1" customWidth="1"/>
    <col min="2" max="2" width="13.33203125" customWidth="1"/>
  </cols>
  <sheetData>
    <row r="1" spans="1:2">
      <c r="A1" t="s">
        <v>0</v>
      </c>
      <c r="B1" t="s">
        <v>2170</v>
      </c>
    </row>
    <row r="2" spans="1:2">
      <c r="A2">
        <v>1</v>
      </c>
      <c r="B2" t="s">
        <v>243</v>
      </c>
    </row>
    <row r="3" spans="1:2">
      <c r="A3">
        <v>1</v>
      </c>
      <c r="B3" t="s">
        <v>315</v>
      </c>
    </row>
    <row r="4" spans="1:2">
      <c r="A4">
        <v>1</v>
      </c>
      <c r="B4" t="s">
        <v>266</v>
      </c>
    </row>
    <row r="5" spans="1:2">
      <c r="A5">
        <v>1</v>
      </c>
      <c r="B5" t="s">
        <v>279</v>
      </c>
    </row>
    <row r="6" spans="1:2">
      <c r="A6">
        <v>1</v>
      </c>
      <c r="B6" t="s">
        <v>218</v>
      </c>
    </row>
    <row r="7" spans="1:2">
      <c r="A7">
        <v>2</v>
      </c>
      <c r="B7" t="s">
        <v>243</v>
      </c>
    </row>
    <row r="8" spans="1:2">
      <c r="A8">
        <v>2</v>
      </c>
      <c r="B8" t="s">
        <v>315</v>
      </c>
    </row>
    <row r="9" spans="1:2">
      <c r="A9">
        <v>2</v>
      </c>
      <c r="B9" t="s">
        <v>266</v>
      </c>
    </row>
    <row r="10" spans="1:2">
      <c r="A10">
        <v>2</v>
      </c>
      <c r="B10" t="s">
        <v>279</v>
      </c>
    </row>
    <row r="11" spans="1:2">
      <c r="A11">
        <v>2</v>
      </c>
      <c r="B11" t="s">
        <v>218</v>
      </c>
    </row>
    <row r="12" spans="1:2">
      <c r="A12">
        <v>3</v>
      </c>
      <c r="B12" t="s">
        <v>243</v>
      </c>
    </row>
    <row r="13" spans="1:2">
      <c r="A13">
        <v>3</v>
      </c>
      <c r="B13" t="s">
        <v>315</v>
      </c>
    </row>
    <row r="14" spans="1:2">
      <c r="A14">
        <v>3</v>
      </c>
      <c r="B14" t="s">
        <v>266</v>
      </c>
    </row>
    <row r="15" spans="1:2">
      <c r="A15">
        <v>3</v>
      </c>
      <c r="B15" t="s">
        <v>279</v>
      </c>
    </row>
    <row r="16" spans="1:2">
      <c r="A16">
        <v>3</v>
      </c>
      <c r="B16" t="s">
        <v>218</v>
      </c>
    </row>
    <row r="17" spans="1:2">
      <c r="A17">
        <v>4</v>
      </c>
      <c r="B17" t="s">
        <v>243</v>
      </c>
    </row>
    <row r="18" spans="1:2">
      <c r="A18">
        <v>4</v>
      </c>
      <c r="B18" t="s">
        <v>315</v>
      </c>
    </row>
    <row r="19" spans="1:2">
      <c r="A19">
        <v>4</v>
      </c>
      <c r="B19" t="s">
        <v>266</v>
      </c>
    </row>
    <row r="20" spans="1:2">
      <c r="A20">
        <v>4</v>
      </c>
      <c r="B20" t="s">
        <v>279</v>
      </c>
    </row>
    <row r="21" spans="1:2">
      <c r="A21">
        <v>4</v>
      </c>
      <c r="B21" t="s">
        <v>218</v>
      </c>
    </row>
    <row r="22" spans="1:2">
      <c r="A22">
        <v>5</v>
      </c>
      <c r="B22" t="s">
        <v>243</v>
      </c>
    </row>
    <row r="23" spans="1:2">
      <c r="A23">
        <v>5</v>
      </c>
      <c r="B23" t="s">
        <v>315</v>
      </c>
    </row>
    <row r="24" spans="1:2">
      <c r="A24">
        <v>5</v>
      </c>
      <c r="B24" t="s">
        <v>266</v>
      </c>
    </row>
    <row r="25" spans="1:2">
      <c r="A25">
        <v>5</v>
      </c>
      <c r="B25" t="s">
        <v>279</v>
      </c>
    </row>
    <row r="26" spans="1:2">
      <c r="A26">
        <v>5</v>
      </c>
      <c r="B26" t="s">
        <v>218</v>
      </c>
    </row>
    <row r="27" spans="1:2">
      <c r="A27">
        <v>6</v>
      </c>
      <c r="B27" t="s">
        <v>243</v>
      </c>
    </row>
    <row r="28" spans="1:2">
      <c r="A28">
        <v>6</v>
      </c>
      <c r="B28" t="s">
        <v>315</v>
      </c>
    </row>
    <row r="29" spans="1:2">
      <c r="A29">
        <v>6</v>
      </c>
      <c r="B29" t="s">
        <v>266</v>
      </c>
    </row>
    <row r="30" spans="1:2">
      <c r="A30">
        <v>6</v>
      </c>
      <c r="B30" t="s">
        <v>279</v>
      </c>
    </row>
    <row r="31" spans="1:2">
      <c r="A31">
        <v>6</v>
      </c>
      <c r="B31" t="s">
        <v>218</v>
      </c>
    </row>
    <row r="32" spans="1:2">
      <c r="A32">
        <v>7</v>
      </c>
      <c r="B32" t="s">
        <v>243</v>
      </c>
    </row>
    <row r="33" spans="1:2">
      <c r="A33">
        <v>7</v>
      </c>
      <c r="B33" t="s">
        <v>315</v>
      </c>
    </row>
    <row r="34" spans="1:2">
      <c r="A34">
        <v>7</v>
      </c>
      <c r="B34" t="s">
        <v>266</v>
      </c>
    </row>
    <row r="35" spans="1:2">
      <c r="A35">
        <v>7</v>
      </c>
      <c r="B35" t="s">
        <v>279</v>
      </c>
    </row>
    <row r="36" spans="1:2">
      <c r="A36">
        <v>7</v>
      </c>
      <c r="B36" t="s">
        <v>218</v>
      </c>
    </row>
    <row r="37" spans="1:2">
      <c r="A37">
        <v>8</v>
      </c>
      <c r="B37" t="s">
        <v>243</v>
      </c>
    </row>
    <row r="38" spans="1:2">
      <c r="A38">
        <v>8</v>
      </c>
      <c r="B38" t="s">
        <v>315</v>
      </c>
    </row>
    <row r="39" spans="1:2">
      <c r="A39">
        <v>8</v>
      </c>
      <c r="B39" t="s">
        <v>266</v>
      </c>
    </row>
    <row r="40" spans="1:2">
      <c r="A40">
        <v>8</v>
      </c>
      <c r="B40" t="s">
        <v>279</v>
      </c>
    </row>
    <row r="41" spans="1:2">
      <c r="A41">
        <v>8</v>
      </c>
      <c r="B41" t="s">
        <v>218</v>
      </c>
    </row>
    <row r="42" spans="1:2">
      <c r="A42">
        <v>9</v>
      </c>
      <c r="B42" t="s">
        <v>315</v>
      </c>
    </row>
    <row r="43" spans="1:2">
      <c r="A43">
        <v>9</v>
      </c>
      <c r="B43" t="s">
        <v>266</v>
      </c>
    </row>
    <row r="44" spans="1:2">
      <c r="A44">
        <v>10</v>
      </c>
      <c r="B44" t="s">
        <v>243</v>
      </c>
    </row>
    <row r="45" spans="1:2">
      <c r="A45">
        <v>10</v>
      </c>
      <c r="B45" t="s">
        <v>315</v>
      </c>
    </row>
    <row r="46" spans="1:2">
      <c r="A46">
        <v>10</v>
      </c>
      <c r="B46" t="s">
        <v>266</v>
      </c>
    </row>
    <row r="47" spans="1:2">
      <c r="A47">
        <v>10</v>
      </c>
      <c r="B47" t="s">
        <v>279</v>
      </c>
    </row>
    <row r="48" spans="1:2">
      <c r="A48">
        <v>10</v>
      </c>
      <c r="B48" t="s">
        <v>218</v>
      </c>
    </row>
    <row r="49" spans="1:2">
      <c r="A49">
        <v>11</v>
      </c>
      <c r="B49" t="s">
        <v>243</v>
      </c>
    </row>
    <row r="50" spans="1:2">
      <c r="A50">
        <v>11</v>
      </c>
      <c r="B50" t="s">
        <v>315</v>
      </c>
    </row>
    <row r="51" spans="1:2">
      <c r="A51">
        <v>11</v>
      </c>
      <c r="B51" t="s">
        <v>266</v>
      </c>
    </row>
    <row r="52" spans="1:2">
      <c r="A52">
        <v>11</v>
      </c>
      <c r="B52" t="s">
        <v>279</v>
      </c>
    </row>
    <row r="53" spans="1:2">
      <c r="A53">
        <v>11</v>
      </c>
      <c r="B53" t="s">
        <v>218</v>
      </c>
    </row>
    <row r="54" spans="1:2">
      <c r="A54">
        <v>12</v>
      </c>
      <c r="B54" t="s">
        <v>218</v>
      </c>
    </row>
    <row r="55" spans="1:2">
      <c r="A55">
        <v>13</v>
      </c>
      <c r="B55" t="s">
        <v>218</v>
      </c>
    </row>
    <row r="56" spans="1:2">
      <c r="A56">
        <v>14</v>
      </c>
      <c r="B56" t="s">
        <v>243</v>
      </c>
    </row>
    <row r="57" spans="1:2">
      <c r="A57">
        <v>15</v>
      </c>
      <c r="B57" t="s">
        <v>243</v>
      </c>
    </row>
    <row r="58" spans="1:2">
      <c r="A58">
        <v>16</v>
      </c>
      <c r="B58" t="s">
        <v>266</v>
      </c>
    </row>
    <row r="59" spans="1:2">
      <c r="A59">
        <v>17</v>
      </c>
      <c r="B59" t="s">
        <v>279</v>
      </c>
    </row>
    <row r="60" spans="1:2">
      <c r="A60">
        <v>18</v>
      </c>
      <c r="B60" t="s">
        <v>279</v>
      </c>
    </row>
    <row r="61" spans="1:2">
      <c r="A61">
        <v>19</v>
      </c>
      <c r="B61" t="s">
        <v>243</v>
      </c>
    </row>
    <row r="62" spans="1:2">
      <c r="A62">
        <v>20</v>
      </c>
      <c r="B62" t="s">
        <v>315</v>
      </c>
    </row>
    <row r="63" spans="1:2">
      <c r="A63">
        <v>21</v>
      </c>
      <c r="B63" t="s">
        <v>315</v>
      </c>
    </row>
    <row r="64" spans="1:2">
      <c r="A64">
        <v>22</v>
      </c>
      <c r="B64" t="s">
        <v>315</v>
      </c>
    </row>
    <row r="65" spans="1:2">
      <c r="A65">
        <v>23</v>
      </c>
      <c r="B65" t="s">
        <v>315</v>
      </c>
    </row>
    <row r="66" spans="1:2">
      <c r="A66">
        <v>24</v>
      </c>
      <c r="B66" t="s">
        <v>315</v>
      </c>
    </row>
    <row r="67" spans="1:2">
      <c r="A67">
        <v>25</v>
      </c>
      <c r="B67" t="s">
        <v>243</v>
      </c>
    </row>
    <row r="68" spans="1:2">
      <c r="A68">
        <v>26</v>
      </c>
      <c r="B68" t="s">
        <v>243</v>
      </c>
    </row>
    <row r="69" spans="1:2">
      <c r="A69">
        <v>27</v>
      </c>
      <c r="B69" t="s">
        <v>243</v>
      </c>
    </row>
    <row r="70" spans="1:2">
      <c r="A70">
        <v>28</v>
      </c>
      <c r="B70" t="s">
        <v>243</v>
      </c>
    </row>
    <row r="71" spans="1:2">
      <c r="A71">
        <v>29</v>
      </c>
      <c r="B71" t="s">
        <v>315</v>
      </c>
    </row>
    <row r="72" spans="1:2">
      <c r="A72">
        <v>30</v>
      </c>
      <c r="B72" t="s">
        <v>315</v>
      </c>
    </row>
    <row r="73" spans="1:2">
      <c r="A73">
        <v>31</v>
      </c>
      <c r="B73" t="s">
        <v>315</v>
      </c>
    </row>
    <row r="74" spans="1:2">
      <c r="A74">
        <v>32</v>
      </c>
      <c r="B74" t="s">
        <v>315</v>
      </c>
    </row>
    <row r="75" spans="1:2">
      <c r="A75">
        <v>33</v>
      </c>
      <c r="B75" t="s">
        <v>315</v>
      </c>
    </row>
    <row r="76" spans="1:2">
      <c r="A76">
        <v>34</v>
      </c>
      <c r="B76" t="s">
        <v>315</v>
      </c>
    </row>
    <row r="77" spans="1:2">
      <c r="A77">
        <v>35</v>
      </c>
      <c r="B77" t="s">
        <v>218</v>
      </c>
    </row>
    <row r="78" spans="1:2">
      <c r="A78">
        <v>36</v>
      </c>
      <c r="B78" t="s">
        <v>243</v>
      </c>
    </row>
    <row r="79" spans="1:2">
      <c r="A79">
        <v>37</v>
      </c>
      <c r="B79" t="s">
        <v>315</v>
      </c>
    </row>
    <row r="80" spans="1:2">
      <c r="A80">
        <v>38</v>
      </c>
      <c r="B80" t="s">
        <v>218</v>
      </c>
    </row>
    <row r="81" spans="1:2">
      <c r="A81">
        <v>39</v>
      </c>
      <c r="B81" t="s">
        <v>218</v>
      </c>
    </row>
    <row r="82" spans="1:2">
      <c r="A82">
        <v>40</v>
      </c>
      <c r="B82" t="s">
        <v>266</v>
      </c>
    </row>
    <row r="83" spans="1:2">
      <c r="A83">
        <v>41</v>
      </c>
      <c r="B83" t="s">
        <v>243</v>
      </c>
    </row>
    <row r="84" spans="1:2">
      <c r="A84">
        <v>42</v>
      </c>
      <c r="B84" t="s">
        <v>243</v>
      </c>
    </row>
    <row r="85" spans="1:2">
      <c r="A85">
        <v>43</v>
      </c>
      <c r="B85" t="s">
        <v>243</v>
      </c>
    </row>
    <row r="86" spans="1:2">
      <c r="A86">
        <v>44</v>
      </c>
      <c r="B86" t="s">
        <v>243</v>
      </c>
    </row>
    <row r="87" spans="1:2">
      <c r="A87">
        <v>45</v>
      </c>
      <c r="B87" t="s">
        <v>243</v>
      </c>
    </row>
    <row r="88" spans="1:2">
      <c r="A88">
        <v>46</v>
      </c>
      <c r="B88" t="s">
        <v>243</v>
      </c>
    </row>
    <row r="89" spans="1:2">
      <c r="A89">
        <v>47</v>
      </c>
      <c r="B89" t="s">
        <v>315</v>
      </c>
    </row>
    <row r="90" spans="1:2">
      <c r="A90">
        <v>48</v>
      </c>
      <c r="B90" t="s">
        <v>266</v>
      </c>
    </row>
    <row r="91" spans="1:2">
      <c r="A91">
        <v>49</v>
      </c>
      <c r="B91" t="s">
        <v>266</v>
      </c>
    </row>
    <row r="92" spans="1:2">
      <c r="A92">
        <v>50</v>
      </c>
      <c r="B92" t="s">
        <v>315</v>
      </c>
    </row>
    <row r="93" spans="1:2">
      <c r="A93">
        <v>51</v>
      </c>
      <c r="B93" t="s">
        <v>243</v>
      </c>
    </row>
    <row r="94" spans="1:2">
      <c r="A94">
        <v>51</v>
      </c>
      <c r="B94" t="s">
        <v>315</v>
      </c>
    </row>
    <row r="95" spans="1:2">
      <c r="A95">
        <v>51</v>
      </c>
      <c r="B95" t="s">
        <v>266</v>
      </c>
    </row>
    <row r="96" spans="1:2">
      <c r="A96">
        <v>51</v>
      </c>
      <c r="B96" t="s">
        <v>279</v>
      </c>
    </row>
    <row r="97" spans="1:2">
      <c r="A97">
        <v>52</v>
      </c>
      <c r="B97" t="s">
        <v>315</v>
      </c>
    </row>
    <row r="98" spans="1:2">
      <c r="A98">
        <v>53</v>
      </c>
      <c r="B98" t="s">
        <v>243</v>
      </c>
    </row>
    <row r="99" spans="1:2">
      <c r="A99">
        <v>54</v>
      </c>
      <c r="B99" t="s">
        <v>218</v>
      </c>
    </row>
    <row r="100" spans="1:2">
      <c r="A100">
        <v>55</v>
      </c>
      <c r="B100" t="s">
        <v>218</v>
      </c>
    </row>
    <row r="101" spans="1:2">
      <c r="A101">
        <v>56</v>
      </c>
      <c r="B101" t="s">
        <v>218</v>
      </c>
    </row>
    <row r="102" spans="1:2">
      <c r="A102">
        <v>57</v>
      </c>
      <c r="B102" t="s">
        <v>243</v>
      </c>
    </row>
    <row r="103" spans="1:2">
      <c r="A103">
        <v>58</v>
      </c>
      <c r="B103" t="s">
        <v>243</v>
      </c>
    </row>
    <row r="104" spans="1:2">
      <c r="A104">
        <v>59</v>
      </c>
      <c r="B104" t="s">
        <v>266</v>
      </c>
    </row>
    <row r="105" spans="1:2">
      <c r="A105">
        <v>60</v>
      </c>
      <c r="B105" t="s">
        <v>266</v>
      </c>
    </row>
    <row r="106" spans="1:2">
      <c r="A106">
        <v>61</v>
      </c>
      <c r="B106" t="s">
        <v>218</v>
      </c>
    </row>
    <row r="107" spans="1:2">
      <c r="A107">
        <v>62</v>
      </c>
      <c r="B107" t="s">
        <v>243</v>
      </c>
    </row>
    <row r="108" spans="1:2">
      <c r="A108">
        <v>63</v>
      </c>
      <c r="B108" t="s">
        <v>315</v>
      </c>
    </row>
    <row r="109" spans="1:2">
      <c r="A109">
        <v>64</v>
      </c>
      <c r="B109" t="s">
        <v>266</v>
      </c>
    </row>
    <row r="110" spans="1:2">
      <c r="A110">
        <v>65</v>
      </c>
      <c r="B110" t="s">
        <v>266</v>
      </c>
    </row>
    <row r="111" spans="1:2">
      <c r="A111">
        <v>66</v>
      </c>
      <c r="B111" t="s">
        <v>218</v>
      </c>
    </row>
    <row r="112" spans="1:2">
      <c r="A112">
        <v>67</v>
      </c>
      <c r="B112" t="s">
        <v>243</v>
      </c>
    </row>
    <row r="113" spans="1:2">
      <c r="A113">
        <v>68</v>
      </c>
      <c r="B113" t="s">
        <v>315</v>
      </c>
    </row>
    <row r="114" spans="1:2">
      <c r="A114">
        <v>69</v>
      </c>
      <c r="B114" t="s">
        <v>218</v>
      </c>
    </row>
    <row r="115" spans="1:2">
      <c r="A115">
        <v>70</v>
      </c>
      <c r="B115" t="s">
        <v>243</v>
      </c>
    </row>
    <row r="116" spans="1:2">
      <c r="A116">
        <v>71</v>
      </c>
      <c r="B116" t="s">
        <v>315</v>
      </c>
    </row>
    <row r="117" spans="1:2">
      <c r="A117">
        <v>72</v>
      </c>
      <c r="B117" t="s">
        <v>315</v>
      </c>
    </row>
    <row r="118" spans="1:2">
      <c r="A118">
        <v>73</v>
      </c>
      <c r="B118" t="s">
        <v>315</v>
      </c>
    </row>
    <row r="119" spans="1:2">
      <c r="A119">
        <v>74</v>
      </c>
      <c r="B119" t="s">
        <v>315</v>
      </c>
    </row>
    <row r="120" spans="1:2">
      <c r="A120">
        <v>75</v>
      </c>
      <c r="B120" t="s">
        <v>266</v>
      </c>
    </row>
    <row r="121" spans="1:2">
      <c r="A121">
        <v>76</v>
      </c>
      <c r="B121" t="s">
        <v>218</v>
      </c>
    </row>
    <row r="122" spans="1:2">
      <c r="A122">
        <v>77</v>
      </c>
      <c r="B122" t="s">
        <v>315</v>
      </c>
    </row>
    <row r="123" spans="1:2">
      <c r="A123">
        <v>78</v>
      </c>
      <c r="B123" t="s">
        <v>218</v>
      </c>
    </row>
    <row r="124" spans="1:2">
      <c r="A124">
        <v>79</v>
      </c>
      <c r="B124" t="s">
        <v>315</v>
      </c>
    </row>
    <row r="125" spans="1:2">
      <c r="A125">
        <v>80</v>
      </c>
      <c r="B125" t="s">
        <v>218</v>
      </c>
    </row>
    <row r="126" spans="1:2">
      <c r="A126">
        <v>81</v>
      </c>
      <c r="B126" t="s">
        <v>315</v>
      </c>
    </row>
    <row r="127" spans="1:2">
      <c r="A127">
        <v>82</v>
      </c>
      <c r="B127" t="s">
        <v>218</v>
      </c>
    </row>
    <row r="128" spans="1:2">
      <c r="A128">
        <v>83</v>
      </c>
      <c r="B128" t="s">
        <v>243</v>
      </c>
    </row>
    <row r="129" spans="1:2">
      <c r="A129">
        <v>84</v>
      </c>
      <c r="B129" t="s">
        <v>218</v>
      </c>
    </row>
    <row r="130" spans="1:2">
      <c r="A130">
        <v>85</v>
      </c>
      <c r="B130" t="s">
        <v>266</v>
      </c>
    </row>
    <row r="131" spans="1:2">
      <c r="A131">
        <v>86</v>
      </c>
      <c r="B131" t="s">
        <v>315</v>
      </c>
    </row>
    <row r="132" spans="1:2">
      <c r="A132">
        <v>87</v>
      </c>
      <c r="B132" t="s">
        <v>243</v>
      </c>
    </row>
    <row r="133" spans="1:2">
      <c r="A133">
        <v>88</v>
      </c>
      <c r="B133" t="s">
        <v>315</v>
      </c>
    </row>
    <row r="134" spans="1:2">
      <c r="A134">
        <v>89</v>
      </c>
      <c r="B134" t="s">
        <v>243</v>
      </c>
    </row>
    <row r="135" spans="1:2">
      <c r="A135">
        <v>90</v>
      </c>
      <c r="B135" t="s">
        <v>243</v>
      </c>
    </row>
    <row r="136" spans="1:2">
      <c r="A136">
        <v>91</v>
      </c>
      <c r="B136" t="s">
        <v>218</v>
      </c>
    </row>
    <row r="137" spans="1:2">
      <c r="A137">
        <v>92</v>
      </c>
      <c r="B137" t="s">
        <v>243</v>
      </c>
    </row>
    <row r="138" spans="1:2">
      <c r="A138">
        <v>93</v>
      </c>
      <c r="B138" t="s">
        <v>218</v>
      </c>
    </row>
    <row r="139" spans="1:2">
      <c r="A139">
        <v>94</v>
      </c>
      <c r="B139" t="s">
        <v>218</v>
      </c>
    </row>
    <row r="140" spans="1:2">
      <c r="A140">
        <v>95</v>
      </c>
      <c r="B140" t="s">
        <v>315</v>
      </c>
    </row>
    <row r="141" spans="1:2">
      <c r="A141">
        <v>96</v>
      </c>
      <c r="B141" t="s">
        <v>315</v>
      </c>
    </row>
    <row r="142" spans="1:2">
      <c r="A142">
        <v>97</v>
      </c>
      <c r="B142" t="s">
        <v>315</v>
      </c>
    </row>
    <row r="143" spans="1:2">
      <c r="A143">
        <v>98</v>
      </c>
      <c r="B143" t="s">
        <v>266</v>
      </c>
    </row>
    <row r="144" spans="1:2">
      <c r="A144">
        <v>99</v>
      </c>
      <c r="B144" t="s">
        <v>315</v>
      </c>
    </row>
    <row r="145" spans="1:2">
      <c r="A145">
        <v>100</v>
      </c>
      <c r="B145" t="s">
        <v>279</v>
      </c>
    </row>
    <row r="146" spans="1:2">
      <c r="A146">
        <v>101</v>
      </c>
      <c r="B146" t="s">
        <v>266</v>
      </c>
    </row>
    <row r="147" spans="1:2">
      <c r="A147">
        <v>102</v>
      </c>
      <c r="B147" t="s">
        <v>218</v>
      </c>
    </row>
    <row r="148" spans="1:2">
      <c r="A148">
        <v>103</v>
      </c>
      <c r="B148" t="s">
        <v>315</v>
      </c>
    </row>
    <row r="149" spans="1:2">
      <c r="A149">
        <v>104</v>
      </c>
      <c r="B149" t="s">
        <v>218</v>
      </c>
    </row>
    <row r="150" spans="1:2">
      <c r="A150">
        <v>105</v>
      </c>
      <c r="B150" t="s">
        <v>266</v>
      </c>
    </row>
    <row r="151" spans="1:2">
      <c r="A151">
        <v>106</v>
      </c>
      <c r="B151" t="s">
        <v>266</v>
      </c>
    </row>
    <row r="152" spans="1:2">
      <c r="A152">
        <v>107</v>
      </c>
      <c r="B152" t="s">
        <v>243</v>
      </c>
    </row>
    <row r="153" spans="1:2">
      <c r="A153">
        <v>108</v>
      </c>
      <c r="B153" t="s">
        <v>315</v>
      </c>
    </row>
    <row r="154" spans="1:2">
      <c r="A154">
        <v>109</v>
      </c>
      <c r="B154" t="s">
        <v>243</v>
      </c>
    </row>
    <row r="155" spans="1:2">
      <c r="A155">
        <v>110</v>
      </c>
      <c r="B155" t="s">
        <v>266</v>
      </c>
    </row>
    <row r="156" spans="1:2">
      <c r="A156">
        <v>111</v>
      </c>
      <c r="B156" t="s">
        <v>218</v>
      </c>
    </row>
    <row r="157" spans="1:2">
      <c r="A157">
        <v>112</v>
      </c>
      <c r="B157" t="s">
        <v>315</v>
      </c>
    </row>
    <row r="158" spans="1:2">
      <c r="A158">
        <v>113</v>
      </c>
      <c r="B158" t="s">
        <v>279</v>
      </c>
    </row>
    <row r="159" spans="1:2">
      <c r="A159">
        <v>114</v>
      </c>
      <c r="B159" t="s">
        <v>315</v>
      </c>
    </row>
    <row r="160" spans="1:2">
      <c r="A160">
        <v>115</v>
      </c>
      <c r="B160" t="s">
        <v>315</v>
      </c>
    </row>
    <row r="161" spans="1:2">
      <c r="A161">
        <v>116</v>
      </c>
      <c r="B161" t="s">
        <v>315</v>
      </c>
    </row>
    <row r="162" spans="1:2">
      <c r="A162">
        <v>117</v>
      </c>
      <c r="B162" t="s">
        <v>243</v>
      </c>
    </row>
    <row r="163" spans="1:2">
      <c r="A163">
        <v>118</v>
      </c>
      <c r="B163" t="s">
        <v>243</v>
      </c>
    </row>
    <row r="164" spans="1:2">
      <c r="A164">
        <v>119</v>
      </c>
      <c r="B164" t="s">
        <v>218</v>
      </c>
    </row>
    <row r="165" spans="1:2">
      <c r="A165">
        <v>120</v>
      </c>
      <c r="B165" t="s">
        <v>315</v>
      </c>
    </row>
    <row r="166" spans="1:2">
      <c r="A166">
        <v>121</v>
      </c>
      <c r="B166" t="s">
        <v>243</v>
      </c>
    </row>
    <row r="167" spans="1:2">
      <c r="A167">
        <v>122</v>
      </c>
      <c r="B167" t="s">
        <v>218</v>
      </c>
    </row>
    <row r="168" spans="1:2">
      <c r="A168">
        <v>123</v>
      </c>
      <c r="B168" t="s">
        <v>218</v>
      </c>
    </row>
    <row r="169" spans="1:2">
      <c r="A169">
        <v>124</v>
      </c>
      <c r="B169" t="s">
        <v>315</v>
      </c>
    </row>
    <row r="170" spans="1:2">
      <c r="A170">
        <v>125</v>
      </c>
      <c r="B170" t="s">
        <v>315</v>
      </c>
    </row>
    <row r="171" spans="1:2">
      <c r="A171">
        <v>126</v>
      </c>
      <c r="B171" t="s">
        <v>243</v>
      </c>
    </row>
    <row r="172" spans="1:2">
      <c r="A172">
        <v>127</v>
      </c>
      <c r="B172" t="s">
        <v>243</v>
      </c>
    </row>
    <row r="173" spans="1:2">
      <c r="A173">
        <v>128</v>
      </c>
      <c r="B173" t="s">
        <v>266</v>
      </c>
    </row>
    <row r="174" spans="1:2">
      <c r="A174">
        <v>129</v>
      </c>
      <c r="B174" t="s">
        <v>218</v>
      </c>
    </row>
    <row r="175" spans="1:2">
      <c r="A175">
        <v>130</v>
      </c>
      <c r="B175" t="s">
        <v>266</v>
      </c>
    </row>
    <row r="176" spans="1:2">
      <c r="A176">
        <v>131</v>
      </c>
      <c r="B176" t="s">
        <v>243</v>
      </c>
    </row>
    <row r="177" spans="1:2">
      <c r="A177">
        <v>132</v>
      </c>
      <c r="B177" t="s">
        <v>266</v>
      </c>
    </row>
    <row r="178" spans="1:2">
      <c r="A178">
        <v>133</v>
      </c>
      <c r="B178" t="s">
        <v>315</v>
      </c>
    </row>
    <row r="179" spans="1:2">
      <c r="A179">
        <v>134</v>
      </c>
      <c r="B179" t="s">
        <v>266</v>
      </c>
    </row>
    <row r="180" spans="1:2">
      <c r="A180">
        <v>135</v>
      </c>
      <c r="B180" t="s">
        <v>315</v>
      </c>
    </row>
    <row r="181" spans="1:2">
      <c r="A181">
        <v>136</v>
      </c>
      <c r="B181" t="s">
        <v>243</v>
      </c>
    </row>
    <row r="182" spans="1:2">
      <c r="A182">
        <v>137</v>
      </c>
      <c r="B182" t="s">
        <v>218</v>
      </c>
    </row>
    <row r="183" spans="1:2">
      <c r="A183">
        <v>138</v>
      </c>
      <c r="B183" t="s">
        <v>243</v>
      </c>
    </row>
    <row r="184" spans="1:2">
      <c r="A184">
        <v>139</v>
      </c>
      <c r="B184" t="s">
        <v>315</v>
      </c>
    </row>
    <row r="185" spans="1:2">
      <c r="A185">
        <v>140</v>
      </c>
      <c r="B185" t="s">
        <v>315</v>
      </c>
    </row>
    <row r="186" spans="1:2">
      <c r="A186">
        <v>141</v>
      </c>
      <c r="B186" t="s">
        <v>315</v>
      </c>
    </row>
    <row r="187" spans="1:2">
      <c r="A187">
        <v>142</v>
      </c>
      <c r="B187" t="s">
        <v>266</v>
      </c>
    </row>
    <row r="188" spans="1:2">
      <c r="A188">
        <v>143</v>
      </c>
      <c r="B188" t="s">
        <v>315</v>
      </c>
    </row>
    <row r="189" spans="1:2">
      <c r="A189">
        <v>144</v>
      </c>
      <c r="B189" t="s">
        <v>266</v>
      </c>
    </row>
    <row r="190" spans="1:2">
      <c r="A190">
        <v>145</v>
      </c>
      <c r="B190" t="s">
        <v>315</v>
      </c>
    </row>
    <row r="191" spans="1:2">
      <c r="A191">
        <v>146</v>
      </c>
      <c r="B191" t="s">
        <v>315</v>
      </c>
    </row>
    <row r="192" spans="1:2">
      <c r="A192">
        <v>147</v>
      </c>
      <c r="B192" t="s">
        <v>243</v>
      </c>
    </row>
    <row r="193" spans="1:2">
      <c r="A193">
        <v>148</v>
      </c>
      <c r="B193" t="s">
        <v>243</v>
      </c>
    </row>
    <row r="194" spans="1:2">
      <c r="A194">
        <v>149</v>
      </c>
      <c r="B194" t="s">
        <v>315</v>
      </c>
    </row>
    <row r="195" spans="1:2">
      <c r="A195">
        <v>150</v>
      </c>
      <c r="B195" t="s">
        <v>266</v>
      </c>
    </row>
    <row r="196" spans="1:2">
      <c r="A196">
        <v>151</v>
      </c>
      <c r="B196" t="s">
        <v>279</v>
      </c>
    </row>
    <row r="197" spans="1:2">
      <c r="A197">
        <v>152</v>
      </c>
      <c r="B197" t="s">
        <v>315</v>
      </c>
    </row>
    <row r="198" spans="1:2">
      <c r="A198">
        <v>153</v>
      </c>
      <c r="B198" t="s">
        <v>243</v>
      </c>
    </row>
    <row r="199" spans="1:2">
      <c r="A199">
        <v>154</v>
      </c>
      <c r="B199" t="s">
        <v>279</v>
      </c>
    </row>
    <row r="200" spans="1:2">
      <c r="A200">
        <v>155</v>
      </c>
      <c r="B200" t="s">
        <v>315</v>
      </c>
    </row>
    <row r="201" spans="1:2">
      <c r="A201">
        <v>156</v>
      </c>
      <c r="B201" t="s">
        <v>315</v>
      </c>
    </row>
    <row r="202" spans="1:2">
      <c r="A202">
        <v>157</v>
      </c>
      <c r="B202" t="s">
        <v>315</v>
      </c>
    </row>
    <row r="203" spans="1:2">
      <c r="A203">
        <v>158</v>
      </c>
      <c r="B203" t="s">
        <v>243</v>
      </c>
    </row>
    <row r="204" spans="1:2">
      <c r="A204">
        <v>159</v>
      </c>
      <c r="B204" t="s">
        <v>315</v>
      </c>
    </row>
    <row r="205" spans="1:2">
      <c r="A205">
        <v>160</v>
      </c>
      <c r="B205" t="s">
        <v>315</v>
      </c>
    </row>
    <row r="206" spans="1:2">
      <c r="A206">
        <v>161</v>
      </c>
      <c r="B206" t="s">
        <v>243</v>
      </c>
    </row>
    <row r="207" spans="1:2">
      <c r="A207">
        <v>162</v>
      </c>
      <c r="B207" t="s">
        <v>243</v>
      </c>
    </row>
    <row r="208" spans="1:2">
      <c r="A208">
        <v>163</v>
      </c>
      <c r="B208" t="s">
        <v>243</v>
      </c>
    </row>
    <row r="209" spans="1:2">
      <c r="A209">
        <v>164</v>
      </c>
      <c r="B209" t="s">
        <v>243</v>
      </c>
    </row>
    <row r="210" spans="1:2">
      <c r="A210">
        <v>165</v>
      </c>
      <c r="B210" t="s">
        <v>266</v>
      </c>
    </row>
    <row r="211" spans="1:2">
      <c r="A211">
        <v>166</v>
      </c>
      <c r="B211" t="s">
        <v>243</v>
      </c>
    </row>
    <row r="212" spans="1:2">
      <c r="A212">
        <v>167</v>
      </c>
      <c r="B212" t="s">
        <v>279</v>
      </c>
    </row>
    <row r="213" spans="1:2">
      <c r="A213">
        <v>168</v>
      </c>
      <c r="B213" t="s">
        <v>243</v>
      </c>
    </row>
    <row r="214" spans="1:2">
      <c r="A214">
        <v>169</v>
      </c>
      <c r="B214" t="s">
        <v>243</v>
      </c>
    </row>
    <row r="215" spans="1:2">
      <c r="A215">
        <v>170</v>
      </c>
      <c r="B215" t="s">
        <v>243</v>
      </c>
    </row>
    <row r="216" spans="1:2">
      <c r="A216">
        <v>171</v>
      </c>
      <c r="B216" t="s">
        <v>315</v>
      </c>
    </row>
    <row r="217" spans="1:2">
      <c r="A217">
        <v>172</v>
      </c>
      <c r="B217" t="s">
        <v>266</v>
      </c>
    </row>
    <row r="218" spans="1:2">
      <c r="A218">
        <v>173</v>
      </c>
      <c r="B218" t="s">
        <v>243</v>
      </c>
    </row>
    <row r="219" spans="1:2">
      <c r="A219">
        <v>174</v>
      </c>
      <c r="B219" t="s">
        <v>218</v>
      </c>
    </row>
    <row r="220" spans="1:2">
      <c r="A220">
        <v>175</v>
      </c>
      <c r="B220" t="s">
        <v>243</v>
      </c>
    </row>
    <row r="221" spans="1:2">
      <c r="A221">
        <v>176</v>
      </c>
      <c r="B221" t="s">
        <v>266</v>
      </c>
    </row>
    <row r="222" spans="1:2">
      <c r="A222">
        <v>177</v>
      </c>
      <c r="B222" t="s">
        <v>243</v>
      </c>
    </row>
    <row r="223" spans="1:2">
      <c r="A223">
        <v>178</v>
      </c>
      <c r="B223" t="s">
        <v>266</v>
      </c>
    </row>
    <row r="224" spans="1:2">
      <c r="A224">
        <v>178</v>
      </c>
      <c r="B224" t="s">
        <v>243</v>
      </c>
    </row>
    <row r="225" spans="1:2">
      <c r="A225">
        <v>178</v>
      </c>
      <c r="B225" t="s">
        <v>315</v>
      </c>
    </row>
    <row r="226" spans="1:2">
      <c r="A226">
        <v>178</v>
      </c>
      <c r="B226" t="s">
        <v>279</v>
      </c>
    </row>
    <row r="227" spans="1:2">
      <c r="A227">
        <v>178</v>
      </c>
      <c r="B227" t="s">
        <v>218</v>
      </c>
    </row>
    <row r="228" spans="1:2">
      <c r="A228">
        <v>179</v>
      </c>
      <c r="B228" t="s">
        <v>266</v>
      </c>
    </row>
    <row r="229" spans="1:2">
      <c r="A229">
        <v>180</v>
      </c>
      <c r="B229" t="s">
        <v>315</v>
      </c>
    </row>
    <row r="230" spans="1:2">
      <c r="A230">
        <v>181</v>
      </c>
      <c r="B230" t="s">
        <v>279</v>
      </c>
    </row>
    <row r="231" spans="1:2">
      <c r="A231">
        <v>182</v>
      </c>
      <c r="B231" t="s">
        <v>279</v>
      </c>
    </row>
    <row r="232" spans="1:2">
      <c r="A232">
        <v>183</v>
      </c>
      <c r="B232" t="s">
        <v>266</v>
      </c>
    </row>
    <row r="233" spans="1:2">
      <c r="A233">
        <v>184</v>
      </c>
      <c r="B233" t="s">
        <v>243</v>
      </c>
    </row>
    <row r="234" spans="1:2">
      <c r="A234">
        <v>185</v>
      </c>
      <c r="B234" t="s">
        <v>218</v>
      </c>
    </row>
    <row r="235" spans="1:2">
      <c r="A235">
        <v>186</v>
      </c>
      <c r="B235" t="s">
        <v>218</v>
      </c>
    </row>
    <row r="236" spans="1:2">
      <c r="A236">
        <v>187</v>
      </c>
      <c r="B236" t="s">
        <v>315</v>
      </c>
    </row>
    <row r="237" spans="1:2">
      <c r="A237">
        <v>188</v>
      </c>
      <c r="B237" t="s">
        <v>266</v>
      </c>
    </row>
    <row r="238" spans="1:2">
      <c r="A238">
        <v>189</v>
      </c>
      <c r="B238" t="s">
        <v>218</v>
      </c>
    </row>
    <row r="239" spans="1:2">
      <c r="A239">
        <v>190</v>
      </c>
      <c r="B239" t="s">
        <v>315</v>
      </c>
    </row>
    <row r="240" spans="1:2">
      <c r="A240">
        <v>191</v>
      </c>
      <c r="B240" t="s">
        <v>243</v>
      </c>
    </row>
    <row r="241" spans="1:2">
      <c r="A241">
        <v>192</v>
      </c>
      <c r="B241" t="s">
        <v>243</v>
      </c>
    </row>
    <row r="242" spans="1:2">
      <c r="A242">
        <v>193</v>
      </c>
      <c r="B242" t="s">
        <v>243</v>
      </c>
    </row>
    <row r="243" spans="1:2">
      <c r="A243">
        <v>194</v>
      </c>
      <c r="B243" t="s">
        <v>266</v>
      </c>
    </row>
    <row r="244" spans="1:2">
      <c r="A244">
        <v>195</v>
      </c>
      <c r="B244" t="s">
        <v>315</v>
      </c>
    </row>
    <row r="245" spans="1:2">
      <c r="A245">
        <v>196</v>
      </c>
      <c r="B245" t="s">
        <v>315</v>
      </c>
    </row>
    <row r="246" spans="1:2">
      <c r="A246">
        <v>197</v>
      </c>
      <c r="B246" t="s">
        <v>279</v>
      </c>
    </row>
    <row r="247" spans="1:2">
      <c r="A247">
        <v>198</v>
      </c>
      <c r="B247" t="s">
        <v>315</v>
      </c>
    </row>
    <row r="248" spans="1:2">
      <c r="A248">
        <v>199</v>
      </c>
      <c r="B248" t="s">
        <v>243</v>
      </c>
    </row>
    <row r="249" spans="1:2">
      <c r="A249">
        <v>199</v>
      </c>
      <c r="B249" t="s">
        <v>266</v>
      </c>
    </row>
    <row r="250" spans="1:2">
      <c r="A250">
        <v>200</v>
      </c>
      <c r="B250" t="s">
        <v>279</v>
      </c>
    </row>
    <row r="251" spans="1:2">
      <c r="A251">
        <v>201</v>
      </c>
      <c r="B251" t="s">
        <v>218</v>
      </c>
    </row>
    <row r="252" spans="1:2">
      <c r="A252">
        <v>202</v>
      </c>
      <c r="B252" t="s">
        <v>279</v>
      </c>
    </row>
    <row r="253" spans="1:2">
      <c r="A253">
        <v>203</v>
      </c>
      <c r="B253" t="s">
        <v>315</v>
      </c>
    </row>
    <row r="254" spans="1:2">
      <c r="A254">
        <v>204</v>
      </c>
      <c r="B254" t="s">
        <v>243</v>
      </c>
    </row>
    <row r="255" spans="1:2">
      <c r="A255">
        <v>205</v>
      </c>
      <c r="B255" t="s">
        <v>266</v>
      </c>
    </row>
    <row r="256" spans="1:2">
      <c r="A256">
        <v>206</v>
      </c>
      <c r="B256" t="s">
        <v>315</v>
      </c>
    </row>
    <row r="257" spans="1:2">
      <c r="A257">
        <v>207</v>
      </c>
      <c r="B257" t="s">
        <v>266</v>
      </c>
    </row>
    <row r="258" spans="1:2">
      <c r="A258">
        <v>208</v>
      </c>
      <c r="B258" t="s">
        <v>315</v>
      </c>
    </row>
    <row r="259" spans="1:2">
      <c r="A259">
        <v>209</v>
      </c>
      <c r="B259" t="s">
        <v>315</v>
      </c>
    </row>
    <row r="260" spans="1:2">
      <c r="A260">
        <v>210</v>
      </c>
      <c r="B260" t="s">
        <v>266</v>
      </c>
    </row>
    <row r="261" spans="1:2">
      <c r="A261">
        <v>211</v>
      </c>
      <c r="B261" t="s">
        <v>315</v>
      </c>
    </row>
    <row r="262" spans="1:2">
      <c r="A262">
        <v>212</v>
      </c>
      <c r="B262" t="s">
        <v>266</v>
      </c>
    </row>
    <row r="263" spans="1:2">
      <c r="A263">
        <v>213</v>
      </c>
      <c r="B263" t="s">
        <v>243</v>
      </c>
    </row>
    <row r="264" spans="1:2">
      <c r="A264">
        <v>214</v>
      </c>
      <c r="B264" t="s">
        <v>315</v>
      </c>
    </row>
    <row r="265" spans="1:2">
      <c r="A265">
        <v>215</v>
      </c>
      <c r="B265" t="s">
        <v>218</v>
      </c>
    </row>
    <row r="266" spans="1:2">
      <c r="A266">
        <v>216</v>
      </c>
      <c r="B266" t="s">
        <v>315</v>
      </c>
    </row>
    <row r="267" spans="1:2">
      <c r="A267">
        <v>217</v>
      </c>
      <c r="B267" t="s">
        <v>243</v>
      </c>
    </row>
    <row r="268" spans="1:2">
      <c r="A268">
        <v>218</v>
      </c>
      <c r="B268" t="s">
        <v>279</v>
      </c>
    </row>
    <row r="269" spans="1:2">
      <c r="A269">
        <v>219</v>
      </c>
      <c r="B269" t="s">
        <v>266</v>
      </c>
    </row>
    <row r="270" spans="1:2">
      <c r="A270">
        <v>219</v>
      </c>
      <c r="B270" t="s">
        <v>315</v>
      </c>
    </row>
    <row r="271" spans="1:2">
      <c r="A271">
        <v>220</v>
      </c>
      <c r="B271" t="s">
        <v>243</v>
      </c>
    </row>
    <row r="272" spans="1:2">
      <c r="A272">
        <v>221</v>
      </c>
      <c r="B272" t="s">
        <v>243</v>
      </c>
    </row>
    <row r="273" spans="1:2">
      <c r="A273">
        <v>222</v>
      </c>
      <c r="B273" t="s">
        <v>315</v>
      </c>
    </row>
    <row r="274" spans="1:2">
      <c r="A274">
        <v>223</v>
      </c>
      <c r="B274" t="s">
        <v>218</v>
      </c>
    </row>
    <row r="275" spans="1:2">
      <c r="A275">
        <v>224</v>
      </c>
      <c r="B275" t="s">
        <v>243</v>
      </c>
    </row>
    <row r="276" spans="1:2">
      <c r="A276">
        <v>225</v>
      </c>
      <c r="B276" t="s">
        <v>243</v>
      </c>
    </row>
    <row r="277" spans="1:2">
      <c r="A277">
        <v>226</v>
      </c>
      <c r="B277" t="s">
        <v>315</v>
      </c>
    </row>
    <row r="278" spans="1:2">
      <c r="A278">
        <v>227</v>
      </c>
      <c r="B278" t="s">
        <v>315</v>
      </c>
    </row>
    <row r="279" spans="1:2">
      <c r="A279">
        <v>228</v>
      </c>
      <c r="B279" t="s">
        <v>315</v>
      </c>
    </row>
    <row r="280" spans="1:2">
      <c r="A280">
        <v>229</v>
      </c>
      <c r="B280" t="s">
        <v>243</v>
      </c>
    </row>
    <row r="281" spans="1:2">
      <c r="A281">
        <v>230</v>
      </c>
      <c r="B281" t="s">
        <v>315</v>
      </c>
    </row>
    <row r="282" spans="1:2">
      <c r="A282">
        <v>231</v>
      </c>
      <c r="B282" t="s">
        <v>243</v>
      </c>
    </row>
    <row r="283" spans="1:2">
      <c r="A283">
        <v>232</v>
      </c>
      <c r="B283" t="s">
        <v>243</v>
      </c>
    </row>
    <row r="284" spans="1:2">
      <c r="A284">
        <v>233</v>
      </c>
      <c r="B284" t="s">
        <v>243</v>
      </c>
    </row>
    <row r="285" spans="1:2">
      <c r="A285">
        <v>234</v>
      </c>
      <c r="B285" t="s">
        <v>266</v>
      </c>
    </row>
    <row r="286" spans="1:2">
      <c r="A286">
        <v>235</v>
      </c>
      <c r="B286" t="s">
        <v>243</v>
      </c>
    </row>
    <row r="287" spans="1:2">
      <c r="A287">
        <v>235</v>
      </c>
      <c r="B287" t="s">
        <v>279</v>
      </c>
    </row>
    <row r="288" spans="1:2">
      <c r="A288">
        <v>236</v>
      </c>
      <c r="B288" t="s">
        <v>315</v>
      </c>
    </row>
    <row r="289" spans="1:2">
      <c r="A289">
        <v>237</v>
      </c>
      <c r="B289" t="s">
        <v>218</v>
      </c>
    </row>
    <row r="290" spans="1:2">
      <c r="A290">
        <v>238</v>
      </c>
      <c r="B290" t="s">
        <v>266</v>
      </c>
    </row>
    <row r="291" spans="1:2">
      <c r="A291">
        <v>239</v>
      </c>
      <c r="B291" t="s">
        <v>243</v>
      </c>
    </row>
    <row r="292" spans="1:2">
      <c r="A292">
        <v>240</v>
      </c>
      <c r="B292" t="s">
        <v>218</v>
      </c>
    </row>
    <row r="293" spans="1:2">
      <c r="A293">
        <v>241</v>
      </c>
      <c r="B293" t="s">
        <v>243</v>
      </c>
    </row>
    <row r="294" spans="1:2">
      <c r="A294">
        <v>242</v>
      </c>
      <c r="B294" t="s">
        <v>315</v>
      </c>
    </row>
    <row r="295" spans="1:2">
      <c r="A295">
        <v>243</v>
      </c>
      <c r="B295" t="s">
        <v>243</v>
      </c>
    </row>
    <row r="296" spans="1:2">
      <c r="A296">
        <v>244</v>
      </c>
      <c r="B296" t="s">
        <v>243</v>
      </c>
    </row>
    <row r="297" spans="1:2">
      <c r="A297">
        <v>245</v>
      </c>
      <c r="B297" t="s">
        <v>243</v>
      </c>
    </row>
    <row r="298" spans="1:2">
      <c r="A298">
        <v>246</v>
      </c>
      <c r="B298" t="s">
        <v>243</v>
      </c>
    </row>
    <row r="299" spans="1:2">
      <c r="A299">
        <v>247</v>
      </c>
      <c r="B299" t="s">
        <v>315</v>
      </c>
    </row>
    <row r="300" spans="1:2">
      <c r="A300">
        <v>248</v>
      </c>
      <c r="B300" t="s">
        <v>315</v>
      </c>
    </row>
    <row r="301" spans="1:2">
      <c r="A301">
        <v>249</v>
      </c>
      <c r="B301" t="s">
        <v>266</v>
      </c>
    </row>
    <row r="302" spans="1:2">
      <c r="A302">
        <v>250</v>
      </c>
      <c r="B302" t="s">
        <v>315</v>
      </c>
    </row>
    <row r="303" spans="1:2">
      <c r="A303">
        <v>251</v>
      </c>
      <c r="B303" t="s">
        <v>266</v>
      </c>
    </row>
    <row r="304" spans="1:2">
      <c r="A304">
        <v>251</v>
      </c>
      <c r="B304" t="s">
        <v>243</v>
      </c>
    </row>
    <row r="305" spans="1:2">
      <c r="A305">
        <v>251</v>
      </c>
      <c r="B305" t="s">
        <v>315</v>
      </c>
    </row>
    <row r="306" spans="1:2">
      <c r="A306">
        <v>251</v>
      </c>
      <c r="B306" t="s">
        <v>279</v>
      </c>
    </row>
    <row r="307" spans="1:2">
      <c r="A307">
        <v>251</v>
      </c>
      <c r="B307" t="s">
        <v>218</v>
      </c>
    </row>
    <row r="308" spans="1:2">
      <c r="A308">
        <v>252</v>
      </c>
      <c r="B308" t="s">
        <v>266</v>
      </c>
    </row>
    <row r="309" spans="1:2">
      <c r="A309">
        <v>253</v>
      </c>
      <c r="B309" t="s">
        <v>243</v>
      </c>
    </row>
    <row r="310" spans="1:2">
      <c r="A310">
        <v>254</v>
      </c>
      <c r="B310" t="s">
        <v>243</v>
      </c>
    </row>
    <row r="311" spans="1:2">
      <c r="A311">
        <v>255</v>
      </c>
      <c r="B311" t="s">
        <v>315</v>
      </c>
    </row>
    <row r="312" spans="1:2">
      <c r="A312">
        <v>256</v>
      </c>
      <c r="B312" t="s">
        <v>315</v>
      </c>
    </row>
    <row r="313" spans="1:2">
      <c r="A313">
        <v>257</v>
      </c>
      <c r="B313" t="s">
        <v>279</v>
      </c>
    </row>
    <row r="314" spans="1:2">
      <c r="A314">
        <v>258</v>
      </c>
      <c r="B314" t="s">
        <v>315</v>
      </c>
    </row>
    <row r="315" spans="1:2">
      <c r="A315">
        <v>259</v>
      </c>
      <c r="B315" t="s">
        <v>243</v>
      </c>
    </row>
    <row r="316" spans="1:2">
      <c r="A316">
        <v>260</v>
      </c>
      <c r="B316" t="s">
        <v>266</v>
      </c>
    </row>
    <row r="317" spans="1:2">
      <c r="A317">
        <v>261</v>
      </c>
      <c r="B317" t="s">
        <v>315</v>
      </c>
    </row>
    <row r="318" spans="1:2">
      <c r="A318">
        <v>262</v>
      </c>
      <c r="B318" t="s">
        <v>218</v>
      </c>
    </row>
    <row r="319" spans="1:2">
      <c r="A319">
        <v>263</v>
      </c>
      <c r="B319" t="s">
        <v>243</v>
      </c>
    </row>
    <row r="320" spans="1:2">
      <c r="A320">
        <v>264</v>
      </c>
      <c r="B320" t="s">
        <v>218</v>
      </c>
    </row>
    <row r="321" spans="1:2">
      <c r="A321">
        <v>264</v>
      </c>
      <c r="B321" t="s">
        <v>266</v>
      </c>
    </row>
    <row r="322" spans="1:2">
      <c r="A322">
        <v>264</v>
      </c>
      <c r="B322" t="s">
        <v>243</v>
      </c>
    </row>
    <row r="323" spans="1:2">
      <c r="A323">
        <v>264</v>
      </c>
      <c r="B323" t="s">
        <v>315</v>
      </c>
    </row>
    <row r="324" spans="1:2">
      <c r="A324">
        <v>264</v>
      </c>
      <c r="B324" t="s">
        <v>279</v>
      </c>
    </row>
    <row r="325" spans="1:2">
      <c r="A325">
        <v>265</v>
      </c>
      <c r="B325" t="s">
        <v>315</v>
      </c>
    </row>
    <row r="326" spans="1:2">
      <c r="A326">
        <v>266</v>
      </c>
      <c r="B326" t="s">
        <v>315</v>
      </c>
    </row>
    <row r="327" spans="1:2">
      <c r="A327">
        <v>267</v>
      </c>
      <c r="B327" t="s">
        <v>243</v>
      </c>
    </row>
    <row r="328" spans="1:2">
      <c r="A328">
        <v>268</v>
      </c>
      <c r="B328" t="s">
        <v>315</v>
      </c>
    </row>
    <row r="329" spans="1:2">
      <c r="A329">
        <v>269</v>
      </c>
      <c r="B329" t="s">
        <v>315</v>
      </c>
    </row>
    <row r="330" spans="1:2">
      <c r="A330">
        <v>270</v>
      </c>
      <c r="B330" t="s">
        <v>218</v>
      </c>
    </row>
    <row r="331" spans="1:2">
      <c r="A331">
        <v>271</v>
      </c>
      <c r="B331" t="s">
        <v>218</v>
      </c>
    </row>
    <row r="332" spans="1:2">
      <c r="A332">
        <v>272</v>
      </c>
      <c r="B332" t="s">
        <v>243</v>
      </c>
    </row>
    <row r="333" spans="1:2">
      <c r="A333">
        <v>273</v>
      </c>
      <c r="B333" t="s">
        <v>218</v>
      </c>
    </row>
    <row r="334" spans="1:2">
      <c r="A334">
        <v>274</v>
      </c>
      <c r="B334" t="s">
        <v>243</v>
      </c>
    </row>
    <row r="335" spans="1:2">
      <c r="A335">
        <v>275</v>
      </c>
      <c r="B335" t="s">
        <v>266</v>
      </c>
    </row>
    <row r="336" spans="1:2">
      <c r="A336">
        <v>276</v>
      </c>
      <c r="B336" t="s">
        <v>243</v>
      </c>
    </row>
    <row r="337" spans="1:2">
      <c r="A337">
        <v>277</v>
      </c>
      <c r="B337" t="s">
        <v>315</v>
      </c>
    </row>
    <row r="338" spans="1:2">
      <c r="A338">
        <v>278</v>
      </c>
      <c r="B338" t="s">
        <v>315</v>
      </c>
    </row>
    <row r="339" spans="1:2">
      <c r="A339">
        <v>279</v>
      </c>
      <c r="B339" t="s">
        <v>266</v>
      </c>
    </row>
    <row r="340" spans="1:2">
      <c r="A340">
        <v>280</v>
      </c>
      <c r="B340" t="s">
        <v>266</v>
      </c>
    </row>
    <row r="341" spans="1:2">
      <c r="A341">
        <v>281</v>
      </c>
      <c r="B341" t="s">
        <v>315</v>
      </c>
    </row>
    <row r="342" spans="1:2">
      <c r="A342">
        <v>282</v>
      </c>
      <c r="B342" t="s">
        <v>315</v>
      </c>
    </row>
    <row r="343" spans="1:2">
      <c r="A343">
        <v>283</v>
      </c>
      <c r="B343" t="s">
        <v>243</v>
      </c>
    </row>
    <row r="344" spans="1:2">
      <c r="A344">
        <v>284</v>
      </c>
      <c r="B344" t="s">
        <v>266</v>
      </c>
    </row>
    <row r="345" spans="1:2">
      <c r="A345">
        <v>285</v>
      </c>
      <c r="B345" t="s">
        <v>315</v>
      </c>
    </row>
    <row r="346" spans="1:2">
      <c r="A346">
        <v>286</v>
      </c>
      <c r="B346" t="s">
        <v>315</v>
      </c>
    </row>
    <row r="347" spans="1:2">
      <c r="A347">
        <v>287</v>
      </c>
      <c r="B347" t="s">
        <v>243</v>
      </c>
    </row>
    <row r="348" spans="1:2">
      <c r="A348">
        <v>288</v>
      </c>
      <c r="B348" t="s">
        <v>279</v>
      </c>
    </row>
    <row r="349" spans="1:2">
      <c r="A349">
        <v>288</v>
      </c>
      <c r="B349" t="s">
        <v>315</v>
      </c>
    </row>
    <row r="350" spans="1:2">
      <c r="A350">
        <v>289</v>
      </c>
      <c r="B350" t="s">
        <v>218</v>
      </c>
    </row>
    <row r="351" spans="1:2">
      <c r="A351">
        <v>290</v>
      </c>
      <c r="B351" t="s">
        <v>243</v>
      </c>
    </row>
    <row r="352" spans="1:2">
      <c r="A352">
        <v>291</v>
      </c>
      <c r="B352" t="s">
        <v>279</v>
      </c>
    </row>
    <row r="353" spans="1:2">
      <c r="A353">
        <v>292</v>
      </c>
      <c r="B353" t="s">
        <v>315</v>
      </c>
    </row>
    <row r="354" spans="1:2">
      <c r="A354">
        <v>293</v>
      </c>
      <c r="B354" t="s">
        <v>315</v>
      </c>
    </row>
    <row r="355" spans="1:2">
      <c r="A355">
        <v>294</v>
      </c>
      <c r="B355" t="s">
        <v>243</v>
      </c>
    </row>
    <row r="356" spans="1:2">
      <c r="A356">
        <v>295</v>
      </c>
      <c r="B356" t="s">
        <v>243</v>
      </c>
    </row>
    <row r="357" spans="1:2">
      <c r="A357">
        <v>296</v>
      </c>
      <c r="B357" t="s">
        <v>315</v>
      </c>
    </row>
    <row r="358" spans="1:2">
      <c r="A358">
        <v>297</v>
      </c>
      <c r="B358" t="s">
        <v>315</v>
      </c>
    </row>
    <row r="359" spans="1:2">
      <c r="A359">
        <v>298</v>
      </c>
      <c r="B359" t="s">
        <v>315</v>
      </c>
    </row>
    <row r="360" spans="1:2">
      <c r="A360">
        <v>299</v>
      </c>
      <c r="B360" t="s">
        <v>315</v>
      </c>
    </row>
    <row r="361" spans="1:2">
      <c r="A361">
        <v>300</v>
      </c>
      <c r="B361" t="s">
        <v>315</v>
      </c>
    </row>
    <row r="362" spans="1:2">
      <c r="A362">
        <v>301</v>
      </c>
      <c r="B362" t="s">
        <v>315</v>
      </c>
    </row>
    <row r="363" spans="1:2">
      <c r="A363">
        <v>302</v>
      </c>
      <c r="B363" t="s">
        <v>243</v>
      </c>
    </row>
    <row r="364" spans="1:2">
      <c r="A364">
        <v>303</v>
      </c>
      <c r="B364" t="s">
        <v>243</v>
      </c>
    </row>
    <row r="365" spans="1:2">
      <c r="A365">
        <v>304</v>
      </c>
      <c r="B365" t="s">
        <v>315</v>
      </c>
    </row>
    <row r="366" spans="1:2">
      <c r="A366">
        <v>305</v>
      </c>
      <c r="B366" t="s">
        <v>315</v>
      </c>
    </row>
    <row r="367" spans="1:2">
      <c r="A367">
        <v>306</v>
      </c>
      <c r="B367" t="s">
        <v>243</v>
      </c>
    </row>
    <row r="368" spans="1:2">
      <c r="A368">
        <v>307</v>
      </c>
      <c r="B368" t="s">
        <v>315</v>
      </c>
    </row>
    <row r="369" spans="1:2">
      <c r="A369">
        <v>308</v>
      </c>
      <c r="B369" t="s">
        <v>315</v>
      </c>
    </row>
    <row r="370" spans="1:2">
      <c r="A370">
        <v>309</v>
      </c>
      <c r="B370" t="s">
        <v>243</v>
      </c>
    </row>
    <row r="371" spans="1:2">
      <c r="A371">
        <v>310</v>
      </c>
      <c r="B371" t="s">
        <v>315</v>
      </c>
    </row>
    <row r="372" spans="1:2">
      <c r="A372">
        <v>311</v>
      </c>
      <c r="B372" t="s">
        <v>243</v>
      </c>
    </row>
    <row r="373" spans="1:2">
      <c r="A373">
        <v>312</v>
      </c>
      <c r="B373" t="s">
        <v>243</v>
      </c>
    </row>
    <row r="374" spans="1:2">
      <c r="A374">
        <v>313</v>
      </c>
      <c r="B374" t="s">
        <v>243</v>
      </c>
    </row>
    <row r="375" spans="1:2">
      <c r="A375">
        <v>314</v>
      </c>
      <c r="B375" t="s">
        <v>243</v>
      </c>
    </row>
    <row r="376" spans="1:2">
      <c r="A376">
        <v>315</v>
      </c>
      <c r="B376" t="s">
        <v>315</v>
      </c>
    </row>
    <row r="377" spans="1:2">
      <c r="A377">
        <v>316</v>
      </c>
      <c r="B377" t="s">
        <v>243</v>
      </c>
    </row>
    <row r="378" spans="1:2">
      <c r="A378">
        <v>317</v>
      </c>
      <c r="B378" t="s">
        <v>266</v>
      </c>
    </row>
    <row r="379" spans="1:2">
      <c r="A379">
        <v>318</v>
      </c>
      <c r="B379" t="s">
        <v>266</v>
      </c>
    </row>
    <row r="380" spans="1:2">
      <c r="A380">
        <v>319</v>
      </c>
      <c r="B380" t="s">
        <v>279</v>
      </c>
    </row>
    <row r="381" spans="1:2">
      <c r="A381">
        <v>320</v>
      </c>
      <c r="B381" t="s">
        <v>243</v>
      </c>
    </row>
    <row r="382" spans="1:2">
      <c r="A382">
        <v>321</v>
      </c>
      <c r="B382" t="s">
        <v>315</v>
      </c>
    </row>
    <row r="383" spans="1:2">
      <c r="A383">
        <v>322</v>
      </c>
      <c r="B383" t="s">
        <v>315</v>
      </c>
    </row>
    <row r="384" spans="1:2">
      <c r="A384">
        <v>323</v>
      </c>
      <c r="B384" t="s">
        <v>243</v>
      </c>
    </row>
    <row r="385" spans="1:2">
      <c r="A385">
        <v>324</v>
      </c>
      <c r="B385" t="s">
        <v>315</v>
      </c>
    </row>
    <row r="386" spans="1:2">
      <c r="A386">
        <v>325</v>
      </c>
      <c r="B386" t="s">
        <v>243</v>
      </c>
    </row>
    <row r="387" spans="1:2">
      <c r="A387">
        <v>326</v>
      </c>
      <c r="B387" t="s">
        <v>243</v>
      </c>
    </row>
    <row r="388" spans="1:2">
      <c r="A388">
        <v>327</v>
      </c>
      <c r="B388" t="s">
        <v>315</v>
      </c>
    </row>
    <row r="389" spans="1:2">
      <c r="A389">
        <v>328</v>
      </c>
      <c r="B389" t="s">
        <v>218</v>
      </c>
    </row>
    <row r="390" spans="1:2">
      <c r="A390">
        <v>329</v>
      </c>
      <c r="B390" t="s">
        <v>243</v>
      </c>
    </row>
    <row r="391" spans="1:2">
      <c r="A391">
        <v>330</v>
      </c>
      <c r="B391" t="s">
        <v>243</v>
      </c>
    </row>
    <row r="392" spans="1:2">
      <c r="A392">
        <v>331</v>
      </c>
      <c r="B392" t="s">
        <v>315</v>
      </c>
    </row>
    <row r="393" spans="1:2">
      <c r="A393">
        <v>332</v>
      </c>
      <c r="B393" t="s">
        <v>218</v>
      </c>
    </row>
    <row r="394" spans="1:2">
      <c r="A394">
        <v>333</v>
      </c>
      <c r="B394" t="s">
        <v>243</v>
      </c>
    </row>
    <row r="395" spans="1:2">
      <c r="A395">
        <v>334</v>
      </c>
      <c r="B395" t="s">
        <v>315</v>
      </c>
    </row>
    <row r="396" spans="1:2">
      <c r="A396">
        <v>335</v>
      </c>
      <c r="B396" t="s">
        <v>243</v>
      </c>
    </row>
    <row r="397" spans="1:2">
      <c r="A397">
        <v>336</v>
      </c>
      <c r="B397" t="s">
        <v>243</v>
      </c>
    </row>
    <row r="398" spans="1:2">
      <c r="A398">
        <v>337</v>
      </c>
      <c r="B398" t="s">
        <v>243</v>
      </c>
    </row>
    <row r="399" spans="1:2">
      <c r="A399">
        <v>338</v>
      </c>
      <c r="B399" t="s">
        <v>315</v>
      </c>
    </row>
    <row r="400" spans="1:2">
      <c r="A400">
        <v>339</v>
      </c>
      <c r="B400" t="s">
        <v>315</v>
      </c>
    </row>
    <row r="401" spans="1:2">
      <c r="A401">
        <v>340</v>
      </c>
      <c r="B401" t="s">
        <v>266</v>
      </c>
    </row>
    <row r="402" spans="1:2">
      <c r="A402">
        <v>341</v>
      </c>
      <c r="B402" t="s">
        <v>218</v>
      </c>
    </row>
    <row r="403" spans="1:2">
      <c r="A403">
        <v>342</v>
      </c>
      <c r="B403" t="s">
        <v>279</v>
      </c>
    </row>
    <row r="404" spans="1:2">
      <c r="A404">
        <v>343</v>
      </c>
      <c r="B404" t="s">
        <v>243</v>
      </c>
    </row>
    <row r="405" spans="1:2">
      <c r="A405">
        <v>344</v>
      </c>
      <c r="B405" t="s">
        <v>243</v>
      </c>
    </row>
    <row r="406" spans="1:2">
      <c r="A406">
        <v>345</v>
      </c>
      <c r="B406" t="s">
        <v>243</v>
      </c>
    </row>
    <row r="407" spans="1:2">
      <c r="A407">
        <v>346</v>
      </c>
      <c r="B407" t="s">
        <v>243</v>
      </c>
    </row>
    <row r="408" spans="1:2">
      <c r="A408">
        <v>347</v>
      </c>
      <c r="B408" t="s">
        <v>243</v>
      </c>
    </row>
    <row r="409" spans="1:2">
      <c r="A409">
        <v>348</v>
      </c>
      <c r="B409" t="s">
        <v>266</v>
      </c>
    </row>
    <row r="410" spans="1:2">
      <c r="A410">
        <v>349</v>
      </c>
      <c r="B410" t="s">
        <v>315</v>
      </c>
    </row>
    <row r="411" spans="1:2">
      <c r="A411">
        <v>350</v>
      </c>
      <c r="B411" t="s">
        <v>243</v>
      </c>
    </row>
    <row r="412" spans="1:2">
      <c r="A412">
        <v>351</v>
      </c>
      <c r="B412" t="s">
        <v>266</v>
      </c>
    </row>
    <row r="413" spans="1:2">
      <c r="A413">
        <v>352</v>
      </c>
      <c r="B413" t="s">
        <v>218</v>
      </c>
    </row>
    <row r="414" spans="1:2">
      <c r="A414">
        <v>353</v>
      </c>
      <c r="B414" t="s">
        <v>218</v>
      </c>
    </row>
    <row r="415" spans="1:2">
      <c r="A415">
        <v>354</v>
      </c>
      <c r="B415" t="s">
        <v>243</v>
      </c>
    </row>
    <row r="416" spans="1:2">
      <c r="A416">
        <v>355</v>
      </c>
      <c r="B416" t="s">
        <v>315</v>
      </c>
    </row>
    <row r="417" spans="1:2">
      <c r="A417">
        <v>356</v>
      </c>
      <c r="B417" t="s">
        <v>266</v>
      </c>
    </row>
    <row r="418" spans="1:2">
      <c r="A418">
        <v>357</v>
      </c>
      <c r="B418" t="s">
        <v>243</v>
      </c>
    </row>
    <row r="419" spans="1:2">
      <c r="A419">
        <v>358</v>
      </c>
      <c r="B419" t="s">
        <v>218</v>
      </c>
    </row>
    <row r="420" spans="1:2">
      <c r="A420">
        <v>359</v>
      </c>
      <c r="B420" t="s">
        <v>315</v>
      </c>
    </row>
    <row r="421" spans="1:2">
      <c r="A421">
        <v>360</v>
      </c>
      <c r="B421" t="s">
        <v>243</v>
      </c>
    </row>
    <row r="422" spans="1:2">
      <c r="A422">
        <v>361</v>
      </c>
      <c r="B422" t="s">
        <v>243</v>
      </c>
    </row>
    <row r="423" spans="1:2">
      <c r="A423">
        <v>362</v>
      </c>
      <c r="B423" t="s">
        <v>243</v>
      </c>
    </row>
    <row r="424" spans="1:2">
      <c r="A424">
        <v>363</v>
      </c>
      <c r="B424" t="s">
        <v>315</v>
      </c>
    </row>
    <row r="425" spans="1:2">
      <c r="A425">
        <v>364</v>
      </c>
      <c r="B425" t="s">
        <v>218</v>
      </c>
    </row>
    <row r="426" spans="1:2">
      <c r="A426">
        <v>365</v>
      </c>
      <c r="B426" t="s">
        <v>315</v>
      </c>
    </row>
    <row r="427" spans="1:2">
      <c r="A427">
        <v>366</v>
      </c>
      <c r="B427" t="s">
        <v>218</v>
      </c>
    </row>
    <row r="428" spans="1:2">
      <c r="A428">
        <v>367</v>
      </c>
      <c r="B428" t="s">
        <v>315</v>
      </c>
    </row>
    <row r="429" spans="1:2">
      <c r="A429">
        <v>368</v>
      </c>
      <c r="B429" t="s">
        <v>218</v>
      </c>
    </row>
    <row r="430" spans="1:2">
      <c r="A430">
        <v>369</v>
      </c>
      <c r="B430" t="s">
        <v>266</v>
      </c>
    </row>
    <row r="431" spans="1:2">
      <c r="A431">
        <v>370</v>
      </c>
      <c r="B431" t="s">
        <v>315</v>
      </c>
    </row>
    <row r="432" spans="1:2">
      <c r="A432">
        <v>371</v>
      </c>
      <c r="B432" t="s">
        <v>315</v>
      </c>
    </row>
    <row r="433" spans="1:2">
      <c r="A433">
        <v>372</v>
      </c>
      <c r="B433" t="s">
        <v>315</v>
      </c>
    </row>
    <row r="434" spans="1:2">
      <c r="A434">
        <v>373</v>
      </c>
      <c r="B434" t="s">
        <v>243</v>
      </c>
    </row>
    <row r="435" spans="1:2">
      <c r="A435">
        <v>374</v>
      </c>
      <c r="B435" t="s">
        <v>266</v>
      </c>
    </row>
    <row r="436" spans="1:2">
      <c r="A436">
        <v>375</v>
      </c>
      <c r="B436" t="s">
        <v>243</v>
      </c>
    </row>
    <row r="437" spans="1:2">
      <c r="A437">
        <v>376</v>
      </c>
      <c r="B437" t="s">
        <v>315</v>
      </c>
    </row>
    <row r="438" spans="1:2">
      <c r="A438">
        <v>377</v>
      </c>
      <c r="B438" t="s">
        <v>243</v>
      </c>
    </row>
    <row r="439" spans="1:2">
      <c r="A439">
        <v>378</v>
      </c>
      <c r="B439" t="s">
        <v>243</v>
      </c>
    </row>
    <row r="440" spans="1:2">
      <c r="A440">
        <v>379</v>
      </c>
      <c r="B440" t="s">
        <v>315</v>
      </c>
    </row>
    <row r="441" spans="1:2">
      <c r="A441">
        <v>380</v>
      </c>
      <c r="B441" t="s">
        <v>266</v>
      </c>
    </row>
    <row r="442" spans="1:2">
      <c r="A442">
        <v>381</v>
      </c>
      <c r="B442" t="s">
        <v>315</v>
      </c>
    </row>
    <row r="443" spans="1:2">
      <c r="A443">
        <v>382</v>
      </c>
      <c r="B443" t="s">
        <v>243</v>
      </c>
    </row>
    <row r="444" spans="1:2">
      <c r="A444">
        <v>383</v>
      </c>
      <c r="B444" t="s">
        <v>218</v>
      </c>
    </row>
    <row r="445" spans="1:2">
      <c r="A445">
        <v>384</v>
      </c>
      <c r="B445" t="s">
        <v>243</v>
      </c>
    </row>
    <row r="446" spans="1:2">
      <c r="A446">
        <v>385</v>
      </c>
      <c r="B446" t="s">
        <v>266</v>
      </c>
    </row>
    <row r="447" spans="1:2">
      <c r="A447">
        <v>386</v>
      </c>
      <c r="B447" t="s">
        <v>315</v>
      </c>
    </row>
    <row r="448" spans="1:2">
      <c r="A448">
        <v>387</v>
      </c>
      <c r="B448" t="s">
        <v>243</v>
      </c>
    </row>
    <row r="449" spans="1:2">
      <c r="A449">
        <v>388</v>
      </c>
      <c r="B449" t="s">
        <v>218</v>
      </c>
    </row>
    <row r="450" spans="1:2">
      <c r="A450">
        <v>389</v>
      </c>
      <c r="B450" t="s">
        <v>218</v>
      </c>
    </row>
    <row r="451" spans="1:2">
      <c r="A451">
        <v>390</v>
      </c>
      <c r="B451" t="s">
        <v>315</v>
      </c>
    </row>
    <row r="452" spans="1:2">
      <c r="A452">
        <v>391</v>
      </c>
      <c r="B452" t="s">
        <v>315</v>
      </c>
    </row>
    <row r="453" spans="1:2">
      <c r="A453">
        <v>392</v>
      </c>
      <c r="B453" t="s">
        <v>279</v>
      </c>
    </row>
    <row r="454" spans="1:2">
      <c r="A454">
        <v>393</v>
      </c>
      <c r="B454" t="s">
        <v>243</v>
      </c>
    </row>
    <row r="455" spans="1:2">
      <c r="A455">
        <v>394</v>
      </c>
      <c r="B455" t="s">
        <v>266</v>
      </c>
    </row>
    <row r="456" spans="1:2">
      <c r="A456">
        <v>394</v>
      </c>
      <c r="B456" t="s">
        <v>315</v>
      </c>
    </row>
    <row r="457" spans="1:2">
      <c r="A457">
        <v>394</v>
      </c>
      <c r="B457" t="s">
        <v>218</v>
      </c>
    </row>
    <row r="458" spans="1:2">
      <c r="A458">
        <v>394</v>
      </c>
      <c r="B458" t="s">
        <v>243</v>
      </c>
    </row>
    <row r="459" spans="1:2">
      <c r="A459">
        <v>394</v>
      </c>
      <c r="B459" t="s">
        <v>279</v>
      </c>
    </row>
    <row r="460" spans="1:2">
      <c r="A460">
        <v>395</v>
      </c>
      <c r="B460" t="s">
        <v>266</v>
      </c>
    </row>
    <row r="461" spans="1:2">
      <c r="A461">
        <v>396</v>
      </c>
      <c r="B461" t="s">
        <v>243</v>
      </c>
    </row>
    <row r="462" spans="1:2">
      <c r="A462">
        <v>397</v>
      </c>
      <c r="B462" t="s">
        <v>266</v>
      </c>
    </row>
    <row r="463" spans="1:2">
      <c r="A463">
        <v>398</v>
      </c>
      <c r="B463" t="s">
        <v>243</v>
      </c>
    </row>
    <row r="464" spans="1:2">
      <c r="A464">
        <v>399</v>
      </c>
      <c r="B464" t="s">
        <v>218</v>
      </c>
    </row>
    <row r="465" spans="1:2">
      <c r="A465">
        <v>400</v>
      </c>
      <c r="B465" t="s">
        <v>243</v>
      </c>
    </row>
    <row r="466" spans="1:2">
      <c r="A466">
        <v>401</v>
      </c>
      <c r="B466" t="s">
        <v>243</v>
      </c>
    </row>
    <row r="467" spans="1:2">
      <c r="A467">
        <v>402</v>
      </c>
      <c r="B467" t="s">
        <v>315</v>
      </c>
    </row>
    <row r="468" spans="1:2">
      <c r="A468">
        <v>403</v>
      </c>
      <c r="B468" t="s">
        <v>266</v>
      </c>
    </row>
    <row r="469" spans="1:2">
      <c r="A469">
        <v>404</v>
      </c>
      <c r="B469" t="s">
        <v>218</v>
      </c>
    </row>
    <row r="470" spans="1:2">
      <c r="A470">
        <v>405</v>
      </c>
      <c r="B470" t="s">
        <v>266</v>
      </c>
    </row>
    <row r="471" spans="1:2">
      <c r="A471">
        <v>406</v>
      </c>
      <c r="B471" t="s">
        <v>218</v>
      </c>
    </row>
    <row r="472" spans="1:2">
      <c r="A472">
        <v>407</v>
      </c>
      <c r="B472" t="s">
        <v>315</v>
      </c>
    </row>
    <row r="473" spans="1:2">
      <c r="A473">
        <v>408</v>
      </c>
      <c r="B473" t="s">
        <v>315</v>
      </c>
    </row>
    <row r="474" spans="1:2">
      <c r="A474">
        <v>409</v>
      </c>
      <c r="B474" t="s">
        <v>315</v>
      </c>
    </row>
    <row r="475" spans="1:2">
      <c r="A475">
        <v>410</v>
      </c>
      <c r="B475" t="s">
        <v>243</v>
      </c>
    </row>
    <row r="476" spans="1:2">
      <c r="A476">
        <v>411</v>
      </c>
      <c r="B476" t="s">
        <v>218</v>
      </c>
    </row>
    <row r="477" spans="1:2">
      <c r="A477">
        <v>412</v>
      </c>
      <c r="B477" t="s">
        <v>315</v>
      </c>
    </row>
    <row r="478" spans="1:2">
      <c r="A478">
        <v>413</v>
      </c>
      <c r="B478" t="s">
        <v>266</v>
      </c>
    </row>
    <row r="479" spans="1:2">
      <c r="A479">
        <v>414</v>
      </c>
      <c r="B479" t="s">
        <v>315</v>
      </c>
    </row>
    <row r="480" spans="1:2">
      <c r="A480">
        <v>415</v>
      </c>
      <c r="B480" t="s">
        <v>218</v>
      </c>
    </row>
    <row r="481" spans="1:2">
      <c r="A481">
        <v>416</v>
      </c>
      <c r="B481" t="s">
        <v>218</v>
      </c>
    </row>
    <row r="482" spans="1:2">
      <c r="A482">
        <v>417</v>
      </c>
      <c r="B482" t="s">
        <v>315</v>
      </c>
    </row>
    <row r="483" spans="1:2">
      <c r="A483">
        <v>418</v>
      </c>
      <c r="B483" t="s">
        <v>315</v>
      </c>
    </row>
    <row r="484" spans="1:2">
      <c r="A484">
        <v>419</v>
      </c>
      <c r="B484" t="s">
        <v>315</v>
      </c>
    </row>
    <row r="485" spans="1:2">
      <c r="A485">
        <v>420</v>
      </c>
      <c r="B485" t="s">
        <v>315</v>
      </c>
    </row>
    <row r="486" spans="1:2">
      <c r="A486">
        <v>421</v>
      </c>
      <c r="B486" t="s">
        <v>315</v>
      </c>
    </row>
    <row r="487" spans="1:2">
      <c r="A487">
        <v>422</v>
      </c>
      <c r="B487" t="s">
        <v>243</v>
      </c>
    </row>
    <row r="488" spans="1:2">
      <c r="A488">
        <v>423</v>
      </c>
      <c r="B488" t="s">
        <v>243</v>
      </c>
    </row>
    <row r="489" spans="1:2">
      <c r="A489">
        <v>424</v>
      </c>
      <c r="B489" t="s">
        <v>315</v>
      </c>
    </row>
    <row r="490" spans="1:2">
      <c r="A490">
        <v>425</v>
      </c>
      <c r="B490" t="s">
        <v>218</v>
      </c>
    </row>
    <row r="491" spans="1:2">
      <c r="A491">
        <v>426</v>
      </c>
      <c r="B491" t="s">
        <v>218</v>
      </c>
    </row>
    <row r="492" spans="1:2">
      <c r="A492">
        <v>427</v>
      </c>
      <c r="B492" t="s">
        <v>218</v>
      </c>
    </row>
    <row r="493" spans="1:2">
      <c r="A493">
        <v>428</v>
      </c>
      <c r="B493" t="s">
        <v>243</v>
      </c>
    </row>
    <row r="494" spans="1:2">
      <c r="A494">
        <v>429</v>
      </c>
      <c r="B494" t="s">
        <v>243</v>
      </c>
    </row>
    <row r="495" spans="1:2">
      <c r="A495">
        <v>430</v>
      </c>
      <c r="B495" t="s">
        <v>243</v>
      </c>
    </row>
    <row r="496" spans="1:2">
      <c r="A496">
        <v>431</v>
      </c>
      <c r="B496" t="s">
        <v>243</v>
      </c>
    </row>
    <row r="497" spans="1:2">
      <c r="A497">
        <v>432</v>
      </c>
      <c r="B497" t="s">
        <v>218</v>
      </c>
    </row>
    <row r="498" spans="1:2">
      <c r="A498">
        <v>433</v>
      </c>
      <c r="B498" t="s">
        <v>279</v>
      </c>
    </row>
    <row r="499" spans="1:2">
      <c r="A499">
        <v>434</v>
      </c>
      <c r="B499" t="s">
        <v>315</v>
      </c>
    </row>
    <row r="500" spans="1:2">
      <c r="A500">
        <v>435</v>
      </c>
      <c r="B500" t="s">
        <v>315</v>
      </c>
    </row>
    <row r="501" spans="1:2">
      <c r="A501">
        <v>436</v>
      </c>
      <c r="B501" t="s">
        <v>218</v>
      </c>
    </row>
    <row r="502" spans="1:2">
      <c r="A502">
        <v>437</v>
      </c>
      <c r="B502" t="s">
        <v>243</v>
      </c>
    </row>
    <row r="503" spans="1:2">
      <c r="A503">
        <v>438</v>
      </c>
      <c r="B503" t="s">
        <v>218</v>
      </c>
    </row>
    <row r="504" spans="1:2">
      <c r="A504">
        <v>439</v>
      </c>
      <c r="B504" t="s">
        <v>243</v>
      </c>
    </row>
    <row r="505" spans="1:2">
      <c r="A505">
        <v>440</v>
      </c>
      <c r="B505" t="s">
        <v>315</v>
      </c>
    </row>
    <row r="506" spans="1:2">
      <c r="A506">
        <v>441</v>
      </c>
      <c r="B506" t="s">
        <v>218</v>
      </c>
    </row>
    <row r="507" spans="1:2">
      <c r="A507">
        <v>442</v>
      </c>
      <c r="B507" t="s">
        <v>266</v>
      </c>
    </row>
    <row r="508" spans="1:2">
      <c r="A508">
        <v>443</v>
      </c>
      <c r="B508" t="s">
        <v>243</v>
      </c>
    </row>
    <row r="509" spans="1:2">
      <c r="A509">
        <v>444</v>
      </c>
      <c r="B509" t="s">
        <v>218</v>
      </c>
    </row>
    <row r="510" spans="1:2">
      <c r="A510">
        <v>445</v>
      </c>
      <c r="B510" t="s">
        <v>243</v>
      </c>
    </row>
    <row r="511" spans="1:2">
      <c r="A511">
        <v>446</v>
      </c>
      <c r="B511" t="s">
        <v>243</v>
      </c>
    </row>
    <row r="512" spans="1:2">
      <c r="A512">
        <v>447</v>
      </c>
      <c r="B512" t="s">
        <v>279</v>
      </c>
    </row>
    <row r="513" spans="1:2">
      <c r="A513">
        <v>448</v>
      </c>
      <c r="B513" t="s">
        <v>243</v>
      </c>
    </row>
    <row r="514" spans="1:2">
      <c r="A514">
        <v>449</v>
      </c>
      <c r="B514" t="s">
        <v>315</v>
      </c>
    </row>
    <row r="515" spans="1:2">
      <c r="A515">
        <v>450</v>
      </c>
      <c r="B515" t="s">
        <v>315</v>
      </c>
    </row>
    <row r="516" spans="1:2">
      <c r="A516">
        <v>451</v>
      </c>
      <c r="B516" t="s">
        <v>315</v>
      </c>
    </row>
    <row r="517" spans="1:2">
      <c r="A517">
        <v>452</v>
      </c>
      <c r="B517" t="s">
        <v>243</v>
      </c>
    </row>
    <row r="518" spans="1:2">
      <c r="A518">
        <v>453</v>
      </c>
      <c r="B518" t="s">
        <v>315</v>
      </c>
    </row>
    <row r="519" spans="1:2">
      <c r="A519">
        <v>454</v>
      </c>
      <c r="B519" t="s">
        <v>315</v>
      </c>
    </row>
    <row r="520" spans="1:2">
      <c r="A520">
        <v>455</v>
      </c>
      <c r="B520" t="s">
        <v>243</v>
      </c>
    </row>
    <row r="521" spans="1:2">
      <c r="A521">
        <v>456</v>
      </c>
      <c r="B521" t="s">
        <v>243</v>
      </c>
    </row>
    <row r="522" spans="1:2">
      <c r="A522">
        <v>457</v>
      </c>
      <c r="B522" t="s">
        <v>243</v>
      </c>
    </row>
    <row r="523" spans="1:2">
      <c r="A523">
        <v>458</v>
      </c>
      <c r="B523" t="s">
        <v>218</v>
      </c>
    </row>
    <row r="524" spans="1:2">
      <c r="A524">
        <v>459</v>
      </c>
      <c r="B524" t="s">
        <v>243</v>
      </c>
    </row>
    <row r="525" spans="1:2">
      <c r="A525">
        <v>460</v>
      </c>
      <c r="B525" t="s">
        <v>315</v>
      </c>
    </row>
    <row r="526" spans="1:2">
      <c r="A526">
        <v>461</v>
      </c>
      <c r="B526" t="s">
        <v>243</v>
      </c>
    </row>
    <row r="527" spans="1:2">
      <c r="A527">
        <v>462</v>
      </c>
      <c r="B527" t="s">
        <v>266</v>
      </c>
    </row>
    <row r="528" spans="1:2">
      <c r="A528">
        <v>463</v>
      </c>
      <c r="B528" t="s">
        <v>266</v>
      </c>
    </row>
    <row r="529" spans="1:2">
      <c r="A529">
        <v>464</v>
      </c>
      <c r="B529" t="s">
        <v>243</v>
      </c>
    </row>
    <row r="530" spans="1:2">
      <c r="A530">
        <v>465</v>
      </c>
      <c r="B530" t="s">
        <v>243</v>
      </c>
    </row>
    <row r="531" spans="1:2">
      <c r="A531">
        <v>466</v>
      </c>
      <c r="B531" t="s">
        <v>243</v>
      </c>
    </row>
    <row r="532" spans="1:2">
      <c r="A532">
        <v>467</v>
      </c>
      <c r="B532" t="s">
        <v>315</v>
      </c>
    </row>
    <row r="533" spans="1:2">
      <c r="A533">
        <v>468</v>
      </c>
      <c r="B533" t="s">
        <v>266</v>
      </c>
    </row>
    <row r="534" spans="1:2">
      <c r="A534">
        <v>469</v>
      </c>
      <c r="B534" t="s">
        <v>266</v>
      </c>
    </row>
    <row r="535" spans="1:2">
      <c r="A535">
        <v>470</v>
      </c>
      <c r="B535" t="s">
        <v>218</v>
      </c>
    </row>
    <row r="536" spans="1:2">
      <c r="A536">
        <v>471</v>
      </c>
      <c r="B536" t="s">
        <v>243</v>
      </c>
    </row>
    <row r="537" spans="1:2">
      <c r="A537">
        <v>472</v>
      </c>
      <c r="B537" t="s">
        <v>243</v>
      </c>
    </row>
    <row r="538" spans="1:2">
      <c r="A538">
        <v>473</v>
      </c>
      <c r="B538" t="s">
        <v>218</v>
      </c>
    </row>
    <row r="539" spans="1:2">
      <c r="A539">
        <v>474</v>
      </c>
      <c r="B539" t="s">
        <v>266</v>
      </c>
    </row>
    <row r="540" spans="1:2">
      <c r="A540">
        <v>475</v>
      </c>
      <c r="B540" t="s">
        <v>218</v>
      </c>
    </row>
    <row r="541" spans="1:2">
      <c r="A541">
        <v>476</v>
      </c>
      <c r="B541" t="s">
        <v>243</v>
      </c>
    </row>
    <row r="542" spans="1:2">
      <c r="A542">
        <v>477</v>
      </c>
      <c r="B542" t="s">
        <v>243</v>
      </c>
    </row>
    <row r="543" spans="1:2">
      <c r="A543">
        <v>478</v>
      </c>
      <c r="B543" t="s">
        <v>243</v>
      </c>
    </row>
    <row r="544" spans="1:2">
      <c r="A544">
        <v>479</v>
      </c>
      <c r="B544" t="s">
        <v>218</v>
      </c>
    </row>
    <row r="545" spans="1:2">
      <c r="A545">
        <v>480</v>
      </c>
      <c r="B545" t="s">
        <v>315</v>
      </c>
    </row>
    <row r="546" spans="1:2">
      <c r="A546">
        <v>481</v>
      </c>
      <c r="B546" t="s">
        <v>315</v>
      </c>
    </row>
    <row r="547" spans="1:2">
      <c r="A547">
        <v>481</v>
      </c>
      <c r="B547" t="s">
        <v>266</v>
      </c>
    </row>
    <row r="548" spans="1:2">
      <c r="A548">
        <v>482</v>
      </c>
      <c r="B548" t="s">
        <v>243</v>
      </c>
    </row>
    <row r="549" spans="1:2">
      <c r="A549">
        <v>483</v>
      </c>
      <c r="B549" t="s">
        <v>266</v>
      </c>
    </row>
    <row r="550" spans="1:2">
      <c r="A550">
        <v>483</v>
      </c>
      <c r="B550" t="s">
        <v>243</v>
      </c>
    </row>
    <row r="551" spans="1:2">
      <c r="A551">
        <v>483</v>
      </c>
      <c r="B551" t="s">
        <v>315</v>
      </c>
    </row>
    <row r="552" spans="1:2">
      <c r="A552">
        <v>483</v>
      </c>
      <c r="B552" t="s">
        <v>279</v>
      </c>
    </row>
    <row r="553" spans="1:2">
      <c r="A553">
        <v>483</v>
      </c>
      <c r="B553" t="s">
        <v>218</v>
      </c>
    </row>
    <row r="554" spans="1:2">
      <c r="A554">
        <v>484</v>
      </c>
      <c r="B554" t="s">
        <v>315</v>
      </c>
    </row>
    <row r="555" spans="1:2">
      <c r="A555">
        <v>485</v>
      </c>
      <c r="B555" t="s">
        <v>218</v>
      </c>
    </row>
    <row r="556" spans="1:2">
      <c r="A556">
        <v>486</v>
      </c>
      <c r="B556" t="s">
        <v>315</v>
      </c>
    </row>
    <row r="557" spans="1:2">
      <c r="A557">
        <v>487</v>
      </c>
      <c r="B557" t="s">
        <v>218</v>
      </c>
    </row>
    <row r="558" spans="1:2">
      <c r="A558">
        <v>488</v>
      </c>
      <c r="B558" t="s">
        <v>243</v>
      </c>
    </row>
    <row r="559" spans="1:2">
      <c r="A559">
        <v>489</v>
      </c>
      <c r="B559" t="s">
        <v>315</v>
      </c>
    </row>
    <row r="560" spans="1:2">
      <c r="A560">
        <v>490</v>
      </c>
      <c r="B560" t="s">
        <v>218</v>
      </c>
    </row>
    <row r="561" spans="1:2">
      <c r="A561">
        <v>491</v>
      </c>
      <c r="B561" t="s">
        <v>243</v>
      </c>
    </row>
    <row r="562" spans="1:2">
      <c r="A562">
        <v>492</v>
      </c>
      <c r="B562" t="s">
        <v>266</v>
      </c>
    </row>
    <row r="563" spans="1:2">
      <c r="A563">
        <v>492</v>
      </c>
      <c r="B563" t="s">
        <v>243</v>
      </c>
    </row>
    <row r="564" spans="1:2">
      <c r="A564">
        <v>492</v>
      </c>
      <c r="B564" t="s">
        <v>315</v>
      </c>
    </row>
    <row r="565" spans="1:2">
      <c r="A565">
        <v>492</v>
      </c>
      <c r="B565" t="s">
        <v>279</v>
      </c>
    </row>
    <row r="566" spans="1:2">
      <c r="A566">
        <v>492</v>
      </c>
      <c r="B566" t="s">
        <v>218</v>
      </c>
    </row>
    <row r="567" spans="1:2">
      <c r="A567">
        <v>493</v>
      </c>
      <c r="B567" t="s">
        <v>266</v>
      </c>
    </row>
    <row r="568" spans="1:2">
      <c r="A568">
        <v>494</v>
      </c>
      <c r="B568" t="s">
        <v>315</v>
      </c>
    </row>
    <row r="569" spans="1:2">
      <c r="A569">
        <v>495</v>
      </c>
      <c r="B569" t="s">
        <v>266</v>
      </c>
    </row>
    <row r="570" spans="1:2">
      <c r="A570">
        <v>495</v>
      </c>
      <c r="B570" t="s">
        <v>315</v>
      </c>
    </row>
    <row r="571" spans="1:2">
      <c r="A571">
        <v>496</v>
      </c>
      <c r="B571" t="s">
        <v>243</v>
      </c>
    </row>
    <row r="572" spans="1:2">
      <c r="A572">
        <v>497</v>
      </c>
      <c r="B572" t="s">
        <v>266</v>
      </c>
    </row>
    <row r="573" spans="1:2">
      <c r="A573">
        <v>498</v>
      </c>
      <c r="B573" t="s">
        <v>266</v>
      </c>
    </row>
    <row r="574" spans="1:2">
      <c r="A574">
        <v>498</v>
      </c>
      <c r="B574" t="s">
        <v>243</v>
      </c>
    </row>
    <row r="575" spans="1:2">
      <c r="A575">
        <v>498</v>
      </c>
      <c r="B575" t="s">
        <v>315</v>
      </c>
    </row>
    <row r="576" spans="1:2">
      <c r="A576">
        <v>498</v>
      </c>
      <c r="B576" t="s">
        <v>279</v>
      </c>
    </row>
    <row r="577" spans="1:2">
      <c r="A577">
        <v>498</v>
      </c>
      <c r="B577" t="s">
        <v>218</v>
      </c>
    </row>
    <row r="578" spans="1:2">
      <c r="A578">
        <v>499</v>
      </c>
      <c r="B578" t="s">
        <v>315</v>
      </c>
    </row>
    <row r="579" spans="1:2">
      <c r="A579">
        <v>500</v>
      </c>
      <c r="B579" t="s">
        <v>266</v>
      </c>
    </row>
    <row r="580" spans="1:2">
      <c r="A580">
        <v>501</v>
      </c>
      <c r="B580" t="s">
        <v>243</v>
      </c>
    </row>
    <row r="581" spans="1:2">
      <c r="A581">
        <v>502</v>
      </c>
      <c r="B581" t="s">
        <v>218</v>
      </c>
    </row>
    <row r="582" spans="1:2">
      <c r="A582">
        <v>503</v>
      </c>
      <c r="B582" t="s">
        <v>243</v>
      </c>
    </row>
    <row r="583" spans="1:2">
      <c r="A583">
        <v>504</v>
      </c>
      <c r="B583" t="s">
        <v>315</v>
      </c>
    </row>
    <row r="584" spans="1:2">
      <c r="A584">
        <v>505</v>
      </c>
      <c r="B584" t="s">
        <v>315</v>
      </c>
    </row>
    <row r="585" spans="1:2">
      <c r="A585">
        <v>506</v>
      </c>
      <c r="B585" t="s">
        <v>243</v>
      </c>
    </row>
    <row r="586" spans="1:2">
      <c r="A586">
        <v>507</v>
      </c>
      <c r="B586" t="s">
        <v>315</v>
      </c>
    </row>
    <row r="587" spans="1:2">
      <c r="A587">
        <v>508</v>
      </c>
      <c r="B587" t="s">
        <v>315</v>
      </c>
    </row>
    <row r="588" spans="1:2">
      <c r="A588">
        <v>509</v>
      </c>
      <c r="B588" t="s">
        <v>243</v>
      </c>
    </row>
    <row r="589" spans="1:2">
      <c r="A589">
        <v>510</v>
      </c>
      <c r="B589" t="s">
        <v>218</v>
      </c>
    </row>
    <row r="590" spans="1:2">
      <c r="A590">
        <v>511</v>
      </c>
      <c r="B590" t="s">
        <v>243</v>
      </c>
    </row>
    <row r="591" spans="1:2">
      <c r="A591">
        <v>512</v>
      </c>
      <c r="B591" t="s">
        <v>243</v>
      </c>
    </row>
    <row r="592" spans="1:2">
      <c r="A592">
        <v>513</v>
      </c>
      <c r="B592" t="s">
        <v>266</v>
      </c>
    </row>
    <row r="593" spans="1:2">
      <c r="A593">
        <v>514</v>
      </c>
      <c r="B593" t="s">
        <v>315</v>
      </c>
    </row>
    <row r="594" spans="1:2">
      <c r="A594">
        <v>515</v>
      </c>
      <c r="B594" t="s">
        <v>315</v>
      </c>
    </row>
    <row r="595" spans="1:2">
      <c r="A595">
        <v>516</v>
      </c>
      <c r="B595" t="s">
        <v>315</v>
      </c>
    </row>
    <row r="596" spans="1:2">
      <c r="A596">
        <v>516</v>
      </c>
      <c r="B596" t="s">
        <v>266</v>
      </c>
    </row>
    <row r="597" spans="1:2">
      <c r="A597">
        <v>517</v>
      </c>
      <c r="B597" t="s">
        <v>218</v>
      </c>
    </row>
    <row r="598" spans="1:2">
      <c r="A598">
        <v>518</v>
      </c>
      <c r="B598" t="s">
        <v>315</v>
      </c>
    </row>
    <row r="599" spans="1:2">
      <c r="A599">
        <v>519</v>
      </c>
      <c r="B599" t="s">
        <v>266</v>
      </c>
    </row>
    <row r="600" spans="1:2">
      <c r="A600">
        <v>520</v>
      </c>
      <c r="B600" t="s">
        <v>266</v>
      </c>
    </row>
    <row r="601" spans="1:2">
      <c r="A601">
        <v>520</v>
      </c>
      <c r="B601" t="s">
        <v>243</v>
      </c>
    </row>
    <row r="602" spans="1:2">
      <c r="A602">
        <v>520</v>
      </c>
      <c r="B602" t="s">
        <v>315</v>
      </c>
    </row>
    <row r="603" spans="1:2">
      <c r="A603">
        <v>520</v>
      </c>
      <c r="B603" t="s">
        <v>279</v>
      </c>
    </row>
    <row r="604" spans="1:2">
      <c r="A604">
        <v>520</v>
      </c>
      <c r="B604" t="s">
        <v>218</v>
      </c>
    </row>
    <row r="605" spans="1:2">
      <c r="A605">
        <v>521</v>
      </c>
      <c r="B605" t="s">
        <v>243</v>
      </c>
    </row>
    <row r="606" spans="1:2">
      <c r="A606">
        <v>522</v>
      </c>
      <c r="B606" t="s">
        <v>266</v>
      </c>
    </row>
    <row r="607" spans="1:2">
      <c r="A607">
        <v>523</v>
      </c>
      <c r="B607" t="s">
        <v>315</v>
      </c>
    </row>
    <row r="608" spans="1:2">
      <c r="A608">
        <v>524</v>
      </c>
      <c r="B608" t="s">
        <v>315</v>
      </c>
    </row>
    <row r="609" spans="1:2">
      <c r="A609">
        <v>524</v>
      </c>
      <c r="B609" t="s">
        <v>243</v>
      </c>
    </row>
    <row r="610" spans="1:2">
      <c r="A610">
        <v>525</v>
      </c>
      <c r="B610" t="s">
        <v>315</v>
      </c>
    </row>
    <row r="611" spans="1:2">
      <c r="A611">
        <v>526</v>
      </c>
      <c r="B611" t="s">
        <v>243</v>
      </c>
    </row>
    <row r="612" spans="1:2">
      <c r="A612">
        <v>527</v>
      </c>
      <c r="B612" t="s">
        <v>266</v>
      </c>
    </row>
    <row r="613" spans="1:2">
      <c r="A613">
        <v>527</v>
      </c>
      <c r="B613" t="s">
        <v>315</v>
      </c>
    </row>
    <row r="614" spans="1:2">
      <c r="A614">
        <v>527</v>
      </c>
      <c r="B614" t="s">
        <v>243</v>
      </c>
    </row>
    <row r="615" spans="1:2">
      <c r="A615">
        <v>527</v>
      </c>
      <c r="B615" t="s">
        <v>279</v>
      </c>
    </row>
    <row r="616" spans="1:2">
      <c r="A616">
        <v>528</v>
      </c>
      <c r="B616" t="s">
        <v>315</v>
      </c>
    </row>
    <row r="617" spans="1:2">
      <c r="A617">
        <v>529</v>
      </c>
      <c r="B617" t="s">
        <v>266</v>
      </c>
    </row>
    <row r="618" spans="1:2">
      <c r="A618">
        <v>529</v>
      </c>
      <c r="B618" t="s">
        <v>315</v>
      </c>
    </row>
    <row r="619" spans="1:2">
      <c r="A619">
        <v>530</v>
      </c>
      <c r="B619" t="s">
        <v>243</v>
      </c>
    </row>
    <row r="620" spans="1:2">
      <c r="A620">
        <v>531</v>
      </c>
      <c r="B620" t="s">
        <v>315</v>
      </c>
    </row>
    <row r="621" spans="1:2">
      <c r="A621">
        <v>532</v>
      </c>
      <c r="B621" t="s">
        <v>266</v>
      </c>
    </row>
    <row r="622" spans="1:2">
      <c r="A622">
        <v>533</v>
      </c>
      <c r="B622" t="s">
        <v>243</v>
      </c>
    </row>
    <row r="623" spans="1:2">
      <c r="A623">
        <v>534</v>
      </c>
      <c r="B623" t="s">
        <v>243</v>
      </c>
    </row>
    <row r="624" spans="1:2">
      <c r="A624">
        <v>535</v>
      </c>
      <c r="B624" t="s">
        <v>266</v>
      </c>
    </row>
    <row r="625" spans="1:2">
      <c r="A625">
        <v>536</v>
      </c>
      <c r="B625" t="s">
        <v>243</v>
      </c>
    </row>
    <row r="626" spans="1:2">
      <c r="A626">
        <v>537</v>
      </c>
      <c r="B626" t="s">
        <v>279</v>
      </c>
    </row>
    <row r="627" spans="1:2">
      <c r="A627">
        <v>538</v>
      </c>
      <c r="B627" t="s">
        <v>243</v>
      </c>
    </row>
    <row r="628" spans="1:2">
      <c r="A628">
        <v>539</v>
      </c>
      <c r="B628" t="s">
        <v>243</v>
      </c>
    </row>
    <row r="629" spans="1:2">
      <c r="A629">
        <v>540</v>
      </c>
      <c r="B629" t="s">
        <v>279</v>
      </c>
    </row>
    <row r="630" spans="1:2">
      <c r="A630">
        <v>541</v>
      </c>
      <c r="B630" t="s">
        <v>243</v>
      </c>
    </row>
    <row r="631" spans="1:2">
      <c r="A631">
        <v>542</v>
      </c>
      <c r="B631" t="s">
        <v>243</v>
      </c>
    </row>
    <row r="632" spans="1:2">
      <c r="A632">
        <v>543</v>
      </c>
      <c r="B632" t="s">
        <v>243</v>
      </c>
    </row>
    <row r="633" spans="1:2">
      <c r="A633">
        <v>544</v>
      </c>
      <c r="B633" t="s">
        <v>315</v>
      </c>
    </row>
    <row r="634" spans="1:2">
      <c r="A634">
        <v>545</v>
      </c>
      <c r="B634" t="s">
        <v>243</v>
      </c>
    </row>
    <row r="635" spans="1:2">
      <c r="A635">
        <v>546</v>
      </c>
      <c r="B635" t="s">
        <v>218</v>
      </c>
    </row>
    <row r="636" spans="1:2">
      <c r="A636">
        <v>547</v>
      </c>
      <c r="B636" t="s">
        <v>315</v>
      </c>
    </row>
    <row r="637" spans="1:2">
      <c r="A637">
        <v>548</v>
      </c>
      <c r="B637" t="s">
        <v>315</v>
      </c>
    </row>
    <row r="638" spans="1:2">
      <c r="A638">
        <v>549</v>
      </c>
      <c r="B638" t="s">
        <v>243</v>
      </c>
    </row>
    <row r="639" spans="1:2">
      <c r="A639">
        <v>550</v>
      </c>
      <c r="B639" t="s">
        <v>243</v>
      </c>
    </row>
    <row r="640" spans="1:2">
      <c r="A640">
        <v>551</v>
      </c>
      <c r="B640" t="s">
        <v>315</v>
      </c>
    </row>
    <row r="641" spans="1:2">
      <c r="A641">
        <v>552</v>
      </c>
      <c r="B641" t="s">
        <v>315</v>
      </c>
    </row>
    <row r="642" spans="1:2">
      <c r="A642">
        <v>553</v>
      </c>
      <c r="B642" t="s">
        <v>315</v>
      </c>
    </row>
    <row r="643" spans="1:2">
      <c r="A643">
        <v>554</v>
      </c>
      <c r="B643" t="s">
        <v>315</v>
      </c>
    </row>
    <row r="644" spans="1:2">
      <c r="A644">
        <v>554</v>
      </c>
      <c r="B644" t="s">
        <v>243</v>
      </c>
    </row>
    <row r="645" spans="1:2">
      <c r="A645">
        <v>554</v>
      </c>
      <c r="B645" t="s">
        <v>266</v>
      </c>
    </row>
    <row r="646" spans="1:2">
      <c r="A646">
        <v>554</v>
      </c>
      <c r="B646" t="s">
        <v>279</v>
      </c>
    </row>
    <row r="647" spans="1:2">
      <c r="A647">
        <v>555</v>
      </c>
      <c r="B647" t="s">
        <v>315</v>
      </c>
    </row>
    <row r="648" spans="1:2">
      <c r="A648">
        <v>556</v>
      </c>
      <c r="B648" t="s">
        <v>315</v>
      </c>
    </row>
    <row r="649" spans="1:2">
      <c r="A649">
        <v>557</v>
      </c>
      <c r="B649" t="s">
        <v>243</v>
      </c>
    </row>
    <row r="650" spans="1:2">
      <c r="A650">
        <v>558</v>
      </c>
      <c r="B650" t="s">
        <v>315</v>
      </c>
    </row>
    <row r="651" spans="1:2">
      <c r="A651">
        <v>559</v>
      </c>
      <c r="B651" t="s">
        <v>243</v>
      </c>
    </row>
    <row r="652" spans="1:2">
      <c r="A652">
        <v>560</v>
      </c>
      <c r="B652" t="s">
        <v>243</v>
      </c>
    </row>
    <row r="653" spans="1:2">
      <c r="A653">
        <v>561</v>
      </c>
      <c r="B653" t="s">
        <v>243</v>
      </c>
    </row>
    <row r="654" spans="1:2">
      <c r="A654">
        <v>562</v>
      </c>
      <c r="B654" t="s">
        <v>315</v>
      </c>
    </row>
    <row r="655" spans="1:2">
      <c r="A655">
        <v>563</v>
      </c>
      <c r="B655" t="s">
        <v>266</v>
      </c>
    </row>
    <row r="656" spans="1:2">
      <c r="A656">
        <v>564</v>
      </c>
      <c r="B656" t="s">
        <v>266</v>
      </c>
    </row>
    <row r="657" spans="1:2">
      <c r="A657">
        <v>565</v>
      </c>
      <c r="B657" t="s">
        <v>266</v>
      </c>
    </row>
    <row r="658" spans="1:2">
      <c r="A658">
        <v>566</v>
      </c>
      <c r="B658" t="s">
        <v>266</v>
      </c>
    </row>
    <row r="659" spans="1:2">
      <c r="A659">
        <v>567</v>
      </c>
      <c r="B659" t="s">
        <v>218</v>
      </c>
    </row>
    <row r="660" spans="1:2">
      <c r="A660">
        <v>568</v>
      </c>
      <c r="B660" t="s">
        <v>218</v>
      </c>
    </row>
    <row r="661" spans="1:2">
      <c r="A661">
        <v>569</v>
      </c>
      <c r="B661" t="s">
        <v>315</v>
      </c>
    </row>
    <row r="662" spans="1:2">
      <c r="A662">
        <v>570</v>
      </c>
      <c r="B662" t="s">
        <v>266</v>
      </c>
    </row>
    <row r="663" spans="1:2">
      <c r="A663">
        <v>571</v>
      </c>
      <c r="B663" t="s">
        <v>315</v>
      </c>
    </row>
    <row r="664" spans="1:2">
      <c r="A664">
        <v>572</v>
      </c>
      <c r="B664" t="s">
        <v>243</v>
      </c>
    </row>
    <row r="665" spans="1:2">
      <c r="A665">
        <v>573</v>
      </c>
      <c r="B665" t="s">
        <v>315</v>
      </c>
    </row>
    <row r="666" spans="1:2">
      <c r="A666">
        <v>574</v>
      </c>
      <c r="B666" t="s">
        <v>243</v>
      </c>
    </row>
    <row r="667" spans="1:2">
      <c r="A667">
        <v>575</v>
      </c>
      <c r="B667" t="s">
        <v>243</v>
      </c>
    </row>
    <row r="668" spans="1:2">
      <c r="A668">
        <v>576</v>
      </c>
      <c r="B668" t="s">
        <v>266</v>
      </c>
    </row>
    <row r="669" spans="1:2">
      <c r="A669">
        <v>577</v>
      </c>
      <c r="B669" t="s">
        <v>266</v>
      </c>
    </row>
    <row r="670" spans="1:2">
      <c r="A670">
        <v>577</v>
      </c>
      <c r="B670" t="s">
        <v>243</v>
      </c>
    </row>
    <row r="671" spans="1:2">
      <c r="A671">
        <v>577</v>
      </c>
      <c r="B671" t="s">
        <v>315</v>
      </c>
    </row>
    <row r="672" spans="1:2">
      <c r="A672">
        <v>577</v>
      </c>
      <c r="B672" t="s">
        <v>279</v>
      </c>
    </row>
    <row r="673" spans="1:2">
      <c r="A673">
        <v>577</v>
      </c>
      <c r="B673" t="s">
        <v>218</v>
      </c>
    </row>
    <row r="674" spans="1:2">
      <c r="A674">
        <v>578</v>
      </c>
      <c r="B674" t="s">
        <v>266</v>
      </c>
    </row>
    <row r="675" spans="1:2">
      <c r="A675">
        <v>579</v>
      </c>
      <c r="B675" t="s">
        <v>315</v>
      </c>
    </row>
    <row r="676" spans="1:2">
      <c r="A676">
        <v>580</v>
      </c>
      <c r="B676" t="s">
        <v>243</v>
      </c>
    </row>
    <row r="677" spans="1:2">
      <c r="A677">
        <v>581</v>
      </c>
      <c r="B677" t="s">
        <v>243</v>
      </c>
    </row>
    <row r="678" spans="1:2">
      <c r="A678">
        <v>582</v>
      </c>
      <c r="B678" t="s">
        <v>243</v>
      </c>
    </row>
    <row r="679" spans="1:2">
      <c r="A679">
        <v>583</v>
      </c>
      <c r="B679" t="s">
        <v>218</v>
      </c>
    </row>
    <row r="680" spans="1:2">
      <c r="A680">
        <v>584</v>
      </c>
      <c r="B680" t="s">
        <v>315</v>
      </c>
    </row>
    <row r="681" spans="1:2">
      <c r="A681">
        <v>585</v>
      </c>
      <c r="B681" t="s">
        <v>243</v>
      </c>
    </row>
    <row r="682" spans="1:2">
      <c r="A682">
        <v>586</v>
      </c>
      <c r="B682" t="s">
        <v>315</v>
      </c>
    </row>
    <row r="683" spans="1:2">
      <c r="A683">
        <v>587</v>
      </c>
      <c r="B683" t="s">
        <v>315</v>
      </c>
    </row>
    <row r="684" spans="1:2">
      <c r="A684">
        <v>588</v>
      </c>
      <c r="B684" t="s">
        <v>243</v>
      </c>
    </row>
    <row r="685" spans="1:2">
      <c r="A685">
        <v>589</v>
      </c>
      <c r="B685" t="s">
        <v>243</v>
      </c>
    </row>
    <row r="686" spans="1:2">
      <c r="A686">
        <v>590</v>
      </c>
      <c r="B686" t="s">
        <v>315</v>
      </c>
    </row>
    <row r="687" spans="1:2">
      <c r="A687">
        <v>591</v>
      </c>
      <c r="B687" t="s">
        <v>266</v>
      </c>
    </row>
    <row r="688" spans="1:2">
      <c r="A688">
        <v>592</v>
      </c>
      <c r="B688" t="s">
        <v>266</v>
      </c>
    </row>
    <row r="689" spans="1:2">
      <c r="A689">
        <v>593</v>
      </c>
      <c r="B689" t="s">
        <v>243</v>
      </c>
    </row>
    <row r="690" spans="1:2">
      <c r="A690">
        <v>594</v>
      </c>
      <c r="B690" t="s">
        <v>218</v>
      </c>
    </row>
    <row r="691" spans="1:2">
      <c r="A691">
        <v>595</v>
      </c>
      <c r="B691" t="s">
        <v>315</v>
      </c>
    </row>
    <row r="692" spans="1:2">
      <c r="A692">
        <v>596</v>
      </c>
      <c r="B692" t="s">
        <v>218</v>
      </c>
    </row>
    <row r="693" spans="1:2">
      <c r="A693">
        <v>597</v>
      </c>
      <c r="B693" t="s">
        <v>279</v>
      </c>
    </row>
    <row r="694" spans="1:2">
      <c r="A694">
        <v>598</v>
      </c>
      <c r="B694" t="s">
        <v>218</v>
      </c>
    </row>
    <row r="695" spans="1:2">
      <c r="A695">
        <v>599</v>
      </c>
      <c r="B695" t="s">
        <v>218</v>
      </c>
    </row>
    <row r="696" spans="1:2">
      <c r="A696">
        <v>600</v>
      </c>
      <c r="B696" t="s">
        <v>243</v>
      </c>
    </row>
    <row r="697" spans="1:2">
      <c r="A697">
        <v>601</v>
      </c>
      <c r="B697" t="s">
        <v>315</v>
      </c>
    </row>
    <row r="698" spans="1:2">
      <c r="A698">
        <v>602</v>
      </c>
      <c r="B698" t="s">
        <v>243</v>
      </c>
    </row>
    <row r="699" spans="1:2">
      <c r="A699">
        <v>603</v>
      </c>
      <c r="B699" t="s">
        <v>243</v>
      </c>
    </row>
    <row r="700" spans="1:2">
      <c r="A700">
        <v>604</v>
      </c>
      <c r="B700" t="s">
        <v>315</v>
      </c>
    </row>
    <row r="701" spans="1:2">
      <c r="A701">
        <v>605</v>
      </c>
      <c r="B701" t="s">
        <v>315</v>
      </c>
    </row>
    <row r="702" spans="1:2">
      <c r="A702">
        <v>606</v>
      </c>
      <c r="B702" t="s">
        <v>243</v>
      </c>
    </row>
    <row r="703" spans="1:2">
      <c r="A703">
        <v>607</v>
      </c>
      <c r="B703" t="s">
        <v>315</v>
      </c>
    </row>
    <row r="704" spans="1:2">
      <c r="A704">
        <v>608</v>
      </c>
      <c r="B704" t="s">
        <v>315</v>
      </c>
    </row>
    <row r="705" spans="1:2">
      <c r="A705">
        <v>609</v>
      </c>
      <c r="B705" t="s">
        <v>243</v>
      </c>
    </row>
    <row r="706" spans="1:2">
      <c r="A706">
        <v>610</v>
      </c>
      <c r="B706" t="s">
        <v>243</v>
      </c>
    </row>
    <row r="707" spans="1:2">
      <c r="A707">
        <v>611</v>
      </c>
      <c r="B707" t="s">
        <v>315</v>
      </c>
    </row>
    <row r="708" spans="1:2">
      <c r="A708">
        <v>612</v>
      </c>
      <c r="B708" t="s">
        <v>315</v>
      </c>
    </row>
    <row r="709" spans="1:2">
      <c r="A709">
        <v>613</v>
      </c>
      <c r="B709" t="s">
        <v>315</v>
      </c>
    </row>
    <row r="710" spans="1:2">
      <c r="A710">
        <v>614</v>
      </c>
      <c r="B710" t="s">
        <v>243</v>
      </c>
    </row>
    <row r="711" spans="1:2">
      <c r="A711">
        <v>615</v>
      </c>
      <c r="B711" t="s">
        <v>315</v>
      </c>
    </row>
    <row r="712" spans="1:2">
      <c r="A712">
        <v>616</v>
      </c>
      <c r="B712" t="s">
        <v>243</v>
      </c>
    </row>
    <row r="713" spans="1:2">
      <c r="A713">
        <v>617</v>
      </c>
      <c r="B713" t="s">
        <v>315</v>
      </c>
    </row>
    <row r="714" spans="1:2">
      <c r="A714">
        <v>618</v>
      </c>
      <c r="B714" t="s">
        <v>218</v>
      </c>
    </row>
    <row r="715" spans="1:2">
      <c r="A715">
        <v>619</v>
      </c>
      <c r="B715" t="s">
        <v>243</v>
      </c>
    </row>
    <row r="716" spans="1:2">
      <c r="A716">
        <v>620</v>
      </c>
      <c r="B716" t="s">
        <v>218</v>
      </c>
    </row>
    <row r="717" spans="1:2">
      <c r="A717">
        <v>620</v>
      </c>
      <c r="B717" t="s">
        <v>266</v>
      </c>
    </row>
    <row r="718" spans="1:2">
      <c r="A718">
        <v>620</v>
      </c>
      <c r="B718" t="s">
        <v>243</v>
      </c>
    </row>
    <row r="719" spans="1:2">
      <c r="A719">
        <v>620</v>
      </c>
      <c r="B719" t="s">
        <v>279</v>
      </c>
    </row>
    <row r="720" spans="1:2">
      <c r="A720">
        <v>620</v>
      </c>
      <c r="B720" t="s">
        <v>315</v>
      </c>
    </row>
    <row r="721" spans="1:2">
      <c r="A721">
        <v>621</v>
      </c>
      <c r="B721" t="s">
        <v>315</v>
      </c>
    </row>
    <row r="722" spans="1:2">
      <c r="A722">
        <v>622</v>
      </c>
      <c r="B722" t="s">
        <v>315</v>
      </c>
    </row>
    <row r="723" spans="1:2">
      <c r="A723">
        <v>623</v>
      </c>
      <c r="B723" t="s">
        <v>315</v>
      </c>
    </row>
    <row r="724" spans="1:2">
      <c r="A724">
        <v>624</v>
      </c>
      <c r="B724" t="s">
        <v>243</v>
      </c>
    </row>
    <row r="725" spans="1:2">
      <c r="A725">
        <v>625</v>
      </c>
      <c r="B725" t="s">
        <v>315</v>
      </c>
    </row>
    <row r="726" spans="1:2">
      <c r="A726">
        <v>626</v>
      </c>
      <c r="B726" t="s">
        <v>243</v>
      </c>
    </row>
    <row r="727" spans="1:2">
      <c r="A727">
        <v>627</v>
      </c>
      <c r="B727" t="s">
        <v>243</v>
      </c>
    </row>
    <row r="728" spans="1:2">
      <c r="A728">
        <v>628</v>
      </c>
      <c r="B728" t="s">
        <v>315</v>
      </c>
    </row>
    <row r="729" spans="1:2">
      <c r="A729">
        <v>629</v>
      </c>
      <c r="B729" t="s">
        <v>243</v>
      </c>
    </row>
    <row r="730" spans="1:2">
      <c r="A730">
        <v>630</v>
      </c>
      <c r="B730" t="s">
        <v>266</v>
      </c>
    </row>
    <row r="731" spans="1:2">
      <c r="A731">
        <v>631</v>
      </c>
      <c r="B731" t="s">
        <v>243</v>
      </c>
    </row>
    <row r="732" spans="1:2">
      <c r="A732">
        <v>632</v>
      </c>
      <c r="B732" t="s">
        <v>243</v>
      </c>
    </row>
    <row r="733" spans="1:2">
      <c r="A733">
        <v>633</v>
      </c>
      <c r="B733" t="s">
        <v>218</v>
      </c>
    </row>
    <row r="734" spans="1:2">
      <c r="A734">
        <v>634</v>
      </c>
      <c r="B734" t="s">
        <v>218</v>
      </c>
    </row>
    <row r="735" spans="1:2">
      <c r="A735">
        <v>635</v>
      </c>
      <c r="B735" t="s">
        <v>218</v>
      </c>
    </row>
    <row r="736" spans="1:2">
      <c r="A736">
        <v>636</v>
      </c>
      <c r="B736" t="s">
        <v>266</v>
      </c>
    </row>
    <row r="737" spans="1:2">
      <c r="A737">
        <v>637</v>
      </c>
      <c r="B737" t="s">
        <v>243</v>
      </c>
    </row>
    <row r="738" spans="1:2">
      <c r="A738">
        <v>638</v>
      </c>
      <c r="B738" t="s">
        <v>243</v>
      </c>
    </row>
    <row r="739" spans="1:2">
      <c r="A739">
        <v>639</v>
      </c>
      <c r="B739" t="s">
        <v>266</v>
      </c>
    </row>
    <row r="740" spans="1:2">
      <c r="A740">
        <v>640</v>
      </c>
      <c r="B740" t="s">
        <v>315</v>
      </c>
    </row>
    <row r="741" spans="1:2">
      <c r="A741">
        <v>641</v>
      </c>
      <c r="B741" t="s">
        <v>315</v>
      </c>
    </row>
    <row r="742" spans="1:2">
      <c r="A742">
        <v>642</v>
      </c>
      <c r="B742" t="s">
        <v>243</v>
      </c>
    </row>
    <row r="743" spans="1:2">
      <c r="A743">
        <v>643</v>
      </c>
      <c r="B743" t="s">
        <v>315</v>
      </c>
    </row>
    <row r="744" spans="1:2">
      <c r="A744">
        <v>644</v>
      </c>
      <c r="B744" t="s">
        <v>243</v>
      </c>
    </row>
    <row r="745" spans="1:2">
      <c r="A745">
        <v>645</v>
      </c>
      <c r="B745" t="s">
        <v>266</v>
      </c>
    </row>
    <row r="746" spans="1:2">
      <c r="A746">
        <v>646</v>
      </c>
      <c r="B746" t="s">
        <v>243</v>
      </c>
    </row>
    <row r="747" spans="1:2">
      <c r="A747">
        <v>647</v>
      </c>
      <c r="B747" t="s">
        <v>243</v>
      </c>
    </row>
    <row r="748" spans="1:2">
      <c r="A748">
        <v>648</v>
      </c>
      <c r="B748" t="s">
        <v>315</v>
      </c>
    </row>
    <row r="749" spans="1:2">
      <c r="A749">
        <v>649</v>
      </c>
      <c r="B749" t="s">
        <v>315</v>
      </c>
    </row>
    <row r="750" spans="1:2">
      <c r="A750">
        <v>650</v>
      </c>
      <c r="B750" t="s">
        <v>218</v>
      </c>
    </row>
    <row r="751" spans="1:2">
      <c r="A751">
        <v>651</v>
      </c>
      <c r="B751" t="s">
        <v>279</v>
      </c>
    </row>
    <row r="752" spans="1:2">
      <c r="A752">
        <v>651</v>
      </c>
      <c r="B752" t="s">
        <v>243</v>
      </c>
    </row>
    <row r="753" spans="1:2">
      <c r="A753">
        <v>652</v>
      </c>
      <c r="B753" t="s">
        <v>243</v>
      </c>
    </row>
    <row r="754" spans="1:2">
      <c r="A754">
        <v>653</v>
      </c>
      <c r="B754" t="s">
        <v>218</v>
      </c>
    </row>
    <row r="755" spans="1:2">
      <c r="A755">
        <v>654</v>
      </c>
      <c r="B755" t="s">
        <v>243</v>
      </c>
    </row>
    <row r="756" spans="1:2">
      <c r="A756">
        <v>655</v>
      </c>
      <c r="B756" t="s">
        <v>315</v>
      </c>
    </row>
    <row r="757" spans="1:2">
      <c r="A757">
        <v>656</v>
      </c>
      <c r="B757" t="s">
        <v>243</v>
      </c>
    </row>
    <row r="758" spans="1:2">
      <c r="A758">
        <v>657</v>
      </c>
      <c r="B758" t="s">
        <v>315</v>
      </c>
    </row>
    <row r="759" spans="1:2">
      <c r="A759">
        <v>658</v>
      </c>
      <c r="B759" t="s">
        <v>218</v>
      </c>
    </row>
    <row r="760" spans="1:2">
      <c r="A760">
        <v>659</v>
      </c>
      <c r="B760" t="s">
        <v>315</v>
      </c>
    </row>
    <row r="761" spans="1:2">
      <c r="A761">
        <v>660</v>
      </c>
      <c r="B761" t="s">
        <v>218</v>
      </c>
    </row>
    <row r="762" spans="1:2">
      <c r="A762">
        <v>661</v>
      </c>
      <c r="B762" t="s">
        <v>243</v>
      </c>
    </row>
    <row r="763" spans="1:2">
      <c r="A763">
        <v>662</v>
      </c>
      <c r="B763" t="s">
        <v>315</v>
      </c>
    </row>
    <row r="764" spans="1:2">
      <c r="A764">
        <v>663</v>
      </c>
      <c r="B764" t="s">
        <v>243</v>
      </c>
    </row>
    <row r="765" spans="1:2">
      <c r="A765">
        <v>664</v>
      </c>
      <c r="B765" t="s">
        <v>315</v>
      </c>
    </row>
    <row r="766" spans="1:2">
      <c r="A766">
        <v>665</v>
      </c>
      <c r="B766" t="s">
        <v>243</v>
      </c>
    </row>
    <row r="767" spans="1:2">
      <c r="A767">
        <v>666</v>
      </c>
      <c r="B767" t="s">
        <v>218</v>
      </c>
    </row>
    <row r="768" spans="1:2">
      <c r="A768">
        <v>667</v>
      </c>
      <c r="B768" t="s">
        <v>243</v>
      </c>
    </row>
    <row r="769" spans="1:2">
      <c r="A769">
        <v>668</v>
      </c>
      <c r="B769" t="s">
        <v>218</v>
      </c>
    </row>
    <row r="770" spans="1:2">
      <c r="A770">
        <v>669</v>
      </c>
      <c r="B770" t="s">
        <v>243</v>
      </c>
    </row>
    <row r="771" spans="1:2">
      <c r="A771">
        <v>670</v>
      </c>
      <c r="B771" t="s">
        <v>266</v>
      </c>
    </row>
    <row r="772" spans="1:2">
      <c r="A772">
        <v>671</v>
      </c>
      <c r="B772" t="s">
        <v>218</v>
      </c>
    </row>
    <row r="773" spans="1:2">
      <c r="A773">
        <v>672</v>
      </c>
      <c r="B773" t="s">
        <v>243</v>
      </c>
    </row>
    <row r="774" spans="1:2">
      <c r="A774">
        <v>673</v>
      </c>
      <c r="B774" t="s">
        <v>315</v>
      </c>
    </row>
    <row r="775" spans="1:2">
      <c r="A775">
        <v>674</v>
      </c>
      <c r="B775" t="s">
        <v>315</v>
      </c>
    </row>
    <row r="776" spans="1:2">
      <c r="A776">
        <v>675</v>
      </c>
      <c r="B776" t="s">
        <v>243</v>
      </c>
    </row>
    <row r="777" spans="1:2">
      <c r="A777">
        <v>676</v>
      </c>
      <c r="B777" t="s">
        <v>315</v>
      </c>
    </row>
    <row r="778" spans="1:2">
      <c r="A778">
        <v>677</v>
      </c>
      <c r="B778" t="s">
        <v>266</v>
      </c>
    </row>
    <row r="779" spans="1:2">
      <c r="A779">
        <v>678</v>
      </c>
      <c r="B779" t="s">
        <v>218</v>
      </c>
    </row>
    <row r="780" spans="1:2">
      <c r="A780">
        <v>679</v>
      </c>
      <c r="B780" t="s">
        <v>218</v>
      </c>
    </row>
    <row r="781" spans="1:2">
      <c r="A781">
        <v>680</v>
      </c>
      <c r="B781" t="s">
        <v>315</v>
      </c>
    </row>
    <row r="782" spans="1:2">
      <c r="A782">
        <v>681</v>
      </c>
      <c r="B782" t="s">
        <v>266</v>
      </c>
    </row>
    <row r="783" spans="1:2">
      <c r="A783">
        <v>682</v>
      </c>
      <c r="B783" t="s">
        <v>315</v>
      </c>
    </row>
    <row r="784" spans="1:2">
      <c r="A784">
        <v>683</v>
      </c>
      <c r="B784" t="s">
        <v>218</v>
      </c>
    </row>
    <row r="785" spans="1:2">
      <c r="A785">
        <v>684</v>
      </c>
      <c r="B785" t="s">
        <v>218</v>
      </c>
    </row>
    <row r="786" spans="1:2">
      <c r="A786">
        <v>685</v>
      </c>
      <c r="B786" t="s">
        <v>315</v>
      </c>
    </row>
    <row r="787" spans="1:2">
      <c r="A787">
        <v>686</v>
      </c>
      <c r="B787" t="s">
        <v>243</v>
      </c>
    </row>
    <row r="788" spans="1:2">
      <c r="A788">
        <v>687</v>
      </c>
      <c r="B788" t="s">
        <v>266</v>
      </c>
    </row>
    <row r="789" spans="1:2">
      <c r="A789">
        <v>688</v>
      </c>
      <c r="B789" t="s">
        <v>315</v>
      </c>
    </row>
    <row r="790" spans="1:2">
      <c r="A790">
        <v>689</v>
      </c>
      <c r="B790" t="s">
        <v>266</v>
      </c>
    </row>
    <row r="791" spans="1:2">
      <c r="A791">
        <v>690</v>
      </c>
      <c r="B791" t="s">
        <v>266</v>
      </c>
    </row>
    <row r="792" spans="1:2">
      <c r="A792">
        <v>691</v>
      </c>
      <c r="B792" t="s">
        <v>266</v>
      </c>
    </row>
    <row r="793" spans="1:2">
      <c r="A793">
        <v>692</v>
      </c>
      <c r="B793" t="s">
        <v>218</v>
      </c>
    </row>
    <row r="794" spans="1:2">
      <c r="A794">
        <v>693</v>
      </c>
      <c r="B794" t="s">
        <v>243</v>
      </c>
    </row>
    <row r="795" spans="1:2">
      <c r="A795">
        <v>694</v>
      </c>
      <c r="B795" t="s">
        <v>315</v>
      </c>
    </row>
    <row r="796" spans="1:2">
      <c r="A796">
        <v>695</v>
      </c>
      <c r="B796" t="s">
        <v>218</v>
      </c>
    </row>
    <row r="797" spans="1:2">
      <c r="A797">
        <v>696</v>
      </c>
      <c r="B797" t="s">
        <v>243</v>
      </c>
    </row>
    <row r="798" spans="1:2">
      <c r="A798">
        <v>697</v>
      </c>
      <c r="B798" t="s">
        <v>315</v>
      </c>
    </row>
    <row r="799" spans="1:2">
      <c r="A799">
        <v>698</v>
      </c>
      <c r="B799" t="s">
        <v>315</v>
      </c>
    </row>
    <row r="800" spans="1:2">
      <c r="A800">
        <v>699</v>
      </c>
      <c r="B800" t="s">
        <v>243</v>
      </c>
    </row>
    <row r="801" spans="1:2">
      <c r="A801">
        <v>700</v>
      </c>
      <c r="B801" t="s">
        <v>315</v>
      </c>
    </row>
    <row r="802" spans="1:2">
      <c r="A802">
        <v>701</v>
      </c>
      <c r="B802" t="s">
        <v>243</v>
      </c>
    </row>
    <row r="803" spans="1:2">
      <c r="A803">
        <v>702</v>
      </c>
      <c r="B803" t="s">
        <v>315</v>
      </c>
    </row>
    <row r="804" spans="1:2">
      <c r="A804">
        <v>703</v>
      </c>
      <c r="B804" t="s">
        <v>243</v>
      </c>
    </row>
    <row r="805" spans="1:2">
      <c r="A805">
        <v>704</v>
      </c>
      <c r="B805" t="s">
        <v>243</v>
      </c>
    </row>
    <row r="806" spans="1:2">
      <c r="A806">
        <v>705</v>
      </c>
      <c r="B806" t="s">
        <v>243</v>
      </c>
    </row>
    <row r="807" spans="1:2">
      <c r="A807">
        <v>706</v>
      </c>
      <c r="B807" t="s">
        <v>218</v>
      </c>
    </row>
    <row r="808" spans="1:2">
      <c r="A808">
        <v>707</v>
      </c>
      <c r="B808" t="s">
        <v>315</v>
      </c>
    </row>
    <row r="809" spans="1:2">
      <c r="A809">
        <v>708</v>
      </c>
      <c r="B809" t="s">
        <v>218</v>
      </c>
    </row>
    <row r="810" spans="1:2">
      <c r="A810">
        <v>709</v>
      </c>
      <c r="B810" t="s">
        <v>243</v>
      </c>
    </row>
    <row r="811" spans="1:2">
      <c r="A811">
        <v>710</v>
      </c>
      <c r="B811" t="s">
        <v>243</v>
      </c>
    </row>
    <row r="812" spans="1:2">
      <c r="A812">
        <v>711</v>
      </c>
      <c r="B812" t="s">
        <v>218</v>
      </c>
    </row>
    <row r="813" spans="1:2">
      <c r="A813">
        <v>712</v>
      </c>
      <c r="B813" t="s">
        <v>279</v>
      </c>
    </row>
    <row r="814" spans="1:2">
      <c r="A814">
        <v>713</v>
      </c>
      <c r="B814" t="s">
        <v>315</v>
      </c>
    </row>
    <row r="815" spans="1:2">
      <c r="A815">
        <v>714</v>
      </c>
      <c r="B815" t="s">
        <v>243</v>
      </c>
    </row>
    <row r="816" spans="1:2">
      <c r="A816">
        <v>715</v>
      </c>
      <c r="B816" t="s">
        <v>315</v>
      </c>
    </row>
    <row r="817" spans="1:2">
      <c r="A817">
        <v>716</v>
      </c>
      <c r="B817" t="s">
        <v>218</v>
      </c>
    </row>
    <row r="818" spans="1:2">
      <c r="A818">
        <v>717</v>
      </c>
      <c r="B818" t="s">
        <v>266</v>
      </c>
    </row>
    <row r="819" spans="1:2">
      <c r="A819">
        <v>718</v>
      </c>
      <c r="B819" t="s">
        <v>315</v>
      </c>
    </row>
    <row r="820" spans="1:2">
      <c r="A820">
        <v>719</v>
      </c>
      <c r="B820" t="s">
        <v>243</v>
      </c>
    </row>
    <row r="821" spans="1:2">
      <c r="A821">
        <v>720</v>
      </c>
      <c r="B821" t="s">
        <v>266</v>
      </c>
    </row>
    <row r="822" spans="1:2">
      <c r="A822">
        <v>721</v>
      </c>
      <c r="B822" t="s">
        <v>266</v>
      </c>
    </row>
    <row r="823" spans="1:2">
      <c r="A823">
        <v>722</v>
      </c>
      <c r="B823" t="s">
        <v>243</v>
      </c>
    </row>
    <row r="824" spans="1:2">
      <c r="A824">
        <v>723</v>
      </c>
      <c r="B824" t="s">
        <v>218</v>
      </c>
    </row>
    <row r="825" spans="1:2">
      <c r="A825">
        <v>724</v>
      </c>
      <c r="B825" t="s">
        <v>218</v>
      </c>
    </row>
    <row r="826" spans="1:2">
      <c r="A826">
        <v>725</v>
      </c>
      <c r="B826" t="s">
        <v>315</v>
      </c>
    </row>
    <row r="827" spans="1:2">
      <c r="A827">
        <v>726</v>
      </c>
      <c r="B827" t="s">
        <v>315</v>
      </c>
    </row>
    <row r="828" spans="1:2">
      <c r="A828">
        <v>727</v>
      </c>
      <c r="B828" t="s">
        <v>243</v>
      </c>
    </row>
    <row r="829" spans="1:2">
      <c r="A829">
        <v>728</v>
      </c>
      <c r="B829" t="s">
        <v>315</v>
      </c>
    </row>
    <row r="830" spans="1:2">
      <c r="A830">
        <v>729</v>
      </c>
      <c r="B830" t="s">
        <v>279</v>
      </c>
    </row>
    <row r="831" spans="1:2">
      <c r="A831">
        <v>730</v>
      </c>
      <c r="B831" t="s">
        <v>315</v>
      </c>
    </row>
    <row r="832" spans="1:2">
      <c r="A832">
        <v>731</v>
      </c>
      <c r="B832" t="s">
        <v>243</v>
      </c>
    </row>
    <row r="833" spans="1:2">
      <c r="A833">
        <v>732</v>
      </c>
      <c r="B833" t="s">
        <v>315</v>
      </c>
    </row>
    <row r="834" spans="1:2">
      <c r="A834">
        <v>733</v>
      </c>
      <c r="B834" t="s">
        <v>243</v>
      </c>
    </row>
    <row r="835" spans="1:2">
      <c r="A835">
        <v>734</v>
      </c>
      <c r="B835" t="s">
        <v>243</v>
      </c>
    </row>
    <row r="836" spans="1:2">
      <c r="A836">
        <v>735</v>
      </c>
      <c r="B836" t="s">
        <v>243</v>
      </c>
    </row>
    <row r="837" spans="1:2">
      <c r="A837">
        <v>736</v>
      </c>
      <c r="B837" t="s">
        <v>243</v>
      </c>
    </row>
    <row r="838" spans="1:2">
      <c r="A838">
        <v>737</v>
      </c>
      <c r="B838" t="s">
        <v>243</v>
      </c>
    </row>
    <row r="839" spans="1:2">
      <c r="A839">
        <v>738</v>
      </c>
      <c r="B839" t="s">
        <v>243</v>
      </c>
    </row>
    <row r="840" spans="1:2">
      <c r="A840">
        <v>739</v>
      </c>
      <c r="B840" t="s">
        <v>243</v>
      </c>
    </row>
    <row r="841" spans="1:2">
      <c r="A841">
        <v>740</v>
      </c>
      <c r="B841" t="s">
        <v>243</v>
      </c>
    </row>
    <row r="842" spans="1:2">
      <c r="A842">
        <v>741</v>
      </c>
      <c r="B842" t="s">
        <v>243</v>
      </c>
    </row>
    <row r="843" spans="1:2">
      <c r="A843">
        <v>742</v>
      </c>
      <c r="B843" t="s">
        <v>315</v>
      </c>
    </row>
    <row r="844" spans="1:2">
      <c r="A844">
        <v>743</v>
      </c>
      <c r="B844" t="s">
        <v>315</v>
      </c>
    </row>
    <row r="845" spans="1:2">
      <c r="A845">
        <v>744</v>
      </c>
      <c r="B845" t="s">
        <v>243</v>
      </c>
    </row>
    <row r="846" spans="1:2">
      <c r="A846">
        <v>745</v>
      </c>
      <c r="B846" t="s">
        <v>218</v>
      </c>
    </row>
    <row r="847" spans="1:2">
      <c r="A847">
        <v>746</v>
      </c>
      <c r="B847" t="s">
        <v>315</v>
      </c>
    </row>
    <row r="848" spans="1:2">
      <c r="A848">
        <v>747</v>
      </c>
      <c r="B848" t="s">
        <v>266</v>
      </c>
    </row>
    <row r="849" spans="1:2">
      <c r="A849">
        <v>748</v>
      </c>
      <c r="B849" t="s">
        <v>279</v>
      </c>
    </row>
    <row r="850" spans="1:2">
      <c r="A850">
        <v>749</v>
      </c>
      <c r="B850" t="s">
        <v>315</v>
      </c>
    </row>
    <row r="851" spans="1:2">
      <c r="A851">
        <v>750</v>
      </c>
      <c r="B851" t="s">
        <v>279</v>
      </c>
    </row>
    <row r="852" spans="1:2">
      <c r="A852">
        <v>751</v>
      </c>
      <c r="B852" t="s">
        <v>243</v>
      </c>
    </row>
    <row r="853" spans="1:2">
      <c r="A853">
        <v>752</v>
      </c>
      <c r="B853" t="s">
        <v>266</v>
      </c>
    </row>
    <row r="854" spans="1:2">
      <c r="A854">
        <v>753</v>
      </c>
      <c r="B854" t="s">
        <v>218</v>
      </c>
    </row>
    <row r="855" spans="1:2">
      <c r="A855">
        <v>754</v>
      </c>
      <c r="B855" t="s">
        <v>315</v>
      </c>
    </row>
    <row r="856" spans="1:2">
      <c r="A856">
        <v>755</v>
      </c>
      <c r="B856" t="s">
        <v>243</v>
      </c>
    </row>
    <row r="857" spans="1:2">
      <c r="A857">
        <v>756</v>
      </c>
      <c r="B857" t="s">
        <v>279</v>
      </c>
    </row>
    <row r="858" spans="1:2">
      <c r="A858">
        <v>757</v>
      </c>
      <c r="B858" t="s">
        <v>315</v>
      </c>
    </row>
    <row r="859" spans="1:2">
      <c r="A859">
        <v>758</v>
      </c>
      <c r="B859" t="s">
        <v>243</v>
      </c>
    </row>
    <row r="860" spans="1:2">
      <c r="A860">
        <v>759</v>
      </c>
      <c r="B860" t="s">
        <v>315</v>
      </c>
    </row>
    <row r="861" spans="1:2">
      <c r="A861">
        <v>760</v>
      </c>
      <c r="B861" t="s">
        <v>218</v>
      </c>
    </row>
    <row r="862" spans="1:2">
      <c r="A862">
        <v>761</v>
      </c>
      <c r="B862" t="s">
        <v>315</v>
      </c>
    </row>
    <row r="863" spans="1:2">
      <c r="A863">
        <v>762</v>
      </c>
      <c r="B863" t="s">
        <v>266</v>
      </c>
    </row>
    <row r="864" spans="1:2">
      <c r="A864">
        <v>763</v>
      </c>
      <c r="B864" t="s">
        <v>218</v>
      </c>
    </row>
    <row r="865" spans="1:2">
      <c r="A865">
        <v>764</v>
      </c>
      <c r="B865" t="s">
        <v>243</v>
      </c>
    </row>
    <row r="866" spans="1:2">
      <c r="A866">
        <v>765</v>
      </c>
      <c r="B866" t="s">
        <v>315</v>
      </c>
    </row>
    <row r="867" spans="1:2">
      <c r="A867">
        <v>765</v>
      </c>
      <c r="B867" t="s">
        <v>266</v>
      </c>
    </row>
    <row r="868" spans="1:2">
      <c r="A868">
        <v>765</v>
      </c>
      <c r="B868" t="s">
        <v>218</v>
      </c>
    </row>
    <row r="869" spans="1:2">
      <c r="A869">
        <v>766</v>
      </c>
      <c r="B869" t="s">
        <v>243</v>
      </c>
    </row>
    <row r="870" spans="1:2">
      <c r="A870">
        <v>767</v>
      </c>
      <c r="B870" t="s">
        <v>218</v>
      </c>
    </row>
    <row r="871" spans="1:2">
      <c r="A871">
        <v>768</v>
      </c>
      <c r="B871" t="s">
        <v>243</v>
      </c>
    </row>
    <row r="872" spans="1:2">
      <c r="A872">
        <v>769</v>
      </c>
      <c r="B872" t="s">
        <v>315</v>
      </c>
    </row>
    <row r="873" spans="1:2">
      <c r="A873">
        <v>770</v>
      </c>
      <c r="B873" t="s">
        <v>218</v>
      </c>
    </row>
    <row r="874" spans="1:2">
      <c r="A874">
        <v>770</v>
      </c>
      <c r="B874" t="s">
        <v>315</v>
      </c>
    </row>
    <row r="875" spans="1:2">
      <c r="A875">
        <v>770</v>
      </c>
      <c r="B875" t="s">
        <v>243</v>
      </c>
    </row>
    <row r="876" spans="1:2">
      <c r="A876">
        <v>770</v>
      </c>
      <c r="B876" t="s">
        <v>279</v>
      </c>
    </row>
    <row r="877" spans="1:2">
      <c r="A877">
        <v>770</v>
      </c>
      <c r="B877" t="s">
        <v>266</v>
      </c>
    </row>
    <row r="878" spans="1:2">
      <c r="A878">
        <v>771</v>
      </c>
      <c r="B878" t="s">
        <v>243</v>
      </c>
    </row>
    <row r="879" spans="1:2">
      <c r="A879">
        <v>772</v>
      </c>
      <c r="B879" t="s">
        <v>279</v>
      </c>
    </row>
    <row r="880" spans="1:2">
      <c r="A880">
        <v>773</v>
      </c>
      <c r="B880" t="s">
        <v>279</v>
      </c>
    </row>
    <row r="881" spans="1:2">
      <c r="A881">
        <v>774</v>
      </c>
      <c r="B881" t="s">
        <v>218</v>
      </c>
    </row>
    <row r="882" spans="1:2">
      <c r="A882">
        <v>775</v>
      </c>
      <c r="B882" t="s">
        <v>218</v>
      </c>
    </row>
    <row r="883" spans="1:2">
      <c r="A883">
        <v>776</v>
      </c>
      <c r="B883" t="s">
        <v>243</v>
      </c>
    </row>
    <row r="884" spans="1:2">
      <c r="A884">
        <v>777</v>
      </c>
      <c r="B884" t="s">
        <v>218</v>
      </c>
    </row>
    <row r="885" spans="1:2">
      <c r="A885">
        <v>778</v>
      </c>
      <c r="B885" t="s">
        <v>315</v>
      </c>
    </row>
    <row r="886" spans="1:2">
      <c r="A886">
        <v>779</v>
      </c>
      <c r="B886" t="s">
        <v>315</v>
      </c>
    </row>
    <row r="887" spans="1:2">
      <c r="A887">
        <v>780</v>
      </c>
      <c r="B887" t="s">
        <v>243</v>
      </c>
    </row>
    <row r="888" spans="1:2">
      <c r="A888">
        <v>781</v>
      </c>
      <c r="B888" t="s">
        <v>315</v>
      </c>
    </row>
    <row r="889" spans="1:2">
      <c r="A889">
        <v>782</v>
      </c>
      <c r="B889" t="s">
        <v>266</v>
      </c>
    </row>
    <row r="890" spans="1:2">
      <c r="A890">
        <v>783</v>
      </c>
      <c r="B890" t="s">
        <v>243</v>
      </c>
    </row>
    <row r="891" spans="1:2">
      <c r="A891">
        <v>784</v>
      </c>
      <c r="B891" t="s">
        <v>315</v>
      </c>
    </row>
    <row r="892" spans="1:2">
      <c r="A892">
        <v>785</v>
      </c>
      <c r="B892" t="s">
        <v>266</v>
      </c>
    </row>
    <row r="893" spans="1:2">
      <c r="A893">
        <v>786</v>
      </c>
      <c r="B893" t="s">
        <v>315</v>
      </c>
    </row>
    <row r="894" spans="1:2">
      <c r="A894">
        <v>787</v>
      </c>
      <c r="B894" t="s">
        <v>315</v>
      </c>
    </row>
    <row r="895" spans="1:2">
      <c r="A895">
        <v>788</v>
      </c>
      <c r="B895" t="s">
        <v>315</v>
      </c>
    </row>
    <row r="896" spans="1:2">
      <c r="A896">
        <v>789</v>
      </c>
      <c r="B896" t="s">
        <v>243</v>
      </c>
    </row>
    <row r="897" spans="1:2">
      <c r="A897">
        <v>790</v>
      </c>
      <c r="B897" t="s">
        <v>315</v>
      </c>
    </row>
    <row r="898" spans="1:2">
      <c r="A898">
        <v>791</v>
      </c>
      <c r="B898" t="s">
        <v>218</v>
      </c>
    </row>
    <row r="899" spans="1:2">
      <c r="A899">
        <v>792</v>
      </c>
      <c r="B899" t="s">
        <v>243</v>
      </c>
    </row>
    <row r="900" spans="1:2">
      <c r="A900">
        <v>793</v>
      </c>
      <c r="B900" t="s">
        <v>243</v>
      </c>
    </row>
    <row r="901" spans="1:2">
      <c r="A901">
        <v>794</v>
      </c>
      <c r="B901" t="s">
        <v>218</v>
      </c>
    </row>
    <row r="902" spans="1:2">
      <c r="A902">
        <v>795</v>
      </c>
      <c r="B902" t="s">
        <v>315</v>
      </c>
    </row>
    <row r="903" spans="1:2">
      <c r="A903">
        <v>796</v>
      </c>
      <c r="B903" t="s">
        <v>315</v>
      </c>
    </row>
    <row r="904" spans="1:2">
      <c r="A904">
        <v>797</v>
      </c>
      <c r="B904" t="s">
        <v>315</v>
      </c>
    </row>
    <row r="905" spans="1:2">
      <c r="A905">
        <v>798</v>
      </c>
      <c r="B905" t="s">
        <v>315</v>
      </c>
    </row>
    <row r="906" spans="1:2">
      <c r="A906">
        <v>799</v>
      </c>
      <c r="B906" t="s">
        <v>218</v>
      </c>
    </row>
    <row r="907" spans="1:2">
      <c r="A907">
        <v>800</v>
      </c>
      <c r="B907" t="s">
        <v>315</v>
      </c>
    </row>
    <row r="908" spans="1:2">
      <c r="A908">
        <v>801</v>
      </c>
      <c r="B908" t="s">
        <v>243</v>
      </c>
    </row>
    <row r="909" spans="1:2">
      <c r="A909">
        <v>802</v>
      </c>
      <c r="B909" t="s">
        <v>315</v>
      </c>
    </row>
    <row r="910" spans="1:2">
      <c r="A910">
        <v>802</v>
      </c>
      <c r="B910" t="s">
        <v>266</v>
      </c>
    </row>
    <row r="911" spans="1:2">
      <c r="A911">
        <v>803</v>
      </c>
      <c r="B911" t="s">
        <v>266</v>
      </c>
    </row>
    <row r="912" spans="1:2">
      <c r="A912">
        <v>803</v>
      </c>
      <c r="B912" t="s">
        <v>243</v>
      </c>
    </row>
    <row r="913" spans="1:2">
      <c r="A913">
        <v>803</v>
      </c>
      <c r="B913" t="s">
        <v>315</v>
      </c>
    </row>
    <row r="914" spans="1:2">
      <c r="A914">
        <v>803</v>
      </c>
      <c r="B914" t="s">
        <v>279</v>
      </c>
    </row>
    <row r="915" spans="1:2">
      <c r="A915">
        <v>803</v>
      </c>
      <c r="B915" t="s">
        <v>218</v>
      </c>
    </row>
    <row r="916" spans="1:2">
      <c r="A916">
        <v>804</v>
      </c>
      <c r="B916" t="s">
        <v>315</v>
      </c>
    </row>
    <row r="917" spans="1:2">
      <c r="A917">
        <v>805</v>
      </c>
      <c r="B917" t="s">
        <v>315</v>
      </c>
    </row>
    <row r="918" spans="1:2">
      <c r="A918">
        <v>806</v>
      </c>
      <c r="B918" t="s">
        <v>266</v>
      </c>
    </row>
    <row r="919" spans="1:2">
      <c r="A919">
        <v>807</v>
      </c>
      <c r="B919" t="s">
        <v>243</v>
      </c>
    </row>
    <row r="920" spans="1:2">
      <c r="A920">
        <v>808</v>
      </c>
      <c r="B920" t="s">
        <v>243</v>
      </c>
    </row>
    <row r="921" spans="1:2">
      <c r="A921">
        <v>809</v>
      </c>
      <c r="B921" t="s">
        <v>315</v>
      </c>
    </row>
    <row r="922" spans="1:2">
      <c r="A922">
        <v>810</v>
      </c>
      <c r="B922" t="s">
        <v>218</v>
      </c>
    </row>
    <row r="923" spans="1:2">
      <c r="A923">
        <v>811</v>
      </c>
      <c r="B923" t="s">
        <v>266</v>
      </c>
    </row>
    <row r="924" spans="1:2">
      <c r="A924">
        <v>812</v>
      </c>
      <c r="B924" t="s">
        <v>315</v>
      </c>
    </row>
    <row r="925" spans="1:2">
      <c r="A925">
        <v>813</v>
      </c>
      <c r="B925" t="s">
        <v>266</v>
      </c>
    </row>
    <row r="926" spans="1:2">
      <c r="A926">
        <v>814</v>
      </c>
      <c r="B926" t="s">
        <v>243</v>
      </c>
    </row>
    <row r="927" spans="1:2">
      <c r="A927">
        <v>815</v>
      </c>
      <c r="B927" t="s">
        <v>243</v>
      </c>
    </row>
    <row r="928" spans="1:2">
      <c r="A928">
        <v>816</v>
      </c>
      <c r="B928" t="s">
        <v>315</v>
      </c>
    </row>
    <row r="929" spans="1:2">
      <c r="A929">
        <v>817</v>
      </c>
      <c r="B929" t="s">
        <v>243</v>
      </c>
    </row>
    <row r="930" spans="1:2">
      <c r="A930">
        <v>818</v>
      </c>
      <c r="B930" t="s">
        <v>243</v>
      </c>
    </row>
    <row r="931" spans="1:2">
      <c r="A931">
        <v>819</v>
      </c>
      <c r="B931" t="s">
        <v>279</v>
      </c>
    </row>
    <row r="932" spans="1:2">
      <c r="A932">
        <v>820</v>
      </c>
      <c r="B932" t="s">
        <v>243</v>
      </c>
    </row>
    <row r="933" spans="1:2">
      <c r="A933">
        <v>821</v>
      </c>
      <c r="B933" t="s">
        <v>315</v>
      </c>
    </row>
    <row r="934" spans="1:2">
      <c r="A934">
        <v>822</v>
      </c>
      <c r="B934" t="s">
        <v>315</v>
      </c>
    </row>
    <row r="935" spans="1:2">
      <c r="A935">
        <v>823</v>
      </c>
      <c r="B935" t="s">
        <v>315</v>
      </c>
    </row>
    <row r="936" spans="1:2">
      <c r="A936">
        <v>824</v>
      </c>
      <c r="B936" t="s">
        <v>266</v>
      </c>
    </row>
    <row r="937" spans="1:2">
      <c r="A937">
        <v>825</v>
      </c>
      <c r="B937" t="s">
        <v>266</v>
      </c>
    </row>
    <row r="938" spans="1:2">
      <c r="A938">
        <v>826</v>
      </c>
      <c r="B938" t="s">
        <v>243</v>
      </c>
    </row>
    <row r="939" spans="1:2">
      <c r="A939">
        <v>827</v>
      </c>
      <c r="B939" t="s">
        <v>243</v>
      </c>
    </row>
    <row r="940" spans="1:2">
      <c r="A940">
        <v>828</v>
      </c>
      <c r="B940" t="s">
        <v>266</v>
      </c>
    </row>
    <row r="941" spans="1:2">
      <c r="A941">
        <v>829</v>
      </c>
      <c r="B941" t="s">
        <v>315</v>
      </c>
    </row>
    <row r="942" spans="1:2">
      <c r="A942">
        <v>830</v>
      </c>
      <c r="B942" t="s">
        <v>315</v>
      </c>
    </row>
    <row r="943" spans="1:2">
      <c r="A943">
        <v>831</v>
      </c>
      <c r="B943" t="s">
        <v>218</v>
      </c>
    </row>
    <row r="944" spans="1:2">
      <c r="A944">
        <v>832</v>
      </c>
      <c r="B944" t="s">
        <v>315</v>
      </c>
    </row>
    <row r="945" spans="1:2">
      <c r="A945">
        <v>833</v>
      </c>
      <c r="B945" t="s">
        <v>243</v>
      </c>
    </row>
    <row r="946" spans="1:2">
      <c r="A946">
        <v>834</v>
      </c>
      <c r="B946" t="s">
        <v>243</v>
      </c>
    </row>
    <row r="947" spans="1:2">
      <c r="A947">
        <v>835</v>
      </c>
      <c r="B947" t="s">
        <v>315</v>
      </c>
    </row>
    <row r="948" spans="1:2">
      <c r="A948">
        <v>836</v>
      </c>
      <c r="B948" t="s">
        <v>266</v>
      </c>
    </row>
    <row r="949" spans="1:2">
      <c r="A949">
        <v>837</v>
      </c>
      <c r="B949" t="s">
        <v>266</v>
      </c>
    </row>
    <row r="950" spans="1:2">
      <c r="A950">
        <v>838</v>
      </c>
      <c r="B950" t="s">
        <v>243</v>
      </c>
    </row>
    <row r="951" spans="1:2">
      <c r="A951">
        <v>838</v>
      </c>
      <c r="B951" t="s">
        <v>266</v>
      </c>
    </row>
    <row r="952" spans="1:2">
      <c r="A952">
        <v>838</v>
      </c>
      <c r="B952" t="s">
        <v>315</v>
      </c>
    </row>
    <row r="953" spans="1:2">
      <c r="A953">
        <v>838</v>
      </c>
      <c r="B953" t="s">
        <v>279</v>
      </c>
    </row>
    <row r="954" spans="1:2">
      <c r="A954">
        <v>839</v>
      </c>
      <c r="B954" t="s">
        <v>243</v>
      </c>
    </row>
    <row r="955" spans="1:2">
      <c r="A955">
        <v>840</v>
      </c>
      <c r="B955" t="s">
        <v>243</v>
      </c>
    </row>
    <row r="956" spans="1:2">
      <c r="A956">
        <v>841</v>
      </c>
      <c r="B956" t="s">
        <v>279</v>
      </c>
    </row>
    <row r="957" spans="1:2">
      <c r="A957">
        <v>842</v>
      </c>
      <c r="B957" t="s">
        <v>315</v>
      </c>
    </row>
    <row r="958" spans="1:2">
      <c r="A958">
        <v>843</v>
      </c>
      <c r="B958" t="s">
        <v>218</v>
      </c>
    </row>
    <row r="959" spans="1:2">
      <c r="A959">
        <v>844</v>
      </c>
      <c r="B959" t="s">
        <v>218</v>
      </c>
    </row>
    <row r="960" spans="1:2">
      <c r="A960">
        <v>845</v>
      </c>
      <c r="B960" t="s">
        <v>315</v>
      </c>
    </row>
    <row r="961" spans="1:2">
      <c r="A961">
        <v>846</v>
      </c>
      <c r="B961" t="s">
        <v>243</v>
      </c>
    </row>
    <row r="962" spans="1:2">
      <c r="A962">
        <v>847</v>
      </c>
      <c r="B962" t="s">
        <v>243</v>
      </c>
    </row>
    <row r="963" spans="1:2">
      <c r="A963">
        <v>848</v>
      </c>
      <c r="B963" t="s">
        <v>315</v>
      </c>
    </row>
    <row r="964" spans="1:2">
      <c r="A964">
        <v>849</v>
      </c>
      <c r="B964" t="s">
        <v>315</v>
      </c>
    </row>
    <row r="965" spans="1:2">
      <c r="A965">
        <v>850</v>
      </c>
      <c r="B965" t="s">
        <v>266</v>
      </c>
    </row>
    <row r="966" spans="1:2">
      <c r="A966">
        <v>850</v>
      </c>
      <c r="B966" t="s">
        <v>243</v>
      </c>
    </row>
    <row r="967" spans="1:2">
      <c r="A967">
        <v>850</v>
      </c>
      <c r="B967" t="s">
        <v>315</v>
      </c>
    </row>
    <row r="968" spans="1:2">
      <c r="A968">
        <v>850</v>
      </c>
      <c r="B968" t="s">
        <v>279</v>
      </c>
    </row>
    <row r="969" spans="1:2">
      <c r="A969">
        <v>850</v>
      </c>
      <c r="B969" t="s">
        <v>218</v>
      </c>
    </row>
    <row r="970" spans="1:2">
      <c r="A970">
        <v>851</v>
      </c>
      <c r="B970" t="s">
        <v>315</v>
      </c>
    </row>
    <row r="971" spans="1:2">
      <c r="A971">
        <v>852</v>
      </c>
      <c r="B971" t="s">
        <v>243</v>
      </c>
    </row>
    <row r="972" spans="1:2">
      <c r="A972">
        <v>853</v>
      </c>
      <c r="B972" t="s">
        <v>266</v>
      </c>
    </row>
    <row r="973" spans="1:2">
      <c r="A973">
        <v>854</v>
      </c>
      <c r="B973" t="s">
        <v>218</v>
      </c>
    </row>
    <row r="974" spans="1:2">
      <c r="A974">
        <v>855</v>
      </c>
      <c r="B974" t="s">
        <v>315</v>
      </c>
    </row>
    <row r="975" spans="1:2">
      <c r="A975">
        <v>856</v>
      </c>
      <c r="B975" t="s">
        <v>315</v>
      </c>
    </row>
    <row r="976" spans="1:2">
      <c r="A976">
        <v>856</v>
      </c>
      <c r="B976" t="s">
        <v>266</v>
      </c>
    </row>
    <row r="977" spans="1:2">
      <c r="A977">
        <v>856</v>
      </c>
      <c r="B977" t="s">
        <v>218</v>
      </c>
    </row>
    <row r="978" spans="1:2">
      <c r="A978">
        <v>857</v>
      </c>
      <c r="B978" t="s">
        <v>243</v>
      </c>
    </row>
    <row r="979" spans="1:2">
      <c r="A979">
        <v>858</v>
      </c>
      <c r="B979" t="s">
        <v>218</v>
      </c>
    </row>
    <row r="980" spans="1:2">
      <c r="A980">
        <v>859</v>
      </c>
      <c r="B980" t="s">
        <v>243</v>
      </c>
    </row>
    <row r="981" spans="1:2">
      <c r="A981">
        <v>859</v>
      </c>
      <c r="B981" t="s">
        <v>315</v>
      </c>
    </row>
    <row r="982" spans="1:2">
      <c r="A982">
        <v>860</v>
      </c>
      <c r="B982" t="s">
        <v>315</v>
      </c>
    </row>
    <row r="983" spans="1:2">
      <c r="A983">
        <v>861</v>
      </c>
      <c r="B983" t="s">
        <v>315</v>
      </c>
    </row>
    <row r="984" spans="1:2">
      <c r="A984">
        <v>862</v>
      </c>
      <c r="B984" t="s">
        <v>315</v>
      </c>
    </row>
    <row r="985" spans="1:2">
      <c r="A985">
        <v>863</v>
      </c>
      <c r="B985" t="s">
        <v>315</v>
      </c>
    </row>
    <row r="986" spans="1:2">
      <c r="A986">
        <v>864</v>
      </c>
      <c r="B986" t="s">
        <v>243</v>
      </c>
    </row>
    <row r="987" spans="1:2">
      <c r="A987">
        <v>865</v>
      </c>
      <c r="B987" t="s">
        <v>266</v>
      </c>
    </row>
    <row r="988" spans="1:2">
      <c r="A988">
        <v>866</v>
      </c>
      <c r="B988" t="s">
        <v>266</v>
      </c>
    </row>
    <row r="989" spans="1:2">
      <c r="A989">
        <v>867</v>
      </c>
      <c r="B989" t="s">
        <v>218</v>
      </c>
    </row>
    <row r="990" spans="1:2">
      <c r="A990">
        <v>868</v>
      </c>
      <c r="B990" t="s">
        <v>218</v>
      </c>
    </row>
    <row r="991" spans="1:2">
      <c r="A991">
        <v>869</v>
      </c>
      <c r="B991" t="s">
        <v>315</v>
      </c>
    </row>
    <row r="992" spans="1:2">
      <c r="A992">
        <v>870</v>
      </c>
      <c r="B992" t="s">
        <v>243</v>
      </c>
    </row>
    <row r="993" spans="1:2">
      <c r="A993">
        <v>871</v>
      </c>
      <c r="B993" t="s">
        <v>315</v>
      </c>
    </row>
    <row r="994" spans="1:2">
      <c r="A994">
        <v>872</v>
      </c>
      <c r="B994" t="s">
        <v>243</v>
      </c>
    </row>
    <row r="995" spans="1:2">
      <c r="A995">
        <v>872</v>
      </c>
      <c r="B995" t="s">
        <v>315</v>
      </c>
    </row>
    <row r="996" spans="1:2">
      <c r="A996">
        <v>873</v>
      </c>
      <c r="B996" t="s">
        <v>315</v>
      </c>
    </row>
    <row r="997" spans="1:2">
      <c r="A997">
        <v>874</v>
      </c>
      <c r="B997" t="s">
        <v>218</v>
      </c>
    </row>
    <row r="998" spans="1:2">
      <c r="A998">
        <v>875</v>
      </c>
      <c r="B998" t="s">
        <v>218</v>
      </c>
    </row>
    <row r="999" spans="1:2">
      <c r="A999">
        <v>876</v>
      </c>
      <c r="B999" t="s">
        <v>218</v>
      </c>
    </row>
    <row r="1000" spans="1:2">
      <c r="A1000">
        <v>877</v>
      </c>
      <c r="B1000" t="s">
        <v>218</v>
      </c>
    </row>
    <row r="1001" spans="1:2">
      <c r="A1001">
        <v>878</v>
      </c>
      <c r="B1001" t="s">
        <v>243</v>
      </c>
    </row>
    <row r="1002" spans="1:2">
      <c r="A1002">
        <v>879</v>
      </c>
      <c r="B1002" t="s">
        <v>315</v>
      </c>
    </row>
    <row r="1003" spans="1:2">
      <c r="A1003">
        <v>880</v>
      </c>
      <c r="B1003" t="s">
        <v>243</v>
      </c>
    </row>
    <row r="1004" spans="1:2">
      <c r="A1004">
        <v>881</v>
      </c>
      <c r="B1004" t="s">
        <v>218</v>
      </c>
    </row>
    <row r="1005" spans="1:2">
      <c r="A1005">
        <v>882</v>
      </c>
      <c r="B1005" t="s">
        <v>218</v>
      </c>
    </row>
    <row r="1006" spans="1:2">
      <c r="A1006">
        <v>883</v>
      </c>
      <c r="B1006" t="s">
        <v>279</v>
      </c>
    </row>
    <row r="1007" spans="1:2">
      <c r="A1007">
        <v>884</v>
      </c>
      <c r="B1007" t="s">
        <v>243</v>
      </c>
    </row>
    <row r="1008" spans="1:2">
      <c r="A1008">
        <v>885</v>
      </c>
      <c r="B1008" t="s">
        <v>266</v>
      </c>
    </row>
    <row r="1009" spans="1:2">
      <c r="A1009">
        <v>886</v>
      </c>
      <c r="B1009" t="s">
        <v>218</v>
      </c>
    </row>
    <row r="1010" spans="1:2">
      <c r="A1010">
        <v>887</v>
      </c>
      <c r="B1010" t="s">
        <v>279</v>
      </c>
    </row>
    <row r="1011" spans="1:2">
      <c r="A1011">
        <v>888</v>
      </c>
      <c r="B1011" t="s">
        <v>243</v>
      </c>
    </row>
    <row r="1012" spans="1:2">
      <c r="A1012">
        <v>889</v>
      </c>
      <c r="B1012" t="s">
        <v>315</v>
      </c>
    </row>
    <row r="1013" spans="1:2">
      <c r="A1013">
        <v>890</v>
      </c>
      <c r="B1013" t="s">
        <v>315</v>
      </c>
    </row>
    <row r="1014" spans="1:2">
      <c r="A1014">
        <v>891</v>
      </c>
      <c r="B1014" t="s">
        <v>243</v>
      </c>
    </row>
    <row r="1015" spans="1:2">
      <c r="A1015">
        <v>892</v>
      </c>
      <c r="B1015" t="s">
        <v>266</v>
      </c>
    </row>
    <row r="1016" spans="1:2">
      <c r="A1016">
        <v>893</v>
      </c>
      <c r="B1016" t="s">
        <v>266</v>
      </c>
    </row>
    <row r="1017" spans="1:2">
      <c r="A1017">
        <v>894</v>
      </c>
      <c r="B1017" t="s">
        <v>243</v>
      </c>
    </row>
    <row r="1018" spans="1:2">
      <c r="A1018">
        <v>895</v>
      </c>
      <c r="B1018" t="s">
        <v>315</v>
      </c>
    </row>
    <row r="1019" spans="1:2">
      <c r="A1019">
        <v>896</v>
      </c>
      <c r="B1019" t="s">
        <v>243</v>
      </c>
    </row>
    <row r="1020" spans="1:2">
      <c r="A1020">
        <v>897</v>
      </c>
      <c r="B1020" t="s">
        <v>218</v>
      </c>
    </row>
    <row r="1021" spans="1:2">
      <c r="A1021">
        <v>898</v>
      </c>
      <c r="B1021" t="s">
        <v>315</v>
      </c>
    </row>
    <row r="1022" spans="1:2">
      <c r="A1022">
        <v>899</v>
      </c>
      <c r="B1022" t="s">
        <v>315</v>
      </c>
    </row>
    <row r="1023" spans="1:2">
      <c r="A1023">
        <v>900</v>
      </c>
      <c r="B1023" t="s">
        <v>315</v>
      </c>
    </row>
    <row r="1024" spans="1:2">
      <c r="A1024">
        <v>901</v>
      </c>
      <c r="B1024" t="s">
        <v>243</v>
      </c>
    </row>
    <row r="1025" spans="1:2">
      <c r="A1025">
        <v>902</v>
      </c>
      <c r="B1025" t="s">
        <v>243</v>
      </c>
    </row>
    <row r="1026" spans="1:2">
      <c r="A1026">
        <v>903</v>
      </c>
      <c r="B1026" t="s">
        <v>266</v>
      </c>
    </row>
    <row r="1027" spans="1:2">
      <c r="A1027">
        <v>904</v>
      </c>
      <c r="B1027" t="s">
        <v>243</v>
      </c>
    </row>
    <row r="1028" spans="1:2">
      <c r="A1028">
        <v>905</v>
      </c>
      <c r="B1028" t="s">
        <v>218</v>
      </c>
    </row>
    <row r="1029" spans="1:2">
      <c r="A1029">
        <v>906</v>
      </c>
      <c r="B1029" t="s">
        <v>266</v>
      </c>
    </row>
    <row r="1030" spans="1:2">
      <c r="A1030">
        <v>907</v>
      </c>
      <c r="B1030" t="s">
        <v>243</v>
      </c>
    </row>
    <row r="1031" spans="1:2">
      <c r="A1031">
        <v>908</v>
      </c>
      <c r="B1031" t="s">
        <v>315</v>
      </c>
    </row>
    <row r="1032" spans="1:2">
      <c r="A1032">
        <v>909</v>
      </c>
      <c r="B1032" t="s">
        <v>218</v>
      </c>
    </row>
    <row r="1033" spans="1:2">
      <c r="A1033">
        <v>910</v>
      </c>
      <c r="B1033" t="s">
        <v>243</v>
      </c>
    </row>
    <row r="1034" spans="1:2">
      <c r="A1034">
        <v>911</v>
      </c>
      <c r="B1034" t="s">
        <v>243</v>
      </c>
    </row>
    <row r="1035" spans="1:2">
      <c r="A1035">
        <v>912</v>
      </c>
      <c r="B1035" t="s">
        <v>266</v>
      </c>
    </row>
    <row r="1036" spans="1:2">
      <c r="A1036">
        <v>913</v>
      </c>
      <c r="B1036" t="s">
        <v>243</v>
      </c>
    </row>
    <row r="1037" spans="1:2">
      <c r="A1037">
        <v>914</v>
      </c>
      <c r="B1037" t="s">
        <v>266</v>
      </c>
    </row>
    <row r="1038" spans="1:2">
      <c r="A1038">
        <v>914</v>
      </c>
      <c r="B1038" t="s">
        <v>243</v>
      </c>
    </row>
    <row r="1039" spans="1:2">
      <c r="A1039">
        <v>914</v>
      </c>
      <c r="B1039" t="s">
        <v>315</v>
      </c>
    </row>
    <row r="1040" spans="1:2">
      <c r="A1040">
        <v>914</v>
      </c>
      <c r="B1040" t="s">
        <v>279</v>
      </c>
    </row>
    <row r="1041" spans="1:2">
      <c r="A1041">
        <v>914</v>
      </c>
      <c r="B1041" t="s">
        <v>218</v>
      </c>
    </row>
    <row r="1042" spans="1:2">
      <c r="A1042">
        <v>915</v>
      </c>
      <c r="B1042" t="s">
        <v>218</v>
      </c>
    </row>
    <row r="1043" spans="1:2">
      <c r="A1043">
        <v>916</v>
      </c>
      <c r="B1043" t="s">
        <v>243</v>
      </c>
    </row>
    <row r="1044" spans="1:2">
      <c r="A1044">
        <v>917</v>
      </c>
      <c r="B1044" t="s">
        <v>218</v>
      </c>
    </row>
    <row r="1045" spans="1:2">
      <c r="A1045">
        <v>918</v>
      </c>
      <c r="B1045" t="s">
        <v>266</v>
      </c>
    </row>
    <row r="1046" spans="1:2">
      <c r="A1046">
        <v>919</v>
      </c>
      <c r="B1046" t="s">
        <v>315</v>
      </c>
    </row>
    <row r="1047" spans="1:2">
      <c r="A1047">
        <v>920</v>
      </c>
      <c r="B1047" t="s">
        <v>315</v>
      </c>
    </row>
    <row r="1048" spans="1:2">
      <c r="A1048">
        <v>921</v>
      </c>
      <c r="B1048" t="s">
        <v>243</v>
      </c>
    </row>
    <row r="1049" spans="1:2">
      <c r="A1049">
        <v>922</v>
      </c>
      <c r="B1049" t="s">
        <v>315</v>
      </c>
    </row>
    <row r="1050" spans="1:2">
      <c r="A1050">
        <v>923</v>
      </c>
      <c r="B1050" t="s">
        <v>243</v>
      </c>
    </row>
    <row r="1051" spans="1:2">
      <c r="A1051">
        <v>924</v>
      </c>
      <c r="B1051" t="s">
        <v>243</v>
      </c>
    </row>
    <row r="1052" spans="1:2">
      <c r="A1052">
        <v>925</v>
      </c>
      <c r="B1052" t="s">
        <v>266</v>
      </c>
    </row>
    <row r="1053" spans="1:2">
      <c r="A1053">
        <v>926</v>
      </c>
      <c r="B1053" t="s">
        <v>218</v>
      </c>
    </row>
    <row r="1054" spans="1:2">
      <c r="A1054">
        <v>927</v>
      </c>
      <c r="B1054" t="s">
        <v>266</v>
      </c>
    </row>
    <row r="1055" spans="1:2">
      <c r="A1055">
        <v>928</v>
      </c>
      <c r="B1055" t="s">
        <v>243</v>
      </c>
    </row>
    <row r="1056" spans="1:2">
      <c r="A1056">
        <v>929</v>
      </c>
      <c r="B1056" t="s">
        <v>243</v>
      </c>
    </row>
    <row r="1057" spans="1:2">
      <c r="A1057">
        <v>929</v>
      </c>
      <c r="B1057" t="s">
        <v>279</v>
      </c>
    </row>
    <row r="1058" spans="1:2">
      <c r="A1058">
        <v>930</v>
      </c>
      <c r="B1058" t="s">
        <v>266</v>
      </c>
    </row>
    <row r="1059" spans="1:2">
      <c r="A1059">
        <v>931</v>
      </c>
      <c r="B1059" t="s">
        <v>243</v>
      </c>
    </row>
    <row r="1060" spans="1:2">
      <c r="A1060">
        <v>932</v>
      </c>
      <c r="B1060" t="s">
        <v>243</v>
      </c>
    </row>
    <row r="1061" spans="1:2">
      <c r="A1061">
        <v>933</v>
      </c>
      <c r="B1061" t="s">
        <v>243</v>
      </c>
    </row>
    <row r="1062" spans="1:2">
      <c r="A1062">
        <v>934</v>
      </c>
      <c r="B1062" t="s">
        <v>315</v>
      </c>
    </row>
    <row r="1063" spans="1:2">
      <c r="A1063">
        <v>935</v>
      </c>
      <c r="B1063" t="s">
        <v>315</v>
      </c>
    </row>
    <row r="1064" spans="1:2">
      <c r="A1064">
        <v>936</v>
      </c>
      <c r="B1064" t="s">
        <v>315</v>
      </c>
    </row>
    <row r="1065" spans="1:2">
      <c r="A1065">
        <v>937</v>
      </c>
      <c r="B1065" t="s">
        <v>218</v>
      </c>
    </row>
    <row r="1066" spans="1:2">
      <c r="A1066">
        <v>937</v>
      </c>
      <c r="B1066" t="s">
        <v>315</v>
      </c>
    </row>
    <row r="1067" spans="1:2">
      <c r="A1067">
        <v>938</v>
      </c>
      <c r="B1067" t="s">
        <v>266</v>
      </c>
    </row>
    <row r="1068" spans="1:2">
      <c r="A1068">
        <v>939</v>
      </c>
      <c r="B1068" t="s">
        <v>315</v>
      </c>
    </row>
    <row r="1069" spans="1:2">
      <c r="A1069">
        <v>940</v>
      </c>
      <c r="B1069" t="s">
        <v>315</v>
      </c>
    </row>
    <row r="1070" spans="1:2">
      <c r="A1070">
        <v>941</v>
      </c>
      <c r="B1070" t="s">
        <v>315</v>
      </c>
    </row>
    <row r="1071" spans="1:2">
      <c r="A1071">
        <v>942</v>
      </c>
      <c r="B1071" t="s">
        <v>218</v>
      </c>
    </row>
    <row r="1072" spans="1:2">
      <c r="A1072">
        <v>943</v>
      </c>
      <c r="B1072" t="s">
        <v>315</v>
      </c>
    </row>
    <row r="1073" spans="1:2">
      <c r="A1073">
        <v>944</v>
      </c>
      <c r="B1073" t="s">
        <v>266</v>
      </c>
    </row>
    <row r="1074" spans="1:2">
      <c r="A1074">
        <v>944</v>
      </c>
      <c r="B1074" t="s">
        <v>243</v>
      </c>
    </row>
    <row r="1075" spans="1:2">
      <c r="A1075">
        <v>944</v>
      </c>
      <c r="B1075" t="s">
        <v>315</v>
      </c>
    </row>
    <row r="1076" spans="1:2">
      <c r="A1076">
        <v>944</v>
      </c>
      <c r="B1076" t="s">
        <v>279</v>
      </c>
    </row>
    <row r="1077" spans="1:2">
      <c r="A1077">
        <v>944</v>
      </c>
      <c r="B1077" t="s">
        <v>218</v>
      </c>
    </row>
    <row r="1078" spans="1:2">
      <c r="A1078">
        <v>945</v>
      </c>
      <c r="B1078" t="s">
        <v>243</v>
      </c>
    </row>
    <row r="1079" spans="1:2">
      <c r="A1079">
        <v>946</v>
      </c>
      <c r="B1079" t="s">
        <v>243</v>
      </c>
    </row>
    <row r="1080" spans="1:2">
      <c r="A1080">
        <v>947</v>
      </c>
      <c r="B1080" t="s">
        <v>243</v>
      </c>
    </row>
    <row r="1081" spans="1:2">
      <c r="A1081">
        <v>948</v>
      </c>
      <c r="B1081" t="s">
        <v>243</v>
      </c>
    </row>
    <row r="1082" spans="1:2">
      <c r="A1082">
        <v>949</v>
      </c>
      <c r="B1082" t="s">
        <v>243</v>
      </c>
    </row>
    <row r="1083" spans="1:2">
      <c r="A1083">
        <v>950</v>
      </c>
      <c r="B1083" t="s">
        <v>243</v>
      </c>
    </row>
    <row r="1084" spans="1:2">
      <c r="A1084">
        <v>951</v>
      </c>
      <c r="B1084" t="s">
        <v>266</v>
      </c>
    </row>
    <row r="1085" spans="1:2">
      <c r="A1085">
        <v>952</v>
      </c>
      <c r="B1085" t="s">
        <v>243</v>
      </c>
    </row>
    <row r="1086" spans="1:2">
      <c r="A1086">
        <v>953</v>
      </c>
      <c r="B1086" t="s">
        <v>243</v>
      </c>
    </row>
    <row r="1087" spans="1:2">
      <c r="A1087">
        <v>954</v>
      </c>
      <c r="B1087" t="s">
        <v>218</v>
      </c>
    </row>
    <row r="1088" spans="1:2">
      <c r="A1088">
        <v>955</v>
      </c>
      <c r="B1088" t="s">
        <v>243</v>
      </c>
    </row>
    <row r="1089" spans="1:2">
      <c r="A1089">
        <v>956</v>
      </c>
      <c r="B1089" t="s">
        <v>218</v>
      </c>
    </row>
    <row r="1090" spans="1:2">
      <c r="A1090">
        <v>957</v>
      </c>
      <c r="B1090" t="s">
        <v>218</v>
      </c>
    </row>
    <row r="1091" spans="1:2">
      <c r="A1091">
        <v>958</v>
      </c>
      <c r="B1091" t="s">
        <v>243</v>
      </c>
    </row>
    <row r="1092" spans="1:2">
      <c r="A1092">
        <v>959</v>
      </c>
      <c r="B1092" t="s">
        <v>243</v>
      </c>
    </row>
    <row r="1093" spans="1:2">
      <c r="A1093">
        <v>960</v>
      </c>
      <c r="B1093" t="s">
        <v>315</v>
      </c>
    </row>
    <row r="1094" spans="1:2">
      <c r="A1094">
        <v>961</v>
      </c>
      <c r="B1094" t="s">
        <v>243</v>
      </c>
    </row>
    <row r="1095" spans="1:2">
      <c r="A1095">
        <v>962</v>
      </c>
      <c r="B1095" t="s">
        <v>279</v>
      </c>
    </row>
    <row r="1096" spans="1:2">
      <c r="A1096">
        <v>963</v>
      </c>
      <c r="B1096" t="s">
        <v>279</v>
      </c>
    </row>
    <row r="1097" spans="1:2">
      <c r="A1097">
        <v>964</v>
      </c>
      <c r="B1097" t="s">
        <v>266</v>
      </c>
    </row>
    <row r="1098" spans="1:2">
      <c r="A1098">
        <v>965</v>
      </c>
      <c r="B1098" t="s">
        <v>266</v>
      </c>
    </row>
    <row r="1099" spans="1:2">
      <c r="A1099">
        <v>966</v>
      </c>
      <c r="B1099" t="s">
        <v>315</v>
      </c>
    </row>
    <row r="1100" spans="1:2">
      <c r="A1100">
        <v>967</v>
      </c>
      <c r="B1100" t="s">
        <v>243</v>
      </c>
    </row>
    <row r="1101" spans="1:2">
      <c r="A1101">
        <v>968</v>
      </c>
      <c r="B1101" t="s">
        <v>243</v>
      </c>
    </row>
    <row r="1102" spans="1:2">
      <c r="A1102">
        <v>969</v>
      </c>
      <c r="B1102" t="s">
        <v>279</v>
      </c>
    </row>
    <row r="1103" spans="1:2">
      <c r="A1103">
        <v>970</v>
      </c>
      <c r="B1103" t="s">
        <v>315</v>
      </c>
    </row>
    <row r="1104" spans="1:2">
      <c r="A1104">
        <v>970</v>
      </c>
      <c r="B1104" t="s">
        <v>266</v>
      </c>
    </row>
    <row r="1105" spans="1:2">
      <c r="A1105">
        <v>971</v>
      </c>
      <c r="B1105" t="s">
        <v>218</v>
      </c>
    </row>
    <row r="1106" spans="1:2">
      <c r="A1106">
        <v>972</v>
      </c>
      <c r="B1106" t="s">
        <v>315</v>
      </c>
    </row>
    <row r="1107" spans="1:2">
      <c r="A1107">
        <v>973</v>
      </c>
      <c r="B1107" t="s">
        <v>266</v>
      </c>
    </row>
    <row r="1108" spans="1:2">
      <c r="A1108">
        <v>974</v>
      </c>
      <c r="B1108" t="s">
        <v>243</v>
      </c>
    </row>
    <row r="1109" spans="1:2">
      <c r="A1109">
        <v>975</v>
      </c>
      <c r="B1109" t="s">
        <v>279</v>
      </c>
    </row>
    <row r="1110" spans="1:2">
      <c r="A1110">
        <v>976</v>
      </c>
      <c r="B1110" t="s">
        <v>243</v>
      </c>
    </row>
    <row r="1111" spans="1:2">
      <c r="A1111">
        <v>977</v>
      </c>
      <c r="B1111" t="s">
        <v>266</v>
      </c>
    </row>
    <row r="1112" spans="1:2">
      <c r="A1112">
        <v>978</v>
      </c>
      <c r="B1112" t="s">
        <v>243</v>
      </c>
    </row>
    <row r="1113" spans="1:2">
      <c r="A1113">
        <v>979</v>
      </c>
      <c r="B1113" t="s">
        <v>218</v>
      </c>
    </row>
    <row r="1114" spans="1:2">
      <c r="A1114">
        <v>980</v>
      </c>
      <c r="B1114" t="s">
        <v>315</v>
      </c>
    </row>
    <row r="1115" spans="1:2">
      <c r="A1115">
        <v>981</v>
      </c>
      <c r="B1115" t="s">
        <v>266</v>
      </c>
    </row>
    <row r="1116" spans="1:2">
      <c r="A1116">
        <v>982</v>
      </c>
      <c r="B1116" t="s">
        <v>243</v>
      </c>
    </row>
    <row r="1117" spans="1:2">
      <c r="A1117">
        <v>983</v>
      </c>
      <c r="B1117" t="s">
        <v>315</v>
      </c>
    </row>
    <row r="1118" spans="1:2">
      <c r="A1118">
        <v>984</v>
      </c>
      <c r="B1118" t="s">
        <v>243</v>
      </c>
    </row>
    <row r="1119" spans="1:2">
      <c r="A1119">
        <v>985</v>
      </c>
      <c r="B1119" t="s">
        <v>243</v>
      </c>
    </row>
    <row r="1120" spans="1:2">
      <c r="A1120">
        <v>986</v>
      </c>
      <c r="B1120" t="s">
        <v>315</v>
      </c>
    </row>
    <row r="1121" spans="1:2">
      <c r="A1121">
        <v>987</v>
      </c>
      <c r="B1121" t="s">
        <v>315</v>
      </c>
    </row>
    <row r="1122" spans="1:2">
      <c r="A1122">
        <v>988</v>
      </c>
      <c r="B1122" t="s">
        <v>243</v>
      </c>
    </row>
    <row r="1123" spans="1:2">
      <c r="A1123">
        <v>989</v>
      </c>
      <c r="B1123" t="s">
        <v>243</v>
      </c>
    </row>
    <row r="1124" spans="1:2">
      <c r="A1124">
        <v>990</v>
      </c>
      <c r="B1124" t="s">
        <v>243</v>
      </c>
    </row>
    <row r="1125" spans="1:2">
      <c r="A1125">
        <v>991</v>
      </c>
      <c r="B1125" t="s">
        <v>266</v>
      </c>
    </row>
    <row r="1126" spans="1:2">
      <c r="A1126">
        <v>992</v>
      </c>
      <c r="B1126" t="s">
        <v>218</v>
      </c>
    </row>
    <row r="1127" spans="1:2">
      <c r="A1127">
        <v>993</v>
      </c>
      <c r="B1127" t="s">
        <v>315</v>
      </c>
    </row>
    <row r="1128" spans="1:2">
      <c r="A1128">
        <v>994</v>
      </c>
      <c r="B1128" t="s">
        <v>315</v>
      </c>
    </row>
    <row r="1129" spans="1:2">
      <c r="A1129">
        <v>995</v>
      </c>
      <c r="B1129" t="s">
        <v>243</v>
      </c>
    </row>
    <row r="1130" spans="1:2">
      <c r="A1130">
        <v>996</v>
      </c>
      <c r="B1130" t="s">
        <v>243</v>
      </c>
    </row>
    <row r="1131" spans="1:2">
      <c r="A1131">
        <v>997</v>
      </c>
      <c r="B1131" t="s">
        <v>243</v>
      </c>
    </row>
    <row r="1132" spans="1:2">
      <c r="A1132">
        <v>998</v>
      </c>
      <c r="B1132" t="s">
        <v>243</v>
      </c>
    </row>
    <row r="1133" spans="1:2">
      <c r="A1133">
        <v>999</v>
      </c>
      <c r="B1133" t="s">
        <v>243</v>
      </c>
    </row>
    <row r="1134" spans="1:2">
      <c r="A1134">
        <v>1000</v>
      </c>
      <c r="B1134" t="s">
        <v>243</v>
      </c>
    </row>
    <row r="1135" spans="1:2">
      <c r="A1135">
        <v>1001</v>
      </c>
      <c r="B1135" t="s">
        <v>243</v>
      </c>
    </row>
    <row r="1136" spans="1:2">
      <c r="A1136">
        <v>1002</v>
      </c>
      <c r="B1136" t="s">
        <v>218</v>
      </c>
    </row>
    <row r="1137" spans="1:2">
      <c r="A1137">
        <v>1003</v>
      </c>
      <c r="B1137" t="s">
        <v>243</v>
      </c>
    </row>
    <row r="1138" spans="1:2">
      <c r="A1138">
        <v>1004</v>
      </c>
      <c r="B1138" t="s">
        <v>243</v>
      </c>
    </row>
    <row r="1139" spans="1:2">
      <c r="A1139">
        <v>1005</v>
      </c>
      <c r="B1139" t="s">
        <v>243</v>
      </c>
    </row>
    <row r="1140" spans="1:2">
      <c r="A1140">
        <v>1006</v>
      </c>
      <c r="B1140" t="s">
        <v>243</v>
      </c>
    </row>
    <row r="1141" spans="1:2">
      <c r="A1141">
        <v>1007</v>
      </c>
      <c r="B1141" t="s">
        <v>243</v>
      </c>
    </row>
    <row r="1142" spans="1:2">
      <c r="A1142">
        <v>1008</v>
      </c>
      <c r="B1142" t="s">
        <v>243</v>
      </c>
    </row>
    <row r="1143" spans="1:2">
      <c r="A1143">
        <v>1009</v>
      </c>
      <c r="B1143" t="s">
        <v>266</v>
      </c>
    </row>
    <row r="1144" spans="1:2">
      <c r="A1144">
        <v>1010</v>
      </c>
      <c r="B1144" t="s">
        <v>315</v>
      </c>
    </row>
    <row r="1145" spans="1:2">
      <c r="A1145">
        <v>1011</v>
      </c>
      <c r="B1145" t="s">
        <v>315</v>
      </c>
    </row>
    <row r="1146" spans="1:2">
      <c r="A1146">
        <v>1012</v>
      </c>
      <c r="B1146" t="s">
        <v>266</v>
      </c>
    </row>
    <row r="1147" spans="1:2">
      <c r="A1147">
        <v>1013</v>
      </c>
      <c r="B1147" t="s">
        <v>315</v>
      </c>
    </row>
    <row r="1148" spans="1:2">
      <c r="A1148">
        <v>1014</v>
      </c>
      <c r="B1148" t="s">
        <v>218</v>
      </c>
    </row>
    <row r="1149" spans="1:2">
      <c r="A1149">
        <v>1015</v>
      </c>
      <c r="B1149" t="s">
        <v>243</v>
      </c>
    </row>
    <row r="1150" spans="1:2">
      <c r="A1150">
        <v>1016</v>
      </c>
      <c r="B1150" t="s">
        <v>266</v>
      </c>
    </row>
    <row r="1151" spans="1:2">
      <c r="A1151">
        <v>1017</v>
      </c>
      <c r="B1151" t="s">
        <v>266</v>
      </c>
    </row>
    <row r="1152" spans="1:2">
      <c r="A1152">
        <v>1018</v>
      </c>
      <c r="B1152" t="s">
        <v>315</v>
      </c>
    </row>
    <row r="1153" spans="1:2">
      <c r="A1153">
        <v>1019</v>
      </c>
      <c r="B1153" t="s">
        <v>243</v>
      </c>
    </row>
    <row r="1154" spans="1:2">
      <c r="A1154">
        <v>1020</v>
      </c>
      <c r="B1154" t="s">
        <v>315</v>
      </c>
    </row>
    <row r="1155" spans="1:2">
      <c r="A1155">
        <v>1021</v>
      </c>
      <c r="B1155" t="s">
        <v>218</v>
      </c>
    </row>
    <row r="1156" spans="1:2">
      <c r="A1156">
        <v>1022</v>
      </c>
      <c r="B1156" t="s">
        <v>315</v>
      </c>
    </row>
    <row r="1157" spans="1:2">
      <c r="A1157">
        <v>1023</v>
      </c>
      <c r="B1157" t="s">
        <v>243</v>
      </c>
    </row>
    <row r="1158" spans="1:2">
      <c r="A1158">
        <v>1024</v>
      </c>
      <c r="B1158" t="s">
        <v>315</v>
      </c>
    </row>
    <row r="1159" spans="1:2">
      <c r="A1159">
        <v>1025</v>
      </c>
      <c r="B1159" t="s">
        <v>315</v>
      </c>
    </row>
    <row r="1160" spans="1:2">
      <c r="A1160">
        <v>1026</v>
      </c>
      <c r="B1160" t="s">
        <v>243</v>
      </c>
    </row>
    <row r="1161" spans="1:2">
      <c r="A1161">
        <v>1027</v>
      </c>
      <c r="B1161" t="s">
        <v>218</v>
      </c>
    </row>
    <row r="1162" spans="1:2">
      <c r="A1162">
        <v>1028</v>
      </c>
      <c r="B1162" t="s">
        <v>243</v>
      </c>
    </row>
    <row r="1163" spans="1:2">
      <c r="A1163">
        <v>1029</v>
      </c>
      <c r="B1163" t="s">
        <v>218</v>
      </c>
    </row>
    <row r="1164" spans="1:2">
      <c r="A1164">
        <v>1030</v>
      </c>
      <c r="B1164" t="s">
        <v>315</v>
      </c>
    </row>
    <row r="1165" spans="1:2">
      <c r="A1165">
        <v>1031</v>
      </c>
      <c r="B1165" t="s">
        <v>243</v>
      </c>
    </row>
    <row r="1166" spans="1:2">
      <c r="A1166">
        <v>1032</v>
      </c>
      <c r="B1166" t="s">
        <v>243</v>
      </c>
    </row>
    <row r="1167" spans="1:2">
      <c r="A1167">
        <v>1032</v>
      </c>
      <c r="B1167" t="s">
        <v>315</v>
      </c>
    </row>
    <row r="1168" spans="1:2">
      <c r="A1168">
        <v>1032</v>
      </c>
      <c r="B1168" t="s">
        <v>279</v>
      </c>
    </row>
    <row r="1169" spans="1:2">
      <c r="A1169">
        <v>1032</v>
      </c>
      <c r="B1169" t="s">
        <v>266</v>
      </c>
    </row>
    <row r="1170" spans="1:2">
      <c r="A1170">
        <v>1033</v>
      </c>
      <c r="B1170" t="s">
        <v>315</v>
      </c>
    </row>
    <row r="1171" spans="1:2">
      <c r="A1171">
        <v>1034</v>
      </c>
      <c r="B1171" t="s">
        <v>218</v>
      </c>
    </row>
    <row r="1172" spans="1:2">
      <c r="A1172">
        <v>1035</v>
      </c>
      <c r="B1172" t="s">
        <v>315</v>
      </c>
    </row>
    <row r="1173" spans="1:2">
      <c r="A1173">
        <v>1036</v>
      </c>
      <c r="B1173" t="s">
        <v>315</v>
      </c>
    </row>
    <row r="1174" spans="1:2">
      <c r="A1174">
        <v>1037</v>
      </c>
      <c r="B1174" t="s">
        <v>218</v>
      </c>
    </row>
    <row r="1175" spans="1:2">
      <c r="A1175">
        <v>1038</v>
      </c>
      <c r="B1175" t="s">
        <v>279</v>
      </c>
    </row>
    <row r="1176" spans="1:2">
      <c r="A1176">
        <v>1039</v>
      </c>
      <c r="B1176" t="s">
        <v>243</v>
      </c>
    </row>
    <row r="1177" spans="1:2">
      <c r="A1177">
        <v>1040</v>
      </c>
      <c r="B1177" t="s">
        <v>218</v>
      </c>
    </row>
    <row r="1178" spans="1:2">
      <c r="A1178">
        <v>1041</v>
      </c>
      <c r="B1178" t="s">
        <v>218</v>
      </c>
    </row>
    <row r="1179" spans="1:2">
      <c r="A1179">
        <v>1042</v>
      </c>
      <c r="B1179" t="s">
        <v>243</v>
      </c>
    </row>
    <row r="1180" spans="1:2">
      <c r="A1180">
        <v>1043</v>
      </c>
      <c r="B1180" t="s">
        <v>279</v>
      </c>
    </row>
    <row r="1181" spans="1:2">
      <c r="A1181">
        <v>1044</v>
      </c>
      <c r="B1181" t="s">
        <v>315</v>
      </c>
    </row>
    <row r="1182" spans="1:2">
      <c r="A1182">
        <v>1045</v>
      </c>
      <c r="B1182" t="s">
        <v>218</v>
      </c>
    </row>
    <row r="1183" spans="1:2">
      <c r="A1183">
        <v>1046</v>
      </c>
      <c r="B1183" t="s">
        <v>315</v>
      </c>
    </row>
    <row r="1184" spans="1:2">
      <c r="A1184">
        <v>1047</v>
      </c>
      <c r="B1184" t="s">
        <v>266</v>
      </c>
    </row>
    <row r="1185" spans="1:2">
      <c r="A1185">
        <v>1048</v>
      </c>
      <c r="B1185" t="s">
        <v>315</v>
      </c>
    </row>
    <row r="1186" spans="1:2">
      <c r="A1186">
        <v>1049</v>
      </c>
      <c r="B1186" t="s">
        <v>243</v>
      </c>
    </row>
    <row r="1187" spans="1:2">
      <c r="A1187">
        <v>1050</v>
      </c>
      <c r="B1187" t="s">
        <v>243</v>
      </c>
    </row>
    <row r="1188" spans="1:2">
      <c r="A1188">
        <v>1051</v>
      </c>
      <c r="B1188" t="s">
        <v>266</v>
      </c>
    </row>
    <row r="1189" spans="1:2">
      <c r="A1189">
        <v>1052</v>
      </c>
      <c r="B1189" t="s">
        <v>315</v>
      </c>
    </row>
    <row r="1190" spans="1:2">
      <c r="A1190">
        <v>1053</v>
      </c>
      <c r="B1190" t="s">
        <v>279</v>
      </c>
    </row>
  </sheetData>
  <dataValidations count="2">
    <dataValidation type="list" allowBlank="1" showInputMessage="1" showErrorMessage="1" sqref="B2:B119 B144:B276" xr:uid="{D6A50E77-844E-4A07-9554-42EB7484475B}">
      <formula1>$B$2:$B$6</formula1>
    </dataValidation>
    <dataValidation type="list" allowBlank="1" showInputMessage="1" showErrorMessage="1" sqref="B120:B143" xr:uid="{8E4F3D5E-E0EA-40FC-BFEA-3D3FF7BB7588}">
      <formula1>$B$2:$B$6</formula1>
      <formula2>0</formula2>
    </dataValidation>
  </dataValidation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3BC592-F65B-4291-9168-8D908AC8E9FD}">
  <sheetPr codeName="Feuil7">
    <tabColor rgb="FF00B050"/>
  </sheetPr>
  <dimension ref="A1:O55"/>
  <sheetViews>
    <sheetView zoomScale="112" zoomScaleNormal="112" workbookViewId="0">
      <pane ySplit="1" topLeftCell="A2" activePane="bottomLeft" state="frozen"/>
      <selection pane="bottomLeft" activeCell="C11" sqref="C11"/>
    </sheetView>
  </sheetViews>
  <sheetFormatPr baseColWidth="10" defaultColWidth="11.33203125" defaultRowHeight="15" customHeight="1"/>
  <cols>
    <col min="1" max="1" width="12" customWidth="1"/>
    <col min="2" max="2" width="15.33203125" customWidth="1"/>
    <col min="3" max="3" width="36.1640625" customWidth="1"/>
    <col min="4" max="6" width="14.6640625" customWidth="1"/>
    <col min="7" max="7" width="22.33203125" customWidth="1"/>
    <col min="8" max="8" width="25.1640625" customWidth="1"/>
    <col min="9" max="9" width="21.33203125" style="59" customWidth="1"/>
    <col min="10" max="11" width="17.83203125" customWidth="1"/>
    <col min="14" max="14" width="21.6640625" customWidth="1"/>
  </cols>
  <sheetData>
    <row r="1" spans="1:15" s="97" customFormat="1" ht="15" customHeight="1">
      <c r="A1" s="96" t="s">
        <v>2140</v>
      </c>
      <c r="B1" s="96" t="s">
        <v>2141</v>
      </c>
      <c r="C1" s="96" t="s">
        <v>2171</v>
      </c>
      <c r="D1" s="96" t="s">
        <v>10</v>
      </c>
      <c r="E1" s="96" t="s">
        <v>2172</v>
      </c>
      <c r="F1" s="96" t="s">
        <v>2173</v>
      </c>
      <c r="G1" s="96" t="s">
        <v>2174</v>
      </c>
      <c r="H1" s="98" t="s">
        <v>4539</v>
      </c>
      <c r="I1" s="98" t="s">
        <v>2175</v>
      </c>
      <c r="J1" s="96" t="s">
        <v>2176</v>
      </c>
      <c r="K1" s="96" t="s">
        <v>4541</v>
      </c>
      <c r="L1" s="96" t="s">
        <v>2177</v>
      </c>
      <c r="M1" s="96" t="s">
        <v>2178</v>
      </c>
      <c r="N1" s="98" t="s">
        <v>4542</v>
      </c>
      <c r="O1" s="98" t="s">
        <v>4543</v>
      </c>
    </row>
    <row r="2" spans="1:15">
      <c r="A2" t="s">
        <v>790</v>
      </c>
      <c r="B2" t="str">
        <f>VLOOKUP(A2,iso_code!B:C,2,FALSE)</f>
        <v>DZA</v>
      </c>
      <c r="C2" t="s">
        <v>2179</v>
      </c>
      <c r="D2" t="s">
        <v>218</v>
      </c>
      <c r="E2" t="s">
        <v>2180</v>
      </c>
      <c r="F2" t="s">
        <v>2181</v>
      </c>
      <c r="G2">
        <f>COUNTIF(study_countries!B:B,A2)</f>
        <v>91</v>
      </c>
      <c r="H2">
        <v>1</v>
      </c>
      <c r="I2" t="s">
        <v>4540</v>
      </c>
      <c r="J2" s="69">
        <v>100</v>
      </c>
      <c r="K2" s="100">
        <v>2024</v>
      </c>
      <c r="L2" t="s">
        <v>62</v>
      </c>
      <c r="M2" t="s">
        <v>63</v>
      </c>
      <c r="N2" t="s">
        <v>4544</v>
      </c>
      <c r="O2" t="s">
        <v>4545</v>
      </c>
    </row>
    <row r="3" spans="1:15">
      <c r="A3" t="s">
        <v>2143</v>
      </c>
      <c r="B3" t="str">
        <f>VLOOKUP(A3,iso_code!B:C,2,FALSE)</f>
        <v>AGO</v>
      </c>
      <c r="C3" t="s">
        <v>2183</v>
      </c>
      <c r="D3" t="s">
        <v>266</v>
      </c>
      <c r="E3" t="s">
        <v>2184</v>
      </c>
      <c r="F3" t="s">
        <v>260</v>
      </c>
      <c r="G3">
        <f>COUNTIF(study_countries!B:B,A3)</f>
        <v>33</v>
      </c>
      <c r="H3">
        <v>0</v>
      </c>
      <c r="I3" t="s">
        <v>101</v>
      </c>
      <c r="J3" s="69">
        <v>55.5</v>
      </c>
      <c r="K3" s="100">
        <v>2024</v>
      </c>
      <c r="L3" t="s">
        <v>62</v>
      </c>
      <c r="M3" t="s">
        <v>63</v>
      </c>
      <c r="N3" t="s">
        <v>4546</v>
      </c>
      <c r="O3" t="s">
        <v>4545</v>
      </c>
    </row>
    <row r="4" spans="1:15">
      <c r="A4" t="s">
        <v>2144</v>
      </c>
      <c r="B4" t="str">
        <f>VLOOKUP(A4,iso_code!B:C,2,FALSE)</f>
        <v>BEN</v>
      </c>
      <c r="C4" t="s">
        <v>2185</v>
      </c>
      <c r="D4" t="s">
        <v>243</v>
      </c>
      <c r="E4" t="s">
        <v>2186</v>
      </c>
      <c r="F4" t="s">
        <v>224</v>
      </c>
      <c r="G4">
        <f>COUNTIF(study_countries!B:B,A4)</f>
        <v>43</v>
      </c>
      <c r="H4">
        <v>0</v>
      </c>
      <c r="I4" t="s">
        <v>101</v>
      </c>
      <c r="J4" s="69">
        <v>59</v>
      </c>
      <c r="K4" s="100">
        <v>2024</v>
      </c>
      <c r="L4" t="s">
        <v>62</v>
      </c>
      <c r="M4" t="s">
        <v>62</v>
      </c>
      <c r="N4" t="s">
        <v>4547</v>
      </c>
      <c r="O4" t="s">
        <v>2182</v>
      </c>
    </row>
    <row r="5" spans="1:15">
      <c r="A5" t="s">
        <v>1787</v>
      </c>
      <c r="B5" t="str">
        <f>VLOOKUP(A5,iso_code!B:C,2,FALSE)</f>
        <v>BWA</v>
      </c>
      <c r="C5" t="s">
        <v>2187</v>
      </c>
      <c r="D5" t="s">
        <v>266</v>
      </c>
      <c r="E5" t="s">
        <v>2184</v>
      </c>
      <c r="F5" t="s">
        <v>2188</v>
      </c>
      <c r="G5">
        <f>COUNTIF(study_countries!B:B,A5)</f>
        <v>39</v>
      </c>
      <c r="H5">
        <v>1</v>
      </c>
      <c r="I5" t="s">
        <v>4540</v>
      </c>
      <c r="J5" s="69">
        <v>80.2</v>
      </c>
      <c r="K5" s="100">
        <v>2024</v>
      </c>
      <c r="L5" t="s">
        <v>62</v>
      </c>
      <c r="M5" t="s">
        <v>63</v>
      </c>
    </row>
    <row r="6" spans="1:15">
      <c r="A6" t="s">
        <v>2145</v>
      </c>
      <c r="B6" t="str">
        <f>VLOOKUP(A6,iso_code!B:C,2,FALSE)</f>
        <v>BFA</v>
      </c>
      <c r="C6" t="s">
        <v>2189</v>
      </c>
      <c r="D6" t="s">
        <v>243</v>
      </c>
      <c r="E6" t="s">
        <v>2186</v>
      </c>
      <c r="F6" t="s">
        <v>224</v>
      </c>
      <c r="G6">
        <f>COUNTIF(study_countries!B:B,A6)</f>
        <v>49</v>
      </c>
      <c r="H6">
        <v>2</v>
      </c>
      <c r="I6" t="s">
        <v>4540</v>
      </c>
      <c r="J6" s="69">
        <v>34</v>
      </c>
      <c r="K6" s="100">
        <v>2024</v>
      </c>
      <c r="L6" t="s">
        <v>62</v>
      </c>
      <c r="M6" t="s">
        <v>62</v>
      </c>
      <c r="N6" t="s">
        <v>4548</v>
      </c>
      <c r="O6" t="s">
        <v>4545</v>
      </c>
    </row>
    <row r="7" spans="1:15">
      <c r="A7" t="s">
        <v>2146</v>
      </c>
      <c r="B7" t="str">
        <f>VLOOKUP(A7,iso_code!B:C,2,FALSE)</f>
        <v>BDI</v>
      </c>
      <c r="C7" t="s">
        <v>2190</v>
      </c>
      <c r="D7" t="s">
        <v>315</v>
      </c>
      <c r="E7" t="s">
        <v>2191</v>
      </c>
      <c r="F7" t="s">
        <v>224</v>
      </c>
      <c r="G7">
        <f>COUNTIF(study_countries!B:B,A7)</f>
        <v>34</v>
      </c>
      <c r="H7">
        <v>3</v>
      </c>
      <c r="I7" t="s">
        <v>2202</v>
      </c>
      <c r="J7" s="69">
        <v>20.100000000000001</v>
      </c>
      <c r="K7" s="100">
        <v>2024</v>
      </c>
      <c r="L7" t="s">
        <v>62</v>
      </c>
      <c r="M7" t="s">
        <v>63</v>
      </c>
      <c r="N7" t="s">
        <v>4549</v>
      </c>
      <c r="O7" t="s">
        <v>4550</v>
      </c>
    </row>
    <row r="8" spans="1:15">
      <c r="A8" t="s">
        <v>1606</v>
      </c>
      <c r="B8" t="str">
        <f>VLOOKUP(A8,iso_code!B:C,2,FALSE)</f>
        <v>CPV</v>
      </c>
      <c r="C8" t="s">
        <v>2192</v>
      </c>
      <c r="D8" t="s">
        <v>243</v>
      </c>
      <c r="E8" t="s">
        <v>2186</v>
      </c>
      <c r="F8" t="s">
        <v>260</v>
      </c>
      <c r="G8">
        <f>COUNTIF(study_countries!B:B,A8)</f>
        <v>18</v>
      </c>
      <c r="H8">
        <v>0</v>
      </c>
      <c r="I8" t="s">
        <v>101</v>
      </c>
      <c r="J8" s="69">
        <v>98.4</v>
      </c>
      <c r="K8" s="100">
        <v>2024</v>
      </c>
      <c r="L8" t="s">
        <v>62</v>
      </c>
      <c r="M8" t="s">
        <v>63</v>
      </c>
    </row>
    <row r="9" spans="1:15">
      <c r="A9" t="s">
        <v>285</v>
      </c>
      <c r="B9" t="str">
        <f>VLOOKUP(A9,iso_code!B:C,2,FALSE)</f>
        <v>CMR</v>
      </c>
      <c r="C9" t="s">
        <v>2193</v>
      </c>
      <c r="D9" t="s">
        <v>279</v>
      </c>
      <c r="E9" t="s">
        <v>2194</v>
      </c>
      <c r="F9" t="s">
        <v>224</v>
      </c>
      <c r="G9">
        <f>COUNTIF(study_countries!B:B,A9)</f>
        <v>64</v>
      </c>
      <c r="H9">
        <v>0</v>
      </c>
      <c r="I9" t="s">
        <v>101</v>
      </c>
      <c r="J9" s="69">
        <v>72</v>
      </c>
      <c r="K9" s="100">
        <v>2024</v>
      </c>
      <c r="L9" t="s">
        <v>62</v>
      </c>
      <c r="M9" t="s">
        <v>63</v>
      </c>
      <c r="N9" t="s">
        <v>4551</v>
      </c>
      <c r="O9" t="s">
        <v>2182</v>
      </c>
    </row>
    <row r="10" spans="1:15">
      <c r="A10" t="s">
        <v>1632</v>
      </c>
      <c r="B10" t="str">
        <f>VLOOKUP(A10,iso_code!B:C,2,FALSE)</f>
        <v>CAF</v>
      </c>
      <c r="C10" t="s">
        <v>2195</v>
      </c>
      <c r="D10" t="s">
        <v>279</v>
      </c>
      <c r="E10" t="s">
        <v>2194</v>
      </c>
      <c r="F10" t="s">
        <v>224</v>
      </c>
      <c r="G10">
        <f>COUNTIF(study_countries!B:B,A10)</f>
        <v>29</v>
      </c>
      <c r="H10">
        <v>0</v>
      </c>
      <c r="I10" t="s">
        <v>101</v>
      </c>
      <c r="J10" s="69">
        <v>18.2</v>
      </c>
      <c r="K10" s="100">
        <v>2024</v>
      </c>
      <c r="L10" t="s">
        <v>62</v>
      </c>
      <c r="M10" t="s">
        <v>63</v>
      </c>
      <c r="N10" t="s">
        <v>4538</v>
      </c>
      <c r="O10" t="s">
        <v>2182</v>
      </c>
    </row>
    <row r="11" spans="1:15">
      <c r="A11" t="s">
        <v>2147</v>
      </c>
      <c r="B11" t="str">
        <f>VLOOKUP(A11,iso_code!B:C,2,FALSE)</f>
        <v>TCD</v>
      </c>
      <c r="C11" t="s">
        <v>2196</v>
      </c>
      <c r="D11" t="s">
        <v>279</v>
      </c>
      <c r="E11" t="s">
        <v>2194</v>
      </c>
      <c r="F11" t="s">
        <v>224</v>
      </c>
      <c r="G11">
        <f>COUNTIF(study_countries!B:B,A11)</f>
        <v>37</v>
      </c>
      <c r="H11">
        <v>0</v>
      </c>
      <c r="I11" t="s">
        <v>101</v>
      </c>
      <c r="J11" s="69">
        <v>13.4</v>
      </c>
      <c r="K11" s="100">
        <v>2024</v>
      </c>
      <c r="L11" t="s">
        <v>62</v>
      </c>
      <c r="M11" t="s">
        <v>63</v>
      </c>
      <c r="N11" t="s">
        <v>4552</v>
      </c>
      <c r="O11" t="s">
        <v>2182</v>
      </c>
    </row>
    <row r="12" spans="1:15">
      <c r="A12" t="s">
        <v>2148</v>
      </c>
      <c r="B12" t="str">
        <f>VLOOKUP(A12,iso_code!B:C,2,FALSE)</f>
        <v>COM</v>
      </c>
      <c r="C12" t="s">
        <v>2197</v>
      </c>
      <c r="D12" t="s">
        <v>315</v>
      </c>
      <c r="E12" t="s">
        <v>2191</v>
      </c>
      <c r="F12" t="s">
        <v>224</v>
      </c>
      <c r="G12">
        <f>COUNTIF(study_countries!B:B,A12)</f>
        <v>13</v>
      </c>
      <c r="H12">
        <v>0</v>
      </c>
      <c r="I12" t="s">
        <v>101</v>
      </c>
      <c r="J12" s="69">
        <v>91.7</v>
      </c>
      <c r="K12" s="100">
        <v>2024</v>
      </c>
      <c r="L12" t="s">
        <v>62</v>
      </c>
      <c r="M12" t="s">
        <v>63</v>
      </c>
    </row>
    <row r="13" spans="1:15">
      <c r="A13" t="s">
        <v>1976</v>
      </c>
      <c r="B13" t="str">
        <f>VLOOKUP(A13,iso_code!B:C,2,FALSE)</f>
        <v>COD</v>
      </c>
      <c r="C13" t="s">
        <v>2198</v>
      </c>
      <c r="D13" t="s">
        <v>266</v>
      </c>
      <c r="E13" t="s">
        <v>2194</v>
      </c>
      <c r="F13" t="s">
        <v>224</v>
      </c>
      <c r="G13">
        <f>COUNTIF(study_countries!B:B,A13)</f>
        <v>42</v>
      </c>
      <c r="H13">
        <v>1</v>
      </c>
      <c r="I13" t="s">
        <v>4540</v>
      </c>
      <c r="J13" s="69">
        <v>22.5</v>
      </c>
      <c r="K13" s="100">
        <v>2024</v>
      </c>
      <c r="L13" t="s">
        <v>62</v>
      </c>
      <c r="M13" t="s">
        <v>63</v>
      </c>
      <c r="N13" t="s">
        <v>4553</v>
      </c>
      <c r="O13" t="s">
        <v>4550</v>
      </c>
    </row>
    <row r="14" spans="1:15">
      <c r="A14" t="s">
        <v>2149</v>
      </c>
      <c r="B14" t="str">
        <f>VLOOKUP(A14,iso_code!B:C,2,FALSE)</f>
        <v>COG</v>
      </c>
      <c r="C14" t="s">
        <v>2199</v>
      </c>
      <c r="D14" t="s">
        <v>279</v>
      </c>
      <c r="E14" t="s">
        <v>2194</v>
      </c>
      <c r="F14" t="s">
        <v>224</v>
      </c>
      <c r="G14">
        <f>COUNTIF(study_countries!B:B,A14)</f>
        <v>29</v>
      </c>
      <c r="H14">
        <v>1</v>
      </c>
      <c r="I14" t="s">
        <v>4540</v>
      </c>
      <c r="J14" s="69">
        <v>53</v>
      </c>
      <c r="K14" s="100">
        <v>2024</v>
      </c>
      <c r="L14" t="s">
        <v>62</v>
      </c>
      <c r="M14" t="s">
        <v>63</v>
      </c>
      <c r="N14" t="s">
        <v>4554</v>
      </c>
      <c r="O14" t="s">
        <v>4550</v>
      </c>
    </row>
    <row r="15" spans="1:15">
      <c r="A15" t="s">
        <v>2150</v>
      </c>
      <c r="B15" t="str">
        <f>VLOOKUP(A15,iso_code!B:C,2,FALSE)</f>
        <v>DJI</v>
      </c>
      <c r="C15" t="s">
        <v>2200</v>
      </c>
      <c r="D15" t="s">
        <v>315</v>
      </c>
      <c r="E15" t="s">
        <v>2191</v>
      </c>
      <c r="F15" t="s">
        <v>224</v>
      </c>
      <c r="G15">
        <f>COUNTIF(study_countries!B:B,A15)</f>
        <v>30</v>
      </c>
      <c r="H15">
        <v>0</v>
      </c>
      <c r="I15" t="s">
        <v>101</v>
      </c>
      <c r="J15" s="69">
        <v>69.2</v>
      </c>
      <c r="K15" s="100">
        <v>2024</v>
      </c>
      <c r="L15" t="s">
        <v>62</v>
      </c>
      <c r="M15" t="s">
        <v>63</v>
      </c>
    </row>
    <row r="16" spans="1:15">
      <c r="A16" t="s">
        <v>840</v>
      </c>
      <c r="B16" t="str">
        <f>VLOOKUP(A16,iso_code!B:C,2,FALSE)</f>
        <v>EGY</v>
      </c>
      <c r="C16" t="s">
        <v>2201</v>
      </c>
      <c r="D16" t="s">
        <v>315</v>
      </c>
      <c r="E16" t="s">
        <v>2180</v>
      </c>
      <c r="F16" t="s">
        <v>2181</v>
      </c>
      <c r="G16">
        <f>COUNTIF(study_countries!B:B,A16)</f>
        <v>101</v>
      </c>
      <c r="H16">
        <v>1</v>
      </c>
      <c r="I16" t="s">
        <v>4540</v>
      </c>
      <c r="J16" s="69">
        <v>100</v>
      </c>
      <c r="K16" s="100">
        <v>2024</v>
      </c>
      <c r="L16" t="s">
        <v>62</v>
      </c>
      <c r="M16" t="s">
        <v>63</v>
      </c>
      <c r="N16" t="s">
        <v>4555</v>
      </c>
      <c r="O16" t="s">
        <v>4545</v>
      </c>
    </row>
    <row r="17" spans="1:15">
      <c r="A17" t="s">
        <v>2151</v>
      </c>
      <c r="B17" t="str">
        <f>VLOOKUP(A17,iso_code!B:C,2,FALSE)</f>
        <v>GNQ</v>
      </c>
      <c r="C17" t="s">
        <v>2203</v>
      </c>
      <c r="D17" t="s">
        <v>279</v>
      </c>
      <c r="E17" t="s">
        <v>2194</v>
      </c>
      <c r="F17" t="s">
        <v>2204</v>
      </c>
      <c r="G17">
        <f>COUNTIF(study_countries!B:B,A17)</f>
        <v>27</v>
      </c>
      <c r="H17">
        <v>1</v>
      </c>
      <c r="I17" t="s">
        <v>4540</v>
      </c>
      <c r="J17" s="69">
        <v>65.099999999999994</v>
      </c>
      <c r="K17" s="100">
        <v>2024</v>
      </c>
      <c r="L17" t="s">
        <v>62</v>
      </c>
      <c r="M17" t="s">
        <v>62</v>
      </c>
    </row>
    <row r="18" spans="1:15">
      <c r="A18" t="s">
        <v>2152</v>
      </c>
      <c r="B18" t="str">
        <f>VLOOKUP(A18,iso_code!B:C,2,FALSE)</f>
        <v>ERI</v>
      </c>
      <c r="C18" t="s">
        <v>2205</v>
      </c>
      <c r="D18" t="s">
        <v>315</v>
      </c>
      <c r="E18" t="s">
        <v>2191</v>
      </c>
      <c r="F18" t="s">
        <v>2206</v>
      </c>
      <c r="G18">
        <f>COUNTIF(study_countries!B:B,A18)</f>
        <v>27</v>
      </c>
      <c r="H18">
        <v>0</v>
      </c>
      <c r="I18" t="s">
        <v>101</v>
      </c>
      <c r="J18" s="69">
        <v>55.3</v>
      </c>
      <c r="K18" s="100">
        <v>2024</v>
      </c>
      <c r="L18" t="s">
        <v>62</v>
      </c>
      <c r="M18" t="s">
        <v>63</v>
      </c>
      <c r="N18" t="s">
        <v>4556</v>
      </c>
      <c r="O18" t="s">
        <v>4550</v>
      </c>
    </row>
    <row r="19" spans="1:15">
      <c r="A19" t="s">
        <v>2168</v>
      </c>
      <c r="B19" t="str">
        <f>VLOOKUP(A19,iso_code!B:C,2,FALSE)</f>
        <v>SWZ</v>
      </c>
      <c r="C19" t="s">
        <v>2207</v>
      </c>
      <c r="D19" t="s">
        <v>266</v>
      </c>
      <c r="E19" t="s">
        <v>2184</v>
      </c>
      <c r="F19" t="s">
        <v>2188</v>
      </c>
      <c r="G19">
        <f>COUNTIF(study_countries!B:B,A19)</f>
        <v>25</v>
      </c>
      <c r="H19">
        <v>0</v>
      </c>
      <c r="I19" t="s">
        <v>101</v>
      </c>
      <c r="J19" s="69">
        <v>89.3</v>
      </c>
      <c r="K19" s="100">
        <v>2024</v>
      </c>
      <c r="L19" t="s">
        <v>62</v>
      </c>
      <c r="M19" t="s">
        <v>63</v>
      </c>
    </row>
    <row r="20" spans="1:15">
      <c r="A20" t="s">
        <v>194</v>
      </c>
      <c r="B20" t="str">
        <f>VLOOKUP(A20,iso_code!B:C,2,FALSE)</f>
        <v>ETH</v>
      </c>
      <c r="C20" t="s">
        <v>2208</v>
      </c>
      <c r="D20" t="s">
        <v>315</v>
      </c>
      <c r="E20" t="s">
        <v>2191</v>
      </c>
      <c r="F20" t="s">
        <v>2206</v>
      </c>
      <c r="G20">
        <f>COUNTIF(study_countries!B:B,A20)</f>
        <v>120</v>
      </c>
      <c r="H20">
        <v>0</v>
      </c>
      <c r="I20" t="s">
        <v>101</v>
      </c>
      <c r="J20" s="69">
        <v>56.6</v>
      </c>
      <c r="K20" s="100">
        <v>2024</v>
      </c>
      <c r="L20" t="s">
        <v>62</v>
      </c>
      <c r="M20" t="s">
        <v>62</v>
      </c>
      <c r="N20" t="s">
        <v>4557</v>
      </c>
      <c r="O20" t="s">
        <v>4545</v>
      </c>
    </row>
    <row r="21" spans="1:15">
      <c r="A21" t="s">
        <v>2153</v>
      </c>
      <c r="B21" t="str">
        <f>VLOOKUP(A21,iso_code!B:C,2,FALSE)</f>
        <v>GAB</v>
      </c>
      <c r="C21" t="s">
        <v>2209</v>
      </c>
      <c r="D21" t="s">
        <v>279</v>
      </c>
      <c r="E21" t="s">
        <v>2194</v>
      </c>
      <c r="F21" t="s">
        <v>224</v>
      </c>
      <c r="G21">
        <f>COUNTIF(study_countries!B:B,A21)</f>
        <v>28</v>
      </c>
      <c r="H21">
        <v>1</v>
      </c>
      <c r="I21" t="s">
        <v>4540</v>
      </c>
      <c r="J21" s="69">
        <v>95.1</v>
      </c>
      <c r="K21" s="100">
        <v>2024</v>
      </c>
      <c r="L21" t="s">
        <v>62</v>
      </c>
      <c r="M21" t="s">
        <v>63</v>
      </c>
    </row>
    <row r="22" spans="1:15">
      <c r="A22" t="s">
        <v>2154</v>
      </c>
      <c r="B22" t="str">
        <f>VLOOKUP(A22,iso_code!B:C,2,FALSE)</f>
        <v>GMB</v>
      </c>
      <c r="C22" t="s">
        <v>2210</v>
      </c>
      <c r="D22" t="s">
        <v>243</v>
      </c>
      <c r="E22" t="s">
        <v>2186</v>
      </c>
      <c r="F22" t="s">
        <v>2188</v>
      </c>
      <c r="G22">
        <f>COUNTIF(study_countries!B:B,A22)</f>
        <v>40</v>
      </c>
      <c r="H22">
        <v>0</v>
      </c>
      <c r="I22" t="s">
        <v>101</v>
      </c>
      <c r="J22" s="69">
        <v>69</v>
      </c>
      <c r="K22" s="100">
        <v>2024</v>
      </c>
      <c r="L22" t="s">
        <v>62</v>
      </c>
      <c r="M22" t="s">
        <v>62</v>
      </c>
    </row>
    <row r="23" spans="1:15">
      <c r="A23" t="s">
        <v>250</v>
      </c>
      <c r="B23" t="str">
        <f>VLOOKUP(A23,iso_code!B:C,2,FALSE)</f>
        <v>GHA</v>
      </c>
      <c r="C23" t="s">
        <v>2211</v>
      </c>
      <c r="D23" t="s">
        <v>243</v>
      </c>
      <c r="E23" t="s">
        <v>2186</v>
      </c>
      <c r="F23" t="s">
        <v>2188</v>
      </c>
      <c r="G23">
        <f>COUNTIF(study_countries!B:B,A23)</f>
        <v>97</v>
      </c>
      <c r="H23">
        <v>3</v>
      </c>
      <c r="I23" t="s">
        <v>2202</v>
      </c>
      <c r="J23" s="69">
        <v>91.9</v>
      </c>
      <c r="K23" s="100">
        <v>2024</v>
      </c>
      <c r="L23" t="s">
        <v>62</v>
      </c>
      <c r="M23" t="s">
        <v>63</v>
      </c>
      <c r="N23" t="s">
        <v>4558</v>
      </c>
      <c r="O23" t="s">
        <v>4545</v>
      </c>
    </row>
    <row r="24" spans="1:15">
      <c r="A24" t="s">
        <v>2155</v>
      </c>
      <c r="B24" t="str">
        <f>VLOOKUP(A24,iso_code!B:C,2,FALSE)</f>
        <v>GIN</v>
      </c>
      <c r="C24" t="s">
        <v>2212</v>
      </c>
      <c r="D24" t="s">
        <v>243</v>
      </c>
      <c r="E24" t="s">
        <v>2186</v>
      </c>
      <c r="F24" t="s">
        <v>224</v>
      </c>
      <c r="G24">
        <f>COUNTIF(study_countries!B:B,A24)</f>
        <v>37</v>
      </c>
      <c r="H24">
        <v>2</v>
      </c>
      <c r="I24" t="s">
        <v>4540</v>
      </c>
      <c r="J24" s="69">
        <v>53.8</v>
      </c>
      <c r="K24" s="100">
        <v>2024</v>
      </c>
      <c r="L24" t="s">
        <v>62</v>
      </c>
      <c r="M24" t="s">
        <v>63</v>
      </c>
      <c r="N24" t="s">
        <v>4559</v>
      </c>
      <c r="O24" t="s">
        <v>2182</v>
      </c>
    </row>
    <row r="25" spans="1:15">
      <c r="A25" t="s">
        <v>2156</v>
      </c>
      <c r="B25" t="str">
        <f>VLOOKUP(A25,iso_code!B:C,2,FALSE)</f>
        <v>GNB</v>
      </c>
      <c r="C25" t="s">
        <v>2213</v>
      </c>
      <c r="D25" t="s">
        <v>243</v>
      </c>
      <c r="E25" t="s">
        <v>2186</v>
      </c>
      <c r="F25" t="s">
        <v>260</v>
      </c>
      <c r="G25">
        <f>COUNTIF(study_countries!B:B,A25)</f>
        <v>37</v>
      </c>
      <c r="H25">
        <v>0</v>
      </c>
      <c r="I25" t="s">
        <v>101</v>
      </c>
      <c r="J25" s="69">
        <v>43.7</v>
      </c>
      <c r="K25" s="100">
        <v>2024</v>
      </c>
      <c r="L25" t="s">
        <v>62</v>
      </c>
      <c r="M25" t="s">
        <v>63</v>
      </c>
    </row>
    <row r="26" spans="1:15">
      <c r="A26" t="s">
        <v>2157</v>
      </c>
      <c r="B26" t="str">
        <f>VLOOKUP(A26,iso_code!B:C,2,FALSE)</f>
        <v>CIV</v>
      </c>
      <c r="C26" t="s">
        <v>2214</v>
      </c>
      <c r="D26" t="s">
        <v>243</v>
      </c>
      <c r="E26" t="s">
        <v>2186</v>
      </c>
      <c r="F26" t="s">
        <v>224</v>
      </c>
      <c r="G26">
        <f>COUNTIF(study_countries!B:B,A26)</f>
        <v>43</v>
      </c>
      <c r="H26">
        <v>0</v>
      </c>
      <c r="I26" t="s">
        <v>101</v>
      </c>
      <c r="J26" s="69">
        <v>72.900000000000006</v>
      </c>
      <c r="K26" s="100">
        <v>2024</v>
      </c>
      <c r="L26" t="s">
        <v>62</v>
      </c>
      <c r="M26" t="s">
        <v>63</v>
      </c>
      <c r="N26" t="s">
        <v>4560</v>
      </c>
      <c r="O26" t="s">
        <v>4545</v>
      </c>
    </row>
    <row r="27" spans="1:15">
      <c r="A27" t="s">
        <v>428</v>
      </c>
      <c r="B27" t="str">
        <f>VLOOKUP(A27,iso_code!B:C,2,FALSE)</f>
        <v>KEN</v>
      </c>
      <c r="C27" t="s">
        <v>2215</v>
      </c>
      <c r="D27" t="s">
        <v>315</v>
      </c>
      <c r="E27" t="s">
        <v>2191</v>
      </c>
      <c r="F27" t="s">
        <v>2188</v>
      </c>
      <c r="G27">
        <f>COUNTIF(study_countries!B:B,A27)</f>
        <v>91</v>
      </c>
      <c r="H27">
        <v>3</v>
      </c>
      <c r="I27" t="s">
        <v>2202</v>
      </c>
      <c r="J27" s="69">
        <v>77</v>
      </c>
      <c r="K27" s="100">
        <v>2024</v>
      </c>
      <c r="L27" t="s">
        <v>62</v>
      </c>
      <c r="M27" t="s">
        <v>63</v>
      </c>
      <c r="N27" t="s">
        <v>4536</v>
      </c>
      <c r="O27" t="s">
        <v>4545</v>
      </c>
    </row>
    <row r="28" spans="1:15">
      <c r="A28" t="s">
        <v>2158</v>
      </c>
      <c r="B28" t="str">
        <f>VLOOKUP(A28,iso_code!B:C,2,FALSE)</f>
        <v>LSO</v>
      </c>
      <c r="C28" t="s">
        <v>2216</v>
      </c>
      <c r="D28" t="s">
        <v>266</v>
      </c>
      <c r="E28" t="s">
        <v>2184</v>
      </c>
      <c r="F28" t="s">
        <v>2188</v>
      </c>
      <c r="G28">
        <f>COUNTIF(study_countries!B:B,A28)</f>
        <v>34</v>
      </c>
      <c r="H28">
        <v>1</v>
      </c>
      <c r="I28" t="s">
        <v>4540</v>
      </c>
      <c r="J28" s="69">
        <v>60.6</v>
      </c>
      <c r="K28" s="100">
        <v>2024</v>
      </c>
      <c r="L28" t="s">
        <v>62</v>
      </c>
      <c r="M28" t="s">
        <v>63</v>
      </c>
    </row>
    <row r="29" spans="1:15">
      <c r="A29" t="s">
        <v>2159</v>
      </c>
      <c r="B29" t="str">
        <f>VLOOKUP(A29,iso_code!B:C,2,FALSE)</f>
        <v>LBR</v>
      </c>
      <c r="C29" t="s">
        <v>2217</v>
      </c>
      <c r="D29" t="s">
        <v>243</v>
      </c>
      <c r="E29" t="s">
        <v>2186</v>
      </c>
      <c r="F29" t="s">
        <v>2188</v>
      </c>
      <c r="G29">
        <f>COUNTIF(study_countries!B:B,A29)</f>
        <v>36</v>
      </c>
      <c r="H29">
        <v>0</v>
      </c>
      <c r="I29" t="s">
        <v>101</v>
      </c>
      <c r="J29" s="69">
        <v>34.9</v>
      </c>
      <c r="K29" s="100">
        <v>2024</v>
      </c>
      <c r="L29" t="s">
        <v>62</v>
      </c>
      <c r="M29" t="s">
        <v>63</v>
      </c>
      <c r="N29" t="s">
        <v>4561</v>
      </c>
      <c r="O29" t="s">
        <v>2182</v>
      </c>
    </row>
    <row r="30" spans="1:15">
      <c r="A30" t="s">
        <v>1944</v>
      </c>
      <c r="B30" t="str">
        <f>VLOOKUP(A30,iso_code!B:C,2,FALSE)</f>
        <v>LBY</v>
      </c>
      <c r="C30" t="s">
        <v>2218</v>
      </c>
      <c r="D30" t="s">
        <v>218</v>
      </c>
      <c r="E30" t="s">
        <v>2180</v>
      </c>
      <c r="F30" t="s">
        <v>2181</v>
      </c>
      <c r="G30">
        <f>COUNTIF(study_countries!B:B,A30)</f>
        <v>41</v>
      </c>
      <c r="H30">
        <v>0</v>
      </c>
      <c r="I30" t="s">
        <v>101</v>
      </c>
      <c r="J30" s="69">
        <v>77.400000000000006</v>
      </c>
      <c r="K30" s="100">
        <v>2024</v>
      </c>
      <c r="L30" t="s">
        <v>63</v>
      </c>
      <c r="M30" t="s">
        <v>63</v>
      </c>
    </row>
    <row r="31" spans="1:15">
      <c r="A31" t="s">
        <v>2160</v>
      </c>
      <c r="B31" t="str">
        <f>VLOOKUP(A31,iso_code!B:C,2,FALSE)</f>
        <v>MDG</v>
      </c>
      <c r="C31" t="s">
        <v>2219</v>
      </c>
      <c r="D31" t="s">
        <v>315</v>
      </c>
      <c r="E31" t="s">
        <v>2191</v>
      </c>
      <c r="F31" t="s">
        <v>224</v>
      </c>
      <c r="G31">
        <f>COUNTIF(study_countries!B:B,A31)</f>
        <v>20</v>
      </c>
      <c r="H31">
        <v>2</v>
      </c>
      <c r="I31" t="s">
        <v>4540</v>
      </c>
      <c r="J31" s="69">
        <v>42.5</v>
      </c>
      <c r="K31" s="100">
        <v>2024</v>
      </c>
      <c r="L31" t="s">
        <v>62</v>
      </c>
      <c r="M31" t="s">
        <v>63</v>
      </c>
      <c r="N31" t="s">
        <v>4562</v>
      </c>
      <c r="O31" t="s">
        <v>4550</v>
      </c>
    </row>
    <row r="32" spans="1:15">
      <c r="A32" t="s">
        <v>1147</v>
      </c>
      <c r="B32" t="str">
        <f>VLOOKUP(A32,iso_code!B:C,2,FALSE)</f>
        <v>MWI</v>
      </c>
      <c r="C32" t="s">
        <v>2220</v>
      </c>
      <c r="D32" t="s">
        <v>266</v>
      </c>
      <c r="E32" t="s">
        <v>2184</v>
      </c>
      <c r="F32" t="s">
        <v>2188</v>
      </c>
      <c r="G32">
        <f>COUNTIF(study_countries!B:B,A32)</f>
        <v>42</v>
      </c>
      <c r="H32">
        <v>1</v>
      </c>
      <c r="I32" t="s">
        <v>4540</v>
      </c>
      <c r="J32" s="69">
        <v>15.6</v>
      </c>
      <c r="K32" s="100">
        <v>2024</v>
      </c>
      <c r="L32" t="s">
        <v>62</v>
      </c>
      <c r="M32" t="s">
        <v>63</v>
      </c>
      <c r="N32" t="s">
        <v>4560</v>
      </c>
      <c r="O32" t="s">
        <v>4545</v>
      </c>
    </row>
    <row r="33" spans="1:15">
      <c r="A33" t="s">
        <v>2161</v>
      </c>
      <c r="B33" t="str">
        <f>VLOOKUP(A33,iso_code!B:C,2,FALSE)</f>
        <v>MLI</v>
      </c>
      <c r="C33" t="s">
        <v>2221</v>
      </c>
      <c r="D33" t="s">
        <v>243</v>
      </c>
      <c r="E33" t="s">
        <v>2186</v>
      </c>
      <c r="F33" t="s">
        <v>224</v>
      </c>
      <c r="G33">
        <f>COUNTIF(study_countries!B:B,A33)</f>
        <v>42</v>
      </c>
      <c r="H33">
        <v>0</v>
      </c>
      <c r="I33" t="s">
        <v>101</v>
      </c>
      <c r="J33" s="69">
        <v>49.5</v>
      </c>
      <c r="K33" s="100">
        <v>2024</v>
      </c>
      <c r="L33" t="s">
        <v>62</v>
      </c>
      <c r="M33" t="s">
        <v>63</v>
      </c>
      <c r="N33" t="s">
        <v>4563</v>
      </c>
      <c r="O33" t="s">
        <v>2182</v>
      </c>
    </row>
    <row r="34" spans="1:15">
      <c r="A34" t="s">
        <v>2062</v>
      </c>
      <c r="B34" t="str">
        <f>VLOOKUP(A34,iso_code!B:C,2,FALSE)</f>
        <v>MRT</v>
      </c>
      <c r="C34" t="s">
        <v>2222</v>
      </c>
      <c r="D34" t="s">
        <v>218</v>
      </c>
      <c r="E34" t="s">
        <v>2180</v>
      </c>
      <c r="F34" t="s">
        <v>2181</v>
      </c>
      <c r="G34">
        <f>COUNTIF(study_countries!B:B,A34)</f>
        <v>30</v>
      </c>
      <c r="H34">
        <v>1</v>
      </c>
      <c r="I34" t="s">
        <v>4540</v>
      </c>
      <c r="J34" s="69">
        <v>52.2</v>
      </c>
      <c r="K34" s="100">
        <v>2024</v>
      </c>
      <c r="L34" t="s">
        <v>62</v>
      </c>
      <c r="M34" t="s">
        <v>63</v>
      </c>
      <c r="N34" t="s">
        <v>4564</v>
      </c>
      <c r="O34" t="s">
        <v>2182</v>
      </c>
    </row>
    <row r="35" spans="1:15">
      <c r="A35" t="s">
        <v>953</v>
      </c>
      <c r="B35" t="str">
        <f>VLOOKUP(A35,iso_code!B:C,2,FALSE)</f>
        <v>MUS</v>
      </c>
      <c r="C35" t="s">
        <v>2223</v>
      </c>
      <c r="D35" t="s">
        <v>315</v>
      </c>
      <c r="E35" t="s">
        <v>2191</v>
      </c>
      <c r="F35" t="s">
        <v>2188</v>
      </c>
      <c r="G35">
        <f>COUNTIF(study_countries!B:B,A35)</f>
        <v>21</v>
      </c>
      <c r="H35">
        <v>2</v>
      </c>
      <c r="I35" t="s">
        <v>4540</v>
      </c>
      <c r="J35" s="69">
        <v>100</v>
      </c>
      <c r="K35" s="100">
        <v>2024</v>
      </c>
      <c r="L35" t="s">
        <v>62</v>
      </c>
      <c r="M35" t="s">
        <v>63</v>
      </c>
    </row>
    <row r="36" spans="1:15">
      <c r="A36" t="s">
        <v>509</v>
      </c>
      <c r="B36" t="str">
        <f>VLOOKUP(A36,iso_code!B:C,2,FALSE)</f>
        <v>MAR</v>
      </c>
      <c r="C36" t="s">
        <v>2224</v>
      </c>
      <c r="D36" t="s">
        <v>218</v>
      </c>
      <c r="E36" t="s">
        <v>2180</v>
      </c>
      <c r="F36" t="s">
        <v>2181</v>
      </c>
      <c r="G36">
        <f>COUNTIF(study_countries!B:B,A36)</f>
        <v>71</v>
      </c>
      <c r="H36">
        <v>2</v>
      </c>
      <c r="I36" t="s">
        <v>4540</v>
      </c>
      <c r="J36" s="69">
        <v>100</v>
      </c>
      <c r="K36" s="100">
        <v>2024</v>
      </c>
      <c r="L36" t="s">
        <v>62</v>
      </c>
      <c r="M36" t="s">
        <v>63</v>
      </c>
      <c r="N36" t="s">
        <v>4565</v>
      </c>
      <c r="O36" t="s">
        <v>4545</v>
      </c>
    </row>
    <row r="37" spans="1:15">
      <c r="A37" t="s">
        <v>1431</v>
      </c>
      <c r="B37" t="str">
        <f>VLOOKUP(A37,iso_code!B:C,2,FALSE)</f>
        <v>MOZ</v>
      </c>
      <c r="C37" t="s">
        <v>2225</v>
      </c>
      <c r="D37" t="s">
        <v>266</v>
      </c>
      <c r="E37" t="s">
        <v>2184</v>
      </c>
      <c r="F37" t="s">
        <v>260</v>
      </c>
      <c r="G37">
        <f>COUNTIF(study_countries!B:B,A37)</f>
        <v>43</v>
      </c>
      <c r="H37">
        <v>2</v>
      </c>
      <c r="I37" t="s">
        <v>4540</v>
      </c>
      <c r="J37" s="69">
        <v>36.9</v>
      </c>
      <c r="K37" s="100">
        <v>2024</v>
      </c>
      <c r="L37" t="s">
        <v>62</v>
      </c>
      <c r="M37" t="s">
        <v>63</v>
      </c>
      <c r="N37" t="s">
        <v>4566</v>
      </c>
      <c r="O37" t="s">
        <v>2182</v>
      </c>
    </row>
    <row r="38" spans="1:15">
      <c r="A38" t="s">
        <v>2022</v>
      </c>
      <c r="B38" t="str">
        <f>VLOOKUP(A38,iso_code!B:C,2,FALSE)</f>
        <v>NAM</v>
      </c>
      <c r="C38" t="s">
        <v>2226</v>
      </c>
      <c r="D38" t="s">
        <v>266</v>
      </c>
      <c r="E38" t="s">
        <v>2184</v>
      </c>
      <c r="F38" t="s">
        <v>2188</v>
      </c>
      <c r="G38">
        <f>COUNTIF(study_countries!B:B,A38)</f>
        <v>36</v>
      </c>
      <c r="H38">
        <v>3</v>
      </c>
      <c r="I38" t="s">
        <v>2202</v>
      </c>
      <c r="J38" s="69">
        <v>59.3</v>
      </c>
      <c r="K38" s="99"/>
      <c r="L38" t="s">
        <v>62</v>
      </c>
      <c r="M38" t="s">
        <v>63</v>
      </c>
    </row>
    <row r="39" spans="1:15">
      <c r="A39" t="s">
        <v>988</v>
      </c>
      <c r="B39" t="str">
        <f>VLOOKUP(A39,iso_code!B:C,2,FALSE)</f>
        <v>NER</v>
      </c>
      <c r="C39" t="s">
        <v>2227</v>
      </c>
      <c r="D39" t="s">
        <v>243</v>
      </c>
      <c r="E39" t="s">
        <v>2186</v>
      </c>
      <c r="F39" t="s">
        <v>224</v>
      </c>
      <c r="G39">
        <f>COUNTIF(study_countries!B:B,A39)</f>
        <v>46</v>
      </c>
      <c r="H39">
        <v>2</v>
      </c>
      <c r="I39" t="s">
        <v>4540</v>
      </c>
      <c r="J39" s="69">
        <v>21.3</v>
      </c>
      <c r="K39" s="99">
        <v>2024</v>
      </c>
      <c r="L39" t="s">
        <v>62</v>
      </c>
      <c r="M39" t="s">
        <v>63</v>
      </c>
      <c r="N39" t="s">
        <v>4567</v>
      </c>
      <c r="O39" t="s">
        <v>4545</v>
      </c>
    </row>
    <row r="40" spans="1:15">
      <c r="A40" t="s">
        <v>1215</v>
      </c>
      <c r="B40" t="str">
        <f>VLOOKUP(A40,iso_code!B:C,2,FALSE)</f>
        <v>NGA</v>
      </c>
      <c r="C40" t="s">
        <v>2228</v>
      </c>
      <c r="D40" t="s">
        <v>243</v>
      </c>
      <c r="E40" t="s">
        <v>2186</v>
      </c>
      <c r="F40" t="s">
        <v>2188</v>
      </c>
      <c r="G40">
        <f>COUNTIF(study_countries!B:B,A40)</f>
        <v>256</v>
      </c>
      <c r="H40">
        <v>1</v>
      </c>
      <c r="I40" t="s">
        <v>4540</v>
      </c>
      <c r="J40" s="69">
        <v>62.5</v>
      </c>
      <c r="K40" s="99">
        <v>2024</v>
      </c>
      <c r="L40" t="s">
        <v>62</v>
      </c>
      <c r="M40" t="s">
        <v>62</v>
      </c>
      <c r="N40" t="s">
        <v>4568</v>
      </c>
      <c r="O40" t="s">
        <v>4545</v>
      </c>
    </row>
    <row r="41" spans="1:15">
      <c r="A41" t="s">
        <v>2162</v>
      </c>
      <c r="B41" t="str">
        <f>VLOOKUP(A41,iso_code!B:C,2,FALSE)</f>
        <v>RWA</v>
      </c>
      <c r="C41" t="s">
        <v>2229</v>
      </c>
      <c r="D41" t="s">
        <v>315</v>
      </c>
      <c r="E41" t="s">
        <v>2191</v>
      </c>
      <c r="F41" t="s">
        <v>2188</v>
      </c>
      <c r="G41">
        <f>COUNTIF(study_countries!B:B,A41)</f>
        <v>53</v>
      </c>
      <c r="H41">
        <v>2</v>
      </c>
      <c r="I41" t="s">
        <v>4540</v>
      </c>
      <c r="J41" s="69">
        <v>72</v>
      </c>
      <c r="K41" s="99">
        <v>2024</v>
      </c>
      <c r="L41" t="s">
        <v>62</v>
      </c>
      <c r="M41" t="s">
        <v>63</v>
      </c>
      <c r="N41" t="s">
        <v>4569</v>
      </c>
      <c r="O41" t="s">
        <v>4545</v>
      </c>
    </row>
    <row r="42" spans="1:15">
      <c r="A42" t="s">
        <v>2163</v>
      </c>
      <c r="B42" t="str">
        <f>VLOOKUP(A42,iso_code!B:C,2,FALSE)</f>
        <v>STP</v>
      </c>
      <c r="C42" t="s">
        <v>2230</v>
      </c>
      <c r="D42" t="s">
        <v>279</v>
      </c>
      <c r="E42" t="s">
        <v>2194</v>
      </c>
      <c r="F42" t="s">
        <v>260</v>
      </c>
      <c r="G42">
        <f>COUNTIF(study_countries!B:B,A42)</f>
        <v>10</v>
      </c>
      <c r="H42">
        <v>0</v>
      </c>
      <c r="I42" t="s">
        <v>101</v>
      </c>
      <c r="J42" s="69">
        <v>77.7</v>
      </c>
      <c r="K42" s="99">
        <v>2024</v>
      </c>
      <c r="L42" t="s">
        <v>62</v>
      </c>
      <c r="M42" t="s">
        <v>63</v>
      </c>
    </row>
    <row r="43" spans="1:15">
      <c r="A43" t="s">
        <v>1657</v>
      </c>
      <c r="B43" t="str">
        <f>VLOOKUP(A43,iso_code!B:C,2,FALSE)</f>
        <v>SEN</v>
      </c>
      <c r="C43" t="s">
        <v>2231</v>
      </c>
      <c r="D43" t="s">
        <v>243</v>
      </c>
      <c r="E43" t="s">
        <v>2186</v>
      </c>
      <c r="F43" t="s">
        <v>224</v>
      </c>
      <c r="G43">
        <f>COUNTIF(study_countries!B:B,A43)</f>
        <v>46</v>
      </c>
      <c r="H43">
        <v>1</v>
      </c>
      <c r="I43" t="s">
        <v>4540</v>
      </c>
      <c r="J43" s="69">
        <v>82.9</v>
      </c>
      <c r="K43" s="99">
        <v>2024</v>
      </c>
      <c r="L43" t="s">
        <v>62</v>
      </c>
      <c r="M43" t="s">
        <v>63</v>
      </c>
      <c r="N43" t="s">
        <v>4570</v>
      </c>
      <c r="O43" t="s">
        <v>4545</v>
      </c>
    </row>
    <row r="44" spans="1:15">
      <c r="A44" t="s">
        <v>2164</v>
      </c>
      <c r="B44" t="str">
        <f>VLOOKUP(A44,iso_code!B:C,2,FALSE)</f>
        <v>SYC</v>
      </c>
      <c r="C44" t="s">
        <v>2232</v>
      </c>
      <c r="D44" t="s">
        <v>315</v>
      </c>
      <c r="E44" t="s">
        <v>2191</v>
      </c>
      <c r="F44" t="s">
        <v>2188</v>
      </c>
      <c r="G44">
        <f>COUNTIF(study_countries!B:B,A44)</f>
        <v>12</v>
      </c>
      <c r="H44">
        <v>2</v>
      </c>
      <c r="I44" t="s">
        <v>4540</v>
      </c>
      <c r="J44" s="69">
        <v>100</v>
      </c>
      <c r="K44" s="99">
        <v>2024</v>
      </c>
      <c r="L44" t="s">
        <v>62</v>
      </c>
      <c r="M44" t="s">
        <v>63</v>
      </c>
    </row>
    <row r="45" spans="1:15">
      <c r="A45" t="s">
        <v>2046</v>
      </c>
      <c r="B45" t="str">
        <f>VLOOKUP(A45,iso_code!B:C,2,FALSE)</f>
        <v>SLE</v>
      </c>
      <c r="C45" t="s">
        <v>2233</v>
      </c>
      <c r="D45" t="s">
        <v>243</v>
      </c>
      <c r="E45" t="s">
        <v>2186</v>
      </c>
      <c r="F45" t="s">
        <v>2188</v>
      </c>
      <c r="G45">
        <f>COUNTIF(study_countries!B:B,A45)</f>
        <v>43</v>
      </c>
      <c r="H45">
        <v>0</v>
      </c>
      <c r="I45" t="s">
        <v>101</v>
      </c>
      <c r="J45" s="69">
        <v>39.200000000000003</v>
      </c>
      <c r="K45" s="99">
        <v>2024</v>
      </c>
      <c r="L45" t="s">
        <v>62</v>
      </c>
      <c r="M45" t="s">
        <v>63</v>
      </c>
      <c r="N45" t="s">
        <v>4571</v>
      </c>
      <c r="O45" t="s">
        <v>2182</v>
      </c>
    </row>
    <row r="46" spans="1:15">
      <c r="A46" t="s">
        <v>2165</v>
      </c>
      <c r="B46" t="str">
        <f>VLOOKUP(A46,iso_code!B:C,2,FALSE)</f>
        <v>SOM</v>
      </c>
      <c r="C46" t="s">
        <v>2234</v>
      </c>
      <c r="D46" t="s">
        <v>315</v>
      </c>
      <c r="E46" t="s">
        <v>2191</v>
      </c>
      <c r="F46" t="s">
        <v>2206</v>
      </c>
      <c r="G46">
        <f>COUNTIF(study_countries!B:B,A46)</f>
        <v>35</v>
      </c>
      <c r="H46">
        <v>0</v>
      </c>
      <c r="I46" t="s">
        <v>101</v>
      </c>
      <c r="J46" s="69">
        <v>54.4</v>
      </c>
      <c r="K46" s="99">
        <v>2024</v>
      </c>
      <c r="L46" t="s">
        <v>62</v>
      </c>
      <c r="M46" t="s">
        <v>63</v>
      </c>
      <c r="N46" t="s">
        <v>4572</v>
      </c>
      <c r="O46" t="s">
        <v>2182</v>
      </c>
    </row>
    <row r="47" spans="1:15">
      <c r="A47" t="s">
        <v>608</v>
      </c>
      <c r="B47" t="str">
        <f>VLOOKUP(A47,iso_code!B:C,2,FALSE)</f>
        <v>ZAF</v>
      </c>
      <c r="C47" t="s">
        <v>2235</v>
      </c>
      <c r="D47" t="s">
        <v>266</v>
      </c>
      <c r="E47" t="s">
        <v>2184</v>
      </c>
      <c r="F47" t="s">
        <v>2188</v>
      </c>
      <c r="G47">
        <f>COUNTIF(study_countries!B:B,A47)</f>
        <v>97</v>
      </c>
      <c r="H47">
        <v>4</v>
      </c>
      <c r="I47" t="s">
        <v>2202</v>
      </c>
      <c r="J47" s="69">
        <v>90.2</v>
      </c>
      <c r="K47" s="99">
        <v>2024</v>
      </c>
      <c r="L47" t="s">
        <v>62</v>
      </c>
      <c r="M47" t="s">
        <v>62</v>
      </c>
      <c r="N47" t="s">
        <v>4537</v>
      </c>
      <c r="O47" t="s">
        <v>4545</v>
      </c>
    </row>
    <row r="48" spans="1:15">
      <c r="A48" t="s">
        <v>2166</v>
      </c>
      <c r="B48" t="str">
        <f>VLOOKUP(A48,iso_code!B:C,2,FALSE)</f>
        <v>SSD</v>
      </c>
      <c r="C48" t="s">
        <v>2236</v>
      </c>
      <c r="D48" t="s">
        <v>315</v>
      </c>
      <c r="E48" t="s">
        <v>2191</v>
      </c>
      <c r="F48" t="s">
        <v>2188</v>
      </c>
      <c r="G48">
        <f>COUNTIF(study_countries!B:B,A48)</f>
        <v>27</v>
      </c>
      <c r="H48">
        <v>0</v>
      </c>
      <c r="I48" t="s">
        <v>101</v>
      </c>
      <c r="J48" s="69">
        <v>5.4</v>
      </c>
      <c r="K48" s="99">
        <v>2024</v>
      </c>
      <c r="L48" t="s">
        <v>62</v>
      </c>
      <c r="M48" t="s">
        <v>63</v>
      </c>
      <c r="N48" t="s">
        <v>4573</v>
      </c>
      <c r="O48" t="s">
        <v>4550</v>
      </c>
    </row>
    <row r="49" spans="1:15">
      <c r="A49" t="s">
        <v>2167</v>
      </c>
      <c r="B49" t="str">
        <f>VLOOKUP(A49,iso_code!B:C,2,FALSE)</f>
        <v>SDN</v>
      </c>
      <c r="C49" t="s">
        <v>2237</v>
      </c>
      <c r="D49" t="s">
        <v>315</v>
      </c>
      <c r="E49" t="s">
        <v>2191</v>
      </c>
      <c r="F49" t="s">
        <v>2181</v>
      </c>
      <c r="G49">
        <f>COUNTIF(study_countries!B:B,A49)</f>
        <v>46</v>
      </c>
      <c r="H49">
        <v>0</v>
      </c>
      <c r="I49" t="s">
        <v>101</v>
      </c>
      <c r="J49" s="69">
        <v>66</v>
      </c>
      <c r="K49" s="99">
        <v>2024</v>
      </c>
      <c r="L49" t="s">
        <v>62</v>
      </c>
      <c r="M49" t="s">
        <v>63</v>
      </c>
      <c r="N49" t="s">
        <v>4574</v>
      </c>
      <c r="O49" t="s">
        <v>2182</v>
      </c>
    </row>
    <row r="50" spans="1:15">
      <c r="A50" t="s">
        <v>842</v>
      </c>
      <c r="B50" t="str">
        <f>VLOOKUP(A50,iso_code!B:C,2,FALSE)</f>
        <v>TZA</v>
      </c>
      <c r="C50" t="s">
        <v>2238</v>
      </c>
      <c r="D50" t="s">
        <v>315</v>
      </c>
      <c r="E50" t="s">
        <v>2191</v>
      </c>
      <c r="F50" t="s">
        <v>2188</v>
      </c>
      <c r="G50">
        <f>COUNTIF(study_countries!B:B,A50)</f>
        <v>64</v>
      </c>
      <c r="H50">
        <v>1</v>
      </c>
      <c r="I50" t="s">
        <v>4540</v>
      </c>
      <c r="J50" s="69">
        <v>52.4</v>
      </c>
      <c r="K50" s="99">
        <v>2024</v>
      </c>
      <c r="L50" t="s">
        <v>62</v>
      </c>
      <c r="M50" t="s">
        <v>63</v>
      </c>
      <c r="N50" t="s">
        <v>4575</v>
      </c>
      <c r="O50" t="s">
        <v>2182</v>
      </c>
    </row>
    <row r="51" spans="1:15">
      <c r="A51" t="s">
        <v>1968</v>
      </c>
      <c r="B51" t="str">
        <f>VLOOKUP(A51,iso_code!B:C,2,FALSE)</f>
        <v>TGO</v>
      </c>
      <c r="C51" t="s">
        <v>2239</v>
      </c>
      <c r="D51" t="s">
        <v>243</v>
      </c>
      <c r="E51" t="s">
        <v>2186</v>
      </c>
      <c r="F51" t="s">
        <v>224</v>
      </c>
      <c r="G51">
        <f>COUNTIF(study_countries!B:B,A51)</f>
        <v>43</v>
      </c>
      <c r="H51">
        <v>1</v>
      </c>
      <c r="I51" t="s">
        <v>4540</v>
      </c>
      <c r="J51" s="69">
        <v>61.1</v>
      </c>
      <c r="K51" s="99">
        <v>2024</v>
      </c>
      <c r="L51" t="s">
        <v>62</v>
      </c>
      <c r="M51" t="s">
        <v>62</v>
      </c>
      <c r="N51" t="s">
        <v>4576</v>
      </c>
      <c r="O51" t="s">
        <v>2182</v>
      </c>
    </row>
    <row r="52" spans="1:15">
      <c r="A52" t="s">
        <v>935</v>
      </c>
      <c r="B52" t="str">
        <f>VLOOKUP(A52,iso_code!B:C,2,FALSE)</f>
        <v>TUN</v>
      </c>
      <c r="C52" t="s">
        <v>2240</v>
      </c>
      <c r="D52" t="s">
        <v>218</v>
      </c>
      <c r="E52" t="s">
        <v>2180</v>
      </c>
      <c r="F52" t="s">
        <v>2181</v>
      </c>
      <c r="G52">
        <f>COUNTIF(study_countries!B:B,A52)</f>
        <v>43</v>
      </c>
      <c r="H52">
        <v>2</v>
      </c>
      <c r="I52" t="s">
        <v>4540</v>
      </c>
      <c r="J52" s="69">
        <v>100</v>
      </c>
      <c r="K52" s="99">
        <v>2024</v>
      </c>
      <c r="L52" t="s">
        <v>62</v>
      </c>
      <c r="M52" t="s">
        <v>62</v>
      </c>
      <c r="N52" t="s">
        <v>4577</v>
      </c>
      <c r="O52" t="s">
        <v>4545</v>
      </c>
    </row>
    <row r="53" spans="1:15">
      <c r="A53" t="s">
        <v>1443</v>
      </c>
      <c r="B53" t="str">
        <f>VLOOKUP(A53,iso_code!B:C,2,FALSE)</f>
        <v>UGA</v>
      </c>
      <c r="C53" t="s">
        <v>2241</v>
      </c>
      <c r="D53" t="s">
        <v>315</v>
      </c>
      <c r="E53" t="s">
        <v>2191</v>
      </c>
      <c r="F53" t="s">
        <v>2188</v>
      </c>
      <c r="G53">
        <f>COUNTIF(study_countries!B:B,A53)</f>
        <v>47</v>
      </c>
      <c r="H53">
        <v>3</v>
      </c>
      <c r="I53" t="s">
        <v>2202</v>
      </c>
      <c r="J53" s="69">
        <v>55.3</v>
      </c>
      <c r="K53" s="99">
        <v>2024</v>
      </c>
      <c r="L53" t="s">
        <v>62</v>
      </c>
      <c r="M53" t="s">
        <v>63</v>
      </c>
      <c r="N53" t="s">
        <v>4578</v>
      </c>
      <c r="O53" t="s">
        <v>4545</v>
      </c>
    </row>
    <row r="54" spans="1:15">
      <c r="A54" t="s">
        <v>737</v>
      </c>
      <c r="B54" t="str">
        <f>VLOOKUP(A54,iso_code!B:C,2,FALSE)</f>
        <v>ZMB</v>
      </c>
      <c r="C54" t="s">
        <v>2242</v>
      </c>
      <c r="D54" t="s">
        <v>266</v>
      </c>
      <c r="E54" t="s">
        <v>2184</v>
      </c>
      <c r="F54" t="s">
        <v>2188</v>
      </c>
      <c r="G54">
        <f>COUNTIF(study_countries!B:B,A54)</f>
        <v>47</v>
      </c>
      <c r="H54">
        <v>0</v>
      </c>
      <c r="I54" t="s">
        <v>101</v>
      </c>
      <c r="J54" s="69">
        <v>53.6</v>
      </c>
      <c r="K54" s="99">
        <v>2024</v>
      </c>
      <c r="L54" t="s">
        <v>62</v>
      </c>
      <c r="M54" t="s">
        <v>63</v>
      </c>
      <c r="N54" t="s">
        <v>4579</v>
      </c>
      <c r="O54" t="s">
        <v>4545</v>
      </c>
    </row>
    <row r="55" spans="1:15">
      <c r="A55" t="s">
        <v>2169</v>
      </c>
      <c r="B55" t="str">
        <f>VLOOKUP(A55,iso_code!B:C,2,FALSE)</f>
        <v>ZWE</v>
      </c>
      <c r="C55" t="s">
        <v>2243</v>
      </c>
      <c r="D55" t="s">
        <v>266</v>
      </c>
      <c r="E55" t="s">
        <v>2184</v>
      </c>
      <c r="F55" t="s">
        <v>2188</v>
      </c>
      <c r="G55">
        <f>COUNTIF(study_countries!B:B,A55)</f>
        <v>40</v>
      </c>
      <c r="H55">
        <v>2</v>
      </c>
      <c r="I55" t="s">
        <v>4540</v>
      </c>
      <c r="J55" s="69">
        <v>62</v>
      </c>
      <c r="K55" s="99">
        <v>2024</v>
      </c>
      <c r="L55" t="s">
        <v>62</v>
      </c>
      <c r="M55" t="s">
        <v>62</v>
      </c>
      <c r="N55" t="s">
        <v>4580</v>
      </c>
      <c r="O55" t="s">
        <v>2182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72842-76B8-4AC0-AD7C-DFF36B7795F3}">
  <sheetPr codeName="Feuil8">
    <tabColor rgb="FF00B050"/>
  </sheetPr>
  <dimension ref="A1:D6"/>
  <sheetViews>
    <sheetView workbookViewId="0">
      <pane ySplit="1" topLeftCell="A2" activePane="bottomLeft" state="frozen"/>
      <selection pane="bottomLeft" activeCell="D27" sqref="D27"/>
    </sheetView>
  </sheetViews>
  <sheetFormatPr baseColWidth="10" defaultColWidth="11.33203125" defaultRowHeight="15"/>
  <cols>
    <col min="1" max="1" width="13.83203125" customWidth="1"/>
    <col min="2" max="2" width="38.83203125" customWidth="1"/>
    <col min="3" max="3" width="74.1640625" customWidth="1"/>
    <col min="4" max="4" width="22.33203125" customWidth="1"/>
  </cols>
  <sheetData>
    <row r="1" spans="1:4">
      <c r="A1" s="37" t="s">
        <v>2170</v>
      </c>
      <c r="B1" s="37" t="s">
        <v>2244</v>
      </c>
      <c r="C1" s="37" t="s">
        <v>2245</v>
      </c>
      <c r="D1" s="37" t="s">
        <v>2174</v>
      </c>
    </row>
    <row r="2" spans="1:4">
      <c r="A2" t="s">
        <v>243</v>
      </c>
      <c r="B2" t="s">
        <v>2246</v>
      </c>
      <c r="C2" t="s">
        <v>2247</v>
      </c>
      <c r="D2">
        <f>COUNTIF(study_pools!B:B,A2)</f>
        <v>385</v>
      </c>
    </row>
    <row r="3" spans="1:4">
      <c r="A3" t="s">
        <v>315</v>
      </c>
      <c r="B3" t="s">
        <v>2248</v>
      </c>
      <c r="C3" t="s">
        <v>2249</v>
      </c>
      <c r="D3">
        <f>COUNTIF(study_pools!B:B,A3)</f>
        <v>368</v>
      </c>
    </row>
    <row r="4" spans="1:4">
      <c r="A4" t="s">
        <v>279</v>
      </c>
      <c r="B4" t="s">
        <v>2250</v>
      </c>
      <c r="C4" t="s">
        <v>2251</v>
      </c>
      <c r="D4">
        <f>COUNTIF(study_pools!B:B,A4)</f>
        <v>75</v>
      </c>
    </row>
    <row r="5" spans="1:4">
      <c r="A5" t="s">
        <v>266</v>
      </c>
      <c r="B5" t="s">
        <v>2252</v>
      </c>
      <c r="C5" t="s">
        <v>2253</v>
      </c>
      <c r="D5">
        <f>COUNTIF(study_pools!B:B,A5)</f>
        <v>175</v>
      </c>
    </row>
    <row r="6" spans="1:4">
      <c r="A6" t="s">
        <v>218</v>
      </c>
      <c r="B6" t="s">
        <v>2254</v>
      </c>
      <c r="C6" t="s">
        <v>2255</v>
      </c>
      <c r="D6">
        <f>COUNTIF(study_pools!B:B,A6)</f>
        <v>186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4C8FC1-CFE9-4B27-84D3-27F27D84E82C}">
  <sheetPr codeName="Feuil9">
    <tabColor rgb="FF00B050"/>
  </sheetPr>
  <dimension ref="A1:AC102"/>
  <sheetViews>
    <sheetView workbookViewId="0">
      <pane xSplit="1" topLeftCell="W1" activePane="topRight" state="frozen"/>
      <selection pane="topRight" activeCell="AC4" sqref="AC4"/>
    </sheetView>
  </sheetViews>
  <sheetFormatPr baseColWidth="10" defaultColWidth="8.83203125" defaultRowHeight="15"/>
  <cols>
    <col min="1" max="1" width="14.33203125" style="105" bestFit="1" customWidth="1"/>
    <col min="2" max="2" width="37.33203125" style="105" customWidth="1"/>
    <col min="3" max="3" width="24.1640625" style="105" customWidth="1"/>
    <col min="4" max="4" width="16" style="105" customWidth="1"/>
    <col min="5" max="5" width="28.33203125" style="105" bestFit="1" customWidth="1"/>
    <col min="6" max="6" width="12.1640625" style="105" bestFit="1" customWidth="1"/>
    <col min="7" max="7" width="11.1640625" style="105" customWidth="1"/>
    <col min="8" max="11" width="21.1640625" style="105" customWidth="1"/>
    <col min="12" max="12" width="16.33203125" style="105" customWidth="1"/>
    <col min="13" max="13" width="13.33203125" style="105" customWidth="1"/>
    <col min="14" max="14" width="18.83203125" style="105" customWidth="1"/>
    <col min="15" max="15" width="13.33203125" style="105" customWidth="1"/>
    <col min="16" max="16" width="23.33203125" style="105" customWidth="1"/>
    <col min="17" max="17" width="21.83203125" style="105" customWidth="1"/>
    <col min="18" max="18" width="8.6640625" style="105" bestFit="1" customWidth="1"/>
    <col min="19" max="19" width="25" style="105" customWidth="1"/>
    <col min="20" max="20" width="33.33203125" style="105" customWidth="1"/>
    <col min="21" max="21" width="23.6640625" style="105" customWidth="1"/>
    <col min="22" max="22" width="33.33203125" style="105" customWidth="1"/>
    <col min="23" max="23" width="54" style="105" customWidth="1"/>
    <col min="24" max="24" width="43.33203125" style="105" customWidth="1"/>
    <col min="25" max="25" width="34.33203125" style="105" customWidth="1"/>
    <col min="26" max="26" width="21.83203125" style="105" customWidth="1"/>
    <col min="27" max="27" width="15" style="105" customWidth="1"/>
    <col min="28" max="28" width="10.33203125" style="105" customWidth="1"/>
    <col min="29" max="29" width="80.33203125" style="105" customWidth="1"/>
    <col min="30" max="16384" width="8.83203125" style="105"/>
  </cols>
  <sheetData>
    <row r="1" spans="1:29" ht="32">
      <c r="A1" s="106" t="s">
        <v>2106</v>
      </c>
      <c r="B1" s="101" t="s">
        <v>2256</v>
      </c>
      <c r="C1" s="101" t="s">
        <v>2257</v>
      </c>
      <c r="D1" s="101" t="s">
        <v>2258</v>
      </c>
      <c r="E1" s="101" t="s">
        <v>2259</v>
      </c>
      <c r="F1" s="101" t="s">
        <v>2260</v>
      </c>
      <c r="G1" s="101" t="s">
        <v>2261</v>
      </c>
      <c r="H1" s="101" t="s">
        <v>2262</v>
      </c>
      <c r="I1" s="101" t="s">
        <v>10689</v>
      </c>
      <c r="J1" s="101" t="s">
        <v>7</v>
      </c>
      <c r="K1" s="101" t="s">
        <v>10690</v>
      </c>
      <c r="L1" s="101" t="s">
        <v>2263</v>
      </c>
      <c r="M1" s="101" t="s">
        <v>2264</v>
      </c>
      <c r="N1" s="101" t="s">
        <v>2265</v>
      </c>
      <c r="O1" s="101" t="s">
        <v>2266</v>
      </c>
      <c r="P1" s="101" t="s">
        <v>2267</v>
      </c>
      <c r="Q1" s="101" t="s">
        <v>2268</v>
      </c>
      <c r="R1" s="101" t="s">
        <v>2269</v>
      </c>
      <c r="S1" s="101" t="s">
        <v>2270</v>
      </c>
      <c r="T1" s="101" t="s">
        <v>2271</v>
      </c>
      <c r="U1" s="101" t="s">
        <v>2272</v>
      </c>
      <c r="V1" s="101" t="s">
        <v>47</v>
      </c>
      <c r="W1" s="107" t="s">
        <v>2273</v>
      </c>
      <c r="X1" s="107" t="s">
        <v>40</v>
      </c>
      <c r="Y1" s="107" t="s">
        <v>2274</v>
      </c>
      <c r="Z1" s="107" t="s">
        <v>2275</v>
      </c>
      <c r="AA1" s="107" t="s">
        <v>5203</v>
      </c>
      <c r="AB1" s="107" t="s">
        <v>10691</v>
      </c>
      <c r="AC1" s="107" t="s">
        <v>10692</v>
      </c>
    </row>
    <row r="2" spans="1:29" ht="113" customHeight="1">
      <c r="A2" s="108" t="s">
        <v>381</v>
      </c>
      <c r="B2" s="103" t="s">
        <v>2276</v>
      </c>
      <c r="C2" s="103" t="s">
        <v>188</v>
      </c>
      <c r="D2" s="103" t="s">
        <v>2277</v>
      </c>
      <c r="E2" s="103" t="s">
        <v>2278</v>
      </c>
      <c r="F2" s="103" t="s">
        <v>2279</v>
      </c>
      <c r="G2" s="109" t="s">
        <v>10693</v>
      </c>
      <c r="H2" s="103" t="s">
        <v>62</v>
      </c>
      <c r="I2" s="103" t="s">
        <v>10694</v>
      </c>
      <c r="J2" s="103" t="s">
        <v>10695</v>
      </c>
      <c r="K2" s="103" t="s">
        <v>2280</v>
      </c>
      <c r="L2" s="103" t="s">
        <v>2280</v>
      </c>
      <c r="M2" s="103" t="s">
        <v>2281</v>
      </c>
      <c r="N2" s="103" t="s">
        <v>62</v>
      </c>
      <c r="O2" s="103" t="s">
        <v>62</v>
      </c>
      <c r="P2" s="103" t="s">
        <v>101</v>
      </c>
      <c r="Q2" s="103" t="s">
        <v>62</v>
      </c>
      <c r="R2" s="103" t="s">
        <v>2282</v>
      </c>
      <c r="S2" s="110">
        <f>COUNTIF(study_tools!B:B,A2)</f>
        <v>85</v>
      </c>
      <c r="T2" s="103" t="s">
        <v>5208</v>
      </c>
      <c r="U2" s="110" t="s">
        <v>62</v>
      </c>
      <c r="V2" s="103" t="s">
        <v>63</v>
      </c>
      <c r="W2" s="102" t="s">
        <v>5180</v>
      </c>
      <c r="X2" s="102" t="s">
        <v>5181</v>
      </c>
      <c r="Y2" s="102" t="s">
        <v>5182</v>
      </c>
      <c r="Z2" s="105" t="s">
        <v>5183</v>
      </c>
      <c r="AA2" s="102" t="s">
        <v>101</v>
      </c>
      <c r="AB2" s="102"/>
      <c r="AC2" s="102" t="s">
        <v>10696</v>
      </c>
    </row>
    <row r="3" spans="1:29" ht="96">
      <c r="A3" s="108" t="s">
        <v>264</v>
      </c>
      <c r="B3" s="103" t="s">
        <v>2284</v>
      </c>
      <c r="C3" s="103" t="s">
        <v>2107</v>
      </c>
      <c r="D3" s="103" t="s">
        <v>465</v>
      </c>
      <c r="E3" s="103" t="s">
        <v>2285</v>
      </c>
      <c r="F3" s="103" t="s">
        <v>28</v>
      </c>
      <c r="G3" s="109">
        <v>0</v>
      </c>
      <c r="H3" s="103" t="s">
        <v>62</v>
      </c>
      <c r="I3" s="103"/>
      <c r="J3" s="103"/>
      <c r="K3" s="103"/>
      <c r="L3" s="103" t="s">
        <v>2281</v>
      </c>
      <c r="M3" s="103" t="s">
        <v>2280</v>
      </c>
      <c r="N3" s="103" t="s">
        <v>62</v>
      </c>
      <c r="O3" s="103" t="s">
        <v>62</v>
      </c>
      <c r="P3" s="103" t="s">
        <v>2286</v>
      </c>
      <c r="Q3" s="103" t="s">
        <v>63</v>
      </c>
      <c r="R3" s="103" t="s">
        <v>2287</v>
      </c>
      <c r="S3" s="110">
        <f>COUNTIF(study_tools!B:B,A3)</f>
        <v>76</v>
      </c>
      <c r="T3" s="103" t="s">
        <v>2283</v>
      </c>
      <c r="U3" s="110" t="s">
        <v>132</v>
      </c>
      <c r="V3" s="103" t="s">
        <v>63</v>
      </c>
      <c r="W3" s="102" t="s">
        <v>5188</v>
      </c>
      <c r="X3" s="102" t="s">
        <v>5189</v>
      </c>
      <c r="Y3" s="102" t="s">
        <v>5190</v>
      </c>
      <c r="Z3" s="105" t="s">
        <v>5191</v>
      </c>
      <c r="AA3" s="102" t="s">
        <v>101</v>
      </c>
      <c r="AB3" s="102"/>
      <c r="AC3" s="102"/>
    </row>
    <row r="4" spans="1:29" ht="80">
      <c r="A4" s="108" t="s">
        <v>773</v>
      </c>
      <c r="B4" s="103" t="s">
        <v>2288</v>
      </c>
      <c r="C4" s="103" t="s">
        <v>2107</v>
      </c>
      <c r="D4" s="103" t="s">
        <v>2289</v>
      </c>
      <c r="E4" s="103" t="s">
        <v>2290</v>
      </c>
      <c r="F4" s="103" t="s">
        <v>28</v>
      </c>
      <c r="G4" s="109">
        <v>0</v>
      </c>
      <c r="H4" s="103" t="s">
        <v>62</v>
      </c>
      <c r="I4" s="103"/>
      <c r="J4" s="103"/>
      <c r="K4" s="103"/>
      <c r="L4" s="103" t="s">
        <v>2281</v>
      </c>
      <c r="M4" s="103" t="s">
        <v>2281</v>
      </c>
      <c r="N4" s="103" t="s">
        <v>62</v>
      </c>
      <c r="O4" s="103" t="s">
        <v>62</v>
      </c>
      <c r="P4" s="103" t="s">
        <v>2286</v>
      </c>
      <c r="Q4" s="103" t="s">
        <v>63</v>
      </c>
      <c r="R4" s="103" t="s">
        <v>2282</v>
      </c>
      <c r="S4" s="110">
        <f>COUNTIF(study_tools!B:B,A4)</f>
        <v>32</v>
      </c>
      <c r="T4" s="103" t="s">
        <v>2283</v>
      </c>
      <c r="U4" s="110" t="s">
        <v>132</v>
      </c>
      <c r="V4" s="103" t="s">
        <v>63</v>
      </c>
      <c r="W4" s="102" t="s">
        <v>5192</v>
      </c>
      <c r="X4" s="102" t="s">
        <v>5193</v>
      </c>
      <c r="Y4" s="102" t="s">
        <v>5194</v>
      </c>
      <c r="Z4" s="105" t="s">
        <v>5195</v>
      </c>
      <c r="AA4" s="102" t="s">
        <v>5204</v>
      </c>
      <c r="AB4" s="102"/>
      <c r="AC4" s="102"/>
    </row>
    <row r="5" spans="1:29" ht="64">
      <c r="A5" s="108" t="s">
        <v>1716</v>
      </c>
      <c r="B5" s="103" t="s">
        <v>2291</v>
      </c>
      <c r="C5" s="103" t="s">
        <v>2107</v>
      </c>
      <c r="D5" s="103" t="s">
        <v>2289</v>
      </c>
      <c r="E5" s="103" t="s">
        <v>2290</v>
      </c>
      <c r="F5" s="103" t="s">
        <v>28</v>
      </c>
      <c r="G5" s="109">
        <v>0</v>
      </c>
      <c r="H5" s="103" t="s">
        <v>62</v>
      </c>
      <c r="I5" s="103"/>
      <c r="J5" s="103"/>
      <c r="K5" s="103"/>
      <c r="L5" s="103" t="s">
        <v>2281</v>
      </c>
      <c r="M5" s="103" t="s">
        <v>2281</v>
      </c>
      <c r="N5" s="103" t="s">
        <v>62</v>
      </c>
      <c r="O5" s="103" t="s">
        <v>62</v>
      </c>
      <c r="P5" s="103" t="s">
        <v>2286</v>
      </c>
      <c r="Q5" s="103" t="s">
        <v>63</v>
      </c>
      <c r="R5" s="103" t="s">
        <v>2282</v>
      </c>
      <c r="S5" s="110">
        <f>COUNTIF(study_tools!B:B,A5)</f>
        <v>5</v>
      </c>
      <c r="T5" s="103" t="s">
        <v>2283</v>
      </c>
      <c r="U5" s="110" t="s">
        <v>132</v>
      </c>
      <c r="V5" s="103" t="s">
        <v>63</v>
      </c>
      <c r="W5" s="102" t="s">
        <v>5196</v>
      </c>
      <c r="X5" s="102" t="s">
        <v>5197</v>
      </c>
      <c r="Y5" s="102" t="s">
        <v>5194</v>
      </c>
      <c r="Z5" s="105" t="s">
        <v>5198</v>
      </c>
      <c r="AA5" s="102" t="s">
        <v>5205</v>
      </c>
      <c r="AB5" s="102"/>
      <c r="AC5" s="102"/>
    </row>
    <row r="6" spans="1:29" ht="32">
      <c r="A6" s="108" t="s">
        <v>369</v>
      </c>
      <c r="B6" s="103" t="s">
        <v>2292</v>
      </c>
      <c r="C6" s="103"/>
      <c r="D6" s="103" t="s">
        <v>2289</v>
      </c>
      <c r="E6" s="103" t="s">
        <v>2293</v>
      </c>
      <c r="F6" s="103" t="s">
        <v>28</v>
      </c>
      <c r="G6" s="109">
        <v>0</v>
      </c>
      <c r="H6" s="103" t="s">
        <v>62</v>
      </c>
      <c r="I6" s="103"/>
      <c r="J6" s="103"/>
      <c r="K6" s="103"/>
      <c r="L6" s="103" t="s">
        <v>2281</v>
      </c>
      <c r="M6" s="103" t="s">
        <v>2280</v>
      </c>
      <c r="N6" s="103" t="s">
        <v>62</v>
      </c>
      <c r="O6" s="103" t="s">
        <v>62</v>
      </c>
      <c r="P6" s="103" t="s">
        <v>2286</v>
      </c>
      <c r="Q6" s="103"/>
      <c r="R6" s="103" t="s">
        <v>2287</v>
      </c>
      <c r="S6" s="110">
        <f>COUNTIF(study_tools!B:B,A6)</f>
        <v>24</v>
      </c>
      <c r="T6" s="103" t="s">
        <v>2294</v>
      </c>
      <c r="U6" s="110"/>
      <c r="V6" s="103"/>
      <c r="W6" s="102"/>
      <c r="X6" s="102"/>
      <c r="Y6" s="102"/>
      <c r="AA6" s="102"/>
      <c r="AB6" s="102"/>
      <c r="AC6" s="102"/>
    </row>
    <row r="7" spans="1:29" ht="32">
      <c r="A7" s="108" t="s">
        <v>2112</v>
      </c>
      <c r="B7" s="103" t="s">
        <v>2296</v>
      </c>
      <c r="C7" s="103"/>
      <c r="D7" s="103" t="s">
        <v>321</v>
      </c>
      <c r="E7" s="103" t="s">
        <v>2297</v>
      </c>
      <c r="F7" s="103" t="s">
        <v>28</v>
      </c>
      <c r="G7" s="109">
        <v>0</v>
      </c>
      <c r="H7" s="103" t="s">
        <v>62</v>
      </c>
      <c r="I7" s="103"/>
      <c r="J7" s="103"/>
      <c r="K7" s="103"/>
      <c r="L7" s="103" t="s">
        <v>2281</v>
      </c>
      <c r="M7" s="103" t="s">
        <v>2281</v>
      </c>
      <c r="N7" s="103" t="s">
        <v>62</v>
      </c>
      <c r="O7" s="103" t="s">
        <v>62</v>
      </c>
      <c r="P7" s="103" t="s">
        <v>2286</v>
      </c>
      <c r="Q7" s="103"/>
      <c r="R7" s="103" t="s">
        <v>2287</v>
      </c>
      <c r="S7" s="110">
        <f>COUNTIF(study_tools!B:B,A7)</f>
        <v>6</v>
      </c>
      <c r="T7" s="103" t="s">
        <v>5209</v>
      </c>
      <c r="U7" s="110"/>
      <c r="V7" s="103"/>
      <c r="W7" s="102"/>
      <c r="X7" s="102"/>
      <c r="Y7" s="102"/>
      <c r="AA7" s="102"/>
      <c r="AB7" s="102"/>
      <c r="AC7" s="102"/>
    </row>
    <row r="8" spans="1:29" ht="32">
      <c r="A8" s="108" t="s">
        <v>2111</v>
      </c>
      <c r="B8" s="103" t="s">
        <v>2111</v>
      </c>
      <c r="C8" s="103"/>
      <c r="D8" s="103" t="s">
        <v>2298</v>
      </c>
      <c r="E8" s="103" t="s">
        <v>2299</v>
      </c>
      <c r="F8" s="103" t="s">
        <v>28</v>
      </c>
      <c r="G8" s="109">
        <v>0</v>
      </c>
      <c r="H8" s="103" t="s">
        <v>62</v>
      </c>
      <c r="I8" s="103"/>
      <c r="J8" s="103"/>
      <c r="K8" s="103"/>
      <c r="L8" s="103" t="s">
        <v>2281</v>
      </c>
      <c r="M8" s="103" t="s">
        <v>2281</v>
      </c>
      <c r="N8" s="103" t="s">
        <v>62</v>
      </c>
      <c r="O8" s="103" t="s">
        <v>62</v>
      </c>
      <c r="P8" s="103" t="s">
        <v>2286</v>
      </c>
      <c r="Q8" s="103"/>
      <c r="R8" s="103" t="s">
        <v>2287</v>
      </c>
      <c r="S8" s="110">
        <f>COUNTIF(study_tools!B:B,A8)</f>
        <v>4</v>
      </c>
      <c r="T8" s="103" t="s">
        <v>5209</v>
      </c>
      <c r="U8" s="110"/>
      <c r="V8" s="103"/>
      <c r="W8" s="102"/>
      <c r="X8" s="102"/>
      <c r="Y8" s="102"/>
      <c r="AA8" s="102"/>
      <c r="AB8" s="102"/>
      <c r="AC8" s="102"/>
    </row>
    <row r="9" spans="1:29" ht="96">
      <c r="A9" s="108" t="s">
        <v>289</v>
      </c>
      <c r="B9" s="103" t="s">
        <v>2300</v>
      </c>
      <c r="C9" s="103" t="s">
        <v>2109</v>
      </c>
      <c r="D9" s="103" t="s">
        <v>465</v>
      </c>
      <c r="E9" s="103" t="s">
        <v>2301</v>
      </c>
      <c r="F9" s="103" t="s">
        <v>28</v>
      </c>
      <c r="G9" s="109">
        <v>0</v>
      </c>
      <c r="H9" s="103" t="s">
        <v>62</v>
      </c>
      <c r="I9" s="103"/>
      <c r="J9" s="103"/>
      <c r="K9" s="103"/>
      <c r="L9" s="103" t="s">
        <v>2280</v>
      </c>
      <c r="M9" s="103" t="s">
        <v>2280</v>
      </c>
      <c r="N9" s="103" t="s">
        <v>62</v>
      </c>
      <c r="O9" s="103" t="s">
        <v>62</v>
      </c>
      <c r="P9" s="103" t="s">
        <v>2286</v>
      </c>
      <c r="Q9" s="103" t="s">
        <v>63</v>
      </c>
      <c r="R9" s="103" t="s">
        <v>2287</v>
      </c>
      <c r="S9" s="110">
        <f>COUNTIF(study_tools!B:B,A9)</f>
        <v>52</v>
      </c>
      <c r="T9" s="103" t="s">
        <v>5210</v>
      </c>
      <c r="U9" s="110" t="s">
        <v>63</v>
      </c>
      <c r="V9" s="103" t="s">
        <v>63</v>
      </c>
      <c r="W9" s="102" t="s">
        <v>5199</v>
      </c>
      <c r="X9" s="102" t="s">
        <v>5200</v>
      </c>
      <c r="Y9" s="102" t="s">
        <v>5201</v>
      </c>
      <c r="Z9" s="105" t="s">
        <v>5202</v>
      </c>
      <c r="AA9" s="102" t="s">
        <v>101</v>
      </c>
      <c r="AB9" s="102"/>
      <c r="AC9" s="102"/>
    </row>
    <row r="10" spans="1:29" ht="86.25" customHeight="1">
      <c r="A10" s="108" t="s">
        <v>2110</v>
      </c>
      <c r="B10" s="103" t="s">
        <v>2302</v>
      </c>
      <c r="C10" s="103" t="s">
        <v>2107</v>
      </c>
      <c r="D10" s="103" t="s">
        <v>2303</v>
      </c>
      <c r="E10" s="103" t="s">
        <v>2304</v>
      </c>
      <c r="F10" s="103" t="s">
        <v>28</v>
      </c>
      <c r="G10" s="109">
        <v>0</v>
      </c>
      <c r="H10" s="103" t="s">
        <v>62</v>
      </c>
      <c r="I10" s="103"/>
      <c r="J10" s="103"/>
      <c r="K10" s="103"/>
      <c r="L10" s="103" t="s">
        <v>2281</v>
      </c>
      <c r="M10" s="103" t="s">
        <v>2280</v>
      </c>
      <c r="N10" s="103" t="s">
        <v>62</v>
      </c>
      <c r="O10" s="103" t="s">
        <v>62</v>
      </c>
      <c r="P10" s="103" t="s">
        <v>2286</v>
      </c>
      <c r="Q10" s="103" t="s">
        <v>63</v>
      </c>
      <c r="R10" s="103" t="s">
        <v>2287</v>
      </c>
      <c r="S10" s="110">
        <f>COUNTIF(study_tools!B:B,A10)</f>
        <v>1</v>
      </c>
      <c r="T10" s="103" t="s">
        <v>5211</v>
      </c>
      <c r="U10" s="110" t="s">
        <v>63</v>
      </c>
      <c r="V10" s="103" t="s">
        <v>2305</v>
      </c>
      <c r="W10" s="102" t="s">
        <v>2306</v>
      </c>
      <c r="X10" s="102" t="s">
        <v>2307</v>
      </c>
      <c r="Y10" s="102" t="s">
        <v>2308</v>
      </c>
      <c r="Z10" s="102" t="s">
        <v>2309</v>
      </c>
      <c r="AA10" s="102" t="s">
        <v>5206</v>
      </c>
      <c r="AB10" s="102"/>
      <c r="AC10" s="102"/>
    </row>
    <row r="11" spans="1:29" ht="32">
      <c r="A11" s="108" t="s">
        <v>522</v>
      </c>
      <c r="B11" s="103" t="s">
        <v>2310</v>
      </c>
      <c r="C11" s="103"/>
      <c r="D11" s="103" t="s">
        <v>2311</v>
      </c>
      <c r="E11" s="103" t="s">
        <v>2312</v>
      </c>
      <c r="F11" s="103" t="s">
        <v>65</v>
      </c>
      <c r="G11" s="109">
        <v>50000</v>
      </c>
      <c r="H11" s="103" t="s">
        <v>63</v>
      </c>
      <c r="I11" s="103"/>
      <c r="J11" s="103"/>
      <c r="K11" s="103"/>
      <c r="L11" s="103" t="s">
        <v>2281</v>
      </c>
      <c r="M11" s="103" t="s">
        <v>2281</v>
      </c>
      <c r="N11" s="103" t="s">
        <v>62</v>
      </c>
      <c r="O11" s="103" t="s">
        <v>62</v>
      </c>
      <c r="P11" s="103" t="s">
        <v>101</v>
      </c>
      <c r="Q11" s="103"/>
      <c r="R11" s="103" t="s">
        <v>2282</v>
      </c>
      <c r="S11" s="110">
        <f>COUNTIF(study_tools!B:B,A11)</f>
        <v>7</v>
      </c>
      <c r="T11" s="103" t="s">
        <v>5212</v>
      </c>
      <c r="U11" s="110"/>
      <c r="V11" s="103"/>
      <c r="W11" s="102"/>
      <c r="X11" s="102"/>
      <c r="Y11" s="102"/>
      <c r="AA11" s="102"/>
      <c r="AB11" s="102"/>
      <c r="AC11" s="102"/>
    </row>
    <row r="12" spans="1:29" ht="95" customHeight="1">
      <c r="A12" s="108" t="s">
        <v>735</v>
      </c>
      <c r="B12" s="103" t="s">
        <v>2313</v>
      </c>
      <c r="C12" s="103" t="s">
        <v>2127</v>
      </c>
      <c r="D12" s="103" t="s">
        <v>366</v>
      </c>
      <c r="E12" s="103" t="s">
        <v>2314</v>
      </c>
      <c r="F12" s="103" t="s">
        <v>65</v>
      </c>
      <c r="G12" s="109">
        <v>2000</v>
      </c>
      <c r="H12" s="103" t="s">
        <v>63</v>
      </c>
      <c r="I12" s="103"/>
      <c r="J12" s="103"/>
      <c r="K12" s="103"/>
      <c r="L12" s="103" t="s">
        <v>2280</v>
      </c>
      <c r="M12" s="103" t="s">
        <v>2281</v>
      </c>
      <c r="N12" s="103" t="s">
        <v>62</v>
      </c>
      <c r="O12" s="103" t="s">
        <v>62</v>
      </c>
      <c r="P12" s="103" t="s">
        <v>101</v>
      </c>
      <c r="Q12" s="103" t="s">
        <v>62</v>
      </c>
      <c r="R12" s="103" t="s">
        <v>2282</v>
      </c>
      <c r="S12" s="110">
        <f>COUNTIF(study_tools!B:B,A12)</f>
        <v>512</v>
      </c>
      <c r="T12" s="103" t="s">
        <v>5213</v>
      </c>
      <c r="U12" s="110" t="s">
        <v>63</v>
      </c>
      <c r="V12" s="103" t="s">
        <v>2305</v>
      </c>
      <c r="W12" s="102" t="s">
        <v>5184</v>
      </c>
      <c r="X12" s="102" t="s">
        <v>5185</v>
      </c>
      <c r="Y12" s="102" t="s">
        <v>5186</v>
      </c>
      <c r="Z12" s="105" t="s">
        <v>5187</v>
      </c>
      <c r="AA12" s="102" t="s">
        <v>5207</v>
      </c>
      <c r="AB12" s="102"/>
      <c r="AC12" s="102"/>
    </row>
    <row r="13" spans="1:29" ht="32">
      <c r="A13" s="108" t="s">
        <v>2120</v>
      </c>
      <c r="B13" s="103" t="s">
        <v>2315</v>
      </c>
      <c r="C13" s="103"/>
      <c r="D13" s="103" t="s">
        <v>2289</v>
      </c>
      <c r="E13" s="103" t="s">
        <v>2316</v>
      </c>
      <c r="F13" s="103" t="s">
        <v>28</v>
      </c>
      <c r="G13" s="109">
        <v>0</v>
      </c>
      <c r="H13" s="103" t="s">
        <v>62</v>
      </c>
      <c r="I13" s="103"/>
      <c r="J13" s="103"/>
      <c r="K13" s="103"/>
      <c r="L13" s="103" t="s">
        <v>2280</v>
      </c>
      <c r="M13" s="103" t="s">
        <v>2280</v>
      </c>
      <c r="N13" s="103" t="s">
        <v>62</v>
      </c>
      <c r="O13" s="103" t="s">
        <v>62</v>
      </c>
      <c r="P13" s="103" t="s">
        <v>101</v>
      </c>
      <c r="Q13" s="103"/>
      <c r="R13" s="103" t="s">
        <v>2282</v>
      </c>
      <c r="S13" s="110">
        <f>COUNTIF(study_tools!B:B,A13)</f>
        <v>7</v>
      </c>
      <c r="T13" s="103" t="s">
        <v>5212</v>
      </c>
      <c r="U13" s="110"/>
      <c r="V13" s="103"/>
      <c r="W13" s="102"/>
      <c r="X13" s="102"/>
      <c r="Y13" s="102"/>
      <c r="AA13" s="102"/>
      <c r="AB13" s="102"/>
      <c r="AC13" s="102"/>
    </row>
    <row r="14" spans="1:29" ht="16">
      <c r="A14" s="108" t="s">
        <v>2117</v>
      </c>
      <c r="B14" s="103" t="s">
        <v>2317</v>
      </c>
      <c r="C14" s="103"/>
      <c r="D14" s="103" t="s">
        <v>2289</v>
      </c>
      <c r="E14" s="103" t="s">
        <v>2318</v>
      </c>
      <c r="F14" s="103" t="s">
        <v>2279</v>
      </c>
      <c r="G14" s="109">
        <v>0</v>
      </c>
      <c r="H14" s="103" t="s">
        <v>62</v>
      </c>
      <c r="I14" s="103"/>
      <c r="J14" s="103"/>
      <c r="K14" s="103"/>
      <c r="L14" s="103" t="s">
        <v>2280</v>
      </c>
      <c r="M14" s="103" t="s">
        <v>2280</v>
      </c>
      <c r="N14" s="103" t="s">
        <v>62</v>
      </c>
      <c r="O14" s="103" t="s">
        <v>62</v>
      </c>
      <c r="P14" s="103" t="s">
        <v>101</v>
      </c>
      <c r="Q14" s="103"/>
      <c r="R14" s="103" t="s">
        <v>2282</v>
      </c>
      <c r="S14" s="110">
        <f>COUNTIF(study_tools!B:B,A14)</f>
        <v>13</v>
      </c>
      <c r="T14" s="103" t="s">
        <v>2319</v>
      </c>
      <c r="U14" s="110"/>
      <c r="V14" s="103"/>
      <c r="W14" s="102"/>
      <c r="X14" s="102"/>
      <c r="Y14" s="102"/>
      <c r="AA14" s="102"/>
      <c r="AB14" s="102"/>
      <c r="AC14" s="102"/>
    </row>
    <row r="15" spans="1:29" ht="32">
      <c r="A15" s="108" t="s">
        <v>706</v>
      </c>
      <c r="B15" s="103" t="s">
        <v>706</v>
      </c>
      <c r="C15" s="103"/>
      <c r="D15" s="103" t="s">
        <v>2303</v>
      </c>
      <c r="E15" s="103" t="s">
        <v>2320</v>
      </c>
      <c r="F15" s="103" t="s">
        <v>2279</v>
      </c>
      <c r="G15" s="109">
        <v>0</v>
      </c>
      <c r="H15" s="103" t="s">
        <v>62</v>
      </c>
      <c r="I15" s="103"/>
      <c r="J15" s="103"/>
      <c r="K15" s="103"/>
      <c r="L15" s="103" t="s">
        <v>2280</v>
      </c>
      <c r="M15" s="103" t="s">
        <v>2281</v>
      </c>
      <c r="N15" s="103" t="s">
        <v>62</v>
      </c>
      <c r="O15" s="103" t="s">
        <v>62</v>
      </c>
      <c r="P15" s="103" t="s">
        <v>101</v>
      </c>
      <c r="Q15" s="103"/>
      <c r="R15" s="103" t="s">
        <v>2282</v>
      </c>
      <c r="S15" s="110">
        <f>COUNTIF(study_tools!B:B,A15)</f>
        <v>23</v>
      </c>
      <c r="T15" s="103" t="s">
        <v>5209</v>
      </c>
      <c r="U15" s="110"/>
      <c r="V15" s="103"/>
      <c r="W15" s="102"/>
      <c r="X15" s="102"/>
      <c r="Y15" s="102"/>
      <c r="AA15" s="102"/>
      <c r="AB15" s="102"/>
      <c r="AC15" s="102"/>
    </row>
    <row r="16" spans="1:29" ht="16">
      <c r="A16" s="108" t="s">
        <v>2118</v>
      </c>
      <c r="B16" s="103" t="s">
        <v>2323</v>
      </c>
      <c r="C16" s="103"/>
      <c r="D16" s="103" t="s">
        <v>2277</v>
      </c>
      <c r="E16" s="103" t="s">
        <v>2278</v>
      </c>
      <c r="F16" s="103" t="s">
        <v>28</v>
      </c>
      <c r="G16" s="109">
        <v>0</v>
      </c>
      <c r="H16" s="103" t="s">
        <v>62</v>
      </c>
      <c r="I16" s="103"/>
      <c r="J16" s="103"/>
      <c r="K16" s="103"/>
      <c r="L16" s="103" t="s">
        <v>2281</v>
      </c>
      <c r="M16" s="103" t="s">
        <v>2280</v>
      </c>
      <c r="N16" s="103" t="s">
        <v>62</v>
      </c>
      <c r="O16" s="103" t="s">
        <v>62</v>
      </c>
      <c r="P16" s="103" t="s">
        <v>2286</v>
      </c>
      <c r="Q16" s="103"/>
      <c r="R16" s="103" t="s">
        <v>2287</v>
      </c>
      <c r="S16" s="110">
        <f>COUNTIF(study_tools!B:B,A16)</f>
        <v>7</v>
      </c>
      <c r="T16" s="103" t="s">
        <v>2283</v>
      </c>
      <c r="U16" s="110"/>
      <c r="V16" s="103"/>
      <c r="W16" s="102"/>
      <c r="X16" s="102"/>
      <c r="Y16" s="102"/>
      <c r="AA16" s="102"/>
      <c r="AB16" s="102"/>
      <c r="AC16" s="102"/>
    </row>
    <row r="17" spans="1:29" ht="16">
      <c r="A17" s="108" t="s">
        <v>2124</v>
      </c>
      <c r="B17" s="103" t="s">
        <v>2324</v>
      </c>
      <c r="C17" s="103"/>
      <c r="D17" s="103" t="s">
        <v>2277</v>
      </c>
      <c r="E17" s="103" t="s">
        <v>2278</v>
      </c>
      <c r="F17" s="103" t="s">
        <v>2279</v>
      </c>
      <c r="G17" s="109">
        <v>3000</v>
      </c>
      <c r="H17" s="103" t="s">
        <v>62</v>
      </c>
      <c r="I17" s="103"/>
      <c r="J17" s="103"/>
      <c r="K17" s="103"/>
      <c r="L17" s="103" t="s">
        <v>2280</v>
      </c>
      <c r="M17" s="103" t="s">
        <v>2281</v>
      </c>
      <c r="N17" s="103" t="s">
        <v>62</v>
      </c>
      <c r="O17" s="103" t="s">
        <v>62</v>
      </c>
      <c r="P17" s="103" t="s">
        <v>101</v>
      </c>
      <c r="Q17" s="103"/>
      <c r="R17" s="103" t="s">
        <v>2282</v>
      </c>
      <c r="S17" s="110">
        <f>COUNTIF(study_tools!B:B,A17)</f>
        <v>5</v>
      </c>
      <c r="T17" s="103" t="s">
        <v>5214</v>
      </c>
      <c r="U17" s="110"/>
      <c r="V17" s="103"/>
      <c r="W17" s="102"/>
      <c r="X17" s="102"/>
      <c r="Y17" s="102"/>
      <c r="AA17" s="102"/>
      <c r="AB17" s="102"/>
      <c r="AC17" s="102"/>
    </row>
    <row r="18" spans="1:29" ht="32">
      <c r="A18" s="108" t="s">
        <v>2114</v>
      </c>
      <c r="B18" s="103" t="s">
        <v>2325</v>
      </c>
      <c r="C18" s="103"/>
      <c r="D18" s="103" t="s">
        <v>2326</v>
      </c>
      <c r="E18" s="103" t="s">
        <v>2327</v>
      </c>
      <c r="F18" s="103" t="s">
        <v>28</v>
      </c>
      <c r="G18" s="109">
        <v>0</v>
      </c>
      <c r="H18" s="103" t="s">
        <v>62</v>
      </c>
      <c r="I18" s="103"/>
      <c r="J18" s="103"/>
      <c r="K18" s="103"/>
      <c r="L18" s="103" t="s">
        <v>2281</v>
      </c>
      <c r="M18" s="103" t="s">
        <v>2280</v>
      </c>
      <c r="N18" s="103" t="s">
        <v>62</v>
      </c>
      <c r="O18" s="103" t="s">
        <v>62</v>
      </c>
      <c r="P18" s="103" t="s">
        <v>2286</v>
      </c>
      <c r="Q18" s="103"/>
      <c r="R18" s="103" t="s">
        <v>2287</v>
      </c>
      <c r="S18" s="110">
        <f>COUNTIF(study_tools!B:B,A18)</f>
        <v>1</v>
      </c>
      <c r="T18" s="103" t="s">
        <v>5215</v>
      </c>
      <c r="U18" s="110"/>
      <c r="V18" s="103"/>
      <c r="W18" s="102"/>
      <c r="X18" s="102"/>
      <c r="Y18" s="102"/>
      <c r="AA18" s="102"/>
      <c r="AB18" s="102"/>
      <c r="AC18" s="102"/>
    </row>
    <row r="19" spans="1:29" ht="16">
      <c r="A19" s="108" t="s">
        <v>2126</v>
      </c>
      <c r="B19" s="103" t="s">
        <v>2328</v>
      </c>
      <c r="C19" s="103"/>
      <c r="D19" s="103" t="s">
        <v>588</v>
      </c>
      <c r="E19" s="103" t="s">
        <v>2329</v>
      </c>
      <c r="F19" s="103" t="s">
        <v>28</v>
      </c>
      <c r="G19" s="109">
        <v>0</v>
      </c>
      <c r="H19" s="103" t="s">
        <v>62</v>
      </c>
      <c r="I19" s="103"/>
      <c r="J19" s="103"/>
      <c r="K19" s="103"/>
      <c r="L19" s="103" t="s">
        <v>2330</v>
      </c>
      <c r="M19" s="103" t="s">
        <v>2280</v>
      </c>
      <c r="N19" s="103" t="s">
        <v>62</v>
      </c>
      <c r="O19" s="103" t="s">
        <v>63</v>
      </c>
      <c r="P19" s="103" t="s">
        <v>101</v>
      </c>
      <c r="Q19" s="103"/>
      <c r="R19" s="103" t="s">
        <v>2287</v>
      </c>
      <c r="S19" s="110">
        <f>COUNTIF(study_tools!B:B,A19)</f>
        <v>3</v>
      </c>
      <c r="T19" s="103" t="s">
        <v>2283</v>
      </c>
      <c r="U19" s="110"/>
      <c r="V19" s="103"/>
      <c r="W19" s="102"/>
      <c r="X19" s="102"/>
      <c r="Y19" s="102"/>
      <c r="AA19" s="102"/>
      <c r="AB19" s="102"/>
      <c r="AC19" s="102"/>
    </row>
    <row r="20" spans="1:29" ht="32">
      <c r="A20" s="108" t="s">
        <v>2119</v>
      </c>
      <c r="B20" s="103" t="s">
        <v>2331</v>
      </c>
      <c r="C20" s="103"/>
      <c r="D20" s="103" t="s">
        <v>366</v>
      </c>
      <c r="E20" s="103" t="s">
        <v>2332</v>
      </c>
      <c r="F20" s="103" t="s">
        <v>28</v>
      </c>
      <c r="G20" s="109">
        <v>0</v>
      </c>
      <c r="H20" s="103" t="s">
        <v>62</v>
      </c>
      <c r="I20" s="103"/>
      <c r="J20" s="103"/>
      <c r="K20" s="103"/>
      <c r="L20" s="103" t="s">
        <v>2281</v>
      </c>
      <c r="M20" s="103" t="s">
        <v>2280</v>
      </c>
      <c r="N20" s="103" t="s">
        <v>62</v>
      </c>
      <c r="O20" s="103" t="s">
        <v>62</v>
      </c>
      <c r="P20" s="103" t="s">
        <v>2286</v>
      </c>
      <c r="Q20" s="103"/>
      <c r="R20" s="103" t="s">
        <v>2287</v>
      </c>
      <c r="S20" s="110">
        <f>COUNTIF(study_tools!B:B,A20)</f>
        <v>2</v>
      </c>
      <c r="T20" s="103" t="s">
        <v>5209</v>
      </c>
      <c r="U20" s="110"/>
      <c r="V20" s="103"/>
      <c r="W20" s="102"/>
      <c r="X20" s="102"/>
      <c r="Y20" s="102"/>
      <c r="AA20" s="102"/>
      <c r="AB20" s="102"/>
      <c r="AC20" s="102"/>
    </row>
    <row r="21" spans="1:29" ht="32">
      <c r="A21" s="108" t="s">
        <v>2125</v>
      </c>
      <c r="B21" s="103" t="s">
        <v>2333</v>
      </c>
      <c r="C21" s="103"/>
      <c r="D21" s="103" t="s">
        <v>2289</v>
      </c>
      <c r="E21" s="103" t="s">
        <v>2318</v>
      </c>
      <c r="F21" s="103" t="s">
        <v>2279</v>
      </c>
      <c r="G21" s="109">
        <v>0</v>
      </c>
      <c r="H21" s="103" t="s">
        <v>62</v>
      </c>
      <c r="I21" s="103"/>
      <c r="J21" s="103"/>
      <c r="K21" s="103"/>
      <c r="L21" s="103" t="s">
        <v>2280</v>
      </c>
      <c r="M21" s="103" t="s">
        <v>2280</v>
      </c>
      <c r="N21" s="103" t="s">
        <v>62</v>
      </c>
      <c r="O21" s="103" t="s">
        <v>62</v>
      </c>
      <c r="P21" s="103" t="s">
        <v>101</v>
      </c>
      <c r="Q21" s="103"/>
      <c r="R21" s="103" t="s">
        <v>2282</v>
      </c>
      <c r="S21" s="110">
        <f>COUNTIF(study_tools!B:B,A21)</f>
        <v>2</v>
      </c>
      <c r="T21" s="103" t="s">
        <v>5216</v>
      </c>
      <c r="U21" s="110"/>
      <c r="V21" s="103"/>
      <c r="W21" s="102"/>
      <c r="X21" s="102"/>
      <c r="Y21" s="102"/>
      <c r="AA21" s="102"/>
      <c r="AB21" s="102"/>
      <c r="AC21" s="102"/>
    </row>
    <row r="22" spans="1:29" ht="16">
      <c r="A22" s="108" t="s">
        <v>739</v>
      </c>
      <c r="B22" s="103" t="s">
        <v>1095</v>
      </c>
      <c r="C22" s="103" t="s">
        <v>431</v>
      </c>
      <c r="D22" s="103" t="s">
        <v>366</v>
      </c>
      <c r="E22" s="103" t="s">
        <v>2314</v>
      </c>
      <c r="F22" s="103" t="s">
        <v>28</v>
      </c>
      <c r="G22" s="109">
        <v>0</v>
      </c>
      <c r="H22" s="103" t="s">
        <v>62</v>
      </c>
      <c r="I22" s="103"/>
      <c r="J22" s="103"/>
      <c r="K22" s="103"/>
      <c r="L22" s="103" t="s">
        <v>2280</v>
      </c>
      <c r="M22" s="103" t="s">
        <v>2281</v>
      </c>
      <c r="N22" s="103" t="s">
        <v>62</v>
      </c>
      <c r="O22" s="103" t="s">
        <v>62</v>
      </c>
      <c r="P22" s="103" t="s">
        <v>101</v>
      </c>
      <c r="Q22" s="103"/>
      <c r="R22" s="103" t="s">
        <v>2287</v>
      </c>
      <c r="S22" s="110">
        <f>COUNTIF(study_tools!B:B,A22)</f>
        <v>33</v>
      </c>
      <c r="T22" s="103" t="s">
        <v>5140</v>
      </c>
      <c r="U22" s="110"/>
      <c r="V22" s="103"/>
      <c r="W22" s="102"/>
      <c r="X22" s="102"/>
      <c r="Y22" s="102"/>
      <c r="AA22" s="102"/>
      <c r="AB22" s="102"/>
      <c r="AC22" s="102"/>
    </row>
    <row r="23" spans="1:29" ht="16">
      <c r="A23" s="108" t="s">
        <v>1142</v>
      </c>
      <c r="B23" s="103" t="s">
        <v>5138</v>
      </c>
      <c r="C23" s="103" t="s">
        <v>2121</v>
      </c>
      <c r="D23" s="103" t="s">
        <v>2443</v>
      </c>
      <c r="E23" s="103" t="s">
        <v>5139</v>
      </c>
      <c r="F23" s="103" t="s">
        <v>2279</v>
      </c>
      <c r="G23" s="109">
        <v>0</v>
      </c>
      <c r="H23" s="103" t="s">
        <v>62</v>
      </c>
      <c r="I23" s="103"/>
      <c r="J23" s="103"/>
      <c r="K23" s="103"/>
      <c r="L23" s="103" t="s">
        <v>2330</v>
      </c>
      <c r="M23" s="103" t="s">
        <v>2281</v>
      </c>
      <c r="N23" s="103" t="s">
        <v>62</v>
      </c>
      <c r="O23" s="103" t="s">
        <v>62</v>
      </c>
      <c r="P23" s="103" t="s">
        <v>101</v>
      </c>
      <c r="Q23" s="103"/>
      <c r="R23" s="103" t="s">
        <v>2282</v>
      </c>
      <c r="S23" s="110">
        <f>COUNTIF(study_tools!B:B,A23)</f>
        <v>55</v>
      </c>
      <c r="T23" s="103" t="s">
        <v>5140</v>
      </c>
      <c r="U23" s="110"/>
      <c r="V23" s="103"/>
      <c r="W23" s="102"/>
      <c r="X23" s="102"/>
      <c r="Y23" s="102"/>
      <c r="AA23" s="102"/>
      <c r="AB23" s="102"/>
      <c r="AC23" s="102"/>
    </row>
    <row r="24" spans="1:29" ht="16">
      <c r="A24" s="108" t="s">
        <v>1655</v>
      </c>
      <c r="B24" s="103" t="s">
        <v>5141</v>
      </c>
      <c r="C24" s="103" t="s">
        <v>2121</v>
      </c>
      <c r="D24" s="103" t="s">
        <v>2882</v>
      </c>
      <c r="E24" s="103" t="s">
        <v>5142</v>
      </c>
      <c r="F24" s="103" t="s">
        <v>65</v>
      </c>
      <c r="G24" s="109">
        <v>775</v>
      </c>
      <c r="H24" s="103" t="s">
        <v>63</v>
      </c>
      <c r="I24" s="103"/>
      <c r="J24" s="103"/>
      <c r="K24" s="103"/>
      <c r="L24" s="103" t="s">
        <v>2280</v>
      </c>
      <c r="M24" s="103" t="s">
        <v>2281</v>
      </c>
      <c r="N24" s="103" t="s">
        <v>62</v>
      </c>
      <c r="O24" s="103" t="s">
        <v>62</v>
      </c>
      <c r="P24" s="103" t="s">
        <v>101</v>
      </c>
      <c r="Q24" s="103"/>
      <c r="R24" s="103" t="s">
        <v>2282</v>
      </c>
      <c r="S24" s="110">
        <f>COUNTIF(study_tools!B:B,A24)</f>
        <v>38</v>
      </c>
      <c r="T24" s="103" t="s">
        <v>5140</v>
      </c>
      <c r="U24" s="110"/>
      <c r="V24" s="103"/>
      <c r="W24" s="102"/>
      <c r="X24" s="102"/>
      <c r="Y24" s="102"/>
      <c r="AA24" s="102"/>
      <c r="AB24" s="102"/>
      <c r="AC24" s="102"/>
    </row>
    <row r="25" spans="1:29" ht="32">
      <c r="A25" s="108" t="s">
        <v>625</v>
      </c>
      <c r="B25" s="103" t="s">
        <v>5143</v>
      </c>
      <c r="C25" s="103" t="s">
        <v>2107</v>
      </c>
      <c r="D25" s="103" t="s">
        <v>366</v>
      </c>
      <c r="E25" s="103" t="s">
        <v>5144</v>
      </c>
      <c r="F25" s="103" t="s">
        <v>28</v>
      </c>
      <c r="G25" s="109">
        <v>0</v>
      </c>
      <c r="H25" s="103" t="s">
        <v>62</v>
      </c>
      <c r="I25" s="103"/>
      <c r="J25" s="103"/>
      <c r="K25" s="103"/>
      <c r="L25" s="103" t="s">
        <v>2281</v>
      </c>
      <c r="M25" s="103" t="s">
        <v>2280</v>
      </c>
      <c r="N25" s="103" t="s">
        <v>62</v>
      </c>
      <c r="O25" s="103" t="s">
        <v>62</v>
      </c>
      <c r="P25" s="103" t="s">
        <v>2286</v>
      </c>
      <c r="Q25" s="103"/>
      <c r="R25" s="103" t="s">
        <v>2287</v>
      </c>
      <c r="S25" s="110">
        <f>COUNTIF(study_tools!B:B,A25)</f>
        <v>3</v>
      </c>
      <c r="T25" s="103" t="s">
        <v>2283</v>
      </c>
      <c r="U25" s="110"/>
      <c r="V25" s="103"/>
      <c r="W25" s="102"/>
      <c r="X25" s="102"/>
      <c r="Y25" s="102"/>
      <c r="AA25" s="102"/>
      <c r="AB25" s="102"/>
      <c r="AC25" s="102"/>
    </row>
    <row r="26" spans="1:29" ht="16">
      <c r="A26" s="108" t="s">
        <v>1402</v>
      </c>
      <c r="B26" s="103" t="s">
        <v>5145</v>
      </c>
      <c r="C26" s="103" t="s">
        <v>2129</v>
      </c>
      <c r="D26" s="103" t="s">
        <v>366</v>
      </c>
      <c r="E26" s="103" t="s">
        <v>5146</v>
      </c>
      <c r="F26" s="103" t="s">
        <v>65</v>
      </c>
      <c r="G26" s="109"/>
      <c r="H26" s="103" t="s">
        <v>63</v>
      </c>
      <c r="I26" s="103"/>
      <c r="J26" s="103"/>
      <c r="K26" s="103"/>
      <c r="L26" s="103" t="s">
        <v>2281</v>
      </c>
      <c r="M26" s="103" t="s">
        <v>2281</v>
      </c>
      <c r="N26" s="103" t="s">
        <v>62</v>
      </c>
      <c r="O26" s="103" t="s">
        <v>62</v>
      </c>
      <c r="P26" s="103" t="s">
        <v>101</v>
      </c>
      <c r="Q26" s="103"/>
      <c r="R26" s="103" t="s">
        <v>2282</v>
      </c>
      <c r="S26" s="110">
        <f>COUNTIF(study_tools!B:B,A26)</f>
        <v>5</v>
      </c>
      <c r="T26" s="103" t="s">
        <v>5217</v>
      </c>
      <c r="U26" s="110"/>
      <c r="V26" s="103"/>
      <c r="W26" s="102"/>
      <c r="X26" s="102"/>
      <c r="Y26" s="102"/>
      <c r="AA26" s="102"/>
      <c r="AB26" s="102"/>
      <c r="AC26" s="102"/>
    </row>
    <row r="27" spans="1:29" ht="32">
      <c r="A27" s="108" t="s">
        <v>1309</v>
      </c>
      <c r="B27" s="103" t="s">
        <v>1309</v>
      </c>
      <c r="C27" s="103" t="s">
        <v>2129</v>
      </c>
      <c r="D27" s="103" t="s">
        <v>321</v>
      </c>
      <c r="E27" s="103" t="s">
        <v>5147</v>
      </c>
      <c r="F27" s="103" t="s">
        <v>65</v>
      </c>
      <c r="G27" s="109"/>
      <c r="H27" s="103" t="s">
        <v>63</v>
      </c>
      <c r="I27" s="103"/>
      <c r="J27" s="103"/>
      <c r="K27" s="103"/>
      <c r="L27" s="103" t="s">
        <v>2281</v>
      </c>
      <c r="M27" s="103" t="s">
        <v>2281</v>
      </c>
      <c r="N27" s="103" t="s">
        <v>62</v>
      </c>
      <c r="O27" s="103" t="s">
        <v>62</v>
      </c>
      <c r="P27" s="103" t="s">
        <v>101</v>
      </c>
      <c r="Q27" s="103"/>
      <c r="R27" s="103" t="s">
        <v>2282</v>
      </c>
      <c r="S27" s="110">
        <f>COUNTIF(study_tools!B:B,A27)</f>
        <v>5</v>
      </c>
      <c r="T27" s="103" t="s">
        <v>5217</v>
      </c>
      <c r="U27" s="110"/>
      <c r="V27" s="103"/>
      <c r="W27" s="102"/>
      <c r="X27" s="102"/>
      <c r="Y27" s="102"/>
      <c r="AA27" s="102"/>
      <c r="AB27" s="102"/>
      <c r="AC27" s="102"/>
    </row>
    <row r="28" spans="1:29" ht="16">
      <c r="A28" s="108" t="s">
        <v>2130</v>
      </c>
      <c r="B28" s="103" t="s">
        <v>5148</v>
      </c>
      <c r="C28" s="103" t="s">
        <v>2129</v>
      </c>
      <c r="D28" s="103" t="s">
        <v>366</v>
      </c>
      <c r="E28" s="103" t="s">
        <v>5149</v>
      </c>
      <c r="F28" s="103" t="s">
        <v>65</v>
      </c>
      <c r="G28" s="109"/>
      <c r="H28" s="103" t="s">
        <v>63</v>
      </c>
      <c r="I28" s="103"/>
      <c r="J28" s="103"/>
      <c r="K28" s="103"/>
      <c r="L28" s="103" t="s">
        <v>2281</v>
      </c>
      <c r="M28" s="103" t="s">
        <v>2281</v>
      </c>
      <c r="N28" s="103" t="s">
        <v>62</v>
      </c>
      <c r="O28" s="103" t="s">
        <v>62</v>
      </c>
      <c r="P28" s="103" t="s">
        <v>101</v>
      </c>
      <c r="Q28" s="103"/>
      <c r="R28" s="103" t="s">
        <v>2282</v>
      </c>
      <c r="S28" s="110">
        <f>COUNTIF(study_tools!B:B,A28)</f>
        <v>1</v>
      </c>
      <c r="T28" s="103" t="s">
        <v>5217</v>
      </c>
      <c r="U28" s="110"/>
      <c r="V28" s="103"/>
      <c r="W28" s="102"/>
      <c r="X28" s="102"/>
      <c r="Y28" s="102"/>
      <c r="AA28" s="102"/>
      <c r="AB28" s="102"/>
      <c r="AC28" s="102"/>
    </row>
    <row r="29" spans="1:29" ht="16">
      <c r="A29" s="108" t="s">
        <v>4583</v>
      </c>
      <c r="B29" s="103" t="s">
        <v>4583</v>
      </c>
      <c r="C29" s="103" t="s">
        <v>2113</v>
      </c>
      <c r="D29" s="103" t="s">
        <v>366</v>
      </c>
      <c r="E29" s="103" t="s">
        <v>5150</v>
      </c>
      <c r="F29" s="103" t="s">
        <v>28</v>
      </c>
      <c r="G29" s="109">
        <v>0</v>
      </c>
      <c r="H29" s="103" t="s">
        <v>62</v>
      </c>
      <c r="I29" s="103"/>
      <c r="J29" s="103"/>
      <c r="K29" s="103"/>
      <c r="L29" s="103" t="s">
        <v>2281</v>
      </c>
      <c r="M29" s="103" t="s">
        <v>2281</v>
      </c>
      <c r="N29" s="103" t="s">
        <v>62</v>
      </c>
      <c r="O29" s="103" t="s">
        <v>62</v>
      </c>
      <c r="P29" s="103" t="s">
        <v>2305</v>
      </c>
      <c r="Q29" s="103"/>
      <c r="R29" s="103" t="s">
        <v>2287</v>
      </c>
      <c r="S29" s="110">
        <f>COUNTIF(study_tools!B:B,A29)</f>
        <v>2</v>
      </c>
      <c r="T29" s="103" t="s">
        <v>5218</v>
      </c>
      <c r="U29" s="110"/>
      <c r="V29" s="103"/>
      <c r="W29" s="102"/>
      <c r="X29" s="102"/>
      <c r="Y29" s="102"/>
      <c r="AA29" s="102"/>
      <c r="AB29" s="102"/>
      <c r="AC29" s="102"/>
    </row>
    <row r="30" spans="1:29" ht="16">
      <c r="A30" s="108" t="s">
        <v>4582</v>
      </c>
      <c r="B30" s="103" t="s">
        <v>4582</v>
      </c>
      <c r="C30" s="103" t="s">
        <v>2113</v>
      </c>
      <c r="D30" s="103" t="s">
        <v>272</v>
      </c>
      <c r="E30" s="103" t="s">
        <v>5151</v>
      </c>
      <c r="F30" s="103" t="s">
        <v>65</v>
      </c>
      <c r="G30" s="109"/>
      <c r="H30" s="103" t="s">
        <v>63</v>
      </c>
      <c r="I30" s="103"/>
      <c r="J30" s="103"/>
      <c r="K30" s="103"/>
      <c r="L30" s="103" t="s">
        <v>2280</v>
      </c>
      <c r="M30" s="103" t="s">
        <v>2281</v>
      </c>
      <c r="N30" s="103" t="s">
        <v>62</v>
      </c>
      <c r="O30" s="103" t="s">
        <v>62</v>
      </c>
      <c r="P30" s="103" t="s">
        <v>101</v>
      </c>
      <c r="Q30" s="103"/>
      <c r="R30" s="103" t="s">
        <v>2282</v>
      </c>
      <c r="S30" s="110">
        <f>COUNTIF(study_tools!B:B,A30)</f>
        <v>2</v>
      </c>
      <c r="T30" s="103" t="s">
        <v>5218</v>
      </c>
      <c r="U30" s="110"/>
      <c r="V30" s="103"/>
      <c r="W30" s="102"/>
      <c r="X30" s="102"/>
      <c r="Y30" s="102"/>
      <c r="AA30" s="102"/>
      <c r="AB30" s="102"/>
      <c r="AC30" s="102"/>
    </row>
    <row r="31" spans="1:29" ht="16">
      <c r="A31" s="108" t="s">
        <v>4581</v>
      </c>
      <c r="B31" s="103" t="s">
        <v>5152</v>
      </c>
      <c r="C31" s="103" t="s">
        <v>431</v>
      </c>
      <c r="D31" s="103" t="s">
        <v>366</v>
      </c>
      <c r="E31" s="103" t="s">
        <v>5153</v>
      </c>
      <c r="F31" s="103" t="s">
        <v>65</v>
      </c>
      <c r="G31" s="109"/>
      <c r="H31" s="103" t="s">
        <v>63</v>
      </c>
      <c r="I31" s="103"/>
      <c r="J31" s="103"/>
      <c r="K31" s="103"/>
      <c r="L31" s="103" t="s">
        <v>2281</v>
      </c>
      <c r="M31" s="103" t="s">
        <v>2281</v>
      </c>
      <c r="N31" s="103" t="s">
        <v>62</v>
      </c>
      <c r="O31" s="103" t="s">
        <v>62</v>
      </c>
      <c r="P31" s="103" t="s">
        <v>2305</v>
      </c>
      <c r="Q31" s="103"/>
      <c r="R31" s="103" t="s">
        <v>2282</v>
      </c>
      <c r="S31" s="110">
        <f>COUNTIF(study_tools!B:B,A31)</f>
        <v>6</v>
      </c>
      <c r="T31" s="103" t="s">
        <v>5218</v>
      </c>
      <c r="U31" s="110"/>
      <c r="V31" s="103"/>
      <c r="W31" s="102"/>
      <c r="X31" s="102"/>
      <c r="Y31" s="102"/>
      <c r="AA31" s="102"/>
      <c r="AB31" s="102"/>
      <c r="AC31" s="102"/>
    </row>
    <row r="32" spans="1:29" ht="32">
      <c r="A32" s="108" t="s">
        <v>802</v>
      </c>
      <c r="B32" s="103" t="s">
        <v>5154</v>
      </c>
      <c r="C32" s="103" t="s">
        <v>2127</v>
      </c>
      <c r="D32" s="103" t="s">
        <v>2204</v>
      </c>
      <c r="E32" s="103" t="s">
        <v>5155</v>
      </c>
      <c r="F32" s="103" t="s">
        <v>2279</v>
      </c>
      <c r="G32" s="109"/>
      <c r="H32" s="103" t="s">
        <v>63</v>
      </c>
      <c r="I32" s="103"/>
      <c r="J32" s="103"/>
      <c r="K32" s="103"/>
      <c r="L32" s="103" t="s">
        <v>2280</v>
      </c>
      <c r="M32" s="103" t="s">
        <v>2280</v>
      </c>
      <c r="N32" s="103" t="s">
        <v>63</v>
      </c>
      <c r="O32" s="103" t="s">
        <v>63</v>
      </c>
      <c r="P32" s="103" t="s">
        <v>101</v>
      </c>
      <c r="Q32" s="103"/>
      <c r="R32" s="103" t="s">
        <v>2282</v>
      </c>
      <c r="S32" s="110">
        <f>COUNTIF(study_tools!B:B,A32)</f>
        <v>3</v>
      </c>
      <c r="T32" s="103" t="s">
        <v>5219</v>
      </c>
      <c r="U32" s="110"/>
      <c r="V32" s="103"/>
      <c r="W32" s="102"/>
      <c r="X32" s="102"/>
      <c r="Y32" s="102"/>
      <c r="AA32" s="102"/>
      <c r="AB32" s="102"/>
      <c r="AC32" s="102"/>
    </row>
    <row r="33" spans="1:29" ht="16">
      <c r="A33" s="108" t="s">
        <v>756</v>
      </c>
      <c r="B33" s="103" t="s">
        <v>5156</v>
      </c>
      <c r="C33" s="103" t="s">
        <v>2113</v>
      </c>
      <c r="D33" s="103" t="s">
        <v>105</v>
      </c>
      <c r="E33" s="103" t="s">
        <v>5157</v>
      </c>
      <c r="F33" s="103" t="s">
        <v>28</v>
      </c>
      <c r="G33" s="109">
        <v>0</v>
      </c>
      <c r="H33" s="103" t="s">
        <v>62</v>
      </c>
      <c r="I33" s="103"/>
      <c r="J33" s="103"/>
      <c r="K33" s="103"/>
      <c r="L33" s="103" t="s">
        <v>2280</v>
      </c>
      <c r="M33" s="103" t="s">
        <v>2280</v>
      </c>
      <c r="N33" s="103" t="s">
        <v>62</v>
      </c>
      <c r="O33" s="103" t="s">
        <v>62</v>
      </c>
      <c r="P33" s="103" t="s">
        <v>2286</v>
      </c>
      <c r="Q33" s="103"/>
      <c r="R33" s="103" t="s">
        <v>2287</v>
      </c>
      <c r="S33" s="110">
        <f>COUNTIF(study_tools!B:B,A33)</f>
        <v>9</v>
      </c>
      <c r="T33" s="103" t="s">
        <v>2319</v>
      </c>
      <c r="U33" s="110"/>
      <c r="V33" s="103"/>
      <c r="W33" s="102"/>
      <c r="X33" s="102"/>
      <c r="Y33" s="102"/>
      <c r="AA33" s="102"/>
      <c r="AB33" s="102"/>
      <c r="AC33" s="102"/>
    </row>
    <row r="34" spans="1:29" ht="32">
      <c r="A34" s="108" t="s">
        <v>1428</v>
      </c>
      <c r="B34" s="103" t="s">
        <v>5158</v>
      </c>
      <c r="C34" s="103" t="s">
        <v>2109</v>
      </c>
      <c r="D34" s="103" t="s">
        <v>105</v>
      </c>
      <c r="E34" s="103" t="s">
        <v>5157</v>
      </c>
      <c r="F34" s="103" t="s">
        <v>28</v>
      </c>
      <c r="G34" s="109">
        <v>0</v>
      </c>
      <c r="H34" s="103" t="s">
        <v>62</v>
      </c>
      <c r="I34" s="103"/>
      <c r="J34" s="103"/>
      <c r="K34" s="103"/>
      <c r="L34" s="103" t="s">
        <v>2281</v>
      </c>
      <c r="M34" s="103" t="s">
        <v>2280</v>
      </c>
      <c r="N34" s="103" t="s">
        <v>63</v>
      </c>
      <c r="O34" s="103" t="s">
        <v>62</v>
      </c>
      <c r="P34" s="103" t="s">
        <v>2286</v>
      </c>
      <c r="Q34" s="103"/>
      <c r="R34" s="103" t="s">
        <v>2287</v>
      </c>
      <c r="S34" s="110">
        <f>COUNTIF(study_tools!B:B,A34)</f>
        <v>3</v>
      </c>
      <c r="T34" s="103" t="s">
        <v>5210</v>
      </c>
      <c r="U34" s="110"/>
      <c r="V34" s="103"/>
      <c r="W34" s="102"/>
      <c r="X34" s="102"/>
      <c r="Y34" s="102"/>
      <c r="AA34" s="102"/>
      <c r="AB34" s="102"/>
      <c r="AC34" s="102"/>
    </row>
    <row r="35" spans="1:29" ht="16">
      <c r="A35" s="108" t="s">
        <v>2136</v>
      </c>
      <c r="B35" s="103" t="s">
        <v>5159</v>
      </c>
      <c r="C35" s="103" t="s">
        <v>2109</v>
      </c>
      <c r="D35" s="103" t="s">
        <v>2289</v>
      </c>
      <c r="E35" s="103" t="s">
        <v>2327</v>
      </c>
      <c r="F35" s="103" t="s">
        <v>28</v>
      </c>
      <c r="G35" s="109">
        <v>0</v>
      </c>
      <c r="H35" s="103" t="s">
        <v>62</v>
      </c>
      <c r="I35" s="103"/>
      <c r="J35" s="103"/>
      <c r="K35" s="103"/>
      <c r="L35" s="103" t="s">
        <v>2330</v>
      </c>
      <c r="M35" s="103" t="s">
        <v>2281</v>
      </c>
      <c r="N35" s="103" t="s">
        <v>63</v>
      </c>
      <c r="O35" s="103" t="s">
        <v>63</v>
      </c>
      <c r="P35" s="103" t="s">
        <v>101</v>
      </c>
      <c r="Q35" s="103"/>
      <c r="R35" s="103" t="s">
        <v>2287</v>
      </c>
      <c r="S35" s="110">
        <f>COUNTIF(study_tools!B:B,A35)</f>
        <v>10</v>
      </c>
      <c r="T35" s="103" t="s">
        <v>5220</v>
      </c>
      <c r="U35" s="110"/>
      <c r="V35" s="103"/>
      <c r="W35" s="102"/>
      <c r="X35" s="102"/>
      <c r="Y35" s="102"/>
      <c r="AA35" s="102"/>
      <c r="AB35" s="102"/>
      <c r="AC35" s="102"/>
    </row>
    <row r="36" spans="1:29" ht="16">
      <c r="A36" s="108" t="s">
        <v>2137</v>
      </c>
      <c r="B36" s="103" t="s">
        <v>5160</v>
      </c>
      <c r="C36" s="103" t="s">
        <v>431</v>
      </c>
      <c r="D36" s="103" t="s">
        <v>366</v>
      </c>
      <c r="E36" s="103" t="s">
        <v>2314</v>
      </c>
      <c r="F36" s="103" t="s">
        <v>28</v>
      </c>
      <c r="G36" s="109">
        <v>0</v>
      </c>
      <c r="H36" s="103" t="s">
        <v>62</v>
      </c>
      <c r="I36" s="103"/>
      <c r="J36" s="103"/>
      <c r="K36" s="103"/>
      <c r="L36" s="103" t="s">
        <v>2330</v>
      </c>
      <c r="M36" s="103" t="s">
        <v>2281</v>
      </c>
      <c r="N36" s="103" t="s">
        <v>63</v>
      </c>
      <c r="O36" s="103" t="s">
        <v>63</v>
      </c>
      <c r="P36" s="103" t="s">
        <v>101</v>
      </c>
      <c r="Q36" s="103"/>
      <c r="R36" s="103" t="s">
        <v>2287</v>
      </c>
      <c r="S36" s="110">
        <f>COUNTIF(study_tools!B:B,A36)</f>
        <v>2</v>
      </c>
      <c r="T36" s="103" t="s">
        <v>5221</v>
      </c>
      <c r="U36" s="110"/>
      <c r="V36" s="103"/>
      <c r="W36" s="102"/>
      <c r="X36" s="102"/>
      <c r="Y36" s="102"/>
      <c r="AA36" s="102"/>
      <c r="AB36" s="102"/>
      <c r="AC36" s="102"/>
    </row>
    <row r="37" spans="1:29" ht="16">
      <c r="A37" s="108" t="s">
        <v>1630</v>
      </c>
      <c r="B37" s="103" t="s">
        <v>5161</v>
      </c>
      <c r="C37" s="103" t="s">
        <v>2109</v>
      </c>
      <c r="D37" s="103" t="s">
        <v>2303</v>
      </c>
      <c r="E37" s="103" t="s">
        <v>5162</v>
      </c>
      <c r="F37" s="103" t="s">
        <v>65</v>
      </c>
      <c r="G37" s="109"/>
      <c r="H37" s="103" t="s">
        <v>63</v>
      </c>
      <c r="I37" s="103"/>
      <c r="J37" s="103"/>
      <c r="K37" s="103"/>
      <c r="L37" s="103" t="s">
        <v>2280</v>
      </c>
      <c r="M37" s="103" t="s">
        <v>2281</v>
      </c>
      <c r="N37" s="103" t="s">
        <v>62</v>
      </c>
      <c r="O37" s="103" t="s">
        <v>62</v>
      </c>
      <c r="P37" s="103" t="s">
        <v>101</v>
      </c>
      <c r="Q37" s="103"/>
      <c r="R37" s="103" t="s">
        <v>2282</v>
      </c>
      <c r="S37" s="110">
        <f>COUNTIF(study_tools!B:B,A37)</f>
        <v>6</v>
      </c>
      <c r="T37" s="103" t="s">
        <v>5220</v>
      </c>
      <c r="U37" s="110"/>
      <c r="V37" s="103"/>
      <c r="W37" s="102"/>
      <c r="X37" s="102"/>
      <c r="Y37" s="102"/>
      <c r="AA37" s="102"/>
      <c r="AB37" s="102"/>
      <c r="AC37" s="102"/>
    </row>
    <row r="38" spans="1:29" ht="16">
      <c r="A38" s="108" t="s">
        <v>5163</v>
      </c>
      <c r="B38" s="103" t="s">
        <v>5163</v>
      </c>
      <c r="C38" s="103" t="s">
        <v>2109</v>
      </c>
      <c r="D38" s="103" t="s">
        <v>2852</v>
      </c>
      <c r="E38" s="103" t="s">
        <v>5164</v>
      </c>
      <c r="F38" s="103" t="s">
        <v>65</v>
      </c>
      <c r="G38" s="109"/>
      <c r="H38" s="103" t="s">
        <v>63</v>
      </c>
      <c r="I38" s="103"/>
      <c r="J38" s="103"/>
      <c r="K38" s="103"/>
      <c r="L38" s="103" t="s">
        <v>2330</v>
      </c>
      <c r="M38" s="103" t="s">
        <v>2281</v>
      </c>
      <c r="N38" s="103" t="s">
        <v>62</v>
      </c>
      <c r="O38" s="103" t="s">
        <v>63</v>
      </c>
      <c r="P38" s="103" t="s">
        <v>101</v>
      </c>
      <c r="Q38" s="103"/>
      <c r="R38" s="103" t="s">
        <v>2287</v>
      </c>
      <c r="S38" s="110">
        <f>COUNTIF(study_tools!B:B,A38)</f>
        <v>3</v>
      </c>
      <c r="T38" s="103" t="s">
        <v>5220</v>
      </c>
      <c r="U38" s="110"/>
      <c r="V38" s="103"/>
      <c r="W38" s="102"/>
      <c r="X38" s="102"/>
      <c r="Y38" s="102"/>
      <c r="AA38" s="102"/>
      <c r="AB38" s="102"/>
      <c r="AC38" s="102"/>
    </row>
    <row r="39" spans="1:29" ht="32">
      <c r="A39" s="108" t="s">
        <v>2026</v>
      </c>
      <c r="B39" s="103" t="s">
        <v>5165</v>
      </c>
      <c r="C39" s="103" t="s">
        <v>2121</v>
      </c>
      <c r="D39" s="103" t="s">
        <v>321</v>
      </c>
      <c r="E39" s="103" t="s">
        <v>5166</v>
      </c>
      <c r="F39" s="103" t="s">
        <v>28</v>
      </c>
      <c r="G39" s="109">
        <v>0</v>
      </c>
      <c r="H39" s="103" t="s">
        <v>62</v>
      </c>
      <c r="I39" s="103"/>
      <c r="J39" s="103"/>
      <c r="K39" s="103"/>
      <c r="L39" s="103" t="s">
        <v>2281</v>
      </c>
      <c r="M39" s="103" t="s">
        <v>2280</v>
      </c>
      <c r="N39" s="103" t="s">
        <v>63</v>
      </c>
      <c r="O39" s="103" t="s">
        <v>62</v>
      </c>
      <c r="P39" s="103" t="s">
        <v>2286</v>
      </c>
      <c r="Q39" s="103"/>
      <c r="R39" s="103" t="s">
        <v>2287</v>
      </c>
      <c r="S39" s="110">
        <f>COUNTIF(study_tools!B:B,A39)</f>
        <v>1</v>
      </c>
      <c r="T39" s="103" t="s">
        <v>5215</v>
      </c>
      <c r="U39" s="110"/>
      <c r="V39" s="103"/>
      <c r="W39" s="102"/>
      <c r="X39" s="102"/>
      <c r="Y39" s="102"/>
      <c r="AA39" s="102"/>
      <c r="AB39" s="102"/>
      <c r="AC39" s="102"/>
    </row>
    <row r="40" spans="1:29" ht="32">
      <c r="A40" s="108" t="s">
        <v>1410</v>
      </c>
      <c r="B40" s="103" t="s">
        <v>5167</v>
      </c>
      <c r="C40" s="103" t="s">
        <v>188</v>
      </c>
      <c r="D40" s="103" t="s">
        <v>2376</v>
      </c>
      <c r="E40" s="103" t="s">
        <v>2293</v>
      </c>
      <c r="F40" s="103" t="s">
        <v>2279</v>
      </c>
      <c r="G40" s="109">
        <v>0</v>
      </c>
      <c r="H40" s="103" t="s">
        <v>62</v>
      </c>
      <c r="I40" s="103"/>
      <c r="J40" s="103"/>
      <c r="K40" s="103"/>
      <c r="L40" s="103" t="s">
        <v>2280</v>
      </c>
      <c r="M40" s="103" t="s">
        <v>2280</v>
      </c>
      <c r="N40" s="103" t="s">
        <v>62</v>
      </c>
      <c r="O40" s="103" t="s">
        <v>63</v>
      </c>
      <c r="P40" s="103" t="s">
        <v>101</v>
      </c>
      <c r="Q40" s="103"/>
      <c r="R40" s="103" t="s">
        <v>2287</v>
      </c>
      <c r="S40" s="110">
        <f>COUNTIF(study_tools!B:B,A40)</f>
        <v>1</v>
      </c>
      <c r="T40" s="103" t="s">
        <v>5216</v>
      </c>
      <c r="U40" s="110"/>
      <c r="V40" s="103"/>
      <c r="W40" s="102"/>
      <c r="X40" s="102"/>
      <c r="Y40" s="102"/>
      <c r="AA40" s="102"/>
      <c r="AB40" s="102"/>
      <c r="AC40" s="102"/>
    </row>
    <row r="41" spans="1:29" ht="16">
      <c r="A41" s="108" t="s">
        <v>4190</v>
      </c>
      <c r="B41" s="103" t="s">
        <v>4190</v>
      </c>
      <c r="C41" s="103" t="s">
        <v>188</v>
      </c>
      <c r="D41" s="103" t="s">
        <v>837</v>
      </c>
      <c r="E41" s="103" t="s">
        <v>5168</v>
      </c>
      <c r="F41" s="103" t="s">
        <v>28</v>
      </c>
      <c r="G41" s="109">
        <v>0</v>
      </c>
      <c r="H41" s="103" t="s">
        <v>62</v>
      </c>
      <c r="I41" s="103"/>
      <c r="J41" s="103"/>
      <c r="K41" s="103"/>
      <c r="L41" s="103" t="s">
        <v>2330</v>
      </c>
      <c r="M41" s="103" t="s">
        <v>2280</v>
      </c>
      <c r="N41" s="103" t="s">
        <v>62</v>
      </c>
      <c r="O41" s="103" t="s">
        <v>63</v>
      </c>
      <c r="P41" s="103" t="s">
        <v>101</v>
      </c>
      <c r="Q41" s="103"/>
      <c r="R41" s="103" t="s">
        <v>2282</v>
      </c>
      <c r="S41" s="110">
        <f>COUNTIF(study_tools!B:B,A41)</f>
        <v>1</v>
      </c>
      <c r="T41" s="103" t="s">
        <v>5216</v>
      </c>
      <c r="U41" s="110"/>
      <c r="V41" s="103"/>
      <c r="W41" s="102"/>
      <c r="X41" s="102"/>
      <c r="Y41" s="102"/>
      <c r="AA41" s="102"/>
      <c r="AB41" s="102"/>
      <c r="AC41" s="102"/>
    </row>
    <row r="42" spans="1:29" ht="16">
      <c r="A42" s="108" t="s">
        <v>2132</v>
      </c>
      <c r="B42" s="103" t="s">
        <v>2132</v>
      </c>
      <c r="C42" s="103" t="s">
        <v>431</v>
      </c>
      <c r="D42" s="103" t="s">
        <v>366</v>
      </c>
      <c r="E42" s="103" t="s">
        <v>5169</v>
      </c>
      <c r="F42" s="103" t="s">
        <v>65</v>
      </c>
      <c r="G42" s="109"/>
      <c r="H42" s="103" t="s">
        <v>63</v>
      </c>
      <c r="I42" s="103"/>
      <c r="J42" s="103"/>
      <c r="K42" s="103"/>
      <c r="L42" s="103" t="s">
        <v>2281</v>
      </c>
      <c r="M42" s="103" t="s">
        <v>2281</v>
      </c>
      <c r="N42" s="103" t="s">
        <v>62</v>
      </c>
      <c r="O42" s="103" t="s">
        <v>62</v>
      </c>
      <c r="P42" s="103" t="s">
        <v>101</v>
      </c>
      <c r="Q42" s="103"/>
      <c r="R42" s="103" t="s">
        <v>2282</v>
      </c>
      <c r="S42" s="110">
        <f>COUNTIF(study_tools!B:B,A42)</f>
        <v>2</v>
      </c>
      <c r="T42" s="103" t="s">
        <v>5140</v>
      </c>
      <c r="U42" s="110"/>
      <c r="V42" s="103"/>
      <c r="W42" s="102"/>
      <c r="X42" s="102"/>
      <c r="Y42" s="102"/>
      <c r="AA42" s="102"/>
      <c r="AB42" s="102"/>
      <c r="AC42" s="102"/>
    </row>
    <row r="43" spans="1:29" ht="16">
      <c r="A43" s="108" t="s">
        <v>2135</v>
      </c>
      <c r="B43" s="103" t="s">
        <v>5170</v>
      </c>
      <c r="C43" s="103" t="s">
        <v>201</v>
      </c>
      <c r="D43" s="103" t="s">
        <v>366</v>
      </c>
      <c r="E43" s="103" t="s">
        <v>5171</v>
      </c>
      <c r="F43" s="103" t="s">
        <v>28</v>
      </c>
      <c r="G43" s="109">
        <v>0</v>
      </c>
      <c r="H43" s="103" t="s">
        <v>62</v>
      </c>
      <c r="I43" s="103"/>
      <c r="J43" s="103"/>
      <c r="K43" s="103"/>
      <c r="L43" s="103" t="s">
        <v>2281</v>
      </c>
      <c r="M43" s="103" t="s">
        <v>2281</v>
      </c>
      <c r="N43" s="103" t="s">
        <v>62</v>
      </c>
      <c r="O43" s="103" t="s">
        <v>62</v>
      </c>
      <c r="P43" s="103" t="s">
        <v>2305</v>
      </c>
      <c r="Q43" s="103"/>
      <c r="R43" s="103" t="s">
        <v>2282</v>
      </c>
      <c r="S43" s="110">
        <f>COUNTIF(study_tools!B:B,A43)</f>
        <v>2</v>
      </c>
      <c r="T43" s="103" t="s">
        <v>5214</v>
      </c>
      <c r="U43" s="110"/>
      <c r="V43" s="103"/>
      <c r="W43" s="102"/>
      <c r="X43" s="102"/>
      <c r="Y43" s="102"/>
      <c r="AA43" s="102"/>
      <c r="AB43" s="102"/>
      <c r="AC43" s="102"/>
    </row>
    <row r="44" spans="1:29" ht="32">
      <c r="A44" s="111" t="s">
        <v>1778</v>
      </c>
      <c r="B44" s="104" t="s">
        <v>5172</v>
      </c>
      <c r="C44" s="104" t="s">
        <v>201</v>
      </c>
      <c r="D44" s="104" t="s">
        <v>366</v>
      </c>
      <c r="E44" s="104" t="s">
        <v>5173</v>
      </c>
      <c r="F44" s="104" t="s">
        <v>28</v>
      </c>
      <c r="G44" s="112">
        <v>0</v>
      </c>
      <c r="H44" s="104" t="s">
        <v>62</v>
      </c>
      <c r="I44" s="104"/>
      <c r="J44" s="104"/>
      <c r="K44" s="104"/>
      <c r="L44" s="104" t="s">
        <v>2280</v>
      </c>
      <c r="M44" s="104" t="s">
        <v>2281</v>
      </c>
      <c r="N44" s="104" t="s">
        <v>62</v>
      </c>
      <c r="O44" s="104" t="s">
        <v>62</v>
      </c>
      <c r="P44" s="104" t="s">
        <v>101</v>
      </c>
      <c r="Q44" s="104"/>
      <c r="R44" s="104" t="s">
        <v>2282</v>
      </c>
      <c r="S44" s="110">
        <f>COUNTIF(study_tools!B:B,A44)</f>
        <v>1</v>
      </c>
      <c r="T44" s="104" t="s">
        <v>5214</v>
      </c>
      <c r="U44" s="113"/>
      <c r="V44" s="104"/>
      <c r="W44" s="102"/>
      <c r="X44" s="102"/>
      <c r="Y44" s="102"/>
      <c r="AA44" s="102"/>
      <c r="AB44" s="102"/>
      <c r="AC44" s="102"/>
    </row>
    <row r="45" spans="1:29" ht="16">
      <c r="A45" s="108" t="s">
        <v>2115</v>
      </c>
      <c r="B45" s="103" t="s">
        <v>5174</v>
      </c>
      <c r="C45" s="103" t="s">
        <v>2116</v>
      </c>
      <c r="D45" s="103" t="s">
        <v>2289</v>
      </c>
      <c r="E45" s="103" t="s">
        <v>2327</v>
      </c>
      <c r="F45" s="103" t="s">
        <v>28</v>
      </c>
      <c r="G45" s="109">
        <v>0</v>
      </c>
      <c r="H45" s="103" t="s">
        <v>62</v>
      </c>
      <c r="I45" s="103"/>
      <c r="J45" s="103"/>
      <c r="K45" s="103"/>
      <c r="L45" s="103" t="s">
        <v>2281</v>
      </c>
      <c r="M45" s="103" t="s">
        <v>2280</v>
      </c>
      <c r="N45" s="103" t="s">
        <v>63</v>
      </c>
      <c r="O45" s="103" t="s">
        <v>62</v>
      </c>
      <c r="P45" s="103" t="s">
        <v>2286</v>
      </c>
      <c r="Q45" s="103"/>
      <c r="R45" s="103" t="s">
        <v>2287</v>
      </c>
      <c r="S45" s="110">
        <f>COUNTIF(study_tools!B:B,A45)</f>
        <v>1</v>
      </c>
      <c r="T45" s="103" t="s">
        <v>5214</v>
      </c>
      <c r="U45" s="110"/>
      <c r="V45" s="103"/>
      <c r="W45" s="102"/>
      <c r="X45" s="102"/>
      <c r="Y45" s="102"/>
      <c r="AA45" s="102"/>
      <c r="AB45" s="102"/>
      <c r="AC45" s="102"/>
    </row>
    <row r="46" spans="1:29" ht="16">
      <c r="A46" s="108" t="s">
        <v>2139</v>
      </c>
      <c r="B46" s="103" t="s">
        <v>5175</v>
      </c>
      <c r="C46" s="103" t="s">
        <v>2121</v>
      </c>
      <c r="D46" s="103" t="s">
        <v>321</v>
      </c>
      <c r="E46" s="103" t="s">
        <v>5166</v>
      </c>
      <c r="F46" s="103" t="s">
        <v>2279</v>
      </c>
      <c r="G46" s="109">
        <v>0</v>
      </c>
      <c r="H46" s="103" t="s">
        <v>62</v>
      </c>
      <c r="I46" s="103"/>
      <c r="J46" s="103"/>
      <c r="K46" s="103"/>
      <c r="L46" s="103" t="s">
        <v>2280</v>
      </c>
      <c r="M46" s="103" t="s">
        <v>2280</v>
      </c>
      <c r="N46" s="103" t="s">
        <v>62</v>
      </c>
      <c r="O46" s="103" t="s">
        <v>63</v>
      </c>
      <c r="P46" s="103" t="s">
        <v>101</v>
      </c>
      <c r="Q46" s="103"/>
      <c r="R46" s="103" t="s">
        <v>2282</v>
      </c>
      <c r="S46" s="110">
        <f>COUNTIF(study_tools!B:B,A46)</f>
        <v>3</v>
      </c>
      <c r="T46" s="103" t="s">
        <v>5140</v>
      </c>
      <c r="U46" s="110"/>
      <c r="V46" s="103"/>
      <c r="W46" s="102"/>
      <c r="X46" s="102"/>
      <c r="Y46" s="102"/>
      <c r="AA46" s="102"/>
      <c r="AB46" s="102"/>
      <c r="AC46" s="102"/>
    </row>
    <row r="47" spans="1:29" ht="32">
      <c r="A47" s="108" t="s">
        <v>2133</v>
      </c>
      <c r="B47" s="103" t="s">
        <v>5176</v>
      </c>
      <c r="C47" s="103" t="s">
        <v>201</v>
      </c>
      <c r="D47" s="103" t="s">
        <v>465</v>
      </c>
      <c r="E47" s="103" t="s">
        <v>2301</v>
      </c>
      <c r="F47" s="103" t="s">
        <v>28</v>
      </c>
      <c r="G47" s="109">
        <v>0</v>
      </c>
      <c r="H47" s="103" t="s">
        <v>62</v>
      </c>
      <c r="I47" s="103"/>
      <c r="J47" s="103"/>
      <c r="K47" s="103"/>
      <c r="L47" s="103" t="s">
        <v>2281</v>
      </c>
      <c r="M47" s="103" t="s">
        <v>2280</v>
      </c>
      <c r="N47" s="103" t="s">
        <v>63</v>
      </c>
      <c r="O47" s="103" t="s">
        <v>62</v>
      </c>
      <c r="P47" s="103" t="s">
        <v>2286</v>
      </c>
      <c r="Q47" s="103"/>
      <c r="R47" s="103" t="s">
        <v>2287</v>
      </c>
      <c r="S47" s="110">
        <f>COUNTIF(study_tools!B:B,A47)</f>
        <v>1</v>
      </c>
      <c r="T47" s="103" t="s">
        <v>5222</v>
      </c>
      <c r="U47" s="110"/>
      <c r="V47" s="103"/>
      <c r="W47" s="102"/>
      <c r="X47" s="102"/>
      <c r="Y47" s="102"/>
      <c r="AA47" s="102"/>
      <c r="AB47" s="102"/>
      <c r="AC47" s="102"/>
    </row>
    <row r="48" spans="1:29" ht="16">
      <c r="A48" s="108" t="s">
        <v>2134</v>
      </c>
      <c r="B48" s="103" t="s">
        <v>5177</v>
      </c>
      <c r="C48" s="103" t="s">
        <v>201</v>
      </c>
      <c r="D48" s="103" t="s">
        <v>465</v>
      </c>
      <c r="E48" s="103" t="s">
        <v>2301</v>
      </c>
      <c r="F48" s="103" t="s">
        <v>28</v>
      </c>
      <c r="G48" s="109">
        <v>0</v>
      </c>
      <c r="H48" s="103" t="s">
        <v>62</v>
      </c>
      <c r="I48" s="103"/>
      <c r="J48" s="103"/>
      <c r="K48" s="103"/>
      <c r="L48" s="103" t="s">
        <v>2281</v>
      </c>
      <c r="M48" s="103" t="s">
        <v>2330</v>
      </c>
      <c r="N48" s="103" t="s">
        <v>63</v>
      </c>
      <c r="O48" s="103" t="s">
        <v>62</v>
      </c>
      <c r="P48" s="103" t="s">
        <v>2286</v>
      </c>
      <c r="Q48" s="103"/>
      <c r="R48" s="103" t="s">
        <v>2287</v>
      </c>
      <c r="S48" s="110">
        <f>COUNTIF(study_tools!B:B,A48)</f>
        <v>1</v>
      </c>
      <c r="T48" s="103" t="s">
        <v>5214</v>
      </c>
      <c r="U48" s="110"/>
      <c r="V48" s="103"/>
      <c r="W48" s="102"/>
      <c r="X48" s="102"/>
      <c r="Y48" s="102"/>
      <c r="AA48" s="102"/>
      <c r="AB48" s="102"/>
      <c r="AC48" s="102"/>
    </row>
    <row r="49" spans="1:29" ht="16">
      <c r="A49" s="108" t="s">
        <v>2138</v>
      </c>
      <c r="B49" s="103" t="s">
        <v>1664</v>
      </c>
      <c r="C49" s="103" t="s">
        <v>2107</v>
      </c>
      <c r="D49" s="103" t="s">
        <v>528</v>
      </c>
      <c r="E49" s="103" t="s">
        <v>1672</v>
      </c>
      <c r="F49" s="103" t="s">
        <v>65</v>
      </c>
      <c r="G49" s="109"/>
      <c r="H49" s="103" t="s">
        <v>63</v>
      </c>
      <c r="I49" s="103"/>
      <c r="J49" s="103"/>
      <c r="K49" s="103"/>
      <c r="L49" s="103" t="s">
        <v>2281</v>
      </c>
      <c r="M49" s="103" t="s">
        <v>2330</v>
      </c>
      <c r="N49" s="103" t="s">
        <v>63</v>
      </c>
      <c r="O49" s="103" t="s">
        <v>63</v>
      </c>
      <c r="P49" s="103" t="s">
        <v>2286</v>
      </c>
      <c r="Q49" s="103"/>
      <c r="R49" s="103"/>
      <c r="S49" s="110">
        <f>COUNTIF(study_tools!B:B,A49)</f>
        <v>6</v>
      </c>
      <c r="T49" s="103" t="s">
        <v>2294</v>
      </c>
      <c r="U49" s="110"/>
      <c r="V49" s="103"/>
      <c r="W49" s="102"/>
      <c r="X49" s="102"/>
      <c r="Y49" s="102"/>
      <c r="AA49" s="102"/>
      <c r="AB49" s="102"/>
      <c r="AC49" s="102"/>
    </row>
    <row r="50" spans="1:29" ht="16">
      <c r="A50" s="108" t="s">
        <v>5178</v>
      </c>
      <c r="B50" s="103" t="s">
        <v>5178</v>
      </c>
      <c r="C50" s="103" t="s">
        <v>2109</v>
      </c>
      <c r="D50" s="103" t="s">
        <v>465</v>
      </c>
      <c r="E50" s="103" t="s">
        <v>5179</v>
      </c>
      <c r="F50" s="103" t="s">
        <v>28</v>
      </c>
      <c r="G50" s="109">
        <v>0</v>
      </c>
      <c r="H50" s="103" t="s">
        <v>62</v>
      </c>
      <c r="I50" s="103"/>
      <c r="J50" s="103"/>
      <c r="K50" s="103"/>
      <c r="L50" s="103" t="s">
        <v>2281</v>
      </c>
      <c r="M50" s="103" t="s">
        <v>2280</v>
      </c>
      <c r="N50" s="103" t="s">
        <v>63</v>
      </c>
      <c r="O50" s="103" t="s">
        <v>62</v>
      </c>
      <c r="P50" s="103" t="s">
        <v>2286</v>
      </c>
      <c r="Q50" s="103"/>
      <c r="R50" s="103" t="s">
        <v>2287</v>
      </c>
      <c r="S50" s="110">
        <f>COUNTIF(study_tools!B:B,A50)</f>
        <v>2</v>
      </c>
      <c r="T50" s="103" t="s">
        <v>5223</v>
      </c>
      <c r="U50" s="110"/>
      <c r="V50" s="103"/>
      <c r="W50" s="102"/>
      <c r="X50" s="102"/>
      <c r="Y50" s="102"/>
      <c r="AA50" s="102"/>
      <c r="AB50" s="102"/>
      <c r="AC50" s="102"/>
    </row>
    <row r="51" spans="1:29" ht="16">
      <c r="A51" s="108" t="s">
        <v>2122</v>
      </c>
      <c r="B51" s="103"/>
      <c r="C51" s="103"/>
      <c r="D51" s="103"/>
      <c r="E51" s="103"/>
      <c r="F51" s="103"/>
      <c r="G51" s="109"/>
      <c r="H51" s="103"/>
      <c r="I51" s="103"/>
      <c r="J51" s="103"/>
      <c r="K51" s="103"/>
      <c r="L51" s="103"/>
      <c r="M51" s="103"/>
      <c r="N51" s="103"/>
      <c r="O51" s="103"/>
      <c r="P51" s="103"/>
      <c r="Q51" s="103"/>
      <c r="R51" s="103"/>
      <c r="S51" s="110">
        <f>COUNTIF(study_tools!B:B,A51)</f>
        <v>2</v>
      </c>
      <c r="T51" s="103"/>
      <c r="U51" s="110"/>
      <c r="V51" s="103"/>
      <c r="W51" s="102"/>
      <c r="X51" s="102"/>
      <c r="Y51" s="102"/>
      <c r="AA51" s="102"/>
      <c r="AB51" s="102"/>
      <c r="AC51" s="102"/>
    </row>
    <row r="52" spans="1:29" ht="16">
      <c r="A52" s="108" t="s">
        <v>4231</v>
      </c>
      <c r="B52" s="103"/>
      <c r="C52" s="103" t="s">
        <v>2107</v>
      </c>
      <c r="D52" s="103"/>
      <c r="E52" s="103"/>
      <c r="F52" s="103"/>
      <c r="G52" s="109"/>
      <c r="H52" s="103"/>
      <c r="I52" s="103"/>
      <c r="J52" s="103"/>
      <c r="K52" s="103"/>
      <c r="L52" s="103"/>
      <c r="M52" s="103"/>
      <c r="N52" s="103"/>
      <c r="O52" s="103"/>
      <c r="P52" s="103"/>
      <c r="Q52" s="103"/>
      <c r="R52" s="103"/>
      <c r="S52" s="110">
        <f>COUNTIF(study_tools!B:B,A52)</f>
        <v>1</v>
      </c>
      <c r="T52" s="103" t="s">
        <v>2283</v>
      </c>
      <c r="U52" s="110"/>
      <c r="V52" s="103"/>
      <c r="W52" s="102"/>
      <c r="X52" s="102"/>
      <c r="Y52" s="102"/>
      <c r="AA52" s="102"/>
      <c r="AB52" s="102"/>
      <c r="AC52" s="102"/>
    </row>
    <row r="53" spans="1:29" ht="16">
      <c r="A53" s="108" t="s">
        <v>4585</v>
      </c>
      <c r="B53" s="103"/>
      <c r="C53" s="103" t="s">
        <v>2127</v>
      </c>
      <c r="D53" s="103"/>
      <c r="E53" s="103"/>
      <c r="F53" s="103"/>
      <c r="G53" s="109"/>
      <c r="H53" s="103"/>
      <c r="I53" s="103"/>
      <c r="J53" s="103"/>
      <c r="K53" s="103"/>
      <c r="L53" s="103"/>
      <c r="M53" s="103"/>
      <c r="N53" s="103"/>
      <c r="O53" s="103"/>
      <c r="P53" s="103"/>
      <c r="Q53" s="103"/>
      <c r="R53" s="103"/>
      <c r="S53" s="110">
        <f>COUNTIF(study_tools!B:B,A53)</f>
        <v>2</v>
      </c>
      <c r="T53" s="103" t="s">
        <v>5219</v>
      </c>
      <c r="U53" s="110"/>
      <c r="V53" s="103"/>
      <c r="W53" s="102"/>
      <c r="X53" s="102"/>
      <c r="Y53" s="102"/>
      <c r="AA53" s="102"/>
      <c r="AB53" s="102"/>
      <c r="AC53" s="102"/>
    </row>
    <row r="54" spans="1:29" ht="16">
      <c r="A54" s="108" t="s">
        <v>4584</v>
      </c>
      <c r="B54" s="103"/>
      <c r="C54" s="103" t="s">
        <v>2109</v>
      </c>
      <c r="D54" s="103"/>
      <c r="E54" s="103"/>
      <c r="F54" s="103"/>
      <c r="G54" s="109"/>
      <c r="H54" s="103"/>
      <c r="I54" s="103"/>
      <c r="J54" s="103"/>
      <c r="K54" s="103"/>
      <c r="L54" s="103"/>
      <c r="M54" s="103"/>
      <c r="N54" s="103"/>
      <c r="O54" s="103"/>
      <c r="P54" s="103"/>
      <c r="Q54" s="103"/>
      <c r="R54" s="103"/>
      <c r="S54" s="110">
        <f>COUNTIF(study_tools!B:B,A54)</f>
        <v>1</v>
      </c>
      <c r="T54" s="103" t="s">
        <v>5224</v>
      </c>
      <c r="U54" s="110"/>
      <c r="V54" s="103"/>
      <c r="W54" s="102"/>
      <c r="X54" s="102"/>
      <c r="Y54" s="102"/>
      <c r="AA54" s="102"/>
      <c r="AB54" s="102"/>
      <c r="AC54" s="102"/>
    </row>
    <row r="55" spans="1:29" ht="16">
      <c r="A55" s="111" t="s">
        <v>2131</v>
      </c>
      <c r="B55" s="104" t="s">
        <v>5226</v>
      </c>
      <c r="C55" s="104" t="s">
        <v>2113</v>
      </c>
      <c r="D55" s="104"/>
      <c r="E55" s="104"/>
      <c r="F55" s="104"/>
      <c r="G55" s="112"/>
      <c r="H55" s="104"/>
      <c r="I55" s="104"/>
      <c r="J55" s="104"/>
      <c r="K55" s="104"/>
      <c r="L55" s="104"/>
      <c r="M55" s="104"/>
      <c r="N55" s="104"/>
      <c r="O55" s="104"/>
      <c r="P55" s="104"/>
      <c r="Q55" s="104"/>
      <c r="R55" s="104"/>
      <c r="S55" s="110">
        <f>COUNTIF(study_tools!B:B,A55)</f>
        <v>1</v>
      </c>
      <c r="T55" s="104"/>
      <c r="U55" s="113"/>
      <c r="V55" s="104"/>
      <c r="W55" s="102"/>
      <c r="X55" s="102"/>
      <c r="Y55" s="102"/>
      <c r="AA55" s="102"/>
      <c r="AB55" s="102"/>
      <c r="AC55" s="102"/>
    </row>
    <row r="56" spans="1:29" ht="16">
      <c r="A56" s="108" t="s">
        <v>5251</v>
      </c>
      <c r="B56" s="103" t="s">
        <v>10637</v>
      </c>
      <c r="C56" s="103" t="s">
        <v>2107</v>
      </c>
      <c r="D56" s="103" t="s">
        <v>321</v>
      </c>
      <c r="E56" s="103" t="s">
        <v>10638</v>
      </c>
      <c r="F56" s="103" t="s">
        <v>28</v>
      </c>
      <c r="G56" s="109"/>
      <c r="H56" s="103"/>
      <c r="I56" s="103"/>
      <c r="J56" s="103"/>
      <c r="K56" s="103"/>
      <c r="L56" s="103"/>
      <c r="M56" s="103"/>
      <c r="N56" s="103"/>
      <c r="O56" s="103"/>
      <c r="P56" s="103"/>
      <c r="Q56" s="103"/>
      <c r="R56" s="103"/>
      <c r="S56" s="110">
        <f>COUNTIF(study_tools!B:B,A56)</f>
        <v>1</v>
      </c>
      <c r="T56" s="103"/>
      <c r="U56" s="110"/>
      <c r="V56" s="103"/>
      <c r="W56" s="102"/>
      <c r="X56" s="102"/>
      <c r="Y56" s="102"/>
      <c r="AA56" s="102"/>
      <c r="AB56" s="102"/>
      <c r="AC56" s="102"/>
    </row>
    <row r="57" spans="1:29" ht="16">
      <c r="A57" s="108" t="s">
        <v>5243</v>
      </c>
      <c r="B57" s="103" t="s">
        <v>10639</v>
      </c>
      <c r="C57" s="103" t="s">
        <v>201</v>
      </c>
      <c r="D57" s="103" t="s">
        <v>105</v>
      </c>
      <c r="E57" s="103" t="s">
        <v>10640</v>
      </c>
      <c r="F57" s="103" t="s">
        <v>10641</v>
      </c>
      <c r="G57" s="109"/>
      <c r="H57" s="103"/>
      <c r="I57" s="103"/>
      <c r="J57" s="103"/>
      <c r="K57" s="103"/>
      <c r="L57" s="103"/>
      <c r="M57" s="103"/>
      <c r="N57" s="103"/>
      <c r="O57" s="103"/>
      <c r="P57" s="103"/>
      <c r="Q57" s="103"/>
      <c r="R57" s="103"/>
      <c r="S57" s="110">
        <f>COUNTIF(study_tools!B:B,A57)</f>
        <v>1</v>
      </c>
      <c r="T57" s="103"/>
      <c r="U57" s="110"/>
      <c r="V57" s="103"/>
      <c r="W57" s="102"/>
      <c r="X57" s="102"/>
      <c r="Y57" s="102"/>
      <c r="AA57" s="102"/>
      <c r="AB57" s="102"/>
      <c r="AC57" s="102"/>
    </row>
    <row r="58" spans="1:29" ht="16">
      <c r="A58" s="108" t="s">
        <v>7483</v>
      </c>
      <c r="B58" s="103" t="s">
        <v>10642</v>
      </c>
      <c r="C58" s="103" t="s">
        <v>2113</v>
      </c>
      <c r="D58" s="103" t="s">
        <v>366</v>
      </c>
      <c r="E58" s="103" t="s">
        <v>10643</v>
      </c>
      <c r="F58" s="103" t="s">
        <v>10641</v>
      </c>
      <c r="G58" s="109"/>
      <c r="H58" s="103"/>
      <c r="I58" s="103"/>
      <c r="J58" s="103"/>
      <c r="K58" s="103"/>
      <c r="L58" s="103"/>
      <c r="M58" s="103"/>
      <c r="N58" s="103"/>
      <c r="O58" s="103"/>
      <c r="P58" s="103"/>
      <c r="Q58" s="103"/>
      <c r="R58" s="103"/>
      <c r="S58" s="110">
        <f>COUNTIF(study_tools!B:B,A58)</f>
        <v>1</v>
      </c>
      <c r="T58" s="103"/>
      <c r="U58" s="110"/>
      <c r="V58" s="103"/>
      <c r="W58" s="102"/>
      <c r="X58" s="102"/>
      <c r="Y58" s="102"/>
      <c r="AA58" s="102"/>
      <c r="AB58" s="102"/>
      <c r="AC58" s="102"/>
    </row>
    <row r="59" spans="1:29" ht="32">
      <c r="A59" s="108" t="s">
        <v>5245</v>
      </c>
      <c r="B59" s="103" t="s">
        <v>10644</v>
      </c>
      <c r="C59" s="103" t="s">
        <v>2127</v>
      </c>
      <c r="D59" s="103" t="s">
        <v>272</v>
      </c>
      <c r="E59" s="103" t="s">
        <v>273</v>
      </c>
      <c r="F59" s="103" t="s">
        <v>28</v>
      </c>
      <c r="G59" s="109"/>
      <c r="H59" s="103"/>
      <c r="I59" s="103"/>
      <c r="J59" s="103"/>
      <c r="K59" s="103"/>
      <c r="L59" s="103"/>
      <c r="M59" s="103"/>
      <c r="N59" s="103"/>
      <c r="O59" s="103"/>
      <c r="P59" s="103"/>
      <c r="Q59" s="103"/>
      <c r="R59" s="103"/>
      <c r="S59" s="110">
        <f>COUNTIF(study_tools!B:B,A59)</f>
        <v>2</v>
      </c>
      <c r="T59" s="103"/>
      <c r="U59" s="110"/>
      <c r="V59" s="103"/>
      <c r="W59" s="102"/>
      <c r="X59" s="102"/>
      <c r="Y59" s="102"/>
      <c r="AA59" s="102"/>
      <c r="AB59" s="102"/>
      <c r="AC59" s="102"/>
    </row>
    <row r="60" spans="1:29" ht="16">
      <c r="A60" s="108" t="s">
        <v>7476</v>
      </c>
      <c r="B60" s="103"/>
      <c r="C60" s="103"/>
      <c r="D60" s="103"/>
      <c r="E60" s="103"/>
      <c r="F60" s="103"/>
      <c r="G60" s="109"/>
      <c r="H60" s="103"/>
      <c r="I60" s="103"/>
      <c r="J60" s="103"/>
      <c r="K60" s="103"/>
      <c r="L60" s="103"/>
      <c r="M60" s="103"/>
      <c r="N60" s="103"/>
      <c r="O60" s="103"/>
      <c r="P60" s="103"/>
      <c r="Q60" s="103"/>
      <c r="R60" s="103"/>
      <c r="S60" s="110">
        <f>COUNTIF(study_tools!B:B,A60)</f>
        <v>1</v>
      </c>
      <c r="T60" s="103"/>
      <c r="U60" s="110"/>
      <c r="V60" s="103"/>
      <c r="W60" s="102"/>
      <c r="X60" s="102"/>
      <c r="Y60" s="102"/>
      <c r="AA60" s="102"/>
      <c r="AB60" s="102"/>
      <c r="AC60" s="102"/>
    </row>
    <row r="61" spans="1:29" ht="32">
      <c r="A61" s="108" t="s">
        <v>7466</v>
      </c>
      <c r="B61" s="103" t="s">
        <v>10645</v>
      </c>
      <c r="C61" s="103" t="s">
        <v>431</v>
      </c>
      <c r="D61" s="103" t="s">
        <v>366</v>
      </c>
      <c r="E61" s="103" t="s">
        <v>10646</v>
      </c>
      <c r="F61" s="103" t="s">
        <v>10641</v>
      </c>
      <c r="G61" s="109"/>
      <c r="H61" s="103"/>
      <c r="I61" s="103"/>
      <c r="J61" s="103"/>
      <c r="K61" s="103"/>
      <c r="L61" s="103"/>
      <c r="M61" s="103"/>
      <c r="N61" s="103"/>
      <c r="O61" s="103"/>
      <c r="P61" s="103"/>
      <c r="Q61" s="103"/>
      <c r="R61" s="103"/>
      <c r="S61" s="110">
        <f>COUNTIF(study_tools!B:B,A61)</f>
        <v>1</v>
      </c>
      <c r="T61" s="103"/>
      <c r="U61" s="110"/>
      <c r="V61" s="103"/>
      <c r="W61" s="102"/>
      <c r="X61" s="102"/>
      <c r="Y61" s="102"/>
      <c r="AA61" s="102"/>
      <c r="AB61" s="102"/>
      <c r="AC61" s="102"/>
    </row>
    <row r="62" spans="1:29" ht="16">
      <c r="A62" s="108" t="s">
        <v>7473</v>
      </c>
      <c r="B62" s="103" t="s">
        <v>10647</v>
      </c>
      <c r="C62" s="103" t="s">
        <v>2107</v>
      </c>
      <c r="D62" s="103" t="s">
        <v>366</v>
      </c>
      <c r="E62" s="103" t="s">
        <v>9848</v>
      </c>
      <c r="F62" s="103" t="s">
        <v>28</v>
      </c>
      <c r="G62" s="109"/>
      <c r="H62" s="103"/>
      <c r="I62" s="103"/>
      <c r="J62" s="103"/>
      <c r="K62" s="103"/>
      <c r="L62" s="103"/>
      <c r="M62" s="103"/>
      <c r="N62" s="103"/>
      <c r="O62" s="103"/>
      <c r="P62" s="103"/>
      <c r="Q62" s="103"/>
      <c r="R62" s="103"/>
      <c r="S62" s="110">
        <f>COUNTIF(study_tools!B:B,A62)</f>
        <v>1</v>
      </c>
      <c r="T62" s="103"/>
      <c r="U62" s="110"/>
      <c r="V62" s="103"/>
      <c r="W62" s="102"/>
      <c r="X62" s="102"/>
      <c r="Y62" s="102"/>
      <c r="AA62" s="102"/>
      <c r="AB62" s="102"/>
      <c r="AC62" s="102"/>
    </row>
    <row r="63" spans="1:29" ht="16">
      <c r="A63" s="108" t="s">
        <v>7479</v>
      </c>
      <c r="B63" s="103"/>
      <c r="C63" s="103"/>
      <c r="D63" s="103"/>
      <c r="E63" s="103"/>
      <c r="F63" s="103"/>
      <c r="G63" s="109"/>
      <c r="H63" s="103"/>
      <c r="I63" s="103"/>
      <c r="J63" s="103"/>
      <c r="K63" s="103"/>
      <c r="L63" s="103"/>
      <c r="M63" s="103"/>
      <c r="N63" s="103"/>
      <c r="O63" s="103"/>
      <c r="P63" s="103"/>
      <c r="Q63" s="103"/>
      <c r="R63" s="103"/>
      <c r="S63" s="110">
        <f>COUNTIF(study_tools!B:B,A63)</f>
        <v>1</v>
      </c>
      <c r="T63" s="103"/>
      <c r="U63" s="110"/>
      <c r="V63" s="103"/>
      <c r="W63" s="102"/>
      <c r="X63" s="102"/>
      <c r="Y63" s="102"/>
      <c r="AA63" s="102"/>
      <c r="AB63" s="102"/>
      <c r="AC63" s="102"/>
    </row>
    <row r="64" spans="1:29" ht="16">
      <c r="A64" s="108" t="s">
        <v>7480</v>
      </c>
      <c r="B64" s="103" t="s">
        <v>10648</v>
      </c>
      <c r="C64" s="103" t="s">
        <v>2107</v>
      </c>
      <c r="D64" s="103" t="s">
        <v>321</v>
      </c>
      <c r="E64" s="103" t="s">
        <v>10649</v>
      </c>
      <c r="F64" s="103" t="s">
        <v>28</v>
      </c>
      <c r="G64" s="109"/>
      <c r="H64" s="103"/>
      <c r="I64" s="103"/>
      <c r="J64" s="103"/>
      <c r="K64" s="103"/>
      <c r="L64" s="103"/>
      <c r="M64" s="103"/>
      <c r="N64" s="103"/>
      <c r="O64" s="103"/>
      <c r="P64" s="103"/>
      <c r="Q64" s="103"/>
      <c r="R64" s="103"/>
      <c r="S64" s="110">
        <f>COUNTIF(study_tools!B:B,A64)</f>
        <v>2</v>
      </c>
      <c r="T64" s="103"/>
      <c r="U64" s="110"/>
      <c r="V64" s="103"/>
      <c r="W64" s="102"/>
      <c r="X64" s="102"/>
      <c r="Y64" s="102"/>
      <c r="AA64" s="102"/>
      <c r="AB64" s="102"/>
      <c r="AC64" s="102"/>
    </row>
    <row r="65" spans="1:29" ht="16">
      <c r="A65" s="108" t="s">
        <v>5230</v>
      </c>
      <c r="B65" s="103" t="s">
        <v>10650</v>
      </c>
      <c r="C65" s="103" t="s">
        <v>189</v>
      </c>
      <c r="D65" s="103"/>
      <c r="E65" s="103"/>
      <c r="F65" s="103" t="s">
        <v>28</v>
      </c>
      <c r="G65" s="109"/>
      <c r="H65" s="103"/>
      <c r="I65" s="103"/>
      <c r="J65" s="103"/>
      <c r="K65" s="103"/>
      <c r="L65" s="103"/>
      <c r="M65" s="103"/>
      <c r="N65" s="103"/>
      <c r="O65" s="103"/>
      <c r="P65" s="103"/>
      <c r="Q65" s="103"/>
      <c r="R65" s="103"/>
      <c r="S65" s="110">
        <f>COUNTIF(study_tools!B:B,A65)</f>
        <v>1</v>
      </c>
      <c r="T65" s="103"/>
      <c r="U65" s="110"/>
      <c r="V65" s="103"/>
      <c r="W65" s="102"/>
      <c r="X65" s="102"/>
      <c r="Y65" s="102"/>
      <c r="AA65" s="102"/>
      <c r="AB65" s="102"/>
      <c r="AC65" s="102"/>
    </row>
    <row r="66" spans="1:29" ht="16">
      <c r="A66" s="108" t="s">
        <v>7488</v>
      </c>
      <c r="B66" s="103" t="s">
        <v>10651</v>
      </c>
      <c r="C66" s="103" t="s">
        <v>189</v>
      </c>
      <c r="D66" s="103" t="s">
        <v>321</v>
      </c>
      <c r="E66" s="103" t="s">
        <v>10652</v>
      </c>
      <c r="F66" s="103" t="s">
        <v>28</v>
      </c>
      <c r="G66" s="109"/>
      <c r="H66" s="103"/>
      <c r="I66" s="103"/>
      <c r="J66" s="103"/>
      <c r="K66" s="103"/>
      <c r="L66" s="103"/>
      <c r="M66" s="103"/>
      <c r="N66" s="103"/>
      <c r="O66" s="103"/>
      <c r="P66" s="103"/>
      <c r="Q66" s="103"/>
      <c r="R66" s="103"/>
      <c r="S66" s="110">
        <f>COUNTIF(study_tools!B:B,A66)</f>
        <v>1</v>
      </c>
      <c r="T66" s="103"/>
      <c r="U66" s="110"/>
      <c r="V66" s="103"/>
      <c r="W66" s="102"/>
      <c r="X66" s="102"/>
      <c r="Y66" s="102"/>
      <c r="AA66" s="102"/>
      <c r="AB66" s="102"/>
      <c r="AC66" s="102"/>
    </row>
    <row r="67" spans="1:29" ht="16">
      <c r="A67" s="108" t="s">
        <v>5229</v>
      </c>
      <c r="B67" s="103"/>
      <c r="C67" s="103"/>
      <c r="D67" s="103"/>
      <c r="E67" s="103"/>
      <c r="F67" s="103"/>
      <c r="G67" s="109"/>
      <c r="H67" s="103"/>
      <c r="I67" s="103"/>
      <c r="J67" s="103"/>
      <c r="K67" s="103"/>
      <c r="L67" s="103"/>
      <c r="M67" s="103"/>
      <c r="N67" s="103"/>
      <c r="O67" s="103"/>
      <c r="P67" s="103"/>
      <c r="Q67" s="103"/>
      <c r="R67" s="103"/>
      <c r="S67" s="110">
        <f>COUNTIF(study_tools!B:B,A67)</f>
        <v>1</v>
      </c>
      <c r="T67" s="103"/>
      <c r="U67" s="110"/>
      <c r="V67" s="103"/>
      <c r="W67" s="102"/>
      <c r="X67" s="102"/>
      <c r="Y67" s="102"/>
      <c r="AA67" s="102"/>
      <c r="AB67" s="102"/>
      <c r="AC67" s="102"/>
    </row>
    <row r="68" spans="1:29" ht="32">
      <c r="A68" s="108" t="s">
        <v>5253</v>
      </c>
      <c r="B68" s="103" t="s">
        <v>10653</v>
      </c>
      <c r="C68" s="103" t="s">
        <v>431</v>
      </c>
      <c r="D68" s="103" t="s">
        <v>2480</v>
      </c>
      <c r="E68" s="103" t="s">
        <v>10654</v>
      </c>
      <c r="F68" s="103" t="s">
        <v>10655</v>
      </c>
      <c r="G68" s="109"/>
      <c r="H68" s="103"/>
      <c r="I68" s="103"/>
      <c r="J68" s="103"/>
      <c r="K68" s="103"/>
      <c r="L68" s="103"/>
      <c r="M68" s="103"/>
      <c r="N68" s="103"/>
      <c r="O68" s="103"/>
      <c r="P68" s="103"/>
      <c r="Q68" s="103"/>
      <c r="R68" s="103"/>
      <c r="S68" s="110">
        <f>COUNTIF(study_tools!B:B,A68)</f>
        <v>2</v>
      </c>
      <c r="T68" s="103"/>
      <c r="U68" s="110"/>
      <c r="V68" s="103"/>
      <c r="W68" s="102"/>
      <c r="X68" s="102"/>
      <c r="Y68" s="102"/>
      <c r="AA68" s="102"/>
      <c r="AB68" s="102"/>
      <c r="AC68" s="102"/>
    </row>
    <row r="69" spans="1:29" ht="32">
      <c r="A69" s="108" t="s">
        <v>7489</v>
      </c>
      <c r="B69" s="103" t="s">
        <v>10656</v>
      </c>
      <c r="C69" s="103" t="s">
        <v>2113</v>
      </c>
      <c r="D69" s="103" t="s">
        <v>224</v>
      </c>
      <c r="E69" s="103" t="s">
        <v>10657</v>
      </c>
      <c r="F69" s="103" t="s">
        <v>10655</v>
      </c>
      <c r="G69" s="109"/>
      <c r="H69" s="103"/>
      <c r="I69" s="103"/>
      <c r="J69" s="103"/>
      <c r="K69" s="103"/>
      <c r="L69" s="103"/>
      <c r="M69" s="103"/>
      <c r="N69" s="103"/>
      <c r="O69" s="103"/>
      <c r="P69" s="103"/>
      <c r="Q69" s="103"/>
      <c r="R69" s="103"/>
      <c r="S69" s="110">
        <f>COUNTIF(study_tools!B:B,A69)</f>
        <v>1</v>
      </c>
      <c r="T69" s="103"/>
      <c r="U69" s="110"/>
      <c r="V69" s="103"/>
      <c r="W69" s="102"/>
      <c r="X69" s="102"/>
      <c r="Y69" s="102"/>
      <c r="AA69" s="102"/>
      <c r="AB69" s="102"/>
      <c r="AC69" s="102"/>
    </row>
    <row r="70" spans="1:29" ht="32">
      <c r="A70" s="108" t="s">
        <v>5252</v>
      </c>
      <c r="B70" s="103" t="s">
        <v>10658</v>
      </c>
      <c r="C70" s="103" t="s">
        <v>2107</v>
      </c>
      <c r="D70" s="103" t="s">
        <v>837</v>
      </c>
      <c r="E70" s="103" t="s">
        <v>10659</v>
      </c>
      <c r="F70" s="103" t="s">
        <v>10655</v>
      </c>
      <c r="G70" s="109"/>
      <c r="H70" s="103"/>
      <c r="I70" s="103"/>
      <c r="J70" s="103"/>
      <c r="K70" s="103"/>
      <c r="L70" s="103"/>
      <c r="M70" s="103"/>
      <c r="N70" s="103"/>
      <c r="O70" s="103"/>
      <c r="P70" s="103"/>
      <c r="Q70" s="103"/>
      <c r="R70" s="103"/>
      <c r="S70" s="110">
        <f>COUNTIF(study_tools!B:B,A70)</f>
        <v>2</v>
      </c>
      <c r="T70" s="103"/>
      <c r="U70" s="110"/>
      <c r="V70" s="103"/>
      <c r="W70" s="102"/>
      <c r="X70" s="102"/>
      <c r="Y70" s="102"/>
      <c r="AA70" s="102"/>
      <c r="AB70" s="102"/>
      <c r="AC70" s="102"/>
    </row>
    <row r="71" spans="1:29" ht="16">
      <c r="A71" s="108" t="s">
        <v>5250</v>
      </c>
      <c r="B71" s="103" t="s">
        <v>10660</v>
      </c>
      <c r="C71" s="103" t="s">
        <v>188</v>
      </c>
      <c r="D71" s="103" t="s">
        <v>428</v>
      </c>
      <c r="E71" s="103"/>
      <c r="F71" s="103"/>
      <c r="G71" s="109"/>
      <c r="H71" s="103"/>
      <c r="I71" s="103"/>
      <c r="J71" s="103"/>
      <c r="K71" s="103"/>
      <c r="L71" s="103"/>
      <c r="M71" s="103"/>
      <c r="N71" s="103"/>
      <c r="O71" s="103"/>
      <c r="P71" s="103"/>
      <c r="Q71" s="103"/>
      <c r="R71" s="103"/>
      <c r="S71" s="110">
        <f>COUNTIF(study_tools!B:B,A71)</f>
        <v>1</v>
      </c>
      <c r="T71" s="103"/>
      <c r="U71" s="110"/>
      <c r="V71" s="103"/>
      <c r="W71" s="102"/>
      <c r="X71" s="102"/>
      <c r="Y71" s="102"/>
      <c r="AA71" s="102"/>
      <c r="AB71" s="102"/>
      <c r="AC71" s="102"/>
    </row>
    <row r="72" spans="1:29" ht="16">
      <c r="A72" s="108" t="s">
        <v>10636</v>
      </c>
      <c r="B72" s="103" t="s">
        <v>10661</v>
      </c>
      <c r="C72" s="103" t="s">
        <v>2113</v>
      </c>
      <c r="D72" s="103" t="s">
        <v>105</v>
      </c>
      <c r="E72" s="103" t="s">
        <v>5157</v>
      </c>
      <c r="F72" s="103" t="s">
        <v>10641</v>
      </c>
      <c r="G72" s="109"/>
      <c r="H72" s="103"/>
      <c r="I72" s="103"/>
      <c r="J72" s="103"/>
      <c r="K72" s="103"/>
      <c r="L72" s="103"/>
      <c r="M72" s="103"/>
      <c r="N72" s="103"/>
      <c r="O72" s="103"/>
      <c r="P72" s="103"/>
      <c r="Q72" s="103"/>
      <c r="R72" s="103"/>
      <c r="S72" s="110">
        <f>COUNTIF(study_tools!B:B,A72)</f>
        <v>1</v>
      </c>
      <c r="T72" s="103"/>
      <c r="U72" s="110"/>
      <c r="V72" s="103"/>
      <c r="W72" s="102"/>
      <c r="X72" s="102"/>
      <c r="Y72" s="102"/>
      <c r="AA72" s="102"/>
      <c r="AB72" s="102"/>
      <c r="AC72" s="102"/>
    </row>
    <row r="73" spans="1:29" ht="16">
      <c r="A73" s="108" t="s">
        <v>5235</v>
      </c>
      <c r="B73" s="103" t="s">
        <v>10662</v>
      </c>
      <c r="C73" s="103" t="s">
        <v>2113</v>
      </c>
      <c r="D73" s="103" t="s">
        <v>105</v>
      </c>
      <c r="E73" s="103" t="s">
        <v>10663</v>
      </c>
      <c r="F73" s="103" t="s">
        <v>28</v>
      </c>
      <c r="G73" s="109"/>
      <c r="H73" s="103"/>
      <c r="I73" s="103"/>
      <c r="J73" s="103"/>
      <c r="K73" s="103"/>
      <c r="L73" s="103"/>
      <c r="M73" s="103"/>
      <c r="N73" s="103"/>
      <c r="O73" s="103"/>
      <c r="P73" s="103"/>
      <c r="Q73" s="103"/>
      <c r="R73" s="103"/>
      <c r="S73" s="110">
        <f>COUNTIF(study_tools!B:B,A73)</f>
        <v>4</v>
      </c>
      <c r="T73" s="103"/>
      <c r="U73" s="110"/>
      <c r="V73" s="103"/>
      <c r="W73" s="102"/>
      <c r="X73" s="102"/>
      <c r="Y73" s="102"/>
      <c r="AA73" s="102"/>
      <c r="AB73" s="102"/>
      <c r="AC73" s="102"/>
    </row>
    <row r="74" spans="1:29" ht="16">
      <c r="A74" s="108" t="s">
        <v>7477</v>
      </c>
      <c r="B74" s="103"/>
      <c r="C74" s="103"/>
      <c r="D74" s="103"/>
      <c r="E74" s="103"/>
      <c r="F74" s="103"/>
      <c r="G74" s="109"/>
      <c r="H74" s="103"/>
      <c r="I74" s="103"/>
      <c r="J74" s="103"/>
      <c r="K74" s="103"/>
      <c r="L74" s="103"/>
      <c r="M74" s="103"/>
      <c r="N74" s="103"/>
      <c r="O74" s="103"/>
      <c r="P74" s="103"/>
      <c r="Q74" s="103"/>
      <c r="R74" s="103"/>
      <c r="S74" s="110">
        <f>COUNTIF(study_tools!B:B,A74)</f>
        <v>1</v>
      </c>
      <c r="T74" s="103"/>
      <c r="U74" s="110"/>
      <c r="V74" s="103"/>
      <c r="W74" s="102"/>
      <c r="X74" s="102"/>
      <c r="Y74" s="102"/>
      <c r="AA74" s="102"/>
      <c r="AB74" s="102"/>
      <c r="AC74" s="102"/>
    </row>
    <row r="75" spans="1:29" ht="16">
      <c r="A75" s="108" t="s">
        <v>5247</v>
      </c>
      <c r="B75" s="103" t="s">
        <v>10664</v>
      </c>
      <c r="C75" s="103" t="s">
        <v>2107</v>
      </c>
      <c r="D75" s="103" t="s">
        <v>321</v>
      </c>
      <c r="E75" s="103" t="s">
        <v>10665</v>
      </c>
      <c r="F75" s="103" t="s">
        <v>10666</v>
      </c>
      <c r="G75" s="109"/>
      <c r="H75" s="103"/>
      <c r="I75" s="103"/>
      <c r="J75" s="103"/>
      <c r="K75" s="103"/>
      <c r="L75" s="103"/>
      <c r="M75" s="103"/>
      <c r="N75" s="103"/>
      <c r="O75" s="103"/>
      <c r="P75" s="103"/>
      <c r="Q75" s="103"/>
      <c r="R75" s="103"/>
      <c r="S75" s="110">
        <f>COUNTIF(study_tools!B:B,A75)</f>
        <v>1</v>
      </c>
      <c r="T75" s="103"/>
      <c r="U75" s="110"/>
      <c r="V75" s="103"/>
      <c r="W75" s="102"/>
      <c r="X75" s="102"/>
      <c r="Y75" s="102"/>
      <c r="AA75" s="102"/>
      <c r="AB75" s="102"/>
      <c r="AC75" s="102"/>
    </row>
    <row r="76" spans="1:29" ht="16">
      <c r="A76" s="108" t="s">
        <v>7469</v>
      </c>
      <c r="B76" s="103" t="s">
        <v>10667</v>
      </c>
      <c r="C76" s="103" t="s">
        <v>2129</v>
      </c>
      <c r="D76" s="103" t="s">
        <v>2882</v>
      </c>
      <c r="E76" s="103" t="s">
        <v>10668</v>
      </c>
      <c r="F76" s="103" t="s">
        <v>10666</v>
      </c>
      <c r="G76" s="109"/>
      <c r="H76" s="103"/>
      <c r="I76" s="103"/>
      <c r="J76" s="103"/>
      <c r="K76" s="103"/>
      <c r="L76" s="103"/>
      <c r="M76" s="103"/>
      <c r="N76" s="103"/>
      <c r="O76" s="103"/>
      <c r="P76" s="103"/>
      <c r="Q76" s="103"/>
      <c r="R76" s="103"/>
      <c r="S76" s="110">
        <f>COUNTIF(study_tools!B:B,A76)</f>
        <v>1</v>
      </c>
      <c r="T76" s="103"/>
      <c r="U76" s="110"/>
      <c r="V76" s="103"/>
      <c r="W76" s="102"/>
      <c r="X76" s="102"/>
      <c r="Y76" s="102"/>
      <c r="AA76" s="102"/>
      <c r="AB76" s="102"/>
      <c r="AC76" s="102"/>
    </row>
    <row r="77" spans="1:29" ht="32">
      <c r="A77" s="108" t="s">
        <v>5234</v>
      </c>
      <c r="B77" s="103" t="s">
        <v>10669</v>
      </c>
      <c r="C77" s="103" t="s">
        <v>188</v>
      </c>
      <c r="D77" s="103" t="s">
        <v>366</v>
      </c>
      <c r="E77" s="103" t="s">
        <v>2314</v>
      </c>
      <c r="F77" s="103" t="s">
        <v>10641</v>
      </c>
      <c r="G77" s="109"/>
      <c r="H77" s="103"/>
      <c r="I77" s="103"/>
      <c r="J77" s="103"/>
      <c r="K77" s="103"/>
      <c r="L77" s="103"/>
      <c r="M77" s="103"/>
      <c r="N77" s="103"/>
      <c r="O77" s="103"/>
      <c r="P77" s="103"/>
      <c r="Q77" s="103"/>
      <c r="R77" s="103"/>
      <c r="S77" s="110">
        <f>COUNTIF(study_tools!B:B,A77)</f>
        <v>1</v>
      </c>
      <c r="T77" s="103"/>
      <c r="U77" s="110"/>
      <c r="V77" s="103"/>
      <c r="W77" s="102"/>
      <c r="X77" s="102"/>
      <c r="Y77" s="102"/>
      <c r="AA77" s="102"/>
      <c r="AB77" s="102"/>
      <c r="AC77" s="102"/>
    </row>
    <row r="78" spans="1:29" ht="32">
      <c r="A78" s="108" t="s">
        <v>5239</v>
      </c>
      <c r="B78" s="103" t="s">
        <v>5239</v>
      </c>
      <c r="C78" s="103" t="s">
        <v>2109</v>
      </c>
      <c r="D78" s="103" t="s">
        <v>366</v>
      </c>
      <c r="E78" s="103" t="s">
        <v>10670</v>
      </c>
      <c r="F78" s="103" t="s">
        <v>28</v>
      </c>
      <c r="G78" s="109"/>
      <c r="H78" s="103"/>
      <c r="I78" s="103"/>
      <c r="J78" s="103"/>
      <c r="K78" s="103"/>
      <c r="L78" s="103"/>
      <c r="M78" s="103"/>
      <c r="N78" s="103"/>
      <c r="O78" s="103"/>
      <c r="P78" s="103"/>
      <c r="Q78" s="103"/>
      <c r="R78" s="103"/>
      <c r="S78" s="110">
        <f>COUNTIF(study_tools!B:B,A78)</f>
        <v>2</v>
      </c>
      <c r="T78" s="103"/>
      <c r="U78" s="110"/>
      <c r="V78" s="103"/>
      <c r="W78" s="102"/>
      <c r="X78" s="102"/>
      <c r="Y78" s="102"/>
      <c r="AA78" s="102"/>
      <c r="AB78" s="102"/>
      <c r="AC78" s="102"/>
    </row>
    <row r="79" spans="1:29" ht="16">
      <c r="A79" s="108" t="s">
        <v>5254</v>
      </c>
      <c r="B79" s="103" t="s">
        <v>5254</v>
      </c>
      <c r="C79" s="103" t="s">
        <v>2127</v>
      </c>
      <c r="D79" s="103" t="s">
        <v>321</v>
      </c>
      <c r="E79" s="103" t="s">
        <v>10671</v>
      </c>
      <c r="F79" s="103" t="s">
        <v>28</v>
      </c>
      <c r="G79" s="109"/>
      <c r="H79" s="103"/>
      <c r="I79" s="103"/>
      <c r="J79" s="103"/>
      <c r="K79" s="103"/>
      <c r="L79" s="103"/>
      <c r="M79" s="103"/>
      <c r="N79" s="103"/>
      <c r="O79" s="103"/>
      <c r="P79" s="103"/>
      <c r="Q79" s="103"/>
      <c r="R79" s="103"/>
      <c r="S79" s="110">
        <f>COUNTIF(study_tools!B:B,A79)</f>
        <v>1</v>
      </c>
      <c r="T79" s="103"/>
      <c r="U79" s="110"/>
      <c r="V79" s="103"/>
      <c r="W79" s="102"/>
      <c r="X79" s="102"/>
      <c r="Y79" s="102"/>
      <c r="AA79" s="102"/>
      <c r="AB79" s="102"/>
      <c r="AC79" s="102"/>
    </row>
    <row r="80" spans="1:29" ht="16">
      <c r="A80" s="108" t="s">
        <v>5233</v>
      </c>
      <c r="B80" s="103" t="s">
        <v>10672</v>
      </c>
      <c r="C80" s="103" t="s">
        <v>189</v>
      </c>
      <c r="D80" s="103" t="s">
        <v>465</v>
      </c>
      <c r="E80" s="103" t="s">
        <v>464</v>
      </c>
      <c r="F80" s="103" t="s">
        <v>28</v>
      </c>
      <c r="G80" s="109"/>
      <c r="H80" s="103"/>
      <c r="I80" s="103"/>
      <c r="J80" s="103"/>
      <c r="K80" s="103"/>
      <c r="L80" s="103"/>
      <c r="M80" s="103"/>
      <c r="N80" s="103"/>
      <c r="O80" s="103"/>
      <c r="P80" s="103"/>
      <c r="Q80" s="103"/>
      <c r="R80" s="103"/>
      <c r="S80" s="110">
        <f>COUNTIF(study_tools!B:B,A80)</f>
        <v>2</v>
      </c>
      <c r="T80" s="103"/>
      <c r="U80" s="110"/>
      <c r="V80" s="103"/>
      <c r="W80" s="102"/>
      <c r="X80" s="102"/>
      <c r="Y80" s="102"/>
      <c r="AA80" s="102"/>
      <c r="AB80" s="102"/>
      <c r="AC80" s="102"/>
    </row>
    <row r="81" spans="1:29" ht="16">
      <c r="A81" s="108" t="s">
        <v>5255</v>
      </c>
      <c r="B81" s="103" t="s">
        <v>10673</v>
      </c>
      <c r="C81" s="103" t="s">
        <v>2129</v>
      </c>
      <c r="D81" s="103" t="s">
        <v>366</v>
      </c>
      <c r="E81" s="103" t="s">
        <v>10674</v>
      </c>
      <c r="F81" s="103" t="s">
        <v>28</v>
      </c>
      <c r="G81" s="109"/>
      <c r="H81" s="103"/>
      <c r="I81" s="103"/>
      <c r="J81" s="103"/>
      <c r="K81" s="103"/>
      <c r="L81" s="103"/>
      <c r="M81" s="103"/>
      <c r="N81" s="103"/>
      <c r="O81" s="103"/>
      <c r="P81" s="103"/>
      <c r="Q81" s="103"/>
      <c r="R81" s="103"/>
      <c r="S81" s="110">
        <f>COUNTIF(study_tools!B:B,A81)</f>
        <v>1</v>
      </c>
      <c r="T81" s="103"/>
      <c r="U81" s="110"/>
      <c r="V81" s="103"/>
      <c r="W81" s="102"/>
      <c r="X81" s="102"/>
      <c r="Y81" s="102"/>
      <c r="AA81" s="102"/>
      <c r="AB81" s="102"/>
      <c r="AC81" s="102"/>
    </row>
    <row r="82" spans="1:29" ht="16">
      <c r="A82" s="108" t="s">
        <v>7490</v>
      </c>
      <c r="B82" s="103" t="s">
        <v>7490</v>
      </c>
      <c r="C82" s="103" t="s">
        <v>431</v>
      </c>
      <c r="D82" s="103" t="s">
        <v>2311</v>
      </c>
      <c r="E82" s="103" t="s">
        <v>7490</v>
      </c>
      <c r="F82" s="103" t="s">
        <v>10641</v>
      </c>
      <c r="G82" s="109"/>
      <c r="H82" s="103"/>
      <c r="I82" s="103"/>
      <c r="J82" s="103"/>
      <c r="K82" s="103"/>
      <c r="L82" s="103"/>
      <c r="M82" s="103"/>
      <c r="N82" s="103"/>
      <c r="O82" s="103"/>
      <c r="P82" s="103"/>
      <c r="Q82" s="103"/>
      <c r="R82" s="103"/>
      <c r="S82" s="110">
        <f>COUNTIF(study_tools!B:B,A82)</f>
        <v>1</v>
      </c>
      <c r="T82" s="103"/>
      <c r="U82" s="110"/>
      <c r="V82" s="103"/>
      <c r="W82" s="102"/>
      <c r="X82" s="102"/>
      <c r="Y82" s="102"/>
      <c r="AA82" s="102"/>
      <c r="AB82" s="102"/>
      <c r="AC82" s="102"/>
    </row>
    <row r="83" spans="1:29" ht="16">
      <c r="A83" s="108" t="s">
        <v>5237</v>
      </c>
      <c r="B83" s="103" t="s">
        <v>5237</v>
      </c>
      <c r="C83" s="103" t="s">
        <v>2107</v>
      </c>
      <c r="D83" s="103" t="s">
        <v>2423</v>
      </c>
      <c r="E83" s="103" t="s">
        <v>10675</v>
      </c>
      <c r="F83" s="103" t="s">
        <v>10666</v>
      </c>
      <c r="G83" s="109"/>
      <c r="H83" s="103"/>
      <c r="I83" s="103"/>
      <c r="J83" s="103"/>
      <c r="K83" s="103"/>
      <c r="L83" s="103"/>
      <c r="M83" s="103"/>
      <c r="N83" s="103"/>
      <c r="O83" s="103"/>
      <c r="P83" s="103"/>
      <c r="Q83" s="103"/>
      <c r="R83" s="103"/>
      <c r="S83" s="110">
        <f>COUNTIF(study_tools!B:B,A83)</f>
        <v>1</v>
      </c>
      <c r="T83" s="103"/>
      <c r="U83" s="110"/>
      <c r="V83" s="103"/>
      <c r="W83" s="102"/>
      <c r="X83" s="102"/>
      <c r="Y83" s="102"/>
      <c r="AA83" s="102"/>
      <c r="AB83" s="102"/>
      <c r="AC83" s="102"/>
    </row>
    <row r="84" spans="1:29" ht="16">
      <c r="A84" s="108" t="s">
        <v>7474</v>
      </c>
      <c r="B84" s="103"/>
      <c r="C84" s="103"/>
      <c r="D84" s="103"/>
      <c r="E84" s="103"/>
      <c r="F84" s="103"/>
      <c r="G84" s="109"/>
      <c r="H84" s="103"/>
      <c r="I84" s="103"/>
      <c r="J84" s="103"/>
      <c r="K84" s="103"/>
      <c r="L84" s="103"/>
      <c r="M84" s="103"/>
      <c r="N84" s="103"/>
      <c r="O84" s="103"/>
      <c r="P84" s="103"/>
      <c r="Q84" s="103"/>
      <c r="R84" s="103"/>
      <c r="S84" s="110">
        <f>COUNTIF(study_tools!B:B,A84)</f>
        <v>1</v>
      </c>
      <c r="T84" s="103"/>
      <c r="U84" s="110"/>
      <c r="V84" s="103"/>
      <c r="W84" s="102"/>
      <c r="X84" s="102"/>
      <c r="Y84" s="102"/>
      <c r="AA84" s="102"/>
      <c r="AB84" s="102"/>
      <c r="AC84" s="102"/>
    </row>
    <row r="85" spans="1:29" ht="16">
      <c r="A85" s="108" t="s">
        <v>7485</v>
      </c>
      <c r="B85" s="103"/>
      <c r="C85" s="103"/>
      <c r="D85" s="103"/>
      <c r="E85" s="103"/>
      <c r="F85" s="103"/>
      <c r="G85" s="109"/>
      <c r="H85" s="103"/>
      <c r="I85" s="103"/>
      <c r="J85" s="103"/>
      <c r="K85" s="103"/>
      <c r="L85" s="103"/>
      <c r="M85" s="103"/>
      <c r="N85" s="103"/>
      <c r="O85" s="103"/>
      <c r="P85" s="103"/>
      <c r="Q85" s="103"/>
      <c r="R85" s="103"/>
      <c r="S85" s="110">
        <f>COUNTIF(study_tools!B:B,A85)</f>
        <v>1</v>
      </c>
      <c r="T85" s="103"/>
      <c r="U85" s="110"/>
      <c r="V85" s="103"/>
      <c r="W85" s="102"/>
      <c r="X85" s="102"/>
      <c r="Y85" s="102"/>
      <c r="AA85" s="102"/>
      <c r="AB85" s="102"/>
      <c r="AC85" s="102"/>
    </row>
    <row r="86" spans="1:29" ht="16">
      <c r="A86" s="108" t="s">
        <v>5242</v>
      </c>
      <c r="B86" s="103" t="s">
        <v>5242</v>
      </c>
      <c r="C86" s="103" t="s">
        <v>431</v>
      </c>
      <c r="D86" s="103" t="s">
        <v>321</v>
      </c>
      <c r="E86" s="103" t="s">
        <v>10676</v>
      </c>
      <c r="F86" s="103" t="s">
        <v>10666</v>
      </c>
      <c r="G86" s="109"/>
      <c r="H86" s="103"/>
      <c r="I86" s="103"/>
      <c r="J86" s="103"/>
      <c r="K86" s="103"/>
      <c r="L86" s="103"/>
      <c r="M86" s="103"/>
      <c r="N86" s="103"/>
      <c r="O86" s="103"/>
      <c r="P86" s="103"/>
      <c r="Q86" s="103"/>
      <c r="R86" s="103"/>
      <c r="S86" s="110">
        <f>COUNTIF(study_tools!B:B,A86)</f>
        <v>5</v>
      </c>
      <c r="T86" s="103"/>
      <c r="U86" s="110"/>
      <c r="V86" s="103"/>
      <c r="W86" s="102"/>
      <c r="X86" s="102"/>
      <c r="Y86" s="102"/>
      <c r="AA86" s="102"/>
      <c r="AB86" s="102"/>
      <c r="AC86" s="102"/>
    </row>
    <row r="87" spans="1:29" ht="16">
      <c r="A87" s="108" t="s">
        <v>7472</v>
      </c>
      <c r="B87" s="103"/>
      <c r="C87" s="103"/>
      <c r="D87" s="103"/>
      <c r="E87" s="103"/>
      <c r="F87" s="103"/>
      <c r="G87" s="109"/>
      <c r="H87" s="103"/>
      <c r="I87" s="103"/>
      <c r="J87" s="103"/>
      <c r="K87" s="103"/>
      <c r="L87" s="103"/>
      <c r="M87" s="103"/>
      <c r="N87" s="103"/>
      <c r="O87" s="103"/>
      <c r="P87" s="103"/>
      <c r="Q87" s="103"/>
      <c r="R87" s="103"/>
      <c r="S87" s="110">
        <f>COUNTIF(study_tools!B:B,A87)</f>
        <v>1</v>
      </c>
      <c r="T87" s="103"/>
      <c r="U87" s="110"/>
      <c r="V87" s="103"/>
      <c r="W87" s="102"/>
      <c r="X87" s="102"/>
      <c r="Y87" s="102"/>
      <c r="AA87" s="102"/>
      <c r="AB87" s="102"/>
      <c r="AC87" s="102"/>
    </row>
    <row r="88" spans="1:29" ht="16">
      <c r="A88" s="108" t="s">
        <v>7482</v>
      </c>
      <c r="B88" s="103" t="s">
        <v>7482</v>
      </c>
      <c r="C88" s="103" t="s">
        <v>2107</v>
      </c>
      <c r="D88" s="103" t="s">
        <v>10677</v>
      </c>
      <c r="E88" s="103" t="s">
        <v>10678</v>
      </c>
      <c r="F88" s="103" t="s">
        <v>28</v>
      </c>
      <c r="G88" s="109"/>
      <c r="H88" s="103"/>
      <c r="I88" s="103"/>
      <c r="J88" s="103"/>
      <c r="K88" s="103"/>
      <c r="L88" s="103"/>
      <c r="M88" s="103"/>
      <c r="N88" s="103"/>
      <c r="O88" s="103"/>
      <c r="P88" s="103"/>
      <c r="Q88" s="103"/>
      <c r="R88" s="103"/>
      <c r="S88" s="110">
        <f>COUNTIF(study_tools!B:B,A88)</f>
        <v>1</v>
      </c>
      <c r="T88" s="103"/>
      <c r="U88" s="110"/>
      <c r="V88" s="103"/>
      <c r="W88" s="102"/>
      <c r="X88" s="102"/>
      <c r="Y88" s="102"/>
      <c r="AA88" s="102"/>
      <c r="AB88" s="102"/>
      <c r="AC88" s="102"/>
    </row>
    <row r="89" spans="1:29" ht="16">
      <c r="A89" s="108" t="s">
        <v>5244</v>
      </c>
      <c r="B89" s="103" t="s">
        <v>5244</v>
      </c>
      <c r="C89" s="103" t="s">
        <v>431</v>
      </c>
      <c r="D89" s="103" t="s">
        <v>366</v>
      </c>
      <c r="E89" s="103" t="s">
        <v>10679</v>
      </c>
      <c r="F89" s="103" t="s">
        <v>10641</v>
      </c>
      <c r="G89" s="109"/>
      <c r="H89" s="103"/>
      <c r="I89" s="103"/>
      <c r="J89" s="103"/>
      <c r="K89" s="103"/>
      <c r="L89" s="103"/>
      <c r="M89" s="103"/>
      <c r="N89" s="103"/>
      <c r="O89" s="103"/>
      <c r="P89" s="103"/>
      <c r="Q89" s="103"/>
      <c r="R89" s="103"/>
      <c r="S89" s="110">
        <f>COUNTIF(study_tools!B:B,A89)</f>
        <v>1</v>
      </c>
      <c r="T89" s="103"/>
      <c r="U89" s="110"/>
      <c r="V89" s="103"/>
      <c r="W89" s="102"/>
      <c r="X89" s="102"/>
      <c r="Y89" s="102"/>
      <c r="AA89" s="102"/>
      <c r="AB89" s="102"/>
      <c r="AC89" s="102"/>
    </row>
    <row r="90" spans="1:29" ht="16">
      <c r="A90" s="108" t="s">
        <v>5248</v>
      </c>
      <c r="B90" s="103" t="s">
        <v>10680</v>
      </c>
      <c r="C90" s="103" t="s">
        <v>189</v>
      </c>
      <c r="D90" s="103" t="s">
        <v>10677</v>
      </c>
      <c r="E90" s="103" t="s">
        <v>10681</v>
      </c>
      <c r="F90" s="103" t="s">
        <v>10641</v>
      </c>
      <c r="G90" s="109"/>
      <c r="H90" s="103"/>
      <c r="I90" s="103"/>
      <c r="J90" s="103"/>
      <c r="K90" s="103"/>
      <c r="L90" s="103"/>
      <c r="M90" s="103"/>
      <c r="N90" s="103"/>
      <c r="O90" s="103"/>
      <c r="P90" s="103"/>
      <c r="Q90" s="103"/>
      <c r="R90" s="103"/>
      <c r="S90" s="110">
        <f>COUNTIF(study_tools!B:B,A90)</f>
        <v>1</v>
      </c>
      <c r="T90" s="103"/>
      <c r="U90" s="110"/>
      <c r="V90" s="103"/>
      <c r="W90" s="102"/>
      <c r="X90" s="102"/>
      <c r="Y90" s="102"/>
      <c r="AA90" s="102"/>
      <c r="AB90" s="102"/>
      <c r="AC90" s="102"/>
    </row>
    <row r="91" spans="1:29" ht="16">
      <c r="A91" s="108" t="s">
        <v>5249</v>
      </c>
      <c r="B91" s="103"/>
      <c r="C91" s="103"/>
      <c r="D91" s="103"/>
      <c r="E91" s="103"/>
      <c r="F91" s="103"/>
      <c r="G91" s="109"/>
      <c r="H91" s="103"/>
      <c r="I91" s="103"/>
      <c r="J91" s="103"/>
      <c r="K91" s="103"/>
      <c r="L91" s="103"/>
      <c r="M91" s="103"/>
      <c r="N91" s="103"/>
      <c r="O91" s="103"/>
      <c r="P91" s="103"/>
      <c r="Q91" s="103"/>
      <c r="R91" s="103"/>
      <c r="S91" s="110">
        <f>COUNTIF(study_tools!B:B,A91)</f>
        <v>1</v>
      </c>
      <c r="T91" s="103"/>
      <c r="U91" s="110"/>
      <c r="V91" s="103"/>
      <c r="W91" s="102"/>
      <c r="X91" s="102"/>
      <c r="Y91" s="102"/>
      <c r="AA91" s="102"/>
      <c r="AB91" s="102"/>
      <c r="AC91" s="102"/>
    </row>
    <row r="92" spans="1:29" ht="16">
      <c r="A92" s="108" t="s">
        <v>5238</v>
      </c>
      <c r="B92" s="103" t="s">
        <v>10682</v>
      </c>
      <c r="C92" s="103" t="s">
        <v>2121</v>
      </c>
      <c r="D92" s="103" t="s">
        <v>2423</v>
      </c>
      <c r="E92" s="103" t="s">
        <v>10675</v>
      </c>
      <c r="F92" s="103" t="s">
        <v>10666</v>
      </c>
      <c r="G92" s="109"/>
      <c r="H92" s="103"/>
      <c r="I92" s="103"/>
      <c r="J92" s="103"/>
      <c r="K92" s="103"/>
      <c r="L92" s="103"/>
      <c r="M92" s="103"/>
      <c r="N92" s="103"/>
      <c r="O92" s="103"/>
      <c r="P92" s="103"/>
      <c r="Q92" s="103"/>
      <c r="R92" s="103"/>
      <c r="S92" s="110">
        <f>COUNTIF(study_tools!B:B,A92)</f>
        <v>1</v>
      </c>
      <c r="T92" s="103"/>
      <c r="U92" s="110"/>
      <c r="V92" s="103"/>
      <c r="W92" s="102"/>
      <c r="X92" s="102"/>
      <c r="Y92" s="102"/>
      <c r="AA92" s="102"/>
      <c r="AB92" s="102"/>
      <c r="AC92" s="102"/>
    </row>
    <row r="93" spans="1:29" ht="16">
      <c r="A93" s="108" t="s">
        <v>7468</v>
      </c>
      <c r="B93" s="103"/>
      <c r="C93" s="103"/>
      <c r="D93" s="103"/>
      <c r="E93" s="103"/>
      <c r="F93" s="103"/>
      <c r="G93" s="109"/>
      <c r="H93" s="103"/>
      <c r="I93" s="103"/>
      <c r="J93" s="103"/>
      <c r="K93" s="103"/>
      <c r="L93" s="103"/>
      <c r="M93" s="103"/>
      <c r="N93" s="103"/>
      <c r="O93" s="103"/>
      <c r="P93" s="103"/>
      <c r="Q93" s="103"/>
      <c r="R93" s="103"/>
      <c r="S93" s="110">
        <f>COUNTIF(study_tools!B:B,A93)</f>
        <v>1</v>
      </c>
      <c r="T93" s="103"/>
      <c r="U93" s="110"/>
      <c r="V93" s="103"/>
      <c r="W93" s="102"/>
      <c r="X93" s="102"/>
      <c r="Y93" s="102"/>
      <c r="AA93" s="102"/>
      <c r="AB93" s="102"/>
      <c r="AC93" s="102"/>
    </row>
    <row r="94" spans="1:29" ht="16">
      <c r="A94" s="108" t="s">
        <v>7475</v>
      </c>
      <c r="B94" s="103"/>
      <c r="C94" s="103"/>
      <c r="D94" s="103"/>
      <c r="E94" s="103"/>
      <c r="F94" s="103"/>
      <c r="G94" s="109"/>
      <c r="H94" s="103"/>
      <c r="I94" s="103"/>
      <c r="J94" s="103"/>
      <c r="K94" s="103"/>
      <c r="L94" s="103"/>
      <c r="M94" s="103"/>
      <c r="N94" s="103"/>
      <c r="O94" s="103"/>
      <c r="P94" s="103"/>
      <c r="Q94" s="103"/>
      <c r="R94" s="103"/>
      <c r="S94" s="110">
        <f>COUNTIF(study_tools!B:B,A94)</f>
        <v>1</v>
      </c>
      <c r="T94" s="103"/>
      <c r="U94" s="110"/>
      <c r="V94" s="103"/>
      <c r="W94" s="102"/>
      <c r="X94" s="102"/>
      <c r="Y94" s="102"/>
      <c r="AA94" s="102"/>
      <c r="AB94" s="102"/>
      <c r="AC94" s="102"/>
    </row>
    <row r="95" spans="1:29" ht="16">
      <c r="A95" s="108" t="s">
        <v>5227</v>
      </c>
      <c r="B95" s="103"/>
      <c r="C95" s="103"/>
      <c r="D95" s="103"/>
      <c r="E95" s="103"/>
      <c r="F95" s="103"/>
      <c r="G95" s="109"/>
      <c r="H95" s="103"/>
      <c r="I95" s="103"/>
      <c r="J95" s="103"/>
      <c r="K95" s="103"/>
      <c r="L95" s="103"/>
      <c r="M95" s="103"/>
      <c r="N95" s="103"/>
      <c r="O95" s="103"/>
      <c r="P95" s="103"/>
      <c r="Q95" s="103"/>
      <c r="R95" s="103"/>
      <c r="S95" s="110">
        <f>COUNTIF(study_tools!B:B,A95)</f>
        <v>1</v>
      </c>
      <c r="T95" s="103"/>
      <c r="U95" s="110"/>
      <c r="V95" s="103"/>
      <c r="W95" s="102"/>
      <c r="X95" s="102"/>
      <c r="Y95" s="102"/>
      <c r="AA95" s="102"/>
      <c r="AB95" s="102"/>
      <c r="AC95" s="102"/>
    </row>
    <row r="96" spans="1:29" ht="16">
      <c r="A96" s="108" t="s">
        <v>5246</v>
      </c>
      <c r="B96" s="103"/>
      <c r="C96" s="103"/>
      <c r="D96" s="103"/>
      <c r="E96" s="103"/>
      <c r="F96" s="103"/>
      <c r="G96" s="109"/>
      <c r="H96" s="103"/>
      <c r="I96" s="103"/>
      <c r="J96" s="103"/>
      <c r="K96" s="103"/>
      <c r="L96" s="103"/>
      <c r="M96" s="103"/>
      <c r="N96" s="103"/>
      <c r="O96" s="103"/>
      <c r="P96" s="103"/>
      <c r="Q96" s="103"/>
      <c r="R96" s="103"/>
      <c r="S96" s="110">
        <f>COUNTIF(study_tools!B:B,A96)</f>
        <v>1</v>
      </c>
      <c r="T96" s="103"/>
      <c r="U96" s="110"/>
      <c r="V96" s="103"/>
      <c r="W96" s="102"/>
      <c r="X96" s="102"/>
      <c r="Y96" s="102"/>
      <c r="AA96" s="102"/>
      <c r="AB96" s="102"/>
      <c r="AC96" s="102"/>
    </row>
    <row r="97" spans="1:29" ht="16">
      <c r="A97" s="108" t="s">
        <v>5232</v>
      </c>
      <c r="B97" s="103"/>
      <c r="C97" s="103"/>
      <c r="D97" s="103"/>
      <c r="E97" s="103"/>
      <c r="F97" s="103"/>
      <c r="G97" s="109"/>
      <c r="H97" s="103"/>
      <c r="I97" s="103"/>
      <c r="J97" s="103"/>
      <c r="K97" s="103"/>
      <c r="L97" s="103"/>
      <c r="M97" s="103"/>
      <c r="N97" s="103"/>
      <c r="O97" s="103"/>
      <c r="P97" s="103"/>
      <c r="Q97" s="103"/>
      <c r="R97" s="103"/>
      <c r="S97" s="110">
        <f>COUNTIF(study_tools!B:B,A97)</f>
        <v>1</v>
      </c>
      <c r="T97" s="103"/>
      <c r="U97" s="110"/>
      <c r="V97" s="103"/>
      <c r="W97" s="102"/>
      <c r="X97" s="102"/>
      <c r="Y97" s="102"/>
      <c r="AA97" s="102"/>
      <c r="AB97" s="102"/>
      <c r="AC97" s="102"/>
    </row>
    <row r="98" spans="1:29" ht="16">
      <c r="A98" s="108" t="s">
        <v>5236</v>
      </c>
      <c r="B98" s="103" t="s">
        <v>5236</v>
      </c>
      <c r="C98" s="103" t="s">
        <v>201</v>
      </c>
      <c r="D98" s="103" t="s">
        <v>105</v>
      </c>
      <c r="E98" s="103" t="s">
        <v>10683</v>
      </c>
      <c r="F98" s="103"/>
      <c r="G98" s="109"/>
      <c r="H98" s="103"/>
      <c r="I98" s="103"/>
      <c r="J98" s="103"/>
      <c r="K98" s="103"/>
      <c r="L98" s="103"/>
      <c r="M98" s="103"/>
      <c r="N98" s="103"/>
      <c r="O98" s="103"/>
      <c r="P98" s="103"/>
      <c r="Q98" s="103"/>
      <c r="R98" s="103"/>
      <c r="S98" s="110">
        <f>COUNTIF(study_tools!B:B,A98)</f>
        <v>2</v>
      </c>
      <c r="T98" s="103"/>
      <c r="U98" s="110"/>
      <c r="V98" s="103"/>
      <c r="W98" s="102"/>
      <c r="X98" s="102"/>
      <c r="Y98" s="102"/>
      <c r="AA98" s="102"/>
      <c r="AB98" s="102"/>
      <c r="AC98" s="102"/>
    </row>
    <row r="99" spans="1:29" ht="16">
      <c r="A99" s="108" t="s">
        <v>5240</v>
      </c>
      <c r="B99" s="103" t="s">
        <v>7491</v>
      </c>
      <c r="C99" s="103" t="s">
        <v>431</v>
      </c>
      <c r="D99" s="103" t="s">
        <v>2303</v>
      </c>
      <c r="E99" s="103" t="s">
        <v>10684</v>
      </c>
      <c r="F99" s="103" t="s">
        <v>10666</v>
      </c>
      <c r="G99" s="109"/>
      <c r="H99" s="103"/>
      <c r="I99" s="103"/>
      <c r="J99" s="103"/>
      <c r="K99" s="103"/>
      <c r="L99" s="103"/>
      <c r="M99" s="103"/>
      <c r="N99" s="103"/>
      <c r="O99" s="103"/>
      <c r="P99" s="103"/>
      <c r="Q99" s="103"/>
      <c r="R99" s="103"/>
      <c r="S99" s="110">
        <f>COUNTIF(study_tools!B:B,A99)</f>
        <v>2</v>
      </c>
      <c r="T99" s="103"/>
      <c r="U99" s="110"/>
      <c r="V99" s="103"/>
      <c r="W99" s="102"/>
      <c r="X99" s="102"/>
      <c r="Y99" s="102"/>
      <c r="AA99" s="102"/>
      <c r="AB99" s="102"/>
      <c r="AC99" s="102"/>
    </row>
    <row r="100" spans="1:29" ht="32">
      <c r="A100" s="108" t="s">
        <v>7481</v>
      </c>
      <c r="B100" s="103" t="s">
        <v>10685</v>
      </c>
      <c r="C100" s="103" t="s">
        <v>2107</v>
      </c>
      <c r="D100" s="103" t="s">
        <v>2204</v>
      </c>
      <c r="E100" s="103" t="s">
        <v>10686</v>
      </c>
      <c r="F100" s="103" t="s">
        <v>28</v>
      </c>
      <c r="G100" s="109"/>
      <c r="H100" s="103"/>
      <c r="I100" s="103"/>
      <c r="J100" s="103"/>
      <c r="K100" s="103"/>
      <c r="L100" s="103"/>
      <c r="M100" s="103"/>
      <c r="N100" s="103"/>
      <c r="O100" s="103"/>
      <c r="P100" s="103"/>
      <c r="Q100" s="103"/>
      <c r="R100" s="103"/>
      <c r="S100" s="110">
        <f>COUNTIF(study_tools!B:B,A100)</f>
        <v>2</v>
      </c>
      <c r="T100" s="103"/>
      <c r="U100" s="110"/>
      <c r="V100" s="103"/>
      <c r="W100" s="102"/>
      <c r="X100" s="102"/>
      <c r="Y100" s="102"/>
      <c r="AA100" s="102"/>
      <c r="AB100" s="102"/>
      <c r="AC100" s="102"/>
    </row>
    <row r="101" spans="1:29" ht="48">
      <c r="A101" s="108" t="s">
        <v>10635</v>
      </c>
      <c r="B101" s="103" t="s">
        <v>10687</v>
      </c>
      <c r="C101" s="103" t="s">
        <v>189</v>
      </c>
      <c r="D101" s="103"/>
      <c r="E101" s="103"/>
      <c r="F101" s="103"/>
      <c r="G101" s="109"/>
      <c r="H101" s="103"/>
      <c r="I101" s="103"/>
      <c r="J101" s="103"/>
      <c r="K101" s="103"/>
      <c r="L101" s="103"/>
      <c r="M101" s="103"/>
      <c r="N101" s="103"/>
      <c r="O101" s="103"/>
      <c r="P101" s="103"/>
      <c r="Q101" s="103"/>
      <c r="R101" s="103"/>
      <c r="S101" s="110">
        <f>COUNTIF(study_tools!B:B,A101)</f>
        <v>56</v>
      </c>
      <c r="T101" s="103"/>
      <c r="U101" s="110"/>
      <c r="V101" s="103"/>
      <c r="W101" s="102"/>
      <c r="X101" s="102"/>
      <c r="Y101" s="102"/>
      <c r="AA101" s="102"/>
      <c r="AB101" s="102"/>
      <c r="AC101" s="102"/>
    </row>
    <row r="102" spans="1:29" ht="64">
      <c r="A102" s="111" t="s">
        <v>8971</v>
      </c>
      <c r="B102" s="104" t="s">
        <v>10688</v>
      </c>
      <c r="C102" s="104" t="s">
        <v>2128</v>
      </c>
      <c r="D102" s="104"/>
      <c r="E102" s="104"/>
      <c r="F102" s="104"/>
      <c r="G102" s="112"/>
      <c r="H102" s="104"/>
      <c r="I102" s="104"/>
      <c r="J102" s="104"/>
      <c r="K102" s="104"/>
      <c r="L102" s="104"/>
      <c r="M102" s="104"/>
      <c r="N102" s="104"/>
      <c r="O102" s="104"/>
      <c r="P102" s="104"/>
      <c r="Q102" s="104"/>
      <c r="R102" s="104"/>
      <c r="S102" s="113">
        <f>COUNTIF(study_tools!B:B,A102)</f>
        <v>27</v>
      </c>
      <c r="T102" s="104"/>
      <c r="U102" s="113"/>
      <c r="V102" s="104"/>
      <c r="W102" s="102"/>
      <c r="X102" s="102"/>
      <c r="Y102" s="102"/>
      <c r="AA102" s="102"/>
      <c r="AB102" s="102"/>
      <c r="AC102" s="102"/>
    </row>
  </sheetData>
  <dataValidations count="1">
    <dataValidation type="list" allowBlank="1" showInputMessage="1" showErrorMessage="1" sqref="C103:C1048576" xr:uid="{C7930ED5-7C5C-4A7D-A443-1C039739CF7C}">
      <formula1>"long_term_planning ,geospatial,dispatch,microgrid,nexus,economic"</formula1>
    </dataValidation>
  </dataValidations>
  <pageMargins left="0.7" right="0.7" top="0.75" bottom="0.75" header="0.3" footer="0.3"/>
  <pageSetup orientation="portrait"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C0A44-D8BF-41BF-970A-118F15288CE9}">
  <sheetPr codeName="Feuil5">
    <tabColor rgb="FF00B050"/>
  </sheetPr>
  <dimension ref="A1:H250"/>
  <sheetViews>
    <sheetView topLeftCell="A28" workbookViewId="0">
      <selection activeCell="C11" sqref="C11"/>
    </sheetView>
  </sheetViews>
  <sheetFormatPr baseColWidth="10" defaultColWidth="11.33203125" defaultRowHeight="15"/>
  <cols>
    <col min="1" max="1" width="11" style="18"/>
    <col min="2" max="3" width="15.33203125" style="18" customWidth="1"/>
    <col min="4" max="4" width="11" style="18"/>
    <col min="7" max="7" width="15.33203125" style="18" customWidth="1"/>
    <col min="8" max="8" width="11.33203125" style="18"/>
  </cols>
  <sheetData>
    <row r="1" spans="1:8" ht="18" thickBot="1">
      <c r="A1" s="66" t="s">
        <v>2335</v>
      </c>
      <c r="B1" s="67" t="s">
        <v>2336</v>
      </c>
      <c r="C1" s="67" t="s">
        <v>2337</v>
      </c>
      <c r="D1" s="68" t="s">
        <v>2338</v>
      </c>
      <c r="G1" s="67" t="s">
        <v>2336</v>
      </c>
      <c r="H1" s="66" t="s">
        <v>2335</v>
      </c>
    </row>
    <row r="2" spans="1:8" ht="18" thickBot="1">
      <c r="A2" s="60" t="s">
        <v>2339</v>
      </c>
      <c r="B2" s="61" t="s">
        <v>2340</v>
      </c>
      <c r="C2" s="61" t="s">
        <v>2341</v>
      </c>
      <c r="D2" s="62">
        <v>4</v>
      </c>
      <c r="G2" s="61" t="s">
        <v>2340</v>
      </c>
      <c r="H2" s="60" t="s">
        <v>2339</v>
      </c>
    </row>
    <row r="3" spans="1:8" ht="35" thickBot="1">
      <c r="A3" s="60" t="s">
        <v>2342</v>
      </c>
      <c r="B3" s="61" t="s">
        <v>2343</v>
      </c>
      <c r="C3" s="61" t="s">
        <v>2344</v>
      </c>
      <c r="D3" s="62">
        <v>248</v>
      </c>
      <c r="G3" s="61" t="s">
        <v>2343</v>
      </c>
      <c r="H3" s="60" t="s">
        <v>2342</v>
      </c>
    </row>
    <row r="4" spans="1:8" ht="18" thickBot="1">
      <c r="A4" s="60" t="s">
        <v>2345</v>
      </c>
      <c r="B4" s="61" t="s">
        <v>2346</v>
      </c>
      <c r="C4" s="61" t="s">
        <v>2347</v>
      </c>
      <c r="D4" s="62">
        <v>8</v>
      </c>
      <c r="G4" s="61" t="s">
        <v>2346</v>
      </c>
      <c r="H4" s="60" t="s">
        <v>2345</v>
      </c>
    </row>
    <row r="5" spans="1:8" ht="18" thickBot="1">
      <c r="A5" s="60" t="s">
        <v>2179</v>
      </c>
      <c r="B5" s="61" t="s">
        <v>790</v>
      </c>
      <c r="C5" s="61" t="s">
        <v>2348</v>
      </c>
      <c r="D5" s="62">
        <v>12</v>
      </c>
      <c r="G5" s="61" t="s">
        <v>790</v>
      </c>
      <c r="H5" s="60" t="s">
        <v>2179</v>
      </c>
    </row>
    <row r="6" spans="1:8" ht="35" thickBot="1">
      <c r="A6" s="60" t="s">
        <v>2349</v>
      </c>
      <c r="B6" s="61" t="s">
        <v>2350</v>
      </c>
      <c r="C6" s="61" t="s">
        <v>2351</v>
      </c>
      <c r="D6" s="62">
        <v>16</v>
      </c>
      <c r="G6" s="61" t="s">
        <v>2350</v>
      </c>
      <c r="H6" s="60" t="s">
        <v>2349</v>
      </c>
    </row>
    <row r="7" spans="1:8" ht="18" thickBot="1">
      <c r="A7" s="60" t="s">
        <v>2352</v>
      </c>
      <c r="B7" s="61" t="s">
        <v>2353</v>
      </c>
      <c r="C7" s="61" t="s">
        <v>2354</v>
      </c>
      <c r="D7" s="62">
        <v>20</v>
      </c>
      <c r="G7" s="61" t="s">
        <v>2353</v>
      </c>
      <c r="H7" s="60" t="s">
        <v>2352</v>
      </c>
    </row>
    <row r="8" spans="1:8" ht="18" thickBot="1">
      <c r="A8" s="60" t="s">
        <v>2183</v>
      </c>
      <c r="B8" s="61" t="s">
        <v>2143</v>
      </c>
      <c r="C8" s="61" t="s">
        <v>2355</v>
      </c>
      <c r="D8" s="62">
        <v>24</v>
      </c>
      <c r="G8" s="61" t="s">
        <v>2143</v>
      </c>
      <c r="H8" s="60" t="s">
        <v>2183</v>
      </c>
    </row>
    <row r="9" spans="1:8" ht="18" thickBot="1">
      <c r="A9" s="60" t="s">
        <v>2356</v>
      </c>
      <c r="B9" s="61" t="s">
        <v>2357</v>
      </c>
      <c r="C9" s="61" t="s">
        <v>2358</v>
      </c>
      <c r="D9" s="62">
        <v>660</v>
      </c>
      <c r="G9" s="61" t="s">
        <v>2357</v>
      </c>
      <c r="H9" s="60" t="s">
        <v>2356</v>
      </c>
    </row>
    <row r="10" spans="1:8" ht="18" thickBot="1">
      <c r="A10" s="60" t="s">
        <v>2359</v>
      </c>
      <c r="B10" s="61" t="s">
        <v>2360</v>
      </c>
      <c r="C10" s="61" t="s">
        <v>2361</v>
      </c>
      <c r="D10" s="62">
        <v>10</v>
      </c>
      <c r="G10" s="61" t="s">
        <v>2360</v>
      </c>
      <c r="H10" s="60" t="s">
        <v>2359</v>
      </c>
    </row>
    <row r="11" spans="1:8" ht="35" thickBot="1">
      <c r="A11" s="60" t="s">
        <v>2362</v>
      </c>
      <c r="B11" s="61" t="s">
        <v>2363</v>
      </c>
      <c r="C11" s="61" t="s">
        <v>2364</v>
      </c>
      <c r="D11" s="62">
        <v>28</v>
      </c>
      <c r="G11" s="61" t="s">
        <v>2363</v>
      </c>
      <c r="H11" s="60" t="s">
        <v>2362</v>
      </c>
    </row>
    <row r="12" spans="1:8" ht="18" thickBot="1">
      <c r="A12" s="60" t="s">
        <v>2365</v>
      </c>
      <c r="B12" s="61" t="s">
        <v>2181</v>
      </c>
      <c r="C12" s="61" t="s">
        <v>2366</v>
      </c>
      <c r="D12" s="62">
        <v>32</v>
      </c>
      <c r="G12" s="61" t="s">
        <v>2181</v>
      </c>
      <c r="H12" s="60" t="s">
        <v>2365</v>
      </c>
    </row>
    <row r="13" spans="1:8" ht="18" thickBot="1">
      <c r="A13" s="60" t="s">
        <v>2367</v>
      </c>
      <c r="B13" s="61" t="s">
        <v>2368</v>
      </c>
      <c r="C13" s="61" t="s">
        <v>2369</v>
      </c>
      <c r="D13" s="62">
        <v>51</v>
      </c>
      <c r="G13" s="61" t="s">
        <v>2368</v>
      </c>
      <c r="H13" s="60" t="s">
        <v>2367</v>
      </c>
    </row>
    <row r="14" spans="1:8" ht="18" thickBot="1">
      <c r="A14" s="60" t="s">
        <v>2370</v>
      </c>
      <c r="B14" s="61" t="s">
        <v>2371</v>
      </c>
      <c r="C14" s="61" t="s">
        <v>2372</v>
      </c>
      <c r="D14" s="62">
        <v>533</v>
      </c>
      <c r="G14" s="61" t="s">
        <v>2371</v>
      </c>
      <c r="H14" s="60" t="s">
        <v>2370</v>
      </c>
    </row>
    <row r="15" spans="1:8" ht="18" thickBot="1">
      <c r="A15" s="60" t="s">
        <v>2373</v>
      </c>
      <c r="B15" s="61" t="s">
        <v>2311</v>
      </c>
      <c r="C15" s="61" t="s">
        <v>2374</v>
      </c>
      <c r="D15" s="62">
        <v>36</v>
      </c>
      <c r="G15" s="61" t="s">
        <v>2311</v>
      </c>
      <c r="H15" s="60" t="s">
        <v>2373</v>
      </c>
    </row>
    <row r="16" spans="1:8" ht="18" thickBot="1">
      <c r="A16" s="60" t="s">
        <v>2375</v>
      </c>
      <c r="B16" s="61" t="s">
        <v>2376</v>
      </c>
      <c r="C16" s="61" t="s">
        <v>2377</v>
      </c>
      <c r="D16" s="62">
        <v>40</v>
      </c>
      <c r="G16" s="61" t="s">
        <v>2376</v>
      </c>
      <c r="H16" s="60" t="s">
        <v>2375</v>
      </c>
    </row>
    <row r="17" spans="1:8" ht="18" thickBot="1">
      <c r="A17" s="60" t="s">
        <v>2378</v>
      </c>
      <c r="B17" s="61" t="s">
        <v>2379</v>
      </c>
      <c r="C17" s="61" t="s">
        <v>2380</v>
      </c>
      <c r="D17" s="62">
        <v>31</v>
      </c>
      <c r="G17" s="61" t="s">
        <v>2379</v>
      </c>
      <c r="H17" s="60" t="s">
        <v>2378</v>
      </c>
    </row>
    <row r="18" spans="1:8" ht="35" thickBot="1">
      <c r="A18" s="60" t="s">
        <v>2381</v>
      </c>
      <c r="B18" s="61" t="s">
        <v>2382</v>
      </c>
      <c r="C18" s="61" t="s">
        <v>2383</v>
      </c>
      <c r="D18" s="62">
        <v>44</v>
      </c>
      <c r="G18" s="61" t="s">
        <v>2382</v>
      </c>
      <c r="H18" s="60" t="s">
        <v>2381</v>
      </c>
    </row>
    <row r="19" spans="1:8" ht="18" thickBot="1">
      <c r="A19" s="60" t="s">
        <v>2384</v>
      </c>
      <c r="B19" s="61" t="s">
        <v>2385</v>
      </c>
      <c r="C19" s="61" t="s">
        <v>2386</v>
      </c>
      <c r="D19" s="62">
        <v>48</v>
      </c>
      <c r="G19" s="61" t="s">
        <v>2385</v>
      </c>
      <c r="H19" s="60" t="s">
        <v>2384</v>
      </c>
    </row>
    <row r="20" spans="1:8" ht="18" thickBot="1">
      <c r="A20" s="60" t="s">
        <v>2387</v>
      </c>
      <c r="B20" s="61" t="s">
        <v>2388</v>
      </c>
      <c r="C20" s="61" t="s">
        <v>2389</v>
      </c>
      <c r="D20" s="62">
        <v>50</v>
      </c>
      <c r="G20" s="61" t="s">
        <v>2388</v>
      </c>
      <c r="H20" s="60" t="s">
        <v>2387</v>
      </c>
    </row>
    <row r="21" spans="1:8" ht="18" thickBot="1">
      <c r="A21" s="60" t="s">
        <v>2390</v>
      </c>
      <c r="B21" s="61" t="s">
        <v>2391</v>
      </c>
      <c r="C21" s="61" t="s">
        <v>2392</v>
      </c>
      <c r="D21" s="62">
        <v>52</v>
      </c>
      <c r="G21" s="61" t="s">
        <v>2391</v>
      </c>
      <c r="H21" s="60" t="s">
        <v>2390</v>
      </c>
    </row>
    <row r="22" spans="1:8" ht="18" thickBot="1">
      <c r="A22" s="60" t="s">
        <v>2393</v>
      </c>
      <c r="B22" s="61" t="s">
        <v>2394</v>
      </c>
      <c r="C22" s="61" t="s">
        <v>2395</v>
      </c>
      <c r="D22" s="62">
        <v>112</v>
      </c>
      <c r="G22" s="61" t="s">
        <v>2394</v>
      </c>
      <c r="H22" s="60" t="s">
        <v>2393</v>
      </c>
    </row>
    <row r="23" spans="1:8" ht="18" thickBot="1">
      <c r="A23" s="60" t="s">
        <v>2396</v>
      </c>
      <c r="B23" s="61" t="s">
        <v>2397</v>
      </c>
      <c r="C23" s="61" t="s">
        <v>2398</v>
      </c>
      <c r="D23" s="62">
        <v>56</v>
      </c>
      <c r="G23" s="61" t="s">
        <v>2397</v>
      </c>
      <c r="H23" s="60" t="s">
        <v>2396</v>
      </c>
    </row>
    <row r="24" spans="1:8" ht="18" thickBot="1">
      <c r="A24" s="60" t="s">
        <v>2399</v>
      </c>
      <c r="B24" s="61" t="s">
        <v>2400</v>
      </c>
      <c r="C24" s="61" t="s">
        <v>2401</v>
      </c>
      <c r="D24" s="62">
        <v>84</v>
      </c>
      <c r="G24" s="61" t="s">
        <v>2400</v>
      </c>
      <c r="H24" s="60" t="s">
        <v>2399</v>
      </c>
    </row>
    <row r="25" spans="1:8" ht="18" thickBot="1">
      <c r="A25" s="60" t="s">
        <v>2185</v>
      </c>
      <c r="B25" s="61" t="s">
        <v>2144</v>
      </c>
      <c r="C25" s="61" t="s">
        <v>2402</v>
      </c>
      <c r="D25" s="62">
        <v>204</v>
      </c>
      <c r="G25" s="61" t="s">
        <v>2144</v>
      </c>
      <c r="H25" s="60" t="s">
        <v>2185</v>
      </c>
    </row>
    <row r="26" spans="1:8" ht="18" thickBot="1">
      <c r="A26" s="60" t="s">
        <v>2403</v>
      </c>
      <c r="B26" s="61" t="s">
        <v>2404</v>
      </c>
      <c r="C26" s="61" t="s">
        <v>2405</v>
      </c>
      <c r="D26" s="62">
        <v>60</v>
      </c>
      <c r="G26" s="61" t="s">
        <v>2404</v>
      </c>
      <c r="H26" s="60" t="s">
        <v>2403</v>
      </c>
    </row>
    <row r="27" spans="1:8" ht="18" thickBot="1">
      <c r="A27" s="60" t="s">
        <v>2406</v>
      </c>
      <c r="B27" s="61" t="s">
        <v>2407</v>
      </c>
      <c r="C27" s="61" t="s">
        <v>2408</v>
      </c>
      <c r="D27" s="62">
        <v>64</v>
      </c>
      <c r="G27" s="61" t="s">
        <v>2407</v>
      </c>
      <c r="H27" s="60" t="s">
        <v>2406</v>
      </c>
    </row>
    <row r="28" spans="1:8" ht="52" thickBot="1">
      <c r="A28" s="60" t="s">
        <v>2409</v>
      </c>
      <c r="B28" s="61" t="s">
        <v>2410</v>
      </c>
      <c r="C28" s="61" t="s">
        <v>2411</v>
      </c>
      <c r="D28" s="62">
        <v>68</v>
      </c>
      <c r="G28" s="61" t="s">
        <v>2410</v>
      </c>
      <c r="H28" s="60" t="s">
        <v>2409</v>
      </c>
    </row>
    <row r="29" spans="1:8" ht="69" thickBot="1">
      <c r="A29" s="60" t="s">
        <v>2412</v>
      </c>
      <c r="B29" s="61" t="s">
        <v>2413</v>
      </c>
      <c r="C29" s="61" t="s">
        <v>2414</v>
      </c>
      <c r="D29" s="62">
        <v>535</v>
      </c>
      <c r="G29" s="61" t="s">
        <v>2413</v>
      </c>
      <c r="H29" s="60" t="s">
        <v>2412</v>
      </c>
    </row>
    <row r="30" spans="1:8" ht="52" thickBot="1">
      <c r="A30" s="60" t="s">
        <v>2415</v>
      </c>
      <c r="B30" s="61" t="s">
        <v>2416</v>
      </c>
      <c r="C30" s="61" t="s">
        <v>2417</v>
      </c>
      <c r="D30" s="62">
        <v>70</v>
      </c>
      <c r="G30" s="61" t="s">
        <v>2416</v>
      </c>
      <c r="H30" s="60" t="s">
        <v>2415</v>
      </c>
    </row>
    <row r="31" spans="1:8" ht="18" thickBot="1">
      <c r="A31" s="60" t="s">
        <v>2187</v>
      </c>
      <c r="B31" s="61" t="s">
        <v>1787</v>
      </c>
      <c r="C31" s="61" t="s">
        <v>2418</v>
      </c>
      <c r="D31" s="62">
        <v>72</v>
      </c>
      <c r="G31" s="61" t="s">
        <v>1787</v>
      </c>
      <c r="H31" s="60" t="s">
        <v>2187</v>
      </c>
    </row>
    <row r="32" spans="1:8" ht="35" thickBot="1">
      <c r="A32" s="60" t="s">
        <v>2419</v>
      </c>
      <c r="B32" s="61" t="s">
        <v>2420</v>
      </c>
      <c r="C32" s="61" t="s">
        <v>2421</v>
      </c>
      <c r="D32" s="62">
        <v>74</v>
      </c>
      <c r="G32" s="61" t="s">
        <v>2420</v>
      </c>
      <c r="H32" s="60" t="s">
        <v>2419</v>
      </c>
    </row>
    <row r="33" spans="1:8" ht="18" thickBot="1">
      <c r="A33" s="60" t="s">
        <v>2422</v>
      </c>
      <c r="B33" s="61" t="s">
        <v>2423</v>
      </c>
      <c r="C33" s="61" t="s">
        <v>2424</v>
      </c>
      <c r="D33" s="62">
        <v>76</v>
      </c>
      <c r="G33" s="61" t="s">
        <v>2423</v>
      </c>
      <c r="H33" s="60" t="s">
        <v>2422</v>
      </c>
    </row>
    <row r="34" spans="1:8" ht="86" thickBot="1">
      <c r="A34" s="60" t="s">
        <v>2425</v>
      </c>
      <c r="B34" s="61" t="s">
        <v>2426</v>
      </c>
      <c r="C34" s="61" t="s">
        <v>2427</v>
      </c>
      <c r="D34" s="62">
        <v>86</v>
      </c>
      <c r="G34" s="61" t="s">
        <v>2426</v>
      </c>
      <c r="H34" s="60" t="s">
        <v>2425</v>
      </c>
    </row>
    <row r="35" spans="1:8" ht="35" thickBot="1">
      <c r="A35" s="60" t="s">
        <v>2428</v>
      </c>
      <c r="B35" s="61" t="s">
        <v>2429</v>
      </c>
      <c r="C35" s="61" t="s">
        <v>2430</v>
      </c>
      <c r="D35" s="62">
        <v>96</v>
      </c>
      <c r="G35" s="61" t="s">
        <v>2429</v>
      </c>
      <c r="H35" s="60" t="s">
        <v>2428</v>
      </c>
    </row>
    <row r="36" spans="1:8" ht="18" thickBot="1">
      <c r="A36" s="60" t="s">
        <v>2431</v>
      </c>
      <c r="B36" s="61" t="s">
        <v>2432</v>
      </c>
      <c r="C36" s="61" t="s">
        <v>2433</v>
      </c>
      <c r="D36" s="62">
        <v>100</v>
      </c>
      <c r="G36" s="61" t="s">
        <v>2432</v>
      </c>
      <c r="H36" s="60" t="s">
        <v>2431</v>
      </c>
    </row>
    <row r="37" spans="1:8" ht="35" thickBot="1">
      <c r="A37" s="60" t="s">
        <v>2189</v>
      </c>
      <c r="B37" s="61" t="s">
        <v>2145</v>
      </c>
      <c r="C37" s="61" t="s">
        <v>2434</v>
      </c>
      <c r="D37" s="62">
        <v>854</v>
      </c>
      <c r="G37" s="61" t="s">
        <v>2145</v>
      </c>
      <c r="H37" s="60" t="s">
        <v>2189</v>
      </c>
    </row>
    <row r="38" spans="1:8" ht="18" thickBot="1">
      <c r="A38" s="60" t="s">
        <v>2190</v>
      </c>
      <c r="B38" s="61" t="s">
        <v>2146</v>
      </c>
      <c r="C38" s="61" t="s">
        <v>2435</v>
      </c>
      <c r="D38" s="62">
        <v>108</v>
      </c>
      <c r="G38" s="61" t="s">
        <v>2146</v>
      </c>
      <c r="H38" s="60" t="s">
        <v>2190</v>
      </c>
    </row>
    <row r="39" spans="1:8" ht="18" thickBot="1">
      <c r="A39" s="60" t="s">
        <v>2436</v>
      </c>
      <c r="B39" s="61" t="s">
        <v>1606</v>
      </c>
      <c r="C39" s="61" t="s">
        <v>2437</v>
      </c>
      <c r="D39" s="62">
        <v>132</v>
      </c>
      <c r="G39" s="61" t="s">
        <v>1606</v>
      </c>
      <c r="H39" s="60" t="s">
        <v>2436</v>
      </c>
    </row>
    <row r="40" spans="1:8" ht="18" thickBot="1">
      <c r="A40" s="60" t="s">
        <v>2438</v>
      </c>
      <c r="B40" s="61" t="s">
        <v>2439</v>
      </c>
      <c r="C40" s="61" t="s">
        <v>2440</v>
      </c>
      <c r="D40" s="62">
        <v>116</v>
      </c>
      <c r="G40" s="61" t="s">
        <v>2439</v>
      </c>
      <c r="H40" s="60" t="s">
        <v>2438</v>
      </c>
    </row>
    <row r="41" spans="1:8" ht="18" thickBot="1">
      <c r="A41" s="60" t="s">
        <v>2193</v>
      </c>
      <c r="B41" s="61" t="s">
        <v>285</v>
      </c>
      <c r="C41" s="61" t="s">
        <v>2441</v>
      </c>
      <c r="D41" s="62">
        <v>120</v>
      </c>
      <c r="G41" s="61" t="s">
        <v>285</v>
      </c>
      <c r="H41" s="60" t="s">
        <v>2193</v>
      </c>
    </row>
    <row r="42" spans="1:8" ht="18" thickBot="1">
      <c r="A42" s="60" t="s">
        <v>2442</v>
      </c>
      <c r="B42" s="61" t="s">
        <v>2443</v>
      </c>
      <c r="C42" s="61" t="s">
        <v>2444</v>
      </c>
      <c r="D42" s="62">
        <v>124</v>
      </c>
      <c r="G42" s="61" t="s">
        <v>2443</v>
      </c>
      <c r="H42" s="60" t="s">
        <v>2442</v>
      </c>
    </row>
    <row r="43" spans="1:8" ht="35" thickBot="1">
      <c r="A43" s="60" t="s">
        <v>2445</v>
      </c>
      <c r="B43" s="61" t="s">
        <v>2446</v>
      </c>
      <c r="C43" s="61" t="s">
        <v>2447</v>
      </c>
      <c r="D43" s="62">
        <v>136</v>
      </c>
      <c r="G43" s="61" t="s">
        <v>2446</v>
      </c>
      <c r="H43" s="60" t="s">
        <v>2445</v>
      </c>
    </row>
    <row r="44" spans="1:8" ht="69" thickBot="1">
      <c r="A44" s="60" t="s">
        <v>2448</v>
      </c>
      <c r="B44" s="61" t="s">
        <v>1632</v>
      </c>
      <c r="C44" s="61" t="s">
        <v>2449</v>
      </c>
      <c r="D44" s="62">
        <v>140</v>
      </c>
      <c r="G44" s="61" t="s">
        <v>1632</v>
      </c>
      <c r="H44" s="60" t="s">
        <v>2448</v>
      </c>
    </row>
    <row r="45" spans="1:8" ht="18" thickBot="1">
      <c r="A45" s="60" t="s">
        <v>2196</v>
      </c>
      <c r="B45" s="61" t="s">
        <v>2147</v>
      </c>
      <c r="C45" s="61" t="s">
        <v>2450</v>
      </c>
      <c r="D45" s="62">
        <v>148</v>
      </c>
      <c r="G45" s="61" t="s">
        <v>2147</v>
      </c>
      <c r="H45" s="60" t="s">
        <v>2196</v>
      </c>
    </row>
    <row r="46" spans="1:8" ht="18" thickBot="1">
      <c r="A46" s="60" t="s">
        <v>2451</v>
      </c>
      <c r="B46" s="61" t="s">
        <v>2452</v>
      </c>
      <c r="C46" s="61" t="s">
        <v>2453</v>
      </c>
      <c r="D46" s="62">
        <v>152</v>
      </c>
      <c r="G46" s="61" t="s">
        <v>2452</v>
      </c>
      <c r="H46" s="60" t="s">
        <v>2451</v>
      </c>
    </row>
    <row r="47" spans="1:8" ht="18" thickBot="1">
      <c r="A47" s="60" t="s">
        <v>2454</v>
      </c>
      <c r="B47" s="61" t="s">
        <v>1052</v>
      </c>
      <c r="C47" s="61" t="s">
        <v>2455</v>
      </c>
      <c r="D47" s="62">
        <v>156</v>
      </c>
      <c r="G47" s="61" t="s">
        <v>1052</v>
      </c>
      <c r="H47" s="60" t="s">
        <v>2454</v>
      </c>
    </row>
    <row r="48" spans="1:8" ht="35" thickBot="1">
      <c r="A48" s="60" t="s">
        <v>2456</v>
      </c>
      <c r="B48" s="61" t="s">
        <v>2457</v>
      </c>
      <c r="C48" s="61" t="s">
        <v>2458</v>
      </c>
      <c r="D48" s="62">
        <v>162</v>
      </c>
      <c r="G48" s="61" t="s">
        <v>2457</v>
      </c>
      <c r="H48" s="60" t="s">
        <v>2456</v>
      </c>
    </row>
    <row r="49" spans="1:8" ht="52" thickBot="1">
      <c r="A49" s="60" t="s">
        <v>2459</v>
      </c>
      <c r="B49" s="61" t="s">
        <v>2460</v>
      </c>
      <c r="C49" s="61" t="s">
        <v>2461</v>
      </c>
      <c r="D49" s="62">
        <v>166</v>
      </c>
      <c r="G49" s="61" t="s">
        <v>2460</v>
      </c>
      <c r="H49" s="60" t="s">
        <v>2459</v>
      </c>
    </row>
    <row r="50" spans="1:8" ht="18" thickBot="1">
      <c r="A50" s="60" t="s">
        <v>2462</v>
      </c>
      <c r="B50" s="61" t="s">
        <v>2463</v>
      </c>
      <c r="C50" s="61" t="s">
        <v>2464</v>
      </c>
      <c r="D50" s="62">
        <v>170</v>
      </c>
      <c r="G50" s="61" t="s">
        <v>2463</v>
      </c>
      <c r="H50" s="60" t="s">
        <v>2462</v>
      </c>
    </row>
    <row r="51" spans="1:8" ht="35" thickBot="1">
      <c r="A51" s="60" t="s">
        <v>2465</v>
      </c>
      <c r="B51" s="61" t="s">
        <v>2148</v>
      </c>
      <c r="C51" s="61" t="s">
        <v>2466</v>
      </c>
      <c r="D51" s="62">
        <v>174</v>
      </c>
      <c r="G51" s="61" t="s">
        <v>2148</v>
      </c>
      <c r="H51" s="60" t="s">
        <v>2465</v>
      </c>
    </row>
    <row r="52" spans="1:8" ht="69" thickBot="1">
      <c r="A52" s="60" t="s">
        <v>2467</v>
      </c>
      <c r="B52" s="61" t="s">
        <v>1976</v>
      </c>
      <c r="C52" s="61" t="s">
        <v>2468</v>
      </c>
      <c r="D52" s="62">
        <v>180</v>
      </c>
      <c r="G52" s="61" t="s">
        <v>1976</v>
      </c>
      <c r="H52" s="60" t="s">
        <v>2467</v>
      </c>
    </row>
    <row r="53" spans="1:8" ht="18" thickBot="1">
      <c r="A53" s="60" t="s">
        <v>2469</v>
      </c>
      <c r="B53" s="61" t="s">
        <v>2149</v>
      </c>
      <c r="C53" s="61" t="s">
        <v>2470</v>
      </c>
      <c r="D53" s="62">
        <v>178</v>
      </c>
      <c r="G53" s="61" t="s">
        <v>2149</v>
      </c>
      <c r="H53" s="60" t="s">
        <v>2469</v>
      </c>
    </row>
    <row r="54" spans="1:8" ht="35" thickBot="1">
      <c r="A54" s="60" t="s">
        <v>2471</v>
      </c>
      <c r="B54" s="61" t="s">
        <v>2472</v>
      </c>
      <c r="C54" s="61" t="s">
        <v>2473</v>
      </c>
      <c r="D54" s="62">
        <v>184</v>
      </c>
      <c r="G54" s="61" t="s">
        <v>2472</v>
      </c>
      <c r="H54" s="60" t="s">
        <v>2471</v>
      </c>
    </row>
    <row r="55" spans="1:8" ht="18" thickBot="1">
      <c r="A55" s="60" t="s">
        <v>2474</v>
      </c>
      <c r="B55" s="61" t="s">
        <v>2475</v>
      </c>
      <c r="C55" s="61" t="s">
        <v>2476</v>
      </c>
      <c r="D55" s="62">
        <v>188</v>
      </c>
      <c r="G55" s="61" t="s">
        <v>2475</v>
      </c>
      <c r="H55" s="60" t="s">
        <v>2474</v>
      </c>
    </row>
    <row r="56" spans="1:8" ht="35" thickBot="1">
      <c r="A56" s="60" t="s">
        <v>2477</v>
      </c>
      <c r="B56" s="61" t="s">
        <v>2157</v>
      </c>
      <c r="C56" s="61" t="s">
        <v>2478</v>
      </c>
      <c r="D56" s="62">
        <v>384</v>
      </c>
      <c r="G56" s="61" t="s">
        <v>2157</v>
      </c>
      <c r="H56" s="60" t="s">
        <v>2477</v>
      </c>
    </row>
    <row r="57" spans="1:8" ht="18" thickBot="1">
      <c r="A57" s="60" t="s">
        <v>2479</v>
      </c>
      <c r="B57" s="61" t="s">
        <v>2480</v>
      </c>
      <c r="C57" s="61" t="s">
        <v>2481</v>
      </c>
      <c r="D57" s="62">
        <v>191</v>
      </c>
      <c r="G57" s="61" t="s">
        <v>2480</v>
      </c>
      <c r="H57" s="60" t="s">
        <v>2479</v>
      </c>
    </row>
    <row r="58" spans="1:8" ht="18" thickBot="1">
      <c r="A58" s="60" t="s">
        <v>2482</v>
      </c>
      <c r="B58" s="61" t="s">
        <v>2483</v>
      </c>
      <c r="C58" s="61" t="s">
        <v>2484</v>
      </c>
      <c r="D58" s="62">
        <v>192</v>
      </c>
      <c r="G58" s="61" t="s">
        <v>2483</v>
      </c>
      <c r="H58" s="60" t="s">
        <v>2482</v>
      </c>
    </row>
    <row r="59" spans="1:8" ht="18" thickBot="1">
      <c r="A59" s="60" t="s">
        <v>2485</v>
      </c>
      <c r="B59" s="61" t="s">
        <v>2486</v>
      </c>
      <c r="C59" s="61" t="s">
        <v>2487</v>
      </c>
      <c r="D59" s="62">
        <v>531</v>
      </c>
      <c r="G59" s="61" t="s">
        <v>2486</v>
      </c>
      <c r="H59" s="60" t="s">
        <v>2485</v>
      </c>
    </row>
    <row r="60" spans="1:8" ht="18" thickBot="1">
      <c r="A60" s="60" t="s">
        <v>2488</v>
      </c>
      <c r="B60" s="61" t="s">
        <v>2489</v>
      </c>
      <c r="C60" s="61" t="s">
        <v>2490</v>
      </c>
      <c r="D60" s="62">
        <v>196</v>
      </c>
      <c r="G60" s="61" t="s">
        <v>2489</v>
      </c>
      <c r="H60" s="60" t="s">
        <v>2488</v>
      </c>
    </row>
    <row r="61" spans="1:8" ht="18" thickBot="1">
      <c r="A61" s="60" t="s">
        <v>2491</v>
      </c>
      <c r="B61" s="61" t="s">
        <v>2492</v>
      </c>
      <c r="C61" s="61" t="s">
        <v>2493</v>
      </c>
      <c r="D61" s="62">
        <v>203</v>
      </c>
      <c r="G61" s="61" t="s">
        <v>2492</v>
      </c>
      <c r="H61" s="60" t="s">
        <v>2491</v>
      </c>
    </row>
    <row r="62" spans="1:8" ht="18" thickBot="1">
      <c r="A62" s="60" t="s">
        <v>2494</v>
      </c>
      <c r="B62" s="61" t="s">
        <v>2303</v>
      </c>
      <c r="C62" s="61" t="s">
        <v>2495</v>
      </c>
      <c r="D62" s="62">
        <v>208</v>
      </c>
      <c r="G62" s="61" t="s">
        <v>2303</v>
      </c>
      <c r="H62" s="60" t="s">
        <v>2494</v>
      </c>
    </row>
    <row r="63" spans="1:8" ht="18" thickBot="1">
      <c r="A63" s="60" t="s">
        <v>2200</v>
      </c>
      <c r="B63" s="61" t="s">
        <v>2150</v>
      </c>
      <c r="C63" s="61" t="s">
        <v>2496</v>
      </c>
      <c r="D63" s="62">
        <v>262</v>
      </c>
      <c r="G63" s="61" t="s">
        <v>2150</v>
      </c>
      <c r="H63" s="60" t="s">
        <v>2200</v>
      </c>
    </row>
    <row r="64" spans="1:8" ht="18" thickBot="1">
      <c r="A64" s="60" t="s">
        <v>2497</v>
      </c>
      <c r="B64" s="61" t="s">
        <v>2498</v>
      </c>
      <c r="C64" s="61" t="s">
        <v>2499</v>
      </c>
      <c r="D64" s="62">
        <v>212</v>
      </c>
      <c r="G64" s="61" t="s">
        <v>2498</v>
      </c>
      <c r="H64" s="60" t="s">
        <v>2497</v>
      </c>
    </row>
    <row r="65" spans="1:8" ht="52" thickBot="1">
      <c r="A65" s="60" t="s">
        <v>2500</v>
      </c>
      <c r="B65" s="61" t="s">
        <v>2501</v>
      </c>
      <c r="C65" s="61" t="s">
        <v>2502</v>
      </c>
      <c r="D65" s="62">
        <v>214</v>
      </c>
      <c r="G65" s="61" t="s">
        <v>2501</v>
      </c>
      <c r="H65" s="60" t="s">
        <v>2500</v>
      </c>
    </row>
    <row r="66" spans="1:8" ht="18" thickBot="1">
      <c r="A66" s="60" t="s">
        <v>2503</v>
      </c>
      <c r="B66" s="61" t="s">
        <v>2504</v>
      </c>
      <c r="C66" s="61" t="s">
        <v>2505</v>
      </c>
      <c r="D66" s="62">
        <v>218</v>
      </c>
      <c r="G66" s="61" t="s">
        <v>2504</v>
      </c>
      <c r="H66" s="60" t="s">
        <v>2503</v>
      </c>
    </row>
    <row r="67" spans="1:8" ht="18" thickBot="1">
      <c r="A67" s="60" t="s">
        <v>2201</v>
      </c>
      <c r="B67" s="61" t="s">
        <v>840</v>
      </c>
      <c r="C67" s="61" t="s">
        <v>2506</v>
      </c>
      <c r="D67" s="62">
        <v>818</v>
      </c>
      <c r="G67" s="61" t="s">
        <v>840</v>
      </c>
      <c r="H67" s="60" t="s">
        <v>2201</v>
      </c>
    </row>
    <row r="68" spans="1:8" ht="18" thickBot="1">
      <c r="A68" s="60" t="s">
        <v>2507</v>
      </c>
      <c r="B68" s="61" t="s">
        <v>2508</v>
      </c>
      <c r="C68" s="61" t="s">
        <v>2509</v>
      </c>
      <c r="D68" s="62">
        <v>222</v>
      </c>
      <c r="G68" s="61" t="s">
        <v>2508</v>
      </c>
      <c r="H68" s="60" t="s">
        <v>2507</v>
      </c>
    </row>
    <row r="69" spans="1:8" ht="35" thickBot="1">
      <c r="A69" s="60" t="s">
        <v>2203</v>
      </c>
      <c r="B69" s="61" t="s">
        <v>2151</v>
      </c>
      <c r="C69" s="61" t="s">
        <v>2510</v>
      </c>
      <c r="D69" s="62">
        <v>226</v>
      </c>
      <c r="G69" s="61" t="s">
        <v>2151</v>
      </c>
      <c r="H69" s="60" t="s">
        <v>2203</v>
      </c>
    </row>
    <row r="70" spans="1:8" ht="18" thickBot="1">
      <c r="A70" s="60" t="s">
        <v>2205</v>
      </c>
      <c r="B70" s="61" t="s">
        <v>2152</v>
      </c>
      <c r="C70" s="61" t="s">
        <v>2511</v>
      </c>
      <c r="D70" s="62">
        <v>232</v>
      </c>
      <c r="G70" s="61" t="s">
        <v>2152</v>
      </c>
      <c r="H70" s="60" t="s">
        <v>2205</v>
      </c>
    </row>
    <row r="71" spans="1:8" ht="18" thickBot="1">
      <c r="A71" s="60" t="s">
        <v>2512</v>
      </c>
      <c r="B71" s="61" t="s">
        <v>2513</v>
      </c>
      <c r="C71" s="61" t="s">
        <v>2514</v>
      </c>
      <c r="D71" s="62">
        <v>233</v>
      </c>
      <c r="G71" s="61" t="s">
        <v>2513</v>
      </c>
      <c r="H71" s="60" t="s">
        <v>2512</v>
      </c>
    </row>
    <row r="72" spans="1:8" ht="18" thickBot="1">
      <c r="A72" s="60" t="s">
        <v>2207</v>
      </c>
      <c r="B72" s="61" t="s">
        <v>2168</v>
      </c>
      <c r="C72" s="61" t="s">
        <v>2515</v>
      </c>
      <c r="D72" s="62">
        <v>748</v>
      </c>
      <c r="G72" s="61" t="s">
        <v>2168</v>
      </c>
      <c r="H72" s="60" t="s">
        <v>2207</v>
      </c>
    </row>
    <row r="73" spans="1:8" ht="18" thickBot="1">
      <c r="A73" s="60" t="s">
        <v>2208</v>
      </c>
      <c r="B73" s="61" t="s">
        <v>194</v>
      </c>
      <c r="C73" s="61" t="s">
        <v>2516</v>
      </c>
      <c r="D73" s="62">
        <v>231</v>
      </c>
      <c r="G73" s="61" t="s">
        <v>194</v>
      </c>
      <c r="H73" s="60" t="s">
        <v>2208</v>
      </c>
    </row>
    <row r="74" spans="1:8" ht="52" thickBot="1">
      <c r="A74" s="60" t="s">
        <v>2517</v>
      </c>
      <c r="B74" s="61" t="s">
        <v>2518</v>
      </c>
      <c r="C74" s="61" t="s">
        <v>2519</v>
      </c>
      <c r="D74" s="62">
        <v>238</v>
      </c>
      <c r="G74" s="61" t="s">
        <v>2518</v>
      </c>
      <c r="H74" s="60" t="s">
        <v>2517</v>
      </c>
    </row>
    <row r="75" spans="1:8" ht="35" thickBot="1">
      <c r="A75" s="60" t="s">
        <v>2520</v>
      </c>
      <c r="B75" s="61" t="s">
        <v>2521</v>
      </c>
      <c r="C75" s="61" t="s">
        <v>2522</v>
      </c>
      <c r="D75" s="62">
        <v>234</v>
      </c>
      <c r="G75" s="61" t="s">
        <v>2521</v>
      </c>
      <c r="H75" s="60" t="s">
        <v>2520</v>
      </c>
    </row>
    <row r="76" spans="1:8" ht="18" thickBot="1">
      <c r="A76" s="60" t="s">
        <v>2523</v>
      </c>
      <c r="B76" s="61" t="s">
        <v>2524</v>
      </c>
      <c r="C76" s="61" t="s">
        <v>2525</v>
      </c>
      <c r="D76" s="62">
        <v>242</v>
      </c>
      <c r="G76" s="61" t="s">
        <v>2524</v>
      </c>
      <c r="H76" s="60" t="s">
        <v>2523</v>
      </c>
    </row>
    <row r="77" spans="1:8" ht="18" thickBot="1">
      <c r="A77" s="60" t="s">
        <v>2526</v>
      </c>
      <c r="B77" s="61" t="s">
        <v>528</v>
      </c>
      <c r="C77" s="61" t="s">
        <v>2527</v>
      </c>
      <c r="D77" s="62">
        <v>246</v>
      </c>
      <c r="G77" s="61" t="s">
        <v>528</v>
      </c>
      <c r="H77" s="60" t="s">
        <v>2526</v>
      </c>
    </row>
    <row r="78" spans="1:8" ht="18" thickBot="1">
      <c r="A78" s="60" t="s">
        <v>2528</v>
      </c>
      <c r="B78" s="61" t="s">
        <v>224</v>
      </c>
      <c r="C78" s="61" t="s">
        <v>2529</v>
      </c>
      <c r="D78" s="62">
        <v>250</v>
      </c>
      <c r="G78" s="61" t="s">
        <v>224</v>
      </c>
      <c r="H78" s="60" t="s">
        <v>2528</v>
      </c>
    </row>
    <row r="79" spans="1:8" ht="35" thickBot="1">
      <c r="A79" s="60" t="s">
        <v>2530</v>
      </c>
      <c r="B79" s="61" t="s">
        <v>2531</v>
      </c>
      <c r="C79" s="61" t="s">
        <v>2532</v>
      </c>
      <c r="D79" s="62">
        <v>254</v>
      </c>
      <c r="G79" s="61" t="s">
        <v>2531</v>
      </c>
      <c r="H79" s="60" t="s">
        <v>2530</v>
      </c>
    </row>
    <row r="80" spans="1:8" ht="35" thickBot="1">
      <c r="A80" s="60" t="s">
        <v>2533</v>
      </c>
      <c r="B80" s="61" t="s">
        <v>2534</v>
      </c>
      <c r="C80" s="61" t="s">
        <v>2535</v>
      </c>
      <c r="D80" s="62">
        <v>258</v>
      </c>
      <c r="G80" s="61" t="s">
        <v>2534</v>
      </c>
      <c r="H80" s="60" t="s">
        <v>2533</v>
      </c>
    </row>
    <row r="81" spans="1:8" ht="69" thickBot="1">
      <c r="A81" s="60" t="s">
        <v>2536</v>
      </c>
      <c r="B81" s="61" t="s">
        <v>2537</v>
      </c>
      <c r="C81" s="61" t="s">
        <v>2538</v>
      </c>
      <c r="D81" s="62">
        <v>260</v>
      </c>
      <c r="G81" s="61" t="s">
        <v>2537</v>
      </c>
      <c r="H81" s="60" t="s">
        <v>2536</v>
      </c>
    </row>
    <row r="82" spans="1:8" ht="18" thickBot="1">
      <c r="A82" s="60" t="s">
        <v>2209</v>
      </c>
      <c r="B82" s="61" t="s">
        <v>2153</v>
      </c>
      <c r="C82" s="61" t="s">
        <v>2539</v>
      </c>
      <c r="D82" s="62">
        <v>266</v>
      </c>
      <c r="G82" s="61" t="s">
        <v>2153</v>
      </c>
      <c r="H82" s="60" t="s">
        <v>2209</v>
      </c>
    </row>
    <row r="83" spans="1:8" ht="35" thickBot="1">
      <c r="A83" s="60" t="s">
        <v>2540</v>
      </c>
      <c r="B83" s="61" t="s">
        <v>2154</v>
      </c>
      <c r="C83" s="61" t="s">
        <v>2541</v>
      </c>
      <c r="D83" s="62">
        <v>270</v>
      </c>
      <c r="G83" s="61" t="s">
        <v>2154</v>
      </c>
      <c r="H83" s="60" t="s">
        <v>2540</v>
      </c>
    </row>
    <row r="84" spans="1:8" ht="18" thickBot="1">
      <c r="A84" s="60" t="s">
        <v>2542</v>
      </c>
      <c r="B84" s="61" t="s">
        <v>2543</v>
      </c>
      <c r="C84" s="61" t="s">
        <v>2544</v>
      </c>
      <c r="D84" s="62">
        <v>268</v>
      </c>
      <c r="G84" s="61" t="s">
        <v>2543</v>
      </c>
      <c r="H84" s="60" t="s">
        <v>2542</v>
      </c>
    </row>
    <row r="85" spans="1:8" ht="18" thickBot="1">
      <c r="A85" s="60" t="s">
        <v>2545</v>
      </c>
      <c r="B85" s="61" t="s">
        <v>321</v>
      </c>
      <c r="C85" s="61" t="s">
        <v>2546</v>
      </c>
      <c r="D85" s="62">
        <v>276</v>
      </c>
      <c r="G85" s="61" t="s">
        <v>321</v>
      </c>
      <c r="H85" s="60" t="s">
        <v>2545</v>
      </c>
    </row>
    <row r="86" spans="1:8" ht="18" thickBot="1">
      <c r="A86" s="60" t="s">
        <v>2211</v>
      </c>
      <c r="B86" s="61" t="s">
        <v>250</v>
      </c>
      <c r="C86" s="61" t="s">
        <v>2547</v>
      </c>
      <c r="D86" s="62">
        <v>288</v>
      </c>
      <c r="G86" s="61" t="s">
        <v>250</v>
      </c>
      <c r="H86" s="60" t="s">
        <v>2211</v>
      </c>
    </row>
    <row r="87" spans="1:8" ht="18" thickBot="1">
      <c r="A87" s="60" t="s">
        <v>2548</v>
      </c>
      <c r="B87" s="61" t="s">
        <v>2549</v>
      </c>
      <c r="C87" s="61" t="s">
        <v>2550</v>
      </c>
      <c r="D87" s="62">
        <v>292</v>
      </c>
      <c r="G87" s="61" t="s">
        <v>2549</v>
      </c>
      <c r="H87" s="60" t="s">
        <v>2548</v>
      </c>
    </row>
    <row r="88" spans="1:8" ht="18" thickBot="1">
      <c r="A88" s="60" t="s">
        <v>2551</v>
      </c>
      <c r="B88" s="61" t="s">
        <v>2552</v>
      </c>
      <c r="C88" s="61" t="s">
        <v>2553</v>
      </c>
      <c r="D88" s="62">
        <v>300</v>
      </c>
      <c r="G88" s="61" t="s">
        <v>2552</v>
      </c>
      <c r="H88" s="60" t="s">
        <v>2551</v>
      </c>
    </row>
    <row r="89" spans="1:8" ht="18" thickBot="1">
      <c r="A89" s="60" t="s">
        <v>2554</v>
      </c>
      <c r="B89" s="61" t="s">
        <v>2555</v>
      </c>
      <c r="C89" s="61" t="s">
        <v>2556</v>
      </c>
      <c r="D89" s="62">
        <v>304</v>
      </c>
      <c r="G89" s="61" t="s">
        <v>2555</v>
      </c>
      <c r="H89" s="60" t="s">
        <v>2554</v>
      </c>
    </row>
    <row r="90" spans="1:8" ht="18" thickBot="1">
      <c r="A90" s="60" t="s">
        <v>2557</v>
      </c>
      <c r="B90" s="61" t="s">
        <v>2558</v>
      </c>
      <c r="C90" s="61" t="s">
        <v>2559</v>
      </c>
      <c r="D90" s="62">
        <v>308</v>
      </c>
      <c r="G90" s="61" t="s">
        <v>2558</v>
      </c>
      <c r="H90" s="60" t="s">
        <v>2557</v>
      </c>
    </row>
    <row r="91" spans="1:8" ht="18" thickBot="1">
      <c r="A91" s="60" t="s">
        <v>2560</v>
      </c>
      <c r="B91" s="61" t="s">
        <v>2561</v>
      </c>
      <c r="C91" s="61" t="s">
        <v>2562</v>
      </c>
      <c r="D91" s="62">
        <v>312</v>
      </c>
      <c r="G91" s="61" t="s">
        <v>2561</v>
      </c>
      <c r="H91" s="60" t="s">
        <v>2560</v>
      </c>
    </row>
    <row r="92" spans="1:8" ht="18" thickBot="1">
      <c r="A92" s="60" t="s">
        <v>2563</v>
      </c>
      <c r="B92" s="61" t="s">
        <v>2564</v>
      </c>
      <c r="C92" s="61" t="s">
        <v>2565</v>
      </c>
      <c r="D92" s="62">
        <v>316</v>
      </c>
      <c r="G92" s="61" t="s">
        <v>2564</v>
      </c>
      <c r="H92" s="60" t="s">
        <v>2563</v>
      </c>
    </row>
    <row r="93" spans="1:8" ht="18" thickBot="1">
      <c r="A93" s="60" t="s">
        <v>2566</v>
      </c>
      <c r="B93" s="61" t="s">
        <v>2567</v>
      </c>
      <c r="C93" s="61" t="s">
        <v>2568</v>
      </c>
      <c r="D93" s="62">
        <v>320</v>
      </c>
      <c r="G93" s="61" t="s">
        <v>2567</v>
      </c>
      <c r="H93" s="60" t="s">
        <v>2566</v>
      </c>
    </row>
    <row r="94" spans="1:8" ht="18" thickBot="1">
      <c r="A94" s="60" t="s">
        <v>2569</v>
      </c>
      <c r="B94" s="61" t="s">
        <v>2570</v>
      </c>
      <c r="C94" s="61" t="s">
        <v>2571</v>
      </c>
      <c r="D94" s="62">
        <v>831</v>
      </c>
      <c r="G94" s="61" t="s">
        <v>2570</v>
      </c>
      <c r="H94" s="60" t="s">
        <v>2569</v>
      </c>
    </row>
    <row r="95" spans="1:8" ht="18" thickBot="1">
      <c r="A95" s="60" t="s">
        <v>2212</v>
      </c>
      <c r="B95" s="61" t="s">
        <v>2155</v>
      </c>
      <c r="C95" s="61" t="s">
        <v>2572</v>
      </c>
      <c r="D95" s="62">
        <v>324</v>
      </c>
      <c r="G95" s="61" t="s">
        <v>2155</v>
      </c>
      <c r="H95" s="60" t="s">
        <v>2212</v>
      </c>
    </row>
    <row r="96" spans="1:8" ht="35" thickBot="1">
      <c r="A96" s="60" t="s">
        <v>2213</v>
      </c>
      <c r="B96" s="61" t="s">
        <v>2156</v>
      </c>
      <c r="C96" s="61" t="s">
        <v>2573</v>
      </c>
      <c r="D96" s="62">
        <v>624</v>
      </c>
      <c r="G96" s="61" t="s">
        <v>2156</v>
      </c>
      <c r="H96" s="60" t="s">
        <v>2213</v>
      </c>
    </row>
    <row r="97" spans="1:8" ht="18" thickBot="1">
      <c r="A97" s="60" t="s">
        <v>2574</v>
      </c>
      <c r="B97" s="61" t="s">
        <v>2575</v>
      </c>
      <c r="C97" s="61" t="s">
        <v>2576</v>
      </c>
      <c r="D97" s="62">
        <v>328</v>
      </c>
      <c r="G97" s="61" t="s">
        <v>2575</v>
      </c>
      <c r="H97" s="60" t="s">
        <v>2574</v>
      </c>
    </row>
    <row r="98" spans="1:8" ht="18" thickBot="1">
      <c r="A98" s="60" t="s">
        <v>2577</v>
      </c>
      <c r="B98" s="61" t="s">
        <v>2578</v>
      </c>
      <c r="C98" s="61" t="s">
        <v>2579</v>
      </c>
      <c r="D98" s="62">
        <v>332</v>
      </c>
      <c r="G98" s="61" t="s">
        <v>2578</v>
      </c>
      <c r="H98" s="60" t="s">
        <v>2577</v>
      </c>
    </row>
    <row r="99" spans="1:8" ht="69" thickBot="1">
      <c r="A99" s="60" t="s">
        <v>2580</v>
      </c>
      <c r="B99" s="61" t="s">
        <v>2581</v>
      </c>
      <c r="C99" s="61" t="s">
        <v>2582</v>
      </c>
      <c r="D99" s="62">
        <v>334</v>
      </c>
      <c r="G99" s="61" t="s">
        <v>2581</v>
      </c>
      <c r="H99" s="60" t="s">
        <v>2580</v>
      </c>
    </row>
    <row r="100" spans="1:8" ht="35" thickBot="1">
      <c r="A100" s="60" t="s">
        <v>2583</v>
      </c>
      <c r="B100" s="61" t="s">
        <v>2584</v>
      </c>
      <c r="C100" s="61" t="s">
        <v>2585</v>
      </c>
      <c r="D100" s="62">
        <v>336</v>
      </c>
      <c r="G100" s="61" t="s">
        <v>2584</v>
      </c>
      <c r="H100" s="60" t="s">
        <v>2583</v>
      </c>
    </row>
    <row r="101" spans="1:8" ht="18" thickBot="1">
      <c r="A101" s="60" t="s">
        <v>2586</v>
      </c>
      <c r="B101" s="61" t="s">
        <v>2587</v>
      </c>
      <c r="C101" s="61" t="s">
        <v>2588</v>
      </c>
      <c r="D101" s="62">
        <v>340</v>
      </c>
      <c r="G101" s="61" t="s">
        <v>2587</v>
      </c>
      <c r="H101" s="60" t="s">
        <v>2586</v>
      </c>
    </row>
    <row r="102" spans="1:8" ht="18" thickBot="1">
      <c r="A102" s="60" t="s">
        <v>2589</v>
      </c>
      <c r="B102" s="61" t="s">
        <v>2590</v>
      </c>
      <c r="C102" s="61" t="s">
        <v>2591</v>
      </c>
      <c r="D102" s="62">
        <v>344</v>
      </c>
      <c r="G102" s="61" t="s">
        <v>2590</v>
      </c>
      <c r="H102" s="60" t="s">
        <v>2589</v>
      </c>
    </row>
    <row r="103" spans="1:8" ht="18" thickBot="1">
      <c r="A103" s="60" t="s">
        <v>2592</v>
      </c>
      <c r="B103" s="61" t="s">
        <v>2593</v>
      </c>
      <c r="C103" s="61" t="s">
        <v>2594</v>
      </c>
      <c r="D103" s="62">
        <v>348</v>
      </c>
      <c r="G103" s="61" t="s">
        <v>2593</v>
      </c>
      <c r="H103" s="60" t="s">
        <v>2592</v>
      </c>
    </row>
    <row r="104" spans="1:8" ht="18" thickBot="1">
      <c r="A104" s="60" t="s">
        <v>2595</v>
      </c>
      <c r="B104" s="61" t="s">
        <v>2596</v>
      </c>
      <c r="C104" s="61" t="s">
        <v>2597</v>
      </c>
      <c r="D104" s="62">
        <v>352</v>
      </c>
      <c r="G104" s="61" t="s">
        <v>2596</v>
      </c>
      <c r="H104" s="60" t="s">
        <v>2595</v>
      </c>
    </row>
    <row r="105" spans="1:8" ht="18" thickBot="1">
      <c r="A105" s="60" t="s">
        <v>2598</v>
      </c>
      <c r="B105" s="61" t="s">
        <v>2599</v>
      </c>
      <c r="C105" s="61" t="s">
        <v>2600</v>
      </c>
      <c r="D105" s="62">
        <v>356</v>
      </c>
      <c r="G105" s="61" t="s">
        <v>2599</v>
      </c>
      <c r="H105" s="60" t="s">
        <v>2598</v>
      </c>
    </row>
    <row r="106" spans="1:8" ht="18" thickBot="1">
      <c r="A106" s="60" t="s">
        <v>2601</v>
      </c>
      <c r="B106" s="61" t="s">
        <v>2602</v>
      </c>
      <c r="C106" s="61" t="s">
        <v>2603</v>
      </c>
      <c r="D106" s="62">
        <v>360</v>
      </c>
      <c r="G106" s="61" t="s">
        <v>2602</v>
      </c>
      <c r="H106" s="60" t="s">
        <v>2601</v>
      </c>
    </row>
    <row r="107" spans="1:8" ht="52" thickBot="1">
      <c r="A107" s="60" t="s">
        <v>2604</v>
      </c>
      <c r="B107" s="61" t="s">
        <v>2605</v>
      </c>
      <c r="C107" s="61" t="s">
        <v>2606</v>
      </c>
      <c r="D107" s="62">
        <v>364</v>
      </c>
      <c r="G107" s="61" t="s">
        <v>2605</v>
      </c>
      <c r="H107" s="60" t="s">
        <v>2604</v>
      </c>
    </row>
    <row r="108" spans="1:8" ht="18" thickBot="1">
      <c r="A108" s="60" t="s">
        <v>2607</v>
      </c>
      <c r="B108" s="61" t="s">
        <v>2608</v>
      </c>
      <c r="C108" s="61" t="s">
        <v>2609</v>
      </c>
      <c r="D108" s="62">
        <v>368</v>
      </c>
      <c r="G108" s="61" t="s">
        <v>2608</v>
      </c>
      <c r="H108" s="60" t="s">
        <v>2607</v>
      </c>
    </row>
    <row r="109" spans="1:8" ht="18" thickBot="1">
      <c r="A109" s="60" t="s">
        <v>2610</v>
      </c>
      <c r="B109" s="61" t="s">
        <v>1774</v>
      </c>
      <c r="C109" s="61" t="s">
        <v>2611</v>
      </c>
      <c r="D109" s="62">
        <v>372</v>
      </c>
      <c r="G109" s="61" t="s">
        <v>1774</v>
      </c>
      <c r="H109" s="60" t="s">
        <v>2610</v>
      </c>
    </row>
    <row r="110" spans="1:8" ht="18" thickBot="1">
      <c r="A110" s="60" t="s">
        <v>2612</v>
      </c>
      <c r="B110" s="61" t="s">
        <v>2613</v>
      </c>
      <c r="C110" s="61" t="s">
        <v>2614</v>
      </c>
      <c r="D110" s="62">
        <v>833</v>
      </c>
      <c r="G110" s="61" t="s">
        <v>2613</v>
      </c>
      <c r="H110" s="60" t="s">
        <v>2612</v>
      </c>
    </row>
    <row r="111" spans="1:8" ht="18" thickBot="1">
      <c r="A111" s="60" t="s">
        <v>2615</v>
      </c>
      <c r="B111" s="61" t="s">
        <v>2616</v>
      </c>
      <c r="C111" s="61" t="s">
        <v>2617</v>
      </c>
      <c r="D111" s="62">
        <v>376</v>
      </c>
      <c r="G111" s="61" t="s">
        <v>2616</v>
      </c>
      <c r="H111" s="60" t="s">
        <v>2615</v>
      </c>
    </row>
    <row r="112" spans="1:8" ht="18" thickBot="1">
      <c r="A112" s="60" t="s">
        <v>2618</v>
      </c>
      <c r="B112" s="61" t="s">
        <v>105</v>
      </c>
      <c r="C112" s="61" t="s">
        <v>2619</v>
      </c>
      <c r="D112" s="62">
        <v>380</v>
      </c>
      <c r="G112" s="61" t="s">
        <v>105</v>
      </c>
      <c r="H112" s="60" t="s">
        <v>2618</v>
      </c>
    </row>
    <row r="113" spans="1:8" ht="18" thickBot="1">
      <c r="A113" s="60" t="s">
        <v>2620</v>
      </c>
      <c r="B113" s="61" t="s">
        <v>2621</v>
      </c>
      <c r="C113" s="61" t="s">
        <v>2622</v>
      </c>
      <c r="D113" s="62">
        <v>388</v>
      </c>
      <c r="G113" s="61" t="s">
        <v>2621</v>
      </c>
      <c r="H113" s="60" t="s">
        <v>2620</v>
      </c>
    </row>
    <row r="114" spans="1:8" ht="18" thickBot="1">
      <c r="A114" s="60" t="s">
        <v>2623</v>
      </c>
      <c r="B114" s="61" t="s">
        <v>2624</v>
      </c>
      <c r="C114" s="61" t="s">
        <v>2625</v>
      </c>
      <c r="D114" s="62">
        <v>392</v>
      </c>
      <c r="G114" s="61" t="s">
        <v>2624</v>
      </c>
      <c r="H114" s="60" t="s">
        <v>2623</v>
      </c>
    </row>
    <row r="115" spans="1:8" ht="18" thickBot="1">
      <c r="A115" s="60" t="s">
        <v>2626</v>
      </c>
      <c r="B115" s="61" t="s">
        <v>2627</v>
      </c>
      <c r="C115" s="61" t="s">
        <v>2628</v>
      </c>
      <c r="D115" s="62">
        <v>832</v>
      </c>
      <c r="G115" s="61" t="s">
        <v>2627</v>
      </c>
      <c r="H115" s="60" t="s">
        <v>2626</v>
      </c>
    </row>
    <row r="116" spans="1:8" ht="18" thickBot="1">
      <c r="A116" s="60" t="s">
        <v>2629</v>
      </c>
      <c r="B116" s="61" t="s">
        <v>2630</v>
      </c>
      <c r="C116" s="61" t="s">
        <v>2631</v>
      </c>
      <c r="D116" s="62">
        <v>400</v>
      </c>
      <c r="G116" s="61" t="s">
        <v>2630</v>
      </c>
      <c r="H116" s="60" t="s">
        <v>2629</v>
      </c>
    </row>
    <row r="117" spans="1:8" ht="18" thickBot="1">
      <c r="A117" s="60" t="s">
        <v>2632</v>
      </c>
      <c r="B117" s="61" t="s">
        <v>2633</v>
      </c>
      <c r="C117" s="61" t="s">
        <v>2634</v>
      </c>
      <c r="D117" s="62">
        <v>398</v>
      </c>
      <c r="G117" s="61" t="s">
        <v>2633</v>
      </c>
      <c r="H117" s="60" t="s">
        <v>2632</v>
      </c>
    </row>
    <row r="118" spans="1:8" ht="18" thickBot="1">
      <c r="A118" s="60" t="s">
        <v>2215</v>
      </c>
      <c r="B118" s="61" t="s">
        <v>428</v>
      </c>
      <c r="C118" s="61" t="s">
        <v>2635</v>
      </c>
      <c r="D118" s="62">
        <v>404</v>
      </c>
      <c r="G118" s="61" t="s">
        <v>428</v>
      </c>
      <c r="H118" s="60" t="s">
        <v>2215</v>
      </c>
    </row>
    <row r="119" spans="1:8" ht="18" thickBot="1">
      <c r="A119" s="60" t="s">
        <v>2636</v>
      </c>
      <c r="B119" s="61" t="s">
        <v>2637</v>
      </c>
      <c r="C119" s="61" t="s">
        <v>2638</v>
      </c>
      <c r="D119" s="62">
        <v>296</v>
      </c>
      <c r="G119" s="61" t="s">
        <v>2637</v>
      </c>
      <c r="H119" s="60" t="s">
        <v>2636</v>
      </c>
    </row>
    <row r="120" spans="1:8" ht="69" thickBot="1">
      <c r="A120" s="60" t="s">
        <v>2639</v>
      </c>
      <c r="B120" s="61" t="s">
        <v>2640</v>
      </c>
      <c r="C120" s="61" t="s">
        <v>2641</v>
      </c>
      <c r="D120" s="62">
        <v>408</v>
      </c>
      <c r="G120" s="61" t="s">
        <v>2640</v>
      </c>
      <c r="H120" s="60" t="s">
        <v>2639</v>
      </c>
    </row>
    <row r="121" spans="1:8" ht="35" thickBot="1">
      <c r="A121" s="60" t="s">
        <v>2642</v>
      </c>
      <c r="B121" s="61" t="s">
        <v>558</v>
      </c>
      <c r="C121" s="61" t="s">
        <v>2643</v>
      </c>
      <c r="D121" s="62">
        <v>410</v>
      </c>
      <c r="G121" s="61" t="s">
        <v>558</v>
      </c>
      <c r="H121" s="60" t="s">
        <v>2642</v>
      </c>
    </row>
    <row r="122" spans="1:8" ht="18" thickBot="1">
      <c r="A122" s="60" t="s">
        <v>2644</v>
      </c>
      <c r="B122" s="61" t="s">
        <v>2645</v>
      </c>
      <c r="C122" s="61" t="s">
        <v>2646</v>
      </c>
      <c r="D122" s="62">
        <v>414</v>
      </c>
      <c r="G122" s="61" t="s">
        <v>2645</v>
      </c>
      <c r="H122" s="60" t="s">
        <v>2644</v>
      </c>
    </row>
    <row r="123" spans="1:8" ht="18" thickBot="1">
      <c r="A123" s="60" t="s">
        <v>2647</v>
      </c>
      <c r="B123" s="61" t="s">
        <v>2648</v>
      </c>
      <c r="C123" s="61" t="s">
        <v>2649</v>
      </c>
      <c r="D123" s="62">
        <v>417</v>
      </c>
      <c r="G123" s="61" t="s">
        <v>2648</v>
      </c>
      <c r="H123" s="60" t="s">
        <v>2647</v>
      </c>
    </row>
    <row r="124" spans="1:8" ht="86" thickBot="1">
      <c r="A124" s="60" t="s">
        <v>2650</v>
      </c>
      <c r="B124" s="61" t="s">
        <v>2651</v>
      </c>
      <c r="C124" s="61" t="s">
        <v>2652</v>
      </c>
      <c r="D124" s="62">
        <v>418</v>
      </c>
      <c r="G124" s="61" t="s">
        <v>2651</v>
      </c>
      <c r="H124" s="60" t="s">
        <v>2650</v>
      </c>
    </row>
    <row r="125" spans="1:8" ht="18" thickBot="1">
      <c r="A125" s="60" t="s">
        <v>2653</v>
      </c>
      <c r="B125" s="61" t="s">
        <v>2654</v>
      </c>
      <c r="C125" s="61" t="s">
        <v>2655</v>
      </c>
      <c r="D125" s="62">
        <v>428</v>
      </c>
      <c r="G125" s="61" t="s">
        <v>2654</v>
      </c>
      <c r="H125" s="60" t="s">
        <v>2653</v>
      </c>
    </row>
    <row r="126" spans="1:8" ht="18" thickBot="1">
      <c r="A126" s="60" t="s">
        <v>2656</v>
      </c>
      <c r="B126" s="61" t="s">
        <v>2657</v>
      </c>
      <c r="C126" s="61" t="s">
        <v>2658</v>
      </c>
      <c r="D126" s="62">
        <v>422</v>
      </c>
      <c r="G126" s="61" t="s">
        <v>2657</v>
      </c>
      <c r="H126" s="60" t="s">
        <v>2656</v>
      </c>
    </row>
    <row r="127" spans="1:8" ht="18" thickBot="1">
      <c r="A127" s="60" t="s">
        <v>2216</v>
      </c>
      <c r="B127" s="61" t="s">
        <v>2158</v>
      </c>
      <c r="C127" s="61" t="s">
        <v>2659</v>
      </c>
      <c r="D127" s="62">
        <v>426</v>
      </c>
      <c r="G127" s="61" t="s">
        <v>2158</v>
      </c>
      <c r="H127" s="60" t="s">
        <v>2216</v>
      </c>
    </row>
    <row r="128" spans="1:8" ht="18" thickBot="1">
      <c r="A128" s="60" t="s">
        <v>2217</v>
      </c>
      <c r="B128" s="61" t="s">
        <v>2159</v>
      </c>
      <c r="C128" s="61" t="s">
        <v>2660</v>
      </c>
      <c r="D128" s="62">
        <v>430</v>
      </c>
      <c r="G128" s="61" t="s">
        <v>2159</v>
      </c>
      <c r="H128" s="60" t="s">
        <v>2217</v>
      </c>
    </row>
    <row r="129" spans="1:8" ht="18" thickBot="1">
      <c r="A129" s="60" t="s">
        <v>2218</v>
      </c>
      <c r="B129" s="61" t="s">
        <v>1944</v>
      </c>
      <c r="C129" s="61" t="s">
        <v>2661</v>
      </c>
      <c r="D129" s="62">
        <v>434</v>
      </c>
      <c r="G129" s="61" t="s">
        <v>1944</v>
      </c>
      <c r="H129" s="60" t="s">
        <v>2218</v>
      </c>
    </row>
    <row r="130" spans="1:8" ht="35" thickBot="1">
      <c r="A130" s="60" t="s">
        <v>2662</v>
      </c>
      <c r="B130" s="61" t="s">
        <v>2663</v>
      </c>
      <c r="C130" s="61" t="s">
        <v>2664</v>
      </c>
      <c r="D130" s="62">
        <v>438</v>
      </c>
      <c r="G130" s="61" t="s">
        <v>2663</v>
      </c>
      <c r="H130" s="60" t="s">
        <v>2662</v>
      </c>
    </row>
    <row r="131" spans="1:8" ht="18" thickBot="1">
      <c r="A131" s="60" t="s">
        <v>2665</v>
      </c>
      <c r="B131" s="61" t="s">
        <v>2666</v>
      </c>
      <c r="C131" s="61" t="s">
        <v>2667</v>
      </c>
      <c r="D131" s="62">
        <v>440</v>
      </c>
      <c r="G131" s="61" t="s">
        <v>2666</v>
      </c>
      <c r="H131" s="60" t="s">
        <v>2665</v>
      </c>
    </row>
    <row r="132" spans="1:8" ht="35" thickBot="1">
      <c r="A132" s="60" t="s">
        <v>2668</v>
      </c>
      <c r="B132" s="61" t="s">
        <v>2669</v>
      </c>
      <c r="C132" s="61" t="s">
        <v>2670</v>
      </c>
      <c r="D132" s="62">
        <v>442</v>
      </c>
      <c r="G132" s="61" t="s">
        <v>2669</v>
      </c>
      <c r="H132" s="60" t="s">
        <v>2668</v>
      </c>
    </row>
    <row r="133" spans="1:8" ht="18" thickBot="1">
      <c r="A133" s="60" t="s">
        <v>2671</v>
      </c>
      <c r="B133" s="61" t="s">
        <v>2672</v>
      </c>
      <c r="C133" s="61" t="s">
        <v>2673</v>
      </c>
      <c r="D133" s="62">
        <v>446</v>
      </c>
      <c r="G133" s="61" t="s">
        <v>2672</v>
      </c>
      <c r="H133" s="60" t="s">
        <v>2671</v>
      </c>
    </row>
    <row r="134" spans="1:8" ht="18" thickBot="1">
      <c r="A134" s="60" t="s">
        <v>2219</v>
      </c>
      <c r="B134" s="61" t="s">
        <v>2160</v>
      </c>
      <c r="C134" s="61" t="s">
        <v>2674</v>
      </c>
      <c r="D134" s="62">
        <v>450</v>
      </c>
      <c r="G134" s="61" t="s">
        <v>2160</v>
      </c>
      <c r="H134" s="60" t="s">
        <v>2219</v>
      </c>
    </row>
    <row r="135" spans="1:8" ht="18" thickBot="1">
      <c r="A135" s="60" t="s">
        <v>2220</v>
      </c>
      <c r="B135" s="61" t="s">
        <v>1147</v>
      </c>
      <c r="C135" s="61" t="s">
        <v>2675</v>
      </c>
      <c r="D135" s="62">
        <v>454</v>
      </c>
      <c r="G135" s="61" t="s">
        <v>1147</v>
      </c>
      <c r="H135" s="60" t="s">
        <v>2220</v>
      </c>
    </row>
    <row r="136" spans="1:8" ht="18" thickBot="1">
      <c r="A136" s="60" t="s">
        <v>2676</v>
      </c>
      <c r="B136" s="61" t="s">
        <v>2677</v>
      </c>
      <c r="C136" s="61" t="s">
        <v>2678</v>
      </c>
      <c r="D136" s="62">
        <v>458</v>
      </c>
      <c r="G136" s="61" t="s">
        <v>2677</v>
      </c>
      <c r="H136" s="60" t="s">
        <v>2676</v>
      </c>
    </row>
    <row r="137" spans="1:8" ht="18" thickBot="1">
      <c r="A137" s="60" t="s">
        <v>2679</v>
      </c>
      <c r="B137" s="61" t="s">
        <v>2680</v>
      </c>
      <c r="C137" s="61" t="s">
        <v>2681</v>
      </c>
      <c r="D137" s="62">
        <v>462</v>
      </c>
      <c r="G137" s="61" t="s">
        <v>2680</v>
      </c>
      <c r="H137" s="60" t="s">
        <v>2679</v>
      </c>
    </row>
    <row r="138" spans="1:8" ht="18" thickBot="1">
      <c r="A138" s="60" t="s">
        <v>2221</v>
      </c>
      <c r="B138" s="61" t="s">
        <v>2161</v>
      </c>
      <c r="C138" s="61" t="s">
        <v>2682</v>
      </c>
      <c r="D138" s="62">
        <v>466</v>
      </c>
      <c r="G138" s="61" t="s">
        <v>2161</v>
      </c>
      <c r="H138" s="60" t="s">
        <v>2221</v>
      </c>
    </row>
    <row r="139" spans="1:8" ht="18" thickBot="1">
      <c r="A139" s="60" t="s">
        <v>2683</v>
      </c>
      <c r="B139" s="61" t="s">
        <v>2684</v>
      </c>
      <c r="C139" s="61" t="s">
        <v>2685</v>
      </c>
      <c r="D139" s="62">
        <v>470</v>
      </c>
      <c r="G139" s="61" t="s">
        <v>2684</v>
      </c>
      <c r="H139" s="60" t="s">
        <v>2683</v>
      </c>
    </row>
    <row r="140" spans="1:8" ht="35" thickBot="1">
      <c r="A140" s="60" t="s">
        <v>2686</v>
      </c>
      <c r="B140" s="61" t="s">
        <v>2687</v>
      </c>
      <c r="C140" s="61" t="s">
        <v>2688</v>
      </c>
      <c r="D140" s="62">
        <v>584</v>
      </c>
      <c r="G140" s="61" t="s">
        <v>2687</v>
      </c>
      <c r="H140" s="60" t="s">
        <v>2686</v>
      </c>
    </row>
    <row r="141" spans="1:8" ht="18" thickBot="1">
      <c r="A141" s="60" t="s">
        <v>2689</v>
      </c>
      <c r="B141" s="61" t="s">
        <v>2690</v>
      </c>
      <c r="C141" s="61" t="s">
        <v>2691</v>
      </c>
      <c r="D141" s="62">
        <v>474</v>
      </c>
      <c r="G141" s="61" t="s">
        <v>2690</v>
      </c>
      <c r="H141" s="60" t="s">
        <v>2689</v>
      </c>
    </row>
    <row r="142" spans="1:8" ht="18" thickBot="1">
      <c r="A142" s="60" t="s">
        <v>2222</v>
      </c>
      <c r="B142" s="61" t="s">
        <v>2062</v>
      </c>
      <c r="C142" s="61" t="s">
        <v>2692</v>
      </c>
      <c r="D142" s="62">
        <v>478</v>
      </c>
      <c r="G142" s="61" t="s">
        <v>2062</v>
      </c>
      <c r="H142" s="60" t="s">
        <v>2222</v>
      </c>
    </row>
    <row r="143" spans="1:8" ht="18" thickBot="1">
      <c r="A143" s="60" t="s">
        <v>2223</v>
      </c>
      <c r="B143" s="61" t="s">
        <v>953</v>
      </c>
      <c r="C143" s="61" t="s">
        <v>2693</v>
      </c>
      <c r="D143" s="62">
        <v>480</v>
      </c>
      <c r="G143" s="61" t="s">
        <v>953</v>
      </c>
      <c r="H143" s="60" t="s">
        <v>2223</v>
      </c>
    </row>
    <row r="144" spans="1:8" ht="18" thickBot="1">
      <c r="A144" s="60" t="s">
        <v>2694</v>
      </c>
      <c r="B144" s="61" t="s">
        <v>2695</v>
      </c>
      <c r="C144" s="61" t="s">
        <v>2696</v>
      </c>
      <c r="D144" s="62">
        <v>175</v>
      </c>
      <c r="G144" s="61" t="s">
        <v>2695</v>
      </c>
      <c r="H144" s="60" t="s">
        <v>2694</v>
      </c>
    </row>
    <row r="145" spans="1:8" ht="18" thickBot="1">
      <c r="A145" s="60" t="s">
        <v>2697</v>
      </c>
      <c r="B145" s="61" t="s">
        <v>2698</v>
      </c>
      <c r="C145" s="61" t="s">
        <v>2699</v>
      </c>
      <c r="D145" s="62">
        <v>484</v>
      </c>
      <c r="G145" s="61" t="s">
        <v>2698</v>
      </c>
      <c r="H145" s="60" t="s">
        <v>2697</v>
      </c>
    </row>
    <row r="146" spans="1:8" ht="52" thickBot="1">
      <c r="A146" s="60" t="s">
        <v>2700</v>
      </c>
      <c r="B146" s="61" t="s">
        <v>2701</v>
      </c>
      <c r="C146" s="61" t="s">
        <v>2702</v>
      </c>
      <c r="D146" s="62">
        <v>583</v>
      </c>
      <c r="G146" s="61" t="s">
        <v>2701</v>
      </c>
      <c r="H146" s="60" t="s">
        <v>2700</v>
      </c>
    </row>
    <row r="147" spans="1:8" ht="52" thickBot="1">
      <c r="A147" s="60" t="s">
        <v>2703</v>
      </c>
      <c r="B147" s="61" t="s">
        <v>2704</v>
      </c>
      <c r="C147" s="61" t="s">
        <v>2705</v>
      </c>
      <c r="D147" s="62">
        <v>498</v>
      </c>
      <c r="G147" s="61" t="s">
        <v>2704</v>
      </c>
      <c r="H147" s="60" t="s">
        <v>2703</v>
      </c>
    </row>
    <row r="148" spans="1:8" ht="18" thickBot="1">
      <c r="A148" s="60" t="s">
        <v>2706</v>
      </c>
      <c r="B148" s="61" t="s">
        <v>2707</v>
      </c>
      <c r="C148" s="61" t="s">
        <v>2708</v>
      </c>
      <c r="D148" s="62">
        <v>492</v>
      </c>
      <c r="G148" s="61" t="s">
        <v>2707</v>
      </c>
      <c r="H148" s="60" t="s">
        <v>2706</v>
      </c>
    </row>
    <row r="149" spans="1:8" ht="18" thickBot="1">
      <c r="A149" s="60" t="s">
        <v>2709</v>
      </c>
      <c r="B149" s="61" t="s">
        <v>2710</v>
      </c>
      <c r="C149" s="61" t="s">
        <v>2711</v>
      </c>
      <c r="D149" s="62">
        <v>496</v>
      </c>
      <c r="G149" s="61" t="s">
        <v>2710</v>
      </c>
      <c r="H149" s="60" t="s">
        <v>2709</v>
      </c>
    </row>
    <row r="150" spans="1:8" ht="18" thickBot="1">
      <c r="A150" s="60" t="s">
        <v>2712</v>
      </c>
      <c r="B150" s="61" t="s">
        <v>2713</v>
      </c>
      <c r="C150" s="61" t="s">
        <v>2714</v>
      </c>
      <c r="D150" s="62">
        <v>499</v>
      </c>
      <c r="G150" s="61" t="s">
        <v>2713</v>
      </c>
      <c r="H150" s="60" t="s">
        <v>2712</v>
      </c>
    </row>
    <row r="151" spans="1:8" ht="18" thickBot="1">
      <c r="A151" s="60" t="s">
        <v>2715</v>
      </c>
      <c r="B151" s="61" t="s">
        <v>2716</v>
      </c>
      <c r="C151" s="61" t="s">
        <v>2717</v>
      </c>
      <c r="D151" s="62">
        <v>500</v>
      </c>
      <c r="G151" s="61" t="s">
        <v>2716</v>
      </c>
      <c r="H151" s="60" t="s">
        <v>2715</v>
      </c>
    </row>
    <row r="152" spans="1:8" ht="18" thickBot="1">
      <c r="A152" s="60" t="s">
        <v>2224</v>
      </c>
      <c r="B152" s="61" t="s">
        <v>509</v>
      </c>
      <c r="C152" s="61" t="s">
        <v>2718</v>
      </c>
      <c r="D152" s="62">
        <v>504</v>
      </c>
      <c r="G152" s="61" t="s">
        <v>509</v>
      </c>
      <c r="H152" s="60" t="s">
        <v>2224</v>
      </c>
    </row>
    <row r="153" spans="1:8" ht="35" thickBot="1">
      <c r="A153" s="60" t="s">
        <v>2225</v>
      </c>
      <c r="B153" s="61" t="s">
        <v>1431</v>
      </c>
      <c r="C153" s="61" t="s">
        <v>2719</v>
      </c>
      <c r="D153" s="62">
        <v>508</v>
      </c>
      <c r="G153" s="61" t="s">
        <v>1431</v>
      </c>
      <c r="H153" s="60" t="s">
        <v>2225</v>
      </c>
    </row>
    <row r="154" spans="1:8" ht="18" thickBot="1">
      <c r="A154" s="60" t="s">
        <v>2720</v>
      </c>
      <c r="B154" s="61" t="s">
        <v>2721</v>
      </c>
      <c r="C154" s="61" t="s">
        <v>2722</v>
      </c>
      <c r="D154" s="62">
        <v>104</v>
      </c>
      <c r="G154" s="61" t="s">
        <v>2721</v>
      </c>
      <c r="H154" s="60" t="s">
        <v>2720</v>
      </c>
    </row>
    <row r="155" spans="1:8" ht="18" thickBot="1">
      <c r="A155" s="60" t="s">
        <v>2226</v>
      </c>
      <c r="B155" s="61" t="s">
        <v>2022</v>
      </c>
      <c r="C155" s="61" t="s">
        <v>2723</v>
      </c>
      <c r="D155" s="62">
        <v>516</v>
      </c>
      <c r="G155" s="61" t="s">
        <v>2022</v>
      </c>
      <c r="H155" s="60" t="s">
        <v>2226</v>
      </c>
    </row>
    <row r="156" spans="1:8" ht="18" thickBot="1">
      <c r="A156" s="60" t="s">
        <v>2724</v>
      </c>
      <c r="B156" s="61" t="s">
        <v>2725</v>
      </c>
      <c r="C156" s="61" t="s">
        <v>2726</v>
      </c>
      <c r="D156" s="62">
        <v>520</v>
      </c>
      <c r="G156" s="61" t="s">
        <v>2725</v>
      </c>
      <c r="H156" s="60" t="s">
        <v>2724</v>
      </c>
    </row>
    <row r="157" spans="1:8" ht="18" thickBot="1">
      <c r="A157" s="60" t="s">
        <v>2727</v>
      </c>
      <c r="B157" s="61" t="s">
        <v>2728</v>
      </c>
      <c r="C157" s="61" t="s">
        <v>2729</v>
      </c>
      <c r="D157" s="62">
        <v>524</v>
      </c>
      <c r="G157" s="61" t="s">
        <v>2728</v>
      </c>
      <c r="H157" s="60" t="s">
        <v>2727</v>
      </c>
    </row>
    <row r="158" spans="1:8" ht="35" thickBot="1">
      <c r="A158" s="60" t="s">
        <v>2730</v>
      </c>
      <c r="B158" s="61" t="s">
        <v>837</v>
      </c>
      <c r="C158" s="61" t="s">
        <v>2731</v>
      </c>
      <c r="D158" s="62">
        <v>528</v>
      </c>
      <c r="G158" s="61" t="s">
        <v>837</v>
      </c>
      <c r="H158" s="60" t="s">
        <v>2730</v>
      </c>
    </row>
    <row r="159" spans="1:8" ht="35" thickBot="1">
      <c r="A159" s="60" t="s">
        <v>2732</v>
      </c>
      <c r="B159" s="61" t="s">
        <v>2733</v>
      </c>
      <c r="C159" s="61" t="s">
        <v>2734</v>
      </c>
      <c r="D159" s="62">
        <v>540</v>
      </c>
      <c r="G159" s="61" t="s">
        <v>2733</v>
      </c>
      <c r="H159" s="60" t="s">
        <v>2732</v>
      </c>
    </row>
    <row r="160" spans="1:8" ht="35" thickBot="1">
      <c r="A160" s="60" t="s">
        <v>2735</v>
      </c>
      <c r="B160" s="61" t="s">
        <v>2736</v>
      </c>
      <c r="C160" s="61" t="s">
        <v>2737</v>
      </c>
      <c r="D160" s="62">
        <v>554</v>
      </c>
      <c r="G160" s="61" t="s">
        <v>2736</v>
      </c>
      <c r="H160" s="60" t="s">
        <v>2735</v>
      </c>
    </row>
    <row r="161" spans="1:8" ht="18" thickBot="1">
      <c r="A161" s="60" t="s">
        <v>2738</v>
      </c>
      <c r="B161" s="61" t="s">
        <v>2739</v>
      </c>
      <c r="C161" s="61" t="s">
        <v>2740</v>
      </c>
      <c r="D161" s="62">
        <v>558</v>
      </c>
      <c r="G161" s="61" t="s">
        <v>2739</v>
      </c>
      <c r="H161" s="60" t="s">
        <v>2738</v>
      </c>
    </row>
    <row r="162" spans="1:8" ht="18" thickBot="1">
      <c r="A162" s="60" t="s">
        <v>2741</v>
      </c>
      <c r="B162" s="61" t="s">
        <v>988</v>
      </c>
      <c r="C162" s="61" t="s">
        <v>2742</v>
      </c>
      <c r="D162" s="62">
        <v>562</v>
      </c>
      <c r="G162" s="61" t="s">
        <v>988</v>
      </c>
      <c r="H162" s="60" t="s">
        <v>2741</v>
      </c>
    </row>
    <row r="163" spans="1:8" ht="18" thickBot="1">
      <c r="A163" s="60" t="s">
        <v>2228</v>
      </c>
      <c r="B163" s="61" t="s">
        <v>1215</v>
      </c>
      <c r="C163" s="61" t="s">
        <v>2743</v>
      </c>
      <c r="D163" s="62">
        <v>566</v>
      </c>
      <c r="G163" s="61" t="s">
        <v>1215</v>
      </c>
      <c r="H163" s="60" t="s">
        <v>2228</v>
      </c>
    </row>
    <row r="164" spans="1:8" ht="18" thickBot="1">
      <c r="A164" s="60" t="s">
        <v>2744</v>
      </c>
      <c r="B164" s="61" t="s">
        <v>2745</v>
      </c>
      <c r="C164" s="61" t="s">
        <v>2746</v>
      </c>
      <c r="D164" s="62">
        <v>570</v>
      </c>
      <c r="G164" s="61" t="s">
        <v>2745</v>
      </c>
      <c r="H164" s="60" t="s">
        <v>2744</v>
      </c>
    </row>
    <row r="165" spans="1:8" ht="35" thickBot="1">
      <c r="A165" s="60" t="s">
        <v>2747</v>
      </c>
      <c r="B165" s="61" t="s">
        <v>2748</v>
      </c>
      <c r="C165" s="61" t="s">
        <v>2749</v>
      </c>
      <c r="D165" s="62">
        <v>574</v>
      </c>
      <c r="G165" s="61" t="s">
        <v>2748</v>
      </c>
      <c r="H165" s="60" t="s">
        <v>2747</v>
      </c>
    </row>
    <row r="166" spans="1:8" ht="52" thickBot="1">
      <c r="A166" s="60" t="s">
        <v>2750</v>
      </c>
      <c r="B166" s="61" t="s">
        <v>2751</v>
      </c>
      <c r="C166" s="61" t="s">
        <v>2752</v>
      </c>
      <c r="D166" s="62">
        <v>580</v>
      </c>
      <c r="G166" s="61" t="s">
        <v>2751</v>
      </c>
      <c r="H166" s="60" t="s">
        <v>2750</v>
      </c>
    </row>
    <row r="167" spans="1:8" ht="18" thickBot="1">
      <c r="A167" s="60" t="s">
        <v>2753</v>
      </c>
      <c r="B167" s="61" t="s">
        <v>89</v>
      </c>
      <c r="C167" s="61" t="s">
        <v>2754</v>
      </c>
      <c r="D167" s="62">
        <v>578</v>
      </c>
      <c r="G167" s="61" t="s">
        <v>89</v>
      </c>
      <c r="H167" s="60" t="s">
        <v>2753</v>
      </c>
    </row>
    <row r="168" spans="1:8" ht="18" thickBot="1">
      <c r="A168" s="60" t="s">
        <v>2755</v>
      </c>
      <c r="B168" s="61" t="s">
        <v>2756</v>
      </c>
      <c r="C168" s="61" t="s">
        <v>2757</v>
      </c>
      <c r="D168" s="62">
        <v>512</v>
      </c>
      <c r="G168" s="61" t="s">
        <v>2756</v>
      </c>
      <c r="H168" s="60" t="s">
        <v>2755</v>
      </c>
    </row>
    <row r="169" spans="1:8" ht="18" thickBot="1">
      <c r="A169" s="60" t="s">
        <v>2758</v>
      </c>
      <c r="B169" s="61" t="s">
        <v>2759</v>
      </c>
      <c r="C169" s="61" t="s">
        <v>2760</v>
      </c>
      <c r="D169" s="62">
        <v>586</v>
      </c>
      <c r="G169" s="61" t="s">
        <v>2759</v>
      </c>
      <c r="H169" s="60" t="s">
        <v>2758</v>
      </c>
    </row>
    <row r="170" spans="1:8" ht="18" thickBot="1">
      <c r="A170" s="60" t="s">
        <v>2761</v>
      </c>
      <c r="B170" s="61" t="s">
        <v>2762</v>
      </c>
      <c r="C170" s="61" t="s">
        <v>2763</v>
      </c>
      <c r="D170" s="62">
        <v>585</v>
      </c>
      <c r="G170" s="61" t="s">
        <v>2762</v>
      </c>
      <c r="H170" s="60" t="s">
        <v>2761</v>
      </c>
    </row>
    <row r="171" spans="1:8" ht="35" thickBot="1">
      <c r="A171" s="60" t="s">
        <v>2764</v>
      </c>
      <c r="B171" s="61" t="s">
        <v>2765</v>
      </c>
      <c r="C171" s="61" t="s">
        <v>2766</v>
      </c>
      <c r="D171" s="62">
        <v>275</v>
      </c>
      <c r="G171" s="61" t="s">
        <v>2765</v>
      </c>
      <c r="H171" s="60" t="s">
        <v>2764</v>
      </c>
    </row>
    <row r="172" spans="1:8" ht="18" thickBot="1">
      <c r="A172" s="60" t="s">
        <v>2767</v>
      </c>
      <c r="B172" s="61" t="s">
        <v>2768</v>
      </c>
      <c r="C172" s="61" t="s">
        <v>2769</v>
      </c>
      <c r="D172" s="62">
        <v>591</v>
      </c>
      <c r="G172" s="61" t="s">
        <v>2768</v>
      </c>
      <c r="H172" s="60" t="s">
        <v>2767</v>
      </c>
    </row>
    <row r="173" spans="1:8" ht="35" thickBot="1">
      <c r="A173" s="60" t="s">
        <v>2770</v>
      </c>
      <c r="B173" s="61" t="s">
        <v>2771</v>
      </c>
      <c r="C173" s="61" t="s">
        <v>2772</v>
      </c>
      <c r="D173" s="62">
        <v>598</v>
      </c>
      <c r="G173" s="61" t="s">
        <v>2771</v>
      </c>
      <c r="H173" s="60" t="s">
        <v>2770</v>
      </c>
    </row>
    <row r="174" spans="1:8" ht="18" thickBot="1">
      <c r="A174" s="60" t="s">
        <v>2773</v>
      </c>
      <c r="B174" s="61" t="s">
        <v>2774</v>
      </c>
      <c r="C174" s="61" t="s">
        <v>2775</v>
      </c>
      <c r="D174" s="62">
        <v>600</v>
      </c>
      <c r="G174" s="61" t="s">
        <v>2774</v>
      </c>
      <c r="H174" s="60" t="s">
        <v>2773</v>
      </c>
    </row>
    <row r="175" spans="1:8" ht="18" thickBot="1">
      <c r="A175" s="60" t="s">
        <v>2776</v>
      </c>
      <c r="B175" s="61" t="s">
        <v>2777</v>
      </c>
      <c r="C175" s="61" t="s">
        <v>2778</v>
      </c>
      <c r="D175" s="62">
        <v>604</v>
      </c>
      <c r="G175" s="61" t="s">
        <v>2777</v>
      </c>
      <c r="H175" s="60" t="s">
        <v>2776</v>
      </c>
    </row>
    <row r="176" spans="1:8" ht="35" thickBot="1">
      <c r="A176" s="60" t="s">
        <v>2779</v>
      </c>
      <c r="B176" s="61" t="s">
        <v>2780</v>
      </c>
      <c r="C176" s="61" t="s">
        <v>2781</v>
      </c>
      <c r="D176" s="62">
        <v>608</v>
      </c>
      <c r="G176" s="61" t="s">
        <v>2780</v>
      </c>
      <c r="H176" s="60" t="s">
        <v>2779</v>
      </c>
    </row>
    <row r="177" spans="1:8" ht="18" thickBot="1">
      <c r="A177" s="60" t="s">
        <v>2782</v>
      </c>
      <c r="B177" s="61" t="s">
        <v>2783</v>
      </c>
      <c r="C177" s="61" t="s">
        <v>2784</v>
      </c>
      <c r="D177" s="62">
        <v>612</v>
      </c>
      <c r="G177" s="61" t="s">
        <v>2783</v>
      </c>
      <c r="H177" s="60" t="s">
        <v>2782</v>
      </c>
    </row>
    <row r="178" spans="1:8" ht="18" thickBot="1">
      <c r="A178" s="60" t="s">
        <v>2785</v>
      </c>
      <c r="B178" s="61" t="s">
        <v>2786</v>
      </c>
      <c r="C178" s="61" t="s">
        <v>2787</v>
      </c>
      <c r="D178" s="62">
        <v>616</v>
      </c>
      <c r="G178" s="61" t="s">
        <v>2786</v>
      </c>
      <c r="H178" s="60" t="s">
        <v>2785</v>
      </c>
    </row>
    <row r="179" spans="1:8" ht="18" thickBot="1">
      <c r="A179" s="60" t="s">
        <v>2788</v>
      </c>
      <c r="B179" s="61" t="s">
        <v>260</v>
      </c>
      <c r="C179" s="61" t="s">
        <v>2789</v>
      </c>
      <c r="D179" s="62">
        <v>620</v>
      </c>
      <c r="G179" s="61" t="s">
        <v>260</v>
      </c>
      <c r="H179" s="60" t="s">
        <v>2788</v>
      </c>
    </row>
    <row r="180" spans="1:8" ht="18" thickBot="1">
      <c r="A180" s="60" t="s">
        <v>2790</v>
      </c>
      <c r="B180" s="61" t="s">
        <v>2791</v>
      </c>
      <c r="C180" s="61" t="s">
        <v>2792</v>
      </c>
      <c r="D180" s="62">
        <v>630</v>
      </c>
      <c r="G180" s="61" t="s">
        <v>2791</v>
      </c>
      <c r="H180" s="60" t="s">
        <v>2790</v>
      </c>
    </row>
    <row r="181" spans="1:8" ht="18" thickBot="1">
      <c r="A181" s="60" t="s">
        <v>2793</v>
      </c>
      <c r="B181" s="61" t="s">
        <v>2794</v>
      </c>
      <c r="C181" s="61" t="s">
        <v>2795</v>
      </c>
      <c r="D181" s="62">
        <v>634</v>
      </c>
      <c r="G181" s="61" t="s">
        <v>2794</v>
      </c>
      <c r="H181" s="60" t="s">
        <v>2793</v>
      </c>
    </row>
    <row r="182" spans="1:8" ht="52" thickBot="1">
      <c r="A182" s="60" t="s">
        <v>2796</v>
      </c>
      <c r="B182" s="61" t="s">
        <v>2797</v>
      </c>
      <c r="C182" s="61" t="s">
        <v>2798</v>
      </c>
      <c r="D182" s="62">
        <v>807</v>
      </c>
      <c r="G182" s="61" t="s">
        <v>2797</v>
      </c>
      <c r="H182" s="60" t="s">
        <v>2796</v>
      </c>
    </row>
    <row r="183" spans="1:8" ht="18" thickBot="1">
      <c r="A183" s="60" t="s">
        <v>2799</v>
      </c>
      <c r="B183" s="61" t="s">
        <v>2800</v>
      </c>
      <c r="C183" s="61" t="s">
        <v>2801</v>
      </c>
      <c r="D183" s="62">
        <v>638</v>
      </c>
      <c r="G183" s="61" t="s">
        <v>2800</v>
      </c>
      <c r="H183" s="60" t="s">
        <v>2799</v>
      </c>
    </row>
    <row r="184" spans="1:8" ht="18" thickBot="1">
      <c r="A184" s="60" t="s">
        <v>2802</v>
      </c>
      <c r="B184" s="61" t="s">
        <v>2803</v>
      </c>
      <c r="C184" s="61" t="s">
        <v>2804</v>
      </c>
      <c r="D184" s="62">
        <v>642</v>
      </c>
      <c r="G184" s="61" t="s">
        <v>2803</v>
      </c>
      <c r="H184" s="60" t="s">
        <v>2802</v>
      </c>
    </row>
    <row r="185" spans="1:8" ht="52" thickBot="1">
      <c r="A185" s="60" t="s">
        <v>2805</v>
      </c>
      <c r="B185" s="61" t="s">
        <v>2806</v>
      </c>
      <c r="C185" s="61" t="s">
        <v>2807</v>
      </c>
      <c r="D185" s="62">
        <v>643</v>
      </c>
      <c r="G185" s="61" t="s">
        <v>2806</v>
      </c>
      <c r="H185" s="60" t="s">
        <v>2805</v>
      </c>
    </row>
    <row r="186" spans="1:8" ht="18" thickBot="1">
      <c r="A186" s="60" t="s">
        <v>2229</v>
      </c>
      <c r="B186" s="61" t="s">
        <v>2162</v>
      </c>
      <c r="C186" s="61" t="s">
        <v>2808</v>
      </c>
      <c r="D186" s="62">
        <v>646</v>
      </c>
      <c r="G186" s="61" t="s">
        <v>2162</v>
      </c>
      <c r="H186" s="60" t="s">
        <v>2229</v>
      </c>
    </row>
    <row r="187" spans="1:8" ht="35" thickBot="1">
      <c r="A187" s="60" t="s">
        <v>2809</v>
      </c>
      <c r="B187" s="61" t="s">
        <v>2810</v>
      </c>
      <c r="C187" s="61" t="s">
        <v>2811</v>
      </c>
      <c r="D187" s="62">
        <v>652</v>
      </c>
      <c r="G187" s="61" t="s">
        <v>2810</v>
      </c>
      <c r="H187" s="60" t="s">
        <v>2809</v>
      </c>
    </row>
    <row r="188" spans="1:8" ht="86" thickBot="1">
      <c r="A188" s="60" t="s">
        <v>2812</v>
      </c>
      <c r="B188" s="61" t="s">
        <v>2813</v>
      </c>
      <c r="C188" s="61" t="s">
        <v>2814</v>
      </c>
      <c r="D188" s="62">
        <v>654</v>
      </c>
      <c r="G188" s="61" t="s">
        <v>2813</v>
      </c>
      <c r="H188" s="60" t="s">
        <v>2812</v>
      </c>
    </row>
    <row r="189" spans="1:8" ht="35" thickBot="1">
      <c r="A189" s="60" t="s">
        <v>2815</v>
      </c>
      <c r="B189" s="61" t="s">
        <v>2816</v>
      </c>
      <c r="C189" s="61" t="s">
        <v>2817</v>
      </c>
      <c r="D189" s="62">
        <v>659</v>
      </c>
      <c r="G189" s="61" t="s">
        <v>2816</v>
      </c>
      <c r="H189" s="60" t="s">
        <v>2815</v>
      </c>
    </row>
    <row r="190" spans="1:8" ht="18" thickBot="1">
      <c r="A190" s="60" t="s">
        <v>2818</v>
      </c>
      <c r="B190" s="61" t="s">
        <v>2819</v>
      </c>
      <c r="C190" s="61" t="s">
        <v>2820</v>
      </c>
      <c r="D190" s="62">
        <v>662</v>
      </c>
      <c r="G190" s="61" t="s">
        <v>2819</v>
      </c>
      <c r="H190" s="60" t="s">
        <v>2818</v>
      </c>
    </row>
    <row r="191" spans="1:8" ht="52" thickBot="1">
      <c r="A191" s="60" t="s">
        <v>2821</v>
      </c>
      <c r="B191" s="61" t="s">
        <v>2822</v>
      </c>
      <c r="C191" s="61" t="s">
        <v>2823</v>
      </c>
      <c r="D191" s="62">
        <v>663</v>
      </c>
      <c r="G191" s="61" t="s">
        <v>2822</v>
      </c>
      <c r="H191" s="60" t="s">
        <v>2821</v>
      </c>
    </row>
    <row r="192" spans="1:8" ht="52" thickBot="1">
      <c r="A192" s="60" t="s">
        <v>2824</v>
      </c>
      <c r="B192" s="61" t="s">
        <v>2825</v>
      </c>
      <c r="C192" s="61" t="s">
        <v>2826</v>
      </c>
      <c r="D192" s="62">
        <v>666</v>
      </c>
      <c r="G192" s="61" t="s">
        <v>2825</v>
      </c>
      <c r="H192" s="60" t="s">
        <v>2824</v>
      </c>
    </row>
    <row r="193" spans="1:8" ht="69" thickBot="1">
      <c r="A193" s="60" t="s">
        <v>2827</v>
      </c>
      <c r="B193" s="61" t="s">
        <v>2828</v>
      </c>
      <c r="C193" s="61" t="s">
        <v>2829</v>
      </c>
      <c r="D193" s="62">
        <v>670</v>
      </c>
      <c r="G193" s="61" t="s">
        <v>2828</v>
      </c>
      <c r="H193" s="60" t="s">
        <v>2827</v>
      </c>
    </row>
    <row r="194" spans="1:8" ht="18" thickBot="1">
      <c r="A194" s="60" t="s">
        <v>2830</v>
      </c>
      <c r="B194" s="61" t="s">
        <v>2831</v>
      </c>
      <c r="C194" s="61" t="s">
        <v>2832</v>
      </c>
      <c r="D194" s="62">
        <v>882</v>
      </c>
      <c r="G194" s="61" t="s">
        <v>2831</v>
      </c>
      <c r="H194" s="60" t="s">
        <v>2830</v>
      </c>
    </row>
    <row r="195" spans="1:8" ht="18" thickBot="1">
      <c r="A195" s="60" t="s">
        <v>2833</v>
      </c>
      <c r="B195" s="61" t="s">
        <v>2834</v>
      </c>
      <c r="C195" s="61" t="s">
        <v>2835</v>
      </c>
      <c r="D195" s="62">
        <v>674</v>
      </c>
      <c r="G195" s="61" t="s">
        <v>2834</v>
      </c>
      <c r="H195" s="60" t="s">
        <v>2833</v>
      </c>
    </row>
    <row r="196" spans="1:8" ht="35" thickBot="1">
      <c r="A196" s="60" t="s">
        <v>2230</v>
      </c>
      <c r="B196" s="61" t="s">
        <v>2163</v>
      </c>
      <c r="C196" s="61" t="s">
        <v>2836</v>
      </c>
      <c r="D196" s="62">
        <v>678</v>
      </c>
      <c r="G196" s="61" t="s">
        <v>2163</v>
      </c>
      <c r="H196" s="60" t="s">
        <v>2230</v>
      </c>
    </row>
    <row r="197" spans="1:8" ht="35" thickBot="1">
      <c r="A197" s="60" t="s">
        <v>2837</v>
      </c>
      <c r="B197" s="61" t="s">
        <v>979</v>
      </c>
      <c r="C197" s="61" t="s">
        <v>2838</v>
      </c>
      <c r="D197" s="62">
        <v>682</v>
      </c>
      <c r="G197" s="61" t="s">
        <v>979</v>
      </c>
      <c r="H197" s="60" t="s">
        <v>2837</v>
      </c>
    </row>
    <row r="198" spans="1:8" ht="18" thickBot="1">
      <c r="A198" s="60" t="s">
        <v>2231</v>
      </c>
      <c r="B198" s="61" t="s">
        <v>1657</v>
      </c>
      <c r="C198" s="61" t="s">
        <v>2839</v>
      </c>
      <c r="D198" s="62">
        <v>686</v>
      </c>
      <c r="G198" s="61" t="s">
        <v>1657</v>
      </c>
      <c r="H198" s="60" t="s">
        <v>2231</v>
      </c>
    </row>
    <row r="199" spans="1:8" ht="18" thickBot="1">
      <c r="A199" s="60" t="s">
        <v>2840</v>
      </c>
      <c r="B199" s="61" t="s">
        <v>2841</v>
      </c>
      <c r="C199" s="61" t="s">
        <v>2842</v>
      </c>
      <c r="D199" s="62">
        <v>688</v>
      </c>
      <c r="G199" s="61" t="s">
        <v>2841</v>
      </c>
      <c r="H199" s="60" t="s">
        <v>2840</v>
      </c>
    </row>
    <row r="200" spans="1:8" ht="18" thickBot="1">
      <c r="A200" s="60" t="s">
        <v>2232</v>
      </c>
      <c r="B200" s="61" t="s">
        <v>2164</v>
      </c>
      <c r="C200" s="61" t="s">
        <v>2843</v>
      </c>
      <c r="D200" s="62">
        <v>690</v>
      </c>
      <c r="G200" s="61" t="s">
        <v>2164</v>
      </c>
      <c r="H200" s="60" t="s">
        <v>2232</v>
      </c>
    </row>
    <row r="201" spans="1:8" ht="35" thickBot="1">
      <c r="A201" s="60" t="s">
        <v>2233</v>
      </c>
      <c r="B201" s="61" t="s">
        <v>2046</v>
      </c>
      <c r="C201" s="61" t="s">
        <v>2844</v>
      </c>
      <c r="D201" s="62">
        <v>694</v>
      </c>
      <c r="G201" s="61" t="s">
        <v>2046</v>
      </c>
      <c r="H201" s="60" t="s">
        <v>2233</v>
      </c>
    </row>
    <row r="202" spans="1:8" ht="18" thickBot="1">
      <c r="A202" s="60" t="s">
        <v>2845</v>
      </c>
      <c r="B202" s="61" t="s">
        <v>2846</v>
      </c>
      <c r="C202" s="61" t="s">
        <v>2847</v>
      </c>
      <c r="D202" s="62">
        <v>702</v>
      </c>
      <c r="G202" s="61" t="s">
        <v>2846</v>
      </c>
      <c r="H202" s="60" t="s">
        <v>2845</v>
      </c>
    </row>
    <row r="203" spans="1:8" ht="52" thickBot="1">
      <c r="A203" s="60" t="s">
        <v>2848</v>
      </c>
      <c r="B203" s="61" t="s">
        <v>2849</v>
      </c>
      <c r="C203" s="61" t="s">
        <v>2850</v>
      </c>
      <c r="D203" s="62">
        <v>534</v>
      </c>
      <c r="G203" s="61" t="s">
        <v>2849</v>
      </c>
      <c r="H203" s="60" t="s">
        <v>2848</v>
      </c>
    </row>
    <row r="204" spans="1:8" ht="18" thickBot="1">
      <c r="A204" s="60" t="s">
        <v>2851</v>
      </c>
      <c r="B204" s="61" t="s">
        <v>2852</v>
      </c>
      <c r="C204" s="61" t="s">
        <v>2853</v>
      </c>
      <c r="D204" s="62">
        <v>703</v>
      </c>
      <c r="G204" s="61" t="s">
        <v>2852</v>
      </c>
      <c r="H204" s="60" t="s">
        <v>2851</v>
      </c>
    </row>
    <row r="205" spans="1:8" ht="18" thickBot="1">
      <c r="A205" s="60" t="s">
        <v>2854</v>
      </c>
      <c r="B205" s="61" t="s">
        <v>2855</v>
      </c>
      <c r="C205" s="61" t="s">
        <v>2856</v>
      </c>
      <c r="D205" s="62">
        <v>705</v>
      </c>
      <c r="G205" s="61" t="s">
        <v>2855</v>
      </c>
      <c r="H205" s="60" t="s">
        <v>2854</v>
      </c>
    </row>
    <row r="206" spans="1:8" ht="35" thickBot="1">
      <c r="A206" s="60" t="s">
        <v>2857</v>
      </c>
      <c r="B206" s="61" t="s">
        <v>2858</v>
      </c>
      <c r="C206" s="61" t="s">
        <v>2859</v>
      </c>
      <c r="D206" s="62">
        <v>90</v>
      </c>
      <c r="G206" s="61" t="s">
        <v>2858</v>
      </c>
      <c r="H206" s="60" t="s">
        <v>2857</v>
      </c>
    </row>
    <row r="207" spans="1:8" ht="18" thickBot="1">
      <c r="A207" s="60" t="s">
        <v>2234</v>
      </c>
      <c r="B207" s="61" t="s">
        <v>2165</v>
      </c>
      <c r="C207" s="61" t="s">
        <v>2860</v>
      </c>
      <c r="D207" s="62">
        <v>706</v>
      </c>
      <c r="G207" s="61" t="s">
        <v>2165</v>
      </c>
      <c r="H207" s="60" t="s">
        <v>2234</v>
      </c>
    </row>
    <row r="208" spans="1:8" ht="35" thickBot="1">
      <c r="A208" s="60" t="s">
        <v>2235</v>
      </c>
      <c r="B208" s="61" t="s">
        <v>608</v>
      </c>
      <c r="C208" s="61" t="s">
        <v>2861</v>
      </c>
      <c r="D208" s="62">
        <v>710</v>
      </c>
      <c r="G208" s="61" t="s">
        <v>608</v>
      </c>
      <c r="H208" s="60" t="s">
        <v>2235</v>
      </c>
    </row>
    <row r="209" spans="1:8" ht="86" thickBot="1">
      <c r="A209" s="60" t="s">
        <v>2862</v>
      </c>
      <c r="B209" s="61" t="s">
        <v>2863</v>
      </c>
      <c r="C209" s="61" t="s">
        <v>2864</v>
      </c>
      <c r="D209" s="62">
        <v>239</v>
      </c>
      <c r="G209" s="61" t="s">
        <v>2863</v>
      </c>
      <c r="H209" s="60" t="s">
        <v>2862</v>
      </c>
    </row>
    <row r="210" spans="1:8" ht="35" thickBot="1">
      <c r="A210" s="60" t="s">
        <v>2236</v>
      </c>
      <c r="B210" s="61" t="s">
        <v>2166</v>
      </c>
      <c r="C210" s="61" t="s">
        <v>2865</v>
      </c>
      <c r="D210" s="62">
        <v>728</v>
      </c>
      <c r="G210" s="61" t="s">
        <v>2166</v>
      </c>
      <c r="H210" s="60" t="s">
        <v>2236</v>
      </c>
    </row>
    <row r="211" spans="1:8" ht="18" thickBot="1">
      <c r="A211" s="60" t="s">
        <v>2866</v>
      </c>
      <c r="B211" s="61" t="s">
        <v>2204</v>
      </c>
      <c r="C211" s="61" t="s">
        <v>2867</v>
      </c>
      <c r="D211" s="62">
        <v>724</v>
      </c>
      <c r="G211" s="61" t="s">
        <v>2204</v>
      </c>
      <c r="H211" s="60" t="s">
        <v>2866</v>
      </c>
    </row>
    <row r="212" spans="1:8" ht="18" thickBot="1">
      <c r="A212" s="60" t="s">
        <v>2868</v>
      </c>
      <c r="B212" s="61" t="s">
        <v>2869</v>
      </c>
      <c r="C212" s="61" t="s">
        <v>2870</v>
      </c>
      <c r="D212" s="62">
        <v>144</v>
      </c>
      <c r="G212" s="61" t="s">
        <v>2869</v>
      </c>
      <c r="H212" s="60" t="s">
        <v>2868</v>
      </c>
    </row>
    <row r="213" spans="1:8" ht="18" thickBot="1">
      <c r="A213" s="60" t="s">
        <v>2871</v>
      </c>
      <c r="B213" s="61" t="s">
        <v>2167</v>
      </c>
      <c r="C213" s="61" t="s">
        <v>2872</v>
      </c>
      <c r="D213" s="62">
        <v>729</v>
      </c>
      <c r="G213" s="61" t="s">
        <v>2167</v>
      </c>
      <c r="H213" s="60" t="s">
        <v>2871</v>
      </c>
    </row>
    <row r="214" spans="1:8" ht="18" thickBot="1">
      <c r="A214" s="60" t="s">
        <v>2873</v>
      </c>
      <c r="B214" s="61" t="s">
        <v>2874</v>
      </c>
      <c r="C214" s="61" t="s">
        <v>2875</v>
      </c>
      <c r="D214" s="62">
        <v>740</v>
      </c>
      <c r="G214" s="61" t="s">
        <v>2874</v>
      </c>
      <c r="H214" s="60" t="s">
        <v>2873</v>
      </c>
    </row>
    <row r="215" spans="1:8" ht="52" thickBot="1">
      <c r="A215" s="60" t="s">
        <v>2876</v>
      </c>
      <c r="B215" s="61" t="s">
        <v>2877</v>
      </c>
      <c r="C215" s="61" t="s">
        <v>2878</v>
      </c>
      <c r="D215" s="62">
        <v>744</v>
      </c>
      <c r="G215" s="61" t="s">
        <v>2877</v>
      </c>
      <c r="H215" s="60" t="s">
        <v>2876</v>
      </c>
    </row>
    <row r="216" spans="1:8" ht="18" thickBot="1">
      <c r="A216" s="60" t="s">
        <v>2879</v>
      </c>
      <c r="B216" s="61" t="s">
        <v>465</v>
      </c>
      <c r="C216" s="61" t="s">
        <v>2880</v>
      </c>
      <c r="D216" s="62">
        <v>752</v>
      </c>
      <c r="G216" s="61" t="s">
        <v>465</v>
      </c>
      <c r="H216" s="60" t="s">
        <v>2879</v>
      </c>
    </row>
    <row r="217" spans="1:8" ht="18" thickBot="1">
      <c r="A217" s="60" t="s">
        <v>2881</v>
      </c>
      <c r="B217" s="61" t="s">
        <v>2882</v>
      </c>
      <c r="C217" s="61" t="s">
        <v>2883</v>
      </c>
      <c r="D217" s="62">
        <v>756</v>
      </c>
      <c r="G217" s="61" t="s">
        <v>2882</v>
      </c>
      <c r="H217" s="60" t="s">
        <v>2881</v>
      </c>
    </row>
    <row r="218" spans="1:8" ht="35" thickBot="1">
      <c r="A218" s="60" t="s">
        <v>2884</v>
      </c>
      <c r="B218" s="61" t="s">
        <v>2885</v>
      </c>
      <c r="C218" s="61" t="s">
        <v>2886</v>
      </c>
      <c r="D218" s="62">
        <v>760</v>
      </c>
      <c r="G218" s="61" t="s">
        <v>2885</v>
      </c>
      <c r="H218" s="60" t="s">
        <v>2884</v>
      </c>
    </row>
    <row r="219" spans="1:8" ht="52" thickBot="1">
      <c r="A219" s="60" t="s">
        <v>2887</v>
      </c>
      <c r="B219" s="61" t="s">
        <v>2888</v>
      </c>
      <c r="C219" s="61" t="s">
        <v>2889</v>
      </c>
      <c r="D219" s="62">
        <v>158</v>
      </c>
      <c r="G219" s="61" t="s">
        <v>2888</v>
      </c>
      <c r="H219" s="60" t="s">
        <v>2887</v>
      </c>
    </row>
    <row r="220" spans="1:8" ht="18" thickBot="1">
      <c r="A220" s="60" t="s">
        <v>2890</v>
      </c>
      <c r="B220" s="61" t="s">
        <v>2891</v>
      </c>
      <c r="C220" s="61" t="s">
        <v>2892</v>
      </c>
      <c r="D220" s="62">
        <v>762</v>
      </c>
      <c r="G220" s="61" t="s">
        <v>2891</v>
      </c>
      <c r="H220" s="60" t="s">
        <v>2890</v>
      </c>
    </row>
    <row r="221" spans="1:8" ht="52" thickBot="1">
      <c r="A221" s="60" t="s">
        <v>2893</v>
      </c>
      <c r="B221" s="61" t="s">
        <v>842</v>
      </c>
      <c r="C221" s="61" t="s">
        <v>2894</v>
      </c>
      <c r="D221" s="62">
        <v>834</v>
      </c>
      <c r="G221" s="61" t="s">
        <v>842</v>
      </c>
      <c r="H221" s="60" t="s">
        <v>2893</v>
      </c>
    </row>
    <row r="222" spans="1:8" ht="18" thickBot="1">
      <c r="A222" s="60" t="s">
        <v>2895</v>
      </c>
      <c r="B222" s="61" t="s">
        <v>377</v>
      </c>
      <c r="C222" s="61" t="s">
        <v>2896</v>
      </c>
      <c r="D222" s="62">
        <v>764</v>
      </c>
      <c r="G222" s="61" t="s">
        <v>377</v>
      </c>
      <c r="H222" s="60" t="s">
        <v>2895</v>
      </c>
    </row>
    <row r="223" spans="1:8" ht="18" thickBot="1">
      <c r="A223" s="60" t="s">
        <v>2897</v>
      </c>
      <c r="B223" s="61" t="s">
        <v>2898</v>
      </c>
      <c r="C223" s="61" t="s">
        <v>2899</v>
      </c>
      <c r="D223" s="62">
        <v>626</v>
      </c>
      <c r="G223" s="61" t="s">
        <v>2898</v>
      </c>
      <c r="H223" s="60" t="s">
        <v>2897</v>
      </c>
    </row>
    <row r="224" spans="1:8" ht="18" thickBot="1">
      <c r="A224" s="60" t="s">
        <v>2239</v>
      </c>
      <c r="B224" s="61" t="s">
        <v>1968</v>
      </c>
      <c r="C224" s="61" t="s">
        <v>2900</v>
      </c>
      <c r="D224" s="62">
        <v>768</v>
      </c>
      <c r="G224" s="61" t="s">
        <v>1968</v>
      </c>
      <c r="H224" s="60" t="s">
        <v>2239</v>
      </c>
    </row>
    <row r="225" spans="1:8" ht="18" thickBot="1">
      <c r="A225" s="60" t="s">
        <v>2901</v>
      </c>
      <c r="B225" s="61" t="s">
        <v>2902</v>
      </c>
      <c r="C225" s="61" t="s">
        <v>2903</v>
      </c>
      <c r="D225" s="62">
        <v>772</v>
      </c>
      <c r="G225" s="61" t="s">
        <v>2902</v>
      </c>
      <c r="H225" s="60" t="s">
        <v>2901</v>
      </c>
    </row>
    <row r="226" spans="1:8" ht="18" thickBot="1">
      <c r="A226" s="60" t="s">
        <v>2904</v>
      </c>
      <c r="B226" s="61" t="s">
        <v>2905</v>
      </c>
      <c r="C226" s="61" t="s">
        <v>2906</v>
      </c>
      <c r="D226" s="62">
        <v>776</v>
      </c>
      <c r="G226" s="61" t="s">
        <v>2905</v>
      </c>
      <c r="H226" s="60" t="s">
        <v>2904</v>
      </c>
    </row>
    <row r="227" spans="1:8" ht="35" thickBot="1">
      <c r="A227" s="60" t="s">
        <v>2907</v>
      </c>
      <c r="B227" s="61" t="s">
        <v>2908</v>
      </c>
      <c r="C227" s="61" t="s">
        <v>2909</v>
      </c>
      <c r="D227" s="62">
        <v>780</v>
      </c>
      <c r="G227" s="61" t="s">
        <v>2908</v>
      </c>
      <c r="H227" s="60" t="s">
        <v>2907</v>
      </c>
    </row>
    <row r="228" spans="1:8" ht="18" thickBot="1">
      <c r="A228" s="60" t="s">
        <v>2240</v>
      </c>
      <c r="B228" s="61" t="s">
        <v>935</v>
      </c>
      <c r="C228" s="61" t="s">
        <v>2910</v>
      </c>
      <c r="D228" s="62">
        <v>788</v>
      </c>
      <c r="G228" s="61" t="s">
        <v>935</v>
      </c>
      <c r="H228" s="60" t="s">
        <v>2240</v>
      </c>
    </row>
    <row r="229" spans="1:8" ht="18" thickBot="1">
      <c r="A229" s="60" t="s">
        <v>2911</v>
      </c>
      <c r="B229" s="61" t="s">
        <v>711</v>
      </c>
      <c r="C229" s="61" t="s">
        <v>2912</v>
      </c>
      <c r="D229" s="62">
        <v>792</v>
      </c>
      <c r="G229" s="61" t="s">
        <v>711</v>
      </c>
      <c r="H229" s="60" t="s">
        <v>2911</v>
      </c>
    </row>
    <row r="230" spans="1:8" ht="35" thickBot="1">
      <c r="A230" s="60" t="s">
        <v>2913</v>
      </c>
      <c r="B230" s="61" t="s">
        <v>2914</v>
      </c>
      <c r="C230" s="61" t="s">
        <v>2915</v>
      </c>
      <c r="D230" s="62">
        <v>795</v>
      </c>
      <c r="G230" s="61" t="s">
        <v>2914</v>
      </c>
      <c r="H230" s="60" t="s">
        <v>2913</v>
      </c>
    </row>
    <row r="231" spans="1:8" ht="52" thickBot="1">
      <c r="A231" s="60" t="s">
        <v>2916</v>
      </c>
      <c r="B231" s="61" t="s">
        <v>2917</v>
      </c>
      <c r="C231" s="61" t="s">
        <v>2918</v>
      </c>
      <c r="D231" s="62">
        <v>796</v>
      </c>
      <c r="G231" s="61" t="s">
        <v>2917</v>
      </c>
      <c r="H231" s="60" t="s">
        <v>2916</v>
      </c>
    </row>
    <row r="232" spans="1:8" ht="18" thickBot="1">
      <c r="A232" s="60" t="s">
        <v>2919</v>
      </c>
      <c r="B232" s="61" t="s">
        <v>2920</v>
      </c>
      <c r="C232" s="61" t="s">
        <v>2921</v>
      </c>
      <c r="D232" s="62">
        <v>798</v>
      </c>
      <c r="G232" s="61" t="s">
        <v>2920</v>
      </c>
      <c r="H232" s="60" t="s">
        <v>2919</v>
      </c>
    </row>
    <row r="233" spans="1:8" ht="18" thickBot="1">
      <c r="A233" s="60" t="s">
        <v>2241</v>
      </c>
      <c r="B233" s="61" t="s">
        <v>1443</v>
      </c>
      <c r="C233" s="61" t="s">
        <v>2922</v>
      </c>
      <c r="D233" s="62">
        <v>800</v>
      </c>
      <c r="G233" s="61" t="s">
        <v>1443</v>
      </c>
      <c r="H233" s="60" t="s">
        <v>2241</v>
      </c>
    </row>
    <row r="234" spans="1:8" ht="18" thickBot="1">
      <c r="A234" s="60" t="s">
        <v>2923</v>
      </c>
      <c r="B234" s="61" t="s">
        <v>2924</v>
      </c>
      <c r="C234" s="61" t="s">
        <v>2925</v>
      </c>
      <c r="D234" s="62">
        <v>804</v>
      </c>
      <c r="G234" s="61" t="s">
        <v>2924</v>
      </c>
      <c r="H234" s="60" t="s">
        <v>2923</v>
      </c>
    </row>
    <row r="235" spans="1:8" ht="52" thickBot="1">
      <c r="A235" s="60" t="s">
        <v>2926</v>
      </c>
      <c r="B235" s="61" t="s">
        <v>159</v>
      </c>
      <c r="C235" s="61" t="s">
        <v>2927</v>
      </c>
      <c r="D235" s="62">
        <v>784</v>
      </c>
      <c r="G235" s="61" t="s">
        <v>159</v>
      </c>
      <c r="H235" s="60" t="s">
        <v>2926</v>
      </c>
    </row>
    <row r="236" spans="1:8" ht="103" thickBot="1">
      <c r="A236" s="60" t="s">
        <v>2928</v>
      </c>
      <c r="B236" s="61" t="s">
        <v>272</v>
      </c>
      <c r="C236" s="61" t="s">
        <v>2929</v>
      </c>
      <c r="D236" s="62">
        <v>826</v>
      </c>
      <c r="G236" s="61" t="s">
        <v>272</v>
      </c>
      <c r="H236" s="60" t="s">
        <v>2928</v>
      </c>
    </row>
    <row r="237" spans="1:8" ht="86" thickBot="1">
      <c r="A237" s="60" t="s">
        <v>2930</v>
      </c>
      <c r="B237" s="61" t="s">
        <v>2931</v>
      </c>
      <c r="C237" s="61" t="s">
        <v>2932</v>
      </c>
      <c r="D237" s="62">
        <v>581</v>
      </c>
      <c r="G237" s="61" t="s">
        <v>2931</v>
      </c>
      <c r="H237" s="60" t="s">
        <v>2930</v>
      </c>
    </row>
    <row r="238" spans="1:8" ht="69" thickBot="1">
      <c r="A238" s="60" t="s">
        <v>2933</v>
      </c>
      <c r="B238" s="61" t="s">
        <v>366</v>
      </c>
      <c r="C238" s="61" t="s">
        <v>2934</v>
      </c>
      <c r="D238" s="62">
        <v>840</v>
      </c>
      <c r="G238" s="61" t="s">
        <v>366</v>
      </c>
      <c r="H238" s="60" t="s">
        <v>2933</v>
      </c>
    </row>
    <row r="239" spans="1:8" ht="18" thickBot="1">
      <c r="A239" s="60" t="s">
        <v>2935</v>
      </c>
      <c r="B239" s="61" t="s">
        <v>2936</v>
      </c>
      <c r="C239" s="61" t="s">
        <v>2937</v>
      </c>
      <c r="D239" s="62">
        <v>858</v>
      </c>
      <c r="G239" s="61" t="s">
        <v>2936</v>
      </c>
      <c r="H239" s="60" t="s">
        <v>2935</v>
      </c>
    </row>
    <row r="240" spans="1:8" ht="18" thickBot="1">
      <c r="A240" s="60" t="s">
        <v>2938</v>
      </c>
      <c r="B240" s="61" t="s">
        <v>2939</v>
      </c>
      <c r="C240" s="61" t="s">
        <v>2940</v>
      </c>
      <c r="D240" s="62">
        <v>860</v>
      </c>
      <c r="G240" s="61" t="s">
        <v>2939</v>
      </c>
      <c r="H240" s="60" t="s">
        <v>2938</v>
      </c>
    </row>
    <row r="241" spans="1:8" ht="18" thickBot="1">
      <c r="A241" s="60" t="s">
        <v>2941</v>
      </c>
      <c r="B241" s="61" t="s">
        <v>2942</v>
      </c>
      <c r="C241" s="61" t="s">
        <v>2943</v>
      </c>
      <c r="D241" s="62">
        <v>548</v>
      </c>
      <c r="G241" s="61" t="s">
        <v>2942</v>
      </c>
      <c r="H241" s="60" t="s">
        <v>2941</v>
      </c>
    </row>
    <row r="242" spans="1:8" ht="52" thickBot="1">
      <c r="A242" s="60" t="s">
        <v>2944</v>
      </c>
      <c r="B242" s="61" t="s">
        <v>2945</v>
      </c>
      <c r="C242" s="61" t="s">
        <v>2946</v>
      </c>
      <c r="D242" s="62">
        <v>862</v>
      </c>
      <c r="G242" s="61" t="s">
        <v>2945</v>
      </c>
      <c r="H242" s="60" t="s">
        <v>2944</v>
      </c>
    </row>
    <row r="243" spans="1:8" ht="18" thickBot="1">
      <c r="A243" s="60" t="s">
        <v>2947</v>
      </c>
      <c r="B243" s="61" t="s">
        <v>1587</v>
      </c>
      <c r="C243" s="61" t="s">
        <v>2948</v>
      </c>
      <c r="D243" s="62">
        <v>704</v>
      </c>
      <c r="G243" s="61" t="s">
        <v>1587</v>
      </c>
      <c r="H243" s="60" t="s">
        <v>2947</v>
      </c>
    </row>
    <row r="244" spans="1:8" ht="52" thickBot="1">
      <c r="A244" s="60" t="s">
        <v>2949</v>
      </c>
      <c r="B244" s="61" t="s">
        <v>2950</v>
      </c>
      <c r="C244" s="61" t="s">
        <v>2951</v>
      </c>
      <c r="D244" s="62">
        <v>92</v>
      </c>
      <c r="G244" s="61" t="s">
        <v>2950</v>
      </c>
      <c r="H244" s="60" t="s">
        <v>2949</v>
      </c>
    </row>
    <row r="245" spans="1:8" ht="52" thickBot="1">
      <c r="A245" s="60" t="s">
        <v>2952</v>
      </c>
      <c r="B245" s="61" t="s">
        <v>2953</v>
      </c>
      <c r="C245" s="61" t="s">
        <v>2954</v>
      </c>
      <c r="D245" s="62">
        <v>850</v>
      </c>
      <c r="G245" s="61" t="s">
        <v>2953</v>
      </c>
      <c r="H245" s="60" t="s">
        <v>2952</v>
      </c>
    </row>
    <row r="246" spans="1:8" ht="35" thickBot="1">
      <c r="A246" s="60" t="s">
        <v>2955</v>
      </c>
      <c r="B246" s="61" t="s">
        <v>2956</v>
      </c>
      <c r="C246" s="61" t="s">
        <v>2957</v>
      </c>
      <c r="D246" s="62">
        <v>876</v>
      </c>
      <c r="G246" s="61" t="s">
        <v>2956</v>
      </c>
      <c r="H246" s="60" t="s">
        <v>2955</v>
      </c>
    </row>
    <row r="247" spans="1:8" ht="35" thickBot="1">
      <c r="A247" s="60" t="s">
        <v>2958</v>
      </c>
      <c r="B247" s="61" t="s">
        <v>2959</v>
      </c>
      <c r="C247" s="61" t="s">
        <v>2960</v>
      </c>
      <c r="D247" s="62">
        <v>732</v>
      </c>
      <c r="G247" s="61" t="s">
        <v>2959</v>
      </c>
      <c r="H247" s="60" t="s">
        <v>2958</v>
      </c>
    </row>
    <row r="248" spans="1:8" ht="18" thickBot="1">
      <c r="A248" s="60" t="s">
        <v>2961</v>
      </c>
      <c r="B248" s="61" t="s">
        <v>2962</v>
      </c>
      <c r="C248" s="61" t="s">
        <v>2963</v>
      </c>
      <c r="D248" s="62">
        <v>887</v>
      </c>
      <c r="G248" s="61" t="s">
        <v>2962</v>
      </c>
      <c r="H248" s="60" t="s">
        <v>2961</v>
      </c>
    </row>
    <row r="249" spans="1:8" ht="18" thickBot="1">
      <c r="A249" s="60" t="s">
        <v>2242</v>
      </c>
      <c r="B249" s="61" t="s">
        <v>737</v>
      </c>
      <c r="C249" s="61" t="s">
        <v>2964</v>
      </c>
      <c r="D249" s="62">
        <v>894</v>
      </c>
      <c r="G249" s="61" t="s">
        <v>737</v>
      </c>
      <c r="H249" s="60" t="s">
        <v>2242</v>
      </c>
    </row>
    <row r="250" spans="1:8" ht="17">
      <c r="A250" s="63" t="s">
        <v>2243</v>
      </c>
      <c r="B250" s="64" t="s">
        <v>2169</v>
      </c>
      <c r="C250" s="64" t="s">
        <v>2965</v>
      </c>
      <c r="D250" s="65">
        <v>716</v>
      </c>
      <c r="G250" s="64" t="s">
        <v>2169</v>
      </c>
      <c r="H250" s="63" t="s">
        <v>2243</v>
      </c>
    </row>
  </sheetData>
  <pageMargins left="0.7" right="0.7" top="0.75" bottom="0.75" header="0.3" footer="0.3"/>
  <pageSetup paperSize="9" orientation="portrait" horizontalDpi="1200" verticalDpi="12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0">
    <tabColor rgb="FF00B0F0"/>
  </sheetPr>
  <dimension ref="A1:L69"/>
  <sheetViews>
    <sheetView zoomScale="90" zoomScaleNormal="90" workbookViewId="0">
      <pane xSplit="1" topLeftCell="B1" activePane="topRight" state="frozen"/>
      <selection pane="topRight" activeCell="E5" sqref="E5"/>
    </sheetView>
  </sheetViews>
  <sheetFormatPr baseColWidth="10" defaultColWidth="11.33203125" defaultRowHeight="15"/>
  <cols>
    <col min="1" max="1" width="24" style="53" customWidth="1"/>
    <col min="2" max="2" width="32.6640625" style="44" customWidth="1"/>
    <col min="3" max="3" width="21" style="44" customWidth="1"/>
    <col min="4" max="4" width="23.1640625" style="44" customWidth="1"/>
    <col min="5" max="5" width="23.33203125" style="44" customWidth="1"/>
    <col min="6" max="6" width="33" style="44" customWidth="1"/>
    <col min="7" max="7" width="26.83203125" style="44" customWidth="1"/>
    <col min="8" max="8" width="25.33203125" style="44" customWidth="1"/>
    <col min="9" max="9" width="44.33203125" style="44" customWidth="1"/>
    <col min="10" max="10" width="27.33203125" style="44" customWidth="1"/>
    <col min="11" max="11" width="20.33203125" style="44" customWidth="1"/>
    <col min="12" max="12" width="25.6640625" style="44" customWidth="1"/>
    <col min="13" max="16384" width="11.33203125" style="44"/>
  </cols>
  <sheetData>
    <row r="1" spans="1:12" ht="35" customHeight="1">
      <c r="A1" s="48" t="s">
        <v>2966</v>
      </c>
      <c r="B1" s="49" t="s">
        <v>2967</v>
      </c>
      <c r="C1" s="49" t="s">
        <v>2968</v>
      </c>
      <c r="D1" s="49" t="s">
        <v>2969</v>
      </c>
      <c r="E1" s="49" t="s">
        <v>2970</v>
      </c>
      <c r="F1" s="49" t="s">
        <v>2971</v>
      </c>
      <c r="G1" s="49" t="s">
        <v>2972</v>
      </c>
      <c r="H1" s="49" t="s">
        <v>2973</v>
      </c>
      <c r="I1" s="49" t="s">
        <v>2974</v>
      </c>
      <c r="J1" s="49" t="s">
        <v>2975</v>
      </c>
      <c r="K1" s="49" t="s">
        <v>2976</v>
      </c>
      <c r="L1" s="49" t="s">
        <v>2977</v>
      </c>
    </row>
    <row r="2" spans="1:12" ht="98.25" customHeight="1">
      <c r="A2" s="46" t="s">
        <v>2978</v>
      </c>
      <c r="B2" s="42" t="s">
        <v>2979</v>
      </c>
      <c r="C2" s="43">
        <f>COUNTIF(models_list_studies!B:B,"*LEAP*")</f>
        <v>13</v>
      </c>
      <c r="D2" s="43" t="s">
        <v>2980</v>
      </c>
      <c r="E2" s="43" t="s">
        <v>2981</v>
      </c>
      <c r="F2" s="43" t="s">
        <v>2982</v>
      </c>
      <c r="G2" s="43" t="s">
        <v>2983</v>
      </c>
      <c r="H2" s="43" t="s">
        <v>2984</v>
      </c>
      <c r="I2" s="43" t="s">
        <v>2985</v>
      </c>
      <c r="J2" s="43" t="s">
        <v>2986</v>
      </c>
      <c r="K2" s="44" t="s">
        <v>2987</v>
      </c>
      <c r="L2" s="44" t="s">
        <v>2988</v>
      </c>
    </row>
    <row r="3" spans="1:12" ht="87" customHeight="1">
      <c r="A3" s="46" t="s">
        <v>264</v>
      </c>
      <c r="B3" s="42" t="s">
        <v>2989</v>
      </c>
      <c r="C3" s="43">
        <f>COUNTIF(models_list_studies!B:B,"*OSeMOSYS*")</f>
        <v>17</v>
      </c>
      <c r="D3" s="43" t="s">
        <v>2990</v>
      </c>
      <c r="E3" s="43" t="s">
        <v>2981</v>
      </c>
      <c r="F3" s="43" t="s">
        <v>2991</v>
      </c>
      <c r="G3" s="43" t="s">
        <v>2984</v>
      </c>
      <c r="H3" s="43" t="s">
        <v>2992</v>
      </c>
      <c r="I3" s="43" t="s">
        <v>2993</v>
      </c>
      <c r="J3" s="43" t="s">
        <v>2994</v>
      </c>
      <c r="K3" s="43" t="s">
        <v>2995</v>
      </c>
      <c r="L3" s="43" t="s">
        <v>2996</v>
      </c>
    </row>
    <row r="4" spans="1:12" ht="102" customHeight="1">
      <c r="A4" s="46" t="s">
        <v>2997</v>
      </c>
      <c r="B4" s="42" t="s">
        <v>2998</v>
      </c>
      <c r="C4" s="43">
        <f>COUNTIF(models_list_studies!B:B,"*TIMES*")+COUNTIF(models_list_studies!B:B,"*MARKAL*")</f>
        <v>7</v>
      </c>
      <c r="D4" s="43" t="s">
        <v>2999</v>
      </c>
      <c r="E4" s="52" t="s">
        <v>2981</v>
      </c>
      <c r="F4" s="43" t="s">
        <v>3000</v>
      </c>
      <c r="G4" s="43" t="s">
        <v>2984</v>
      </c>
      <c r="H4" s="43" t="s">
        <v>2984</v>
      </c>
      <c r="I4" s="43" t="s">
        <v>3001</v>
      </c>
      <c r="J4" s="43" t="s">
        <v>3002</v>
      </c>
      <c r="K4" s="43" t="s">
        <v>2987</v>
      </c>
      <c r="L4" s="43" t="s">
        <v>3003</v>
      </c>
    </row>
    <row r="5" spans="1:12" ht="95.25" customHeight="1">
      <c r="A5" s="46" t="s">
        <v>369</v>
      </c>
      <c r="B5" s="42" t="s">
        <v>3004</v>
      </c>
      <c r="C5" s="43">
        <f>COUNTIF(models_list_studies!B:B,"*MESSAGE*")</f>
        <v>5</v>
      </c>
      <c r="D5" s="43" t="s">
        <v>3005</v>
      </c>
      <c r="E5" s="43" t="s">
        <v>2981</v>
      </c>
      <c r="F5" s="43" t="s">
        <v>3006</v>
      </c>
      <c r="G5" s="43" t="s">
        <v>2984</v>
      </c>
      <c r="H5" s="43" t="s">
        <v>2992</v>
      </c>
      <c r="I5" s="43" t="s">
        <v>3007</v>
      </c>
      <c r="J5" s="43" t="s">
        <v>3008</v>
      </c>
      <c r="K5" s="43" t="s">
        <v>2995</v>
      </c>
      <c r="L5" s="43" t="s">
        <v>3009</v>
      </c>
    </row>
    <row r="6" spans="1:12" ht="87.75" customHeight="1">
      <c r="A6" s="46" t="s">
        <v>2295</v>
      </c>
      <c r="B6" s="42" t="s">
        <v>3010</v>
      </c>
      <c r="C6" s="43">
        <f>COUNTIF(models_list_studies!B:B,"*SPLAT*")</f>
        <v>2</v>
      </c>
      <c r="D6" s="43" t="s">
        <v>3011</v>
      </c>
      <c r="E6" s="43" t="s">
        <v>2981</v>
      </c>
      <c r="F6" s="43" t="s">
        <v>3012</v>
      </c>
      <c r="G6" s="43" t="s">
        <v>2984</v>
      </c>
      <c r="H6" s="43" t="s">
        <v>2992</v>
      </c>
      <c r="I6" s="43" t="s">
        <v>3013</v>
      </c>
      <c r="J6" s="43" t="s">
        <v>3014</v>
      </c>
      <c r="K6" s="43" t="s">
        <v>2987</v>
      </c>
      <c r="L6" s="43" t="s">
        <v>3015</v>
      </c>
    </row>
    <row r="7" spans="1:12" ht="58.5" customHeight="1">
      <c r="A7" s="47" t="s">
        <v>3016</v>
      </c>
      <c r="B7" s="42" t="s">
        <v>3017</v>
      </c>
      <c r="C7" s="43">
        <f>COUNTIF(models_list_studies!B:B,"*PyPSA*")</f>
        <v>2</v>
      </c>
      <c r="D7" s="43" t="s">
        <v>3018</v>
      </c>
      <c r="E7" s="43" t="s">
        <v>2981</v>
      </c>
      <c r="F7" s="43" t="s">
        <v>2991</v>
      </c>
      <c r="G7" s="43" t="s">
        <v>2984</v>
      </c>
      <c r="H7" s="43" t="s">
        <v>2984</v>
      </c>
      <c r="I7" s="43" t="s">
        <v>3019</v>
      </c>
      <c r="J7" s="43" t="s">
        <v>2994</v>
      </c>
      <c r="K7" s="43" t="s">
        <v>2995</v>
      </c>
      <c r="L7" s="43" t="s">
        <v>3020</v>
      </c>
    </row>
    <row r="8" spans="1:12" ht="54.75" customHeight="1">
      <c r="A8" s="47" t="s">
        <v>2111</v>
      </c>
      <c r="B8" s="42" t="s">
        <v>3021</v>
      </c>
      <c r="C8" s="43">
        <f>COUNTIF(models_list_studies!B:B,"*Calliope*")</f>
        <v>1</v>
      </c>
      <c r="D8" s="43" t="s">
        <v>3022</v>
      </c>
      <c r="E8" s="43" t="s">
        <v>2981</v>
      </c>
      <c r="F8" s="43" t="s">
        <v>2991</v>
      </c>
      <c r="G8" s="43" t="s">
        <v>3023</v>
      </c>
      <c r="H8" s="43" t="s">
        <v>2984</v>
      </c>
      <c r="I8" s="43" t="s">
        <v>3024</v>
      </c>
      <c r="J8" s="43" t="s">
        <v>2994</v>
      </c>
      <c r="K8" s="43" t="s">
        <v>2995</v>
      </c>
      <c r="L8" s="43" t="s">
        <v>3025</v>
      </c>
    </row>
    <row r="9" spans="1:12" ht="32">
      <c r="A9" s="47" t="s">
        <v>3026</v>
      </c>
      <c r="B9" s="42" t="s">
        <v>3027</v>
      </c>
      <c r="C9" s="43">
        <f>COUNTIF(models_list_studies!B:B,"*ONSSET*")</f>
        <v>6</v>
      </c>
      <c r="D9" s="43" t="s">
        <v>3028</v>
      </c>
      <c r="E9" s="43" t="s">
        <v>2981</v>
      </c>
      <c r="F9" s="43" t="s">
        <v>2991</v>
      </c>
      <c r="G9" s="43" t="s">
        <v>2983</v>
      </c>
      <c r="H9" s="43" t="s">
        <v>2992</v>
      </c>
      <c r="I9" s="43" t="s">
        <v>3029</v>
      </c>
      <c r="J9" s="43" t="s">
        <v>2994</v>
      </c>
      <c r="K9" s="43" t="s">
        <v>2995</v>
      </c>
      <c r="L9" s="43" t="s">
        <v>3030</v>
      </c>
    </row>
    <row r="10" spans="1:12" ht="55.5" customHeight="1">
      <c r="A10" s="46" t="s">
        <v>2110</v>
      </c>
      <c r="B10" s="42" t="s">
        <v>3031</v>
      </c>
      <c r="C10" s="43">
        <f>COUNTIF(models_list_studies!B:B,"*Balmorel*")</f>
        <v>1</v>
      </c>
      <c r="D10" s="43" t="s">
        <v>3032</v>
      </c>
      <c r="E10" s="43" t="s">
        <v>2981</v>
      </c>
      <c r="F10" s="43" t="s">
        <v>2991</v>
      </c>
      <c r="G10" s="43" t="s">
        <v>2984</v>
      </c>
      <c r="H10" s="43" t="s">
        <v>2992</v>
      </c>
      <c r="I10" s="43" t="s">
        <v>3033</v>
      </c>
      <c r="J10" s="43" t="s">
        <v>3034</v>
      </c>
      <c r="K10" s="43" t="s">
        <v>2995</v>
      </c>
      <c r="L10" s="43" t="s">
        <v>3035</v>
      </c>
    </row>
    <row r="11" spans="1:12" ht="39.75" customHeight="1">
      <c r="A11" s="46" t="s">
        <v>1677</v>
      </c>
      <c r="B11" s="43" t="s">
        <v>3036</v>
      </c>
      <c r="C11" s="43">
        <f>COUNTIF(models_list_studies!B:B,"*PLEXOS*")</f>
        <v>2</v>
      </c>
      <c r="D11" s="43" t="s">
        <v>3037</v>
      </c>
      <c r="E11" s="43" t="s">
        <v>2981</v>
      </c>
      <c r="F11" s="43" t="s">
        <v>3038</v>
      </c>
      <c r="G11" s="43" t="s">
        <v>2984</v>
      </c>
      <c r="H11" s="43" t="s">
        <v>2984</v>
      </c>
      <c r="I11" s="43" t="s">
        <v>3039</v>
      </c>
      <c r="J11" s="43" t="s">
        <v>3040</v>
      </c>
      <c r="K11" s="43" t="s">
        <v>2987</v>
      </c>
      <c r="L11" s="43" t="s">
        <v>2988</v>
      </c>
    </row>
    <row r="12" spans="1:12" ht="16">
      <c r="A12" s="47" t="s">
        <v>3041</v>
      </c>
      <c r="B12" s="43" t="s">
        <v>3042</v>
      </c>
      <c r="C12" s="43">
        <f>COUNTIF(models_list_studies!B:B,"*HOMER*")+COUNTIF(models_list_studies!B:B,"*Homer*")</f>
        <v>4</v>
      </c>
      <c r="D12" s="43" t="s">
        <v>3043</v>
      </c>
      <c r="E12" s="43" t="s">
        <v>2981</v>
      </c>
      <c r="F12" s="43" t="s">
        <v>3038</v>
      </c>
      <c r="G12" s="43" t="s">
        <v>2983</v>
      </c>
      <c r="H12" s="43" t="s">
        <v>2984</v>
      </c>
      <c r="I12" s="43" t="s">
        <v>3044</v>
      </c>
      <c r="J12" s="43" t="s">
        <v>3045</v>
      </c>
      <c r="K12" s="43" t="s">
        <v>2987</v>
      </c>
      <c r="L12" s="43" t="s">
        <v>2988</v>
      </c>
    </row>
    <row r="13" spans="1:12" ht="32">
      <c r="A13" s="47" t="s">
        <v>1563</v>
      </c>
      <c r="B13" s="42" t="s">
        <v>3046</v>
      </c>
      <c r="C13" s="43">
        <f>COUNTIF(models_list_studies!B:B,"*Vensim*")</f>
        <v>1</v>
      </c>
      <c r="D13" s="43" t="s">
        <v>3047</v>
      </c>
      <c r="E13" s="43" t="s">
        <v>2981</v>
      </c>
      <c r="F13" s="43" t="s">
        <v>3038</v>
      </c>
      <c r="G13" s="43" t="s">
        <v>2983</v>
      </c>
      <c r="H13" s="43" t="s">
        <v>2984</v>
      </c>
      <c r="I13" s="43" t="s">
        <v>3048</v>
      </c>
      <c r="J13" s="43" t="s">
        <v>3049</v>
      </c>
      <c r="K13" s="43" t="s">
        <v>3050</v>
      </c>
      <c r="L13" s="43" t="s">
        <v>3051</v>
      </c>
    </row>
    <row r="14" spans="1:12" ht="50.25" customHeight="1">
      <c r="A14" s="47" t="s">
        <v>2315</v>
      </c>
      <c r="B14" s="43" t="s">
        <v>3052</v>
      </c>
      <c r="C14" s="43">
        <f>COUNTIF(models_list_studies!B:B,"*FlexTool*")+COUNTIF(models_list_studies!B:B,"*Flextool*")</f>
        <v>6</v>
      </c>
      <c r="D14" s="43" t="s">
        <v>3011</v>
      </c>
      <c r="E14" s="43" t="s">
        <v>2981</v>
      </c>
      <c r="F14" s="43" t="s">
        <v>3012</v>
      </c>
      <c r="G14" s="43" t="s">
        <v>2983</v>
      </c>
      <c r="H14" s="43" t="s">
        <v>2992</v>
      </c>
      <c r="I14" s="43" t="s">
        <v>3053</v>
      </c>
      <c r="J14" s="43" t="s">
        <v>3014</v>
      </c>
      <c r="K14" s="43" t="s">
        <v>2987</v>
      </c>
      <c r="L14" s="43" t="s">
        <v>3054</v>
      </c>
    </row>
    <row r="15" spans="1:12" ht="16">
      <c r="A15" s="46" t="s">
        <v>2117</v>
      </c>
      <c r="B15" s="43" t="s">
        <v>3055</v>
      </c>
      <c r="C15" s="43">
        <f>COUNTIF(models_list_studies!B:B,"*MAED*")</f>
        <v>1</v>
      </c>
      <c r="D15" s="43" t="s">
        <v>3005</v>
      </c>
      <c r="E15" s="43" t="s">
        <v>2981</v>
      </c>
      <c r="F15" s="43" t="s">
        <v>3006</v>
      </c>
      <c r="G15" s="43" t="s">
        <v>2983</v>
      </c>
      <c r="H15" s="43" t="s">
        <v>2992</v>
      </c>
      <c r="I15" s="43" t="s">
        <v>3056</v>
      </c>
      <c r="J15" s="43" t="s">
        <v>3057</v>
      </c>
      <c r="K15" s="43" t="s">
        <v>2987</v>
      </c>
      <c r="L15" s="43" t="s">
        <v>2988</v>
      </c>
    </row>
    <row r="16" spans="1:12" ht="32">
      <c r="A16" s="46" t="s">
        <v>706</v>
      </c>
      <c r="B16" s="43" t="s">
        <v>3058</v>
      </c>
      <c r="C16" s="43">
        <f>COUNTIF(models_list_studies!B:B,"*EnergyPLAN*")</f>
        <v>1</v>
      </c>
      <c r="D16" s="43" t="s">
        <v>3059</v>
      </c>
      <c r="E16" s="43" t="s">
        <v>2981</v>
      </c>
      <c r="F16" s="43" t="s">
        <v>3060</v>
      </c>
      <c r="G16" s="43" t="s">
        <v>2983</v>
      </c>
      <c r="H16" s="43" t="s">
        <v>2984</v>
      </c>
      <c r="I16" s="43" t="s">
        <v>3061</v>
      </c>
      <c r="J16" s="43" t="s">
        <v>3062</v>
      </c>
      <c r="K16" s="43" t="s">
        <v>2987</v>
      </c>
      <c r="L16" s="43" t="s">
        <v>2988</v>
      </c>
    </row>
    <row r="17" spans="1:12" ht="16">
      <c r="A17" s="46" t="s">
        <v>2123</v>
      </c>
      <c r="B17" s="43" t="s">
        <v>3063</v>
      </c>
      <c r="C17" s="43">
        <f>COUNTIF(models_list_studies!B:B,"*QGIS*")</f>
        <v>1</v>
      </c>
      <c r="D17" s="43" t="s">
        <v>3064</v>
      </c>
      <c r="E17" s="43" t="s">
        <v>2981</v>
      </c>
      <c r="F17" s="43" t="s">
        <v>2991</v>
      </c>
      <c r="G17" s="43" t="s">
        <v>3023</v>
      </c>
      <c r="H17" s="43" t="s">
        <v>2984</v>
      </c>
      <c r="I17" s="43" t="s">
        <v>3065</v>
      </c>
      <c r="J17" s="43" t="s">
        <v>2994</v>
      </c>
      <c r="K17" s="43" t="s">
        <v>2995</v>
      </c>
      <c r="L17" s="43" t="s">
        <v>3066</v>
      </c>
    </row>
    <row r="18" spans="1:12" ht="16">
      <c r="A18" s="46" t="s">
        <v>1110</v>
      </c>
      <c r="B18" s="43" t="s">
        <v>3063</v>
      </c>
      <c r="C18" s="43">
        <f>COUNTIF(models_list_studies!B:B,"*ArcGIS*")</f>
        <v>0</v>
      </c>
      <c r="D18" s="43" t="s">
        <v>3067</v>
      </c>
      <c r="E18" s="43" t="s">
        <v>2981</v>
      </c>
      <c r="F18" s="43" t="s">
        <v>3038</v>
      </c>
      <c r="G18" s="43" t="s">
        <v>2984</v>
      </c>
      <c r="H18" s="43" t="s">
        <v>2984</v>
      </c>
      <c r="I18" s="43" t="s">
        <v>3068</v>
      </c>
      <c r="J18" s="43" t="s">
        <v>3069</v>
      </c>
      <c r="K18" s="43" t="s">
        <v>2987</v>
      </c>
      <c r="L18" s="43" t="s">
        <v>3070</v>
      </c>
    </row>
    <row r="19" spans="1:12" ht="16">
      <c r="A19" s="46" t="s">
        <v>2321</v>
      </c>
      <c r="B19" s="43" t="s">
        <v>3071</v>
      </c>
      <c r="C19" s="43">
        <f>COUNTIF(models_list_studies!B:B,"*CLEW*")</f>
        <v>1</v>
      </c>
      <c r="D19" s="43" t="s">
        <v>3072</v>
      </c>
      <c r="E19" s="43" t="s">
        <v>2981</v>
      </c>
      <c r="F19" s="43" t="s">
        <v>2991</v>
      </c>
      <c r="G19" s="43" t="s">
        <v>2984</v>
      </c>
      <c r="H19" s="43" t="s">
        <v>2992</v>
      </c>
      <c r="I19" s="43" t="s">
        <v>3073</v>
      </c>
      <c r="J19" s="43" t="s">
        <v>2994</v>
      </c>
      <c r="K19" s="43" t="s">
        <v>2995</v>
      </c>
      <c r="L19" s="43" t="s">
        <v>3074</v>
      </c>
    </row>
    <row r="20" spans="1:12" ht="16">
      <c r="A20" s="46" t="s">
        <v>2322</v>
      </c>
      <c r="B20" s="43" t="s">
        <v>3075</v>
      </c>
      <c r="C20" s="43">
        <f>COUNTIF(models_list_studies!B:B,"*WASP*")</f>
        <v>0</v>
      </c>
      <c r="D20" s="43" t="s">
        <v>3005</v>
      </c>
      <c r="E20" s="43" t="s">
        <v>2981</v>
      </c>
      <c r="F20" s="43" t="s">
        <v>3006</v>
      </c>
      <c r="G20" s="43" t="s">
        <v>2984</v>
      </c>
      <c r="H20" s="43" t="s">
        <v>3076</v>
      </c>
      <c r="I20" s="43" t="s">
        <v>3077</v>
      </c>
      <c r="J20" s="43" t="s">
        <v>3057</v>
      </c>
      <c r="K20" s="43" t="s">
        <v>2987</v>
      </c>
      <c r="L20" s="43" t="s">
        <v>2988</v>
      </c>
    </row>
    <row r="21" spans="1:12" ht="16">
      <c r="A21" s="46" t="s">
        <v>2118</v>
      </c>
      <c r="B21" s="43" t="s">
        <v>3078</v>
      </c>
      <c r="C21" s="43">
        <f>COUNTIF(models_list_studies!B:B,"*NEMO*")</f>
        <v>1</v>
      </c>
      <c r="D21" s="43" t="s">
        <v>3079</v>
      </c>
      <c r="E21" s="43" t="s">
        <v>2981</v>
      </c>
      <c r="F21" s="43" t="s">
        <v>3080</v>
      </c>
      <c r="G21" s="43" t="s">
        <v>2984</v>
      </c>
      <c r="H21" s="43" t="s">
        <v>2992</v>
      </c>
      <c r="I21" s="43" t="s">
        <v>3081</v>
      </c>
      <c r="J21" s="43" t="s">
        <v>2994</v>
      </c>
      <c r="K21" s="43" t="s">
        <v>2995</v>
      </c>
      <c r="L21" s="43" t="s">
        <v>3082</v>
      </c>
    </row>
    <row r="22" spans="1:12" ht="32">
      <c r="A22" s="46" t="s">
        <v>2124</v>
      </c>
      <c r="B22" s="43" t="s">
        <v>3083</v>
      </c>
      <c r="C22" s="43">
        <f>COUNTIF(models_list_studies!B:B,"*WEAP*")</f>
        <v>1</v>
      </c>
      <c r="D22" s="43" t="s">
        <v>3084</v>
      </c>
      <c r="E22" s="43" t="s">
        <v>2981</v>
      </c>
      <c r="F22" s="43" t="s">
        <v>2982</v>
      </c>
      <c r="G22" s="43" t="s">
        <v>2983</v>
      </c>
      <c r="H22" s="43" t="s">
        <v>2984</v>
      </c>
      <c r="I22" s="43" t="s">
        <v>3081</v>
      </c>
      <c r="J22" s="43" t="s">
        <v>3085</v>
      </c>
      <c r="K22" s="43" t="s">
        <v>2987</v>
      </c>
      <c r="L22" s="43" t="s">
        <v>2988</v>
      </c>
    </row>
    <row r="23" spans="1:12" ht="16">
      <c r="A23" s="46" t="s">
        <v>2114</v>
      </c>
      <c r="B23" s="43" t="s">
        <v>3086</v>
      </c>
      <c r="C23" s="43">
        <f>COUNTIF(models_list_studies!B:B,"*Dispa-SET*")</f>
        <v>1</v>
      </c>
      <c r="D23" s="43" t="s">
        <v>3087</v>
      </c>
      <c r="E23" s="43" t="s">
        <v>2981</v>
      </c>
      <c r="F23" s="43" t="s">
        <v>2991</v>
      </c>
      <c r="G23" s="43" t="s">
        <v>2984</v>
      </c>
      <c r="H23" s="43" t="s">
        <v>2992</v>
      </c>
      <c r="I23" s="43" t="s">
        <v>3088</v>
      </c>
      <c r="J23" s="43" t="s">
        <v>2994</v>
      </c>
      <c r="K23" s="43" t="s">
        <v>2995</v>
      </c>
      <c r="L23" s="43" t="s">
        <v>3074</v>
      </c>
    </row>
    <row r="24" spans="1:12" ht="32">
      <c r="A24" s="46" t="s">
        <v>2126</v>
      </c>
      <c r="B24" s="43" t="s">
        <v>3089</v>
      </c>
      <c r="C24" s="43">
        <f>COUNTIF(models_list_studies!B:B,"*NECAL2050*")</f>
        <v>1</v>
      </c>
      <c r="D24" s="43" t="s">
        <v>3090</v>
      </c>
      <c r="E24" s="43" t="s">
        <v>3091</v>
      </c>
      <c r="F24" s="43" t="s">
        <v>3091</v>
      </c>
      <c r="G24" s="43" t="s">
        <v>3092</v>
      </c>
      <c r="H24" s="43" t="s">
        <v>2983</v>
      </c>
      <c r="I24" s="43" t="s">
        <v>3093</v>
      </c>
      <c r="J24" s="43" t="s">
        <v>3094</v>
      </c>
      <c r="K24" s="43" t="s">
        <v>3095</v>
      </c>
      <c r="L24" s="43" t="s">
        <v>3096</v>
      </c>
    </row>
    <row r="25" spans="1:12" ht="16">
      <c r="A25" s="46" t="s">
        <v>2119</v>
      </c>
      <c r="B25" s="43" t="s">
        <v>3097</v>
      </c>
      <c r="C25" s="43">
        <f>COUNTIF(models_list_studies!B:B,"*SWITCH*")</f>
        <v>1</v>
      </c>
      <c r="D25" s="43" t="s">
        <v>3098</v>
      </c>
      <c r="E25" s="43" t="s">
        <v>2981</v>
      </c>
      <c r="F25" s="43" t="s">
        <v>2991</v>
      </c>
      <c r="G25" s="43" t="s">
        <v>2984</v>
      </c>
      <c r="H25" s="43" t="s">
        <v>2992</v>
      </c>
      <c r="I25" s="43" t="s">
        <v>3099</v>
      </c>
      <c r="J25" s="43" t="s">
        <v>2994</v>
      </c>
      <c r="K25" s="43" t="s">
        <v>2995</v>
      </c>
      <c r="L25" s="43" t="s">
        <v>3100</v>
      </c>
    </row>
    <row r="26" spans="1:12" ht="16">
      <c r="A26" s="46" t="s">
        <v>1883</v>
      </c>
      <c r="B26" s="43" t="s">
        <v>3101</v>
      </c>
      <c r="C26" s="43">
        <f>COUNTIF(models_list_studies!B:B,"*SATIM*")</f>
        <v>1</v>
      </c>
      <c r="D26" s="43" t="s">
        <v>3102</v>
      </c>
      <c r="E26" s="43" t="s">
        <v>3091</v>
      </c>
      <c r="F26" s="43" t="s">
        <v>3091</v>
      </c>
      <c r="G26" s="43" t="s">
        <v>2984</v>
      </c>
      <c r="H26" s="43" t="s">
        <v>2983</v>
      </c>
      <c r="I26" s="43" t="s">
        <v>3103</v>
      </c>
      <c r="J26" s="43" t="s">
        <v>3104</v>
      </c>
      <c r="K26" s="43" t="s">
        <v>2987</v>
      </c>
      <c r="L26" s="43" t="s">
        <v>3105</v>
      </c>
    </row>
    <row r="27" spans="1:12" ht="16">
      <c r="A27" s="46" t="s">
        <v>123</v>
      </c>
      <c r="B27" s="43" t="s">
        <v>3106</v>
      </c>
      <c r="C27" s="43">
        <f>COUNTIF(models_list_studies!B:B,"*TEMBA*")</f>
        <v>1</v>
      </c>
      <c r="D27" s="43" t="s">
        <v>3107</v>
      </c>
      <c r="E27" s="43" t="s">
        <v>2981</v>
      </c>
      <c r="F27" s="43" t="s">
        <v>2991</v>
      </c>
      <c r="G27" s="43" t="s">
        <v>2984</v>
      </c>
      <c r="H27" s="43" t="s">
        <v>2983</v>
      </c>
      <c r="I27" s="43" t="s">
        <v>3073</v>
      </c>
      <c r="J27" s="43" t="s">
        <v>3108</v>
      </c>
      <c r="K27" s="43" t="s">
        <v>2995</v>
      </c>
      <c r="L27" s="43" t="s">
        <v>3074</v>
      </c>
    </row>
    <row r="28" spans="1:12" ht="33.75" customHeight="1">
      <c r="A28" s="50" t="s">
        <v>2125</v>
      </c>
      <c r="B28" s="51" t="s">
        <v>3109</v>
      </c>
      <c r="C28" s="51">
        <f>COUNTIF(models_list_studies!B:B,"*SIMPACTS*")</f>
        <v>1</v>
      </c>
      <c r="D28" s="51" t="s">
        <v>3005</v>
      </c>
      <c r="E28" s="51" t="s">
        <v>2981</v>
      </c>
      <c r="F28" s="51" t="s">
        <v>3006</v>
      </c>
      <c r="G28" s="51" t="s">
        <v>2983</v>
      </c>
      <c r="H28" s="51" t="s">
        <v>2983</v>
      </c>
      <c r="I28" s="51" t="s">
        <v>3110</v>
      </c>
      <c r="J28" s="51" t="s">
        <v>3057</v>
      </c>
      <c r="K28" s="51" t="s">
        <v>2987</v>
      </c>
      <c r="L28" s="51" t="s">
        <v>2988</v>
      </c>
    </row>
    <row r="29" spans="1:12" ht="16">
      <c r="A29" s="50" t="s">
        <v>2334</v>
      </c>
      <c r="B29" s="51" t="s">
        <v>3111</v>
      </c>
      <c r="C29" s="51">
        <f>COUNTIF(models_list_studies!B:B,"*CERC*")</f>
        <v>1</v>
      </c>
      <c r="D29" s="51" t="s">
        <v>3112</v>
      </c>
      <c r="E29" s="51" t="s">
        <v>2981</v>
      </c>
      <c r="F29" s="51" t="s">
        <v>3038</v>
      </c>
      <c r="G29" s="51" t="s">
        <v>3023</v>
      </c>
      <c r="H29" s="51" t="s">
        <v>2984</v>
      </c>
      <c r="I29" s="51" t="s">
        <v>3113</v>
      </c>
      <c r="J29" s="51" t="s">
        <v>3114</v>
      </c>
      <c r="K29" s="51" t="s">
        <v>2987</v>
      </c>
      <c r="L29" s="51" t="s">
        <v>2988</v>
      </c>
    </row>
    <row r="30" spans="1:12">
      <c r="A30" s="41"/>
      <c r="B30" s="43"/>
      <c r="C30" s="43"/>
      <c r="D30" s="43"/>
      <c r="E30" s="43"/>
      <c r="F30" s="43"/>
      <c r="G30" s="43"/>
      <c r="H30" s="43"/>
      <c r="I30" s="43"/>
      <c r="J30" s="43"/>
      <c r="K30" s="43"/>
      <c r="L30" s="43"/>
    </row>
    <row r="31" spans="1:12">
      <c r="A31" s="41"/>
      <c r="B31" s="43"/>
      <c r="C31" s="43"/>
      <c r="D31" s="43"/>
      <c r="E31" s="43"/>
      <c r="F31" s="43"/>
      <c r="G31" s="43"/>
      <c r="H31" s="43"/>
      <c r="I31" s="43"/>
      <c r="J31" s="43"/>
      <c r="K31" s="43"/>
      <c r="L31" s="43"/>
    </row>
    <row r="32" spans="1:12">
      <c r="A32" s="41"/>
      <c r="B32" s="43"/>
      <c r="C32" s="43"/>
      <c r="D32" s="43"/>
      <c r="E32" s="43"/>
      <c r="F32" s="43"/>
      <c r="G32" s="43"/>
      <c r="H32" s="43"/>
      <c r="I32" s="43"/>
      <c r="J32" s="43"/>
      <c r="K32" s="43"/>
      <c r="L32" s="43"/>
    </row>
    <row r="33" spans="1:12">
      <c r="A33" s="41"/>
      <c r="B33" s="43"/>
      <c r="C33" s="43"/>
      <c r="D33" s="43"/>
      <c r="E33" s="43"/>
      <c r="F33" s="43"/>
      <c r="G33" s="43"/>
      <c r="H33" s="43"/>
      <c r="I33" s="43"/>
      <c r="J33" s="43"/>
      <c r="K33" s="43"/>
      <c r="L33" s="43"/>
    </row>
    <row r="34" spans="1:12">
      <c r="A34" s="41"/>
      <c r="B34" s="43"/>
      <c r="C34" s="43"/>
      <c r="D34" s="43"/>
      <c r="E34" s="43"/>
      <c r="F34" s="43"/>
      <c r="G34" s="43"/>
      <c r="H34" s="43"/>
      <c r="I34" s="43"/>
      <c r="J34" s="43"/>
      <c r="K34" s="43"/>
      <c r="L34" s="43"/>
    </row>
    <row r="35" spans="1:12">
      <c r="A35" s="41"/>
      <c r="B35" s="43"/>
      <c r="C35" s="43"/>
      <c r="D35" s="43"/>
      <c r="E35" s="43"/>
      <c r="F35" s="43"/>
      <c r="G35" s="43"/>
      <c r="H35" s="43"/>
      <c r="I35" s="43"/>
      <c r="J35" s="43"/>
      <c r="K35" s="43"/>
      <c r="L35" s="43"/>
    </row>
    <row r="36" spans="1:12">
      <c r="A36" s="41"/>
      <c r="B36" s="43"/>
      <c r="C36" s="43"/>
      <c r="D36" s="43"/>
      <c r="E36" s="43"/>
      <c r="F36" s="43"/>
      <c r="G36" s="43"/>
      <c r="H36" s="43"/>
      <c r="I36" s="43"/>
      <c r="J36" s="43"/>
      <c r="K36" s="43"/>
      <c r="L36" s="43"/>
    </row>
    <row r="37" spans="1:12">
      <c r="A37" s="41"/>
      <c r="B37" s="43"/>
      <c r="C37" s="43"/>
      <c r="D37" s="43"/>
      <c r="E37" s="43"/>
      <c r="F37" s="43"/>
      <c r="G37" s="43"/>
      <c r="H37" s="43"/>
      <c r="I37" s="43"/>
      <c r="J37" s="43"/>
      <c r="K37" s="43"/>
      <c r="L37" s="43"/>
    </row>
    <row r="38" spans="1:12">
      <c r="A38" s="41"/>
      <c r="B38" s="43"/>
      <c r="C38" s="43"/>
      <c r="D38" s="43"/>
      <c r="E38" s="43"/>
      <c r="F38" s="43"/>
      <c r="G38" s="43"/>
      <c r="H38" s="43"/>
      <c r="I38" s="43"/>
      <c r="J38" s="43"/>
      <c r="K38" s="43"/>
      <c r="L38" s="43"/>
    </row>
    <row r="39" spans="1:12">
      <c r="A39" s="41"/>
      <c r="B39" s="43"/>
      <c r="C39" s="43"/>
      <c r="D39" s="43"/>
      <c r="E39" s="43"/>
      <c r="F39" s="43"/>
      <c r="G39" s="43"/>
      <c r="H39" s="43"/>
      <c r="I39" s="43"/>
      <c r="J39" s="43"/>
      <c r="K39" s="43"/>
      <c r="L39" s="43"/>
    </row>
    <row r="40" spans="1:12">
      <c r="A40" s="41"/>
      <c r="B40" s="43"/>
      <c r="C40" s="43"/>
      <c r="D40" s="43"/>
      <c r="E40" s="43"/>
      <c r="F40" s="43"/>
      <c r="G40" s="43"/>
      <c r="H40" s="43"/>
      <c r="I40" s="43"/>
      <c r="J40" s="43"/>
      <c r="K40" s="43"/>
      <c r="L40" s="43"/>
    </row>
    <row r="41" spans="1:12">
      <c r="A41" s="45"/>
      <c r="B41" s="43"/>
      <c r="C41" s="43"/>
      <c r="D41" s="43"/>
      <c r="E41" s="43"/>
      <c r="F41" s="43"/>
      <c r="G41" s="43"/>
      <c r="H41" s="43"/>
      <c r="I41" s="43"/>
      <c r="J41" s="43"/>
      <c r="K41" s="43"/>
      <c r="L41" s="43"/>
    </row>
    <row r="42" spans="1:12">
      <c r="A42" s="45"/>
      <c r="B42" s="43"/>
      <c r="C42" s="43"/>
      <c r="D42" s="43"/>
      <c r="E42" s="43"/>
      <c r="F42" s="43"/>
      <c r="G42" s="43"/>
      <c r="H42" s="43"/>
      <c r="I42" s="43"/>
      <c r="J42" s="43"/>
      <c r="K42" s="43"/>
      <c r="L42" s="43"/>
    </row>
    <row r="43" spans="1:12">
      <c r="A43" s="45"/>
      <c r="B43" s="43"/>
      <c r="C43" s="43"/>
      <c r="D43" s="43"/>
      <c r="E43" s="43"/>
      <c r="F43" s="43"/>
      <c r="G43" s="43"/>
      <c r="H43" s="43"/>
      <c r="I43" s="43"/>
      <c r="J43" s="43"/>
      <c r="K43" s="43"/>
      <c r="L43" s="43"/>
    </row>
    <row r="44" spans="1:12">
      <c r="A44" s="41"/>
      <c r="B44" s="43"/>
      <c r="C44" s="43"/>
      <c r="D44" s="43"/>
      <c r="E44" s="43"/>
      <c r="F44" s="43"/>
      <c r="G44" s="43"/>
      <c r="H44" s="43"/>
      <c r="I44" s="43"/>
      <c r="J44" s="43"/>
      <c r="K44" s="43"/>
      <c r="L44" s="43"/>
    </row>
    <row r="45" spans="1:12">
      <c r="A45" s="41"/>
      <c r="B45" s="43"/>
      <c r="C45" s="43"/>
      <c r="D45" s="43"/>
      <c r="E45" s="43"/>
      <c r="F45" s="43"/>
      <c r="G45" s="43"/>
      <c r="H45" s="43"/>
      <c r="I45" s="43"/>
      <c r="J45" s="43"/>
      <c r="K45" s="43"/>
      <c r="L45" s="43"/>
    </row>
    <row r="46" spans="1:12">
      <c r="A46" s="41"/>
      <c r="B46" s="43"/>
      <c r="C46" s="43"/>
      <c r="D46" s="43"/>
      <c r="E46" s="43"/>
      <c r="F46" s="43"/>
      <c r="G46" s="43"/>
      <c r="H46" s="43"/>
      <c r="I46" s="43"/>
      <c r="J46" s="43"/>
      <c r="K46" s="43"/>
      <c r="L46" s="43"/>
    </row>
    <row r="47" spans="1:12">
      <c r="A47" s="41"/>
      <c r="B47" s="43"/>
      <c r="C47" s="43"/>
      <c r="D47" s="43"/>
      <c r="E47" s="43"/>
      <c r="F47" s="43"/>
      <c r="G47" s="43"/>
      <c r="H47" s="43"/>
      <c r="I47" s="43"/>
      <c r="J47" s="43"/>
      <c r="K47" s="43"/>
      <c r="L47" s="43"/>
    </row>
    <row r="48" spans="1:12">
      <c r="A48" s="41"/>
      <c r="B48" s="43"/>
      <c r="C48" s="43"/>
      <c r="D48" s="43"/>
      <c r="E48" s="43"/>
      <c r="F48" s="43"/>
      <c r="G48" s="43"/>
      <c r="H48" s="43"/>
      <c r="I48" s="43"/>
      <c r="J48" s="43"/>
      <c r="K48" s="43"/>
      <c r="L48" s="43"/>
    </row>
    <row r="49" spans="1:12">
      <c r="A49" s="41"/>
      <c r="B49" s="43"/>
      <c r="C49" s="43"/>
      <c r="D49" s="43"/>
      <c r="E49" s="43"/>
      <c r="F49" s="43"/>
      <c r="G49" s="43"/>
      <c r="H49" s="43"/>
      <c r="I49" s="43"/>
      <c r="J49" s="43"/>
      <c r="K49" s="43"/>
      <c r="L49" s="43"/>
    </row>
    <row r="50" spans="1:12">
      <c r="A50" s="41"/>
      <c r="B50" s="43"/>
      <c r="C50" s="43"/>
      <c r="D50" s="43"/>
      <c r="E50" s="43"/>
      <c r="F50" s="43"/>
      <c r="G50" s="43"/>
      <c r="H50" s="43"/>
      <c r="I50" s="43"/>
      <c r="J50" s="43"/>
      <c r="K50" s="43"/>
      <c r="L50" s="43"/>
    </row>
    <row r="51" spans="1:12">
      <c r="A51" s="41"/>
      <c r="B51" s="43"/>
      <c r="C51" s="43"/>
      <c r="D51" s="43"/>
      <c r="E51" s="43"/>
      <c r="F51" s="43"/>
      <c r="G51" s="43"/>
      <c r="H51" s="43"/>
      <c r="I51" s="43"/>
      <c r="J51" s="43"/>
      <c r="K51" s="43"/>
      <c r="L51" s="43"/>
    </row>
    <row r="52" spans="1:12">
      <c r="A52" s="41"/>
      <c r="B52" s="43"/>
      <c r="C52" s="43"/>
      <c r="D52" s="43"/>
      <c r="E52" s="43"/>
      <c r="F52" s="43"/>
      <c r="G52" s="43"/>
      <c r="H52" s="43"/>
      <c r="I52" s="43"/>
      <c r="J52" s="43"/>
      <c r="K52" s="43"/>
      <c r="L52" s="43"/>
    </row>
    <row r="53" spans="1:12">
      <c r="A53" s="41"/>
      <c r="B53" s="43"/>
      <c r="C53" s="43"/>
      <c r="D53" s="43"/>
      <c r="E53" s="43"/>
      <c r="F53" s="43"/>
      <c r="G53" s="43"/>
      <c r="H53" s="43"/>
      <c r="I53" s="43"/>
      <c r="J53" s="43"/>
      <c r="K53" s="43"/>
      <c r="L53" s="43"/>
    </row>
    <row r="54" spans="1:12">
      <c r="A54" s="41"/>
      <c r="B54" s="43"/>
      <c r="C54" s="43"/>
      <c r="D54" s="43"/>
      <c r="E54" s="43"/>
      <c r="F54" s="43"/>
      <c r="G54" s="43"/>
      <c r="H54" s="43"/>
      <c r="I54" s="43"/>
      <c r="J54" s="43"/>
      <c r="K54" s="43"/>
      <c r="L54" s="43"/>
    </row>
    <row r="55" spans="1:12">
      <c r="A55" s="41"/>
      <c r="B55" s="43"/>
      <c r="C55" s="43"/>
      <c r="D55" s="43"/>
      <c r="E55" s="43"/>
      <c r="F55" s="43"/>
      <c r="G55" s="43"/>
      <c r="H55" s="43"/>
      <c r="I55" s="43"/>
      <c r="J55" s="43"/>
      <c r="K55" s="43"/>
      <c r="L55" s="43"/>
    </row>
    <row r="56" spans="1:12">
      <c r="A56" s="41"/>
      <c r="B56" s="43"/>
      <c r="C56" s="43"/>
      <c r="D56" s="43"/>
      <c r="E56" s="43"/>
      <c r="F56" s="43"/>
      <c r="G56" s="43"/>
      <c r="H56" s="43"/>
      <c r="I56" s="43"/>
      <c r="J56" s="43"/>
      <c r="K56" s="43"/>
      <c r="L56" s="43"/>
    </row>
    <row r="57" spans="1:12">
      <c r="A57" s="41"/>
      <c r="B57" s="43"/>
      <c r="C57" s="43"/>
      <c r="D57" s="43"/>
      <c r="E57" s="43"/>
      <c r="F57" s="43"/>
      <c r="G57" s="43"/>
      <c r="H57" s="43"/>
      <c r="I57" s="43"/>
      <c r="J57" s="43"/>
      <c r="K57" s="43"/>
      <c r="L57" s="43"/>
    </row>
    <row r="58" spans="1:12">
      <c r="A58" s="41"/>
      <c r="B58" s="43"/>
      <c r="C58" s="43"/>
      <c r="D58" s="43"/>
      <c r="E58" s="43"/>
      <c r="F58" s="43"/>
      <c r="G58" s="43"/>
      <c r="H58" s="43"/>
      <c r="I58" s="43"/>
      <c r="J58" s="43"/>
      <c r="K58" s="43"/>
      <c r="L58" s="43"/>
    </row>
    <row r="59" spans="1:12">
      <c r="A59" s="41"/>
      <c r="B59" s="43"/>
      <c r="C59" s="43"/>
      <c r="D59" s="43"/>
      <c r="E59" s="43"/>
      <c r="F59" s="43"/>
      <c r="G59" s="43"/>
      <c r="H59" s="43"/>
      <c r="I59" s="43"/>
      <c r="J59" s="43"/>
      <c r="K59" s="43"/>
      <c r="L59" s="43"/>
    </row>
    <row r="60" spans="1:12">
      <c r="A60" s="41"/>
      <c r="B60" s="43"/>
      <c r="C60" s="43"/>
      <c r="D60" s="43"/>
      <c r="E60" s="43"/>
      <c r="F60" s="43"/>
      <c r="G60" s="43"/>
      <c r="H60" s="43"/>
      <c r="I60" s="43"/>
      <c r="J60" s="43"/>
      <c r="K60" s="43"/>
      <c r="L60" s="43"/>
    </row>
    <row r="61" spans="1:12">
      <c r="A61" s="41"/>
      <c r="B61" s="43"/>
      <c r="C61" s="43"/>
      <c r="D61" s="43"/>
      <c r="E61" s="43"/>
      <c r="F61" s="43"/>
      <c r="G61" s="43"/>
      <c r="H61" s="43"/>
      <c r="I61" s="43"/>
      <c r="J61" s="43"/>
      <c r="K61" s="43"/>
      <c r="L61" s="43"/>
    </row>
    <row r="62" spans="1:12">
      <c r="A62" s="41"/>
      <c r="B62" s="43"/>
      <c r="C62" s="43"/>
      <c r="D62" s="43"/>
      <c r="E62" s="43"/>
      <c r="F62" s="43"/>
      <c r="G62" s="43"/>
      <c r="H62" s="43"/>
      <c r="I62" s="43"/>
      <c r="J62" s="43"/>
      <c r="K62" s="43"/>
      <c r="L62" s="43"/>
    </row>
    <row r="63" spans="1:12">
      <c r="A63" s="41"/>
      <c r="B63" s="43"/>
      <c r="C63" s="43"/>
      <c r="D63" s="43"/>
      <c r="E63" s="43"/>
      <c r="F63" s="43"/>
      <c r="G63" s="43"/>
      <c r="H63" s="43"/>
      <c r="I63" s="43"/>
      <c r="J63" s="43"/>
      <c r="K63" s="43"/>
      <c r="L63" s="43"/>
    </row>
    <row r="64" spans="1:12">
      <c r="A64" s="41"/>
      <c r="B64" s="43"/>
      <c r="C64" s="43"/>
      <c r="D64" s="43"/>
      <c r="E64" s="43"/>
      <c r="F64" s="43"/>
      <c r="G64" s="43"/>
      <c r="H64" s="43"/>
      <c r="I64" s="43"/>
      <c r="J64" s="43"/>
      <c r="K64" s="43"/>
      <c r="L64" s="43"/>
    </row>
    <row r="65" spans="1:12">
      <c r="A65" s="41"/>
      <c r="B65" s="43"/>
      <c r="C65" s="43"/>
      <c r="D65" s="43"/>
      <c r="E65" s="43"/>
      <c r="F65" s="43"/>
      <c r="G65" s="43"/>
      <c r="H65" s="43"/>
      <c r="I65" s="43"/>
      <c r="J65" s="43"/>
      <c r="K65" s="43"/>
      <c r="L65" s="43"/>
    </row>
    <row r="66" spans="1:12">
      <c r="A66" s="41"/>
      <c r="B66" s="43"/>
      <c r="C66" s="43"/>
      <c r="D66" s="43"/>
      <c r="E66" s="43"/>
      <c r="F66" s="43"/>
      <c r="G66" s="43"/>
      <c r="H66" s="43"/>
      <c r="I66" s="43"/>
      <c r="J66" s="43"/>
      <c r="K66" s="43"/>
      <c r="L66" s="43"/>
    </row>
    <row r="67" spans="1:12">
      <c r="A67" s="41"/>
      <c r="B67" s="43"/>
      <c r="C67" s="43"/>
      <c r="D67" s="43"/>
      <c r="E67" s="43"/>
      <c r="F67" s="43"/>
      <c r="G67" s="43"/>
      <c r="H67" s="43"/>
      <c r="I67" s="43"/>
      <c r="J67" s="43"/>
      <c r="K67" s="43"/>
      <c r="L67" s="43"/>
    </row>
    <row r="68" spans="1:12">
      <c r="A68" s="41"/>
      <c r="B68" s="43"/>
      <c r="C68" s="43"/>
      <c r="D68" s="43"/>
      <c r="E68" s="43"/>
      <c r="F68" s="43"/>
      <c r="G68" s="43"/>
      <c r="H68" s="43"/>
      <c r="I68" s="43"/>
      <c r="J68" s="43"/>
      <c r="K68" s="43"/>
      <c r="L68" s="43"/>
    </row>
    <row r="69" spans="1:12">
      <c r="A69" s="41"/>
      <c r="B69" s="43"/>
      <c r="C69" s="43"/>
      <c r="D69" s="43"/>
      <c r="E69" s="43"/>
      <c r="F69" s="43"/>
      <c r="G69" s="43"/>
      <c r="H69" s="43"/>
      <c r="I69" s="43"/>
      <c r="J69" s="43"/>
      <c r="K69" s="43"/>
      <c r="L69" s="43"/>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1">
    <tabColor rgb="FF00B0F0"/>
  </sheetPr>
  <dimension ref="A1:AM69"/>
  <sheetViews>
    <sheetView topLeftCell="A37" zoomScale="70" zoomScaleNormal="70" workbookViewId="0">
      <pane xSplit="1" topLeftCell="B1" activePane="topRight" state="frozen"/>
      <selection pane="topRight" activeCell="B39" sqref="B39"/>
    </sheetView>
  </sheetViews>
  <sheetFormatPr baseColWidth="10" defaultColWidth="9" defaultRowHeight="15" customHeight="1"/>
  <cols>
    <col min="1" max="1" width="47.6640625" style="4" customWidth="1"/>
    <col min="2" max="2" width="53.83203125" style="4" customWidth="1"/>
    <col min="3" max="3" width="101.6640625" style="4" customWidth="1"/>
    <col min="4" max="4" width="74.1640625" style="4" customWidth="1"/>
    <col min="5" max="5" width="36.33203125" style="4" customWidth="1"/>
    <col min="6" max="6" width="36.33203125" style="4" hidden="1" customWidth="1"/>
    <col min="7" max="7" width="67.33203125" style="4" customWidth="1"/>
    <col min="8" max="8" width="35" style="4" customWidth="1"/>
    <col min="9" max="9" width="37.1640625" style="4" customWidth="1"/>
    <col min="10" max="10" width="15.33203125" style="4" customWidth="1"/>
    <col min="11" max="11" width="28.1640625" style="4" customWidth="1"/>
    <col min="12" max="12" width="32.33203125" style="4" customWidth="1"/>
    <col min="13" max="13" width="24.33203125" style="4" customWidth="1"/>
    <col min="14" max="14" width="29.6640625" style="4" customWidth="1"/>
    <col min="15" max="15" width="22.6640625" style="4" customWidth="1"/>
    <col min="16" max="16" width="18.33203125" style="4" customWidth="1"/>
    <col min="17" max="17" width="49.33203125" style="4" customWidth="1"/>
    <col min="18" max="18" width="50.6640625" style="4" customWidth="1"/>
    <col min="19" max="19" width="96.6640625" style="4" customWidth="1"/>
    <col min="20" max="20" width="47.33203125" style="4" customWidth="1"/>
    <col min="21" max="21" width="82.33203125" style="4" customWidth="1"/>
    <col min="22" max="22" width="60.33203125" style="4" customWidth="1"/>
    <col min="23" max="23" width="57.83203125" style="4" customWidth="1"/>
    <col min="24" max="25" width="86.83203125" style="4" customWidth="1"/>
    <col min="26" max="26" width="54.83203125" style="4" customWidth="1"/>
    <col min="27" max="27" width="62.33203125" style="4" customWidth="1"/>
    <col min="28" max="28" width="73.6640625" style="4" customWidth="1"/>
    <col min="29" max="29" width="94.83203125" style="4" customWidth="1"/>
    <col min="30" max="30" width="51.33203125" style="4" customWidth="1"/>
    <col min="31" max="31" width="87.6640625" style="4" customWidth="1"/>
    <col min="32" max="32" width="9" style="4"/>
    <col min="33" max="33" width="15.6640625" style="4" customWidth="1"/>
    <col min="34" max="16384" width="9" style="4"/>
  </cols>
  <sheetData>
    <row r="1" spans="1:30" s="31" customFormat="1" ht="56.25" customHeight="1">
      <c r="A1" s="29" t="s">
        <v>3115</v>
      </c>
      <c r="B1" s="30" t="s">
        <v>3116</v>
      </c>
      <c r="C1" s="30" t="s">
        <v>3117</v>
      </c>
      <c r="D1" s="30" t="s">
        <v>3118</v>
      </c>
      <c r="E1" s="30" t="s">
        <v>3119</v>
      </c>
      <c r="F1" s="30" t="s">
        <v>3120</v>
      </c>
      <c r="G1" s="30" t="s">
        <v>3121</v>
      </c>
      <c r="H1" s="30" t="s">
        <v>18</v>
      </c>
      <c r="I1" s="30" t="s">
        <v>3122</v>
      </c>
      <c r="J1" s="30" t="s">
        <v>20</v>
      </c>
      <c r="K1" s="30" t="s">
        <v>21</v>
      </c>
      <c r="L1" s="30" t="s">
        <v>3123</v>
      </c>
      <c r="M1" s="30" t="s">
        <v>3124</v>
      </c>
      <c r="N1" s="30" t="s">
        <v>3125</v>
      </c>
      <c r="O1" s="30" t="s">
        <v>3126</v>
      </c>
      <c r="P1" s="30" t="s">
        <v>26</v>
      </c>
      <c r="Q1" s="30" t="s">
        <v>3127</v>
      </c>
      <c r="R1" s="30" t="s">
        <v>3128</v>
      </c>
      <c r="S1" s="30" t="s">
        <v>3129</v>
      </c>
      <c r="T1" s="30" t="s">
        <v>3130</v>
      </c>
      <c r="U1" s="30" t="s">
        <v>3131</v>
      </c>
      <c r="V1" s="30" t="s">
        <v>3132</v>
      </c>
      <c r="W1" s="30" t="s">
        <v>3133</v>
      </c>
      <c r="X1" s="30" t="s">
        <v>3134</v>
      </c>
      <c r="Y1" s="30" t="s">
        <v>3135</v>
      </c>
      <c r="Z1" s="30" t="s">
        <v>3136</v>
      </c>
      <c r="AA1" s="30" t="s">
        <v>3137</v>
      </c>
      <c r="AB1" s="30" t="s">
        <v>3138</v>
      </c>
      <c r="AC1" s="30" t="s">
        <v>3139</v>
      </c>
      <c r="AD1" s="30" t="s">
        <v>3140</v>
      </c>
    </row>
    <row r="2" spans="1:30" s="1" customFormat="1" ht="189.75" customHeight="1">
      <c r="A2" s="8" t="s">
        <v>3141</v>
      </c>
      <c r="B2" s="8" t="s">
        <v>52</v>
      </c>
      <c r="C2" s="8" t="s">
        <v>3142</v>
      </c>
      <c r="D2" s="8" t="s">
        <v>58</v>
      </c>
      <c r="E2" s="8" t="s">
        <v>3143</v>
      </c>
      <c r="F2" s="8">
        <v>2050</v>
      </c>
      <c r="G2" s="8" t="s">
        <v>3144</v>
      </c>
      <c r="H2" s="8" t="s">
        <v>2981</v>
      </c>
      <c r="I2" s="8" t="s">
        <v>2981</v>
      </c>
      <c r="J2" s="8" t="s">
        <v>2981</v>
      </c>
      <c r="K2" s="8" t="s">
        <v>3091</v>
      </c>
      <c r="L2" s="8" t="s">
        <v>3091</v>
      </c>
      <c r="M2" s="8" t="s">
        <v>3091</v>
      </c>
      <c r="N2" s="8" t="s">
        <v>2981</v>
      </c>
      <c r="O2" s="8" t="s">
        <v>3091</v>
      </c>
      <c r="P2" s="8" t="s">
        <v>3091</v>
      </c>
      <c r="Q2" s="8" t="s">
        <v>3145</v>
      </c>
      <c r="R2" s="8" t="s">
        <v>3146</v>
      </c>
      <c r="S2" s="8" t="s">
        <v>3147</v>
      </c>
      <c r="T2" s="8" t="s">
        <v>3148</v>
      </c>
      <c r="U2" s="8" t="s">
        <v>3149</v>
      </c>
      <c r="V2" s="8" t="s">
        <v>3091</v>
      </c>
      <c r="W2" s="8" t="s">
        <v>3150</v>
      </c>
      <c r="X2" s="8" t="s">
        <v>3151</v>
      </c>
      <c r="Y2" s="8" t="s">
        <v>3152</v>
      </c>
      <c r="Z2" s="8" t="s">
        <v>3153</v>
      </c>
      <c r="AA2" s="8" t="s">
        <v>3152</v>
      </c>
      <c r="AB2" s="8" t="s">
        <v>3154</v>
      </c>
      <c r="AC2" s="9" t="s">
        <v>3155</v>
      </c>
      <c r="AD2" s="10" t="s">
        <v>3156</v>
      </c>
    </row>
    <row r="3" spans="1:30" s="1" customFormat="1" ht="158" customHeight="1">
      <c r="A3" s="8" t="s">
        <v>3157</v>
      </c>
      <c r="B3" s="8" t="s">
        <v>3158</v>
      </c>
      <c r="C3" s="8" t="s">
        <v>3142</v>
      </c>
      <c r="D3" s="8" t="s">
        <v>3159</v>
      </c>
      <c r="E3" s="8" t="s">
        <v>3160</v>
      </c>
      <c r="F3" s="8">
        <v>2060</v>
      </c>
      <c r="G3" s="8" t="s">
        <v>3161</v>
      </c>
      <c r="H3" s="8" t="s">
        <v>2981</v>
      </c>
      <c r="I3" s="8" t="s">
        <v>2981</v>
      </c>
      <c r="J3" s="8" t="s">
        <v>2981</v>
      </c>
      <c r="K3" s="8" t="s">
        <v>2981</v>
      </c>
      <c r="L3" s="8" t="s">
        <v>2981</v>
      </c>
      <c r="M3" s="8" t="s">
        <v>3091</v>
      </c>
      <c r="N3" s="8" t="s">
        <v>2981</v>
      </c>
      <c r="O3" s="8" t="s">
        <v>2981</v>
      </c>
      <c r="P3" s="8" t="s">
        <v>2981</v>
      </c>
      <c r="Q3" s="8" t="s">
        <v>3162</v>
      </c>
      <c r="R3" s="8" t="s">
        <v>3163</v>
      </c>
      <c r="S3" s="8" t="s">
        <v>3164</v>
      </c>
      <c r="T3" s="8" t="s">
        <v>3165</v>
      </c>
      <c r="U3" s="8" t="s">
        <v>3149</v>
      </c>
      <c r="V3" s="8" t="s">
        <v>3091</v>
      </c>
      <c r="W3" s="8" t="s">
        <v>3166</v>
      </c>
      <c r="X3" s="8" t="s">
        <v>3167</v>
      </c>
      <c r="Y3" s="8" t="s">
        <v>3152</v>
      </c>
      <c r="Z3" s="8" t="s">
        <v>3168</v>
      </c>
      <c r="AA3" s="8" t="s">
        <v>3169</v>
      </c>
      <c r="AB3" s="8" t="s">
        <v>3170</v>
      </c>
      <c r="AC3" s="9" t="s">
        <v>92</v>
      </c>
      <c r="AD3" s="9" t="s">
        <v>3171</v>
      </c>
    </row>
    <row r="4" spans="1:30" s="1" customFormat="1" ht="138" customHeight="1">
      <c r="A4" s="8" t="s">
        <v>3172</v>
      </c>
      <c r="B4" s="8" t="s">
        <v>94</v>
      </c>
      <c r="C4" s="8" t="s">
        <v>3173</v>
      </c>
      <c r="D4" s="8" t="s">
        <v>98</v>
      </c>
      <c r="E4" s="8" t="s">
        <v>3174</v>
      </c>
      <c r="F4" s="8">
        <v>2030</v>
      </c>
      <c r="G4" s="8" t="s">
        <v>3175</v>
      </c>
      <c r="H4" s="8" t="s">
        <v>2981</v>
      </c>
      <c r="I4" s="8" t="s">
        <v>2981</v>
      </c>
      <c r="J4" s="8" t="s">
        <v>2981</v>
      </c>
      <c r="K4" s="8" t="s">
        <v>3091</v>
      </c>
      <c r="L4" s="8" t="s">
        <v>3091</v>
      </c>
      <c r="M4" s="8" t="s">
        <v>3091</v>
      </c>
      <c r="N4" s="8" t="s">
        <v>3091</v>
      </c>
      <c r="O4" s="8" t="s">
        <v>3091</v>
      </c>
      <c r="P4" s="8" t="s">
        <v>3091</v>
      </c>
      <c r="Q4" s="8" t="s">
        <v>3176</v>
      </c>
      <c r="R4" s="8" t="s">
        <v>3177</v>
      </c>
      <c r="S4" s="8" t="s">
        <v>3178</v>
      </c>
      <c r="T4" s="8" t="s">
        <v>3179</v>
      </c>
      <c r="U4" s="8" t="s">
        <v>3180</v>
      </c>
      <c r="V4" s="8" t="s">
        <v>3091</v>
      </c>
      <c r="W4" s="8" t="s">
        <v>3181</v>
      </c>
      <c r="X4" s="8" t="s">
        <v>3182</v>
      </c>
      <c r="Y4" s="8" t="s">
        <v>3152</v>
      </c>
      <c r="Z4" s="8" t="s">
        <v>3183</v>
      </c>
      <c r="AA4" s="8" t="s">
        <v>3184</v>
      </c>
      <c r="AB4" s="8" t="s">
        <v>3185</v>
      </c>
      <c r="AC4" s="9" t="s">
        <v>3186</v>
      </c>
      <c r="AD4" s="9" t="s">
        <v>108</v>
      </c>
    </row>
    <row r="5" spans="1:30" s="2" customFormat="1" ht="236.25" customHeight="1">
      <c r="A5" s="8" t="s">
        <v>3187</v>
      </c>
      <c r="B5" s="8" t="s">
        <v>3188</v>
      </c>
      <c r="C5" s="8" t="s">
        <v>3142</v>
      </c>
      <c r="D5" s="8" t="s">
        <v>113</v>
      </c>
      <c r="E5" s="8" t="s">
        <v>3143</v>
      </c>
      <c r="F5" s="8">
        <v>2050</v>
      </c>
      <c r="G5" s="8" t="s">
        <v>3189</v>
      </c>
      <c r="H5" s="8" t="s">
        <v>2981</v>
      </c>
      <c r="I5" s="8" t="s">
        <v>2981</v>
      </c>
      <c r="J5" s="8" t="s">
        <v>2981</v>
      </c>
      <c r="K5" s="8" t="s">
        <v>3091</v>
      </c>
      <c r="L5" s="8" t="s">
        <v>3091</v>
      </c>
      <c r="M5" s="8" t="s">
        <v>3091</v>
      </c>
      <c r="N5" s="8" t="s">
        <v>2981</v>
      </c>
      <c r="O5" s="8" t="s">
        <v>2981</v>
      </c>
      <c r="P5" s="8" t="s">
        <v>3091</v>
      </c>
      <c r="Q5" s="8" t="s">
        <v>3190</v>
      </c>
      <c r="R5" s="8" t="s">
        <v>3191</v>
      </c>
      <c r="S5" s="8" t="s">
        <v>3192</v>
      </c>
      <c r="T5" s="8" t="s">
        <v>3193</v>
      </c>
      <c r="U5" s="8" t="s">
        <v>3194</v>
      </c>
      <c r="V5" s="8" t="s">
        <v>3091</v>
      </c>
      <c r="W5" s="8" t="s">
        <v>3195</v>
      </c>
      <c r="X5" s="8" t="s">
        <v>3196</v>
      </c>
      <c r="Y5" s="8" t="s">
        <v>3152</v>
      </c>
      <c r="Z5" s="8" t="s">
        <v>3152</v>
      </c>
      <c r="AA5" s="8" t="s">
        <v>3197</v>
      </c>
      <c r="AB5" s="8" t="s">
        <v>3198</v>
      </c>
      <c r="AC5" s="9" t="s">
        <v>3199</v>
      </c>
      <c r="AD5" s="9" t="s">
        <v>3200</v>
      </c>
    </row>
    <row r="6" spans="1:30" s="2" customFormat="1" ht="213" customHeight="1">
      <c r="A6" s="11" t="s">
        <v>3201</v>
      </c>
      <c r="B6" s="11" t="s">
        <v>3202</v>
      </c>
      <c r="C6" s="8" t="s">
        <v>3203</v>
      </c>
      <c r="D6" s="11" t="s">
        <v>3204</v>
      </c>
      <c r="E6" s="11" t="s">
        <v>3205</v>
      </c>
      <c r="F6" s="11">
        <v>2040</v>
      </c>
      <c r="G6" s="11" t="s">
        <v>3206</v>
      </c>
      <c r="H6" s="12" t="s">
        <v>2981</v>
      </c>
      <c r="I6" s="12" t="s">
        <v>2981</v>
      </c>
      <c r="J6" s="12" t="s">
        <v>2981</v>
      </c>
      <c r="K6" s="12" t="s">
        <v>2981</v>
      </c>
      <c r="L6" s="11" t="s">
        <v>2981</v>
      </c>
      <c r="M6" s="11" t="s">
        <v>3091</v>
      </c>
      <c r="N6" s="8" t="s">
        <v>62</v>
      </c>
      <c r="O6" s="11" t="s">
        <v>3091</v>
      </c>
      <c r="P6" s="11" t="s">
        <v>2981</v>
      </c>
      <c r="Q6" s="11" t="s">
        <v>3207</v>
      </c>
      <c r="R6" s="11" t="s">
        <v>3208</v>
      </c>
      <c r="S6" s="11" t="s">
        <v>3209</v>
      </c>
      <c r="T6" s="11" t="s">
        <v>3210</v>
      </c>
      <c r="U6" s="11" t="s">
        <v>3211</v>
      </c>
      <c r="V6" s="11" t="s">
        <v>3091</v>
      </c>
      <c r="W6" s="11" t="s">
        <v>3212</v>
      </c>
      <c r="X6" s="11" t="s">
        <v>3213</v>
      </c>
      <c r="Y6" s="8" t="s">
        <v>3152</v>
      </c>
      <c r="Z6" s="11" t="s">
        <v>3214</v>
      </c>
      <c r="AA6" s="11" t="s">
        <v>3215</v>
      </c>
      <c r="AB6" s="11" t="s">
        <v>3216</v>
      </c>
      <c r="AC6" s="9" t="s">
        <v>3217</v>
      </c>
      <c r="AD6" s="9" t="s">
        <v>135</v>
      </c>
    </row>
    <row r="7" spans="1:30" s="2" customFormat="1" ht="214.5" customHeight="1">
      <c r="A7" s="11" t="s">
        <v>3218</v>
      </c>
      <c r="B7" s="11" t="s">
        <v>3219</v>
      </c>
      <c r="C7" s="8" t="s">
        <v>3220</v>
      </c>
      <c r="D7" s="11" t="s">
        <v>140</v>
      </c>
      <c r="E7" s="11" t="s">
        <v>3221</v>
      </c>
      <c r="F7" s="11">
        <v>2065</v>
      </c>
      <c r="G7" s="11" t="s">
        <v>3222</v>
      </c>
      <c r="H7" s="12" t="s">
        <v>2981</v>
      </c>
      <c r="I7" s="12" t="s">
        <v>2981</v>
      </c>
      <c r="J7" s="12" t="s">
        <v>2981</v>
      </c>
      <c r="K7" s="12" t="s">
        <v>2981</v>
      </c>
      <c r="L7" s="12" t="s">
        <v>2981</v>
      </c>
      <c r="M7" s="12" t="s">
        <v>3091</v>
      </c>
      <c r="N7" s="12" t="s">
        <v>2981</v>
      </c>
      <c r="O7" s="11" t="s">
        <v>3091</v>
      </c>
      <c r="P7" s="11" t="s">
        <v>2981</v>
      </c>
      <c r="Q7" s="11" t="s">
        <v>3223</v>
      </c>
      <c r="R7" s="11" t="s">
        <v>3224</v>
      </c>
      <c r="S7" s="8" t="s">
        <v>3225</v>
      </c>
      <c r="T7" s="11" t="s">
        <v>3226</v>
      </c>
      <c r="U7" s="8" t="s">
        <v>3149</v>
      </c>
      <c r="V7" s="8" t="s">
        <v>3091</v>
      </c>
      <c r="W7" s="8" t="s">
        <v>3227</v>
      </c>
      <c r="X7" s="8" t="s">
        <v>3228</v>
      </c>
      <c r="Y7" s="8" t="s">
        <v>3152</v>
      </c>
      <c r="Z7" s="8" t="s">
        <v>3229</v>
      </c>
      <c r="AA7" s="8" t="s">
        <v>3230</v>
      </c>
      <c r="AB7" s="11" t="s">
        <v>3231</v>
      </c>
      <c r="AC7" s="9" t="s">
        <v>148</v>
      </c>
      <c r="AD7" s="9" t="s">
        <v>149</v>
      </c>
    </row>
    <row r="8" spans="1:30" s="2" customFormat="1" ht="261" customHeight="1">
      <c r="A8" s="11" t="s">
        <v>3232</v>
      </c>
      <c r="B8" s="11" t="s">
        <v>3233</v>
      </c>
      <c r="C8" s="8" t="s">
        <v>3234</v>
      </c>
      <c r="D8" s="11" t="s">
        <v>3235</v>
      </c>
      <c r="E8" s="11" t="s">
        <v>3236</v>
      </c>
      <c r="F8" s="11">
        <v>2040</v>
      </c>
      <c r="G8" s="11" t="s">
        <v>3237</v>
      </c>
      <c r="H8" s="12" t="s">
        <v>2981</v>
      </c>
      <c r="I8" s="12" t="s">
        <v>2981</v>
      </c>
      <c r="J8" s="12" t="s">
        <v>2981</v>
      </c>
      <c r="K8" s="12" t="s">
        <v>2981</v>
      </c>
      <c r="L8" s="11" t="s">
        <v>2981</v>
      </c>
      <c r="M8" s="8" t="s">
        <v>62</v>
      </c>
      <c r="N8" s="8" t="s">
        <v>62</v>
      </c>
      <c r="O8" s="11" t="s">
        <v>2981</v>
      </c>
      <c r="P8" s="8" t="s">
        <v>62</v>
      </c>
      <c r="Q8" s="11" t="s">
        <v>3238</v>
      </c>
      <c r="R8" s="11" t="s">
        <v>3239</v>
      </c>
      <c r="S8" s="11" t="s">
        <v>3240</v>
      </c>
      <c r="T8" s="11" t="s">
        <v>3241</v>
      </c>
      <c r="U8" s="11" t="s">
        <v>3194</v>
      </c>
      <c r="V8" s="11" t="s">
        <v>3242</v>
      </c>
      <c r="W8" s="11" t="s">
        <v>3243</v>
      </c>
      <c r="X8" s="11" t="s">
        <v>3244</v>
      </c>
      <c r="Y8" s="8" t="s">
        <v>3152</v>
      </c>
      <c r="Z8" s="11" t="s">
        <v>3245</v>
      </c>
      <c r="AA8" s="11" t="s">
        <v>3246</v>
      </c>
      <c r="AB8" s="11" t="s">
        <v>3247</v>
      </c>
      <c r="AC8" s="9" t="s">
        <v>3248</v>
      </c>
      <c r="AD8" s="11" t="s">
        <v>150</v>
      </c>
    </row>
    <row r="9" spans="1:30" s="2" customFormat="1" ht="201" customHeight="1">
      <c r="A9" s="8" t="s">
        <v>3249</v>
      </c>
      <c r="B9" s="8" t="s">
        <v>2120</v>
      </c>
      <c r="C9" s="8" t="s">
        <v>3250</v>
      </c>
      <c r="D9" s="8" t="s">
        <v>3251</v>
      </c>
      <c r="E9" s="8" t="s">
        <v>3152</v>
      </c>
      <c r="F9" s="8" t="s">
        <v>3152</v>
      </c>
      <c r="G9" s="8" t="s">
        <v>3252</v>
      </c>
      <c r="H9" s="8" t="s">
        <v>2981</v>
      </c>
      <c r="I9" s="8" t="s">
        <v>2981</v>
      </c>
      <c r="J9" s="8" t="s">
        <v>2981</v>
      </c>
      <c r="K9" s="8" t="s">
        <v>2981</v>
      </c>
      <c r="L9" s="8" t="s">
        <v>2981</v>
      </c>
      <c r="M9" s="8" t="s">
        <v>2981</v>
      </c>
      <c r="N9" s="8" t="s">
        <v>2981</v>
      </c>
      <c r="O9" s="8" t="s">
        <v>2981</v>
      </c>
      <c r="P9" s="8" t="s">
        <v>2981</v>
      </c>
      <c r="Q9" s="8" t="s">
        <v>3253</v>
      </c>
      <c r="R9" s="8" t="s">
        <v>3254</v>
      </c>
      <c r="S9" s="8" t="s">
        <v>3255</v>
      </c>
      <c r="T9" s="8" t="s">
        <v>3256</v>
      </c>
      <c r="U9" s="8" t="s">
        <v>3194</v>
      </c>
      <c r="V9" s="8" t="s">
        <v>3091</v>
      </c>
      <c r="W9" s="8" t="s">
        <v>2981</v>
      </c>
      <c r="X9" s="8" t="s">
        <v>3244</v>
      </c>
      <c r="Y9" s="8" t="s">
        <v>3152</v>
      </c>
      <c r="Z9" s="8" t="s">
        <v>3257</v>
      </c>
      <c r="AA9" s="8" t="s">
        <v>3258</v>
      </c>
      <c r="AB9" s="8" t="s">
        <v>3259</v>
      </c>
      <c r="AC9" s="9" t="s">
        <v>3260</v>
      </c>
      <c r="AD9" s="9" t="s">
        <v>3261</v>
      </c>
    </row>
    <row r="10" spans="1:30" s="1" customFormat="1" ht="208.25" customHeight="1">
      <c r="A10" s="8" t="s">
        <v>3262</v>
      </c>
      <c r="B10" s="8" t="s">
        <v>183</v>
      </c>
      <c r="C10" s="8" t="s">
        <v>3263</v>
      </c>
      <c r="D10" s="8" t="s">
        <v>186</v>
      </c>
      <c r="E10" s="8" t="s">
        <v>3264</v>
      </c>
      <c r="F10" s="8">
        <v>2040</v>
      </c>
      <c r="G10" s="8" t="s">
        <v>3265</v>
      </c>
      <c r="H10" s="8" t="s">
        <v>2981</v>
      </c>
      <c r="I10" s="12" t="s">
        <v>2981</v>
      </c>
      <c r="J10" s="12" t="s">
        <v>2981</v>
      </c>
      <c r="K10" s="8" t="s">
        <v>2981</v>
      </c>
      <c r="L10" s="8" t="s">
        <v>3091</v>
      </c>
      <c r="M10" s="8" t="s">
        <v>3091</v>
      </c>
      <c r="N10" s="8" t="s">
        <v>2981</v>
      </c>
      <c r="O10" s="8" t="s">
        <v>3091</v>
      </c>
      <c r="P10" s="8" t="s">
        <v>2981</v>
      </c>
      <c r="Q10" s="8" t="s">
        <v>3152</v>
      </c>
      <c r="R10" s="8" t="s">
        <v>3224</v>
      </c>
      <c r="S10" s="11" t="s">
        <v>3266</v>
      </c>
      <c r="T10" s="11" t="s">
        <v>3267</v>
      </c>
      <c r="U10" s="11" t="s">
        <v>3149</v>
      </c>
      <c r="V10" s="11" t="s">
        <v>3091</v>
      </c>
      <c r="W10" s="11" t="s">
        <v>2981</v>
      </c>
      <c r="X10" s="11" t="s">
        <v>3268</v>
      </c>
      <c r="Y10" s="11" t="s">
        <v>3269</v>
      </c>
      <c r="Z10" s="8" t="s">
        <v>3152</v>
      </c>
      <c r="AA10" s="8" t="s">
        <v>3270</v>
      </c>
      <c r="AB10" s="8" t="s">
        <v>3271</v>
      </c>
      <c r="AC10" s="9" t="s">
        <v>3272</v>
      </c>
      <c r="AD10" s="9" t="s">
        <v>3273</v>
      </c>
    </row>
    <row r="11" spans="1:30" s="2" customFormat="1" ht="215.25" customHeight="1">
      <c r="A11" s="11" t="s">
        <v>3274</v>
      </c>
      <c r="B11" s="11" t="s">
        <v>199</v>
      </c>
      <c r="C11" s="8" t="s">
        <v>3275</v>
      </c>
      <c r="D11" s="11" t="s">
        <v>3276</v>
      </c>
      <c r="E11" s="11" t="s">
        <v>3277</v>
      </c>
      <c r="F11" s="11">
        <v>2025</v>
      </c>
      <c r="G11" s="11" t="s">
        <v>3278</v>
      </c>
      <c r="H11" s="11" t="s">
        <v>3279</v>
      </c>
      <c r="I11" s="12" t="s">
        <v>2981</v>
      </c>
      <c r="J11" s="12" t="s">
        <v>2981</v>
      </c>
      <c r="K11" s="11" t="s">
        <v>2981</v>
      </c>
      <c r="L11" s="11" t="s">
        <v>3091</v>
      </c>
      <c r="M11" s="11" t="s">
        <v>2981</v>
      </c>
      <c r="N11" s="11" t="s">
        <v>2981</v>
      </c>
      <c r="O11" s="11" t="s">
        <v>3091</v>
      </c>
      <c r="P11" s="11" t="s">
        <v>2981</v>
      </c>
      <c r="Q11" s="11" t="s">
        <v>3280</v>
      </c>
      <c r="R11" s="11" t="s">
        <v>3281</v>
      </c>
      <c r="S11" s="8" t="s">
        <v>3282</v>
      </c>
      <c r="T11" s="8" t="s">
        <v>3179</v>
      </c>
      <c r="U11" s="8" t="s">
        <v>3283</v>
      </c>
      <c r="V11" s="8" t="s">
        <v>3091</v>
      </c>
      <c r="W11" s="8" t="s">
        <v>3284</v>
      </c>
      <c r="X11" s="8" t="s">
        <v>3285</v>
      </c>
      <c r="Y11" s="8" t="s">
        <v>3152</v>
      </c>
      <c r="Z11" s="8" t="s">
        <v>3286</v>
      </c>
      <c r="AA11" s="8" t="s">
        <v>3287</v>
      </c>
      <c r="AB11" s="11" t="s">
        <v>3288</v>
      </c>
      <c r="AC11" s="9" t="s">
        <v>3289</v>
      </c>
      <c r="AD11" s="9" t="s">
        <v>213</v>
      </c>
    </row>
    <row r="12" spans="1:30" s="2" customFormat="1" ht="215.25" customHeight="1">
      <c r="A12" s="11" t="s">
        <v>3290</v>
      </c>
      <c r="B12" s="11" t="s">
        <v>215</v>
      </c>
      <c r="C12" s="8" t="s">
        <v>3291</v>
      </c>
      <c r="D12" s="11" t="s">
        <v>3292</v>
      </c>
      <c r="E12" s="11" t="s">
        <v>3293</v>
      </c>
      <c r="F12" s="11">
        <v>2070</v>
      </c>
      <c r="G12" s="11" t="s">
        <v>3294</v>
      </c>
      <c r="H12" s="11" t="s">
        <v>2981</v>
      </c>
      <c r="I12" s="11" t="s">
        <v>3295</v>
      </c>
      <c r="J12" s="11" t="s">
        <v>2981</v>
      </c>
      <c r="K12" s="11" t="s">
        <v>2981</v>
      </c>
      <c r="L12" s="11" t="s">
        <v>2981</v>
      </c>
      <c r="M12" s="11" t="s">
        <v>3091</v>
      </c>
      <c r="N12" s="11" t="s">
        <v>3296</v>
      </c>
      <c r="O12" s="11" t="s">
        <v>3297</v>
      </c>
      <c r="P12" s="11" t="s">
        <v>3091</v>
      </c>
      <c r="Q12" s="11" t="s">
        <v>3298</v>
      </c>
      <c r="R12" s="11" t="s">
        <v>3177</v>
      </c>
      <c r="S12" s="8" t="s">
        <v>3299</v>
      </c>
      <c r="T12" s="8" t="s">
        <v>3300</v>
      </c>
      <c r="U12" s="8" t="s">
        <v>3301</v>
      </c>
      <c r="V12" s="8" t="s">
        <v>3302</v>
      </c>
      <c r="W12" s="8" t="s">
        <v>3303</v>
      </c>
      <c r="X12" s="8" t="s">
        <v>3304</v>
      </c>
      <c r="Y12" s="8" t="s">
        <v>3152</v>
      </c>
      <c r="Z12" s="8" t="s">
        <v>3305</v>
      </c>
      <c r="AA12" s="8" t="s">
        <v>3306</v>
      </c>
      <c r="AB12" s="11" t="s">
        <v>3307</v>
      </c>
      <c r="AC12" s="9" t="s">
        <v>3308</v>
      </c>
      <c r="AD12" s="9" t="s">
        <v>3309</v>
      </c>
    </row>
    <row r="13" spans="1:30" s="2" customFormat="1" ht="215.25" customHeight="1">
      <c r="A13" s="11" t="s">
        <v>3310</v>
      </c>
      <c r="B13" s="11" t="s">
        <v>3311</v>
      </c>
      <c r="C13" s="8" t="s">
        <v>2179</v>
      </c>
      <c r="D13" s="11" t="s">
        <v>3312</v>
      </c>
      <c r="E13" s="11" t="s">
        <v>3313</v>
      </c>
      <c r="F13" s="11"/>
      <c r="G13" s="11" t="s">
        <v>3314</v>
      </c>
      <c r="H13" s="11" t="s">
        <v>3091</v>
      </c>
      <c r="I13" s="11" t="s">
        <v>3091</v>
      </c>
      <c r="J13" s="11" t="s">
        <v>2981</v>
      </c>
      <c r="K13" s="11" t="s">
        <v>3091</v>
      </c>
      <c r="L13" s="11" t="s">
        <v>3091</v>
      </c>
      <c r="M13" s="11" t="s">
        <v>3091</v>
      </c>
      <c r="N13" s="11" t="s">
        <v>2981</v>
      </c>
      <c r="O13" s="11" t="s">
        <v>2981</v>
      </c>
      <c r="P13" s="11" t="s">
        <v>3091</v>
      </c>
      <c r="Q13" s="11" t="s">
        <v>3315</v>
      </c>
      <c r="R13" s="11" t="s">
        <v>3316</v>
      </c>
      <c r="S13" s="8" t="s">
        <v>3317</v>
      </c>
      <c r="T13" s="8" t="s">
        <v>3318</v>
      </c>
      <c r="U13" s="8" t="s">
        <v>3149</v>
      </c>
      <c r="V13" s="8" t="s">
        <v>3319</v>
      </c>
      <c r="W13" s="8" t="s">
        <v>3320</v>
      </c>
      <c r="X13" s="8" t="s">
        <v>3321</v>
      </c>
      <c r="Y13" s="8" t="s">
        <v>3091</v>
      </c>
      <c r="Z13" s="8" t="s">
        <v>3322</v>
      </c>
      <c r="AA13" s="8" t="s">
        <v>3323</v>
      </c>
      <c r="AB13" s="11" t="s">
        <v>3324</v>
      </c>
      <c r="AC13" s="9" t="s">
        <v>3325</v>
      </c>
      <c r="AD13" s="9" t="s">
        <v>3326</v>
      </c>
    </row>
    <row r="14" spans="1:30" s="2" customFormat="1" ht="147" customHeight="1">
      <c r="A14" s="8" t="s">
        <v>3327</v>
      </c>
      <c r="B14" s="8" t="s">
        <v>3328</v>
      </c>
      <c r="C14" s="8" t="s">
        <v>2185</v>
      </c>
      <c r="D14" s="8" t="s">
        <v>244</v>
      </c>
      <c r="E14" s="8" t="s">
        <v>3329</v>
      </c>
      <c r="F14" s="8">
        <v>2050</v>
      </c>
      <c r="G14" s="8" t="s">
        <v>3330</v>
      </c>
      <c r="H14" s="8" t="s">
        <v>2981</v>
      </c>
      <c r="I14" s="12" t="s">
        <v>2981</v>
      </c>
      <c r="J14" s="12" t="s">
        <v>2981</v>
      </c>
      <c r="K14" s="8" t="s">
        <v>2981</v>
      </c>
      <c r="L14" s="8" t="s">
        <v>3091</v>
      </c>
      <c r="M14" s="8" t="s">
        <v>3091</v>
      </c>
      <c r="N14" s="8" t="s">
        <v>2981</v>
      </c>
      <c r="O14" s="8" t="s">
        <v>3091</v>
      </c>
      <c r="P14" s="8" t="s">
        <v>2981</v>
      </c>
      <c r="Q14" s="8" t="s">
        <v>3152</v>
      </c>
      <c r="R14" s="8" t="s">
        <v>3331</v>
      </c>
      <c r="S14" s="11" t="s">
        <v>3332</v>
      </c>
      <c r="T14" s="11" t="s">
        <v>3333</v>
      </c>
      <c r="U14" s="11" t="s">
        <v>3301</v>
      </c>
      <c r="V14" s="11" t="s">
        <v>3334</v>
      </c>
      <c r="W14" s="11" t="s">
        <v>3335</v>
      </c>
      <c r="X14" s="11" t="s">
        <v>3336</v>
      </c>
      <c r="Y14" s="11" t="s">
        <v>3152</v>
      </c>
      <c r="Z14" s="11" t="s">
        <v>3337</v>
      </c>
      <c r="AA14" s="11" t="s">
        <v>3338</v>
      </c>
      <c r="AB14" s="8" t="s">
        <v>3339</v>
      </c>
      <c r="AC14" s="24" t="s">
        <v>3340</v>
      </c>
      <c r="AD14" s="24" t="s">
        <v>252</v>
      </c>
    </row>
    <row r="15" spans="1:30" s="2" customFormat="1" ht="140.5" customHeight="1">
      <c r="A15" s="8" t="s">
        <v>3341</v>
      </c>
      <c r="B15" s="8" t="s">
        <v>3342</v>
      </c>
      <c r="C15" s="8" t="s">
        <v>2189</v>
      </c>
      <c r="D15" s="8" t="s">
        <v>3343</v>
      </c>
      <c r="E15" s="8" t="s">
        <v>3174</v>
      </c>
      <c r="F15" s="8">
        <v>2030</v>
      </c>
      <c r="G15" s="8" t="s">
        <v>3344</v>
      </c>
      <c r="H15" s="8" t="s">
        <v>2981</v>
      </c>
      <c r="I15" s="11" t="s">
        <v>62</v>
      </c>
      <c r="J15" s="11" t="s">
        <v>63</v>
      </c>
      <c r="K15" s="8" t="s">
        <v>63</v>
      </c>
      <c r="L15" s="8" t="s">
        <v>63</v>
      </c>
      <c r="M15" s="8" t="s">
        <v>63</v>
      </c>
      <c r="N15" s="8" t="s">
        <v>62</v>
      </c>
      <c r="O15" s="8" t="s">
        <v>63</v>
      </c>
      <c r="P15" s="8" t="s">
        <v>63</v>
      </c>
      <c r="Q15" s="8" t="s">
        <v>3345</v>
      </c>
      <c r="R15" s="8" t="s">
        <v>64</v>
      </c>
      <c r="S15" s="11" t="s">
        <v>3346</v>
      </c>
      <c r="T15" s="8" t="s">
        <v>3347</v>
      </c>
      <c r="U15" s="11" t="s">
        <v>3194</v>
      </c>
      <c r="V15" s="8" t="s">
        <v>3348</v>
      </c>
      <c r="W15" s="11" t="s">
        <v>3349</v>
      </c>
      <c r="X15" s="11" t="s">
        <v>3350</v>
      </c>
      <c r="Y15" s="11" t="s">
        <v>3351</v>
      </c>
      <c r="Z15" s="11" t="s">
        <v>3352</v>
      </c>
      <c r="AA15" s="8" t="s">
        <v>3353</v>
      </c>
      <c r="AB15" s="8" t="s">
        <v>3354</v>
      </c>
      <c r="AC15" s="9" t="s">
        <v>3355</v>
      </c>
      <c r="AD15" s="9" t="s">
        <v>3356</v>
      </c>
    </row>
    <row r="16" spans="1:30" s="2" customFormat="1" ht="108.75" customHeight="1">
      <c r="A16" s="8" t="s">
        <v>3357</v>
      </c>
      <c r="B16" s="8" t="s">
        <v>254</v>
      </c>
      <c r="C16" s="8" t="s">
        <v>3358</v>
      </c>
      <c r="D16" s="8" t="s">
        <v>3359</v>
      </c>
      <c r="E16" s="8" t="s">
        <v>3174</v>
      </c>
      <c r="F16" s="8">
        <v>2030</v>
      </c>
      <c r="G16" s="8" t="s">
        <v>3360</v>
      </c>
      <c r="H16" s="8" t="s">
        <v>2981</v>
      </c>
      <c r="I16" s="11" t="s">
        <v>2981</v>
      </c>
      <c r="J16" s="11" t="s">
        <v>2981</v>
      </c>
      <c r="K16" s="8" t="s">
        <v>3091</v>
      </c>
      <c r="L16" s="8" t="s">
        <v>3091</v>
      </c>
      <c r="M16" s="8" t="s">
        <v>3091</v>
      </c>
      <c r="N16" s="8" t="s">
        <v>2981</v>
      </c>
      <c r="O16" s="8" t="s">
        <v>3091</v>
      </c>
      <c r="P16" s="8" t="s">
        <v>3091</v>
      </c>
      <c r="Q16" s="8" t="s">
        <v>3345</v>
      </c>
      <c r="R16" s="8" t="s">
        <v>3361</v>
      </c>
      <c r="S16" s="11" t="s">
        <v>3362</v>
      </c>
      <c r="T16" s="8" t="s">
        <v>3363</v>
      </c>
      <c r="U16" s="11" t="s">
        <v>3194</v>
      </c>
      <c r="V16" s="8" t="s">
        <v>3152</v>
      </c>
      <c r="W16" s="11" t="s">
        <v>3364</v>
      </c>
      <c r="X16" s="11" t="s">
        <v>3365</v>
      </c>
      <c r="Y16" s="11" t="s">
        <v>3091</v>
      </c>
      <c r="Z16" s="11" t="s">
        <v>3366</v>
      </c>
      <c r="AA16" s="8" t="s">
        <v>3367</v>
      </c>
      <c r="AB16" s="8" t="s">
        <v>3368</v>
      </c>
      <c r="AC16" s="9" t="s">
        <v>3369</v>
      </c>
      <c r="AD16" s="9" t="s">
        <v>3370</v>
      </c>
    </row>
    <row r="17" spans="1:30" s="2" customFormat="1" ht="161.25" customHeight="1">
      <c r="A17" s="13" t="s">
        <v>3371</v>
      </c>
      <c r="B17" s="8" t="s">
        <v>3372</v>
      </c>
      <c r="C17" s="13" t="s">
        <v>2187</v>
      </c>
      <c r="D17" s="8" t="s">
        <v>267</v>
      </c>
      <c r="E17" s="13" t="s">
        <v>3373</v>
      </c>
      <c r="F17" s="13">
        <v>2050</v>
      </c>
      <c r="G17" s="8" t="s">
        <v>3374</v>
      </c>
      <c r="H17" s="8" t="s">
        <v>2981</v>
      </c>
      <c r="I17" s="12" t="s">
        <v>2981</v>
      </c>
      <c r="J17" s="12" t="s">
        <v>2981</v>
      </c>
      <c r="K17" s="8" t="s">
        <v>2981</v>
      </c>
      <c r="L17" s="8" t="s">
        <v>3091</v>
      </c>
      <c r="M17" s="8" t="s">
        <v>62</v>
      </c>
      <c r="N17" s="8" t="s">
        <v>2981</v>
      </c>
      <c r="O17" s="8" t="s">
        <v>3091</v>
      </c>
      <c r="P17" s="8" t="s">
        <v>2981</v>
      </c>
      <c r="Q17" s="8" t="s">
        <v>3375</v>
      </c>
      <c r="R17" s="13" t="s">
        <v>3224</v>
      </c>
      <c r="S17" s="11" t="s">
        <v>3376</v>
      </c>
      <c r="T17" s="11" t="s">
        <v>3152</v>
      </c>
      <c r="U17" s="11" t="s">
        <v>3377</v>
      </c>
      <c r="V17" s="11" t="s">
        <v>3378</v>
      </c>
      <c r="W17" s="11" t="s">
        <v>3379</v>
      </c>
      <c r="X17" s="8" t="s">
        <v>3380</v>
      </c>
      <c r="Y17" s="11" t="s">
        <v>3152</v>
      </c>
      <c r="Z17" s="11" t="s">
        <v>3381</v>
      </c>
      <c r="AA17" s="11" t="s">
        <v>3382</v>
      </c>
      <c r="AB17" s="8" t="s">
        <v>3383</v>
      </c>
      <c r="AC17" s="9" t="s">
        <v>3384</v>
      </c>
      <c r="AD17" s="9" t="s">
        <v>275</v>
      </c>
    </row>
    <row r="18" spans="1:30" s="1" customFormat="1" ht="197.25" customHeight="1">
      <c r="A18" s="8" t="s">
        <v>3385</v>
      </c>
      <c r="B18" s="8" t="s">
        <v>277</v>
      </c>
      <c r="C18" s="8" t="s">
        <v>2193</v>
      </c>
      <c r="D18" s="8" t="s">
        <v>3386</v>
      </c>
      <c r="E18" s="8" t="s">
        <v>3387</v>
      </c>
      <c r="F18" s="8">
        <v>2035</v>
      </c>
      <c r="G18" s="8" t="s">
        <v>3388</v>
      </c>
      <c r="H18" s="8" t="s">
        <v>2981</v>
      </c>
      <c r="I18" s="12" t="s">
        <v>2981</v>
      </c>
      <c r="J18" s="12" t="s">
        <v>2981</v>
      </c>
      <c r="K18" s="11" t="s">
        <v>2981</v>
      </c>
      <c r="L18" s="8" t="s">
        <v>3091</v>
      </c>
      <c r="M18" s="8" t="s">
        <v>3091</v>
      </c>
      <c r="N18" s="8" t="s">
        <v>2981</v>
      </c>
      <c r="O18" s="8" t="s">
        <v>3091</v>
      </c>
      <c r="P18" s="8" t="s">
        <v>3091</v>
      </c>
      <c r="Q18" s="8" t="s">
        <v>3389</v>
      </c>
      <c r="R18" s="8" t="s">
        <v>3177</v>
      </c>
      <c r="S18" s="11" t="s">
        <v>3390</v>
      </c>
      <c r="T18" s="11" t="s">
        <v>3152</v>
      </c>
      <c r="U18" s="11" t="s">
        <v>3301</v>
      </c>
      <c r="V18" s="11" t="s">
        <v>63</v>
      </c>
      <c r="W18" s="11" t="s">
        <v>3391</v>
      </c>
      <c r="X18" s="11" t="s">
        <v>3392</v>
      </c>
      <c r="Y18" s="11" t="s">
        <v>3152</v>
      </c>
      <c r="Z18" s="11" t="s">
        <v>3393</v>
      </c>
      <c r="AA18" s="11" t="s">
        <v>3394</v>
      </c>
      <c r="AB18" s="8" t="s">
        <v>3395</v>
      </c>
      <c r="AC18" s="9" t="s">
        <v>3396</v>
      </c>
      <c r="AD18" s="9" t="s">
        <v>287</v>
      </c>
    </row>
    <row r="19" spans="1:30" s="1" customFormat="1" ht="141.75" customHeight="1">
      <c r="A19" s="8" t="s">
        <v>3397</v>
      </c>
      <c r="B19" s="8" t="s">
        <v>289</v>
      </c>
      <c r="C19" s="8" t="s">
        <v>2193</v>
      </c>
      <c r="D19" s="8" t="s">
        <v>292</v>
      </c>
      <c r="E19" s="8" t="s">
        <v>3398</v>
      </c>
      <c r="F19" s="8">
        <v>2035</v>
      </c>
      <c r="G19" s="8" t="s">
        <v>3399</v>
      </c>
      <c r="H19" s="12" t="s">
        <v>2981</v>
      </c>
      <c r="I19" s="12" t="s">
        <v>2981</v>
      </c>
      <c r="J19" s="12" t="s">
        <v>2981</v>
      </c>
      <c r="K19" s="11" t="s">
        <v>3091</v>
      </c>
      <c r="L19" s="11" t="s">
        <v>3091</v>
      </c>
      <c r="M19" s="11" t="s">
        <v>3091</v>
      </c>
      <c r="N19" s="8" t="s">
        <v>3400</v>
      </c>
      <c r="O19" s="8" t="s">
        <v>3091</v>
      </c>
      <c r="P19" s="8" t="s">
        <v>3091</v>
      </c>
      <c r="Q19" s="8" t="s">
        <v>3401</v>
      </c>
      <c r="R19" s="8" t="s">
        <v>64</v>
      </c>
      <c r="S19" s="11" t="s">
        <v>3402</v>
      </c>
      <c r="T19" s="11" t="s">
        <v>3152</v>
      </c>
      <c r="U19" s="11" t="s">
        <v>3149</v>
      </c>
      <c r="V19" s="11" t="s">
        <v>3091</v>
      </c>
      <c r="W19" s="11" t="s">
        <v>3403</v>
      </c>
      <c r="X19" s="11" t="s">
        <v>3404</v>
      </c>
      <c r="Y19" s="11" t="s">
        <v>3152</v>
      </c>
      <c r="Z19" s="11" t="s">
        <v>3405</v>
      </c>
      <c r="AA19" s="11" t="s">
        <v>3406</v>
      </c>
      <c r="AB19" s="8" t="s">
        <v>3407</v>
      </c>
      <c r="AC19" s="9" t="s">
        <v>3408</v>
      </c>
      <c r="AD19" s="9" t="s">
        <v>297</v>
      </c>
    </row>
    <row r="20" spans="1:30" s="1" customFormat="1" ht="141.75" customHeight="1">
      <c r="A20" s="8" t="s">
        <v>3409</v>
      </c>
      <c r="B20" s="8" t="s">
        <v>3410</v>
      </c>
      <c r="C20" s="8" t="s">
        <v>2193</v>
      </c>
      <c r="D20" s="8" t="s">
        <v>3411</v>
      </c>
      <c r="E20" s="8" t="s">
        <v>3143</v>
      </c>
      <c r="F20" s="8">
        <v>2050</v>
      </c>
      <c r="G20" s="8" t="s">
        <v>3412</v>
      </c>
      <c r="H20" s="11" t="s">
        <v>2981</v>
      </c>
      <c r="I20" s="11" t="s">
        <v>2981</v>
      </c>
      <c r="J20" s="11" t="s">
        <v>2981</v>
      </c>
      <c r="K20" s="11" t="s">
        <v>2981</v>
      </c>
      <c r="L20" s="11" t="s">
        <v>3091</v>
      </c>
      <c r="M20" s="11" t="s">
        <v>2981</v>
      </c>
      <c r="N20" s="8" t="s">
        <v>2981</v>
      </c>
      <c r="O20" s="8" t="s">
        <v>3091</v>
      </c>
      <c r="P20" s="8" t="s">
        <v>3091</v>
      </c>
      <c r="Q20" s="8" t="s">
        <v>3413</v>
      </c>
      <c r="R20" s="8" t="s">
        <v>3177</v>
      </c>
      <c r="S20" s="11" t="s">
        <v>3414</v>
      </c>
      <c r="T20" s="8" t="s">
        <v>3415</v>
      </c>
      <c r="U20" s="11" t="s">
        <v>3152</v>
      </c>
      <c r="V20" s="8" t="s">
        <v>3416</v>
      </c>
      <c r="W20" s="11" t="s">
        <v>3417</v>
      </c>
      <c r="X20" s="11" t="s">
        <v>3418</v>
      </c>
      <c r="Y20" s="11" t="s">
        <v>3152</v>
      </c>
      <c r="Z20" s="11" t="s">
        <v>3419</v>
      </c>
      <c r="AA20" s="8" t="s">
        <v>3420</v>
      </c>
      <c r="AB20" s="8" t="s">
        <v>3421</v>
      </c>
      <c r="AC20" s="9" t="s">
        <v>3422</v>
      </c>
      <c r="AD20" s="8" t="s">
        <v>3152</v>
      </c>
    </row>
    <row r="21" spans="1:30" s="28" customFormat="1" ht="127.5" customHeight="1">
      <c r="A21" s="25" t="s">
        <v>3423</v>
      </c>
      <c r="B21" s="25" t="s">
        <v>3424</v>
      </c>
      <c r="C21" s="25" t="s">
        <v>3425</v>
      </c>
      <c r="D21" s="25" t="s">
        <v>3426</v>
      </c>
      <c r="E21" s="25" t="s">
        <v>3427</v>
      </c>
      <c r="F21" s="25">
        <v>2050</v>
      </c>
      <c r="G21" s="25" t="s">
        <v>3428</v>
      </c>
      <c r="H21" s="26" t="s">
        <v>2981</v>
      </c>
      <c r="I21" s="26" t="s">
        <v>2981</v>
      </c>
      <c r="J21" s="26" t="s">
        <v>2981</v>
      </c>
      <c r="K21" s="26" t="s">
        <v>2981</v>
      </c>
      <c r="L21" s="26" t="s">
        <v>3091</v>
      </c>
      <c r="M21" s="26" t="s">
        <v>3091</v>
      </c>
      <c r="N21" s="25" t="s">
        <v>2981</v>
      </c>
      <c r="O21" s="25" t="s">
        <v>3091</v>
      </c>
      <c r="P21" s="25" t="s">
        <v>2981</v>
      </c>
      <c r="Q21" s="25" t="s">
        <v>3429</v>
      </c>
      <c r="R21" s="25" t="s">
        <v>3177</v>
      </c>
      <c r="S21" s="25" t="s">
        <v>3430</v>
      </c>
      <c r="T21" s="25" t="s">
        <v>3179</v>
      </c>
      <c r="U21" s="25" t="s">
        <v>3149</v>
      </c>
      <c r="V21" s="25" t="s">
        <v>3431</v>
      </c>
      <c r="W21" s="25" t="s">
        <v>3432</v>
      </c>
      <c r="X21" s="25" t="s">
        <v>3433</v>
      </c>
      <c r="Y21" s="25" t="s">
        <v>3434</v>
      </c>
      <c r="Z21" s="25" t="s">
        <v>3435</v>
      </c>
      <c r="AA21" s="25" t="s">
        <v>3436</v>
      </c>
      <c r="AB21" s="25" t="s">
        <v>3437</v>
      </c>
      <c r="AC21" s="27" t="s">
        <v>3438</v>
      </c>
      <c r="AD21" s="27" t="s">
        <v>3439</v>
      </c>
    </row>
    <row r="22" spans="1:30" s="1" customFormat="1" ht="183" customHeight="1">
      <c r="A22" s="8" t="s">
        <v>3440</v>
      </c>
      <c r="B22" s="8" t="s">
        <v>264</v>
      </c>
      <c r="C22" s="8" t="s">
        <v>2201</v>
      </c>
      <c r="D22" s="8" t="s">
        <v>3441</v>
      </c>
      <c r="E22" s="8" t="s">
        <v>3442</v>
      </c>
      <c r="F22" s="8">
        <v>2042</v>
      </c>
      <c r="G22" s="8" t="s">
        <v>3443</v>
      </c>
      <c r="H22" s="8" t="s">
        <v>2981</v>
      </c>
      <c r="I22" s="8" t="s">
        <v>2981</v>
      </c>
      <c r="J22" s="8" t="s">
        <v>2981</v>
      </c>
      <c r="K22" s="8" t="s">
        <v>3091</v>
      </c>
      <c r="L22" s="8" t="s">
        <v>2981</v>
      </c>
      <c r="M22" s="8" t="s">
        <v>3091</v>
      </c>
      <c r="N22" s="8" t="s">
        <v>2981</v>
      </c>
      <c r="O22" s="8" t="s">
        <v>3091</v>
      </c>
      <c r="P22" s="8" t="s">
        <v>2981</v>
      </c>
      <c r="Q22" s="8" t="s">
        <v>3091</v>
      </c>
      <c r="R22" s="8" t="s">
        <v>3177</v>
      </c>
      <c r="S22" s="8" t="s">
        <v>3444</v>
      </c>
      <c r="T22" s="8" t="s">
        <v>3179</v>
      </c>
      <c r="U22" s="8" t="s">
        <v>3152</v>
      </c>
      <c r="V22" s="8" t="s">
        <v>3445</v>
      </c>
      <c r="W22" s="8" t="s">
        <v>3446</v>
      </c>
      <c r="X22" s="8" t="s">
        <v>3447</v>
      </c>
      <c r="Y22" s="8" t="s">
        <v>3152</v>
      </c>
      <c r="Z22" s="8" t="s">
        <v>3448</v>
      </c>
      <c r="AA22" s="8" t="s">
        <v>3449</v>
      </c>
      <c r="AB22" s="8" t="s">
        <v>3450</v>
      </c>
      <c r="AC22" s="9" t="s">
        <v>3451</v>
      </c>
      <c r="AD22" s="9" t="s">
        <v>3452</v>
      </c>
    </row>
    <row r="23" spans="1:30" s="1" customFormat="1" ht="173.25" customHeight="1">
      <c r="A23" s="8" t="s">
        <v>3453</v>
      </c>
      <c r="B23" s="8" t="s">
        <v>325</v>
      </c>
      <c r="C23" s="8" t="s">
        <v>3454</v>
      </c>
      <c r="D23" s="8" t="s">
        <v>3455</v>
      </c>
      <c r="E23" s="8" t="s">
        <v>3456</v>
      </c>
      <c r="F23" s="8">
        <v>2040</v>
      </c>
      <c r="G23" s="8" t="s">
        <v>3457</v>
      </c>
      <c r="H23" s="8" t="s">
        <v>2981</v>
      </c>
      <c r="I23" s="8" t="s">
        <v>2981</v>
      </c>
      <c r="J23" s="8" t="s">
        <v>2981</v>
      </c>
      <c r="K23" s="8" t="s">
        <v>3091</v>
      </c>
      <c r="L23" s="8" t="s">
        <v>2981</v>
      </c>
      <c r="M23" s="8" t="s">
        <v>3091</v>
      </c>
      <c r="N23" s="8" t="s">
        <v>2981</v>
      </c>
      <c r="O23" s="8" t="s">
        <v>3091</v>
      </c>
      <c r="P23" s="8" t="s">
        <v>2981</v>
      </c>
      <c r="Q23" s="8" t="s">
        <v>3458</v>
      </c>
      <c r="R23" s="8" t="s">
        <v>3177</v>
      </c>
      <c r="S23" s="8" t="s">
        <v>3255</v>
      </c>
      <c r="T23" s="8" t="s">
        <v>3459</v>
      </c>
      <c r="U23" s="8" t="s">
        <v>3152</v>
      </c>
      <c r="V23" s="8" t="s">
        <v>3460</v>
      </c>
      <c r="W23" s="8" t="s">
        <v>3461</v>
      </c>
      <c r="X23" s="8" t="s">
        <v>3462</v>
      </c>
      <c r="Y23" s="8" t="s">
        <v>3152</v>
      </c>
      <c r="Z23" s="8" t="s">
        <v>3463</v>
      </c>
      <c r="AA23" s="8" t="s">
        <v>3464</v>
      </c>
      <c r="AB23" s="8" t="s">
        <v>3465</v>
      </c>
      <c r="AC23" s="9" t="s">
        <v>3466</v>
      </c>
      <c r="AD23" s="8" t="s">
        <v>3467</v>
      </c>
    </row>
    <row r="24" spans="1:30" s="1" customFormat="1" ht="173.25" customHeight="1">
      <c r="A24" s="8" t="s">
        <v>3468</v>
      </c>
      <c r="B24" s="8" t="s">
        <v>3469</v>
      </c>
      <c r="C24" s="8" t="s">
        <v>3454</v>
      </c>
      <c r="D24" s="8" t="s">
        <v>338</v>
      </c>
      <c r="E24" s="8" t="s">
        <v>3470</v>
      </c>
      <c r="F24" s="8">
        <v>2050</v>
      </c>
      <c r="G24" s="8" t="s">
        <v>3471</v>
      </c>
      <c r="H24" s="8" t="s">
        <v>2981</v>
      </c>
      <c r="I24" s="8" t="s">
        <v>2981</v>
      </c>
      <c r="J24" s="8" t="s">
        <v>2981</v>
      </c>
      <c r="K24" s="8" t="s">
        <v>2981</v>
      </c>
      <c r="L24" s="8" t="s">
        <v>3472</v>
      </c>
      <c r="M24" s="8" t="s">
        <v>2981</v>
      </c>
      <c r="N24" s="8" t="s">
        <v>2981</v>
      </c>
      <c r="O24" s="8" t="s">
        <v>3091</v>
      </c>
      <c r="P24" s="8" t="s">
        <v>3091</v>
      </c>
      <c r="Q24" s="8" t="s">
        <v>3473</v>
      </c>
      <c r="R24" s="8" t="s">
        <v>3474</v>
      </c>
      <c r="S24" s="8" t="s">
        <v>3475</v>
      </c>
      <c r="T24" s="8" t="s">
        <v>3476</v>
      </c>
      <c r="U24" s="8" t="s">
        <v>3301</v>
      </c>
      <c r="V24" s="8" t="s">
        <v>2981</v>
      </c>
      <c r="W24" s="8" t="s">
        <v>3477</v>
      </c>
      <c r="X24" s="8" t="s">
        <v>3478</v>
      </c>
      <c r="Y24" s="8" t="s">
        <v>3091</v>
      </c>
      <c r="Z24" s="8" t="s">
        <v>3479</v>
      </c>
      <c r="AA24" s="8" t="s">
        <v>3480</v>
      </c>
      <c r="AB24" s="8" t="s">
        <v>3481</v>
      </c>
      <c r="AC24" s="9" t="s">
        <v>3482</v>
      </c>
      <c r="AD24" s="9" t="s">
        <v>346</v>
      </c>
    </row>
    <row r="25" spans="1:30" s="1" customFormat="1" ht="127.5" customHeight="1">
      <c r="A25" s="13" t="s">
        <v>3483</v>
      </c>
      <c r="B25" s="8" t="s">
        <v>348</v>
      </c>
      <c r="C25" s="13" t="s">
        <v>2208</v>
      </c>
      <c r="D25" s="8" t="s">
        <v>3484</v>
      </c>
      <c r="E25" s="13" t="s">
        <v>3485</v>
      </c>
      <c r="F25" s="13">
        <v>2050</v>
      </c>
      <c r="G25" s="13" t="s">
        <v>3486</v>
      </c>
      <c r="H25" s="8" t="s">
        <v>2981</v>
      </c>
      <c r="I25" s="8" t="s">
        <v>2981</v>
      </c>
      <c r="J25" s="8" t="s">
        <v>2981</v>
      </c>
      <c r="K25" s="12" t="s">
        <v>2981</v>
      </c>
      <c r="L25" s="12" t="s">
        <v>2981</v>
      </c>
      <c r="M25" s="8" t="s">
        <v>2981</v>
      </c>
      <c r="N25" s="8" t="s">
        <v>2981</v>
      </c>
      <c r="O25" s="8" t="s">
        <v>3091</v>
      </c>
      <c r="P25" s="8" t="s">
        <v>3091</v>
      </c>
      <c r="Q25" s="8" t="s">
        <v>3487</v>
      </c>
      <c r="R25" s="8" t="s">
        <v>3488</v>
      </c>
      <c r="S25" s="8" t="s">
        <v>3255</v>
      </c>
      <c r="T25" s="8" t="s">
        <v>3489</v>
      </c>
      <c r="U25" s="8" t="s">
        <v>3301</v>
      </c>
      <c r="V25" s="8" t="s">
        <v>3490</v>
      </c>
      <c r="W25" s="8" t="s">
        <v>3491</v>
      </c>
      <c r="X25" s="8" t="s">
        <v>3492</v>
      </c>
      <c r="Y25" s="8" t="s">
        <v>3493</v>
      </c>
      <c r="Z25" s="8" t="s">
        <v>3494</v>
      </c>
      <c r="AA25" s="8" t="s">
        <v>3495</v>
      </c>
      <c r="AB25" s="8" t="s">
        <v>3496</v>
      </c>
      <c r="AC25" s="9" t="s">
        <v>3497</v>
      </c>
      <c r="AD25" s="9" t="s">
        <v>356</v>
      </c>
    </row>
    <row r="26" spans="1:30" s="1" customFormat="1" ht="177" customHeight="1">
      <c r="A26" s="8" t="s">
        <v>3498</v>
      </c>
      <c r="B26" s="8" t="s">
        <v>3499</v>
      </c>
      <c r="C26" s="13" t="s">
        <v>2208</v>
      </c>
      <c r="D26" s="8" t="s">
        <v>3500</v>
      </c>
      <c r="E26" s="8" t="s">
        <v>3501</v>
      </c>
      <c r="F26" s="8">
        <v>2045</v>
      </c>
      <c r="G26" s="8" t="s">
        <v>3502</v>
      </c>
      <c r="H26" s="8" t="s">
        <v>2981</v>
      </c>
      <c r="I26" s="8" t="s">
        <v>2981</v>
      </c>
      <c r="J26" s="8" t="s">
        <v>2981</v>
      </c>
      <c r="K26" s="11" t="s">
        <v>3091</v>
      </c>
      <c r="L26" s="11" t="s">
        <v>3091</v>
      </c>
      <c r="M26" s="8" t="s">
        <v>2981</v>
      </c>
      <c r="N26" s="8" t="s">
        <v>2981</v>
      </c>
      <c r="O26" s="8" t="s">
        <v>3091</v>
      </c>
      <c r="P26" s="8" t="s">
        <v>2981</v>
      </c>
      <c r="Q26" s="8" t="s">
        <v>3503</v>
      </c>
      <c r="R26" s="8" t="s">
        <v>3504</v>
      </c>
      <c r="S26" s="8" t="s">
        <v>3505</v>
      </c>
      <c r="T26" s="8" t="s">
        <v>3506</v>
      </c>
      <c r="U26" s="8" t="s">
        <v>3301</v>
      </c>
      <c r="V26" s="8" t="s">
        <v>3507</v>
      </c>
      <c r="W26" s="8" t="s">
        <v>3508</v>
      </c>
      <c r="X26" s="8" t="s">
        <v>3509</v>
      </c>
      <c r="Y26" s="8" t="s">
        <v>3152</v>
      </c>
      <c r="Z26" s="8" t="s">
        <v>3510</v>
      </c>
      <c r="AA26" s="8" t="s">
        <v>3511</v>
      </c>
      <c r="AB26" s="8" t="s">
        <v>3512</v>
      </c>
      <c r="AC26" s="9" t="s">
        <v>3513</v>
      </c>
      <c r="AD26" s="9" t="s">
        <v>346</v>
      </c>
    </row>
    <row r="27" spans="1:30" s="1" customFormat="1" ht="127.5" customHeight="1">
      <c r="A27" s="8" t="s">
        <v>3514</v>
      </c>
      <c r="B27" s="8" t="s">
        <v>369</v>
      </c>
      <c r="C27" s="8" t="s">
        <v>2210</v>
      </c>
      <c r="D27" s="8" t="s">
        <v>371</v>
      </c>
      <c r="E27" s="8" t="s">
        <v>3515</v>
      </c>
      <c r="F27" s="8">
        <v>2030</v>
      </c>
      <c r="G27" s="8" t="s">
        <v>3516</v>
      </c>
      <c r="H27" s="8" t="s">
        <v>2981</v>
      </c>
      <c r="I27" s="8" t="s">
        <v>2981</v>
      </c>
      <c r="J27" s="8" t="s">
        <v>2981</v>
      </c>
      <c r="K27" s="8" t="s">
        <v>2981</v>
      </c>
      <c r="L27" s="11" t="s">
        <v>3091</v>
      </c>
      <c r="M27" s="11" t="s">
        <v>3091</v>
      </c>
      <c r="N27" s="8" t="s">
        <v>2981</v>
      </c>
      <c r="O27" s="8" t="s">
        <v>3091</v>
      </c>
      <c r="P27" s="8" t="s">
        <v>2981</v>
      </c>
      <c r="Q27" s="8" t="s">
        <v>3152</v>
      </c>
      <c r="R27" s="8" t="s">
        <v>3517</v>
      </c>
      <c r="S27" s="8" t="s">
        <v>3152</v>
      </c>
      <c r="T27" s="8" t="s">
        <v>3179</v>
      </c>
      <c r="U27" s="8" t="s">
        <v>3518</v>
      </c>
      <c r="V27" s="8" t="s">
        <v>3519</v>
      </c>
      <c r="W27" s="8" t="s">
        <v>3520</v>
      </c>
      <c r="X27" s="8" t="s">
        <v>3521</v>
      </c>
      <c r="Y27" s="8" t="s">
        <v>3152</v>
      </c>
      <c r="Z27" s="8" t="s">
        <v>3522</v>
      </c>
      <c r="AA27" s="8" t="s">
        <v>3523</v>
      </c>
      <c r="AB27" s="8" t="s">
        <v>3524</v>
      </c>
      <c r="AC27" s="9" t="s">
        <v>3525</v>
      </c>
      <c r="AD27" s="8" t="s">
        <v>3526</v>
      </c>
    </row>
    <row r="28" spans="1:30" s="1" customFormat="1" ht="220.25" customHeight="1">
      <c r="A28" s="8" t="s">
        <v>380</v>
      </c>
      <c r="B28" s="8" t="s">
        <v>381</v>
      </c>
      <c r="C28" s="8" t="s">
        <v>2211</v>
      </c>
      <c r="D28" s="8" t="s">
        <v>383</v>
      </c>
      <c r="E28" s="8" t="s">
        <v>3527</v>
      </c>
      <c r="F28" s="8">
        <v>2030</v>
      </c>
      <c r="G28" s="8" t="s">
        <v>3528</v>
      </c>
      <c r="H28" s="8" t="s">
        <v>2981</v>
      </c>
      <c r="I28" s="8" t="s">
        <v>3279</v>
      </c>
      <c r="J28" s="8" t="s">
        <v>2981</v>
      </c>
      <c r="K28" s="8" t="s">
        <v>2981</v>
      </c>
      <c r="L28" s="11" t="s">
        <v>3091</v>
      </c>
      <c r="M28" s="11" t="s">
        <v>2981</v>
      </c>
      <c r="N28" s="8" t="s">
        <v>2981</v>
      </c>
      <c r="O28" s="8" t="s">
        <v>3091</v>
      </c>
      <c r="P28" s="8" t="s">
        <v>3091</v>
      </c>
      <c r="Q28" s="8" t="s">
        <v>3152</v>
      </c>
      <c r="R28" s="8" t="s">
        <v>3529</v>
      </c>
      <c r="S28" s="8" t="s">
        <v>3530</v>
      </c>
      <c r="T28" s="8" t="s">
        <v>3179</v>
      </c>
      <c r="U28" s="8" t="s">
        <v>3149</v>
      </c>
      <c r="V28" s="8" t="s">
        <v>3531</v>
      </c>
      <c r="W28" s="8" t="s">
        <v>3532</v>
      </c>
      <c r="X28" s="8" t="s">
        <v>3533</v>
      </c>
      <c r="Y28" s="8" t="s">
        <v>3534</v>
      </c>
      <c r="Z28" s="8" t="s">
        <v>3535</v>
      </c>
      <c r="AA28" s="8" t="s">
        <v>3536</v>
      </c>
      <c r="AB28" s="8" t="s">
        <v>3537</v>
      </c>
      <c r="AC28" s="9" t="s">
        <v>3538</v>
      </c>
      <c r="AD28" s="9" t="s">
        <v>388</v>
      </c>
    </row>
    <row r="29" spans="1:30" s="1" customFormat="1" ht="127.5" customHeight="1">
      <c r="A29" s="8" t="s">
        <v>389</v>
      </c>
      <c r="B29" s="8" t="s">
        <v>369</v>
      </c>
      <c r="C29" s="8" t="s">
        <v>2211</v>
      </c>
      <c r="D29" s="8" t="s">
        <v>3539</v>
      </c>
      <c r="E29" s="8" t="s">
        <v>3540</v>
      </c>
      <c r="F29" s="8">
        <v>2048</v>
      </c>
      <c r="G29" s="8" t="s">
        <v>3541</v>
      </c>
      <c r="H29" s="8" t="s">
        <v>2981</v>
      </c>
      <c r="I29" s="8" t="s">
        <v>2981</v>
      </c>
      <c r="J29" s="8" t="s">
        <v>2981</v>
      </c>
      <c r="K29" s="8" t="s">
        <v>3091</v>
      </c>
      <c r="L29" s="8" t="s">
        <v>2981</v>
      </c>
      <c r="M29" s="11" t="s">
        <v>3091</v>
      </c>
      <c r="N29" s="8" t="s">
        <v>2981</v>
      </c>
      <c r="O29" s="8" t="s">
        <v>3091</v>
      </c>
      <c r="P29" s="8" t="s">
        <v>2981</v>
      </c>
      <c r="Q29" s="8" t="s">
        <v>3152</v>
      </c>
      <c r="R29" s="8" t="s">
        <v>3542</v>
      </c>
      <c r="S29" s="8" t="s">
        <v>3543</v>
      </c>
      <c r="T29" s="8" t="s">
        <v>3267</v>
      </c>
      <c r="U29" s="8" t="s">
        <v>3301</v>
      </c>
      <c r="V29" s="8" t="s">
        <v>2981</v>
      </c>
      <c r="W29" s="8" t="s">
        <v>3544</v>
      </c>
      <c r="X29" s="8" t="s">
        <v>3545</v>
      </c>
      <c r="Y29" s="8" t="s">
        <v>3546</v>
      </c>
      <c r="Z29" s="8" t="s">
        <v>3152</v>
      </c>
      <c r="AA29" s="8" t="s">
        <v>3547</v>
      </c>
      <c r="AB29" s="8" t="s">
        <v>3152</v>
      </c>
      <c r="AC29" s="9" t="s">
        <v>3548</v>
      </c>
      <c r="AD29" s="9" t="s">
        <v>395</v>
      </c>
    </row>
    <row r="30" spans="1:30" s="1" customFormat="1" ht="127.5" customHeight="1">
      <c r="A30" s="8" t="s">
        <v>396</v>
      </c>
      <c r="B30" s="8" t="s">
        <v>397</v>
      </c>
      <c r="C30" s="8" t="s">
        <v>2211</v>
      </c>
      <c r="D30" s="8" t="s">
        <v>399</v>
      </c>
      <c r="E30" s="8" t="s">
        <v>3264</v>
      </c>
      <c r="F30" s="8">
        <v>2040</v>
      </c>
      <c r="G30" s="8" t="s">
        <v>3549</v>
      </c>
      <c r="H30" s="12" t="s">
        <v>2981</v>
      </c>
      <c r="I30" s="12" t="s">
        <v>2981</v>
      </c>
      <c r="J30" s="12" t="s">
        <v>2981</v>
      </c>
      <c r="K30" s="8" t="s">
        <v>2981</v>
      </c>
      <c r="L30" s="11" t="s">
        <v>3091</v>
      </c>
      <c r="M30" s="11" t="s">
        <v>3091</v>
      </c>
      <c r="N30" s="8" t="s">
        <v>2981</v>
      </c>
      <c r="O30" s="8" t="s">
        <v>3091</v>
      </c>
      <c r="P30" s="8" t="s">
        <v>3091</v>
      </c>
      <c r="Q30" s="8" t="s">
        <v>3152</v>
      </c>
      <c r="R30" s="8" t="s">
        <v>3550</v>
      </c>
      <c r="S30" s="8" t="s">
        <v>3255</v>
      </c>
      <c r="T30" s="8" t="s">
        <v>3179</v>
      </c>
      <c r="U30" s="8" t="s">
        <v>3551</v>
      </c>
      <c r="V30" s="8" t="s">
        <v>2981</v>
      </c>
      <c r="W30" s="8" t="s">
        <v>3552</v>
      </c>
      <c r="X30" s="8" t="s">
        <v>3553</v>
      </c>
      <c r="Y30" s="8" t="s">
        <v>3534</v>
      </c>
      <c r="Z30" s="8" t="s">
        <v>3554</v>
      </c>
      <c r="AA30" s="8" t="s">
        <v>3555</v>
      </c>
      <c r="AB30" s="8" t="s">
        <v>3556</v>
      </c>
      <c r="AC30" s="9" t="s">
        <v>3557</v>
      </c>
      <c r="AD30" s="9" t="s">
        <v>408</v>
      </c>
    </row>
    <row r="31" spans="1:30" s="1" customFormat="1" ht="110.25" customHeight="1">
      <c r="A31" s="8" t="s">
        <v>3558</v>
      </c>
      <c r="B31" s="13" t="s">
        <v>410</v>
      </c>
      <c r="C31" s="13" t="s">
        <v>2215</v>
      </c>
      <c r="D31" s="8" t="s">
        <v>412</v>
      </c>
      <c r="E31" s="13" t="s">
        <v>3559</v>
      </c>
      <c r="F31" s="13">
        <v>2045</v>
      </c>
      <c r="G31" s="8" t="s">
        <v>3560</v>
      </c>
      <c r="H31" s="12" t="s">
        <v>2981</v>
      </c>
      <c r="I31" s="12" t="s">
        <v>2981</v>
      </c>
      <c r="J31" s="12" t="s">
        <v>2981</v>
      </c>
      <c r="K31" s="12" t="s">
        <v>3091</v>
      </c>
      <c r="L31" s="12" t="s">
        <v>2981</v>
      </c>
      <c r="M31" s="12" t="s">
        <v>2981</v>
      </c>
      <c r="N31" s="12" t="s">
        <v>2981</v>
      </c>
      <c r="O31" s="8" t="s">
        <v>3091</v>
      </c>
      <c r="P31" s="8" t="s">
        <v>62</v>
      </c>
      <c r="Q31" s="8" t="s">
        <v>3152</v>
      </c>
      <c r="R31" s="8" t="s">
        <v>3550</v>
      </c>
      <c r="S31" s="8" t="s">
        <v>3561</v>
      </c>
      <c r="T31" s="8" t="s">
        <v>3179</v>
      </c>
      <c r="U31" s="8" t="s">
        <v>3562</v>
      </c>
      <c r="V31" s="8" t="s">
        <v>3563</v>
      </c>
      <c r="W31" s="8" t="s">
        <v>3564</v>
      </c>
      <c r="X31" s="8" t="s">
        <v>3565</v>
      </c>
      <c r="Y31" s="8" t="s">
        <v>3152</v>
      </c>
      <c r="Z31" s="8" t="s">
        <v>3566</v>
      </c>
      <c r="AA31" s="8" t="s">
        <v>3567</v>
      </c>
      <c r="AB31" s="8" t="s">
        <v>3568</v>
      </c>
      <c r="AC31" s="9" t="s">
        <v>3569</v>
      </c>
      <c r="AD31" s="9" t="s">
        <v>420</v>
      </c>
    </row>
    <row r="32" spans="1:30" s="1" customFormat="1" ht="135.75" customHeight="1">
      <c r="A32" s="13" t="s">
        <v>3570</v>
      </c>
      <c r="B32" s="8" t="s">
        <v>3571</v>
      </c>
      <c r="C32" s="13" t="s">
        <v>2215</v>
      </c>
      <c r="D32" s="8" t="s">
        <v>3572</v>
      </c>
      <c r="E32" s="13" t="s">
        <v>3573</v>
      </c>
      <c r="F32" s="13">
        <v>2037</v>
      </c>
      <c r="G32" s="8" t="s">
        <v>3574</v>
      </c>
      <c r="H32" s="12" t="s">
        <v>2981</v>
      </c>
      <c r="I32" s="12" t="s">
        <v>2981</v>
      </c>
      <c r="J32" s="12" t="s">
        <v>2981</v>
      </c>
      <c r="K32" s="12" t="s">
        <v>3091</v>
      </c>
      <c r="L32" s="12" t="s">
        <v>2981</v>
      </c>
      <c r="M32" s="12" t="s">
        <v>2981</v>
      </c>
      <c r="N32" s="12" t="s">
        <v>2981</v>
      </c>
      <c r="O32" s="8" t="s">
        <v>3091</v>
      </c>
      <c r="P32" s="8" t="s">
        <v>62</v>
      </c>
      <c r="Q32" s="8" t="s">
        <v>3575</v>
      </c>
      <c r="R32" s="8" t="s">
        <v>3576</v>
      </c>
      <c r="S32" s="8" t="s">
        <v>3577</v>
      </c>
      <c r="T32" s="8" t="s">
        <v>3179</v>
      </c>
      <c r="U32" s="8" t="s">
        <v>3301</v>
      </c>
      <c r="V32" s="8" t="s">
        <v>3578</v>
      </c>
      <c r="W32" s="8" t="s">
        <v>3579</v>
      </c>
      <c r="X32" s="8" t="s">
        <v>3580</v>
      </c>
      <c r="Y32" s="8" t="s">
        <v>3152</v>
      </c>
      <c r="Z32" s="8" t="s">
        <v>3581</v>
      </c>
      <c r="AA32" s="8" t="s">
        <v>3582</v>
      </c>
      <c r="AB32" s="8" t="s">
        <v>3583</v>
      </c>
      <c r="AC32" s="9" t="s">
        <v>3584</v>
      </c>
      <c r="AD32" s="9" t="s">
        <v>430</v>
      </c>
    </row>
    <row r="33" spans="1:39" s="1" customFormat="1" ht="135.75" customHeight="1">
      <c r="A33" s="8" t="s">
        <v>3585</v>
      </c>
      <c r="B33" s="8" t="s">
        <v>381</v>
      </c>
      <c r="C33" s="13" t="s">
        <v>2215</v>
      </c>
      <c r="D33" s="8" t="s">
        <v>3586</v>
      </c>
      <c r="E33" s="8" t="s">
        <v>3587</v>
      </c>
      <c r="F33" s="8">
        <v>2030</v>
      </c>
      <c r="G33" s="8" t="s">
        <v>3588</v>
      </c>
      <c r="H33" s="12" t="s">
        <v>2981</v>
      </c>
      <c r="I33" s="12" t="s">
        <v>2981</v>
      </c>
      <c r="J33" s="12" t="s">
        <v>2981</v>
      </c>
      <c r="K33" s="11" t="s">
        <v>2981</v>
      </c>
      <c r="L33" s="11" t="s">
        <v>2981</v>
      </c>
      <c r="M33" s="11" t="s">
        <v>62</v>
      </c>
      <c r="N33" s="11" t="s">
        <v>2981</v>
      </c>
      <c r="O33" s="8" t="s">
        <v>3091</v>
      </c>
      <c r="P33" s="8" t="s">
        <v>2981</v>
      </c>
      <c r="Q33" s="8" t="s">
        <v>3589</v>
      </c>
      <c r="R33" s="8" t="s">
        <v>3177</v>
      </c>
      <c r="S33" s="8" t="s">
        <v>3590</v>
      </c>
      <c r="T33" s="8" t="s">
        <v>3179</v>
      </c>
      <c r="U33" s="8" t="s">
        <v>3301</v>
      </c>
      <c r="V33" s="8" t="s">
        <v>3091</v>
      </c>
      <c r="W33" s="8" t="s">
        <v>3591</v>
      </c>
      <c r="X33" s="8" t="s">
        <v>3592</v>
      </c>
      <c r="Y33" s="8" t="s">
        <v>3152</v>
      </c>
      <c r="Z33" s="8" t="s">
        <v>3593</v>
      </c>
      <c r="AA33" s="8" t="s">
        <v>3594</v>
      </c>
      <c r="AB33" s="8" t="s">
        <v>3595</v>
      </c>
      <c r="AC33" s="9" t="s">
        <v>433</v>
      </c>
      <c r="AD33" s="9" t="s">
        <v>3596</v>
      </c>
    </row>
    <row r="34" spans="1:39" s="1" customFormat="1" ht="147.75" customHeight="1">
      <c r="A34" s="8" t="s">
        <v>3597</v>
      </c>
      <c r="B34" s="8" t="s">
        <v>3598</v>
      </c>
      <c r="C34" s="8" t="s">
        <v>2215</v>
      </c>
      <c r="D34" s="8" t="s">
        <v>438</v>
      </c>
      <c r="E34" s="8" t="s">
        <v>3599</v>
      </c>
      <c r="F34" s="8">
        <v>2035</v>
      </c>
      <c r="G34" s="8" t="s">
        <v>3600</v>
      </c>
      <c r="H34" s="11" t="s">
        <v>3601</v>
      </c>
      <c r="I34" s="12" t="s">
        <v>2981</v>
      </c>
      <c r="J34" s="12" t="s">
        <v>2981</v>
      </c>
      <c r="K34" s="11" t="s">
        <v>3091</v>
      </c>
      <c r="L34" s="11" t="s">
        <v>3091</v>
      </c>
      <c r="M34" s="11" t="s">
        <v>2981</v>
      </c>
      <c r="N34" s="11" t="s">
        <v>2981</v>
      </c>
      <c r="O34" s="8" t="s">
        <v>3091</v>
      </c>
      <c r="P34" s="8" t="s">
        <v>2981</v>
      </c>
      <c r="Q34" s="8" t="s">
        <v>3602</v>
      </c>
      <c r="R34" s="8" t="s">
        <v>3177</v>
      </c>
      <c r="S34" s="8" t="s">
        <v>3603</v>
      </c>
      <c r="T34" s="8" t="s">
        <v>3179</v>
      </c>
      <c r="U34" s="8" t="s">
        <v>3604</v>
      </c>
      <c r="V34" s="8" t="s">
        <v>3605</v>
      </c>
      <c r="W34" s="8" t="s">
        <v>3606</v>
      </c>
      <c r="X34" s="8" t="s">
        <v>3607</v>
      </c>
      <c r="Y34" s="8" t="s">
        <v>3152</v>
      </c>
      <c r="Z34" s="8" t="s">
        <v>3608</v>
      </c>
      <c r="AA34" s="8" t="s">
        <v>3609</v>
      </c>
      <c r="AB34" s="8" t="s">
        <v>3152</v>
      </c>
      <c r="AC34" s="9" t="s">
        <v>3610</v>
      </c>
      <c r="AD34" s="9" t="s">
        <v>444</v>
      </c>
    </row>
    <row r="35" spans="1:39" s="1" customFormat="1" ht="202.5" customHeight="1">
      <c r="A35" s="8" t="s">
        <v>3611</v>
      </c>
      <c r="B35" s="8" t="s">
        <v>3612</v>
      </c>
      <c r="C35" s="8" t="s">
        <v>2215</v>
      </c>
      <c r="D35" s="8" t="s">
        <v>3613</v>
      </c>
      <c r="E35" s="8" t="s">
        <v>3614</v>
      </c>
      <c r="F35" s="8">
        <v>2041</v>
      </c>
      <c r="G35" s="8" t="s">
        <v>3615</v>
      </c>
      <c r="H35" s="11" t="s">
        <v>2981</v>
      </c>
      <c r="I35" s="11" t="s">
        <v>2981</v>
      </c>
      <c r="J35" s="11" t="s">
        <v>2981</v>
      </c>
      <c r="K35" s="11" t="s">
        <v>3091</v>
      </c>
      <c r="L35" s="11" t="s">
        <v>2981</v>
      </c>
      <c r="M35" s="11" t="s">
        <v>2981</v>
      </c>
      <c r="N35" s="11" t="s">
        <v>3616</v>
      </c>
      <c r="O35" s="8" t="s">
        <v>3091</v>
      </c>
      <c r="P35" s="8" t="s">
        <v>2981</v>
      </c>
      <c r="Q35" s="8" t="s">
        <v>3617</v>
      </c>
      <c r="R35" s="8" t="s">
        <v>3177</v>
      </c>
      <c r="S35" s="8" t="s">
        <v>3618</v>
      </c>
      <c r="T35" s="8" t="s">
        <v>3619</v>
      </c>
      <c r="U35" s="8" t="s">
        <v>3194</v>
      </c>
      <c r="V35" s="8" t="s">
        <v>3620</v>
      </c>
      <c r="W35" s="8" t="s">
        <v>3621</v>
      </c>
      <c r="X35" s="8" t="s">
        <v>3622</v>
      </c>
      <c r="Y35" s="8" t="s">
        <v>3091</v>
      </c>
      <c r="Z35" s="8" t="s">
        <v>3623</v>
      </c>
      <c r="AA35" s="8" t="s">
        <v>3624</v>
      </c>
      <c r="AB35" s="8" t="s">
        <v>3625</v>
      </c>
      <c r="AC35" s="9" t="s">
        <v>3626</v>
      </c>
      <c r="AD35" s="9" t="s">
        <v>455</v>
      </c>
    </row>
    <row r="36" spans="1:39" s="1" customFormat="1" ht="160.5" customHeight="1">
      <c r="A36" s="8" t="s">
        <v>3627</v>
      </c>
      <c r="B36" s="8" t="s">
        <v>457</v>
      </c>
      <c r="C36" s="8" t="s">
        <v>2215</v>
      </c>
      <c r="D36" s="8" t="s">
        <v>460</v>
      </c>
      <c r="E36" s="8" t="s">
        <v>3628</v>
      </c>
      <c r="F36" s="8">
        <v>2030</v>
      </c>
      <c r="G36" s="8" t="s">
        <v>3629</v>
      </c>
      <c r="H36" s="12" t="s">
        <v>2981</v>
      </c>
      <c r="I36" s="12" t="s">
        <v>2981</v>
      </c>
      <c r="J36" s="12" t="s">
        <v>2981</v>
      </c>
      <c r="K36" s="12" t="s">
        <v>2981</v>
      </c>
      <c r="L36" s="12" t="s">
        <v>3091</v>
      </c>
      <c r="M36" s="12" t="s">
        <v>2981</v>
      </c>
      <c r="N36" s="12" t="s">
        <v>2981</v>
      </c>
      <c r="O36" s="8" t="s">
        <v>3091</v>
      </c>
      <c r="P36" s="8" t="s">
        <v>62</v>
      </c>
      <c r="Q36" s="8" t="s">
        <v>3345</v>
      </c>
      <c r="R36" s="8" t="s">
        <v>3630</v>
      </c>
      <c r="S36" s="8" t="s">
        <v>3255</v>
      </c>
      <c r="T36" s="8" t="s">
        <v>3179</v>
      </c>
      <c r="U36" s="8" t="s">
        <v>3194</v>
      </c>
      <c r="V36" s="8" t="s">
        <v>3631</v>
      </c>
      <c r="W36" s="8" t="s">
        <v>3632</v>
      </c>
      <c r="X36" s="8" t="s">
        <v>3633</v>
      </c>
      <c r="Y36" s="8" t="s">
        <v>3152</v>
      </c>
      <c r="Z36" s="8" t="s">
        <v>3634</v>
      </c>
      <c r="AA36" s="8" t="s">
        <v>3635</v>
      </c>
      <c r="AB36" s="8" t="s">
        <v>3636</v>
      </c>
      <c r="AC36" s="9" t="s">
        <v>3637</v>
      </c>
      <c r="AD36" s="9" t="s">
        <v>467</v>
      </c>
    </row>
    <row r="37" spans="1:39" s="1" customFormat="1" ht="160.5" customHeight="1">
      <c r="A37" s="8" t="s">
        <v>3638</v>
      </c>
      <c r="B37" s="8" t="s">
        <v>469</v>
      </c>
      <c r="C37" s="8" t="s">
        <v>3639</v>
      </c>
      <c r="D37" s="8" t="s">
        <v>3640</v>
      </c>
      <c r="E37" s="8" t="s">
        <v>3641</v>
      </c>
      <c r="F37" s="8">
        <v>2025</v>
      </c>
      <c r="G37" s="8" t="s">
        <v>3642</v>
      </c>
      <c r="H37" s="11" t="s">
        <v>2981</v>
      </c>
      <c r="I37" s="11" t="s">
        <v>2981</v>
      </c>
      <c r="J37" s="11" t="s">
        <v>2981</v>
      </c>
      <c r="K37" s="11" t="s">
        <v>3091</v>
      </c>
      <c r="L37" s="11" t="s">
        <v>3091</v>
      </c>
      <c r="M37" s="11" t="s">
        <v>3091</v>
      </c>
      <c r="N37" s="11" t="s">
        <v>2981</v>
      </c>
      <c r="O37" s="8" t="s">
        <v>3091</v>
      </c>
      <c r="P37" s="8" t="s">
        <v>2981</v>
      </c>
      <c r="Q37" s="8" t="s">
        <v>3643</v>
      </c>
      <c r="R37" s="8" t="s">
        <v>3644</v>
      </c>
      <c r="S37" s="8" t="s">
        <v>3645</v>
      </c>
      <c r="T37" s="8" t="s">
        <v>3179</v>
      </c>
      <c r="U37" s="8" t="s">
        <v>3152</v>
      </c>
      <c r="V37" s="8" t="s">
        <v>3152</v>
      </c>
      <c r="W37" s="8" t="s">
        <v>3646</v>
      </c>
      <c r="X37" s="8" t="s">
        <v>3647</v>
      </c>
      <c r="Y37" s="8" t="s">
        <v>3091</v>
      </c>
      <c r="Z37" s="8" t="s">
        <v>3648</v>
      </c>
      <c r="AA37" s="8" t="s">
        <v>3649</v>
      </c>
      <c r="AB37" s="8" t="s">
        <v>3650</v>
      </c>
      <c r="AC37" s="9" t="s">
        <v>3651</v>
      </c>
      <c r="AD37" s="9" t="s">
        <v>477</v>
      </c>
    </row>
    <row r="38" spans="1:39" s="1" customFormat="1" ht="160.5" customHeight="1">
      <c r="A38" s="8" t="s">
        <v>3652</v>
      </c>
      <c r="B38" s="8" t="s">
        <v>479</v>
      </c>
      <c r="C38" s="8" t="s">
        <v>2221</v>
      </c>
      <c r="D38" s="8" t="s">
        <v>481</v>
      </c>
      <c r="E38" s="8" t="s">
        <v>3653</v>
      </c>
      <c r="F38" s="8">
        <v>2050</v>
      </c>
      <c r="G38" s="8" t="s">
        <v>3654</v>
      </c>
      <c r="H38" s="11" t="s">
        <v>2981</v>
      </c>
      <c r="I38" s="11" t="s">
        <v>2981</v>
      </c>
      <c r="J38" s="11" t="s">
        <v>2981</v>
      </c>
      <c r="K38" s="11" t="s">
        <v>2981</v>
      </c>
      <c r="L38" s="11" t="s">
        <v>3091</v>
      </c>
      <c r="M38" s="11" t="s">
        <v>3091</v>
      </c>
      <c r="N38" s="11" t="s">
        <v>2981</v>
      </c>
      <c r="O38" s="8" t="s">
        <v>3091</v>
      </c>
      <c r="P38" s="8" t="s">
        <v>3091</v>
      </c>
      <c r="Q38" s="8" t="s">
        <v>3655</v>
      </c>
      <c r="R38" s="8" t="s">
        <v>3656</v>
      </c>
      <c r="S38" s="8" t="s">
        <v>3657</v>
      </c>
      <c r="T38" s="8" t="s">
        <v>3179</v>
      </c>
      <c r="U38" s="8" t="s">
        <v>3658</v>
      </c>
      <c r="V38" s="8" t="s">
        <v>3152</v>
      </c>
      <c r="W38" s="8" t="s">
        <v>3659</v>
      </c>
      <c r="X38" s="8" t="s">
        <v>3660</v>
      </c>
      <c r="Y38" s="8" t="s">
        <v>3091</v>
      </c>
      <c r="Z38" s="8" t="s">
        <v>3661</v>
      </c>
      <c r="AA38" s="8" t="s">
        <v>3662</v>
      </c>
      <c r="AB38" s="8" t="s">
        <v>3152</v>
      </c>
      <c r="AC38" s="22" t="s">
        <v>3663</v>
      </c>
      <c r="AD38" s="22" t="s">
        <v>489</v>
      </c>
    </row>
    <row r="39" spans="1:39" s="1" customFormat="1" ht="160.5" customHeight="1">
      <c r="A39" s="8" t="s">
        <v>3664</v>
      </c>
      <c r="B39" s="8" t="s">
        <v>3665</v>
      </c>
      <c r="C39" s="8" t="s">
        <v>3666</v>
      </c>
      <c r="D39" s="8" t="s">
        <v>3667</v>
      </c>
      <c r="E39" s="8" t="s">
        <v>3668</v>
      </c>
      <c r="F39" s="8">
        <v>2030</v>
      </c>
      <c r="G39" s="8" t="s">
        <v>3669</v>
      </c>
      <c r="H39" s="11" t="s">
        <v>2981</v>
      </c>
      <c r="I39" s="11" t="s">
        <v>3091</v>
      </c>
      <c r="J39" s="11" t="s">
        <v>2981</v>
      </c>
      <c r="K39" s="11" t="s">
        <v>2981</v>
      </c>
      <c r="L39" s="11" t="s">
        <v>3091</v>
      </c>
      <c r="M39" s="11" t="s">
        <v>3091</v>
      </c>
      <c r="N39" s="11" t="s">
        <v>2981</v>
      </c>
      <c r="O39" s="8" t="s">
        <v>3091</v>
      </c>
      <c r="P39" s="8" t="s">
        <v>2981</v>
      </c>
      <c r="Q39" s="8" t="s">
        <v>3670</v>
      </c>
      <c r="R39" s="8" t="s">
        <v>3671</v>
      </c>
      <c r="S39" s="8" t="s">
        <v>3672</v>
      </c>
      <c r="T39" s="8" t="s">
        <v>167</v>
      </c>
      <c r="U39" s="8" t="s">
        <v>3673</v>
      </c>
      <c r="V39" s="8" t="s">
        <v>3091</v>
      </c>
      <c r="W39" s="8" t="s">
        <v>3674</v>
      </c>
      <c r="X39" s="8" t="s">
        <v>3675</v>
      </c>
      <c r="Y39" s="8" t="s">
        <v>3152</v>
      </c>
      <c r="Z39" s="8" t="s">
        <v>3676</v>
      </c>
      <c r="AA39" s="8" t="s">
        <v>3677</v>
      </c>
      <c r="AB39" s="8" t="s">
        <v>3678</v>
      </c>
      <c r="AC39" s="9" t="s">
        <v>3679</v>
      </c>
      <c r="AD39" s="9" t="s">
        <v>500</v>
      </c>
    </row>
    <row r="40" spans="1:39" s="1" customFormat="1" ht="124.5" customHeight="1">
      <c r="A40" s="11" t="s">
        <v>3680</v>
      </c>
      <c r="B40" s="11" t="s">
        <v>502</v>
      </c>
      <c r="C40" s="11" t="s">
        <v>3681</v>
      </c>
      <c r="D40" s="11" t="s">
        <v>504</v>
      </c>
      <c r="E40" s="11" t="s">
        <v>3682</v>
      </c>
      <c r="F40" s="11">
        <v>2050</v>
      </c>
      <c r="G40" s="11" t="s">
        <v>3683</v>
      </c>
      <c r="H40" s="12" t="s">
        <v>2981</v>
      </c>
      <c r="I40" s="12" t="s">
        <v>2981</v>
      </c>
      <c r="J40" s="12" t="s">
        <v>2981</v>
      </c>
      <c r="K40" s="11" t="s">
        <v>3091</v>
      </c>
      <c r="L40" s="11" t="s">
        <v>3091</v>
      </c>
      <c r="M40" s="11" t="s">
        <v>3091</v>
      </c>
      <c r="N40" s="8" t="s">
        <v>62</v>
      </c>
      <c r="O40" s="11" t="s">
        <v>3091</v>
      </c>
      <c r="P40" s="8" t="s">
        <v>62</v>
      </c>
      <c r="Q40" s="11" t="s">
        <v>3152</v>
      </c>
      <c r="R40" s="11" t="s">
        <v>3177</v>
      </c>
      <c r="S40" s="8" t="s">
        <v>3255</v>
      </c>
      <c r="T40" s="8" t="s">
        <v>3179</v>
      </c>
      <c r="U40" s="8" t="s">
        <v>3301</v>
      </c>
      <c r="V40" s="8" t="s">
        <v>3152</v>
      </c>
      <c r="W40" s="8" t="s">
        <v>3684</v>
      </c>
      <c r="X40" s="8" t="s">
        <v>3685</v>
      </c>
      <c r="Y40" s="8" t="s">
        <v>3686</v>
      </c>
      <c r="Z40" s="8" t="s">
        <v>3687</v>
      </c>
      <c r="AA40" s="8" t="s">
        <v>3688</v>
      </c>
      <c r="AB40" s="11" t="s">
        <v>3689</v>
      </c>
      <c r="AC40" s="9" t="s">
        <v>3690</v>
      </c>
      <c r="AD40" s="9" t="s">
        <v>511</v>
      </c>
    </row>
    <row r="41" spans="1:39" s="1" customFormat="1" ht="124.5" customHeight="1">
      <c r="A41" s="11" t="s">
        <v>3691</v>
      </c>
      <c r="B41" s="11" t="s">
        <v>3692</v>
      </c>
      <c r="C41" s="11" t="s">
        <v>3681</v>
      </c>
      <c r="D41" s="11" t="s">
        <v>3693</v>
      </c>
      <c r="E41" s="11" t="s">
        <v>3694</v>
      </c>
      <c r="F41" s="11">
        <v>2050</v>
      </c>
      <c r="G41" s="11" t="s">
        <v>3695</v>
      </c>
      <c r="H41" s="11" t="s">
        <v>3091</v>
      </c>
      <c r="I41" s="11" t="s">
        <v>2981</v>
      </c>
      <c r="J41" s="11" t="s">
        <v>3091</v>
      </c>
      <c r="K41" s="11" t="s">
        <v>3091</v>
      </c>
      <c r="L41" s="11" t="s">
        <v>3091</v>
      </c>
      <c r="M41" s="11" t="s">
        <v>3091</v>
      </c>
      <c r="N41" s="11" t="s">
        <v>3091</v>
      </c>
      <c r="O41" s="11" t="s">
        <v>3696</v>
      </c>
      <c r="P41" s="8" t="s">
        <v>3091</v>
      </c>
      <c r="Q41" s="11" t="s">
        <v>3697</v>
      </c>
      <c r="R41" s="11" t="s">
        <v>3698</v>
      </c>
      <c r="S41" s="8" t="s">
        <v>3699</v>
      </c>
      <c r="T41" s="8" t="s">
        <v>3619</v>
      </c>
      <c r="U41" s="8" t="s">
        <v>3700</v>
      </c>
      <c r="V41" s="8" t="s">
        <v>3701</v>
      </c>
      <c r="W41" s="8" t="s">
        <v>3702</v>
      </c>
      <c r="X41" s="8" t="s">
        <v>3703</v>
      </c>
      <c r="Y41" s="8" t="s">
        <v>3091</v>
      </c>
      <c r="Z41" s="8" t="s">
        <v>3704</v>
      </c>
      <c r="AA41" s="8" t="s">
        <v>3705</v>
      </c>
      <c r="AB41" s="11" t="s">
        <v>3706</v>
      </c>
      <c r="AC41" s="9" t="s">
        <v>3707</v>
      </c>
      <c r="AD41" s="9" t="s">
        <v>520</v>
      </c>
    </row>
    <row r="42" spans="1:39" s="1" customFormat="1" ht="124.5" customHeight="1">
      <c r="A42" s="11" t="s">
        <v>3708</v>
      </c>
      <c r="B42" s="11" t="s">
        <v>522</v>
      </c>
      <c r="C42" s="11" t="s">
        <v>2225</v>
      </c>
      <c r="D42" s="11" t="s">
        <v>3709</v>
      </c>
      <c r="E42" s="11" t="s">
        <v>3710</v>
      </c>
      <c r="F42" s="11">
        <v>2032</v>
      </c>
      <c r="G42" s="11" t="s">
        <v>3588</v>
      </c>
      <c r="H42" s="11" t="s">
        <v>2981</v>
      </c>
      <c r="I42" s="11" t="s">
        <v>2981</v>
      </c>
      <c r="J42" s="11" t="s">
        <v>2981</v>
      </c>
      <c r="K42" s="11" t="s">
        <v>3091</v>
      </c>
      <c r="L42" s="11" t="s">
        <v>3091</v>
      </c>
      <c r="M42" s="11" t="s">
        <v>3091</v>
      </c>
      <c r="N42" s="11" t="s">
        <v>2981</v>
      </c>
      <c r="O42" s="11" t="s">
        <v>2981</v>
      </c>
      <c r="P42" s="8" t="s">
        <v>3091</v>
      </c>
      <c r="Q42" s="11" t="s">
        <v>3711</v>
      </c>
      <c r="R42" s="11" t="s">
        <v>3177</v>
      </c>
      <c r="S42" s="8" t="s">
        <v>3712</v>
      </c>
      <c r="T42" s="8" t="s">
        <v>3148</v>
      </c>
      <c r="U42" s="8" t="s">
        <v>3194</v>
      </c>
      <c r="V42" s="8" t="s">
        <v>3091</v>
      </c>
      <c r="W42" s="8" t="s">
        <v>3713</v>
      </c>
      <c r="X42" s="8" t="s">
        <v>3714</v>
      </c>
      <c r="Y42" s="8" t="s">
        <v>3091</v>
      </c>
      <c r="Z42" s="8" t="s">
        <v>3715</v>
      </c>
      <c r="AA42" s="8" t="s">
        <v>3716</v>
      </c>
      <c r="AB42" s="11" t="s">
        <v>3717</v>
      </c>
      <c r="AC42" s="9" t="s">
        <v>530</v>
      </c>
      <c r="AD42" s="9" t="s">
        <v>531</v>
      </c>
    </row>
    <row r="43" spans="1:39" s="1" customFormat="1" ht="105" customHeight="1">
      <c r="A43" s="13" t="s">
        <v>3718</v>
      </c>
      <c r="B43" s="13" t="s">
        <v>3719</v>
      </c>
      <c r="C43" s="13" t="s">
        <v>2228</v>
      </c>
      <c r="D43" s="8" t="s">
        <v>3720</v>
      </c>
      <c r="E43" s="13" t="s">
        <v>3721</v>
      </c>
      <c r="F43" s="13">
        <v>2040</v>
      </c>
      <c r="G43" s="8" t="s">
        <v>3722</v>
      </c>
      <c r="H43" s="12" t="s">
        <v>2981</v>
      </c>
      <c r="I43" s="12" t="s">
        <v>2981</v>
      </c>
      <c r="J43" s="12" t="s">
        <v>2981</v>
      </c>
      <c r="K43" s="12" t="s">
        <v>2981</v>
      </c>
      <c r="L43" s="12" t="s">
        <v>2981</v>
      </c>
      <c r="M43" s="8" t="s">
        <v>3091</v>
      </c>
      <c r="N43" s="12" t="s">
        <v>2981</v>
      </c>
      <c r="O43" s="8" t="s">
        <v>3091</v>
      </c>
      <c r="P43" s="8" t="s">
        <v>62</v>
      </c>
      <c r="Q43" s="8" t="s">
        <v>3152</v>
      </c>
      <c r="R43" s="13" t="s">
        <v>3723</v>
      </c>
      <c r="S43" s="8" t="s">
        <v>3724</v>
      </c>
      <c r="T43" s="8" t="s">
        <v>3179</v>
      </c>
      <c r="U43" s="8" t="s">
        <v>3194</v>
      </c>
      <c r="V43" s="8" t="s">
        <v>3725</v>
      </c>
      <c r="W43" s="8" t="s">
        <v>3726</v>
      </c>
      <c r="X43" s="8" t="s">
        <v>3727</v>
      </c>
      <c r="Y43" s="8" t="s">
        <v>3152</v>
      </c>
      <c r="Z43" s="8" t="s">
        <v>3728</v>
      </c>
      <c r="AA43" s="8" t="s">
        <v>3729</v>
      </c>
      <c r="AB43" s="8" t="s">
        <v>3730</v>
      </c>
      <c r="AC43" s="9" t="s">
        <v>3731</v>
      </c>
      <c r="AD43" s="9" t="s">
        <v>3732</v>
      </c>
    </row>
    <row r="44" spans="1:39" s="1" customFormat="1" ht="171.75" customHeight="1">
      <c r="A44" s="8" t="s">
        <v>3733</v>
      </c>
      <c r="B44" s="8" t="s">
        <v>381</v>
      </c>
      <c r="C44" s="13" t="s">
        <v>2228</v>
      </c>
      <c r="D44" s="8" t="s">
        <v>3734</v>
      </c>
      <c r="E44" s="8" t="s">
        <v>3735</v>
      </c>
      <c r="F44" s="8">
        <v>2040</v>
      </c>
      <c r="G44" s="8" t="s">
        <v>3736</v>
      </c>
      <c r="H44" s="12" t="s">
        <v>2981</v>
      </c>
      <c r="I44" s="12" t="s">
        <v>2981</v>
      </c>
      <c r="J44" s="12" t="s">
        <v>2981</v>
      </c>
      <c r="K44" s="12" t="s">
        <v>2981</v>
      </c>
      <c r="L44" s="12" t="s">
        <v>2981</v>
      </c>
      <c r="M44" s="8" t="s">
        <v>62</v>
      </c>
      <c r="N44" s="12" t="s">
        <v>2981</v>
      </c>
      <c r="O44" s="8" t="s">
        <v>3091</v>
      </c>
      <c r="P44" s="8" t="s">
        <v>2981</v>
      </c>
      <c r="Q44" s="8" t="s">
        <v>3152</v>
      </c>
      <c r="R44" s="8" t="s">
        <v>3224</v>
      </c>
      <c r="S44" s="8" t="s">
        <v>3737</v>
      </c>
      <c r="T44" s="8" t="s">
        <v>3179</v>
      </c>
      <c r="U44" s="8" t="s">
        <v>3738</v>
      </c>
      <c r="V44" s="8" t="s">
        <v>3152</v>
      </c>
      <c r="W44" s="8" t="s">
        <v>3739</v>
      </c>
      <c r="X44" s="8" t="s">
        <v>3740</v>
      </c>
      <c r="Y44" s="8" t="s">
        <v>3152</v>
      </c>
      <c r="Z44" s="8" t="s">
        <v>3741</v>
      </c>
      <c r="AA44" s="8" t="s">
        <v>3742</v>
      </c>
      <c r="AB44" s="8" t="s">
        <v>3743</v>
      </c>
      <c r="AC44" s="9" t="s">
        <v>3744</v>
      </c>
      <c r="AD44" s="9" t="s">
        <v>549</v>
      </c>
    </row>
    <row r="45" spans="1:39" s="1" customFormat="1" ht="171.75" customHeight="1">
      <c r="A45" s="8" t="s">
        <v>3745</v>
      </c>
      <c r="B45" s="8" t="s">
        <v>551</v>
      </c>
      <c r="C45" s="8" t="s">
        <v>2228</v>
      </c>
      <c r="D45" s="8" t="s">
        <v>3746</v>
      </c>
      <c r="E45" s="8" t="s">
        <v>3747</v>
      </c>
      <c r="F45" s="8">
        <v>2060</v>
      </c>
      <c r="G45" s="8" t="s">
        <v>3748</v>
      </c>
      <c r="H45" s="12" t="s">
        <v>2981</v>
      </c>
      <c r="I45" s="12" t="s">
        <v>2981</v>
      </c>
      <c r="J45" s="12" t="s">
        <v>2981</v>
      </c>
      <c r="K45" s="11" t="s">
        <v>3091</v>
      </c>
      <c r="L45" s="11" t="s">
        <v>2981</v>
      </c>
      <c r="M45" s="8" t="s">
        <v>3091</v>
      </c>
      <c r="N45" s="11" t="s">
        <v>2981</v>
      </c>
      <c r="O45" s="8" t="s">
        <v>3091</v>
      </c>
      <c r="P45" s="8" t="s">
        <v>2981</v>
      </c>
      <c r="Q45" s="8" t="s">
        <v>3749</v>
      </c>
      <c r="R45" s="8" t="s">
        <v>3177</v>
      </c>
      <c r="S45" s="8" t="s">
        <v>3750</v>
      </c>
      <c r="T45" s="8" t="s">
        <v>3179</v>
      </c>
      <c r="U45" s="8" t="s">
        <v>3751</v>
      </c>
      <c r="V45" s="8" t="s">
        <v>3752</v>
      </c>
      <c r="W45" s="8" t="s">
        <v>3753</v>
      </c>
      <c r="X45" s="8" t="s">
        <v>3754</v>
      </c>
      <c r="Y45" s="8" t="s">
        <v>3152</v>
      </c>
      <c r="Z45" s="8" t="s">
        <v>3755</v>
      </c>
      <c r="AA45" s="8" t="s">
        <v>3756</v>
      </c>
      <c r="AB45" s="8" t="s">
        <v>3757</v>
      </c>
      <c r="AC45" s="9" t="s">
        <v>3758</v>
      </c>
      <c r="AD45" s="9" t="s">
        <v>560</v>
      </c>
    </row>
    <row r="46" spans="1:39" s="1" customFormat="1" ht="171.75" customHeight="1">
      <c r="A46" s="8" t="s">
        <v>3759</v>
      </c>
      <c r="B46" s="8" t="s">
        <v>3760</v>
      </c>
      <c r="C46" s="8" t="s">
        <v>2228</v>
      </c>
      <c r="D46" s="8" t="s">
        <v>3761</v>
      </c>
      <c r="E46" s="8" t="s">
        <v>3143</v>
      </c>
      <c r="F46" s="8">
        <v>2050</v>
      </c>
      <c r="G46" s="8" t="s">
        <v>3762</v>
      </c>
      <c r="H46" s="12" t="s">
        <v>2981</v>
      </c>
      <c r="I46" s="12" t="s">
        <v>2981</v>
      </c>
      <c r="J46" s="12" t="s">
        <v>2981</v>
      </c>
      <c r="K46" s="12" t="s">
        <v>2981</v>
      </c>
      <c r="L46" s="12" t="s">
        <v>2981</v>
      </c>
      <c r="M46" s="8" t="s">
        <v>3091</v>
      </c>
      <c r="N46" s="11" t="s">
        <v>2981</v>
      </c>
      <c r="O46" s="8" t="s">
        <v>3091</v>
      </c>
      <c r="P46" s="8" t="s">
        <v>2981</v>
      </c>
      <c r="Q46" s="8" t="s">
        <v>3763</v>
      </c>
      <c r="R46" s="8" t="s">
        <v>3764</v>
      </c>
      <c r="S46" s="8" t="s">
        <v>3765</v>
      </c>
      <c r="T46" s="8" t="s">
        <v>3241</v>
      </c>
      <c r="U46" s="8" t="s">
        <v>3301</v>
      </c>
      <c r="V46" s="8" t="s">
        <v>2981</v>
      </c>
      <c r="W46" s="8" t="s">
        <v>3766</v>
      </c>
      <c r="X46" s="8" t="s">
        <v>3767</v>
      </c>
      <c r="Y46" s="8" t="s">
        <v>3152</v>
      </c>
      <c r="Z46" s="8" t="s">
        <v>3768</v>
      </c>
      <c r="AA46" s="8" t="s">
        <v>3769</v>
      </c>
      <c r="AB46" s="8" t="s">
        <v>3770</v>
      </c>
      <c r="AC46" s="9" t="s">
        <v>3771</v>
      </c>
      <c r="AD46" s="9" t="s">
        <v>569</v>
      </c>
    </row>
    <row r="47" spans="1:39" s="1" customFormat="1" ht="105" customHeight="1">
      <c r="A47" s="8" t="s">
        <v>3772</v>
      </c>
      <c r="B47" s="8" t="s">
        <v>571</v>
      </c>
      <c r="C47" s="8" t="s">
        <v>3773</v>
      </c>
      <c r="D47" s="8" t="s">
        <v>573</v>
      </c>
      <c r="E47" s="8" t="s">
        <v>3774</v>
      </c>
      <c r="F47" s="8">
        <v>2040</v>
      </c>
      <c r="G47" s="8" t="s">
        <v>3775</v>
      </c>
      <c r="H47" s="11" t="s">
        <v>3091</v>
      </c>
      <c r="I47" s="12" t="s">
        <v>2981</v>
      </c>
      <c r="J47" s="11" t="s">
        <v>3091</v>
      </c>
      <c r="K47" s="11" t="s">
        <v>2981</v>
      </c>
      <c r="L47" s="11" t="s">
        <v>3091</v>
      </c>
      <c r="M47" s="11" t="s">
        <v>3091</v>
      </c>
      <c r="N47" s="11" t="s">
        <v>3091</v>
      </c>
      <c r="O47" s="11" t="s">
        <v>3091</v>
      </c>
      <c r="P47" s="11" t="s">
        <v>3091</v>
      </c>
      <c r="Q47" s="8" t="s">
        <v>3776</v>
      </c>
      <c r="R47" s="8" t="s">
        <v>3777</v>
      </c>
      <c r="S47" s="8" t="s">
        <v>3255</v>
      </c>
      <c r="T47" s="8" t="s">
        <v>3179</v>
      </c>
      <c r="U47" s="8" t="s">
        <v>3301</v>
      </c>
      <c r="V47" s="8" t="s">
        <v>3152</v>
      </c>
      <c r="W47" s="8" t="s">
        <v>3778</v>
      </c>
      <c r="X47" s="8" t="s">
        <v>3779</v>
      </c>
      <c r="Y47" s="8" t="s">
        <v>3152</v>
      </c>
      <c r="Z47" s="8" t="s">
        <v>3780</v>
      </c>
      <c r="AA47" s="8" t="s">
        <v>3781</v>
      </c>
      <c r="AB47" s="8" t="s">
        <v>3782</v>
      </c>
      <c r="AC47" s="9" t="s">
        <v>3783</v>
      </c>
      <c r="AD47" s="9" t="s">
        <v>580</v>
      </c>
      <c r="AM47" s="1" t="s">
        <v>3784</v>
      </c>
    </row>
    <row r="48" spans="1:39" s="1" customFormat="1" ht="105" customHeight="1">
      <c r="A48" s="8" t="s">
        <v>3785</v>
      </c>
      <c r="B48" s="8" t="s">
        <v>582</v>
      </c>
      <c r="C48" s="8" t="s">
        <v>3786</v>
      </c>
      <c r="D48" s="8" t="s">
        <v>585</v>
      </c>
      <c r="E48" s="8" t="s">
        <v>3787</v>
      </c>
      <c r="F48" s="8">
        <v>2030</v>
      </c>
      <c r="G48" s="8" t="s">
        <v>3788</v>
      </c>
      <c r="H48" s="12" t="s">
        <v>2981</v>
      </c>
      <c r="I48" s="12" t="s">
        <v>2981</v>
      </c>
      <c r="J48" s="11" t="s">
        <v>3091</v>
      </c>
      <c r="K48" s="11" t="s">
        <v>3091</v>
      </c>
      <c r="L48" s="11" t="s">
        <v>3091</v>
      </c>
      <c r="M48" s="11" t="s">
        <v>3091</v>
      </c>
      <c r="N48" s="11" t="s">
        <v>3091</v>
      </c>
      <c r="O48" s="11" t="s">
        <v>3091</v>
      </c>
      <c r="P48" s="11" t="s">
        <v>3091</v>
      </c>
      <c r="Q48" s="8" t="s">
        <v>3345</v>
      </c>
      <c r="R48" s="8" t="s">
        <v>3789</v>
      </c>
      <c r="S48" s="8" t="s">
        <v>3255</v>
      </c>
      <c r="T48" s="8" t="s">
        <v>3148</v>
      </c>
      <c r="U48" s="8" t="s">
        <v>3301</v>
      </c>
      <c r="V48" s="8" t="s">
        <v>3152</v>
      </c>
      <c r="W48" s="8" t="s">
        <v>3790</v>
      </c>
      <c r="X48" s="8" t="s">
        <v>3791</v>
      </c>
      <c r="Y48" s="8" t="s">
        <v>3152</v>
      </c>
      <c r="Z48" s="8" t="s">
        <v>3792</v>
      </c>
      <c r="AA48" s="8" t="s">
        <v>3793</v>
      </c>
      <c r="AB48" s="8" t="s">
        <v>3794</v>
      </c>
      <c r="AC48" s="9" t="s">
        <v>3795</v>
      </c>
      <c r="AD48" s="9" t="s">
        <v>590</v>
      </c>
    </row>
    <row r="49" spans="1:30" s="1" customFormat="1" ht="174" customHeight="1">
      <c r="A49" s="8" t="s">
        <v>3796</v>
      </c>
      <c r="B49" s="8" t="s">
        <v>3797</v>
      </c>
      <c r="C49" s="8" t="s">
        <v>3798</v>
      </c>
      <c r="D49" s="8" t="s">
        <v>3799</v>
      </c>
      <c r="E49" s="8" t="s">
        <v>3800</v>
      </c>
      <c r="F49" s="8">
        <v>2040</v>
      </c>
      <c r="G49" s="8" t="s">
        <v>3801</v>
      </c>
      <c r="H49" s="11" t="s">
        <v>3802</v>
      </c>
      <c r="I49" s="11" t="s">
        <v>2981</v>
      </c>
      <c r="J49" s="11" t="s">
        <v>2981</v>
      </c>
      <c r="K49" s="11" t="s">
        <v>3803</v>
      </c>
      <c r="L49" s="11" t="s">
        <v>3804</v>
      </c>
      <c r="M49" s="11" t="s">
        <v>2981</v>
      </c>
      <c r="N49" s="11" t="s">
        <v>3805</v>
      </c>
      <c r="O49" s="11" t="s">
        <v>3806</v>
      </c>
      <c r="P49" s="11" t="s">
        <v>3807</v>
      </c>
      <c r="Q49" s="8" t="s">
        <v>3808</v>
      </c>
      <c r="R49" s="8" t="s">
        <v>3809</v>
      </c>
      <c r="S49" s="8" t="s">
        <v>3810</v>
      </c>
      <c r="T49" s="8" t="s">
        <v>3241</v>
      </c>
      <c r="U49" s="8" t="s">
        <v>3152</v>
      </c>
      <c r="V49" s="8" t="s">
        <v>3811</v>
      </c>
      <c r="W49" s="8" t="s">
        <v>3812</v>
      </c>
      <c r="X49" s="8" t="s">
        <v>3813</v>
      </c>
      <c r="Y49" s="8" t="s">
        <v>3152</v>
      </c>
      <c r="Z49" s="8" t="s">
        <v>3814</v>
      </c>
      <c r="AA49" s="8" t="s">
        <v>3815</v>
      </c>
      <c r="AB49" s="8" t="s">
        <v>3816</v>
      </c>
      <c r="AC49" s="9" t="s">
        <v>3817</v>
      </c>
      <c r="AD49" s="9" t="s">
        <v>3818</v>
      </c>
    </row>
    <row r="50" spans="1:30" s="1" customFormat="1" ht="95.25" customHeight="1">
      <c r="A50" s="8" t="s">
        <v>3819</v>
      </c>
      <c r="B50" s="8" t="s">
        <v>3820</v>
      </c>
      <c r="C50" s="8" t="s">
        <v>3821</v>
      </c>
      <c r="D50" s="8" t="s">
        <v>3822</v>
      </c>
      <c r="E50" s="8" t="s">
        <v>3264</v>
      </c>
      <c r="F50" s="8">
        <v>2040</v>
      </c>
      <c r="G50" s="8" t="s">
        <v>3823</v>
      </c>
      <c r="H50" s="11" t="s">
        <v>2981</v>
      </c>
      <c r="I50" s="11" t="s">
        <v>2981</v>
      </c>
      <c r="J50" s="11" t="s">
        <v>2981</v>
      </c>
      <c r="K50" s="11" t="s">
        <v>2981</v>
      </c>
      <c r="L50" s="11" t="s">
        <v>3091</v>
      </c>
      <c r="M50" s="11" t="s">
        <v>2981</v>
      </c>
      <c r="N50" s="11" t="s">
        <v>2981</v>
      </c>
      <c r="O50" s="11" t="s">
        <v>3091</v>
      </c>
      <c r="P50" s="11" t="s">
        <v>3824</v>
      </c>
      <c r="Q50" s="8" t="s">
        <v>3152</v>
      </c>
      <c r="R50" s="8" t="s">
        <v>3825</v>
      </c>
      <c r="S50" s="8" t="s">
        <v>3255</v>
      </c>
      <c r="T50" s="8" t="s">
        <v>3179</v>
      </c>
      <c r="U50" s="8" t="s">
        <v>3301</v>
      </c>
      <c r="V50" s="8" t="s">
        <v>3152</v>
      </c>
      <c r="W50" s="8" t="s">
        <v>3826</v>
      </c>
      <c r="X50" s="8" t="s">
        <v>3827</v>
      </c>
      <c r="Y50" s="8" t="s">
        <v>3152</v>
      </c>
      <c r="Z50" s="8" t="s">
        <v>3828</v>
      </c>
      <c r="AA50" s="8" t="s">
        <v>3829</v>
      </c>
      <c r="AB50" s="8" t="s">
        <v>3830</v>
      </c>
      <c r="AC50" s="9" t="s">
        <v>3831</v>
      </c>
      <c r="AD50" s="9" t="s">
        <v>3832</v>
      </c>
    </row>
    <row r="51" spans="1:30" s="1" customFormat="1" ht="171.75" customHeight="1">
      <c r="A51" s="8" t="s">
        <v>3833</v>
      </c>
      <c r="B51" s="8" t="s">
        <v>3834</v>
      </c>
      <c r="C51" s="8" t="s">
        <v>2229</v>
      </c>
      <c r="D51" s="8" t="s">
        <v>3835</v>
      </c>
      <c r="E51" s="8" t="s">
        <v>3836</v>
      </c>
      <c r="F51" s="8"/>
      <c r="G51" s="8" t="s">
        <v>3837</v>
      </c>
      <c r="H51" s="11" t="s">
        <v>2981</v>
      </c>
      <c r="I51" s="11" t="s">
        <v>2981</v>
      </c>
      <c r="J51" s="11" t="s">
        <v>2981</v>
      </c>
      <c r="K51" s="11" t="s">
        <v>2981</v>
      </c>
      <c r="L51" s="11" t="s">
        <v>3091</v>
      </c>
      <c r="M51" s="11" t="s">
        <v>2981</v>
      </c>
      <c r="N51" s="11" t="s">
        <v>3091</v>
      </c>
      <c r="O51" s="11" t="s">
        <v>3091</v>
      </c>
      <c r="P51" s="11" t="s">
        <v>3091</v>
      </c>
      <c r="Q51" s="8" t="s">
        <v>3838</v>
      </c>
      <c r="R51" s="8" t="s">
        <v>3839</v>
      </c>
      <c r="S51" s="8" t="s">
        <v>3840</v>
      </c>
      <c r="T51" s="8" t="s">
        <v>3179</v>
      </c>
      <c r="U51" s="8" t="s">
        <v>3301</v>
      </c>
      <c r="V51" s="8" t="s">
        <v>3091</v>
      </c>
      <c r="W51" s="8" t="s">
        <v>3841</v>
      </c>
      <c r="X51" s="8" t="s">
        <v>3842</v>
      </c>
      <c r="Y51" s="8" t="s">
        <v>3843</v>
      </c>
      <c r="Z51" s="8" t="s">
        <v>3844</v>
      </c>
      <c r="AA51" s="8" t="s">
        <v>3845</v>
      </c>
      <c r="AB51" s="8" t="s">
        <v>3846</v>
      </c>
      <c r="AC51" s="9" t="s">
        <v>3847</v>
      </c>
      <c r="AD51" s="9" t="s">
        <v>599</v>
      </c>
    </row>
    <row r="52" spans="1:30" s="1" customFormat="1" ht="171.75" customHeight="1">
      <c r="A52" s="8" t="s">
        <v>3848</v>
      </c>
      <c r="B52" s="8" t="s">
        <v>3849</v>
      </c>
      <c r="C52" s="8" t="s">
        <v>3850</v>
      </c>
      <c r="D52" s="8" t="s">
        <v>3851</v>
      </c>
      <c r="E52" s="8" t="s">
        <v>3852</v>
      </c>
      <c r="F52" s="8"/>
      <c r="G52" s="8" t="s">
        <v>3853</v>
      </c>
      <c r="H52" s="11" t="s">
        <v>2981</v>
      </c>
      <c r="I52" s="11" t="s">
        <v>3091</v>
      </c>
      <c r="J52" s="11" t="s">
        <v>3091</v>
      </c>
      <c r="K52" s="11" t="s">
        <v>3091</v>
      </c>
      <c r="L52" s="11" t="s">
        <v>2981</v>
      </c>
      <c r="M52" s="11" t="s">
        <v>3091</v>
      </c>
      <c r="N52" s="11" t="s">
        <v>2981</v>
      </c>
      <c r="O52" s="11" t="s">
        <v>3091</v>
      </c>
      <c r="P52" s="11" t="s">
        <v>2981</v>
      </c>
      <c r="Q52" s="8" t="s">
        <v>3854</v>
      </c>
      <c r="R52" s="8" t="s">
        <v>3839</v>
      </c>
      <c r="S52" s="8" t="s">
        <v>3855</v>
      </c>
      <c r="T52" s="8" t="s">
        <v>3619</v>
      </c>
      <c r="U52" s="8" t="s">
        <v>3152</v>
      </c>
      <c r="V52" s="8" t="s">
        <v>3091</v>
      </c>
      <c r="W52" s="8" t="s">
        <v>3856</v>
      </c>
      <c r="X52" s="8" t="s">
        <v>3857</v>
      </c>
      <c r="Y52" s="8" t="s">
        <v>3091</v>
      </c>
      <c r="Z52" s="8" t="s">
        <v>3858</v>
      </c>
      <c r="AA52" s="8" t="s">
        <v>3859</v>
      </c>
      <c r="AB52" s="8" t="s">
        <v>3860</v>
      </c>
      <c r="AC52" s="9" t="s">
        <v>3861</v>
      </c>
      <c r="AD52" s="9" t="s">
        <v>3862</v>
      </c>
    </row>
    <row r="53" spans="1:30" s="1" customFormat="1" ht="157.5" customHeight="1">
      <c r="A53" s="8" t="s">
        <v>3863</v>
      </c>
      <c r="B53" s="8" t="s">
        <v>601</v>
      </c>
      <c r="C53" s="13" t="s">
        <v>2235</v>
      </c>
      <c r="D53" s="8" t="s">
        <v>3864</v>
      </c>
      <c r="E53" s="13" t="s">
        <v>3329</v>
      </c>
      <c r="F53" s="13">
        <v>2050</v>
      </c>
      <c r="G53" s="8" t="s">
        <v>3865</v>
      </c>
      <c r="H53" s="12" t="s">
        <v>2981</v>
      </c>
      <c r="I53" s="12" t="s">
        <v>2981</v>
      </c>
      <c r="J53" s="12" t="s">
        <v>2981</v>
      </c>
      <c r="K53" s="12" t="s">
        <v>2981</v>
      </c>
      <c r="L53" s="12" t="s">
        <v>2981</v>
      </c>
      <c r="M53" s="11" t="s">
        <v>3091</v>
      </c>
      <c r="N53" s="8" t="s">
        <v>62</v>
      </c>
      <c r="O53" s="8" t="s">
        <v>62</v>
      </c>
      <c r="P53" s="8" t="s">
        <v>62</v>
      </c>
      <c r="Q53" s="8" t="s">
        <v>3866</v>
      </c>
      <c r="R53" s="8" t="s">
        <v>3867</v>
      </c>
      <c r="S53" s="8" t="s">
        <v>3868</v>
      </c>
      <c r="T53" s="8" t="s">
        <v>3241</v>
      </c>
      <c r="U53" s="8" t="s">
        <v>3301</v>
      </c>
      <c r="V53" s="8" t="s">
        <v>2981</v>
      </c>
      <c r="W53" s="8" t="s">
        <v>3869</v>
      </c>
      <c r="X53" s="8" t="s">
        <v>3827</v>
      </c>
      <c r="Y53" s="8" t="s">
        <v>3870</v>
      </c>
      <c r="Z53" s="8" t="s">
        <v>3871</v>
      </c>
      <c r="AA53" s="8" t="s">
        <v>3872</v>
      </c>
      <c r="AB53" s="8" t="s">
        <v>3873</v>
      </c>
      <c r="AC53" s="9" t="s">
        <v>3874</v>
      </c>
      <c r="AD53" s="9" t="s">
        <v>611</v>
      </c>
    </row>
    <row r="54" spans="1:30" s="1" customFormat="1" ht="157.5" customHeight="1">
      <c r="A54" s="8" t="s">
        <v>3875</v>
      </c>
      <c r="B54" s="8" t="s">
        <v>612</v>
      </c>
      <c r="C54" s="8" t="s">
        <v>2235</v>
      </c>
      <c r="D54" s="8" t="s">
        <v>3876</v>
      </c>
      <c r="E54" s="8" t="s">
        <v>3174</v>
      </c>
      <c r="F54" s="8">
        <v>2030</v>
      </c>
      <c r="G54" s="8" t="s">
        <v>3877</v>
      </c>
      <c r="H54" s="11" t="s">
        <v>3152</v>
      </c>
      <c r="I54" s="11" t="s">
        <v>3152</v>
      </c>
      <c r="J54" s="11" t="s">
        <v>3152</v>
      </c>
      <c r="K54" s="11" t="s">
        <v>3152</v>
      </c>
      <c r="L54" s="11" t="s">
        <v>3152</v>
      </c>
      <c r="M54" s="11" t="s">
        <v>3152</v>
      </c>
      <c r="N54" s="11" t="s">
        <v>3152</v>
      </c>
      <c r="O54" s="11" t="s">
        <v>3152</v>
      </c>
      <c r="P54" s="11" t="s">
        <v>3152</v>
      </c>
      <c r="Q54" s="8" t="s">
        <v>3152</v>
      </c>
      <c r="R54" s="8" t="s">
        <v>3878</v>
      </c>
      <c r="S54" s="8" t="s">
        <v>3879</v>
      </c>
      <c r="T54" s="8" t="s">
        <v>3880</v>
      </c>
      <c r="U54" s="8" t="s">
        <v>3700</v>
      </c>
      <c r="V54" s="8" t="s">
        <v>3881</v>
      </c>
      <c r="W54" s="8" t="s">
        <v>3882</v>
      </c>
      <c r="X54" s="8" t="s">
        <v>3827</v>
      </c>
      <c r="Y54" s="8" t="s">
        <v>3152</v>
      </c>
      <c r="Z54" s="8" t="s">
        <v>3152</v>
      </c>
      <c r="AA54" s="8" t="s">
        <v>3883</v>
      </c>
      <c r="AB54" s="8" t="s">
        <v>3884</v>
      </c>
      <c r="AC54" s="9" t="s">
        <v>3885</v>
      </c>
      <c r="AD54" s="9" t="s">
        <v>613</v>
      </c>
    </row>
    <row r="55" spans="1:30" s="1" customFormat="1" ht="157.5" customHeight="1">
      <c r="A55" s="8" t="s">
        <v>3886</v>
      </c>
      <c r="B55" s="8" t="s">
        <v>381</v>
      </c>
      <c r="C55" s="8" t="s">
        <v>3887</v>
      </c>
      <c r="D55" s="8" t="s">
        <v>3888</v>
      </c>
      <c r="E55" s="8" t="s">
        <v>3889</v>
      </c>
      <c r="F55" s="8">
        <v>2050</v>
      </c>
      <c r="G55" s="8" t="s">
        <v>3588</v>
      </c>
      <c r="H55" s="11" t="s">
        <v>3091</v>
      </c>
      <c r="I55" s="11" t="s">
        <v>3091</v>
      </c>
      <c r="J55" s="11" t="s">
        <v>3091</v>
      </c>
      <c r="K55" s="11" t="s">
        <v>3091</v>
      </c>
      <c r="L55" s="11" t="s">
        <v>3091</v>
      </c>
      <c r="M55" s="11" t="s">
        <v>3091</v>
      </c>
      <c r="N55" s="11" t="s">
        <v>3890</v>
      </c>
      <c r="O55" s="11" t="s">
        <v>3152</v>
      </c>
      <c r="P55" s="11" t="s">
        <v>3152</v>
      </c>
      <c r="Q55" s="8" t="s">
        <v>3152</v>
      </c>
      <c r="R55" s="8" t="s">
        <v>3891</v>
      </c>
      <c r="S55" s="8" t="s">
        <v>3892</v>
      </c>
      <c r="T55" s="8" t="s">
        <v>3880</v>
      </c>
      <c r="U55" s="8" t="s">
        <v>3700</v>
      </c>
      <c r="V55" s="8" t="s">
        <v>3893</v>
      </c>
      <c r="W55" s="8" t="s">
        <v>3894</v>
      </c>
      <c r="X55" s="8" t="s">
        <v>3895</v>
      </c>
      <c r="Y55" s="8" t="s">
        <v>3896</v>
      </c>
      <c r="Z55" s="8" t="s">
        <v>3152</v>
      </c>
      <c r="AA55" s="8" t="s">
        <v>3897</v>
      </c>
      <c r="AB55" s="8" t="s">
        <v>3898</v>
      </c>
      <c r="AC55" s="9" t="s">
        <v>3899</v>
      </c>
      <c r="AD55" s="9" t="s">
        <v>623</v>
      </c>
    </row>
    <row r="56" spans="1:30" s="1" customFormat="1" ht="157.5" customHeight="1">
      <c r="A56" s="8" t="s">
        <v>3900</v>
      </c>
      <c r="B56" s="8" t="s">
        <v>3901</v>
      </c>
      <c r="C56" s="8" t="s">
        <v>2236</v>
      </c>
      <c r="D56" s="8" t="s">
        <v>3902</v>
      </c>
      <c r="E56" s="8" t="s">
        <v>3903</v>
      </c>
      <c r="F56" s="8">
        <v>2037</v>
      </c>
      <c r="G56" s="8" t="s">
        <v>3904</v>
      </c>
      <c r="H56" s="12" t="s">
        <v>2981</v>
      </c>
      <c r="I56" s="12" t="s">
        <v>2981</v>
      </c>
      <c r="J56" s="11" t="s">
        <v>3091</v>
      </c>
      <c r="K56" s="11" t="s">
        <v>3091</v>
      </c>
      <c r="L56" s="11" t="s">
        <v>3091</v>
      </c>
      <c r="M56" s="11" t="s">
        <v>3091</v>
      </c>
      <c r="N56" s="8" t="s">
        <v>3400</v>
      </c>
      <c r="O56" s="8" t="s">
        <v>3091</v>
      </c>
      <c r="P56" s="8" t="s">
        <v>3091</v>
      </c>
      <c r="Q56" s="8" t="s">
        <v>3905</v>
      </c>
      <c r="R56" s="8" t="s">
        <v>3177</v>
      </c>
      <c r="S56" s="8" t="s">
        <v>3255</v>
      </c>
      <c r="T56" s="8" t="s">
        <v>3880</v>
      </c>
      <c r="U56" s="8" t="s">
        <v>3906</v>
      </c>
      <c r="V56" s="8" t="s">
        <v>3091</v>
      </c>
      <c r="W56" s="8" t="s">
        <v>3907</v>
      </c>
      <c r="X56" s="8" t="s">
        <v>3908</v>
      </c>
      <c r="Y56" s="8" t="s">
        <v>3152</v>
      </c>
      <c r="Z56" s="8" t="s">
        <v>3909</v>
      </c>
      <c r="AA56" s="8" t="s">
        <v>3910</v>
      </c>
      <c r="AB56" s="8" t="s">
        <v>3911</v>
      </c>
      <c r="AC56" s="9" t="s">
        <v>3912</v>
      </c>
      <c r="AD56" s="9" t="s">
        <v>635</v>
      </c>
    </row>
    <row r="57" spans="1:30" s="1" customFormat="1" ht="197.25" customHeight="1">
      <c r="A57" s="8" t="s">
        <v>3913</v>
      </c>
      <c r="B57" s="8" t="s">
        <v>289</v>
      </c>
      <c r="C57" s="8" t="s">
        <v>3914</v>
      </c>
      <c r="D57" s="8" t="s">
        <v>639</v>
      </c>
      <c r="E57" s="8" t="s">
        <v>3174</v>
      </c>
      <c r="F57" s="8">
        <v>2030</v>
      </c>
      <c r="G57" s="8" t="s">
        <v>3915</v>
      </c>
      <c r="H57" s="12" t="s">
        <v>2981</v>
      </c>
      <c r="I57" s="12" t="s">
        <v>2981</v>
      </c>
      <c r="J57" s="12" t="s">
        <v>2981</v>
      </c>
      <c r="K57" s="11" t="s">
        <v>3091</v>
      </c>
      <c r="L57" s="11" t="s">
        <v>3091</v>
      </c>
      <c r="M57" s="11" t="s">
        <v>3091</v>
      </c>
      <c r="N57" s="8" t="s">
        <v>3400</v>
      </c>
      <c r="O57" s="8" t="s">
        <v>3091</v>
      </c>
      <c r="P57" s="8" t="s">
        <v>3091</v>
      </c>
      <c r="Q57" s="8" t="s">
        <v>3916</v>
      </c>
      <c r="R57" s="8" t="s">
        <v>3361</v>
      </c>
      <c r="S57" s="8" t="s">
        <v>3917</v>
      </c>
      <c r="T57" s="8" t="s">
        <v>3918</v>
      </c>
      <c r="U57" s="8" t="s">
        <v>3194</v>
      </c>
      <c r="V57" s="8" t="s">
        <v>3091</v>
      </c>
      <c r="W57" s="8" t="s">
        <v>3919</v>
      </c>
      <c r="X57" s="8" t="s">
        <v>3920</v>
      </c>
      <c r="Y57" s="8" t="s">
        <v>3152</v>
      </c>
      <c r="Z57" s="8" t="s">
        <v>3921</v>
      </c>
      <c r="AA57" s="8" t="s">
        <v>3922</v>
      </c>
      <c r="AB57" s="8" t="s">
        <v>3923</v>
      </c>
      <c r="AC57" s="9" t="s">
        <v>3924</v>
      </c>
      <c r="AD57" s="9" t="s">
        <v>644</v>
      </c>
    </row>
    <row r="58" spans="1:30" s="1" customFormat="1" ht="227.25" customHeight="1">
      <c r="A58" s="8" t="s">
        <v>3925</v>
      </c>
      <c r="B58" s="8" t="s">
        <v>264</v>
      </c>
      <c r="C58" s="8" t="s">
        <v>3926</v>
      </c>
      <c r="D58" s="8" t="s">
        <v>3927</v>
      </c>
      <c r="E58" s="8" t="s">
        <v>3174</v>
      </c>
      <c r="F58" s="8">
        <v>2030</v>
      </c>
      <c r="G58" s="8" t="s">
        <v>3928</v>
      </c>
      <c r="H58" s="12" t="s">
        <v>2981</v>
      </c>
      <c r="I58" s="12" t="s">
        <v>2981</v>
      </c>
      <c r="J58" s="12" t="s">
        <v>2981</v>
      </c>
      <c r="K58" s="12" t="s">
        <v>2981</v>
      </c>
      <c r="L58" s="12" t="s">
        <v>2981</v>
      </c>
      <c r="M58" s="11" t="s">
        <v>62</v>
      </c>
      <c r="N58" s="8" t="s">
        <v>2981</v>
      </c>
      <c r="O58" s="8" t="s">
        <v>3091</v>
      </c>
      <c r="P58" s="8" t="s">
        <v>2981</v>
      </c>
      <c r="Q58" s="8" t="s">
        <v>3152</v>
      </c>
      <c r="R58" s="8" t="s">
        <v>3177</v>
      </c>
      <c r="S58" s="8" t="s">
        <v>3929</v>
      </c>
      <c r="T58" s="8" t="s">
        <v>3930</v>
      </c>
      <c r="U58" s="8" t="s">
        <v>3194</v>
      </c>
      <c r="V58" s="8" t="s">
        <v>3091</v>
      </c>
      <c r="W58" s="8" t="s">
        <v>3931</v>
      </c>
      <c r="X58" s="8" t="s">
        <v>3932</v>
      </c>
      <c r="Y58" s="8" t="s">
        <v>3933</v>
      </c>
      <c r="Z58" s="8" t="s">
        <v>3152</v>
      </c>
      <c r="AA58" s="8" t="s">
        <v>3934</v>
      </c>
      <c r="AB58" s="8" t="s">
        <v>3935</v>
      </c>
      <c r="AC58" s="9" t="s">
        <v>3936</v>
      </c>
      <c r="AD58" s="9" t="s">
        <v>3937</v>
      </c>
    </row>
    <row r="59" spans="1:30" s="1" customFormat="1" ht="146.5" customHeight="1">
      <c r="A59" s="8" t="s">
        <v>3938</v>
      </c>
      <c r="B59" s="8" t="s">
        <v>3939</v>
      </c>
      <c r="C59" s="8" t="s">
        <v>2238</v>
      </c>
      <c r="D59" s="8" t="s">
        <v>3940</v>
      </c>
      <c r="E59" s="8" t="s">
        <v>3941</v>
      </c>
      <c r="F59" s="8">
        <v>2040</v>
      </c>
      <c r="G59" s="8" t="s">
        <v>3942</v>
      </c>
      <c r="H59" s="12" t="s">
        <v>2981</v>
      </c>
      <c r="I59" s="12" t="s">
        <v>2981</v>
      </c>
      <c r="J59" s="12" t="s">
        <v>2981</v>
      </c>
      <c r="K59" s="12" t="s">
        <v>2981</v>
      </c>
      <c r="L59" s="11" t="s">
        <v>3091</v>
      </c>
      <c r="M59" s="11" t="s">
        <v>2981</v>
      </c>
      <c r="N59" s="11" t="s">
        <v>2981</v>
      </c>
      <c r="O59" s="8" t="s">
        <v>3091</v>
      </c>
      <c r="P59" s="8" t="s">
        <v>2981</v>
      </c>
      <c r="Q59" s="8" t="s">
        <v>3943</v>
      </c>
      <c r="R59" s="8" t="s">
        <v>3239</v>
      </c>
      <c r="S59" s="8" t="s">
        <v>3944</v>
      </c>
      <c r="T59" s="8" t="s">
        <v>3179</v>
      </c>
      <c r="U59" s="8" t="s">
        <v>3301</v>
      </c>
      <c r="V59" s="8" t="s">
        <v>3945</v>
      </c>
      <c r="W59" s="11" t="s">
        <v>3946</v>
      </c>
      <c r="X59" s="11" t="s">
        <v>3947</v>
      </c>
      <c r="Y59" s="8" t="s">
        <v>3152</v>
      </c>
      <c r="Z59" s="8" t="s">
        <v>3152</v>
      </c>
      <c r="AA59" s="8" t="s">
        <v>3948</v>
      </c>
      <c r="AB59" s="8" t="s">
        <v>3949</v>
      </c>
      <c r="AC59" s="9" t="s">
        <v>3950</v>
      </c>
      <c r="AD59" s="9" t="s">
        <v>654</v>
      </c>
    </row>
    <row r="60" spans="1:30" s="1" customFormat="1" ht="192.75" customHeight="1">
      <c r="A60" s="8" t="s">
        <v>3951</v>
      </c>
      <c r="B60" s="8" t="s">
        <v>3952</v>
      </c>
      <c r="C60" s="8" t="s">
        <v>2239</v>
      </c>
      <c r="D60" s="8" t="s">
        <v>657</v>
      </c>
      <c r="E60" s="8" t="s">
        <v>3953</v>
      </c>
      <c r="F60" s="8">
        <v>2050</v>
      </c>
      <c r="G60" s="8" t="s">
        <v>3954</v>
      </c>
      <c r="H60" s="12" t="s">
        <v>2981</v>
      </c>
      <c r="I60" s="12" t="s">
        <v>2981</v>
      </c>
      <c r="J60" s="12" t="s">
        <v>2981</v>
      </c>
      <c r="K60" s="11" t="s">
        <v>3091</v>
      </c>
      <c r="L60" s="11" t="s">
        <v>3091</v>
      </c>
      <c r="M60" s="11" t="s">
        <v>3091</v>
      </c>
      <c r="N60" s="11" t="s">
        <v>2981</v>
      </c>
      <c r="O60" s="8" t="s">
        <v>3091</v>
      </c>
      <c r="P60" s="8" t="s">
        <v>3091</v>
      </c>
      <c r="Q60" s="8" t="s">
        <v>3152</v>
      </c>
      <c r="R60" s="8" t="s">
        <v>3955</v>
      </c>
      <c r="S60" s="8" t="s">
        <v>3255</v>
      </c>
      <c r="T60" s="8" t="s">
        <v>3179</v>
      </c>
      <c r="U60" s="8" t="s">
        <v>3194</v>
      </c>
      <c r="V60" s="8" t="s">
        <v>3091</v>
      </c>
      <c r="W60" s="8" t="s">
        <v>3956</v>
      </c>
      <c r="X60" s="8" t="s">
        <v>3957</v>
      </c>
      <c r="Y60" s="8" t="s">
        <v>3958</v>
      </c>
      <c r="Z60" s="8" t="s">
        <v>3959</v>
      </c>
      <c r="AA60" s="8" t="s">
        <v>3960</v>
      </c>
      <c r="AB60" s="8" t="s">
        <v>3961</v>
      </c>
      <c r="AC60" s="9" t="s">
        <v>3962</v>
      </c>
      <c r="AD60" s="9" t="s">
        <v>665</v>
      </c>
    </row>
    <row r="61" spans="1:30" s="1" customFormat="1" ht="192.75" customHeight="1">
      <c r="A61" s="8" t="s">
        <v>3963</v>
      </c>
      <c r="B61" s="8" t="s">
        <v>667</v>
      </c>
      <c r="C61" s="8" t="s">
        <v>3964</v>
      </c>
      <c r="D61" s="8" t="s">
        <v>3965</v>
      </c>
      <c r="E61" s="8" t="s">
        <v>3836</v>
      </c>
      <c r="F61" s="8"/>
      <c r="G61" s="8" t="s">
        <v>3966</v>
      </c>
      <c r="H61" s="11" t="s">
        <v>2981</v>
      </c>
      <c r="I61" s="11" t="s">
        <v>3967</v>
      </c>
      <c r="J61" s="11" t="s">
        <v>2981</v>
      </c>
      <c r="K61" s="11" t="s">
        <v>2981</v>
      </c>
      <c r="L61" s="11" t="s">
        <v>3091</v>
      </c>
      <c r="M61" s="11" t="s">
        <v>3091</v>
      </c>
      <c r="N61" s="11" t="s">
        <v>3968</v>
      </c>
      <c r="O61" s="8" t="s">
        <v>3091</v>
      </c>
      <c r="P61" s="8" t="s">
        <v>3091</v>
      </c>
      <c r="Q61" s="8" t="s">
        <v>3969</v>
      </c>
      <c r="R61" s="8" t="s">
        <v>3177</v>
      </c>
      <c r="S61" s="8" t="s">
        <v>3970</v>
      </c>
      <c r="T61" s="8" t="s">
        <v>3619</v>
      </c>
      <c r="U61" s="8" t="s">
        <v>3971</v>
      </c>
      <c r="V61" s="8" t="s">
        <v>3972</v>
      </c>
      <c r="W61" s="8" t="s">
        <v>3973</v>
      </c>
      <c r="X61" s="8" t="s">
        <v>3974</v>
      </c>
      <c r="Y61" s="8" t="s">
        <v>2981</v>
      </c>
      <c r="Z61" s="8" t="s">
        <v>3975</v>
      </c>
      <c r="AA61" s="8" t="s">
        <v>3976</v>
      </c>
      <c r="AB61" s="8" t="s">
        <v>3977</v>
      </c>
      <c r="AC61" s="9" t="s">
        <v>3978</v>
      </c>
      <c r="AD61" s="9" t="s">
        <v>674</v>
      </c>
    </row>
    <row r="62" spans="1:30" s="1" customFormat="1" ht="192.75" customHeight="1">
      <c r="A62" s="8" t="s">
        <v>3979</v>
      </c>
      <c r="B62" s="8" t="s">
        <v>264</v>
      </c>
      <c r="C62" s="8" t="s">
        <v>2240</v>
      </c>
      <c r="D62" s="8" t="s">
        <v>3980</v>
      </c>
      <c r="E62" s="8" t="s">
        <v>3981</v>
      </c>
      <c r="F62" s="8">
        <v>2030</v>
      </c>
      <c r="G62" s="8" t="s">
        <v>3982</v>
      </c>
      <c r="H62" s="11" t="s">
        <v>2981</v>
      </c>
      <c r="I62" s="11" t="s">
        <v>2981</v>
      </c>
      <c r="J62" s="11" t="s">
        <v>2981</v>
      </c>
      <c r="K62" s="11" t="s">
        <v>3091</v>
      </c>
      <c r="L62" s="11" t="s">
        <v>3091</v>
      </c>
      <c r="M62" s="11" t="s">
        <v>3091</v>
      </c>
      <c r="N62" s="11" t="s">
        <v>3983</v>
      </c>
      <c r="O62" s="8" t="s">
        <v>3091</v>
      </c>
      <c r="P62" s="8" t="s">
        <v>3091</v>
      </c>
      <c r="Q62" s="8" t="s">
        <v>3984</v>
      </c>
      <c r="R62" s="8" t="s">
        <v>3985</v>
      </c>
      <c r="S62" s="8" t="s">
        <v>3986</v>
      </c>
      <c r="T62" s="8" t="s">
        <v>3619</v>
      </c>
      <c r="U62" s="8" t="s">
        <v>3194</v>
      </c>
      <c r="V62" s="8" t="s">
        <v>3987</v>
      </c>
      <c r="W62" s="8" t="s">
        <v>3988</v>
      </c>
      <c r="X62" s="8" t="s">
        <v>3989</v>
      </c>
      <c r="Y62" s="8" t="s">
        <v>3091</v>
      </c>
      <c r="Z62" s="8" t="s">
        <v>3990</v>
      </c>
      <c r="AA62" s="8" t="s">
        <v>3991</v>
      </c>
      <c r="AB62" s="8" t="s">
        <v>3992</v>
      </c>
      <c r="AC62" s="9" t="s">
        <v>3993</v>
      </c>
      <c r="AD62" s="9" t="s">
        <v>684</v>
      </c>
    </row>
    <row r="63" spans="1:30" s="1" customFormat="1" ht="219" customHeight="1">
      <c r="A63" s="8" t="s">
        <v>3994</v>
      </c>
      <c r="B63" s="8" t="s">
        <v>686</v>
      </c>
      <c r="C63" s="8" t="s">
        <v>2240</v>
      </c>
      <c r="D63" s="8" t="s">
        <v>3995</v>
      </c>
      <c r="E63" s="8" t="s">
        <v>3996</v>
      </c>
      <c r="F63" s="8">
        <v>2040</v>
      </c>
      <c r="G63" s="8" t="s">
        <v>3997</v>
      </c>
      <c r="H63" s="12" t="s">
        <v>2981</v>
      </c>
      <c r="I63" s="12" t="s">
        <v>2981</v>
      </c>
      <c r="J63" s="12" t="s">
        <v>2981</v>
      </c>
      <c r="K63" s="11" t="s">
        <v>2981</v>
      </c>
      <c r="L63" s="11" t="s">
        <v>3091</v>
      </c>
      <c r="M63" s="11" t="s">
        <v>3091</v>
      </c>
      <c r="N63" s="11" t="s">
        <v>2981</v>
      </c>
      <c r="O63" s="8" t="s">
        <v>3091</v>
      </c>
      <c r="P63" s="8" t="s">
        <v>3091</v>
      </c>
      <c r="Q63" s="8" t="s">
        <v>3998</v>
      </c>
      <c r="R63" s="8" t="s">
        <v>3999</v>
      </c>
      <c r="S63" s="8" t="s">
        <v>4000</v>
      </c>
      <c r="T63" s="8" t="s">
        <v>3179</v>
      </c>
      <c r="U63" s="8" t="s">
        <v>4001</v>
      </c>
      <c r="V63" s="8" t="s">
        <v>4002</v>
      </c>
      <c r="W63" s="8" t="s">
        <v>4003</v>
      </c>
      <c r="X63" s="8" t="s">
        <v>4004</v>
      </c>
      <c r="Y63" s="8" t="s">
        <v>3152</v>
      </c>
      <c r="Z63" s="8" t="s">
        <v>4005</v>
      </c>
      <c r="AA63" s="8" t="s">
        <v>4006</v>
      </c>
      <c r="AB63" s="8" t="s">
        <v>4007</v>
      </c>
      <c r="AC63" s="9" t="s">
        <v>4008</v>
      </c>
      <c r="AD63" s="9" t="s">
        <v>695</v>
      </c>
    </row>
    <row r="64" spans="1:30" s="1" customFormat="1" ht="224.25" customHeight="1">
      <c r="A64" s="8" t="s">
        <v>4009</v>
      </c>
      <c r="B64" s="8" t="s">
        <v>4010</v>
      </c>
      <c r="C64" s="8" t="s">
        <v>2241</v>
      </c>
      <c r="D64" s="8" t="s">
        <v>4011</v>
      </c>
      <c r="E64" s="8" t="s">
        <v>4012</v>
      </c>
      <c r="F64" s="8">
        <v>2040</v>
      </c>
      <c r="G64" s="8" t="s">
        <v>4013</v>
      </c>
      <c r="H64" s="12" t="s">
        <v>2981</v>
      </c>
      <c r="I64" s="12" t="s">
        <v>2981</v>
      </c>
      <c r="J64" s="12" t="s">
        <v>2981</v>
      </c>
      <c r="K64" s="11" t="s">
        <v>2981</v>
      </c>
      <c r="L64" s="11" t="s">
        <v>2981</v>
      </c>
      <c r="M64" s="11" t="s">
        <v>2981</v>
      </c>
      <c r="N64" s="11" t="s">
        <v>2981</v>
      </c>
      <c r="O64" s="8" t="s">
        <v>3091</v>
      </c>
      <c r="P64" s="8" t="s">
        <v>2981</v>
      </c>
      <c r="Q64" s="8" t="s">
        <v>4014</v>
      </c>
      <c r="R64" s="8" t="s">
        <v>4015</v>
      </c>
      <c r="S64" s="8" t="s">
        <v>4016</v>
      </c>
      <c r="T64" s="8" t="s">
        <v>3179</v>
      </c>
      <c r="U64" s="8" t="s">
        <v>3194</v>
      </c>
      <c r="V64" s="8" t="s">
        <v>4017</v>
      </c>
      <c r="W64" s="8" t="s">
        <v>4018</v>
      </c>
      <c r="X64" s="8" t="s">
        <v>4019</v>
      </c>
      <c r="Y64" s="8" t="s">
        <v>3152</v>
      </c>
      <c r="Z64" s="8" t="s">
        <v>4020</v>
      </c>
      <c r="AA64" s="8" t="s">
        <v>4021</v>
      </c>
      <c r="AB64" s="8" t="s">
        <v>4022</v>
      </c>
      <c r="AC64" s="9" t="s">
        <v>4023</v>
      </c>
      <c r="AD64" s="9" t="s">
        <v>4024</v>
      </c>
    </row>
    <row r="65" spans="1:31" s="1" customFormat="1" ht="141" customHeight="1">
      <c r="A65" s="8" t="s">
        <v>4025</v>
      </c>
      <c r="B65" s="8" t="s">
        <v>4026</v>
      </c>
      <c r="C65" s="8" t="s">
        <v>4027</v>
      </c>
      <c r="D65" s="8" t="s">
        <v>698</v>
      </c>
      <c r="E65" s="8" t="s">
        <v>4028</v>
      </c>
      <c r="F65" s="8">
        <v>2030</v>
      </c>
      <c r="G65" s="8" t="s">
        <v>4029</v>
      </c>
      <c r="H65" s="8" t="s">
        <v>2981</v>
      </c>
      <c r="I65" s="8" t="s">
        <v>2981</v>
      </c>
      <c r="J65" s="8" t="s">
        <v>2981</v>
      </c>
      <c r="K65" s="8" t="s">
        <v>2981</v>
      </c>
      <c r="L65" s="8" t="s">
        <v>3091</v>
      </c>
      <c r="M65" s="8" t="s">
        <v>3091</v>
      </c>
      <c r="N65" s="8" t="s">
        <v>2981</v>
      </c>
      <c r="O65" s="8" t="s">
        <v>3091</v>
      </c>
      <c r="P65" s="8" t="s">
        <v>2981</v>
      </c>
      <c r="Q65" s="8" t="s">
        <v>4030</v>
      </c>
      <c r="R65" s="8" t="s">
        <v>4031</v>
      </c>
      <c r="S65" s="8" t="s">
        <v>4032</v>
      </c>
      <c r="T65" s="8" t="s">
        <v>3241</v>
      </c>
      <c r="U65" s="8" t="s">
        <v>3194</v>
      </c>
      <c r="V65" s="8" t="s">
        <v>3091</v>
      </c>
      <c r="W65" s="8" t="s">
        <v>4033</v>
      </c>
      <c r="X65" s="8" t="s">
        <v>4034</v>
      </c>
      <c r="Y65" s="8" t="s">
        <v>3152</v>
      </c>
      <c r="Z65" s="8" t="s">
        <v>4035</v>
      </c>
      <c r="AA65" s="8" t="s">
        <v>4036</v>
      </c>
      <c r="AB65" s="8" t="s">
        <v>4037</v>
      </c>
      <c r="AC65" s="9" t="s">
        <v>4038</v>
      </c>
      <c r="AD65" s="9" t="s">
        <v>704</v>
      </c>
    </row>
    <row r="66" spans="1:31" s="1" customFormat="1" ht="168" customHeight="1">
      <c r="A66" s="13" t="s">
        <v>4039</v>
      </c>
      <c r="B66" s="13" t="s">
        <v>706</v>
      </c>
      <c r="C66" s="8" t="s">
        <v>4040</v>
      </c>
      <c r="D66" s="8" t="s">
        <v>4041</v>
      </c>
      <c r="E66" s="13" t="s">
        <v>4028</v>
      </c>
      <c r="F66" s="13">
        <v>2030</v>
      </c>
      <c r="G66" s="13" t="s">
        <v>4042</v>
      </c>
      <c r="H66" s="12" t="s">
        <v>2981</v>
      </c>
      <c r="I66" s="12" t="s">
        <v>2981</v>
      </c>
      <c r="J66" s="12" t="s">
        <v>2981</v>
      </c>
      <c r="K66" s="8" t="s">
        <v>3091</v>
      </c>
      <c r="L66" s="8" t="s">
        <v>3091</v>
      </c>
      <c r="M66" s="8" t="s">
        <v>3091</v>
      </c>
      <c r="N66" s="8" t="s">
        <v>2981</v>
      </c>
      <c r="O66" s="8" t="s">
        <v>3091</v>
      </c>
      <c r="P66" s="8" t="s">
        <v>3091</v>
      </c>
      <c r="Q66" s="8" t="s">
        <v>4043</v>
      </c>
      <c r="R66" s="8" t="s">
        <v>4044</v>
      </c>
      <c r="S66" s="8" t="s">
        <v>3152</v>
      </c>
      <c r="T66" s="8" t="s">
        <v>3148</v>
      </c>
      <c r="U66" s="8" t="s">
        <v>4045</v>
      </c>
      <c r="V66" s="8" t="s">
        <v>3091</v>
      </c>
      <c r="W66" s="8" t="s">
        <v>4046</v>
      </c>
      <c r="X66" s="8" t="s">
        <v>4047</v>
      </c>
      <c r="Y66" s="8" t="s">
        <v>3152</v>
      </c>
      <c r="Z66" s="8" t="s">
        <v>3152</v>
      </c>
      <c r="AA66" s="8" t="s">
        <v>4048</v>
      </c>
      <c r="AB66" s="8" t="s">
        <v>4049</v>
      </c>
      <c r="AC66" s="9" t="s">
        <v>4050</v>
      </c>
      <c r="AD66" s="9" t="s">
        <v>713</v>
      </c>
    </row>
    <row r="67" spans="1:31" s="1" customFormat="1" ht="168" customHeight="1">
      <c r="A67" s="8" t="s">
        <v>4051</v>
      </c>
      <c r="B67" s="8" t="s">
        <v>4052</v>
      </c>
      <c r="C67" s="8" t="s">
        <v>2242</v>
      </c>
      <c r="D67" s="8" t="s">
        <v>4053</v>
      </c>
      <c r="E67" s="8" t="s">
        <v>4054</v>
      </c>
      <c r="F67" s="8">
        <v>2030</v>
      </c>
      <c r="G67" s="8" t="s">
        <v>4055</v>
      </c>
      <c r="H67" s="11" t="s">
        <v>2981</v>
      </c>
      <c r="I67" s="11" t="s">
        <v>2981</v>
      </c>
      <c r="J67" s="11" t="s">
        <v>2981</v>
      </c>
      <c r="K67" s="8" t="s">
        <v>2981</v>
      </c>
      <c r="L67" s="8" t="s">
        <v>3091</v>
      </c>
      <c r="M67" s="8" t="s">
        <v>3091</v>
      </c>
      <c r="N67" s="8" t="s">
        <v>2981</v>
      </c>
      <c r="O67" s="8" t="s">
        <v>3091</v>
      </c>
      <c r="P67" s="8" t="s">
        <v>2981</v>
      </c>
      <c r="Q67" s="8" t="s">
        <v>4056</v>
      </c>
      <c r="R67" s="8" t="s">
        <v>3177</v>
      </c>
      <c r="S67" s="8" t="s">
        <v>4057</v>
      </c>
      <c r="T67" s="8" t="s">
        <v>3619</v>
      </c>
      <c r="U67" s="8" t="s">
        <v>3149</v>
      </c>
      <c r="V67" s="8" t="s">
        <v>4058</v>
      </c>
      <c r="W67" s="8" t="s">
        <v>4059</v>
      </c>
      <c r="X67" s="8" t="s">
        <v>4060</v>
      </c>
      <c r="Y67" s="8" t="s">
        <v>3091</v>
      </c>
      <c r="Z67" s="8" t="s">
        <v>4061</v>
      </c>
      <c r="AA67" s="8" t="s">
        <v>4062</v>
      </c>
      <c r="AB67" s="8" t="s">
        <v>4063</v>
      </c>
      <c r="AC67" s="9" t="s">
        <v>4064</v>
      </c>
      <c r="AD67" s="9" t="s">
        <v>725</v>
      </c>
    </row>
    <row r="68" spans="1:31" s="1" customFormat="1" ht="149.25" customHeight="1">
      <c r="A68" s="8" t="s">
        <v>4065</v>
      </c>
      <c r="B68" s="8" t="s">
        <v>727</v>
      </c>
      <c r="C68" s="8" t="s">
        <v>2242</v>
      </c>
      <c r="D68" s="8" t="s">
        <v>729</v>
      </c>
      <c r="E68" s="8" t="s">
        <v>4066</v>
      </c>
      <c r="F68" s="8">
        <v>2063</v>
      </c>
      <c r="G68" s="8" t="s">
        <v>4067</v>
      </c>
      <c r="H68" s="12" t="s">
        <v>2981</v>
      </c>
      <c r="I68" s="12" t="s">
        <v>2981</v>
      </c>
      <c r="J68" s="12" t="s">
        <v>2981</v>
      </c>
      <c r="K68" s="12" t="s">
        <v>2981</v>
      </c>
      <c r="L68" s="8" t="s">
        <v>3091</v>
      </c>
      <c r="M68" s="8" t="s">
        <v>2981</v>
      </c>
      <c r="N68" s="8" t="s">
        <v>2981</v>
      </c>
      <c r="O68" s="8" t="s">
        <v>3091</v>
      </c>
      <c r="P68" s="8" t="s">
        <v>2981</v>
      </c>
      <c r="Q68" s="8" t="s">
        <v>4068</v>
      </c>
      <c r="R68" s="8" t="s">
        <v>4069</v>
      </c>
      <c r="S68" s="8" t="s">
        <v>4070</v>
      </c>
      <c r="T68" s="8" t="s">
        <v>3619</v>
      </c>
      <c r="U68" s="8" t="s">
        <v>3301</v>
      </c>
      <c r="V68" s="8" t="s">
        <v>3091</v>
      </c>
      <c r="W68" s="8" t="s">
        <v>4071</v>
      </c>
      <c r="X68" s="8" t="s">
        <v>4072</v>
      </c>
      <c r="Y68" s="8" t="s">
        <v>3152</v>
      </c>
      <c r="Z68" s="8" t="s">
        <v>4073</v>
      </c>
      <c r="AA68" s="8" t="s">
        <v>732</v>
      </c>
      <c r="AB68" s="8" t="s">
        <v>4074</v>
      </c>
      <c r="AC68" s="9" t="s">
        <v>4075</v>
      </c>
      <c r="AD68" s="14" t="s">
        <v>734</v>
      </c>
    </row>
    <row r="69" spans="1:31">
      <c r="A69" s="3"/>
      <c r="B69" s="3"/>
      <c r="C69" s="3"/>
      <c r="D69" s="3"/>
      <c r="E69" s="3"/>
      <c r="F69" s="3"/>
      <c r="G69" s="3"/>
      <c r="H69" s="3"/>
      <c r="I69" s="3"/>
      <c r="J69" s="3"/>
      <c r="K69" s="3"/>
      <c r="L69" s="3"/>
      <c r="M69" s="3"/>
      <c r="N69" s="3"/>
      <c r="O69" s="3"/>
      <c r="P69" s="3"/>
      <c r="Q69" s="3"/>
      <c r="R69" s="3"/>
      <c r="AC69" s="3"/>
      <c r="AD69" s="3"/>
      <c r="AE69" s="3"/>
    </row>
  </sheetData>
  <dataValidations count="1">
    <dataValidation type="list" allowBlank="1" showInputMessage="1" showErrorMessage="1" sqref="I49:J49 H1:H1048576 I21:K21" xr:uid="{00000000-0002-0000-0000-000000000000}">
      <formula1>$H$2:$H$68</formula1>
    </dataValidation>
  </dataValidations>
  <hyperlinks>
    <hyperlink ref="AC53" r:id="rId1" xr:uid="{00000000-0004-0000-0000-000000000000}"/>
    <hyperlink ref="AC32" r:id="rId2" xr:uid="{00000000-0004-0000-0000-000001000000}"/>
    <hyperlink ref="AC25" r:id="rId3" xr:uid="{00000000-0004-0000-0000-000002000000}"/>
    <hyperlink ref="AC43" r:id="rId4" xr:uid="{00000000-0004-0000-0000-000003000000}"/>
    <hyperlink ref="AC66" r:id="rId5" xr:uid="{00000000-0004-0000-0000-000004000000}"/>
    <hyperlink ref="AC17" r:id="rId6" xr:uid="{00000000-0004-0000-0000-000005000000}"/>
    <hyperlink ref="AC31" r:id="rId7" xr:uid="{00000000-0004-0000-0000-000006000000}"/>
    <hyperlink ref="AC8" r:id="rId8" xr:uid="{00000000-0004-0000-0000-000007000000}"/>
    <hyperlink ref="AC40" r:id="rId9" xr:uid="{00000000-0004-0000-0000-000008000000}"/>
    <hyperlink ref="AC6" r:id="rId10" xr:uid="{00000000-0004-0000-0000-000009000000}"/>
    <hyperlink ref="AC7" r:id="rId11" xr:uid="{00000000-0004-0000-0000-00000A000000}"/>
    <hyperlink ref="AC10" r:id="rId12" xr:uid="{00000000-0004-0000-0000-00000B000000}"/>
    <hyperlink ref="AC65" r:id="rId13" xr:uid="{00000000-0004-0000-0000-00000C000000}"/>
    <hyperlink ref="AC4" r:id="rId14" xr:uid="{00000000-0004-0000-0000-00000D000000}"/>
    <hyperlink ref="AC5" r:id="rId15" xr:uid="{00000000-0004-0000-0000-00000E000000}"/>
    <hyperlink ref="AC36" r:id="rId16" xr:uid="{00000000-0004-0000-0000-00000F000000}"/>
    <hyperlink ref="AC48" r:id="rId17" xr:uid="{00000000-0004-0000-0000-000010000000}"/>
    <hyperlink ref="AC47" r:id="rId18" xr:uid="{00000000-0004-0000-0000-000011000000}"/>
    <hyperlink ref="AC19" r:id="rId19" xr:uid="{00000000-0004-0000-0000-000012000000}"/>
    <hyperlink ref="AC68" r:id="rId20" xr:uid="{00000000-0004-0000-0000-000013000000}"/>
    <hyperlink ref="AC27" r:id="rId21" xr:uid="{00000000-0004-0000-0000-000014000000}"/>
    <hyperlink ref="AC18" r:id="rId22" xr:uid="{00000000-0004-0000-0000-000015000000}"/>
    <hyperlink ref="AC59" r:id="rId23" xr:uid="{00000000-0004-0000-0000-000016000000}"/>
    <hyperlink ref="AC22" r:id="rId24" xr:uid="{00000000-0004-0000-0000-000017000000}"/>
    <hyperlink ref="AC14" r:id="rId25" xr:uid="{00000000-0004-0000-0000-000018000000}"/>
    <hyperlink ref="AC57" r:id="rId26" xr:uid="{00000000-0004-0000-0000-000019000000}"/>
    <hyperlink ref="AC2" r:id="rId27" xr:uid="{00000000-0004-0000-0000-00001A000000}"/>
    <hyperlink ref="AC3" r:id="rId28" xr:uid="{00000000-0004-0000-0000-00001B000000}"/>
    <hyperlink ref="AC28" r:id="rId29" xr:uid="{00000000-0004-0000-0000-00001C000000}"/>
    <hyperlink ref="AC30" r:id="rId30" xr:uid="{00000000-0004-0000-0000-00001D000000}"/>
    <hyperlink ref="AC60" r:id="rId31" xr:uid="{00000000-0004-0000-0000-00001E000000}"/>
    <hyperlink ref="AC63" r:id="rId32" xr:uid="{00000000-0004-0000-0000-00001F000000}"/>
    <hyperlink ref="AC23" r:id="rId33" location="fullTextFileContent" xr:uid="{00000000-0004-0000-0000-000020000000}"/>
    <hyperlink ref="AC11" r:id="rId34" xr:uid="{00000000-0004-0000-0000-000021000000}"/>
    <hyperlink ref="AC26" r:id="rId35" xr:uid="{00000000-0004-0000-0000-000022000000}"/>
    <hyperlink ref="AC44" r:id="rId36" xr:uid="{00000000-0004-0000-0000-000023000000}"/>
    <hyperlink ref="AC64" r:id="rId37" xr:uid="{00000000-0004-0000-0000-000024000000}"/>
    <hyperlink ref="AC50" r:id="rId38" xr:uid="{00000000-0004-0000-0000-000025000000}"/>
    <hyperlink ref="AC9" r:id="rId39" xr:uid="{00000000-0004-0000-0000-000026000000}"/>
    <hyperlink ref="AC45" r:id="rId40" xr:uid="{00000000-0004-0000-0000-000027000000}"/>
    <hyperlink ref="AC58" r:id="rId41" xr:uid="{00000000-0004-0000-0000-000028000000}"/>
    <hyperlink ref="AC33" r:id="rId42" xr:uid="{00000000-0004-0000-0000-000029000000}"/>
    <hyperlink ref="AC34" r:id="rId43" xr:uid="{00000000-0004-0000-0000-00002A000000}"/>
    <hyperlink ref="AC46" r:id="rId44" xr:uid="{00000000-0004-0000-0000-00002B000000}"/>
    <hyperlink ref="AC51" r:id="rId45" xr:uid="{00000000-0004-0000-0000-00002C000000}"/>
    <hyperlink ref="AC39" r:id="rId46" xr:uid="{00000000-0004-0000-0000-00002D000000}"/>
    <hyperlink ref="AC56" r:id="rId47" xr:uid="{00000000-0004-0000-0000-00002E000000}"/>
    <hyperlink ref="AC29" r:id="rId48" xr:uid="{00000000-0004-0000-0000-00002F000000}"/>
    <hyperlink ref="AC55" r:id="rId49" xr:uid="{00000000-0004-0000-0000-000030000000}"/>
    <hyperlink ref="AC54" r:id="rId50" xr:uid="{00000000-0004-0000-0000-000031000000}"/>
    <hyperlink ref="AC49" r:id="rId51" xr:uid="{00000000-0004-0000-0000-000032000000}"/>
    <hyperlink ref="AD49" r:id="rId52" display="https://www.linkedin.com/in/pablo-carvajal-9a761784/?originalSubdomain=uk" xr:uid="{00000000-0004-0000-0000-000033000000}"/>
    <hyperlink ref="AC62" r:id="rId53" xr:uid="{BDB391DF-321B-4CB0-A3F8-E3626AC13492}"/>
    <hyperlink ref="AD35" r:id="rId54" xr:uid="{3C60FDD0-3C5B-4EFB-9FAA-36B6B827A462}"/>
    <hyperlink ref="AC35" r:id="rId55" xr:uid="{21D2EAC6-0E7A-4C8B-8C2B-CE3C2C2D073F}"/>
    <hyperlink ref="AC12" r:id="rId56" xr:uid="{8823A3ED-26FA-4F60-8868-D9EF917085B3}"/>
    <hyperlink ref="AC37" r:id="rId57" xr:uid="{288651F7-1700-4484-AC6D-6150D18A2035}"/>
    <hyperlink ref="AC61" r:id="rId58" location="d1e156" xr:uid="{AF51F738-BF76-4A59-9743-1A2BDDF045F5}"/>
    <hyperlink ref="AD61" r:id="rId59" xr:uid="{3F1899AC-BBBD-4DDB-837C-427232963C38}"/>
    <hyperlink ref="AC41" r:id="rId60" xr:uid="{27DA9BCE-BD23-4ECB-ACF5-620A070AB221}"/>
    <hyperlink ref="AC13" r:id="rId61" xr:uid="{BA0A7F99-AA2B-44D3-9DF0-AA3A6C6D7654}"/>
    <hyperlink ref="AC52" r:id="rId62" xr:uid="{2F1262A0-B19A-45B7-B83F-D3F892C6FC9D}"/>
    <hyperlink ref="AD52" r:id="rId63" xr:uid="{66FA388E-0BC0-414D-B6E9-A7130C8C9AFB}"/>
    <hyperlink ref="AD4" r:id="rId64" xr:uid="{0BA4E5BD-34FD-4CA9-A225-3184B3E6D900}"/>
    <hyperlink ref="AC67" r:id="rId65" xr:uid="{27FE1CCA-8367-4E87-8710-36C5311CA068}"/>
    <hyperlink ref="AD67" r:id="rId66" xr:uid="{930B6C5C-6C56-4B2B-A2B4-6933BA68C162}"/>
    <hyperlink ref="AD42" r:id="rId67" xr:uid="{9AF529BC-1C4A-44CB-A338-8FB7E70C3683}"/>
    <hyperlink ref="AD16" r:id="rId68" xr:uid="{EC7F24C4-68AE-4ED0-9813-3AF4269CE323}"/>
    <hyperlink ref="AC42" r:id="rId69" xr:uid="{E29B3A87-CB6F-4D54-BA03-D69CCCF0946A}"/>
    <hyperlink ref="AD15" r:id="rId70" xr:uid="{8E197254-870B-4058-AE80-48FDBA8057C7}"/>
    <hyperlink ref="AC15" r:id="rId71" xr:uid="{76F9A1A5-3F61-49CD-AECA-E84566F727A6}"/>
    <hyperlink ref="AC20" r:id="rId72" xr:uid="{2B3AB423-A64E-4A4D-9E58-870ABA8F071B}"/>
    <hyperlink ref="AD3" r:id="rId73" xr:uid="{770F493A-C339-4549-96B5-0A0B0DBA0278}"/>
    <hyperlink ref="AD6" r:id="rId74" xr:uid="{8EEB88A3-010C-4997-A640-A18CE7399A42}"/>
    <hyperlink ref="AD7" r:id="rId75" xr:uid="{95AE49A4-8EE0-4B96-9362-6CC0D5479E43}"/>
    <hyperlink ref="AD9" r:id="rId76" xr:uid="{B23866C5-957A-4B5D-BA7F-55D8EBB7C3B9}"/>
    <hyperlink ref="AD11" r:id="rId77" xr:uid="{1E8A1EC4-5B85-4668-98F2-DC63DAD7558D}"/>
    <hyperlink ref="AD14" r:id="rId78" xr:uid="{183E48DF-8133-438A-97E4-3351200474E4}"/>
    <hyperlink ref="AD17" r:id="rId79" xr:uid="{0AF6B40A-44E4-429F-95B5-0CF053114395}"/>
    <hyperlink ref="AD18" r:id="rId80" xr:uid="{0461995B-8A77-43E3-B266-69CD2337B6E8}"/>
    <hyperlink ref="AD19" r:id="rId81" xr:uid="{642596DD-D56E-404D-BB58-523995230423}"/>
    <hyperlink ref="AD22" r:id="rId82" display="christoph.dallmann@tu-dresden.de, matthew.schmidt@tu-dresden.de" xr:uid="{E6B68FA7-2069-4C37-997C-55EADFEA82FC}"/>
    <hyperlink ref="AD25" r:id="rId83" xr:uid="{120416C9-D678-4DC6-AD2F-DB4F3AE8CBC6}"/>
    <hyperlink ref="AC24" r:id="rId84" xr:uid="{F8AF6DD4-97C7-47CB-86DE-321E0310E2F7}"/>
    <hyperlink ref="AD24" r:id="rId85" xr:uid="{B68A3E26-0582-4817-AE74-43A8DC54FD99}"/>
    <hyperlink ref="AC16" r:id="rId86" xr:uid="{38F37D2E-E5EF-464A-A24B-C6A6E4C79A1E}"/>
    <hyperlink ref="AD26" r:id="rId87" xr:uid="{B29E021D-E234-4207-8D22-CC417E8F7AE2}"/>
    <hyperlink ref="AD28" r:id="rId88" xr:uid="{A61F1244-575D-4BA3-9369-884153CABB70}"/>
    <hyperlink ref="AD29" r:id="rId89" xr:uid="{F93847DE-5E1C-4531-9437-DC13E3333A49}"/>
    <hyperlink ref="AD30" r:id="rId90" xr:uid="{BE1CAD73-7C0C-4992-8440-CBB1E84CDB14}"/>
    <hyperlink ref="AD31" r:id="rId91" xr:uid="{AA80429E-D20E-4A25-A12D-C9A845D5217F}"/>
    <hyperlink ref="AD32" r:id="rId92" xr:uid="{36A1473C-640E-48B8-9E7D-A00238CB7F68}"/>
    <hyperlink ref="AD33" r:id="rId93" xr:uid="{05B515E6-D980-4F86-8C3C-7AC01ECBEB27}"/>
    <hyperlink ref="AD34" r:id="rId94" xr:uid="{7E8FC9C4-A65C-4CEA-9EDA-884C27EA9322}"/>
    <hyperlink ref="AD36" r:id="rId95" xr:uid="{77A277A9-2400-42CD-A20C-866141EB7FED}"/>
    <hyperlink ref="AD37" r:id="rId96" xr:uid="{0A7213EB-DF7A-472F-893D-5EC375E702FA}"/>
    <hyperlink ref="AD39" r:id="rId97" xr:uid="{640317C1-A762-4EBD-8BF4-2EFC6344C8C1}"/>
    <hyperlink ref="AD40" r:id="rId98" xr:uid="{6E30002E-746B-4704-B526-938371E5B0B6}"/>
    <hyperlink ref="AD41" r:id="rId99" xr:uid="{7498862F-22B1-4E0C-B1A4-E72A9F8530A1}"/>
    <hyperlink ref="AD43" r:id="rId100" display="mercy.john@covenantuniversity.edu.ng" xr:uid="{D6C3E92C-3E63-4C82-9F32-96F099CA7D5F}"/>
    <hyperlink ref="AD44" r:id="rId101" xr:uid="{46751C51-574B-430B-991B-8650E6BC75DF}"/>
    <hyperlink ref="AD45" r:id="rId102" xr:uid="{451A4C3F-D050-4F89-A06F-CD6E407AEAF2}"/>
    <hyperlink ref="AD46" r:id="rId103" xr:uid="{B9364FB9-AA8C-452B-B5EE-B4CE5B71D451}"/>
    <hyperlink ref="AD47" r:id="rId104" xr:uid="{B75631BB-FB4C-4F79-B52E-2186D3FF1F7A}"/>
    <hyperlink ref="AD48" r:id="rId105" xr:uid="{3349F584-9D34-489A-B4C2-B84B58F1B6ED}"/>
    <hyperlink ref="AD50" r:id="rId106" display="praene@univ-reunion.fr" xr:uid="{0F6893B5-D111-4194-919E-D6023FDCCF42}"/>
    <hyperlink ref="AD51" r:id="rId107" xr:uid="{E4A6656A-6FBF-48B8-9415-EC2CED620630}"/>
    <hyperlink ref="AD53" r:id="rId108" xr:uid="{DDEBF37B-E65D-4D58-8649-48D88F12D31E}"/>
    <hyperlink ref="AD54" r:id="rId109" xr:uid="{1EA43D45-ADEC-409D-9F51-E5AA326765F7}"/>
    <hyperlink ref="AD55" r:id="rId110" xr:uid="{F220C70D-65D4-4BDD-8B76-1DD76BA7292F}"/>
    <hyperlink ref="AD56" r:id="rId111" xr:uid="{2726B32A-A5E4-47A8-8323-40E176DF5A0E}"/>
    <hyperlink ref="AD57" r:id="rId112" xr:uid="{5433B55A-F769-42AA-9BE7-4E1AC92831C6}"/>
    <hyperlink ref="AD2" r:id="rId113" display="francesco.dallalonga@tno.nlbob.vanderzwaan@tno.nl" xr:uid="{5CFBC5C1-EC94-4BCD-8C9B-F61903F6C6DD}"/>
    <hyperlink ref="AD5" r:id="rId114" display="m.mahmood-3@sms.ed.ac.ukmax.parzen@ed.ac.uk" xr:uid="{351F65D9-ECFF-4E03-B095-98CA5F9E847E}"/>
    <hyperlink ref="AD58" r:id="rId115" xr:uid="{8FF15FDB-609E-4E25-9D75-4EFA59A38D0D}"/>
    <hyperlink ref="AD59" r:id="rId116" xr:uid="{AC6BC32C-655D-49AF-A852-F808D8518B77}"/>
    <hyperlink ref="AD62" r:id="rId117" xr:uid="{91B299AC-4733-44D8-B4E6-5A7F607BC838}"/>
    <hyperlink ref="AD60" r:id="rId118" xr:uid="{3BB77B5D-D598-4108-A6D0-9133FE6B4375}"/>
    <hyperlink ref="AD63" r:id="rId119" xr:uid="{ECAF6365-CA8D-4F2E-98D0-CD2C5A265B16}"/>
    <hyperlink ref="AD64" r:id="rId120" xr:uid="{D2C481EA-FC29-4649-BB69-95B910102CEC}"/>
    <hyperlink ref="AD65" r:id="rId121" xr:uid="{472FF0D0-D4D4-43DD-AF82-EAC4D5AB4C22}"/>
    <hyperlink ref="AD66" r:id="rId122" xr:uid="{F8B3AA62-2838-4AB0-99D5-D5AF0AD50C64}"/>
    <hyperlink ref="AD68" r:id="rId123" xr:uid="{D278D96C-9A5A-4480-919F-6358D9529DF0}"/>
    <hyperlink ref="AD10" r:id="rId124" display="Nouedraogo@uneca.orgOuedraogo.s.nadia@gmail.com" xr:uid="{3CBBE8DD-3AB2-4C1E-B99E-5B346A4A355B}"/>
    <hyperlink ref="AD12" r:id="rId125" display="naima.chabouni@minesparis.psl.eucharlene.barnet@minesparis.psl.euedi.assoumou@minesparis.psl.eunadia.maizi@minesparis.psl.eusandrine.selosse@minesparis.psl.eu" xr:uid="{46C33E06-A1F9-4C6B-AD2E-4A14D7AEBAE8}"/>
    <hyperlink ref="AD13" r:id="rId126" display="messaoudi.djilali30@gmail.commessaoudi.djilali@univ-ouargla.dz " xr:uid="{C470EB95-F9DF-4CC0-9E16-CD1287FDB379}"/>
    <hyperlink ref="AD21" r:id="rId127" display="edi.assoumou@mines-paristech.frflorent.mcisaac@gmail.com" xr:uid="{C9013BB8-89D7-42F8-8E0B-745E00EA3934}"/>
    <hyperlink ref="AC21" r:id="rId128" xr:uid="{5B732408-C566-4373-AF0C-19211EB7116C}"/>
    <hyperlink ref="AD38" r:id="rId129" xr:uid="{391D7016-F92D-4A1F-8560-ED5279D10E54}"/>
    <hyperlink ref="AC38" r:id="rId130" xr:uid="{0DF0CDEF-655D-48A1-AF8D-B4F059BEE0FE}"/>
  </hyperlinks>
  <pageMargins left="0.7" right="0.7" top="0.75" bottom="0.75" header="0.3" footer="0.3"/>
  <pageSetup paperSize="9" orientation="portrait" r:id="rId131"/>
  <tableParts count="1">
    <tablePart r:id="rId13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2">
    <tabColor theme="5" tint="0.39997558519241921"/>
  </sheetPr>
  <dimension ref="A1:X64"/>
  <sheetViews>
    <sheetView topLeftCell="B79" workbookViewId="0">
      <selection activeCell="A79" sqref="A79"/>
    </sheetView>
  </sheetViews>
  <sheetFormatPr baseColWidth="10" defaultColWidth="8.83203125" defaultRowHeight="15"/>
  <cols>
    <col min="1" max="1" width="18.1640625" customWidth="1"/>
    <col min="3" max="3" width="13.1640625" customWidth="1"/>
    <col min="16" max="16" width="25.33203125" customWidth="1"/>
    <col min="19" max="19" width="17.83203125" customWidth="1"/>
    <col min="22" max="22" width="14.33203125" style="18" customWidth="1"/>
  </cols>
  <sheetData>
    <row r="1" spans="1:24" ht="17">
      <c r="A1" t="s">
        <v>4076</v>
      </c>
      <c r="B1" t="s">
        <v>4077</v>
      </c>
      <c r="C1" t="s">
        <v>4078</v>
      </c>
      <c r="P1" s="17" t="s">
        <v>4079</v>
      </c>
      <c r="Q1" s="20"/>
      <c r="R1" s="20"/>
      <c r="S1" s="20" t="s">
        <v>4080</v>
      </c>
      <c r="W1" s="16"/>
      <c r="X1" s="16"/>
    </row>
    <row r="2" spans="1:24" ht="14.5" customHeight="1">
      <c r="A2" t="s">
        <v>264</v>
      </c>
      <c r="B2">
        <f>COUNTIFS(models_list_studies!B:B, "*OSeMOSYS*",models_list_studies!B:B,"&lt;&gt;*LEAP*", models_list_studies!B:B,"&lt;&gt;*FlexTool*",models_list_studies!B:B,"&lt;&gt;*ONSSET*")</f>
        <v>12</v>
      </c>
      <c r="C2" s="5">
        <f t="shared" ref="C2:C10" si="0">B2/$B$17</f>
        <v>0.18181818181818182</v>
      </c>
      <c r="P2" s="19" t="s">
        <v>4081</v>
      </c>
      <c r="Q2" s="15"/>
      <c r="R2" s="15"/>
      <c r="S2" s="15" t="s">
        <v>2110</v>
      </c>
    </row>
    <row r="3" spans="1:24" ht="16">
      <c r="A3" t="s">
        <v>381</v>
      </c>
      <c r="B3">
        <f>COUNTIFS(models_list_studies!B:B,"*LEAP*",models_list_studies!B:B, "&lt;&gt;*OSeMOSYS*", models_list_studies!B:B, "&lt;&gt;*NEMO*", models_list_studies!B:B, "&lt;&gt;*MCDM*", models_list_studies!B:B, "&lt;&gt;*CLEWS*")</f>
        <v>8</v>
      </c>
      <c r="C3" s="5">
        <f t="shared" si="0"/>
        <v>0.12121212121212122</v>
      </c>
      <c r="P3" s="19" t="s">
        <v>4082</v>
      </c>
      <c r="Q3" s="15"/>
      <c r="R3" s="15"/>
      <c r="S3" s="15" t="s">
        <v>2111</v>
      </c>
    </row>
    <row r="4" spans="1:24" ht="16">
      <c r="A4" t="s">
        <v>2997</v>
      </c>
      <c r="B4">
        <f>COUNTIFS(models_list_studies!B:B, "*TIMES*") + COUNTIFS(models_list_studies!B:B, "*MARKAL*")-COUNTIFS(models_list_studies!B:B, "*TIMES*",models_list_studies!B:B, "*MARKAL*")</f>
        <v>6</v>
      </c>
      <c r="C4" s="5">
        <f t="shared" si="0"/>
        <v>9.0909090909090912E-2</v>
      </c>
      <c r="P4" s="19" t="s">
        <v>4083</v>
      </c>
      <c r="Q4" s="15"/>
      <c r="R4" s="15"/>
      <c r="S4" s="15" t="s">
        <v>2119</v>
      </c>
    </row>
    <row r="5" spans="1:24" ht="16">
      <c r="A5" t="s">
        <v>4084</v>
      </c>
      <c r="B5">
        <f>COUNTIFS(models_list_studies!B:B,"*MESSAGE*", models_list_studies!B:B, "&lt;&gt;*MAED*")+COUNTIFS(models_list_studies!B:B,"*SPLAT*")-COUNTIFS(models_list_studies!B:B,"*SPLAT*",models_list_studies!B:B,"*MESSAGE*")</f>
        <v>5</v>
      </c>
      <c r="C5" s="5">
        <f t="shared" si="0"/>
        <v>7.575757575757576E-2</v>
      </c>
      <c r="P5" s="19" t="s">
        <v>4085</v>
      </c>
      <c r="Q5" s="15"/>
      <c r="R5" s="15"/>
      <c r="S5" s="15" t="s">
        <v>706</v>
      </c>
    </row>
    <row r="6" spans="1:24" ht="16">
      <c r="A6" t="s">
        <v>254</v>
      </c>
      <c r="B6">
        <f>COUNTIFS(models_list_studies!B:B,"*ONSSET*", models_list_studies!B:B, "&lt;&gt;*OSEMOSYS*", models_list_studies!B:B, "&lt;&gt;*Pypsa*")</f>
        <v>4</v>
      </c>
      <c r="C6" s="5">
        <f t="shared" si="0"/>
        <v>6.0606060606060608E-2</v>
      </c>
      <c r="P6" s="19" t="s">
        <v>4086</v>
      </c>
      <c r="Q6" s="15"/>
      <c r="R6" s="15"/>
      <c r="S6" s="15" t="s">
        <v>2114</v>
      </c>
    </row>
    <row r="7" spans="1:24" ht="16">
      <c r="A7" t="s">
        <v>4087</v>
      </c>
      <c r="B7">
        <f>COUNTIFS(models_list_studies!B:B, "*GIS*", models_list_studies!B:B, "&lt;&gt;*TIMES*")</f>
        <v>4</v>
      </c>
      <c r="C7" s="5">
        <f t="shared" si="0"/>
        <v>6.0606060606060608E-2</v>
      </c>
      <c r="P7" s="19" t="s">
        <v>4088</v>
      </c>
      <c r="Q7" s="15"/>
      <c r="R7" s="15"/>
      <c r="S7" s="15" t="s">
        <v>1563</v>
      </c>
    </row>
    <row r="8" spans="1:24" ht="16">
      <c r="A8" t="s">
        <v>735</v>
      </c>
      <c r="B8">
        <f>COUNTIFS(models_list_studies!B:B, "*HOMER*")</f>
        <v>2</v>
      </c>
      <c r="C8" s="5">
        <f t="shared" si="0"/>
        <v>3.0303030303030304E-2</v>
      </c>
      <c r="P8" s="19" t="s">
        <v>4089</v>
      </c>
      <c r="Q8" s="15"/>
      <c r="R8" s="15"/>
      <c r="S8" s="15" t="s">
        <v>2122</v>
      </c>
    </row>
    <row r="9" spans="1:24" ht="16">
      <c r="A9" t="s">
        <v>522</v>
      </c>
      <c r="B9">
        <v>2</v>
      </c>
      <c r="C9" s="5">
        <f t="shared" si="0"/>
        <v>3.0303030303030304E-2</v>
      </c>
      <c r="P9" s="19" t="s">
        <v>4090</v>
      </c>
      <c r="Q9" s="15"/>
      <c r="R9" s="15"/>
      <c r="S9" s="15" t="s">
        <v>4091</v>
      </c>
    </row>
    <row r="10" spans="1:24">
      <c r="A10" t="s">
        <v>2334</v>
      </c>
      <c r="B10">
        <f>COUNTIFS(models_list_studies!B:B, "*CERC*")</f>
        <v>1</v>
      </c>
      <c r="C10" s="5">
        <f t="shared" si="0"/>
        <v>1.5151515151515152E-2</v>
      </c>
      <c r="P10" s="19" t="s">
        <v>4092</v>
      </c>
      <c r="Q10" s="15"/>
      <c r="R10" s="15"/>
      <c r="S10" t="s">
        <v>4093</v>
      </c>
    </row>
    <row r="11" spans="1:24">
      <c r="A11" t="s">
        <v>2315</v>
      </c>
      <c r="B11">
        <v>1</v>
      </c>
      <c r="C11" s="5">
        <f>B11/$B$17</f>
        <v>1.5151515151515152E-2</v>
      </c>
    </row>
    <row r="12" spans="1:24">
      <c r="A12" t="s">
        <v>2112</v>
      </c>
      <c r="B12">
        <v>1</v>
      </c>
      <c r="C12" s="5">
        <f>B12/$B$17</f>
        <v>1.5151515151515152E-2</v>
      </c>
    </row>
    <row r="13" spans="1:24">
      <c r="A13" t="s">
        <v>4079</v>
      </c>
      <c r="B13">
        <f>COUNTIFS(models_list_studies!B:B, "*LEAP*", models_list_studies!B:B, "*OSeMOSYS*")+COUNTIFS(models_list_studies!B:B, "*ONSSET*", models_list_studies!B:B, "*OSeMOSYS*")+COUNTIFS(models_list_studies!B:B, "*LEAP*", models_list_studies!B:B, "*MCDM*")+COUNTIFS(models_list_studies!B:B, "*Flextool*", models_list_studies!B:B, "*OSeMOSYS*")+COUNTIFS(models_list_studies!B:B, "*MESSAGE*", models_list_studies!B:B, "*MAED*")+COUNTIFS(models_list_studies!B:B, "*LEAP*", models_list_studies!B:B, "*NEMO*")+COUNTIFS(models_list_studies!B:B, "*LEAP*", models_list_studies!B:B, "*CLEWS*")+COUNTIFS(models_list_studies!B:B, "*MESSAGE*", models_list_studies!B:B, "*SIMPACTS*")+COUNTIFS(models_list_studies!B:B, "*PypSA*", models_list_studies!B:B, "*OnSSET*")</f>
        <v>11</v>
      </c>
      <c r="C13" s="5">
        <f>B13/$B$17</f>
        <v>0.16666666666666666</v>
      </c>
    </row>
    <row r="14" spans="1:24">
      <c r="A14" t="s">
        <v>4080</v>
      </c>
      <c r="B14">
        <f>66-SUM(B2:B13)</f>
        <v>9</v>
      </c>
      <c r="C14" s="5">
        <f>B14/$B$17</f>
        <v>0.13636363636363635</v>
      </c>
    </row>
    <row r="17" spans="1:2">
      <c r="B17">
        <f>SUM(B2:B14)</f>
        <v>66</v>
      </c>
    </row>
    <row r="32" spans="1:2">
      <c r="A32" t="s">
        <v>4094</v>
      </c>
      <c r="B32" t="s">
        <v>4095</v>
      </c>
    </row>
    <row r="33" spans="1:2">
      <c r="A33">
        <v>2010</v>
      </c>
      <c r="B33">
        <f>COUNTIF(models_list_studies!A:A, "*" &amp; A33 &amp; "*")</f>
        <v>2</v>
      </c>
    </row>
    <row r="34" spans="1:2">
      <c r="A34">
        <v>2011</v>
      </c>
      <c r="B34">
        <f>COUNTIF(models_list_studies!A:A, "*" &amp; A34 &amp; "*")</f>
        <v>0</v>
      </c>
    </row>
    <row r="35" spans="1:2">
      <c r="A35">
        <v>2012</v>
      </c>
      <c r="B35">
        <f>COUNTIF(models_list_studies!A:A, "*" &amp; A35 &amp; "*")</f>
        <v>1</v>
      </c>
    </row>
    <row r="36" spans="1:2">
      <c r="A36">
        <v>2013</v>
      </c>
      <c r="B36">
        <f>COUNTIF(models_list_studies!A:A, "*" &amp; A36 &amp; "*")</f>
        <v>0</v>
      </c>
    </row>
    <row r="37" spans="1:2">
      <c r="A37">
        <v>2014</v>
      </c>
      <c r="B37">
        <f>COUNTIF(models_list_studies!A:A, "*" &amp; A37 &amp; "*")</f>
        <v>1</v>
      </c>
    </row>
    <row r="38" spans="1:2">
      <c r="A38">
        <v>2015</v>
      </c>
      <c r="B38">
        <f>COUNTIF(models_list_studies!A:A, "*" &amp; A38 &amp; "*")</f>
        <v>0</v>
      </c>
    </row>
    <row r="39" spans="1:2">
      <c r="A39">
        <v>2016</v>
      </c>
      <c r="B39">
        <f>COUNTIF(models_list_studies!A:A, "*" &amp; A39 &amp; "*")</f>
        <v>4</v>
      </c>
    </row>
    <row r="40" spans="1:2">
      <c r="A40">
        <v>2017</v>
      </c>
      <c r="B40">
        <f>COUNTIF(models_list_studies!A:A, "*" &amp; A40 &amp; "*")</f>
        <v>8</v>
      </c>
    </row>
    <row r="41" spans="1:2">
      <c r="A41">
        <v>2018</v>
      </c>
      <c r="B41">
        <f>COUNTIF(models_list_studies!A:A, "*" &amp; A41 &amp; "*")</f>
        <v>5</v>
      </c>
    </row>
    <row r="42" spans="1:2">
      <c r="A42">
        <v>2019</v>
      </c>
      <c r="B42">
        <f>COUNTIF(models_list_studies!A:A, "*" &amp; A42 &amp; "*")</f>
        <v>4</v>
      </c>
    </row>
    <row r="43" spans="1:2">
      <c r="A43">
        <v>2020</v>
      </c>
      <c r="B43">
        <f>COUNTIF(models_list_studies!A:A, "*" &amp; A43 &amp; "*")</f>
        <v>2</v>
      </c>
    </row>
    <row r="44" spans="1:2">
      <c r="A44">
        <v>2021</v>
      </c>
      <c r="B44">
        <f>COUNTIF(models_list_studies!A:A, "*" &amp; A44 &amp; "*")</f>
        <v>11</v>
      </c>
    </row>
    <row r="45" spans="1:2">
      <c r="A45">
        <v>2022</v>
      </c>
      <c r="B45">
        <f>COUNTIF(models_list_studies!A:A, "*" &amp; A45 &amp; "*")</f>
        <v>11</v>
      </c>
    </row>
    <row r="46" spans="1:2">
      <c r="A46">
        <v>2023</v>
      </c>
      <c r="B46">
        <f>COUNTIF(models_list_studies!A:A, "*" &amp; A46 &amp; "*")</f>
        <v>8</v>
      </c>
    </row>
    <row r="47" spans="1:2">
      <c r="A47">
        <v>2024</v>
      </c>
      <c r="B47">
        <f>COUNTIF(models_list_studies!A:A, "*" &amp; A47 &amp; "*")</f>
        <v>8</v>
      </c>
    </row>
    <row r="48" spans="1:2">
      <c r="A48">
        <v>2025</v>
      </c>
      <c r="B48">
        <f>COUNTIF(models_list_studies!A:A, "*" &amp; A48 &amp; "*")</f>
        <v>3</v>
      </c>
    </row>
    <row r="53" spans="1:2">
      <c r="A53" t="s">
        <v>4096</v>
      </c>
      <c r="B53" t="s">
        <v>4097</v>
      </c>
    </row>
    <row r="54" spans="1:2">
      <c r="A54" t="s">
        <v>4098</v>
      </c>
      <c r="B54">
        <v>32</v>
      </c>
    </row>
    <row r="55" spans="1:2">
      <c r="A55" t="s">
        <v>3402</v>
      </c>
      <c r="B55">
        <v>30</v>
      </c>
    </row>
    <row r="56" spans="1:2">
      <c r="A56" t="s">
        <v>4079</v>
      </c>
      <c r="B56">
        <v>5</v>
      </c>
    </row>
    <row r="61" spans="1:2" ht="16">
      <c r="A61" s="23" t="s">
        <v>4099</v>
      </c>
      <c r="B61" s="23" t="s">
        <v>4097</v>
      </c>
    </row>
    <row r="62" spans="1:2" ht="16">
      <c r="A62" s="23" t="s">
        <v>4100</v>
      </c>
      <c r="B62" s="23">
        <v>28</v>
      </c>
    </row>
    <row r="63" spans="1:2" ht="32">
      <c r="A63" s="23" t="s">
        <v>4101</v>
      </c>
      <c r="B63" s="23">
        <v>20</v>
      </c>
    </row>
    <row r="64" spans="1:2" ht="32">
      <c r="A64" s="23" t="s">
        <v>4102</v>
      </c>
      <c r="B64" s="23">
        <v>19</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3">
    <tabColor theme="5" tint="0.39997558519241921"/>
  </sheetPr>
  <dimension ref="A1:B208"/>
  <sheetViews>
    <sheetView topLeftCell="A241" zoomScale="160" zoomScaleNormal="160" workbookViewId="0">
      <selection activeCell="B16" sqref="B16"/>
    </sheetView>
  </sheetViews>
  <sheetFormatPr baseColWidth="10" defaultColWidth="11.33203125" defaultRowHeight="15"/>
  <cols>
    <col min="1" max="1" width="18.33203125" customWidth="1"/>
  </cols>
  <sheetData>
    <row r="1" spans="1:2">
      <c r="A1" t="s">
        <v>4103</v>
      </c>
      <c r="B1" t="s">
        <v>4078</v>
      </c>
    </row>
    <row r="2" spans="1:2">
      <c r="A2" t="s">
        <v>4104</v>
      </c>
      <c r="B2">
        <f>COUNTIFS(models_list_studies!C:C, "*Africa*", models_list_studies!C:C, "&lt;&gt;*South*", models_list_studies!C:C, "&lt;&gt;*Region*", models_list_studies!C:C, "&lt;&gt;*North*", models_list_studies!C:C, "&lt;&gt;*West*", models_list_studies!C:C, "&lt;&gt;*Sub-Saharan*")+COUNTIFS(models_list_studies!C:C, "*Continent*")</f>
        <v>9</v>
      </c>
    </row>
    <row r="3" spans="1:2">
      <c r="A3" t="s">
        <v>4105</v>
      </c>
      <c r="B3">
        <v>9</v>
      </c>
    </row>
    <row r="4" spans="1:2">
      <c r="A4" t="s">
        <v>2335</v>
      </c>
      <c r="B4">
        <f>66-B2-B5-B3</f>
        <v>45</v>
      </c>
    </row>
    <row r="5" spans="1:2">
      <c r="A5" t="s">
        <v>4106</v>
      </c>
      <c r="B5">
        <v>3</v>
      </c>
    </row>
    <row r="9" spans="1:2">
      <c r="A9" t="s">
        <v>4107</v>
      </c>
      <c r="B9" t="s">
        <v>4078</v>
      </c>
    </row>
    <row r="10" spans="1:2">
      <c r="A10" t="s">
        <v>4108</v>
      </c>
      <c r="B10">
        <v>14</v>
      </c>
    </row>
    <row r="11" spans="1:2">
      <c r="A11" t="s">
        <v>2235</v>
      </c>
      <c r="B11">
        <v>6</v>
      </c>
    </row>
    <row r="12" spans="1:2">
      <c r="A12" t="s">
        <v>4109</v>
      </c>
      <c r="B12">
        <v>3</v>
      </c>
    </row>
    <row r="13" spans="1:2">
      <c r="A13" t="s">
        <v>4110</v>
      </c>
      <c r="B13">
        <v>13</v>
      </c>
    </row>
    <row r="14" spans="1:2">
      <c r="A14" t="s">
        <v>4111</v>
      </c>
      <c r="B14">
        <v>10</v>
      </c>
    </row>
    <row r="15" spans="1:2">
      <c r="A15" t="s">
        <v>4112</v>
      </c>
      <c r="B15">
        <v>2</v>
      </c>
    </row>
    <row r="18" spans="1:2">
      <c r="B18">
        <f>SUM(B10:B15)</f>
        <v>48</v>
      </c>
    </row>
    <row r="22" spans="1:2">
      <c r="A22" t="s">
        <v>4113</v>
      </c>
      <c r="B22" t="s">
        <v>4114</v>
      </c>
    </row>
    <row r="23" spans="1:2">
      <c r="A23" t="s">
        <v>2228</v>
      </c>
      <c r="B23">
        <f>COUNTIF(models_list_studies!C:C,"*" &amp; A23 &amp; "*")</f>
        <v>19</v>
      </c>
    </row>
    <row r="24" spans="1:2">
      <c r="A24" t="s">
        <v>2208</v>
      </c>
      <c r="B24">
        <f>COUNTIF(models_list_studies!C:C,"*" &amp; A24 &amp; "*")</f>
        <v>12</v>
      </c>
    </row>
    <row r="25" spans="1:2">
      <c r="A25" t="s">
        <v>2201</v>
      </c>
      <c r="B25">
        <f>COUNTIF(models_list_studies!C:C,"*" &amp; A25 &amp; "*")</f>
        <v>14</v>
      </c>
    </row>
    <row r="26" spans="1:2">
      <c r="A26" t="s">
        <v>4115</v>
      </c>
      <c r="B26">
        <f>COUNTIF(models_list_studies!C:C,"*" &amp; A26 &amp; "*")</f>
        <v>11</v>
      </c>
    </row>
    <row r="27" spans="1:2">
      <c r="A27" t="s">
        <v>2235</v>
      </c>
      <c r="B27">
        <f>COUNTIF(models_list_studies!C:C,"*" &amp; A27 &amp; "*")</f>
        <v>14</v>
      </c>
    </row>
    <row r="28" spans="1:2">
      <c r="A28" t="s">
        <v>2238</v>
      </c>
      <c r="B28">
        <f>COUNTIF(models_list_studies!C:C,"*" &amp; A28 &amp; "*")</f>
        <v>12</v>
      </c>
    </row>
    <row r="29" spans="1:2">
      <c r="A29" t="s">
        <v>2215</v>
      </c>
      <c r="B29">
        <f>COUNTIF(models_list_studies!C:C,"*" &amp; A29 &amp; "*")</f>
        <v>17</v>
      </c>
    </row>
    <row r="30" spans="1:2">
      <c r="A30" t="s">
        <v>2179</v>
      </c>
      <c r="B30">
        <f>COUNTIF(models_list_studies!C:C,"*" &amp; A30 &amp; "*")</f>
        <v>12</v>
      </c>
    </row>
    <row r="31" spans="1:2">
      <c r="A31" t="s">
        <v>2241</v>
      </c>
      <c r="B31">
        <f>COUNTIF(models_list_studies!C:C,"*" &amp; A31 &amp; "*")</f>
        <v>11</v>
      </c>
    </row>
    <row r="32" spans="1:2">
      <c r="A32" t="s">
        <v>2237</v>
      </c>
      <c r="B32">
        <f t="array" ref="B32">SUMPRODUCT(--ISNUMBER(SEARCH("Sudan", SUBSTITUTE(models_list_studies!C:C, "South Sudan", ""))))</f>
        <v>10</v>
      </c>
    </row>
    <row r="33" spans="1:2">
      <c r="A33" t="s">
        <v>2224</v>
      </c>
      <c r="B33">
        <f>COUNTIF(models_list_studies!C:C,"*" &amp; A33 &amp; "*")</f>
        <v>10</v>
      </c>
    </row>
    <row r="34" spans="1:2">
      <c r="A34" t="s">
        <v>2211</v>
      </c>
      <c r="B34">
        <f>COUNTIF(models_list_studies!C:C,"*" &amp; A34 &amp; "*")</f>
        <v>15</v>
      </c>
    </row>
    <row r="35" spans="1:2">
      <c r="A35" t="s">
        <v>2225</v>
      </c>
      <c r="B35">
        <f>COUNTIF(models_list_studies!C:C,"*" &amp; A35 &amp; "*")</f>
        <v>12</v>
      </c>
    </row>
    <row r="36" spans="1:2">
      <c r="A36" t="s">
        <v>2214</v>
      </c>
      <c r="B36">
        <f>COUNTIF(models_list_studies!C:C,"*" &amp; A36 &amp; "*")+COUNTIF(models_list_studies!C:C,"*Côte d’Ivoire *")</f>
        <v>11</v>
      </c>
    </row>
    <row r="37" spans="1:2">
      <c r="A37" t="s">
        <v>2219</v>
      </c>
      <c r="B37">
        <f>COUNTIF(models_list_studies!C:C,"*" &amp; A37 &amp; "*")</f>
        <v>8</v>
      </c>
    </row>
    <row r="38" spans="1:2">
      <c r="A38" t="s">
        <v>2183</v>
      </c>
      <c r="B38">
        <f>COUNTIF(models_list_studies!C:C,"*" &amp; A38 &amp; "*")</f>
        <v>11</v>
      </c>
    </row>
    <row r="39" spans="1:2">
      <c r="A39" t="s">
        <v>2193</v>
      </c>
      <c r="B39">
        <f>COUNTIF(models_list_studies!C:C,"*" &amp; A39 &amp; "*")+COUNTIF(models_list_studies!C:C,"*Cameroun*")</f>
        <v>13</v>
      </c>
    </row>
    <row r="40" spans="1:2">
      <c r="A40" t="s">
        <v>4116</v>
      </c>
      <c r="B40">
        <f>COUNTIF(models_list_studies!C:C,"*" &amp; A40 &amp; "*")</f>
        <v>12</v>
      </c>
    </row>
    <row r="41" spans="1:2">
      <c r="A41" t="s">
        <v>2189</v>
      </c>
      <c r="B41">
        <f>COUNTIF(models_list_studies!C:C,"*" &amp; A41 &amp; "*")</f>
        <v>14</v>
      </c>
    </row>
    <row r="42" spans="1:2">
      <c r="A42" t="s">
        <v>2221</v>
      </c>
      <c r="B42">
        <f>COUNTIF(models_list_studies!C:C,"*" &amp; A42 &amp; "*")</f>
        <v>13</v>
      </c>
    </row>
    <row r="43" spans="1:2">
      <c r="A43" t="s">
        <v>2220</v>
      </c>
      <c r="B43">
        <f>COUNTIF(models_list_studies!C:C,"*" &amp; A43 &amp; "*")</f>
        <v>11</v>
      </c>
    </row>
    <row r="44" spans="1:2">
      <c r="A44" t="s">
        <v>2242</v>
      </c>
      <c r="B44">
        <f>COUNTIF(models_list_studies!C:C,"*" &amp; A44 &amp; "*")</f>
        <v>14</v>
      </c>
    </row>
    <row r="45" spans="1:2">
      <c r="A45" t="s">
        <v>2231</v>
      </c>
      <c r="B45">
        <f>COUNTIF(models_list_studies!C:C,"*" &amp; A45 &amp; "*")</f>
        <v>12</v>
      </c>
    </row>
    <row r="46" spans="1:2">
      <c r="A46" t="s">
        <v>2243</v>
      </c>
      <c r="B46">
        <f>COUNTIF(models_list_studies!C:C,"*" &amp; A46 &amp; "*")</f>
        <v>11</v>
      </c>
    </row>
    <row r="47" spans="1:2">
      <c r="A47" t="s">
        <v>2196</v>
      </c>
      <c r="B47">
        <f>COUNTIF(models_list_studies!C:C,"*" &amp; A47 &amp; "*")</f>
        <v>10</v>
      </c>
    </row>
    <row r="48" spans="1:2">
      <c r="A48" t="s">
        <v>2212</v>
      </c>
      <c r="B48">
        <f>COUNTIF(models_list_studies!C:C,"*" &amp; A48 &amp; "*")</f>
        <v>12</v>
      </c>
    </row>
    <row r="49" spans="1:2">
      <c r="A49" t="s">
        <v>2240</v>
      </c>
      <c r="B49">
        <f>COUNTIF(models_list_studies!C:C,"*" &amp; A49 &amp; "*")</f>
        <v>13</v>
      </c>
    </row>
    <row r="50" spans="1:2">
      <c r="A50" t="s">
        <v>2229</v>
      </c>
      <c r="B50">
        <f>COUNTIF(models_list_studies!C:C,"*" &amp; A50 &amp; "*")</f>
        <v>11</v>
      </c>
    </row>
    <row r="51" spans="1:2">
      <c r="A51" t="s">
        <v>2236</v>
      </c>
      <c r="B51">
        <f>COUNTIF(models_list_studies!C:C,"*" &amp; A51 &amp; "*")</f>
        <v>4</v>
      </c>
    </row>
    <row r="52" spans="1:2">
      <c r="A52" t="s">
        <v>2185</v>
      </c>
      <c r="B52">
        <f>COUNTIF(models_list_studies!C:C,"*" &amp; A52 &amp; "*")</f>
        <v>13</v>
      </c>
    </row>
    <row r="53" spans="1:2">
      <c r="A53" t="s">
        <v>2234</v>
      </c>
      <c r="B53">
        <f>COUNTIF(models_list_studies!C:C,"*" &amp; A53 &amp; "*")</f>
        <v>9</v>
      </c>
    </row>
    <row r="54" spans="1:2">
      <c r="A54" t="s">
        <v>2190</v>
      </c>
      <c r="B54">
        <f>COUNTIF(models_list_studies!C:C,"*" &amp; A54 &amp; "*")</f>
        <v>10</v>
      </c>
    </row>
    <row r="55" spans="1:2">
      <c r="A55" t="s">
        <v>2239</v>
      </c>
      <c r="B55">
        <f>COUNTIF(models_list_studies!C:C,"*" &amp; A55 &amp; "*")</f>
        <v>13</v>
      </c>
    </row>
    <row r="56" spans="1:2">
      <c r="A56" t="s">
        <v>2218</v>
      </c>
      <c r="B56">
        <f>COUNTIF(models_list_studies!C:C,"*" &amp; A56 &amp; "*")</f>
        <v>9</v>
      </c>
    </row>
    <row r="57" spans="1:2">
      <c r="A57" t="s">
        <v>2233</v>
      </c>
      <c r="B57">
        <f>COUNTIF(models_list_studies!C:C,"*" &amp; A57 &amp; "*")</f>
        <v>12</v>
      </c>
    </row>
    <row r="58" spans="1:2">
      <c r="A58" t="s">
        <v>2195</v>
      </c>
      <c r="B58">
        <f>COUNTIF(models_list_studies!C:C,"*" &amp; A58 &amp; "*")</f>
        <v>10</v>
      </c>
    </row>
    <row r="59" spans="1:2">
      <c r="A59" t="s">
        <v>2205</v>
      </c>
      <c r="B59">
        <f>COUNTIF(models_list_studies!C:C,"*" &amp; A59 &amp; "*")</f>
        <v>10</v>
      </c>
    </row>
    <row r="60" spans="1:2">
      <c r="A60" t="s">
        <v>2199</v>
      </c>
      <c r="B60">
        <f>COUNTIF(models_list_studies!C:C,"*" &amp; A60 &amp; "*")</f>
        <v>10</v>
      </c>
    </row>
    <row r="61" spans="1:2">
      <c r="A61" t="s">
        <v>2217</v>
      </c>
      <c r="B61">
        <f>COUNTIF(models_list_studies!C:C,"*" &amp; A61 &amp; "*")</f>
        <v>12</v>
      </c>
    </row>
    <row r="62" spans="1:2">
      <c r="A62" t="s">
        <v>2222</v>
      </c>
      <c r="B62">
        <f>COUNTIF(models_list_studies!C:C,"*" &amp; A62 &amp; "*")</f>
        <v>11</v>
      </c>
    </row>
    <row r="63" spans="1:2">
      <c r="A63" t="s">
        <v>2209</v>
      </c>
      <c r="B63">
        <f>COUNTIF(models_list_studies!C:C,"*" &amp; A63 &amp; "*")</f>
        <v>10</v>
      </c>
    </row>
    <row r="64" spans="1:2">
      <c r="A64" t="s">
        <v>2226</v>
      </c>
      <c r="B64">
        <f>COUNTIF(models_list_studies!C:C,"*" &amp; A64 &amp; "*")</f>
        <v>11</v>
      </c>
    </row>
    <row r="65" spans="1:2">
      <c r="A65" t="s">
        <v>2187</v>
      </c>
      <c r="B65">
        <f>COUNTIF(models_list_studies!C:C,"*" &amp; A65 &amp; "*")</f>
        <v>12</v>
      </c>
    </row>
    <row r="66" spans="1:2">
      <c r="A66" t="s">
        <v>2216</v>
      </c>
      <c r="B66">
        <f>COUNTIF(models_list_studies!C:C,"*" &amp; A66 &amp; "*")</f>
        <v>11</v>
      </c>
    </row>
    <row r="67" spans="1:2">
      <c r="A67" t="s">
        <v>2203</v>
      </c>
      <c r="B67">
        <f>COUNTIF(models_list_studies!C:C,"*" &amp; A67 &amp; "*")</f>
        <v>10</v>
      </c>
    </row>
    <row r="68" spans="1:2">
      <c r="A68" t="s">
        <v>2210</v>
      </c>
      <c r="B68">
        <f>COUNTIF(models_list_studies!C:C,"*" &amp; A68 &amp; "*")</f>
        <v>13</v>
      </c>
    </row>
    <row r="69" spans="1:2">
      <c r="A69" t="s">
        <v>4117</v>
      </c>
      <c r="B69">
        <f>COUNTIF(models_list_studies!C:C,"*" &amp; A69 &amp; "*")</f>
        <v>12</v>
      </c>
    </row>
    <row r="70" spans="1:2">
      <c r="A70" t="s">
        <v>2223</v>
      </c>
      <c r="B70">
        <f>COUNTIF(models_list_studies!C:C,"*" &amp; A70 &amp; "*")</f>
        <v>1</v>
      </c>
    </row>
    <row r="71" spans="1:2">
      <c r="A71" t="s">
        <v>2207</v>
      </c>
      <c r="B71">
        <f>COUNTIF(models_list_studies!C:C,"*" &amp; A71 &amp; "*")+COUNTIF(models_list_studies!C:C,"*Swaziland*")</f>
        <v>11</v>
      </c>
    </row>
    <row r="72" spans="1:2">
      <c r="A72" t="s">
        <v>2200</v>
      </c>
      <c r="B72">
        <f>COUNTIF(models_list_studies!C:C,"*" &amp; A72 &amp; "*")</f>
        <v>10</v>
      </c>
    </row>
    <row r="73" spans="1:2">
      <c r="A73" t="s">
        <v>4118</v>
      </c>
      <c r="B73">
        <f>COUNTIF(models_list_studies!C:C,"*" &amp; A73 &amp; "*")</f>
        <v>1</v>
      </c>
    </row>
    <row r="74" spans="1:2">
      <c r="A74" t="s">
        <v>2197</v>
      </c>
      <c r="B74">
        <f>COUNTIF(models_list_studies!C:C,"*" &amp; A74 &amp; "*")</f>
        <v>1</v>
      </c>
    </row>
    <row r="75" spans="1:2">
      <c r="A75" t="s">
        <v>2958</v>
      </c>
      <c r="B75">
        <f>COUNTIF(models_list_studies!C:C,"*" &amp; A75 &amp; "*")</f>
        <v>0</v>
      </c>
    </row>
    <row r="76" spans="1:2">
      <c r="A76" t="s">
        <v>2192</v>
      </c>
      <c r="B76">
        <f>COUNTIF(models_list_studies!C:C,"*" &amp; A76 &amp; "*")</f>
        <v>1</v>
      </c>
    </row>
    <row r="77" spans="1:2">
      <c r="A77" t="s">
        <v>2694</v>
      </c>
      <c r="B77">
        <f>COUNTIF(models_list_studies!C:C,"*" &amp; A77 &amp; "*")</f>
        <v>0</v>
      </c>
    </row>
    <row r="78" spans="1:2">
      <c r="A78" t="s">
        <v>2230</v>
      </c>
      <c r="B78">
        <f>COUNTIF(models_list_studies!C:C,"*" &amp; A78 &amp; "*")</f>
        <v>1</v>
      </c>
    </row>
    <row r="79" spans="1:2">
      <c r="A79" t="s">
        <v>2232</v>
      </c>
      <c r="B79">
        <f>COUNTIF(models_list_studies!C:C,"*" &amp; A79 &amp; "*")</f>
        <v>1</v>
      </c>
    </row>
    <row r="81" spans="1:2">
      <c r="B81">
        <f>SUM(B23:B79)</f>
        <v>574</v>
      </c>
    </row>
    <row r="84" spans="1:2">
      <c r="A84" t="s">
        <v>4119</v>
      </c>
    </row>
    <row r="85" spans="1:2">
      <c r="A85">
        <v>2020</v>
      </c>
    </row>
    <row r="86" spans="1:2">
      <c r="A86">
        <v>2021</v>
      </c>
    </row>
    <row r="87" spans="1:2">
      <c r="A87">
        <v>2022</v>
      </c>
    </row>
    <row r="88" spans="1:2">
      <c r="A88">
        <v>2023</v>
      </c>
    </row>
    <row r="89" spans="1:2">
      <c r="A89">
        <v>2024</v>
      </c>
    </row>
    <row r="90" spans="1:2">
      <c r="A90">
        <v>2025</v>
      </c>
    </row>
    <row r="91" spans="1:2">
      <c r="A91">
        <v>2026</v>
      </c>
    </row>
    <row r="92" spans="1:2">
      <c r="A92">
        <v>2027</v>
      </c>
    </row>
    <row r="93" spans="1:2">
      <c r="A93">
        <v>2028</v>
      </c>
    </row>
    <row r="94" spans="1:2">
      <c r="A94">
        <v>2029</v>
      </c>
    </row>
    <row r="95" spans="1:2">
      <c r="A95">
        <v>2030</v>
      </c>
    </row>
    <row r="96" spans="1:2">
      <c r="A96">
        <v>2031</v>
      </c>
    </row>
    <row r="97" spans="1:2">
      <c r="A97">
        <v>2032</v>
      </c>
    </row>
    <row r="98" spans="1:2">
      <c r="A98">
        <v>2033</v>
      </c>
    </row>
    <row r="104" spans="1:2">
      <c r="A104" t="s">
        <v>2335</v>
      </c>
      <c r="B104" t="s">
        <v>4120</v>
      </c>
    </row>
    <row r="105" spans="1:2">
      <c r="A105" t="s">
        <v>2179</v>
      </c>
      <c r="B105">
        <v>2</v>
      </c>
    </row>
    <row r="106" spans="1:2">
      <c r="A106" t="s">
        <v>2183</v>
      </c>
      <c r="B106">
        <v>0</v>
      </c>
    </row>
    <row r="107" spans="1:2">
      <c r="A107" t="s">
        <v>2185</v>
      </c>
      <c r="B107">
        <v>1</v>
      </c>
    </row>
    <row r="108" spans="1:2">
      <c r="A108" t="s">
        <v>2187</v>
      </c>
      <c r="B108">
        <v>1</v>
      </c>
    </row>
    <row r="109" spans="1:2">
      <c r="A109" t="s">
        <v>2189</v>
      </c>
      <c r="B109">
        <v>1</v>
      </c>
    </row>
    <row r="110" spans="1:2">
      <c r="A110" t="s">
        <v>2190</v>
      </c>
      <c r="B110">
        <v>0</v>
      </c>
    </row>
    <row r="111" spans="1:2">
      <c r="A111" t="s">
        <v>2193</v>
      </c>
      <c r="B111">
        <v>3</v>
      </c>
    </row>
    <row r="112" spans="1:2">
      <c r="A112" t="s">
        <v>2192</v>
      </c>
      <c r="B112">
        <v>0</v>
      </c>
    </row>
    <row r="113" spans="1:2">
      <c r="A113" t="s">
        <v>2195</v>
      </c>
      <c r="B113">
        <v>0</v>
      </c>
    </row>
    <row r="114" spans="1:2">
      <c r="A114" t="s">
        <v>2196</v>
      </c>
      <c r="B114">
        <v>0</v>
      </c>
    </row>
    <row r="115" spans="1:2">
      <c r="A115" t="s">
        <v>2197</v>
      </c>
      <c r="B115">
        <v>0</v>
      </c>
    </row>
    <row r="116" spans="1:2">
      <c r="A116" t="s">
        <v>2198</v>
      </c>
      <c r="B116">
        <v>0</v>
      </c>
    </row>
    <row r="117" spans="1:2">
      <c r="A117" t="s">
        <v>2200</v>
      </c>
      <c r="B117">
        <v>0</v>
      </c>
    </row>
    <row r="118" spans="1:2">
      <c r="A118" t="s">
        <v>2201</v>
      </c>
      <c r="B118">
        <v>3</v>
      </c>
    </row>
    <row r="119" spans="1:2">
      <c r="A119" t="s">
        <v>2203</v>
      </c>
      <c r="B119">
        <v>0</v>
      </c>
    </row>
    <row r="120" spans="1:2">
      <c r="A120" t="s">
        <v>2205</v>
      </c>
      <c r="B120">
        <v>0</v>
      </c>
    </row>
    <row r="121" spans="1:2">
      <c r="A121" t="s">
        <v>2208</v>
      </c>
      <c r="B121">
        <v>2</v>
      </c>
    </row>
    <row r="122" spans="1:2">
      <c r="A122" t="s">
        <v>2209</v>
      </c>
      <c r="B122">
        <v>0</v>
      </c>
    </row>
    <row r="123" spans="1:2">
      <c r="A123" t="s">
        <v>2210</v>
      </c>
      <c r="B123">
        <v>1</v>
      </c>
    </row>
    <row r="124" spans="1:2">
      <c r="A124" t="s">
        <v>2211</v>
      </c>
      <c r="B124">
        <v>3</v>
      </c>
    </row>
    <row r="125" spans="1:2">
      <c r="A125" t="s">
        <v>2212</v>
      </c>
      <c r="B125">
        <v>0</v>
      </c>
    </row>
    <row r="126" spans="1:2">
      <c r="A126" t="s">
        <v>2213</v>
      </c>
      <c r="B126">
        <v>0</v>
      </c>
    </row>
    <row r="127" spans="1:2">
      <c r="A127" t="s">
        <v>2214</v>
      </c>
      <c r="B127">
        <v>1</v>
      </c>
    </row>
    <row r="128" spans="1:2">
      <c r="A128" t="s">
        <v>2215</v>
      </c>
      <c r="B128">
        <v>6</v>
      </c>
    </row>
    <row r="129" spans="1:2">
      <c r="A129" t="s">
        <v>2216</v>
      </c>
      <c r="B129">
        <v>0</v>
      </c>
    </row>
    <row r="130" spans="1:2">
      <c r="A130" t="s">
        <v>2217</v>
      </c>
      <c r="B130">
        <v>0</v>
      </c>
    </row>
    <row r="131" spans="1:2">
      <c r="A131" t="s">
        <v>2218</v>
      </c>
      <c r="B131">
        <v>0</v>
      </c>
    </row>
    <row r="132" spans="1:2">
      <c r="A132" t="s">
        <v>2219</v>
      </c>
      <c r="B132">
        <v>0</v>
      </c>
    </row>
    <row r="133" spans="1:2">
      <c r="A133" t="s">
        <v>2220</v>
      </c>
      <c r="B133">
        <v>0</v>
      </c>
    </row>
    <row r="134" spans="1:2">
      <c r="A134" t="s">
        <v>2221</v>
      </c>
      <c r="B134">
        <v>0</v>
      </c>
    </row>
    <row r="135" spans="1:2">
      <c r="A135" t="s">
        <v>2222</v>
      </c>
      <c r="B135">
        <v>0</v>
      </c>
    </row>
    <row r="136" spans="1:2">
      <c r="A136" t="s">
        <v>2223</v>
      </c>
      <c r="B136">
        <v>1</v>
      </c>
    </row>
    <row r="137" spans="1:2">
      <c r="A137" t="s">
        <v>4121</v>
      </c>
      <c r="B137">
        <v>0</v>
      </c>
    </row>
    <row r="138" spans="1:2">
      <c r="A138" t="s">
        <v>2224</v>
      </c>
      <c r="B138">
        <v>2</v>
      </c>
    </row>
    <row r="139" spans="1:2">
      <c r="A139" t="s">
        <v>2225</v>
      </c>
      <c r="B139">
        <v>1</v>
      </c>
    </row>
    <row r="140" spans="1:2">
      <c r="A140" t="s">
        <v>2226</v>
      </c>
      <c r="B140">
        <v>0</v>
      </c>
    </row>
    <row r="141" spans="1:2">
      <c r="A141" t="s">
        <v>4116</v>
      </c>
      <c r="B141">
        <v>0</v>
      </c>
    </row>
    <row r="142" spans="1:2">
      <c r="A142" t="s">
        <v>2228</v>
      </c>
      <c r="B142">
        <v>6</v>
      </c>
    </row>
    <row r="143" spans="1:2">
      <c r="A143" t="s">
        <v>2199</v>
      </c>
      <c r="B143">
        <v>0</v>
      </c>
    </row>
    <row r="144" spans="1:2">
      <c r="A144" t="s">
        <v>4122</v>
      </c>
      <c r="B144">
        <v>1</v>
      </c>
    </row>
    <row r="145" spans="1:2">
      <c r="A145" t="s">
        <v>2229</v>
      </c>
      <c r="B145">
        <v>1</v>
      </c>
    </row>
    <row r="146" spans="1:2">
      <c r="A146" t="s">
        <v>2230</v>
      </c>
      <c r="B146">
        <v>3</v>
      </c>
    </row>
    <row r="147" spans="1:2">
      <c r="A147" t="s">
        <v>2231</v>
      </c>
      <c r="B147">
        <v>0</v>
      </c>
    </row>
    <row r="148" spans="1:2">
      <c r="A148" t="s">
        <v>2232</v>
      </c>
      <c r="B148">
        <v>0</v>
      </c>
    </row>
    <row r="149" spans="1:2">
      <c r="A149" t="s">
        <v>2233</v>
      </c>
      <c r="B149">
        <v>0</v>
      </c>
    </row>
    <row r="150" spans="1:2">
      <c r="A150" t="s">
        <v>2234</v>
      </c>
      <c r="B150">
        <v>0</v>
      </c>
    </row>
    <row r="151" spans="1:2">
      <c r="A151" t="s">
        <v>2235</v>
      </c>
      <c r="B151">
        <v>3</v>
      </c>
    </row>
    <row r="152" spans="1:2">
      <c r="A152" t="s">
        <v>2236</v>
      </c>
      <c r="B152">
        <v>1</v>
      </c>
    </row>
    <row r="153" spans="1:2">
      <c r="A153" t="s">
        <v>2237</v>
      </c>
      <c r="B153">
        <v>0</v>
      </c>
    </row>
    <row r="154" spans="1:2">
      <c r="A154" t="s">
        <v>4123</v>
      </c>
      <c r="B154">
        <v>0</v>
      </c>
    </row>
    <row r="155" spans="1:2">
      <c r="A155" t="s">
        <v>2238</v>
      </c>
      <c r="B155">
        <v>1</v>
      </c>
    </row>
    <row r="156" spans="1:2">
      <c r="A156" t="s">
        <v>2239</v>
      </c>
      <c r="B156">
        <v>1</v>
      </c>
    </row>
    <row r="157" spans="1:2">
      <c r="A157" t="s">
        <v>2240</v>
      </c>
      <c r="B157">
        <v>3</v>
      </c>
    </row>
    <row r="158" spans="1:2">
      <c r="A158" t="s">
        <v>2241</v>
      </c>
      <c r="B158">
        <v>1</v>
      </c>
    </row>
    <row r="159" spans="1:2">
      <c r="A159" t="s">
        <v>2958</v>
      </c>
      <c r="B159">
        <v>0</v>
      </c>
    </row>
    <row r="160" spans="1:2">
      <c r="A160" t="s">
        <v>2242</v>
      </c>
      <c r="B160">
        <v>2</v>
      </c>
    </row>
    <row r="161" spans="1:2">
      <c r="A161" t="s">
        <v>2243</v>
      </c>
      <c r="B161">
        <v>0</v>
      </c>
    </row>
    <row r="164" spans="1:2">
      <c r="B164">
        <f>SUM(B105:B161)</f>
        <v>51</v>
      </c>
    </row>
    <row r="174" spans="1:2">
      <c r="A174" t="s">
        <v>4113</v>
      </c>
      <c r="B174" t="s">
        <v>4114</v>
      </c>
    </row>
    <row r="175" spans="1:2">
      <c r="A175" t="s">
        <v>4124</v>
      </c>
      <c r="B175">
        <v>1</v>
      </c>
    </row>
    <row r="176" spans="1:2">
      <c r="A176" t="s">
        <v>4125</v>
      </c>
      <c r="B176">
        <f>COUNTIF(models_list_studies!X:X,"*" &amp; A176 &amp; "*")</f>
        <v>12</v>
      </c>
    </row>
    <row r="177" spans="1:2">
      <c r="A177" t="s">
        <v>2528</v>
      </c>
      <c r="B177">
        <f>COUNTIF(models_list_studies!X:X,"*" &amp; A177 &amp; "*")</f>
        <v>3</v>
      </c>
    </row>
    <row r="178" spans="1:2">
      <c r="A178" t="s">
        <v>2879</v>
      </c>
      <c r="B178">
        <f>COUNTIF(models_list_studies!X:X,"*" &amp; A178 &amp; "*")</f>
        <v>10</v>
      </c>
    </row>
    <row r="179" spans="1:2">
      <c r="A179" t="s">
        <v>2396</v>
      </c>
      <c r="B179">
        <f>COUNTIF(models_list_studies!X:X,"*" &amp; A179 &amp; "*")</f>
        <v>1</v>
      </c>
    </row>
    <row r="180" spans="1:2">
      <c r="A180" t="s">
        <v>2753</v>
      </c>
      <c r="B180">
        <f>COUNTIF(models_list_studies!X:X,"*" &amp; A180 &amp; "*")</f>
        <v>2</v>
      </c>
    </row>
    <row r="181" spans="1:2">
      <c r="A181" t="s">
        <v>4126</v>
      </c>
      <c r="B181">
        <f>COUNTIF(models_list_studies!X:X,"*" &amp; A181 &amp; "*")</f>
        <v>4</v>
      </c>
    </row>
    <row r="182" spans="1:2">
      <c r="A182" t="s">
        <v>2934</v>
      </c>
      <c r="B182">
        <f>COUNTIF(models_list_studies!X:X,"*" &amp; A182 &amp; "*")</f>
        <v>11</v>
      </c>
    </row>
    <row r="183" spans="1:2">
      <c r="A183" t="s">
        <v>2618</v>
      </c>
      <c r="B183">
        <f>COUNTIF(models_list_studies!X:X,"*" &amp; A183 &amp; "*")</f>
        <v>10</v>
      </c>
    </row>
    <row r="184" spans="1:2">
      <c r="A184" t="s">
        <v>2788</v>
      </c>
      <c r="B184">
        <f>COUNTIF(models_list_studies!X:X,"*" &amp; A184 &amp; "*")</f>
        <v>2</v>
      </c>
    </row>
    <row r="185" spans="1:2">
      <c r="A185" t="s">
        <v>2494</v>
      </c>
      <c r="B185">
        <f>COUNTIF(models_list_studies!X:X,"*" &amp; A185 &amp; "*")</f>
        <v>1</v>
      </c>
    </row>
    <row r="186" spans="1:2">
      <c r="A186" t="s">
        <v>4127</v>
      </c>
      <c r="B186">
        <f>COUNTIF(models_list_studies!X:X,"*" &amp; A186 &amp; "*")</f>
        <v>1</v>
      </c>
    </row>
    <row r="187" spans="1:2">
      <c r="A187" t="s">
        <v>2545</v>
      </c>
      <c r="B187">
        <f>COUNTIF(models_list_studies!X:X,"*" &amp; A187 &amp; "*")</f>
        <v>8</v>
      </c>
    </row>
    <row r="188" spans="1:2">
      <c r="A188" t="s">
        <v>2895</v>
      </c>
      <c r="B188">
        <f>COUNTIF(models_list_studies!X:X,"*" &amp; A188 &amp; "*")</f>
        <v>1</v>
      </c>
    </row>
    <row r="189" spans="1:2">
      <c r="A189" t="s">
        <v>2595</v>
      </c>
      <c r="B189">
        <f>COUNTIF(models_list_studies!X:X,"*" &amp; A189 &amp; "*")</f>
        <v>1</v>
      </c>
    </row>
    <row r="190" spans="1:2">
      <c r="A190" t="s">
        <v>2375</v>
      </c>
      <c r="B190">
        <f>COUNTIF(models_list_studies!X:X,"*" &amp; A190 &amp; "*")</f>
        <v>4</v>
      </c>
    </row>
    <row r="191" spans="1:2">
      <c r="A191" t="s">
        <v>2526</v>
      </c>
      <c r="B191">
        <f>COUNTIF(models_list_studies!X:X,"*" &amp; A191 &amp; "*")</f>
        <v>2</v>
      </c>
    </row>
    <row r="192" spans="1:2">
      <c r="A192" t="s">
        <v>2373</v>
      </c>
      <c r="B192">
        <f>COUNTIF(models_list_studies!X:X,"*" &amp; A192 &amp; "*")</f>
        <v>1</v>
      </c>
    </row>
    <row r="193" spans="1:2">
      <c r="A193" t="s">
        <v>2598</v>
      </c>
      <c r="B193">
        <f>COUNTIF(models_list_studies!X:X,"*" &amp; A193 &amp; "*")</f>
        <v>1</v>
      </c>
    </row>
    <row r="194" spans="1:2">
      <c r="A194" t="s">
        <v>2454</v>
      </c>
      <c r="B194">
        <f>COUNTIF(models_list_studies!X:X,"*" &amp; A194 &amp; "*")</f>
        <v>1</v>
      </c>
    </row>
    <row r="195" spans="1:2">
      <c r="A195" t="s">
        <v>2881</v>
      </c>
      <c r="B195">
        <f>COUNTIF(models_list_studies!X:X,"*" &amp; A195 &amp; "*")</f>
        <v>1</v>
      </c>
    </row>
    <row r="196" spans="1:2">
      <c r="A196" t="s">
        <v>2610</v>
      </c>
      <c r="B196">
        <f>COUNTIF(models_list_studies!X:X,"*" &amp; A196 &amp; "*")</f>
        <v>1</v>
      </c>
    </row>
    <row r="197" spans="1:2">
      <c r="A197" t="s">
        <v>2911</v>
      </c>
      <c r="B197">
        <f>COUNTIF(models_list_studies!X:X,"*" &amp; A197 &amp; "*")</f>
        <v>1</v>
      </c>
    </row>
    <row r="198" spans="1:2">
      <c r="A198" t="s">
        <v>2866</v>
      </c>
      <c r="B198">
        <f>COUNTIF(models_list_studies!X:X,"*" &amp; A198 &amp; "*")</f>
        <v>1</v>
      </c>
    </row>
    <row r="202" spans="1:2">
      <c r="A202" t="s">
        <v>2974</v>
      </c>
      <c r="B202" t="s">
        <v>4095</v>
      </c>
    </row>
    <row r="203" spans="1:2">
      <c r="A203" t="s">
        <v>3827</v>
      </c>
      <c r="B203">
        <f>COUNTIF(models_list_studies!X:X,"*" &amp; A203 &amp; "*")</f>
        <v>17</v>
      </c>
    </row>
    <row r="204" spans="1:2">
      <c r="A204" t="s">
        <v>4128</v>
      </c>
      <c r="B204">
        <f>COUNTIF(models_list_studies!X:X,"*" &amp; A204 &amp; "*")</f>
        <v>20</v>
      </c>
    </row>
    <row r="205" spans="1:2">
      <c r="A205" t="s">
        <v>4129</v>
      </c>
      <c r="B205">
        <f>COUNTIF(models_list_studies!X:X,"*" &amp; A205 &amp; "*")</f>
        <v>30</v>
      </c>
    </row>
    <row r="208" spans="1:2">
      <c r="B208">
        <f>SUM(B203:B205)</f>
        <v>67</v>
      </c>
    </row>
  </sheetData>
  <sortState xmlns:xlrd2="http://schemas.microsoft.com/office/spreadsheetml/2017/richdata2" ref="A105:A161">
    <sortCondition ref="A105:A161"/>
  </sortState>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4">
    <tabColor theme="5" tint="0.39997558519241921"/>
  </sheetPr>
  <dimension ref="A1:I155"/>
  <sheetViews>
    <sheetView topLeftCell="A179" workbookViewId="0">
      <selection activeCell="H171" sqref="H171"/>
    </sheetView>
  </sheetViews>
  <sheetFormatPr baseColWidth="10" defaultColWidth="11.33203125" defaultRowHeight="15"/>
  <cols>
    <col min="1" max="1" width="25.33203125" customWidth="1"/>
  </cols>
  <sheetData>
    <row r="1" spans="1:9">
      <c r="A1" s="114" t="s">
        <v>4130</v>
      </c>
      <c r="B1" s="114"/>
      <c r="C1" s="32"/>
      <c r="D1" s="32"/>
      <c r="E1" s="32"/>
      <c r="F1" s="32"/>
      <c r="G1" s="32"/>
      <c r="H1" s="32"/>
      <c r="I1" s="32"/>
    </row>
    <row r="2" spans="1:9">
      <c r="A2" s="21" t="s">
        <v>4131</v>
      </c>
      <c r="B2" s="21" t="s">
        <v>4077</v>
      </c>
      <c r="C2" t="s">
        <v>4132</v>
      </c>
    </row>
    <row r="3" spans="1:9">
      <c r="A3" s="21" t="s">
        <v>18</v>
      </c>
      <c r="B3" s="21">
        <f>COUNTIF(Table1[hydro], "*yes*")</f>
        <v>61</v>
      </c>
      <c r="C3" s="33">
        <f>B3/67</f>
        <v>0.91044776119402981</v>
      </c>
    </row>
    <row r="4" spans="1:9">
      <c r="A4" s="21" t="s">
        <v>3122</v>
      </c>
      <c r="B4" s="21">
        <f>COUNTIF(Table1[[solar ]], "*yes*")</f>
        <v>61</v>
      </c>
      <c r="C4" s="33">
        <f t="shared" ref="C4:C11" si="0">B4/67</f>
        <v>0.91044776119402981</v>
      </c>
    </row>
    <row r="5" spans="1:9">
      <c r="A5" s="21" t="s">
        <v>20</v>
      </c>
      <c r="B5" s="21">
        <f>COUNTIF(Table1[wind], "*yes*")</f>
        <v>59</v>
      </c>
      <c r="C5" s="33">
        <f t="shared" si="0"/>
        <v>0.88059701492537312</v>
      </c>
    </row>
    <row r="6" spans="1:9">
      <c r="A6" s="21" t="s">
        <v>21</v>
      </c>
      <c r="B6" s="21">
        <f>COUNTIF(Table1[biomass], "*yes*")</f>
        <v>38</v>
      </c>
      <c r="C6" s="33">
        <f t="shared" si="0"/>
        <v>0.56716417910447758</v>
      </c>
    </row>
    <row r="7" spans="1:9">
      <c r="A7" s="21" t="s">
        <v>3123</v>
      </c>
      <c r="B7" s="21">
        <f>COUNTIF(Table1[[Nuclear ]], "*yes*")</f>
        <v>24</v>
      </c>
      <c r="C7" s="33">
        <f t="shared" si="0"/>
        <v>0.35820895522388058</v>
      </c>
    </row>
    <row r="8" spans="1:9">
      <c r="A8" s="21" t="s">
        <v>3124</v>
      </c>
      <c r="B8" s="21">
        <f>COUNTIF(Table1[Geothermal], "*yes*")</f>
        <v>23</v>
      </c>
      <c r="C8" s="33">
        <f t="shared" si="0"/>
        <v>0.34328358208955223</v>
      </c>
    </row>
    <row r="9" spans="1:9">
      <c r="A9" s="21" t="s">
        <v>3125</v>
      </c>
      <c r="B9" s="21">
        <f>COUNTIF(Table1[Fossil Fuels], "*yes*")</f>
        <v>61</v>
      </c>
      <c r="C9" s="33">
        <f t="shared" si="0"/>
        <v>0.91044776119402981</v>
      </c>
    </row>
    <row r="10" spans="1:9">
      <c r="A10" s="21" t="s">
        <v>3126</v>
      </c>
      <c r="B10" s="21">
        <f>COUNTIF(Table1[H2], "*yes*")</f>
        <v>10</v>
      </c>
      <c r="C10" s="33">
        <f t="shared" si="0"/>
        <v>0.14925373134328357</v>
      </c>
    </row>
    <row r="11" spans="1:9">
      <c r="A11" s="21" t="s">
        <v>26</v>
      </c>
      <c r="B11" s="21">
        <f>COUNTIF(Table1[coal], "*yes*")</f>
        <v>38</v>
      </c>
      <c r="C11" s="33">
        <f t="shared" si="0"/>
        <v>0.56716417910447758</v>
      </c>
    </row>
    <row r="13" spans="1:9">
      <c r="A13" t="s">
        <v>4133</v>
      </c>
      <c r="B13" t="s">
        <v>4134</v>
      </c>
      <c r="C13" t="s">
        <v>4135</v>
      </c>
      <c r="D13" t="s">
        <v>4079</v>
      </c>
    </row>
    <row r="14" spans="1:9">
      <c r="A14" t="s">
        <v>4095</v>
      </c>
      <c r="B14">
        <v>63</v>
      </c>
      <c r="C14">
        <v>2</v>
      </c>
      <c r="D14">
        <v>2</v>
      </c>
      <c r="F14">
        <f>SUM(B14:E14)</f>
        <v>67</v>
      </c>
    </row>
    <row r="27" spans="1:2">
      <c r="A27" t="s">
        <v>4136</v>
      </c>
      <c r="B27" t="s">
        <v>4095</v>
      </c>
    </row>
    <row r="28" spans="1:2">
      <c r="A28">
        <v>2025</v>
      </c>
      <c r="B28">
        <f>COUNTIF(Table1[end], A28)</f>
        <v>2</v>
      </c>
    </row>
    <row r="29" spans="1:2">
      <c r="A29">
        <v>2030</v>
      </c>
      <c r="B29">
        <f>COUNTIF(Table1[end], A29)</f>
        <v>16</v>
      </c>
    </row>
    <row r="30" spans="1:2">
      <c r="A30">
        <v>2032</v>
      </c>
      <c r="B30">
        <f>COUNTIF(Table1[end], A30)</f>
        <v>1</v>
      </c>
    </row>
    <row r="31" spans="1:2">
      <c r="A31">
        <v>2035</v>
      </c>
      <c r="B31">
        <f>COUNTIF(Table1[end], A31)</f>
        <v>3</v>
      </c>
    </row>
    <row r="32" spans="1:2">
      <c r="A32">
        <v>2037</v>
      </c>
      <c r="B32">
        <f>COUNTIF(Table1[end], A32)</f>
        <v>2</v>
      </c>
    </row>
    <row r="33" spans="1:4">
      <c r="A33">
        <v>2040</v>
      </c>
      <c r="B33">
        <f>COUNTIF(Table1[end], A33)</f>
        <v>13</v>
      </c>
    </row>
    <row r="34" spans="1:4">
      <c r="A34">
        <v>2041</v>
      </c>
      <c r="B34">
        <f>COUNTIF(Table1[end], A34)</f>
        <v>1</v>
      </c>
    </row>
    <row r="35" spans="1:4">
      <c r="A35">
        <v>2042</v>
      </c>
      <c r="B35">
        <f>COUNTIF(Table1[end], A35)</f>
        <v>1</v>
      </c>
    </row>
    <row r="36" spans="1:4">
      <c r="A36">
        <v>2045</v>
      </c>
      <c r="B36">
        <f>COUNTIF(Table1[end], A36)</f>
        <v>2</v>
      </c>
    </row>
    <row r="37" spans="1:4">
      <c r="A37">
        <v>2048</v>
      </c>
      <c r="B37">
        <f>COUNTIF(Table1[end], A37)</f>
        <v>1</v>
      </c>
    </row>
    <row r="38" spans="1:4">
      <c r="A38">
        <v>2050</v>
      </c>
      <c r="B38">
        <f>COUNTIF(Table1[end], A38)</f>
        <v>15</v>
      </c>
    </row>
    <row r="39" spans="1:4">
      <c r="A39">
        <v>2060</v>
      </c>
      <c r="B39">
        <f>COUNTIF(Table1[end], A39)</f>
        <v>2</v>
      </c>
    </row>
    <row r="40" spans="1:4">
      <c r="A40">
        <v>2063</v>
      </c>
      <c r="B40">
        <f>COUNTIF(Table1[end], A40)</f>
        <v>1</v>
      </c>
    </row>
    <row r="41" spans="1:4">
      <c r="A41">
        <v>2065</v>
      </c>
      <c r="B41">
        <f>COUNTIF(Table1[end], A41)</f>
        <v>1</v>
      </c>
    </row>
    <row r="42" spans="1:4">
      <c r="A42">
        <v>2070</v>
      </c>
      <c r="B42">
        <f>COUNTIF(Table1[end], A42)</f>
        <v>1</v>
      </c>
    </row>
    <row r="43" spans="1:4">
      <c r="B43">
        <f>SUM(B28:B42)</f>
        <v>62</v>
      </c>
      <c r="D43" s="34">
        <f>16/62</f>
        <v>0.25806451612903225</v>
      </c>
    </row>
    <row r="44" spans="1:4">
      <c r="D44" s="34">
        <f>(15+2+1+1+1)/62</f>
        <v>0.32258064516129031</v>
      </c>
    </row>
    <row r="45" spans="1:4">
      <c r="A45" t="s">
        <v>4137</v>
      </c>
      <c r="B45" t="s">
        <v>4095</v>
      </c>
      <c r="D45" s="34">
        <f>24/62</f>
        <v>0.38709677419354838</v>
      </c>
    </row>
    <row r="46" spans="1:4">
      <c r="A46" t="s">
        <v>3177</v>
      </c>
      <c r="B46">
        <f>COUNTIF(Table1[Sector (Electricity/Full Energy System)],"*" &amp; A46 &amp; "*")</f>
        <v>53</v>
      </c>
    </row>
    <row r="47" spans="1:4">
      <c r="A47" t="s">
        <v>3316</v>
      </c>
      <c r="B47">
        <f>COUNTIFS(Table1[Sector (Electricity/Full Energy System)],"*" &amp; A47 &amp; "*")</f>
        <v>12</v>
      </c>
    </row>
    <row r="48" spans="1:4">
      <c r="A48" t="s">
        <v>4138</v>
      </c>
      <c r="B48">
        <f>COUNTIFS(models_list_studies!R:R,"*" &amp; A48 &amp; "*", models_list_studies!R:R,"&lt;&gt;*Full energy system*")</f>
        <v>1</v>
      </c>
    </row>
    <row r="49" spans="2:2">
      <c r="B49">
        <f>SUM(B46:B48)</f>
        <v>66</v>
      </c>
    </row>
    <row r="66" spans="1:2">
      <c r="A66" t="s">
        <v>4139</v>
      </c>
      <c r="B66" t="s">
        <v>4097</v>
      </c>
    </row>
    <row r="67" spans="1:2">
      <c r="A67" t="s">
        <v>2981</v>
      </c>
      <c r="B67">
        <v>8</v>
      </c>
    </row>
    <row r="68" spans="1:2">
      <c r="A68" t="s">
        <v>3091</v>
      </c>
      <c r="B68">
        <v>59</v>
      </c>
    </row>
    <row r="86" spans="1:2">
      <c r="A86" t="s">
        <v>4140</v>
      </c>
      <c r="B86" t="s">
        <v>4141</v>
      </c>
    </row>
    <row r="87" spans="1:2">
      <c r="A87" t="s">
        <v>3179</v>
      </c>
      <c r="B87">
        <v>47</v>
      </c>
    </row>
    <row r="88" spans="1:2">
      <c r="A88" t="s">
        <v>3241</v>
      </c>
      <c r="B88">
        <v>10</v>
      </c>
    </row>
    <row r="89" spans="1:2">
      <c r="A89" t="s">
        <v>3148</v>
      </c>
      <c r="B89">
        <v>7</v>
      </c>
    </row>
    <row r="90" spans="1:2">
      <c r="A90" t="s">
        <v>3152</v>
      </c>
      <c r="B90">
        <v>3</v>
      </c>
    </row>
    <row r="101" spans="1:3">
      <c r="A101" t="s">
        <v>4142</v>
      </c>
      <c r="B101" t="s">
        <v>4097</v>
      </c>
      <c r="C101" t="s">
        <v>4143</v>
      </c>
    </row>
    <row r="102" spans="1:3">
      <c r="A102">
        <v>1</v>
      </c>
      <c r="B102">
        <v>2</v>
      </c>
      <c r="C102" t="s">
        <v>4144</v>
      </c>
    </row>
    <row r="103" spans="1:3">
      <c r="A103">
        <v>2</v>
      </c>
      <c r="B103">
        <f>COUNTIF(Table1[Sustainable Development Goals (SDG) Coverage],"*" &amp; A103 &amp; "*")</f>
        <v>2</v>
      </c>
      <c r="C103" t="s">
        <v>4145</v>
      </c>
    </row>
    <row r="104" spans="1:3">
      <c r="A104">
        <v>3</v>
      </c>
      <c r="B104">
        <f>COUNTIFS(Table1[Sustainable Development Goals (SDG) Coverage],"*" &amp; A104 &amp; "*", Table1[Sustainable Development Goals (SDG) Coverage],"&lt;&gt;*13*")</f>
        <v>1</v>
      </c>
      <c r="C104" t="s">
        <v>4146</v>
      </c>
    </row>
    <row r="105" spans="1:3">
      <c r="A105">
        <v>6</v>
      </c>
      <c r="B105">
        <f>COUNTIF(Table1[Sustainable Development Goals (SDG) Coverage],"*" &amp; A105 &amp; "*")</f>
        <v>2</v>
      </c>
      <c r="C105" t="s">
        <v>4147</v>
      </c>
    </row>
    <row r="106" spans="1:3">
      <c r="A106">
        <v>7</v>
      </c>
      <c r="B106">
        <f>COUNTIF(Table1[Sustainable Development Goals (SDG) Coverage],"*" &amp; A106 &amp; "*")</f>
        <v>54</v>
      </c>
      <c r="C106" t="s">
        <v>4147</v>
      </c>
    </row>
    <row r="107" spans="1:3">
      <c r="A107">
        <v>8</v>
      </c>
      <c r="B107">
        <f>COUNTIF(Table1[Sustainable Development Goals (SDG) Coverage],"*" &amp; A107 &amp; "*")</f>
        <v>6</v>
      </c>
      <c r="C107" t="s">
        <v>4148</v>
      </c>
    </row>
    <row r="108" spans="1:3">
      <c r="A108">
        <v>9</v>
      </c>
      <c r="B108">
        <f>COUNTIF(Table1[Sustainable Development Goals (SDG) Coverage],"*" &amp; A108 &amp; "*")</f>
        <v>1</v>
      </c>
      <c r="C108" t="s">
        <v>4149</v>
      </c>
    </row>
    <row r="109" spans="1:3">
      <c r="A109">
        <v>10</v>
      </c>
      <c r="B109">
        <f>COUNTIF(Table1[Sustainable Development Goals (SDG) Coverage],"*" &amp; A109 &amp; "*")</f>
        <v>1</v>
      </c>
      <c r="C109" t="s">
        <v>4150</v>
      </c>
    </row>
    <row r="110" spans="1:3">
      <c r="A110">
        <v>12</v>
      </c>
      <c r="B110">
        <f>COUNTIF(Table1[Sustainable Development Goals (SDG) Coverage],"*" &amp; A110 &amp; "*")</f>
        <v>1</v>
      </c>
      <c r="C110" t="s">
        <v>4151</v>
      </c>
    </row>
    <row r="111" spans="1:3">
      <c r="A111">
        <v>13</v>
      </c>
      <c r="B111">
        <f>COUNTIF(Table1[Sustainable Development Goals (SDG) Coverage],"*" &amp; A111 &amp; "*")</f>
        <v>41</v>
      </c>
      <c r="C111" t="s">
        <v>4152</v>
      </c>
    </row>
    <row r="112" spans="1:3">
      <c r="A112">
        <v>15</v>
      </c>
      <c r="B112">
        <f>COUNTIF(Table1[Sustainable Development Goals (SDG) Coverage],"*" &amp; A112 &amp; "*")</f>
        <v>1</v>
      </c>
      <c r="C112" t="s">
        <v>4153</v>
      </c>
    </row>
    <row r="114" spans="1:3">
      <c r="A114" t="s">
        <v>4154</v>
      </c>
      <c r="B114" t="s">
        <v>4097</v>
      </c>
    </row>
    <row r="115" spans="1:3">
      <c r="A115" t="s">
        <v>2981</v>
      </c>
      <c r="B115">
        <v>32</v>
      </c>
    </row>
    <row r="116" spans="1:3">
      <c r="A116" t="s">
        <v>3091</v>
      </c>
      <c r="B116">
        <v>23</v>
      </c>
    </row>
    <row r="117" spans="1:3">
      <c r="A117" t="s">
        <v>3152</v>
      </c>
      <c r="B117">
        <v>12</v>
      </c>
    </row>
    <row r="127" spans="1:3">
      <c r="A127" t="s">
        <v>4155</v>
      </c>
      <c r="B127" t="s">
        <v>4141</v>
      </c>
      <c r="C127" t="s">
        <v>4156</v>
      </c>
    </row>
    <row r="128" spans="1:3">
      <c r="A128" t="s">
        <v>4157</v>
      </c>
      <c r="B128">
        <v>31</v>
      </c>
      <c r="C128" t="s">
        <v>4158</v>
      </c>
    </row>
    <row r="129" spans="1:3">
      <c r="A129" t="s">
        <v>4159</v>
      </c>
      <c r="B129">
        <v>18</v>
      </c>
      <c r="C129" t="s">
        <v>4160</v>
      </c>
    </row>
    <row r="130" spans="1:3">
      <c r="A130" t="s">
        <v>4161</v>
      </c>
      <c r="B130">
        <v>11</v>
      </c>
      <c r="C130" t="s">
        <v>4162</v>
      </c>
    </row>
    <row r="131" spans="1:3">
      <c r="A131" t="s">
        <v>4163</v>
      </c>
      <c r="B131">
        <v>7</v>
      </c>
      <c r="C131" t="s">
        <v>4164</v>
      </c>
    </row>
    <row r="134" spans="1:3">
      <c r="A134" t="s">
        <v>4165</v>
      </c>
      <c r="B134">
        <v>67</v>
      </c>
    </row>
    <row r="153" spans="1:2">
      <c r="A153" t="s">
        <v>4166</v>
      </c>
      <c r="B153" t="s">
        <v>4141</v>
      </c>
    </row>
    <row r="154" spans="1:2">
      <c r="A154" t="s">
        <v>629</v>
      </c>
      <c r="B154">
        <v>2</v>
      </c>
    </row>
    <row r="155" spans="1:2">
      <c r="A155" t="s">
        <v>4167</v>
      </c>
      <c r="B155">
        <v>65</v>
      </c>
    </row>
  </sheetData>
  <mergeCells count="1">
    <mergeCell ref="A1:B1"/>
  </mergeCells>
  <phoneticPr fontId="14" type="noConversion"/>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15">
    <tabColor theme="5" tint="0.39997558519241921"/>
  </sheetPr>
  <dimension ref="A1:C22"/>
  <sheetViews>
    <sheetView workbookViewId="0">
      <selection activeCell="F10" sqref="F10"/>
    </sheetView>
  </sheetViews>
  <sheetFormatPr baseColWidth="10" defaultColWidth="11.33203125" defaultRowHeight="15"/>
  <sheetData>
    <row r="1" spans="1:3">
      <c r="A1" t="s">
        <v>4113</v>
      </c>
      <c r="B1" t="s">
        <v>4168</v>
      </c>
      <c r="C1" t="s">
        <v>4169</v>
      </c>
    </row>
    <row r="2" spans="1:3">
      <c r="A2" t="s">
        <v>2228</v>
      </c>
      <c r="B2">
        <v>6</v>
      </c>
      <c r="C2">
        <v>1</v>
      </c>
    </row>
    <row r="3" spans="1:3">
      <c r="A3" t="s">
        <v>2215</v>
      </c>
      <c r="B3">
        <v>5</v>
      </c>
      <c r="C3">
        <v>1</v>
      </c>
    </row>
    <row r="4" spans="1:3">
      <c r="A4" t="s">
        <v>4170</v>
      </c>
      <c r="B4">
        <v>3</v>
      </c>
      <c r="C4">
        <v>1</v>
      </c>
    </row>
    <row r="5" spans="1:3">
      <c r="A5" t="s">
        <v>2211</v>
      </c>
      <c r="B5">
        <v>3</v>
      </c>
      <c r="C5">
        <v>1</v>
      </c>
    </row>
    <row r="6" spans="1:3">
      <c r="A6" t="s">
        <v>4171</v>
      </c>
      <c r="B6">
        <v>2</v>
      </c>
      <c r="C6">
        <v>1</v>
      </c>
    </row>
    <row r="7" spans="1:3">
      <c r="A7" t="s">
        <v>4172</v>
      </c>
      <c r="B7">
        <v>2</v>
      </c>
      <c r="C7">
        <v>1</v>
      </c>
    </row>
    <row r="8" spans="1:3">
      <c r="A8" t="s">
        <v>4173</v>
      </c>
      <c r="B8">
        <v>2</v>
      </c>
      <c r="C8">
        <v>1</v>
      </c>
    </row>
    <row r="9" spans="1:3">
      <c r="A9" t="s">
        <v>4174</v>
      </c>
      <c r="B9">
        <v>1</v>
      </c>
      <c r="C9">
        <v>1</v>
      </c>
    </row>
    <row r="10" spans="1:3">
      <c r="A10" t="s">
        <v>2239</v>
      </c>
      <c r="B10">
        <v>1</v>
      </c>
      <c r="C10">
        <v>1</v>
      </c>
    </row>
    <row r="11" spans="1:3">
      <c r="A11" t="s">
        <v>4175</v>
      </c>
      <c r="B11">
        <v>1</v>
      </c>
      <c r="C11">
        <v>1</v>
      </c>
    </row>
    <row r="12" spans="1:3">
      <c r="A12" t="s">
        <v>2187</v>
      </c>
      <c r="B12">
        <v>1</v>
      </c>
      <c r="C12">
        <v>1</v>
      </c>
    </row>
    <row r="13" spans="1:3">
      <c r="A13" t="s">
        <v>4176</v>
      </c>
      <c r="B13">
        <v>1</v>
      </c>
      <c r="C13">
        <v>1</v>
      </c>
    </row>
    <row r="14" spans="1:3">
      <c r="A14" t="s">
        <v>4177</v>
      </c>
      <c r="B14">
        <v>1</v>
      </c>
      <c r="C14">
        <v>1</v>
      </c>
    </row>
    <row r="15" spans="1:3">
      <c r="A15" t="s">
        <v>4178</v>
      </c>
      <c r="B15">
        <v>1</v>
      </c>
      <c r="C15">
        <v>1</v>
      </c>
    </row>
    <row r="16" spans="1:3">
      <c r="A16" t="s">
        <v>2187</v>
      </c>
      <c r="B16">
        <v>1</v>
      </c>
      <c r="C16">
        <v>1</v>
      </c>
    </row>
    <row r="17" spans="1:3">
      <c r="A17" t="s">
        <v>4179</v>
      </c>
      <c r="B17">
        <v>1</v>
      </c>
      <c r="C17">
        <v>1</v>
      </c>
    </row>
    <row r="18" spans="1:3">
      <c r="A18" t="s">
        <v>4180</v>
      </c>
      <c r="B18">
        <v>1</v>
      </c>
      <c r="C18">
        <v>1</v>
      </c>
    </row>
    <row r="19" spans="1:3">
      <c r="A19" t="s">
        <v>4181</v>
      </c>
      <c r="B19">
        <v>1</v>
      </c>
      <c r="C19">
        <v>1</v>
      </c>
    </row>
    <row r="20" spans="1:3">
      <c r="A20" t="s">
        <v>2229</v>
      </c>
      <c r="B20">
        <v>1</v>
      </c>
      <c r="C20">
        <v>1</v>
      </c>
    </row>
    <row r="21" spans="1:3">
      <c r="A21" t="s">
        <v>4182</v>
      </c>
      <c r="B21">
        <v>1</v>
      </c>
      <c r="C21">
        <v>1</v>
      </c>
    </row>
    <row r="22" spans="1:3">
      <c r="A22" t="s">
        <v>4183</v>
      </c>
      <c r="B22">
        <v>1</v>
      </c>
      <c r="C22">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59927-E3B2-498E-8627-509AF182346C}">
  <sheetPr codeName="Feuil16">
    <tabColor theme="5" tint="0.39997558519241921"/>
  </sheetPr>
  <dimension ref="A1:G30"/>
  <sheetViews>
    <sheetView topLeftCell="A28" workbookViewId="0">
      <selection activeCell="E8" sqref="E8"/>
    </sheetView>
  </sheetViews>
  <sheetFormatPr baseColWidth="10" defaultColWidth="8.83203125" defaultRowHeight="15"/>
  <cols>
    <col min="1" max="1" width="16.33203125" customWidth="1"/>
    <col min="3" max="3" width="15.1640625" customWidth="1"/>
    <col min="5" max="5" width="21.6640625" customWidth="1"/>
    <col min="7" max="7" width="18" customWidth="1"/>
  </cols>
  <sheetData>
    <row r="1" spans="1:7">
      <c r="A1" s="7" t="s">
        <v>243</v>
      </c>
      <c r="C1" s="7" t="s">
        <v>4184</v>
      </c>
      <c r="E1" s="7" t="s">
        <v>279</v>
      </c>
      <c r="G1" s="7" t="s">
        <v>315</v>
      </c>
    </row>
    <row r="2" spans="1:7">
      <c r="A2" s="6" t="s">
        <v>2185</v>
      </c>
      <c r="C2" s="6" t="s">
        <v>2179</v>
      </c>
      <c r="E2" s="6" t="s">
        <v>2183</v>
      </c>
      <c r="G2" s="6" t="s">
        <v>2190</v>
      </c>
    </row>
    <row r="3" spans="1:7">
      <c r="A3" s="6" t="s">
        <v>4185</v>
      </c>
      <c r="C3" s="6" t="s">
        <v>4186</v>
      </c>
      <c r="E3" s="6" t="s">
        <v>2190</v>
      </c>
      <c r="G3" s="6" t="s">
        <v>2200</v>
      </c>
    </row>
    <row r="4" spans="1:7">
      <c r="A4" s="6" t="s">
        <v>2211</v>
      </c>
      <c r="C4" s="6" t="s">
        <v>2224</v>
      </c>
      <c r="E4" s="6" t="s">
        <v>2193</v>
      </c>
      <c r="G4" s="6" t="s">
        <v>4115</v>
      </c>
    </row>
    <row r="5" spans="1:7">
      <c r="A5" s="6" t="s">
        <v>2212</v>
      </c>
      <c r="C5" s="6" t="s">
        <v>2222</v>
      </c>
      <c r="E5" s="6" t="s">
        <v>4187</v>
      </c>
      <c r="G5" s="6" t="s">
        <v>2201</v>
      </c>
    </row>
    <row r="6" spans="1:7">
      <c r="A6" s="6" t="s">
        <v>4117</v>
      </c>
      <c r="C6" s="6" t="s">
        <v>2240</v>
      </c>
      <c r="E6" s="6" t="s">
        <v>4188</v>
      </c>
      <c r="G6" s="6" t="s">
        <v>2208</v>
      </c>
    </row>
    <row r="7" spans="1:7">
      <c r="A7" s="6" t="s">
        <v>2214</v>
      </c>
      <c r="E7" s="6" t="s">
        <v>2196</v>
      </c>
      <c r="G7" s="6" t="s">
        <v>2215</v>
      </c>
    </row>
    <row r="8" spans="1:7">
      <c r="A8" s="6" t="s">
        <v>2217</v>
      </c>
      <c r="E8" s="6" t="s">
        <v>4115</v>
      </c>
      <c r="G8" s="6" t="s">
        <v>4186</v>
      </c>
    </row>
    <row r="9" spans="1:7">
      <c r="A9" s="6" t="s">
        <v>2221</v>
      </c>
      <c r="E9" s="6" t="s">
        <v>2209</v>
      </c>
      <c r="G9" s="6" t="s">
        <v>2229</v>
      </c>
    </row>
    <row r="10" spans="1:7">
      <c r="A10" s="6" t="s">
        <v>2227</v>
      </c>
      <c r="E10" s="6" t="s">
        <v>2203</v>
      </c>
      <c r="G10" s="6" t="s">
        <v>2234</v>
      </c>
    </row>
    <row r="11" spans="1:7">
      <c r="A11" s="6" t="s">
        <v>2228</v>
      </c>
      <c r="E11" s="6" t="s">
        <v>4189</v>
      </c>
      <c r="G11" s="6" t="s">
        <v>2236</v>
      </c>
    </row>
    <row r="12" spans="1:7">
      <c r="A12" s="6" t="s">
        <v>2210</v>
      </c>
      <c r="G12" s="6" t="s">
        <v>2237</v>
      </c>
    </row>
    <row r="13" spans="1:7">
      <c r="A13" s="6" t="s">
        <v>2239</v>
      </c>
      <c r="G13" s="6" t="s">
        <v>2238</v>
      </c>
    </row>
    <row r="14" spans="1:7">
      <c r="A14" s="6" t="s">
        <v>2231</v>
      </c>
      <c r="G14" s="6" t="s">
        <v>2241</v>
      </c>
    </row>
    <row r="15" spans="1:7">
      <c r="A15" s="6" t="s">
        <v>2233</v>
      </c>
    </row>
    <row r="18" spans="1:1">
      <c r="A18" s="7" t="s">
        <v>266</v>
      </c>
    </row>
    <row r="19" spans="1:1">
      <c r="A19" s="6" t="s">
        <v>2183</v>
      </c>
    </row>
    <row r="20" spans="1:1">
      <c r="A20" s="6" t="s">
        <v>2187</v>
      </c>
    </row>
    <row r="21" spans="1:1">
      <c r="A21" s="6" t="s">
        <v>4115</v>
      </c>
    </row>
    <row r="22" spans="1:1">
      <c r="A22" s="6" t="s">
        <v>2207</v>
      </c>
    </row>
    <row r="23" spans="1:1">
      <c r="A23" s="6" t="s">
        <v>2216</v>
      </c>
    </row>
    <row r="24" spans="1:1">
      <c r="A24" s="6" t="s">
        <v>2225</v>
      </c>
    </row>
    <row r="25" spans="1:1">
      <c r="A25" s="6" t="s">
        <v>2220</v>
      </c>
    </row>
    <row r="26" spans="1:1">
      <c r="A26" s="6" t="s">
        <v>2226</v>
      </c>
    </row>
    <row r="27" spans="1:1">
      <c r="A27" s="6" t="s">
        <v>2235</v>
      </c>
    </row>
    <row r="28" spans="1:1">
      <c r="A28" s="6" t="s">
        <v>2238</v>
      </c>
    </row>
    <row r="29" spans="1:1">
      <c r="A29" s="6" t="s">
        <v>2242</v>
      </c>
    </row>
    <row r="30" spans="1:1">
      <c r="A30" s="6" t="s">
        <v>2243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60C3A03699FB04CAF3AFE79F86917B0" ma:contentTypeVersion="3" ma:contentTypeDescription="Create a new document." ma:contentTypeScope="" ma:versionID="743ce150ae588bc794f97e781abaef98">
  <xsd:schema xmlns:xsd="http://www.w3.org/2001/XMLSchema" xmlns:xs="http://www.w3.org/2001/XMLSchema" xmlns:p="http://schemas.microsoft.com/office/2006/metadata/properties" xmlns:ns2="a42e51d4-920d-4a98-8ef8-ea60d50b761a" targetNamespace="http://schemas.microsoft.com/office/2006/metadata/properties" ma:root="true" ma:fieldsID="bf4d9c1603411df2fb3bfc8a166c806f" ns2:_="">
    <xsd:import namespace="a42e51d4-920d-4a98-8ef8-ea60d50b761a"/>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42e51d4-920d-4a98-8ef8-ea60d50b761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8AC2078-BD02-46CE-BD9F-70D084FE18F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42e51d4-920d-4a98-8ef8-ea60d50b76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956B824-2ADA-4859-B000-141127A08134}">
  <ds:schemaRefs>
    <ds:schemaRef ds:uri="a42e51d4-920d-4a98-8ef8-ea60d50b761a"/>
    <ds:schemaRef ds:uri="http://purl.org/dc/elements/1.1/"/>
    <ds:schemaRef ds:uri="http://purl.org/dc/dcmitype/"/>
    <ds:schemaRef ds:uri="http://www.w3.org/XML/1998/namespace"/>
    <ds:schemaRef ds:uri="http://schemas.microsoft.com/office/2006/documentManagement/types"/>
    <ds:schemaRef ds:uri="http://schemas.microsoft.com/office/2006/metadata/properties"/>
    <ds:schemaRef ds:uri="http://schemas.microsoft.com/office/infopath/2007/PartnerControls"/>
    <ds:schemaRef ds:uri="http://purl.org/dc/terms/"/>
    <ds:schemaRef ds:uri="http://schemas.openxmlformats.org/package/2006/metadata/core-properties"/>
  </ds:schemaRefs>
</ds:datastoreItem>
</file>

<file path=customXml/itemProps3.xml><?xml version="1.0" encoding="utf-8"?>
<ds:datastoreItem xmlns:ds="http://schemas.openxmlformats.org/officeDocument/2006/customXml" ds:itemID="{1404AC9E-0D0B-4B40-B26A-1FE93977738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15</vt:i4>
      </vt:variant>
    </vt:vector>
  </HeadingPairs>
  <TitlesOfParts>
    <vt:vector size="15" baseType="lpstr">
      <vt:lpstr>studies.csv</vt:lpstr>
      <vt:lpstr>study_tools</vt:lpstr>
      <vt:lpstr>study_countries</vt:lpstr>
      <vt:lpstr>study_pools</vt:lpstr>
      <vt:lpstr>countries.csv</vt:lpstr>
      <vt:lpstr>power_pools.csv</vt:lpstr>
      <vt:lpstr>tools.csv</vt:lpstr>
      <vt:lpstr>iso_code</vt:lpstr>
      <vt:lpstr>tools_detaill</vt:lpstr>
      <vt:lpstr>models_list_studies</vt:lpstr>
      <vt:lpstr>distribution_tool</vt:lpstr>
      <vt:lpstr>countries_study</vt:lpstr>
      <vt:lpstr>analysis</vt:lpstr>
      <vt:lpstr>Feuil6</vt:lpstr>
      <vt:lpstr>African_power_pools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aymard Plakoo</dc:creator>
  <cp:keywords/>
  <dc:description/>
  <cp:lastModifiedBy>Kodjovi Aymard PLAKOO</cp:lastModifiedBy>
  <cp:revision/>
  <dcterms:created xsi:type="dcterms:W3CDTF">2025-11-04T09:00:03Z</dcterms:created>
  <dcterms:modified xsi:type="dcterms:W3CDTF">2026-09-11T14:55:42Z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0x010100C60C3A03699FB04CAF3AFE79F86917B0</vt:lpwstr>
  </property>
</Properties>
</file>